
<file path=[Content_Types].xml><?xml version="1.0" encoding="utf-8"?>
<Types xmlns="http://schemas.openxmlformats.org/package/2006/content-types">
  <Default Extension="bin" ContentType="application/vnd.openxmlformats-officedocument.spreadsheetml.printerSettings"/>
  <Override PartName="/customXml/itemProps2.xml" ContentType="application/vnd.openxmlformats-officedocument.customXmlProperties+xml"/>
  <Override PartName="/customXml/itemProps3.xml" ContentType="application/vnd.openxmlformats-officedocument.customXmlProperties+xml"/>
  <Override PartName="/xl/theme/theme1.xml" ContentType="application/vnd.openxmlformats-officedocument.theme+xml"/>
  <Override PartName="/xl/styles.xml" ContentType="application/vnd.openxmlformats-officedocument.spreadsheetml.styles+xml"/>
  <Override PartName="/customXml/itemProps1.xml" ContentType="application/vnd.openxmlformats-officedocument.customXmlProperties+xml"/>
  <Override PartName="/xl/worksheets/sheet6.xml" ContentType="application/vnd.openxmlformats-officedocument.spreadsheetml.worksheet+xml"/>
  <Override PartName="/xl/worksheets/sheet7.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docProps/custom.xml" ContentType="application/vnd.openxmlformats-officedocument.custom-properties+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4" rupBuild="4507"/>
  <workbookPr saveExternalLinkValues="0" codeName="ThisWorkbook"/>
  <bookViews>
    <workbookView xWindow="-15" yWindow="5940" windowWidth="19260" windowHeight="6000" tabRatio="837" firstSheet="1" activeTab="1"/>
  </bookViews>
  <sheets>
    <sheet name="DDLs" sheetId="84" state="hidden" r:id="rId1"/>
    <sheet name="ScheduleOfTasks" sheetId="94" r:id="rId2"/>
    <sheet name="ConditionalFormat" sheetId="93" state="hidden" r:id="rId3"/>
    <sheet name="AddToPlan" sheetId="97" state="hidden" r:id="rId4"/>
    <sheet name="Names" sheetId="96" r:id="rId5"/>
    <sheet name="Sheet1" sheetId="98" state="hidden" r:id="rId6"/>
    <sheet name="HearingAndAdDates" sheetId="99" r:id="rId7"/>
  </sheets>
  <definedNames>
    <definedName name="_xlnm.Print_Area" localSheetId="1">ScheduleOfTasks!$B$2:$H$763</definedName>
    <definedName name="S.AC.BANNER.Begin">ScheduleOfTasks!$G$16</definedName>
    <definedName name="S.AC.BANNER.End">ScheduleOfTasks!$H$16</definedName>
    <definedName name="S.AC.Charter">ScheduleOfTasks!$C$196</definedName>
    <definedName name="S.AC.CommitteeInvolved">ScheduleOfTasks!$C$16</definedName>
    <definedName name="S.AC.DateMeeting1">ScheduleOfTasks!$G$209</definedName>
    <definedName name="S.AC.DateMeeting2">ScheduleOfTasks!$G$232</definedName>
    <definedName name="S.AC.DateMeeting3">ScheduleOfTasks!$G$255</definedName>
    <definedName name="S.AC.DateMeeting4">ScheduleOfTasks!$G$278</definedName>
    <definedName name="S.AC.DateMeeting5">ScheduleOfTasks!$G$301</definedName>
    <definedName name="S.AC.InvolveMeeting1">ScheduleOfTasks!$C$209</definedName>
    <definedName name="S.AC.InvolveMeeting2">ScheduleOfTasks!$C$232</definedName>
    <definedName name="S.AC.InvolveMeeting3">ScheduleOfTasks!$C$255</definedName>
    <definedName name="S.AC.InvolveMeeting4">ScheduleOfTasks!$C$278</definedName>
    <definedName name="S.AC.InvolveMeeting5">ScheduleOfTasks!$C$301</definedName>
    <definedName name="S.AC.Presentation1">ScheduleOfTasks!$C$220</definedName>
    <definedName name="S.AC.Presentation2">ScheduleOfTasks!$C$243</definedName>
    <definedName name="S.AC.Presentation3">ScheduleOfTasks!$C$266</definedName>
    <definedName name="S.AC.Presentation4">ScheduleOfTasks!$C$289</definedName>
    <definedName name="S.AC.Presentation5">ScheduleOfTasks!$C$312</definedName>
    <definedName name="S.AC.SendInvitation">ScheduleOfTasks!$H$207</definedName>
    <definedName name="S.AC.WebPage">ScheduleOfTasks!$C$195</definedName>
    <definedName name="S.Comment.ApproveResponseLoop2">ScheduleOfTasks!$C$606</definedName>
    <definedName name="S.Comment.ApproveResponseLoop3">ScheduleOfTasks!$C$607</definedName>
    <definedName name="S.Comment.ApproveResponseLoop4">ScheduleOfTasks!$C$608</definedName>
    <definedName name="S.DDL_Bulletin">DDLs!$A$75:$A$182</definedName>
    <definedName name="S.DDL_DEQClosed">DDLs!$A$23:$A$71</definedName>
    <definedName name="S.DDL_EQCMeeting">DDLs!$A$4:$A$14</definedName>
    <definedName name="S.Default6">ScheduleOfTasks!$AAG$616</definedName>
    <definedName name="S.EQC.1on1Briefing">ScheduleOfTasks!$C$671</definedName>
    <definedName name="S.EQC.ApprovePacketLoop1">ScheduleOfTasks!$C$658</definedName>
    <definedName name="S.EQC.ApprovePacketLoop2">ScheduleOfTasks!$C$662</definedName>
    <definedName name="S.EQC.ApprovePacketLoop3">ScheduleOfTasks!$C$666</definedName>
    <definedName name="S.EQC.ApprovePacketLoop4">ScheduleOfTasks!$C$673</definedName>
    <definedName name="S.EQC.ApprovePresentationLoop2">ScheduleOfTasks!$C$563</definedName>
    <definedName name="S.EQC.ApprovePresentationLoop3">ScheduleOfTasks!$C$564</definedName>
    <definedName name="S.EQC.ApprovePresentationLoop4">ScheduleOfTasks!$C$565</definedName>
    <definedName name="S.EQC.BANNER.Begin">ScheduleOfTasks!$G$616</definedName>
    <definedName name="S.EQC.BANNER.End">ScheduleOfTasks!$H$616</definedName>
    <definedName name="S.EQC.DirReport">ScheduleOfTasks!$C$38</definedName>
    <definedName name="S.EQC.FacHearing">ScheduleOfTasks!$C$40</definedName>
    <definedName name="S.EQC.InfoItem">ScheduleOfTasks!$C$39</definedName>
    <definedName name="S.EQC.Meeting">ScheduleOfTasks!$H$43</definedName>
    <definedName name="S.EQC.MeetingNEXT">ScheduleOfTasks!$AAH$9</definedName>
    <definedName name="S.EQC.PacketBeginReview">ScheduleOfTasks!$G$658</definedName>
    <definedName name="S.EQC.PacketEndReview">ScheduleOfTasks!$H$673</definedName>
    <definedName name="S.EQC.SubmitStaffRpt">ScheduleOfTasks!$H$42</definedName>
    <definedName name="S.Fee.ApproveDASdenialResponseLoop1">ScheduleOfTasks!$C$355</definedName>
    <definedName name="S.Fee.ApproveDASdenialResponseLoop2">ScheduleOfTasks!$C$356</definedName>
    <definedName name="S.Fee.ApproveDASdenialResponseLoop4">ScheduleOfTasks!$C$357</definedName>
    <definedName name="S.Fee.ApprovePacketLoop2">ScheduleOfTasks!$C$342</definedName>
    <definedName name="S.Fee.ApprovePacketLoop3">ScheduleOfTasks!$C$343</definedName>
    <definedName name="S.Fee.ApprovePacketLoop4">ScheduleOfTasks!$C$344</definedName>
    <definedName name="S.Fee.BANNER.Begin">ScheduleOfTasks!$G$330</definedName>
    <definedName name="S.Fee.BANNER.End">ScheduleOfTasks!$H$330</definedName>
    <definedName name="S.Fee.DASApprovalRequired">ScheduleOfTasks!$C$19</definedName>
    <definedName name="S.Fee.Involved">ScheduleOfTasks!$C$18</definedName>
    <definedName name="S.Fee.SubmitToDAS">ScheduleOfTasks!$H$31</definedName>
    <definedName name="S.General.CodeName">Names!$E$4</definedName>
    <definedName name="S.General.Complexity">ScheduleOfTasks!$C$14</definedName>
    <definedName name="S.General.DaysRecommended">ScheduleOfTasks!$D$45</definedName>
    <definedName name="S.General.LastCellSchedule">ScheduleOfTasks!$H$763</definedName>
    <definedName name="S.General.RulemakingTitle">Names!$G$4</definedName>
    <definedName name="S.General.RuleType">ScheduleOfTasks!$C$12</definedName>
    <definedName name="S.Hearing.1stCity">ScheduleOfTasks!$B$370</definedName>
    <definedName name="S.Hearing.1stDate">ScheduleOfTasks!$H$34</definedName>
    <definedName name="S.Hearing.1stInvolve">ScheduleOfTasks!$C$34</definedName>
    <definedName name="S.Hearing.2ndCity">ScheduleOfTasks!$B$371</definedName>
    <definedName name="S.Hearing.2ndDate">ScheduleOfTasks!$G$371</definedName>
    <definedName name="S.Hearing.2ndInvolve">ScheduleOfTasks!$C$371</definedName>
    <definedName name="S.Hearing.3rdCity">ScheduleOfTasks!$B$372</definedName>
    <definedName name="S.Hearing.3rdDate">ScheduleOfTasks!$G$372</definedName>
    <definedName name="S.Hearing.3rdInvolve">ScheduleOfTasks!$C$372</definedName>
    <definedName name="S.Hearing.4thCity">ScheduleOfTasks!$B$373</definedName>
    <definedName name="S.Hearing.4thDate">ScheduleOfTasks!$G$373</definedName>
    <definedName name="S.Hearing.4thInvolve">ScheduleOfTasks!$C$373</definedName>
    <definedName name="S.Hearing.5thCity">ScheduleOfTasks!$B$374</definedName>
    <definedName name="S.Hearing.5thDate">ScheduleOfTasks!$G$374</definedName>
    <definedName name="S.Hearing.5thInvolve">ScheduleOfTasks!$C$374</definedName>
    <definedName name="S.Hearing.6thCity">ScheduleOfTasks!$B$375</definedName>
    <definedName name="S.Hearing.6thDate">ScheduleOfTasks!$G$375</definedName>
    <definedName name="S.Hearing.6thInvolve">ScheduleOfTasks!$C$375</definedName>
    <definedName name="S.Hearing.7thCity">ScheduleOfTasks!$B$376</definedName>
    <definedName name="S.Hearing.7thDate">ScheduleOfTasks!$G$376</definedName>
    <definedName name="S.Hearing.7thInvolve">ScheduleOfTasks!$C$376</definedName>
    <definedName name="S.Hearing.8thCity">ScheduleOfTasks!$B$377</definedName>
    <definedName name="S.Hearing.8thDate">ScheduleOfTasks!$G$377</definedName>
    <definedName name="S.Hearing.8thtInvolve">ScheduleOfTasks!$C$377</definedName>
    <definedName name="S.Hearing.BANNER.Begin">ScheduleOfTasks!$G$550</definedName>
    <definedName name="S.Hearing.BANNER.End">ScheduleOfTasks!$H$550</definedName>
    <definedName name="S.Notice.AD.Involved">ScheduleOfTasks!$C$450</definedName>
    <definedName name="S.Notice.AD.PubDate1">ScheduleOfTasks!$H$452</definedName>
    <definedName name="S.Notice.AD.PubDate2">ScheduleOfTasks!$H$453</definedName>
    <definedName name="S.Notice.AD.PubDate3">ScheduleOfTasks!$H$454</definedName>
    <definedName name="S.Notice.AD.PubDate4">ScheduleOfTasks!$H$455</definedName>
    <definedName name="S.Notice.AD.PubDate5">ScheduleOfTasks!$H$456</definedName>
    <definedName name="S.Notice.AD.PubDate6">ScheduleOfTasks!$H$457</definedName>
    <definedName name="S.Notice.AD.PubDate7">ScheduleOfTasks!$H$458</definedName>
    <definedName name="S.Notice.AD.PubDate8">ScheduleOfTasks!$H$459</definedName>
    <definedName name="S.Notice.AD.PubID1">ScheduleOfTasks!$B$452</definedName>
    <definedName name="S.Notice.AD.PubID2">ScheduleOfTasks!$B$453</definedName>
    <definedName name="S.Notice.AD.PubID3">ScheduleOfTasks!$B$454</definedName>
    <definedName name="S.Notice.AD.PubID4">ScheduleOfTasks!$B$455</definedName>
    <definedName name="S.Notice.AD.PubID5">ScheduleOfTasks!$B$456</definedName>
    <definedName name="S.Notice.AD.PubID6">ScheduleOfTasks!$B$457</definedName>
    <definedName name="S.Notice.AD.PubID7">ScheduleOfTasks!$B$458</definedName>
    <definedName name="S.Notice.AD.PubID8">ScheduleOfTasks!$B$459</definedName>
    <definedName name="S.Notice.AD.ToContractServices">ScheduleOfTasks!$H$463</definedName>
    <definedName name="S.Notice.ApprovePacketLoop2">ScheduleOfTasks!$C$446</definedName>
    <definedName name="S.Notice.ApprovePacketLoop3">ScheduleOfTasks!$C$447</definedName>
    <definedName name="S.Notice.ApprovePacketLoop4">ScheduleOfTasks!$C$448</definedName>
    <definedName name="S.Notice.BANNER.Begin">ScheduleOfTasks!$G$366</definedName>
    <definedName name="S.Notice.BANNER.End">ScheduleOfTasks!$H$366</definedName>
    <definedName name="S.Notice.CloseComment">ScheduleOfTasks!$H$35</definedName>
    <definedName name="S.Notice.ContentForCommentBox">#REF!</definedName>
    <definedName name="S.Notice.CustomReviewLoop1">ScheduleOfTasks!$C$428</definedName>
    <definedName name="S.Notice.CustomReviewLoop2">ScheduleOfTasks!$C$432</definedName>
    <definedName name="S.Notice.CustomReviewLoop3">ScheduleOfTasks!$C$436</definedName>
    <definedName name="S.Notice.DABriefing">ScheduleOfTasks!$H$475</definedName>
    <definedName name="S.Notice.DASNotification">ScheduleOfTasks!$G$518</definedName>
    <definedName name="S.Notice.EMAIL.RulePublication">ScheduleOfTasks!$H$501</definedName>
    <definedName name="S.Notice.HearingInvolved">ScheduleOfTasks!$C$34</definedName>
    <definedName name="S.Notice.InformationMeeting">ScheduleOfTasks!$C$128</definedName>
    <definedName name="S.Notice.InOregonBulletin">ScheduleOfTasks!$H$30</definedName>
    <definedName name="S.Notice.Involved">ScheduleOfTasks!$C$25</definedName>
    <definedName name="S.Notice.LA.BriefingMeeting">ScheduleOfTasks!$G$474</definedName>
    <definedName name="S.Notice.LastHearingDate">ScheduleOfTasks!$G$378</definedName>
    <definedName name="S.Notice.MgrNoticeApproval">ScheduleOfTasks!$H$495</definedName>
    <definedName name="S.Notice.OpenComment">ScheduleOfTasks!$H$33</definedName>
    <definedName name="S.Notice.PreviewBegin">ScheduleOfTasks!$H$478</definedName>
    <definedName name="S.Notice.PreviewEnd">ScheduleOfTasks!$H$481</definedName>
    <definedName name="S.Notice.StartDraft">ScheduleOfTasks!$G$391</definedName>
    <definedName name="S.Notice.SubmitToEPA">ScheduleOfTasks!#REF!</definedName>
    <definedName name="S.Notice.SubmitToSOS">ScheduleOfTasks!$H$29</definedName>
    <definedName name="S.Overview.BANNER.End">ScheduleOfTasks!$H$7</definedName>
    <definedName name="S.Overview.BANNER.Start">ScheduleOfTasks!$G$7</definedName>
    <definedName name="S.Planning.AddConcepToPlanDate">ScheduleOfTasks!$H$96</definedName>
    <definedName name="S.Planning.ApproveCommunicationsLoop2">ScheduleOfTasks!$C$139</definedName>
    <definedName name="S.Planning.ApproveCommunicationsLoop3">ScheduleOfTasks!$C$140</definedName>
    <definedName name="S.Planning.ApproveCommunicationsLoop4">ScheduleOfTasks!$C$141</definedName>
    <definedName name="S.Planning.BANNER.Begin">ScheduleOfTasks!$G$55</definedName>
    <definedName name="S.Planning.BANNER.End">ScheduleOfTasks!$H$55</definedName>
    <definedName name="S.Planning.CommunicationsPlan">ScheduleOfTasks!$C$125</definedName>
    <definedName name="S.Planning.DecisionToAddToPlan">ScheduleOfTasks!$C$100</definedName>
    <definedName name="S.Planning.ExpandTeam">ScheduleOfTasks!$C$111</definedName>
    <definedName name="S.Planning.MessageMap">ScheduleOfTasks!$C$126</definedName>
    <definedName name="S.Planning.ProgramWebPage">ScheduleOfTasks!$C$127</definedName>
    <definedName name="S.PostEQC.BANNER.Begin">ScheduleOfTasks!$G$698</definedName>
    <definedName name="S.PostEQC.BANNER.End">ScheduleOfTasks!$H$698</definedName>
    <definedName name="S.PostEQC.EffectiveUponFiling">ScheduleOfTasks!$C$49</definedName>
    <definedName name="S.PostEQC.FileRuleWithSOS">ScheduleOfTasks!$H$47</definedName>
    <definedName name="S.PostEQC.NotifyStakeholders">ScheduleOfTasks!$C$710</definedName>
    <definedName name="S.PostEQC.RuleEffective">ScheduleOfTasks!$H$49</definedName>
    <definedName name="S.PostEQC.SubmitDASPart2">ScheduleOfTasks!$H$48</definedName>
    <definedName name="S.PostEQC.SubmitSIPToEPA">ScheduleOfTasks!$H$50</definedName>
    <definedName name="S.RuleDevelopmentLink">Names!$G$6</definedName>
    <definedName name="S.SIP.End">ScheduleOfTasks!$H$22</definedName>
    <definedName name="S.SIP.Involved">ScheduleOfTasks!$C$21</definedName>
    <definedName name="S.SIP.Start">ScheduleOfTasks!$G$22</definedName>
    <definedName name="S.Staff.AAG">Names!$C$15</definedName>
    <definedName name="S.Staff.AgencyRulesCoordinator">Names!$C$9</definedName>
    <definedName name="S.Staff.AssistDA">Names!$C$21</definedName>
    <definedName name="S.Staff.Budget">Names!$C$14</definedName>
    <definedName name="S.Staff.CheifPublicAffairsOfficer">Names!$C$22</definedName>
    <definedName name="S.Staff.DA">Names!$C$6</definedName>
    <definedName name="S.Staff.Director">Names!$C$19</definedName>
    <definedName name="S.Staff.DivisionRulesCoordinator">Names!$C$8</definedName>
    <definedName name="S.Staff.EQCAssistant">Names!$C$10</definedName>
    <definedName name="S.Staff.Fiscal">Names!$C$13</definedName>
    <definedName name="S.Staff.HearingsOfficer">Names!$C$20</definedName>
    <definedName name="S.Staff.Lead">Names!$C$4</definedName>
    <definedName name="S.Staff.LegislativeLiason">Names!$C$16</definedName>
    <definedName name="S.Staff.Mgr">Names!$C$5</definedName>
    <definedName name="S.Staff.OCOCommunication">Names!$C$7</definedName>
    <definedName name="S.Staff.SIPCo">Names!$C$11</definedName>
    <definedName name="S.Staff.Support">Names!$C$17</definedName>
    <definedName name="S.Staff.TimeAccounting">Names!$C$18</definedName>
    <definedName name="S.Staff.WebMaster">Names!$C$12</definedName>
    <definedName name="VL_Bulletin">DDLs!$A$75:$B$182</definedName>
    <definedName name="VL_EQCActivities">DDLs!$A$4:$F$19</definedName>
  </definedNames>
  <calcPr calcId="125725"/>
</workbook>
</file>

<file path=xl/calcChain.xml><?xml version="1.0" encoding="utf-8"?>
<calcChain xmlns="http://schemas.openxmlformats.org/spreadsheetml/2006/main">
  <c r="D19" i="94"/>
  <c r="C733"/>
  <c r="C516"/>
  <c r="C166"/>
  <c r="C334"/>
  <c r="C345"/>
  <c r="AAE379"/>
  <c r="AAE378"/>
  <c r="AAE377"/>
  <c r="AAE376"/>
  <c r="AAE375"/>
  <c r="AAE374"/>
  <c r="AAE373"/>
  <c r="AAE372"/>
  <c r="AAE371"/>
  <c r="AAE370"/>
  <c r="H4" i="96"/>
  <c r="AAE192" i="94"/>
  <c r="AAE191"/>
  <c r="AAE190"/>
  <c r="AAE189"/>
  <c r="AAE188"/>
  <c r="AAE187"/>
  <c r="AAE175"/>
  <c r="AAK175"/>
  <c r="B175" s="1"/>
  <c r="C176"/>
  <c r="AAE176"/>
  <c r="C177"/>
  <c r="AAE177"/>
  <c r="AAK177"/>
  <c r="B177" s="1"/>
  <c r="AAK369"/>
  <c r="AAE622"/>
  <c r="AAE621"/>
  <c r="AAE620"/>
  <c r="AAE390"/>
  <c r="AAE389"/>
  <c r="AAE388"/>
  <c r="AAE387"/>
  <c r="AAE386"/>
  <c r="AAK682"/>
  <c r="AAK111"/>
  <c r="AAK90"/>
  <c r="C700"/>
  <c r="C618"/>
  <c r="C552"/>
  <c r="C368"/>
  <c r="C332"/>
  <c r="C174"/>
  <c r="C57"/>
  <c r="AAE701"/>
  <c r="AAK134"/>
  <c r="AAK132"/>
  <c r="AAK133"/>
  <c r="C621" l="1"/>
  <c r="C634"/>
  <c r="C395"/>
  <c r="AAK124"/>
  <c r="C486"/>
  <c r="C487"/>
  <c r="C483"/>
  <c r="C473"/>
  <c r="C470"/>
  <c r="C467"/>
  <c r="AAK464"/>
  <c r="C461"/>
  <c r="C460"/>
  <c r="C381"/>
  <c r="C338"/>
  <c r="C339"/>
  <c r="AAK339"/>
  <c r="AAK338"/>
  <c r="C322"/>
  <c r="C299"/>
  <c r="C276"/>
  <c r="C253"/>
  <c r="C230"/>
  <c r="C318"/>
  <c r="C295"/>
  <c r="C272"/>
  <c r="C249"/>
  <c r="C226"/>
  <c r="C314"/>
  <c r="C291"/>
  <c r="C268"/>
  <c r="C245"/>
  <c r="C222"/>
  <c r="C306"/>
  <c r="C283"/>
  <c r="C260"/>
  <c r="C237"/>
  <c r="C214"/>
  <c r="C304"/>
  <c r="C281"/>
  <c r="C258"/>
  <c r="C235"/>
  <c r="C212"/>
  <c r="C205"/>
  <c r="C180"/>
  <c r="C179"/>
  <c r="C154"/>
  <c r="C151"/>
  <c r="C133"/>
  <c r="C132"/>
  <c r="C102"/>
  <c r="C99"/>
  <c r="C80"/>
  <c r="C73"/>
  <c r="C59"/>
  <c r="D39"/>
  <c r="D38"/>
  <c r="C324"/>
  <c r="C360"/>
  <c r="C544"/>
  <c r="C610"/>
  <c r="C692"/>
  <c r="C758"/>
  <c r="C728"/>
  <c r="C749"/>
  <c r="C721"/>
  <c r="C712"/>
  <c r="C713"/>
  <c r="AAK625"/>
  <c r="AAK712"/>
  <c r="AAK757"/>
  <c r="B757" s="1"/>
  <c r="AAK751" l="1"/>
  <c r="AAK749"/>
  <c r="B749" s="1"/>
  <c r="AAK742"/>
  <c r="B742" s="1"/>
  <c r="AAK707"/>
  <c r="AAK708"/>
  <c r="AAK65"/>
  <c r="B65" s="1"/>
  <c r="AAK719"/>
  <c r="AAK711"/>
  <c r="AAK702"/>
  <c r="AAK713"/>
  <c r="AAK27"/>
  <c r="AAE686"/>
  <c r="AAE685"/>
  <c r="AAE662"/>
  <c r="AAG366"/>
  <c r="AAE466" l="1"/>
  <c r="AAE431"/>
  <c r="AAH431" s="1"/>
  <c r="AAE430"/>
  <c r="AAH430" s="1"/>
  <c r="AAE429"/>
  <c r="AAH429" s="1"/>
  <c r="AAE428"/>
  <c r="AAH428" s="1"/>
  <c r="AAK40"/>
  <c r="AAK37"/>
  <c r="AAK25"/>
  <c r="AAK21"/>
  <c r="F40"/>
  <c r="F39"/>
  <c r="F38"/>
  <c r="AAK43"/>
  <c r="B43" s="1"/>
  <c r="AAK12"/>
  <c r="B12" s="1"/>
  <c r="AAK42"/>
  <c r="B42" s="1"/>
  <c r="AAK16"/>
  <c r="AAK18"/>
  <c r="AAK32"/>
  <c r="B32" s="1"/>
  <c r="AAK39"/>
  <c r="B39" s="1"/>
  <c r="AAK38"/>
  <c r="B38" s="1"/>
  <c r="AAK35"/>
  <c r="AAK34"/>
  <c r="AAK33"/>
  <c r="AAK31"/>
  <c r="AAK30"/>
  <c r="AAK29"/>
  <c r="AAK28"/>
  <c r="B27"/>
  <c r="AAK26"/>
  <c r="B26" s="1"/>
  <c r="AAK19"/>
  <c r="AAK569"/>
  <c r="AAE595"/>
  <c r="AAE594"/>
  <c r="AAE592"/>
  <c r="AAE588"/>
  <c r="AAE587"/>
  <c r="AAE585"/>
  <c r="AAE584"/>
  <c r="AAE583"/>
  <c r="AAE582"/>
  <c r="AAE581"/>
  <c r="AAE580"/>
  <c r="AAE579"/>
  <c r="AAE578"/>
  <c r="AAE577"/>
  <c r="AAE576"/>
  <c r="AAE575"/>
  <c r="AAE574"/>
  <c r="AAE573"/>
  <c r="AAE572"/>
  <c r="AAE571"/>
  <c r="AAE570"/>
  <c r="AAE566"/>
  <c r="AAE565"/>
  <c r="AAE564"/>
  <c r="AAE563"/>
  <c r="AAE562"/>
  <c r="AAE561"/>
  <c r="AAE560"/>
  <c r="AAE559"/>
  <c r="AAE558"/>
  <c r="AAE557"/>
  <c r="AAE556"/>
  <c r="AAE554"/>
  <c r="AAE553"/>
  <c r="AAE385"/>
  <c r="AAE384"/>
  <c r="AAE383"/>
  <c r="AAE382"/>
  <c r="AAE381"/>
  <c r="AAE380"/>
  <c r="AAE369"/>
  <c r="AAE40"/>
  <c r="AAE34"/>
  <c r="AAK547"/>
  <c r="C2"/>
  <c r="AAK670"/>
  <c r="AAK476"/>
  <c r="AAE26"/>
  <c r="AAJ21"/>
  <c r="E21" s="1"/>
  <c r="AAK647"/>
  <c r="AAK636"/>
  <c r="AAK623"/>
  <c r="AAK85"/>
  <c r="AAJ12"/>
  <c r="E12" s="1"/>
  <c r="AAJ19"/>
  <c r="E19" s="1"/>
  <c r="AAJ44"/>
  <c r="AAJ16"/>
  <c r="AAJ14"/>
  <c r="AAJ25"/>
  <c r="AAJ34"/>
  <c r="AAK123"/>
  <c r="AAK117"/>
  <c r="AAE116"/>
  <c r="AAE115"/>
  <c r="AAE112"/>
  <c r="AAE113"/>
  <c r="AAE114"/>
  <c r="AAK113"/>
  <c r="AAK102"/>
  <c r="AAK99"/>
  <c r="AAK621"/>
  <c r="AAK620"/>
  <c r="AAK622"/>
  <c r="AAK619"/>
  <c r="AAE394"/>
  <c r="H763"/>
  <c r="AAJ18"/>
  <c r="AAE27"/>
  <c r="AAJ39"/>
  <c r="E39" s="1"/>
  <c r="AAK755"/>
  <c r="B755" s="1"/>
  <c r="AAK752"/>
  <c r="B752" s="1"/>
  <c r="AAK761"/>
  <c r="B761" s="1"/>
  <c r="AAG754"/>
  <c r="AAG755"/>
  <c r="AAG428" l="1"/>
  <c r="AAG430"/>
  <c r="AAG429"/>
  <c r="AAG431"/>
  <c r="AAJ45"/>
  <c r="E14"/>
  <c r="AAE439"/>
  <c r="AAE438"/>
  <c r="AAE437"/>
  <c r="AAE436"/>
  <c r="AAE435"/>
  <c r="AAE434"/>
  <c r="AAE433"/>
  <c r="AAE432"/>
  <c r="AAE134"/>
  <c r="AAE121"/>
  <c r="B117"/>
  <c r="AAE120"/>
  <c r="B111"/>
  <c r="AAE111"/>
  <c r="AAE119"/>
  <c r="AAE117"/>
  <c r="AAE146"/>
  <c r="AAE151"/>
  <c r="AAK150"/>
  <c r="AAK149"/>
  <c r="AAK748"/>
  <c r="AAE440"/>
  <c r="AAE427"/>
  <c r="AAK441"/>
  <c r="B441" s="1"/>
  <c r="AAE441"/>
  <c r="AAE633"/>
  <c r="AAE632"/>
  <c r="AAE141"/>
  <c r="AAG141" s="1"/>
  <c r="AAE140"/>
  <c r="AAG140" s="1"/>
  <c r="AAE139"/>
  <c r="AAG139" s="1"/>
  <c r="AAK604"/>
  <c r="B604" s="1"/>
  <c r="AAE604"/>
  <c r="AAK603"/>
  <c r="B603" s="1"/>
  <c r="AAE603"/>
  <c r="AAK602"/>
  <c r="B602" s="1"/>
  <c r="AAH598"/>
  <c r="AAE598"/>
  <c r="H599"/>
  <c r="F599" s="1"/>
  <c r="G599"/>
  <c r="AAE599"/>
  <c r="AAE601"/>
  <c r="AAE602"/>
  <c r="AAE600"/>
  <c r="B123"/>
  <c r="B124"/>
  <c r="AAE124"/>
  <c r="AAK554"/>
  <c r="AAK543"/>
  <c r="AAK145"/>
  <c r="B145" s="1"/>
  <c r="AAE144"/>
  <c r="AAE145"/>
  <c r="AAE143"/>
  <c r="AAE142"/>
  <c r="AAK142"/>
  <c r="B142" s="1"/>
  <c r="AAK137"/>
  <c r="B137" s="1"/>
  <c r="AAE137"/>
  <c r="AAK136"/>
  <c r="B136" s="1"/>
  <c r="AAE136"/>
  <c r="AAE138"/>
  <c r="AAE135"/>
  <c r="AAE123"/>
  <c r="AAE126"/>
  <c r="B134"/>
  <c r="AAE131"/>
  <c r="B133"/>
  <c r="B132"/>
  <c r="AAK130"/>
  <c r="B130" s="1"/>
  <c r="AAE133"/>
  <c r="AAE130"/>
  <c r="AAE129"/>
  <c r="AAE127"/>
  <c r="AAE346"/>
  <c r="AAE345"/>
  <c r="AAK197"/>
  <c r="AAE182"/>
  <c r="AAE150"/>
  <c r="AAK164"/>
  <c r="B164" s="1"/>
  <c r="AAE164"/>
  <c r="AAK148"/>
  <c r="B148" s="1"/>
  <c r="AAK147"/>
  <c r="AAE149"/>
  <c r="AAK108"/>
  <c r="AAK107"/>
  <c r="AAK106"/>
  <c r="AAK104"/>
  <c r="AAK105"/>
  <c r="AAE335"/>
  <c r="E18"/>
  <c r="E16"/>
  <c r="AAE39"/>
  <c r="AAE38"/>
  <c r="D34"/>
  <c r="E25"/>
  <c r="AAE22"/>
  <c r="AAK385"/>
  <c r="B385" s="1"/>
  <c r="AAK384"/>
  <c r="B384" s="1"/>
  <c r="AAK383"/>
  <c r="B383" s="1"/>
  <c r="AAK382"/>
  <c r="B382" s="1"/>
  <c r="AAH38"/>
  <c r="AAE631"/>
  <c r="AAE630"/>
  <c r="AAE629"/>
  <c r="AAE628"/>
  <c r="AAE627"/>
  <c r="AAE626"/>
  <c r="AAE625"/>
  <c r="AAE611"/>
  <c r="AAE610"/>
  <c r="AAE609"/>
  <c r="AAE590"/>
  <c r="AAE608"/>
  <c r="AAE607"/>
  <c r="AAE606"/>
  <c r="AAE605"/>
  <c r="AAE597"/>
  <c r="AAE596"/>
  <c r="AAE593"/>
  <c r="AAE591"/>
  <c r="AAE589"/>
  <c r="AAE586"/>
  <c r="AAE569"/>
  <c r="AAE568"/>
  <c r="AAE567"/>
  <c r="AAE555"/>
  <c r="AAE545"/>
  <c r="AAE544"/>
  <c r="AAE543"/>
  <c r="AAE542"/>
  <c r="AAE541"/>
  <c r="AAE540"/>
  <c r="AAE539"/>
  <c r="AAE538"/>
  <c r="AAE537"/>
  <c r="AAE536"/>
  <c r="AAE535"/>
  <c r="AAE534"/>
  <c r="AAE533"/>
  <c r="AAE532"/>
  <c r="AAE531"/>
  <c r="AAE530"/>
  <c r="AAE529"/>
  <c r="AAE528"/>
  <c r="AAE527"/>
  <c r="AAE526"/>
  <c r="AAE525"/>
  <c r="AAE524"/>
  <c r="AAE523"/>
  <c r="AAE522"/>
  <c r="AAE520"/>
  <c r="AAE519"/>
  <c r="AAE518"/>
  <c r="AAE517"/>
  <c r="AAE516"/>
  <c r="AAE515"/>
  <c r="AAE514"/>
  <c r="AAE513"/>
  <c r="AAE512"/>
  <c r="AAE511"/>
  <c r="AAE510"/>
  <c r="AAE509"/>
  <c r="AAE508"/>
  <c r="AAE507"/>
  <c r="AAE506"/>
  <c r="AAE505"/>
  <c r="AAE504"/>
  <c r="AAE503"/>
  <c r="AAE502"/>
  <c r="AAE501"/>
  <c r="AAE500"/>
  <c r="AAE499"/>
  <c r="AAE498"/>
  <c r="AAE497"/>
  <c r="AAE496"/>
  <c r="AAE495"/>
  <c r="AAE494"/>
  <c r="AAE493"/>
  <c r="AAE492"/>
  <c r="AAE491"/>
  <c r="AAE490"/>
  <c r="AAE489"/>
  <c r="AAE488"/>
  <c r="AAE487"/>
  <c r="AAE486"/>
  <c r="AAE485"/>
  <c r="AAE484"/>
  <c r="AAE483"/>
  <c r="AAE482"/>
  <c r="AAE481"/>
  <c r="AAE480"/>
  <c r="AAE479"/>
  <c r="AAE478"/>
  <c r="AAE477"/>
  <c r="AAE476"/>
  <c r="AAE475"/>
  <c r="AAE474"/>
  <c r="AAE473"/>
  <c r="AAE472"/>
  <c r="AAE471"/>
  <c r="AAE470"/>
  <c r="AAE469"/>
  <c r="AAE468"/>
  <c r="AAE467"/>
  <c r="AAE465"/>
  <c r="AAE464"/>
  <c r="AAE463"/>
  <c r="AAE462"/>
  <c r="AAE461"/>
  <c r="AAE460"/>
  <c r="AAE459"/>
  <c r="AAE458"/>
  <c r="AAE457"/>
  <c r="AAE456"/>
  <c r="AAE455"/>
  <c r="AAE454"/>
  <c r="AAE453"/>
  <c r="AAE452"/>
  <c r="AAE451"/>
  <c r="AAE450"/>
  <c r="AAE448"/>
  <c r="AAE447"/>
  <c r="AAE446"/>
  <c r="AAE445"/>
  <c r="AAE444"/>
  <c r="AAE443"/>
  <c r="AAE442"/>
  <c r="AAE426"/>
  <c r="AAE425"/>
  <c r="AAE424"/>
  <c r="AAE423"/>
  <c r="AAE422"/>
  <c r="AAE421"/>
  <c r="AAE420"/>
  <c r="AAE419"/>
  <c r="AAE418"/>
  <c r="AAE417"/>
  <c r="AAE416"/>
  <c r="AAE415"/>
  <c r="AAE414"/>
  <c r="AAE413"/>
  <c r="AAE412"/>
  <c r="AAE411"/>
  <c r="AAE410"/>
  <c r="AAE409"/>
  <c r="AAE408"/>
  <c r="AAE407"/>
  <c r="AAE405"/>
  <c r="AAE404"/>
  <c r="AAE403"/>
  <c r="AAE402"/>
  <c r="AAE401"/>
  <c r="AAE400"/>
  <c r="AAE399"/>
  <c r="AAE398"/>
  <c r="AAE397"/>
  <c r="AAE396"/>
  <c r="AAE395"/>
  <c r="AAE393"/>
  <c r="AAE392"/>
  <c r="AAE391"/>
  <c r="AAE83"/>
  <c r="AAE81"/>
  <c r="AAE35"/>
  <c r="AAE33"/>
  <c r="AAE30"/>
  <c r="AAE29"/>
  <c r="AAE28"/>
  <c r="AAE31"/>
  <c r="AAK718"/>
  <c r="AAK717"/>
  <c r="AAK716"/>
  <c r="AAE359"/>
  <c r="AAE358"/>
  <c r="AAE357"/>
  <c r="AAE356"/>
  <c r="AAE355"/>
  <c r="AAE354"/>
  <c r="AAE353"/>
  <c r="AAE352"/>
  <c r="AAE351"/>
  <c r="AAE350"/>
  <c r="AAE349"/>
  <c r="AAE348"/>
  <c r="AAE347"/>
  <c r="AAE344"/>
  <c r="AAE343"/>
  <c r="AAE342"/>
  <c r="AAE341"/>
  <c r="AAE340"/>
  <c r="AAK337"/>
  <c r="AAK336"/>
  <c r="AAK48"/>
  <c r="AAE339"/>
  <c r="AAE338"/>
  <c r="AAE337"/>
  <c r="AAE336"/>
  <c r="AAE334"/>
  <c r="AAG18"/>
  <c r="AAE719"/>
  <c r="AAE718"/>
  <c r="AAE717"/>
  <c r="AAE716"/>
  <c r="AAE406"/>
  <c r="AAE361"/>
  <c r="AAE360"/>
  <c r="AAE84"/>
  <c r="AAE48"/>
  <c r="AAE19"/>
  <c r="AAK414"/>
  <c r="AAK653"/>
  <c r="AAK449"/>
  <c r="AAK417"/>
  <c r="AAK398"/>
  <c r="AAK50"/>
  <c r="AAE713"/>
  <c r="AAE712"/>
  <c r="AAE325"/>
  <c r="AAE324"/>
  <c r="AAE323"/>
  <c r="AAE322"/>
  <c r="AAE321"/>
  <c r="AAE320"/>
  <c r="AAE319"/>
  <c r="AAE318"/>
  <c r="AAE317"/>
  <c r="AAE316"/>
  <c r="AAE315"/>
  <c r="AAE314"/>
  <c r="AAE313"/>
  <c r="AAE312"/>
  <c r="AAE311"/>
  <c r="AAE310"/>
  <c r="AAE309"/>
  <c r="AAE308"/>
  <c r="AAE307"/>
  <c r="AAE306"/>
  <c r="AAE305"/>
  <c r="AAE304"/>
  <c r="AAE303"/>
  <c r="AAE302"/>
  <c r="AAE301"/>
  <c r="AAE300"/>
  <c r="AAE299"/>
  <c r="AAE298"/>
  <c r="AAE297"/>
  <c r="AAE296"/>
  <c r="AAE295"/>
  <c r="AAE294"/>
  <c r="AAE293"/>
  <c r="AAE292"/>
  <c r="AAE291"/>
  <c r="AAE290"/>
  <c r="AAE289"/>
  <c r="AAE288"/>
  <c r="AAE287"/>
  <c r="AAE286"/>
  <c r="AAE285"/>
  <c r="AAE284"/>
  <c r="AAE283"/>
  <c r="AAE282"/>
  <c r="AAE281"/>
  <c r="AAE280"/>
  <c r="AAE279"/>
  <c r="AAE278"/>
  <c r="AAE277"/>
  <c r="AAE276"/>
  <c r="AAE275"/>
  <c r="AAE274"/>
  <c r="AAE273"/>
  <c r="AAE272"/>
  <c r="AAE271"/>
  <c r="AAE270"/>
  <c r="AAE269"/>
  <c r="AAE268"/>
  <c r="AAE267"/>
  <c r="AAE266"/>
  <c r="AAE265"/>
  <c r="AAE264"/>
  <c r="AAE263"/>
  <c r="AAE262"/>
  <c r="AAE261"/>
  <c r="AAE260"/>
  <c r="AAE259"/>
  <c r="AAE258"/>
  <c r="AAE257"/>
  <c r="AAE256"/>
  <c r="AAE255"/>
  <c r="AAE254"/>
  <c r="AAE253"/>
  <c r="AAE252"/>
  <c r="AAE251"/>
  <c r="AAE250"/>
  <c r="AAE249"/>
  <c r="AAE248"/>
  <c r="AAE247"/>
  <c r="AAE246"/>
  <c r="AAE245"/>
  <c r="AAE244"/>
  <c r="AAE243"/>
  <c r="AAE242"/>
  <c r="AAE241"/>
  <c r="AAE240"/>
  <c r="AAE239"/>
  <c r="AAE238"/>
  <c r="AAE237"/>
  <c r="AAE236"/>
  <c r="AAE235"/>
  <c r="AAE234"/>
  <c r="AAE233"/>
  <c r="AAE232"/>
  <c r="AAE231"/>
  <c r="AAE230"/>
  <c r="AAE229"/>
  <c r="AAE228"/>
  <c r="AAE227"/>
  <c r="AAE226"/>
  <c r="AAE225"/>
  <c r="AAE224"/>
  <c r="AAE223"/>
  <c r="AAE222"/>
  <c r="AAE221"/>
  <c r="AAE220"/>
  <c r="AAE219"/>
  <c r="AAE218"/>
  <c r="AAE217"/>
  <c r="AAE216"/>
  <c r="AAE215"/>
  <c r="AAE214"/>
  <c r="AAE213"/>
  <c r="AAE212"/>
  <c r="AAE211"/>
  <c r="AAE210"/>
  <c r="AAE209"/>
  <c r="AAE208"/>
  <c r="AAE207"/>
  <c r="AAE206"/>
  <c r="AAE205"/>
  <c r="AAE204"/>
  <c r="AAE203"/>
  <c r="AAE202"/>
  <c r="AAE200"/>
  <c r="AAE198"/>
  <c r="AAE197"/>
  <c r="AAE196"/>
  <c r="AAE195"/>
  <c r="AAE194"/>
  <c r="AAE193"/>
  <c r="AAE186"/>
  <c r="AAE185"/>
  <c r="AAE184"/>
  <c r="AAE183"/>
  <c r="AAE181"/>
  <c r="AAE180"/>
  <c r="AAE179"/>
  <c r="AAE178"/>
  <c r="AAE711"/>
  <c r="AAE653"/>
  <c r="AAE521"/>
  <c r="AAE449"/>
  <c r="AAE165"/>
  <c r="AAE50"/>
  <c r="AAE23"/>
  <c r="AAH59"/>
  <c r="H59" s="1"/>
  <c r="G366"/>
  <c r="AAG466" s="1"/>
  <c r="AAK507"/>
  <c r="AAK509"/>
  <c r="AAK496"/>
  <c r="B496" s="1"/>
  <c r="AAK495"/>
  <c r="B495" s="1"/>
  <c r="AAK494"/>
  <c r="B494" s="1"/>
  <c r="AAK493"/>
  <c r="AAK497"/>
  <c r="B497" s="1"/>
  <c r="AAK570"/>
  <c r="B570" s="1"/>
  <c r="AAH432" l="1"/>
  <c r="AAG432"/>
  <c r="AAH434"/>
  <c r="AAG434"/>
  <c r="AAH436"/>
  <c r="AAG436"/>
  <c r="AAH438"/>
  <c r="AAG438"/>
  <c r="AAH433"/>
  <c r="AAG433"/>
  <c r="AAH435"/>
  <c r="AAG435"/>
  <c r="AAH437"/>
  <c r="AAG437"/>
  <c r="AAH439"/>
  <c r="AAG439"/>
  <c r="AAG413"/>
  <c r="AAG415"/>
  <c r="AAG419"/>
  <c r="AAG421"/>
  <c r="AAG423"/>
  <c r="AAG425"/>
  <c r="AAG442"/>
  <c r="AAH448"/>
  <c r="AAG448"/>
  <c r="AAG461"/>
  <c r="G461" s="1"/>
  <c r="AAG465"/>
  <c r="AAG470"/>
  <c r="AAG472"/>
  <c r="AAG484"/>
  <c r="AAG486"/>
  <c r="AAG488"/>
  <c r="AAG416"/>
  <c r="AAG418"/>
  <c r="AAG420"/>
  <c r="AAG422"/>
  <c r="AAG424"/>
  <c r="AAH447"/>
  <c r="AAG447"/>
  <c r="AAG460"/>
  <c r="AAG462"/>
  <c r="AAG464"/>
  <c r="AAG467"/>
  <c r="AAG471"/>
  <c r="AAG473"/>
  <c r="AAG485"/>
  <c r="AAG489"/>
  <c r="AAG544"/>
  <c r="AAG449"/>
  <c r="AAG417"/>
  <c r="AAG414"/>
  <c r="AAG451"/>
  <c r="AAG450"/>
  <c r="AAG407"/>
  <c r="AAG406"/>
  <c r="AAG408"/>
  <c r="AAG400"/>
  <c r="AAG391"/>
  <c r="AAG401"/>
  <c r="AAG392"/>
  <c r="AAG402"/>
  <c r="AAG393"/>
  <c r="AAG403"/>
  <c r="AAG395"/>
  <c r="AAG398"/>
  <c r="AAG399"/>
  <c r="AAG404"/>
  <c r="AAG396"/>
  <c r="AAG405"/>
  <c r="AAG397"/>
  <c r="E599"/>
  <c r="AAE148"/>
  <c r="AAE132"/>
  <c r="AAE125"/>
  <c r="AAE158"/>
  <c r="AAE160"/>
  <c r="AAE157"/>
  <c r="AAE156"/>
  <c r="AAK477"/>
  <c r="B682"/>
  <c r="AAK681"/>
  <c r="B681" s="1"/>
  <c r="AAE672"/>
  <c r="AAE671"/>
  <c r="AAK671"/>
  <c r="B671" s="1"/>
  <c r="AAK675"/>
  <c r="B675" s="1"/>
  <c r="AAK678"/>
  <c r="B678" s="1"/>
  <c r="AAK674"/>
  <c r="B674" s="1"/>
  <c r="AAE669"/>
  <c r="AAE668"/>
  <c r="AAE667"/>
  <c r="AAE665"/>
  <c r="AAE664"/>
  <c r="AAE663"/>
  <c r="AAE661"/>
  <c r="AAE660"/>
  <c r="AAE659"/>
  <c r="AAE658"/>
  <c r="AAK652"/>
  <c r="B652" s="1"/>
  <c r="AAK651"/>
  <c r="B651" s="1"/>
  <c r="AAK654"/>
  <c r="AAK680"/>
  <c r="B680" s="1"/>
  <c r="AAK679"/>
  <c r="B679" s="1"/>
  <c r="AAK443"/>
  <c r="B443" s="1"/>
  <c r="AAK411"/>
  <c r="AAK410"/>
  <c r="B171" l="1"/>
  <c r="B329"/>
  <c r="B697"/>
  <c r="B615"/>
  <c r="B549"/>
  <c r="B365"/>
  <c r="B54"/>
  <c r="AAK692"/>
  <c r="AAK609"/>
  <c r="B609" s="1"/>
  <c r="AAK472"/>
  <c r="B472" s="1"/>
  <c r="AAK360"/>
  <c r="AAK324"/>
  <c r="AAK166"/>
  <c r="AAK544"/>
  <c r="G472"/>
  <c r="AAK471"/>
  <c r="B476"/>
  <c r="AAK475"/>
  <c r="B475" s="1"/>
  <c r="AAK474"/>
  <c r="AAK465"/>
  <c r="B465" s="1"/>
  <c r="G465"/>
  <c r="B464"/>
  <c r="C11" i="99"/>
  <c r="B11"/>
  <c r="C2"/>
  <c r="B10"/>
  <c r="B9"/>
  <c r="B8"/>
  <c r="B7"/>
  <c r="B6"/>
  <c r="B5"/>
  <c r="C10"/>
  <c r="C9"/>
  <c r="C8"/>
  <c r="C7"/>
  <c r="C6"/>
  <c r="C5"/>
  <c r="B4"/>
  <c r="B23"/>
  <c r="B22"/>
  <c r="B21"/>
  <c r="B20"/>
  <c r="B19"/>
  <c r="B18"/>
  <c r="B16"/>
  <c r="B17"/>
  <c r="G464" i="94"/>
  <c r="G462"/>
  <c r="AAK450"/>
  <c r="G460"/>
  <c r="G451"/>
  <c r="AAK394"/>
  <c r="AAK100"/>
  <c r="B99"/>
  <c r="AAK98"/>
  <c r="B98" s="1"/>
  <c r="AAE99"/>
  <c r="AAK97"/>
  <c r="B97" s="1"/>
  <c r="AAK64"/>
  <c r="AAK586"/>
  <c r="AAK538"/>
  <c r="AAK555"/>
  <c r="B555" s="1"/>
  <c r="AAK334"/>
  <c r="AAK534"/>
  <c r="AAK522"/>
  <c r="AAK515"/>
  <c r="B515" s="1"/>
  <c r="AAK511"/>
  <c r="AAK510"/>
  <c r="B510" s="1"/>
  <c r="B509"/>
  <c r="B507"/>
  <c r="B516"/>
  <c r="AAK500"/>
  <c r="B500" s="1"/>
  <c r="B411"/>
  <c r="B410"/>
  <c r="AAK378"/>
  <c r="B377"/>
  <c r="AAK584" s="1"/>
  <c r="B584" s="1"/>
  <c r="AAG357"/>
  <c r="AAG356"/>
  <c r="AAG355"/>
  <c r="AAK353"/>
  <c r="AAG343"/>
  <c r="AAH343"/>
  <c r="AAH344"/>
  <c r="AAH342"/>
  <c r="AAG342"/>
  <c r="AAK340"/>
  <c r="AAK357"/>
  <c r="B357" s="1"/>
  <c r="AAK356"/>
  <c r="B356" s="1"/>
  <c r="AAK355"/>
  <c r="B355" s="1"/>
  <c r="AAK354"/>
  <c r="B354" s="1"/>
  <c r="AAK448"/>
  <c r="AAK447"/>
  <c r="AAK446"/>
  <c r="AAK445"/>
  <c r="AAK344"/>
  <c r="B344" s="1"/>
  <c r="AAK343"/>
  <c r="B343" s="1"/>
  <c r="AAK341"/>
  <c r="B341" s="1"/>
  <c r="AAK342"/>
  <c r="B342" s="1"/>
  <c r="AAE109"/>
  <c r="AAK103"/>
  <c r="B103" s="1"/>
  <c r="AAE103"/>
  <c r="AAK91"/>
  <c r="AAK320"/>
  <c r="B320" s="1"/>
  <c r="AAK318"/>
  <c r="B318" s="1"/>
  <c r="AAK297"/>
  <c r="B297" s="1"/>
  <c r="AAK295"/>
  <c r="B295" s="1"/>
  <c r="AAK272"/>
  <c r="B272" s="1"/>
  <c r="AAK251"/>
  <c r="B251" s="1"/>
  <c r="AAK249"/>
  <c r="B249" s="1"/>
  <c r="AAK226"/>
  <c r="B226" s="1"/>
  <c r="AAK211" l="1"/>
  <c r="B200"/>
  <c r="AAK199"/>
  <c r="AAK185"/>
  <c r="AAK116"/>
  <c r="B116" s="1"/>
  <c r="B394"/>
  <c r="G397"/>
  <c r="G396"/>
  <c r="AAE666"/>
  <c r="AAE710"/>
  <c r="AAK565"/>
  <c r="B565" s="1"/>
  <c r="AAK564"/>
  <c r="B564" s="1"/>
  <c r="AAK563"/>
  <c r="B563" s="1"/>
  <c r="AAK562"/>
  <c r="B562" s="1"/>
  <c r="AAK561"/>
  <c r="B561" s="1"/>
  <c r="B554"/>
  <c r="AAE128"/>
  <c r="G544" l="1"/>
  <c r="AAK444"/>
  <c r="B444" s="1"/>
  <c r="G442"/>
  <c r="G425"/>
  <c r="B471"/>
  <c r="G470"/>
  <c r="G450"/>
  <c r="AAK532"/>
  <c r="B532" s="1"/>
  <c r="G473"/>
  <c r="G471"/>
  <c r="G467"/>
  <c r="G424"/>
  <c r="G423"/>
  <c r="G422"/>
  <c r="G421"/>
  <c r="G420"/>
  <c r="G419"/>
  <c r="G418"/>
  <c r="G417"/>
  <c r="G416"/>
  <c r="G415"/>
  <c r="G414"/>
  <c r="G413"/>
  <c r="AAK392"/>
  <c r="B511"/>
  <c r="B493"/>
  <c r="AAK492"/>
  <c r="B492" s="1"/>
  <c r="AAK420"/>
  <c r="AAK419"/>
  <c r="AAK418"/>
  <c r="B450"/>
  <c r="G466" l="1"/>
  <c r="G449"/>
  <c r="G408"/>
  <c r="G407"/>
  <c r="G406"/>
  <c r="G405"/>
  <c r="G404"/>
  <c r="G403"/>
  <c r="G402"/>
  <c r="G401"/>
  <c r="G400"/>
  <c r="G399"/>
  <c r="G395"/>
  <c r="G393"/>
  <c r="G392"/>
  <c r="AAK379"/>
  <c r="B108" l="1"/>
  <c r="AAE108"/>
  <c r="AAK393"/>
  <c r="AAK409"/>
  <c r="B409" s="1"/>
  <c r="AAK747"/>
  <c r="AAK743"/>
  <c r="B743" s="1"/>
  <c r="AAK715"/>
  <c r="B715" s="1"/>
  <c r="AAK706"/>
  <c r="B702"/>
  <c r="AAK566" l="1"/>
  <c r="B566" s="1"/>
  <c r="B538"/>
  <c r="AAK391"/>
  <c r="B391" s="1"/>
  <c r="B334"/>
  <c r="AAK333"/>
  <c r="B333" s="1"/>
  <c r="AAE333"/>
  <c r="AAK153"/>
  <c r="B153" s="1"/>
  <c r="AAE153"/>
  <c r="AAK94"/>
  <c r="B94" s="1"/>
  <c r="AAK274"/>
  <c r="AAK303"/>
  <c r="AAK280"/>
  <c r="AAK257"/>
  <c r="AAK234"/>
  <c r="AAK228"/>
  <c r="B199"/>
  <c r="AAE201"/>
  <c r="AAE199"/>
  <c r="AAK165"/>
  <c r="B147"/>
  <c r="AAE147"/>
  <c r="AAK161"/>
  <c r="B748"/>
  <c r="AAK591"/>
  <c r="B591" s="1"/>
  <c r="AAK489" l="1"/>
  <c r="AAK491"/>
  <c r="AAK485"/>
  <c r="AAK482"/>
  <c r="B482" s="1"/>
  <c r="B324"/>
  <c r="B5"/>
  <c r="B621"/>
  <c r="B85"/>
  <c r="AAE747"/>
  <c r="B28" l="1"/>
  <c r="B398"/>
  <c r="B653"/>
  <c r="B670"/>
  <c r="B654"/>
  <c r="B620"/>
  <c r="B622"/>
  <c r="B619"/>
  <c r="G398"/>
  <c r="B414"/>
  <c r="B33"/>
  <c r="B105"/>
  <c r="B104"/>
  <c r="AAE105"/>
  <c r="AAE104"/>
  <c r="AAE167"/>
  <c r="AAE166"/>
  <c r="AAE163"/>
  <c r="AAE162"/>
  <c r="AAE161"/>
  <c r="AAE159"/>
  <c r="AAE155"/>
  <c r="AAE154"/>
  <c r="AAE152"/>
  <c r="AAE118"/>
  <c r="AAE107"/>
  <c r="AAE106"/>
  <c r="AAE102"/>
  <c r="B48" l="1"/>
  <c r="AAK3"/>
  <c r="AAK112" l="1"/>
  <c r="B112" s="1"/>
  <c r="B747" l="1"/>
  <c r="AAK756"/>
  <c r="B756" s="1"/>
  <c r="B751"/>
  <c r="AAK720"/>
  <c r="B720" s="1"/>
  <c r="B713"/>
  <c r="B712"/>
  <c r="B711"/>
  <c r="B692"/>
  <c r="B376"/>
  <c r="AAK582" s="1"/>
  <c r="B582" s="1"/>
  <c r="B375"/>
  <c r="AAK580" s="1"/>
  <c r="B580" s="1"/>
  <c r="B374"/>
  <c r="AAK578" s="1"/>
  <c r="B578" s="1"/>
  <c r="B373"/>
  <c r="AAK576" s="1"/>
  <c r="B576" s="1"/>
  <c r="B372"/>
  <c r="AAK574" s="1"/>
  <c r="B574" s="1"/>
  <c r="B371"/>
  <c r="AAK572" s="1"/>
  <c r="B572" s="1"/>
  <c r="B544"/>
  <c r="B166"/>
  <c r="B360"/>
  <c r="B708"/>
  <c r="B707"/>
  <c r="AAK709"/>
  <c r="B709" s="1"/>
  <c r="B340"/>
  <c r="B636"/>
  <c r="B625"/>
  <c r="B623"/>
  <c r="B586"/>
  <c r="B569"/>
  <c r="AAK553"/>
  <c r="B553" s="1"/>
  <c r="AAK358"/>
  <c r="B358" s="1"/>
  <c r="AAK352"/>
  <c r="B352" s="1"/>
  <c r="B353"/>
  <c r="AAK347"/>
  <c r="B347" s="1"/>
  <c r="B303"/>
  <c r="B280"/>
  <c r="B274"/>
  <c r="B257"/>
  <c r="B234"/>
  <c r="B228"/>
  <c r="B211"/>
  <c r="B185"/>
  <c r="AAK204"/>
  <c r="B204" s="1"/>
  <c r="B197"/>
  <c r="AAK63"/>
  <c r="B63" s="1"/>
  <c r="B90"/>
  <c r="B100"/>
  <c r="AAK86"/>
  <c r="AAK62"/>
  <c r="B165"/>
  <c r="AAK163"/>
  <c r="B163" s="1"/>
  <c r="B161"/>
  <c r="AAK162"/>
  <c r="B162" s="1"/>
  <c r="B107" l="1"/>
  <c r="B106"/>
  <c r="B102"/>
  <c r="B86"/>
  <c r="AAK92"/>
  <c r="B92" s="1"/>
  <c r="B91"/>
  <c r="AAK68"/>
  <c r="B68" s="1"/>
  <c r="AAK69"/>
  <c r="B69" s="1"/>
  <c r="AAK66"/>
  <c r="B66" s="1"/>
  <c r="B64"/>
  <c r="B62"/>
  <c r="AAK61"/>
  <c r="B61" s="1"/>
  <c r="AAK60"/>
  <c r="B60" s="1"/>
  <c r="AAK59"/>
  <c r="B59" s="1"/>
  <c r="B379"/>
  <c r="B543"/>
  <c r="B534"/>
  <c r="B489" l="1"/>
  <c r="B485"/>
  <c r="B477"/>
  <c r="B474"/>
  <c r="B448"/>
  <c r="B447"/>
  <c r="B445"/>
  <c r="B446"/>
  <c r="B420"/>
  <c r="B419"/>
  <c r="B418"/>
  <c r="B417"/>
  <c r="B647" l="1"/>
  <c r="J7" l="1"/>
  <c r="J4" s="1"/>
  <c r="B40"/>
  <c r="AAH377"/>
  <c r="H377" s="1"/>
  <c r="AAH376"/>
  <c r="H376" s="1"/>
  <c r="AAH375"/>
  <c r="H375" s="1"/>
  <c r="AAH374"/>
  <c r="H374" s="1"/>
  <c r="AAH373"/>
  <c r="H373" s="1"/>
  <c r="AAH372"/>
  <c r="H372" s="1"/>
  <c r="AAH371"/>
  <c r="H371" s="1"/>
  <c r="AAG55" l="1"/>
  <c r="G55"/>
  <c r="K7"/>
  <c r="B169"/>
  <c r="B21"/>
  <c r="D15" i="84"/>
  <c r="E15" s="1"/>
  <c r="D16"/>
  <c r="E16" s="1"/>
  <c r="D17"/>
  <c r="E17" s="1"/>
  <c r="D18"/>
  <c r="E18" s="1"/>
  <c r="D19"/>
  <c r="E19" s="1"/>
  <c r="C10"/>
  <c r="C11"/>
  <c r="C12"/>
  <c r="C13"/>
  <c r="C14"/>
  <c r="C15"/>
  <c r="C16"/>
  <c r="C17"/>
  <c r="C18"/>
  <c r="C19"/>
  <c r="C20"/>
  <c r="C9"/>
  <c r="B10"/>
  <c r="B11"/>
  <c r="B12"/>
  <c r="B13"/>
  <c r="B14"/>
  <c r="B15"/>
  <c r="B16"/>
  <c r="B17"/>
  <c r="B18"/>
  <c r="B19"/>
  <c r="B20"/>
  <c r="B9"/>
  <c r="D5"/>
  <c r="E5" s="1"/>
  <c r="D6"/>
  <c r="F7" s="1"/>
  <c r="D7"/>
  <c r="E7" s="1"/>
  <c r="D8"/>
  <c r="E8" s="1"/>
  <c r="D9"/>
  <c r="E9" s="1"/>
  <c r="D10"/>
  <c r="E10" s="1"/>
  <c r="D11"/>
  <c r="E11" s="1"/>
  <c r="D12"/>
  <c r="E12" s="1"/>
  <c r="D13"/>
  <c r="E13" s="1"/>
  <c r="D14"/>
  <c r="F15" s="1"/>
  <c r="D4"/>
  <c r="F5" s="1"/>
  <c r="B547" i="94"/>
  <c r="B35"/>
  <c r="B30"/>
  <c r="B363"/>
  <c r="AAG65" l="1"/>
  <c r="G65" s="1"/>
  <c r="AAH65" s="1"/>
  <c r="H65" s="1"/>
  <c r="AAG166"/>
  <c r="AAG63"/>
  <c r="G63" s="1"/>
  <c r="E14" i="84"/>
  <c r="E6"/>
  <c r="F14"/>
  <c r="F6"/>
  <c r="F13"/>
  <c r="E4"/>
  <c r="F12"/>
  <c r="F19"/>
  <c r="F11"/>
  <c r="F18"/>
  <c r="F10"/>
  <c r="F17"/>
  <c r="F9"/>
  <c r="F16"/>
  <c r="F8"/>
  <c r="B718" i="94"/>
  <c r="B719"/>
  <c r="B717"/>
  <c r="B716"/>
  <c r="B338"/>
  <c r="B339"/>
  <c r="B336"/>
  <c r="B337"/>
  <c r="AAG62"/>
  <c r="G62" s="1"/>
  <c r="AAH62" s="1"/>
  <c r="H62" s="1"/>
  <c r="AAG64"/>
  <c r="G64" s="1"/>
  <c r="AAH64" s="1"/>
  <c r="H64" s="1"/>
  <c r="AAG61"/>
  <c r="G61" s="1"/>
  <c r="AAK327"/>
  <c r="B327" s="1"/>
  <c r="K4"/>
  <c r="L7"/>
  <c r="D20" i="84"/>
  <c r="B37" i="94"/>
  <c r="B29"/>
  <c r="B50"/>
  <c r="B19"/>
  <c r="B31"/>
  <c r="B25"/>
  <c r="B369"/>
  <c r="B34"/>
  <c r="AAH67" l="1"/>
  <c r="AAH68"/>
  <c r="AAH63"/>
  <c r="H63" s="1"/>
  <c r="AAH61"/>
  <c r="H61" s="1"/>
  <c r="L4"/>
  <c r="M7"/>
  <c r="C75" i="84"/>
  <c r="B16" i="94"/>
  <c r="F61" l="1"/>
  <c r="E61"/>
  <c r="N7"/>
  <c r="M4"/>
  <c r="B18"/>
  <c r="F62" l="1"/>
  <c r="E62"/>
  <c r="O7"/>
  <c r="N4"/>
  <c r="B449"/>
  <c r="B393"/>
  <c r="B392"/>
  <c r="C70" i="84"/>
  <c r="C69"/>
  <c r="C68"/>
  <c r="C67"/>
  <c r="C66"/>
  <c r="C65"/>
  <c r="C64"/>
  <c r="C63"/>
  <c r="C62"/>
  <c r="C52"/>
  <c r="C51"/>
  <c r="C50"/>
  <c r="C49"/>
  <c r="C48"/>
  <c r="C47"/>
  <c r="C46"/>
  <c r="C45"/>
  <c r="C44"/>
  <c r="C61"/>
  <c r="C60"/>
  <c r="C59"/>
  <c r="C58"/>
  <c r="C57"/>
  <c r="C56"/>
  <c r="C55"/>
  <c r="C54"/>
  <c r="C53"/>
  <c r="C24"/>
  <c r="C25"/>
  <c r="C26"/>
  <c r="C27"/>
  <c r="C28"/>
  <c r="C29"/>
  <c r="C30"/>
  <c r="C31"/>
  <c r="C32"/>
  <c r="C33"/>
  <c r="C34"/>
  <c r="C35"/>
  <c r="C36"/>
  <c r="C37"/>
  <c r="C38"/>
  <c r="C39"/>
  <c r="C40"/>
  <c r="C41"/>
  <c r="C42"/>
  <c r="C43"/>
  <c r="C71"/>
  <c r="C23"/>
  <c r="E63" i="94" l="1"/>
  <c r="H67"/>
  <c r="F63"/>
  <c r="P7"/>
  <c r="O4"/>
  <c r="C182" i="84"/>
  <c r="C181"/>
  <c r="C180"/>
  <c r="C179"/>
  <c r="C178"/>
  <c r="C177"/>
  <c r="C176"/>
  <c r="C175"/>
  <c r="C174"/>
  <c r="C173"/>
  <c r="C172"/>
  <c r="C171"/>
  <c r="C170"/>
  <c r="C169"/>
  <c r="C168"/>
  <c r="C167"/>
  <c r="C166"/>
  <c r="C165"/>
  <c r="C164"/>
  <c r="C163"/>
  <c r="C162"/>
  <c r="C161"/>
  <c r="C160"/>
  <c r="C159"/>
  <c r="C158"/>
  <c r="C157"/>
  <c r="C156"/>
  <c r="C155"/>
  <c r="C154"/>
  <c r="C153"/>
  <c r="C152"/>
  <c r="C151"/>
  <c r="C150"/>
  <c r="C149"/>
  <c r="C148"/>
  <c r="C147"/>
  <c r="C146"/>
  <c r="C145"/>
  <c r="C144"/>
  <c r="C143"/>
  <c r="C142"/>
  <c r="C141"/>
  <c r="C140"/>
  <c r="C139"/>
  <c r="C138"/>
  <c r="C137"/>
  <c r="C136"/>
  <c r="C135"/>
  <c r="C134"/>
  <c r="C133"/>
  <c r="C132"/>
  <c r="C131"/>
  <c r="C130"/>
  <c r="C129"/>
  <c r="C128"/>
  <c r="C127"/>
  <c r="C126"/>
  <c r="C125"/>
  <c r="C124"/>
  <c r="C123"/>
  <c r="C122"/>
  <c r="C121"/>
  <c r="C120"/>
  <c r="C119"/>
  <c r="C118"/>
  <c r="C117"/>
  <c r="C116"/>
  <c r="C115"/>
  <c r="C114"/>
  <c r="C113"/>
  <c r="C112"/>
  <c r="C111"/>
  <c r="C110"/>
  <c r="C109"/>
  <c r="C108"/>
  <c r="C107"/>
  <c r="C106"/>
  <c r="C105"/>
  <c r="C104"/>
  <c r="C103"/>
  <c r="C102"/>
  <c r="C101"/>
  <c r="C100"/>
  <c r="C99"/>
  <c r="C98"/>
  <c r="C97"/>
  <c r="C96"/>
  <c r="C95"/>
  <c r="C94"/>
  <c r="C93"/>
  <c r="C92"/>
  <c r="C91"/>
  <c r="C90"/>
  <c r="C89"/>
  <c r="C88"/>
  <c r="C87"/>
  <c r="C86"/>
  <c r="C85"/>
  <c r="C84"/>
  <c r="C83"/>
  <c r="C82"/>
  <c r="C81"/>
  <c r="C80"/>
  <c r="C79"/>
  <c r="C78"/>
  <c r="C77"/>
  <c r="C76"/>
  <c r="F65" i="94" l="1"/>
  <c r="E65"/>
  <c r="F64"/>
  <c r="H68"/>
  <c r="E64"/>
  <c r="Q7"/>
  <c r="P4"/>
  <c r="AAH70" l="1"/>
  <c r="H70" s="1"/>
  <c r="F70" s="1"/>
  <c r="G391"/>
  <c r="R7"/>
  <c r="Q4"/>
  <c r="AAG379"/>
  <c r="G379" l="1"/>
  <c r="S7"/>
  <c r="R4"/>
  <c r="T7" l="1"/>
  <c r="S4"/>
  <c r="U7" l="1"/>
  <c r="T4"/>
  <c r="V7" l="1"/>
  <c r="U4"/>
  <c r="W7" l="1"/>
  <c r="V4"/>
  <c r="X7" l="1"/>
  <c r="W4"/>
  <c r="Y7" l="1"/>
  <c r="X4"/>
  <c r="Z7" l="1"/>
  <c r="Y4"/>
  <c r="AA7" l="1"/>
  <c r="Z4"/>
  <c r="AB7" l="1"/>
  <c r="AA4"/>
  <c r="AC7" l="1"/>
  <c r="AB4"/>
  <c r="AD7" l="1"/>
  <c r="AC4"/>
  <c r="AE7" l="1"/>
  <c r="AD4"/>
  <c r="AF7" l="1"/>
  <c r="AE4"/>
  <c r="AG7" l="1"/>
  <c r="AF4"/>
  <c r="AH7" l="1"/>
  <c r="AG4"/>
  <c r="AI7" l="1"/>
  <c r="AH4"/>
  <c r="AJ7" l="1"/>
  <c r="AI4"/>
  <c r="AK7" l="1"/>
  <c r="AJ4"/>
  <c r="AL7" l="1"/>
  <c r="AK4"/>
  <c r="AM7" l="1"/>
  <c r="AL4"/>
  <c r="AN7" l="1"/>
  <c r="AM4"/>
  <c r="AO7" l="1"/>
  <c r="AN4"/>
  <c r="AP7" l="1"/>
  <c r="AO4"/>
  <c r="AQ7" l="1"/>
  <c r="AP4"/>
  <c r="AR7" l="1"/>
  <c r="AQ4"/>
  <c r="AS7" l="1"/>
  <c r="AR4"/>
  <c r="AT7" l="1"/>
  <c r="AS4"/>
  <c r="AU7" l="1"/>
  <c r="AT4"/>
  <c r="AV7" l="1"/>
  <c r="AU4"/>
  <c r="AW7" l="1"/>
  <c r="AV4"/>
  <c r="AX7" l="1"/>
  <c r="AW4"/>
  <c r="AY7" l="1"/>
  <c r="AX4"/>
  <c r="AZ7" l="1"/>
  <c r="AY4"/>
  <c r="BA7" l="1"/>
  <c r="AZ4"/>
  <c r="BB7" l="1"/>
  <c r="BA4"/>
  <c r="BC7" l="1"/>
  <c r="BB4"/>
  <c r="BD7" l="1"/>
  <c r="BC4"/>
  <c r="BE7" l="1"/>
  <c r="BD4"/>
  <c r="BF7" l="1"/>
  <c r="BE4"/>
  <c r="BG7" l="1"/>
  <c r="BF4"/>
  <c r="BH7" l="1"/>
  <c r="BG4"/>
  <c r="BI7" l="1"/>
  <c r="BH4"/>
  <c r="BJ7" l="1"/>
  <c r="BI4"/>
  <c r="BK7" l="1"/>
  <c r="BJ4"/>
  <c r="BL7" l="1"/>
  <c r="BK4"/>
  <c r="BM7" l="1"/>
  <c r="BL4"/>
  <c r="BN7" l="1"/>
  <c r="BM4"/>
  <c r="BO7" l="1"/>
  <c r="BN4"/>
  <c r="BP7" l="1"/>
  <c r="BO4"/>
  <c r="BQ7" l="1"/>
  <c r="BP4"/>
  <c r="BR7" l="1"/>
  <c r="BQ4"/>
  <c r="BS7" l="1"/>
  <c r="BR4"/>
  <c r="BT7" l="1"/>
  <c r="BS4"/>
  <c r="BU7" l="1"/>
  <c r="BT4"/>
  <c r="BV7" l="1"/>
  <c r="BU4"/>
  <c r="BW7" l="1"/>
  <c r="BV4"/>
  <c r="BX7" l="1"/>
  <c r="BW4"/>
  <c r="BY7" l="1"/>
  <c r="BX4"/>
  <c r="BZ7" l="1"/>
  <c r="BY4"/>
  <c r="CA7" l="1"/>
  <c r="BZ4"/>
  <c r="CB7" l="1"/>
  <c r="CA4"/>
  <c r="CC7" l="1"/>
  <c r="CB4"/>
  <c r="CD7" l="1"/>
  <c r="CC4"/>
  <c r="CE7" l="1"/>
  <c r="CD4"/>
  <c r="CF7" l="1"/>
  <c r="CE4"/>
  <c r="CG7" l="1"/>
  <c r="CF4"/>
  <c r="CH7" l="1"/>
  <c r="CG4"/>
  <c r="CI7" l="1"/>
  <c r="CH4"/>
  <c r="CJ7" l="1"/>
  <c r="CI4"/>
  <c r="CK7" l="1"/>
  <c r="CJ4"/>
  <c r="CL7" l="1"/>
  <c r="CK4"/>
  <c r="CM7" l="1"/>
  <c r="CL4"/>
  <c r="CN7" l="1"/>
  <c r="CM4"/>
  <c r="CO7" l="1"/>
  <c r="CN4"/>
  <c r="CP7" l="1"/>
  <c r="CO4"/>
  <c r="CQ7" l="1"/>
  <c r="CP4"/>
  <c r="CR7" l="1"/>
  <c r="CQ4"/>
  <c r="CS7" l="1"/>
  <c r="CR4"/>
  <c r="CT7" l="1"/>
  <c r="CS4"/>
  <c r="CU7" l="1"/>
  <c r="CT4"/>
  <c r="CV7" l="1"/>
  <c r="CU4"/>
  <c r="CW7" l="1"/>
  <c r="CV4"/>
  <c r="CX7" l="1"/>
  <c r="CW4"/>
  <c r="CY7" l="1"/>
  <c r="CX4"/>
  <c r="CZ7" l="1"/>
  <c r="CY4"/>
  <c r="DA7" l="1"/>
  <c r="CZ4"/>
  <c r="DB7" l="1"/>
  <c r="DA4"/>
  <c r="DC7" l="1"/>
  <c r="DB4"/>
  <c r="DD7" l="1"/>
  <c r="DC4"/>
  <c r="DE7" l="1"/>
  <c r="DD4"/>
  <c r="DF7" l="1"/>
  <c r="DE4"/>
  <c r="DG7" l="1"/>
  <c r="DF4"/>
  <c r="DH7" l="1"/>
  <c r="DG4"/>
  <c r="DI7" l="1"/>
  <c r="DH4"/>
  <c r="DJ7" l="1"/>
  <c r="DI4"/>
  <c r="DK7" l="1"/>
  <c r="DJ4"/>
  <c r="DL7" l="1"/>
  <c r="DK4"/>
  <c r="DM7" l="1"/>
  <c r="DL4"/>
  <c r="DN7" l="1"/>
  <c r="DM4"/>
  <c r="DO7" l="1"/>
  <c r="DN4"/>
  <c r="DP7" l="1"/>
  <c r="DO4"/>
  <c r="DP4" l="1"/>
  <c r="AAG87" l="1"/>
  <c r="G87" s="1"/>
  <c r="AAH87" s="1"/>
  <c r="H87" s="1"/>
  <c r="AAG88"/>
  <c r="G88" s="1"/>
  <c r="AAH88" s="1"/>
  <c r="AAG89"/>
  <c r="G89" s="1"/>
  <c r="AAH89" s="1"/>
  <c r="E87" l="1"/>
  <c r="F87" l="1"/>
  <c r="H89"/>
  <c r="H88"/>
  <c r="F88" l="1"/>
  <c r="E88"/>
  <c r="AAG90"/>
  <c r="G90" s="1"/>
  <c r="AAH90" s="1"/>
  <c r="H90" s="1"/>
  <c r="F89"/>
  <c r="E89"/>
  <c r="F90" l="1"/>
  <c r="AAG91"/>
  <c r="G91" s="1"/>
  <c r="AAG93" s="1"/>
  <c r="G93" s="1"/>
  <c r="E90"/>
  <c r="AAH93" l="1"/>
  <c r="H93" s="1"/>
  <c r="F93" s="1"/>
  <c r="AAG95"/>
  <c r="G95" s="1"/>
  <c r="AAH91"/>
  <c r="H91" s="1"/>
  <c r="E91" s="1"/>
  <c r="AAH97" l="1"/>
  <c r="H97" s="1"/>
  <c r="AAH95"/>
  <c r="H95" s="1"/>
  <c r="F95" s="1"/>
  <c r="AAH96"/>
  <c r="H96" s="1"/>
  <c r="E93"/>
  <c r="F91"/>
  <c r="AAG102" l="1"/>
  <c r="G102" s="1"/>
  <c r="AAG120"/>
  <c r="G120" s="1"/>
  <c r="AAG118"/>
  <c r="G118" s="1"/>
  <c r="AAG115"/>
  <c r="G115" s="1"/>
  <c r="AAG113"/>
  <c r="G113" s="1"/>
  <c r="AAG121"/>
  <c r="G121" s="1"/>
  <c r="AAG119"/>
  <c r="G119" s="1"/>
  <c r="AAG114"/>
  <c r="G114" s="1"/>
  <c r="AAG111"/>
  <c r="AAG165"/>
  <c r="AAG116"/>
  <c r="G116" s="1"/>
  <c r="AAH154"/>
  <c r="AAG16"/>
  <c r="AAG149"/>
  <c r="G149" s="1"/>
  <c r="AAH149" s="1"/>
  <c r="H149" s="1"/>
  <c r="AAG150"/>
  <c r="G150" s="1"/>
  <c r="AAG148"/>
  <c r="G148" s="1"/>
  <c r="AAH148" s="1"/>
  <c r="H148" s="1"/>
  <c r="F148" s="1"/>
  <c r="E95"/>
  <c r="AAH99"/>
  <c r="F96"/>
  <c r="H99" l="1"/>
  <c r="F99" s="1"/>
  <c r="AAH102"/>
  <c r="H102" s="1"/>
  <c r="F149"/>
  <c r="E149"/>
  <c r="AAH150"/>
  <c r="H150" s="1"/>
  <c r="F150" s="1"/>
  <c r="E148"/>
  <c r="F97" l="1"/>
  <c r="E102"/>
  <c r="F102"/>
  <c r="AAH111"/>
  <c r="E150"/>
  <c r="G111" l="1"/>
  <c r="H111" l="1"/>
  <c r="E111" s="1"/>
  <c r="F111" l="1"/>
  <c r="G16" l="1"/>
  <c r="AAG187" s="1"/>
  <c r="G187" s="1"/>
  <c r="G18"/>
  <c r="AAH187" l="1"/>
  <c r="H187" s="1"/>
  <c r="F187" s="1"/>
  <c r="AAG176"/>
  <c r="G176" s="1"/>
  <c r="AAG177"/>
  <c r="G177" s="1"/>
  <c r="AAG144"/>
  <c r="G144" s="1"/>
  <c r="AAG143"/>
  <c r="G143" s="1"/>
  <c r="AAH143" s="1"/>
  <c r="AAG145"/>
  <c r="G145" s="1"/>
  <c r="AAH145" s="1"/>
  <c r="AAG182"/>
  <c r="G182" s="1"/>
  <c r="AAH182" s="1"/>
  <c r="H182" s="1"/>
  <c r="F182" s="1"/>
  <c r="AAG197"/>
  <c r="AAG198"/>
  <c r="AAG324"/>
  <c r="G324" s="1"/>
  <c r="AAG195"/>
  <c r="AAG194"/>
  <c r="AAG186"/>
  <c r="AAG178"/>
  <c r="AAG180"/>
  <c r="AAG183"/>
  <c r="AAG196"/>
  <c r="AAG193"/>
  <c r="AAG179"/>
  <c r="AAG181"/>
  <c r="AAG184"/>
  <c r="AAG208"/>
  <c r="AAG207"/>
  <c r="AAG205"/>
  <c r="G205" s="1"/>
  <c r="AAH205" s="1"/>
  <c r="H205" s="1"/>
  <c r="F205" s="1"/>
  <c r="AAG206"/>
  <c r="G206" s="1"/>
  <c r="AAG172"/>
  <c r="G172"/>
  <c r="AAG330"/>
  <c r="G330" s="1"/>
  <c r="E187" l="1"/>
  <c r="AAH176"/>
  <c r="H176" s="1"/>
  <c r="F176" s="1"/>
  <c r="AAH177"/>
  <c r="H177" s="1"/>
  <c r="F177" s="1"/>
  <c r="AAH114"/>
  <c r="H114" s="1"/>
  <c r="AAH113"/>
  <c r="H113" s="1"/>
  <c r="E113" s="1"/>
  <c r="H598"/>
  <c r="AAH144"/>
  <c r="H144" s="1"/>
  <c r="F144" s="1"/>
  <c r="E182"/>
  <c r="AAG334"/>
  <c r="G334" s="1"/>
  <c r="AAH334" s="1"/>
  <c r="H334" s="1"/>
  <c r="F334" s="1"/>
  <c r="AAG340"/>
  <c r="AAG337"/>
  <c r="G337" s="1"/>
  <c r="AAG338"/>
  <c r="G338" s="1"/>
  <c r="AAG339"/>
  <c r="G339" s="1"/>
  <c r="AAG336"/>
  <c r="G336" s="1"/>
  <c r="E176" l="1"/>
  <c r="E177"/>
  <c r="AAH115"/>
  <c r="H115" s="1"/>
  <c r="F115" s="1"/>
  <c r="E114"/>
  <c r="F114"/>
  <c r="F113"/>
  <c r="G437"/>
  <c r="G429"/>
  <c r="G435"/>
  <c r="G434"/>
  <c r="G433"/>
  <c r="G439"/>
  <c r="G431"/>
  <c r="G438"/>
  <c r="G430"/>
  <c r="E144"/>
  <c r="H145"/>
  <c r="H143"/>
  <c r="AAG371"/>
  <c r="G371" s="1"/>
  <c r="AAG372" s="1"/>
  <c r="E334"/>
  <c r="G340"/>
  <c r="E115" l="1"/>
  <c r="AAH116"/>
  <c r="H116" s="1"/>
  <c r="E116" s="1"/>
  <c r="F145"/>
  <c r="E145"/>
  <c r="F143"/>
  <c r="E143"/>
  <c r="G372"/>
  <c r="AAH572"/>
  <c r="H572" s="1"/>
  <c r="G184"/>
  <c r="G178"/>
  <c r="AAH178" s="1"/>
  <c r="F116" l="1"/>
  <c r="F572"/>
  <c r="AAH574"/>
  <c r="H574" s="1"/>
  <c r="AAG373"/>
  <c r="G373" s="1"/>
  <c r="AAG374" s="1"/>
  <c r="G374" s="1"/>
  <c r="AAH184"/>
  <c r="H178"/>
  <c r="G196"/>
  <c r="AAH196" s="1"/>
  <c r="H196" s="1"/>
  <c r="F196" s="1"/>
  <c r="AAH118" l="1"/>
  <c r="H118" s="1"/>
  <c r="E118" s="1"/>
  <c r="H154"/>
  <c r="F574"/>
  <c r="AAH576"/>
  <c r="H576" s="1"/>
  <c r="AAH578"/>
  <c r="H578" s="1"/>
  <c r="AAG375"/>
  <c r="E178"/>
  <c r="F178"/>
  <c r="H184"/>
  <c r="G186"/>
  <c r="AAH186" s="1"/>
  <c r="H186" s="1"/>
  <c r="G193"/>
  <c r="AAH193" s="1"/>
  <c r="H193" s="1"/>
  <c r="F193" s="1"/>
  <c r="G181"/>
  <c r="G179"/>
  <c r="G183"/>
  <c r="G180"/>
  <c r="E196"/>
  <c r="F154" l="1"/>
  <c r="AAG159"/>
  <c r="F118"/>
  <c r="G159"/>
  <c r="F576"/>
  <c r="F578"/>
  <c r="E186"/>
  <c r="F186"/>
  <c r="E184"/>
  <c r="F184"/>
  <c r="E193"/>
  <c r="AAH183"/>
  <c r="AAH181"/>
  <c r="G342"/>
  <c r="AAH119" l="1"/>
  <c r="H119" s="1"/>
  <c r="AAG161"/>
  <c r="G161" s="1"/>
  <c r="AAH159"/>
  <c r="H159" s="1"/>
  <c r="F159" s="1"/>
  <c r="H183"/>
  <c r="H181"/>
  <c r="H342"/>
  <c r="E159" l="1"/>
  <c r="F119"/>
  <c r="AAG123"/>
  <c r="G123" s="1"/>
  <c r="AAG162"/>
  <c r="G162" s="1"/>
  <c r="AAH161"/>
  <c r="H161" s="1"/>
  <c r="F161" s="1"/>
  <c r="E119"/>
  <c r="E342"/>
  <c r="F342"/>
  <c r="E183"/>
  <c r="F183"/>
  <c r="E181"/>
  <c r="F181"/>
  <c r="G194"/>
  <c r="G343"/>
  <c r="H343" s="1"/>
  <c r="E161" l="1"/>
  <c r="AAH120"/>
  <c r="H120" s="1"/>
  <c r="E120" s="1"/>
  <c r="AAG151"/>
  <c r="G151" s="1"/>
  <c r="AAG163"/>
  <c r="G163" s="1"/>
  <c r="AAH162"/>
  <c r="H162" s="1"/>
  <c r="F162" s="1"/>
  <c r="F343"/>
  <c r="AAG344"/>
  <c r="G344" s="1"/>
  <c r="G355"/>
  <c r="AAH355" s="1"/>
  <c r="H355" s="1"/>
  <c r="AAH194"/>
  <c r="H194" s="1"/>
  <c r="F194" s="1"/>
  <c r="E343"/>
  <c r="E162" l="1"/>
  <c r="F120"/>
  <c r="AAH151"/>
  <c r="H151" s="1"/>
  <c r="F151" s="1"/>
  <c r="AAH163"/>
  <c r="H163" s="1"/>
  <c r="E355"/>
  <c r="F355"/>
  <c r="G195"/>
  <c r="E194"/>
  <c r="G356"/>
  <c r="H344"/>
  <c r="F344" s="1"/>
  <c r="E151" l="1"/>
  <c r="AAH121"/>
  <c r="H121" s="1"/>
  <c r="E121" s="1"/>
  <c r="AAH123"/>
  <c r="H123" s="1"/>
  <c r="G166"/>
  <c r="AAH166" s="1"/>
  <c r="H166" s="1"/>
  <c r="F163"/>
  <c r="E163"/>
  <c r="AAH195"/>
  <c r="H195" s="1"/>
  <c r="AAH356"/>
  <c r="H356" s="1"/>
  <c r="E344"/>
  <c r="G165" l="1"/>
  <c r="AAH165" s="1"/>
  <c r="H165" s="1"/>
  <c r="F165" s="1"/>
  <c r="F123"/>
  <c r="AAG131"/>
  <c r="G131" s="1"/>
  <c r="F121"/>
  <c r="E123"/>
  <c r="F166"/>
  <c r="E195"/>
  <c r="F195"/>
  <c r="F356"/>
  <c r="G357"/>
  <c r="E356"/>
  <c r="E166" l="1"/>
  <c r="AAG132"/>
  <c r="G132" s="1"/>
  <c r="AAH131"/>
  <c r="H131" s="1"/>
  <c r="E131" s="1"/>
  <c r="E165"/>
  <c r="AAH357"/>
  <c r="H357" s="1"/>
  <c r="F357" s="1"/>
  <c r="AAH179"/>
  <c r="H179" s="1"/>
  <c r="F179" s="1"/>
  <c r="F131" l="1"/>
  <c r="AAH132"/>
  <c r="H132" s="1"/>
  <c r="F132" s="1"/>
  <c r="AAG133"/>
  <c r="G133" s="1"/>
  <c r="E357"/>
  <c r="AAH133" l="1"/>
  <c r="H133" s="1"/>
  <c r="E133" s="1"/>
  <c r="AAG134"/>
  <c r="G134" s="1"/>
  <c r="E132"/>
  <c r="G197"/>
  <c r="AAH197" s="1"/>
  <c r="H197" s="1"/>
  <c r="F197" s="1"/>
  <c r="AAH180"/>
  <c r="F133" l="1"/>
  <c r="AAG135"/>
  <c r="G135" s="1"/>
  <c r="AAH134"/>
  <c r="H134" s="1"/>
  <c r="F134" s="1"/>
  <c r="E197"/>
  <c r="AAG200"/>
  <c r="G200" s="1"/>
  <c r="H180"/>
  <c r="F180" s="1"/>
  <c r="E134" l="1"/>
  <c r="AAH135"/>
  <c r="H135" s="1"/>
  <c r="E135" s="1"/>
  <c r="E180"/>
  <c r="AAH200"/>
  <c r="AAG137" l="1"/>
  <c r="G137" s="1"/>
  <c r="F135"/>
  <c r="H200"/>
  <c r="F200" l="1"/>
  <c r="AAG202"/>
  <c r="AAH137"/>
  <c r="H137" s="1"/>
  <c r="E200"/>
  <c r="G198"/>
  <c r="E205"/>
  <c r="AAG138" l="1"/>
  <c r="G138" s="1"/>
  <c r="F137"/>
  <c r="E137"/>
  <c r="AAH198"/>
  <c r="H198" s="1"/>
  <c r="AAH138" l="1"/>
  <c r="H138" s="1"/>
  <c r="E138" s="1"/>
  <c r="E198"/>
  <c r="F198"/>
  <c r="G139" l="1"/>
  <c r="F138"/>
  <c r="G202"/>
  <c r="AAH139" l="1"/>
  <c r="H139" s="1"/>
  <c r="E139" s="1"/>
  <c r="AAH202"/>
  <c r="H202" s="1"/>
  <c r="F202" l="1"/>
  <c r="AAG203"/>
  <c r="G203" s="1"/>
  <c r="G140"/>
  <c r="F139"/>
  <c r="E202"/>
  <c r="AAH140" l="1"/>
  <c r="H140" s="1"/>
  <c r="E140" s="1"/>
  <c r="AAH203"/>
  <c r="H203" s="1"/>
  <c r="G141" l="1"/>
  <c r="F140"/>
  <c r="E203"/>
  <c r="F203"/>
  <c r="G207"/>
  <c r="AAH141" l="1"/>
  <c r="H141" s="1"/>
  <c r="E141" s="1"/>
  <c r="AAH207"/>
  <c r="H207" s="1"/>
  <c r="F141" l="1"/>
  <c r="AAI55"/>
  <c r="AAG209"/>
  <c r="G209" s="1"/>
  <c r="F207"/>
  <c r="E207"/>
  <c r="G208"/>
  <c r="AAG230" l="1"/>
  <c r="G230" s="1"/>
  <c r="AAH230" s="1"/>
  <c r="AAG232"/>
  <c r="G232" s="1"/>
  <c r="AAH229"/>
  <c r="AAG231"/>
  <c r="G231" s="1"/>
  <c r="AAH231" s="1"/>
  <c r="AAG210"/>
  <c r="G210" s="1"/>
  <c r="AAG212" s="1"/>
  <c r="G212" s="1"/>
  <c r="AAK314"/>
  <c r="B314" s="1"/>
  <c r="AAK322"/>
  <c r="B322" s="1"/>
  <c r="AAK268"/>
  <c r="B268" s="1"/>
  <c r="AAK291"/>
  <c r="B291" s="1"/>
  <c r="AAK299"/>
  <c r="B299" s="1"/>
  <c r="AAK253"/>
  <c r="B253" s="1"/>
  <c r="AAK245"/>
  <c r="B245" s="1"/>
  <c r="AAK230"/>
  <c r="B230" s="1"/>
  <c r="AAK305"/>
  <c r="B305" s="1"/>
  <c r="AAK304"/>
  <c r="B304" s="1"/>
  <c r="AAK282"/>
  <c r="B282" s="1"/>
  <c r="AAK281"/>
  <c r="B281" s="1"/>
  <c r="AAK259"/>
  <c r="B259" s="1"/>
  <c r="AAK258"/>
  <c r="B258" s="1"/>
  <c r="AAK236"/>
  <c r="B236" s="1"/>
  <c r="AAK235"/>
  <c r="B235" s="1"/>
  <c r="AAK212"/>
  <c r="B212" s="1"/>
  <c r="AAK213"/>
  <c r="B213" s="1"/>
  <c r="AAK276"/>
  <c r="B276" s="1"/>
  <c r="G277"/>
  <c r="G276"/>
  <c r="AAH276" s="1"/>
  <c r="AAK222"/>
  <c r="B222" s="1"/>
  <c r="AAG213" l="1"/>
  <c r="G213" s="1"/>
  <c r="AAG214" s="1"/>
  <c r="G214" s="1"/>
  <c r="AAH212"/>
  <c r="H212" s="1"/>
  <c r="F212" s="1"/>
  <c r="AAH210"/>
  <c r="H210" s="1"/>
  <c r="F210" s="1"/>
  <c r="AAG233"/>
  <c r="G233" s="1"/>
  <c r="AAG255"/>
  <c r="G255" s="1"/>
  <c r="AAH252"/>
  <c r="AAG254"/>
  <c r="G254" s="1"/>
  <c r="AAH254" s="1"/>
  <c r="H254" s="1"/>
  <c r="F254" s="1"/>
  <c r="AAG253"/>
  <c r="G253" s="1"/>
  <c r="AAH253" s="1"/>
  <c r="H253" s="1"/>
  <c r="F253" s="1"/>
  <c r="AAH277"/>
  <c r="H277" s="1"/>
  <c r="F277" s="1"/>
  <c r="H276"/>
  <c r="E210"/>
  <c r="E212" l="1"/>
  <c r="AAG215"/>
  <c r="G215" s="1"/>
  <c r="AAG216" s="1"/>
  <c r="AAH214"/>
  <c r="H214" s="1"/>
  <c r="AAG235"/>
  <c r="G235" s="1"/>
  <c r="AAH233"/>
  <c r="H233" s="1"/>
  <c r="AAG276"/>
  <c r="AAH275"/>
  <c r="H275" s="1"/>
  <c r="AAG277"/>
  <c r="AAG256"/>
  <c r="G256" s="1"/>
  <c r="AAG278"/>
  <c r="G278" s="1"/>
  <c r="E254"/>
  <c r="E253"/>
  <c r="E276"/>
  <c r="F276"/>
  <c r="E277"/>
  <c r="AAH215" l="1"/>
  <c r="H215" s="1"/>
  <c r="F214"/>
  <c r="E214"/>
  <c r="AAG279"/>
  <c r="G279" s="1"/>
  <c r="AAG281" s="1"/>
  <c r="G281" s="1"/>
  <c r="AAH298"/>
  <c r="AAG299"/>
  <c r="G299" s="1"/>
  <c r="AAH299" s="1"/>
  <c r="H299" s="1"/>
  <c r="AAG300"/>
  <c r="G300" s="1"/>
  <c r="AAG301"/>
  <c r="G301" s="1"/>
  <c r="AAG302" s="1"/>
  <c r="G302" s="1"/>
  <c r="AAG304" s="1"/>
  <c r="G304" s="1"/>
  <c r="AAG305" s="1"/>
  <c r="G305" s="1"/>
  <c r="AAG306" s="1"/>
  <c r="G306" s="1"/>
  <c r="AAG307" s="1"/>
  <c r="AAG258"/>
  <c r="G258" s="1"/>
  <c r="AAH256"/>
  <c r="H256" s="1"/>
  <c r="F256" s="1"/>
  <c r="AAG236"/>
  <c r="G236" s="1"/>
  <c r="AAH235"/>
  <c r="H235" s="1"/>
  <c r="F233"/>
  <c r="E233"/>
  <c r="G216"/>
  <c r="AAH216" s="1"/>
  <c r="H216" s="1"/>
  <c r="F216" s="1"/>
  <c r="AAG323"/>
  <c r="G323" s="1"/>
  <c r="H252"/>
  <c r="E215" l="1"/>
  <c r="F215"/>
  <c r="AAG322"/>
  <c r="G322" s="1"/>
  <c r="AAH322" s="1"/>
  <c r="H322" s="1"/>
  <c r="F322" s="1"/>
  <c r="AAH279"/>
  <c r="H279" s="1"/>
  <c r="AAH321"/>
  <c r="H321" s="1"/>
  <c r="AAG237"/>
  <c r="G237" s="1"/>
  <c r="AAH236"/>
  <c r="H236" s="1"/>
  <c r="F236" s="1"/>
  <c r="E299"/>
  <c r="F299"/>
  <c r="AAG282"/>
  <c r="G282" s="1"/>
  <c r="AAH281"/>
  <c r="H281" s="1"/>
  <c r="F281" s="1"/>
  <c r="F235"/>
  <c r="E235"/>
  <c r="AAG259"/>
  <c r="G259" s="1"/>
  <c r="AAH258"/>
  <c r="H258" s="1"/>
  <c r="F258" s="1"/>
  <c r="AAH300"/>
  <c r="H300" s="1"/>
  <c r="F300" s="1"/>
  <c r="E216"/>
  <c r="E256"/>
  <c r="G307"/>
  <c r="AAG308" s="1"/>
  <c r="G308" s="1"/>
  <c r="AAG217"/>
  <c r="G217" s="1"/>
  <c r="AAH306"/>
  <c r="H306" s="1"/>
  <c r="F306" s="1"/>
  <c r="AAH302"/>
  <c r="H302" s="1"/>
  <c r="F302" s="1"/>
  <c r="AAH323"/>
  <c r="H323" s="1"/>
  <c r="F323" s="1"/>
  <c r="AAH304"/>
  <c r="H304" s="1"/>
  <c r="F304" s="1"/>
  <c r="AAH305"/>
  <c r="H305" s="1"/>
  <c r="H298"/>
  <c r="E236" l="1"/>
  <c r="E281"/>
  <c r="AAH307"/>
  <c r="H307" s="1"/>
  <c r="F307" s="1"/>
  <c r="AAG309"/>
  <c r="G309" s="1"/>
  <c r="AAH309" s="1"/>
  <c r="H309" s="1"/>
  <c r="F309" s="1"/>
  <c r="AAH308"/>
  <c r="H308" s="1"/>
  <c r="F308" s="1"/>
  <c r="F279"/>
  <c r="E279"/>
  <c r="E300"/>
  <c r="E258"/>
  <c r="AAG260"/>
  <c r="G260" s="1"/>
  <c r="AAH259"/>
  <c r="AAG238"/>
  <c r="G238" s="1"/>
  <c r="AAH237"/>
  <c r="H237" s="1"/>
  <c r="F237" s="1"/>
  <c r="AAG283"/>
  <c r="G283" s="1"/>
  <c r="AAH282"/>
  <c r="H282" s="1"/>
  <c r="F282" s="1"/>
  <c r="E306"/>
  <c r="AAG218"/>
  <c r="G218" s="1"/>
  <c r="AAH217"/>
  <c r="H217" s="1"/>
  <c r="F305"/>
  <c r="E305"/>
  <c r="E304"/>
  <c r="E323"/>
  <c r="E302"/>
  <c r="E322"/>
  <c r="E307" l="1"/>
  <c r="E308"/>
  <c r="E309"/>
  <c r="E282"/>
  <c r="E237"/>
  <c r="AAG284"/>
  <c r="G284" s="1"/>
  <c r="AAH283"/>
  <c r="H283" s="1"/>
  <c r="F283" s="1"/>
  <c r="AAG261"/>
  <c r="G261" s="1"/>
  <c r="AAH260"/>
  <c r="H260" s="1"/>
  <c r="F260" s="1"/>
  <c r="AAG239"/>
  <c r="G239" s="1"/>
  <c r="AAH238"/>
  <c r="H238" s="1"/>
  <c r="F238" s="1"/>
  <c r="H259"/>
  <c r="E259" s="1"/>
  <c r="AAG310"/>
  <c r="AAG219"/>
  <c r="G219" s="1"/>
  <c r="AAH218"/>
  <c r="H218" s="1"/>
  <c r="F218" s="1"/>
  <c r="E217"/>
  <c r="F217"/>
  <c r="E218" l="1"/>
  <c r="F259"/>
  <c r="E260"/>
  <c r="E238"/>
  <c r="E283"/>
  <c r="AAH239"/>
  <c r="H239" s="1"/>
  <c r="F239" s="1"/>
  <c r="AAG240"/>
  <c r="G240" s="1"/>
  <c r="AAG285"/>
  <c r="G285" s="1"/>
  <c r="AAH284"/>
  <c r="H284" s="1"/>
  <c r="F284" s="1"/>
  <c r="AAG262"/>
  <c r="G262" s="1"/>
  <c r="AAH261"/>
  <c r="H261" s="1"/>
  <c r="F261" s="1"/>
  <c r="G310"/>
  <c r="AAG311" s="1"/>
  <c r="G311" s="1"/>
  <c r="AAG222"/>
  <c r="G222" s="1"/>
  <c r="AAH219"/>
  <c r="H219" s="1"/>
  <c r="F219" s="1"/>
  <c r="E239" l="1"/>
  <c r="E219"/>
  <c r="E261"/>
  <c r="AAG263"/>
  <c r="G263" s="1"/>
  <c r="AAH262"/>
  <c r="H262" s="1"/>
  <c r="F262" s="1"/>
  <c r="AAG241"/>
  <c r="G241" s="1"/>
  <c r="AAH240"/>
  <c r="H240" s="1"/>
  <c r="F240" s="1"/>
  <c r="AAG286"/>
  <c r="G286" s="1"/>
  <c r="AAH285"/>
  <c r="H285" s="1"/>
  <c r="F285" s="1"/>
  <c r="E284"/>
  <c r="AAH311"/>
  <c r="H311" s="1"/>
  <c r="F311" s="1"/>
  <c r="AAG314"/>
  <c r="G314" s="1"/>
  <c r="AAH310"/>
  <c r="H310" s="1"/>
  <c r="F310" s="1"/>
  <c r="AAG224"/>
  <c r="G224" s="1"/>
  <c r="AAH222"/>
  <c r="H222" s="1"/>
  <c r="F222" s="1"/>
  <c r="E311" l="1"/>
  <c r="E240"/>
  <c r="E222"/>
  <c r="E285"/>
  <c r="E262"/>
  <c r="AAG287"/>
  <c r="G287" s="1"/>
  <c r="AAH286"/>
  <c r="H286" s="1"/>
  <c r="F286" s="1"/>
  <c r="AAG264"/>
  <c r="G264" s="1"/>
  <c r="AAH263"/>
  <c r="H263" s="1"/>
  <c r="F263" s="1"/>
  <c r="E310"/>
  <c r="AAG242"/>
  <c r="G242" s="1"/>
  <c r="AAH241"/>
  <c r="H241" s="1"/>
  <c r="F241" s="1"/>
  <c r="AAG316"/>
  <c r="G316" s="1"/>
  <c r="AAH314"/>
  <c r="H314" s="1"/>
  <c r="F314" s="1"/>
  <c r="AAG225"/>
  <c r="G225" s="1"/>
  <c r="AAH224"/>
  <c r="H224" s="1"/>
  <c r="F224" s="1"/>
  <c r="AAH213"/>
  <c r="E263" l="1"/>
  <c r="E224"/>
  <c r="E286"/>
  <c r="AAG288"/>
  <c r="G288" s="1"/>
  <c r="AAH287"/>
  <c r="H287" s="1"/>
  <c r="F287" s="1"/>
  <c r="AAG245"/>
  <c r="G245" s="1"/>
  <c r="AAH242"/>
  <c r="H242" s="1"/>
  <c r="F242" s="1"/>
  <c r="AAG265"/>
  <c r="G265" s="1"/>
  <c r="AAH264"/>
  <c r="H264" s="1"/>
  <c r="F264" s="1"/>
  <c r="E314"/>
  <c r="E241"/>
  <c r="AAH316"/>
  <c r="H316" s="1"/>
  <c r="F316" s="1"/>
  <c r="AAG317"/>
  <c r="G317" s="1"/>
  <c r="AAG226"/>
  <c r="G226" s="1"/>
  <c r="AAH225"/>
  <c r="H225" s="1"/>
  <c r="F225" s="1"/>
  <c r="H213"/>
  <c r="F213" s="1"/>
  <c r="E316" l="1"/>
  <c r="E287"/>
  <c r="AAG268"/>
  <c r="G268" s="1"/>
  <c r="AAH265"/>
  <c r="H265" s="1"/>
  <c r="F265" s="1"/>
  <c r="AAG291"/>
  <c r="G291" s="1"/>
  <c r="AAH288"/>
  <c r="H288" s="1"/>
  <c r="F288" s="1"/>
  <c r="E225"/>
  <c r="E264"/>
  <c r="E242"/>
  <c r="AAH245"/>
  <c r="H245" s="1"/>
  <c r="F245" s="1"/>
  <c r="AAG247"/>
  <c r="G247" s="1"/>
  <c r="AAH317"/>
  <c r="H317" s="1"/>
  <c r="F317" s="1"/>
  <c r="AAG318"/>
  <c r="G318" s="1"/>
  <c r="AAG227"/>
  <c r="G227" s="1"/>
  <c r="AAH226"/>
  <c r="H226" s="1"/>
  <c r="E213"/>
  <c r="E245" l="1"/>
  <c r="E317"/>
  <c r="E288"/>
  <c r="E265"/>
  <c r="AAH247"/>
  <c r="H247" s="1"/>
  <c r="F247" s="1"/>
  <c r="AAG248"/>
  <c r="G248" s="1"/>
  <c r="AAG270"/>
  <c r="G270" s="1"/>
  <c r="AAH268"/>
  <c r="H268" s="1"/>
  <c r="F268" s="1"/>
  <c r="AAG293"/>
  <c r="G293" s="1"/>
  <c r="AAH291"/>
  <c r="H291" s="1"/>
  <c r="F291" s="1"/>
  <c r="AAG319"/>
  <c r="G319" s="1"/>
  <c r="AAH318"/>
  <c r="H318" s="1"/>
  <c r="F318" s="1"/>
  <c r="AAG228"/>
  <c r="AAH227"/>
  <c r="H227" s="1"/>
  <c r="E226"/>
  <c r="F226"/>
  <c r="E247" l="1"/>
  <c r="E291"/>
  <c r="AAG294"/>
  <c r="G294" s="1"/>
  <c r="AAH293"/>
  <c r="H293" s="1"/>
  <c r="F293" s="1"/>
  <c r="AAG271"/>
  <c r="G271" s="1"/>
  <c r="AAH270"/>
  <c r="H270" s="1"/>
  <c r="F270" s="1"/>
  <c r="AAH248"/>
  <c r="H248" s="1"/>
  <c r="F248" s="1"/>
  <c r="AAG249"/>
  <c r="G249" s="1"/>
  <c r="E318"/>
  <c r="E268"/>
  <c r="AAG320"/>
  <c r="G320" s="1"/>
  <c r="AAH319"/>
  <c r="H319" s="1"/>
  <c r="F319" s="1"/>
  <c r="G228"/>
  <c r="AAH228" s="1"/>
  <c r="H228" s="1"/>
  <c r="F228" s="1"/>
  <c r="F227"/>
  <c r="E227"/>
  <c r="H229"/>
  <c r="E248" l="1"/>
  <c r="E319"/>
  <c r="E270"/>
  <c r="E293"/>
  <c r="AAG295"/>
  <c r="G295" s="1"/>
  <c r="AAH294"/>
  <c r="H294" s="1"/>
  <c r="AAG250"/>
  <c r="G250" s="1"/>
  <c r="AAH249"/>
  <c r="H249" s="1"/>
  <c r="F249" s="1"/>
  <c r="AAG272"/>
  <c r="G272" s="1"/>
  <c r="AAH271"/>
  <c r="H271" s="1"/>
  <c r="AAH320"/>
  <c r="H320" s="1"/>
  <c r="F320" s="1"/>
  <c r="E228"/>
  <c r="H230"/>
  <c r="E249" l="1"/>
  <c r="E320"/>
  <c r="E271"/>
  <c r="F271"/>
  <c r="AAH250"/>
  <c r="H250" s="1"/>
  <c r="F250" s="1"/>
  <c r="AAG251"/>
  <c r="G251" s="1"/>
  <c r="AAG296"/>
  <c r="G296" s="1"/>
  <c r="AAH295"/>
  <c r="H295" s="1"/>
  <c r="F295" s="1"/>
  <c r="AAG273"/>
  <c r="G273" s="1"/>
  <c r="AAH272"/>
  <c r="H272" s="1"/>
  <c r="F272" s="1"/>
  <c r="E294"/>
  <c r="F294"/>
  <c r="E230"/>
  <c r="F230"/>
  <c r="H231"/>
  <c r="E250" l="1"/>
  <c r="E272"/>
  <c r="AAG274"/>
  <c r="G274" s="1"/>
  <c r="AAH273"/>
  <c r="H273" s="1"/>
  <c r="F273" s="1"/>
  <c r="AAG297"/>
  <c r="G297" s="1"/>
  <c r="AAH296"/>
  <c r="H296" s="1"/>
  <c r="F296" s="1"/>
  <c r="AAH251"/>
  <c r="H251" s="1"/>
  <c r="F251" s="1"/>
  <c r="E295"/>
  <c r="E231"/>
  <c r="F231"/>
  <c r="E251" l="1"/>
  <c r="E296"/>
  <c r="E273"/>
  <c r="AAH274"/>
  <c r="H274" s="1"/>
  <c r="F274" s="1"/>
  <c r="AAH297"/>
  <c r="H297" s="1"/>
  <c r="F297" s="1"/>
  <c r="B706"/>
  <c r="E274" l="1"/>
  <c r="E297"/>
  <c r="AAH550" l="1"/>
  <c r="H550" s="1"/>
  <c r="G375"/>
  <c r="AAG376" s="1"/>
  <c r="G377" s="1"/>
  <c r="G376" l="1"/>
  <c r="AAH580"/>
  <c r="H580" s="1"/>
  <c r="AAH584" l="1"/>
  <c r="H584" s="1"/>
  <c r="AAH582"/>
  <c r="H582" s="1"/>
  <c r="F580"/>
  <c r="F584" l="1"/>
  <c r="F582"/>
  <c r="G428" l="1"/>
  <c r="G432"/>
  <c r="G436" l="1"/>
  <c r="G447" l="1"/>
  <c r="H447" l="1"/>
  <c r="G448" l="1"/>
  <c r="F447"/>
  <c r="E447"/>
  <c r="H448" l="1"/>
  <c r="F448" s="1"/>
  <c r="E448" l="1"/>
  <c r="D45" l="1"/>
  <c r="E44" s="1"/>
  <c r="E45" l="1"/>
  <c r="AAH7"/>
  <c r="H7" s="1"/>
  <c r="AAH43"/>
  <c r="AAH47" l="1"/>
  <c r="AAH50"/>
  <c r="AAG40"/>
  <c r="G40" s="1"/>
  <c r="AAH40" s="1"/>
  <c r="AAH691"/>
  <c r="H691" s="1"/>
  <c r="AAG692" s="1"/>
  <c r="G692" s="1"/>
  <c r="AAH30"/>
  <c r="H30" s="1"/>
  <c r="AAG38"/>
  <c r="AAG39"/>
  <c r="G39" s="1"/>
  <c r="AAH39" s="1"/>
  <c r="AAH16"/>
  <c r="H16" s="1"/>
  <c r="F7"/>
  <c r="AAH690"/>
  <c r="H690" s="1"/>
  <c r="F690" s="1"/>
  <c r="AAG691"/>
  <c r="G691" s="1"/>
  <c r="H47"/>
  <c r="F43"/>
  <c r="AAH684"/>
  <c r="H684" s="1"/>
  <c r="F684" s="1"/>
  <c r="AAI49"/>
  <c r="AAH687"/>
  <c r="H687" s="1"/>
  <c r="F687" s="1"/>
  <c r="AAH688"/>
  <c r="H688" s="1"/>
  <c r="F688" s="1"/>
  <c r="AAK705"/>
  <c r="B705" s="1"/>
  <c r="AAH48"/>
  <c r="H48" s="1"/>
  <c r="F48" s="1"/>
  <c r="AAH616"/>
  <c r="H616" s="1"/>
  <c r="AAH689"/>
  <c r="H689" s="1"/>
  <c r="F689" s="1"/>
  <c r="AAH748"/>
  <c r="H748" s="1"/>
  <c r="F748" s="1"/>
  <c r="AAG748"/>
  <c r="G748" s="1"/>
  <c r="AAH686"/>
  <c r="H686" s="1"/>
  <c r="F686" s="1"/>
  <c r="AAH42"/>
  <c r="H42" s="1"/>
  <c r="AAH671" s="1"/>
  <c r="AAI38"/>
  <c r="AAG698"/>
  <c r="G698" s="1"/>
  <c r="H50"/>
  <c r="F50" s="1"/>
  <c r="AAH685"/>
  <c r="H685" s="1"/>
  <c r="F685" s="1"/>
  <c r="AAH714" l="1"/>
  <c r="AAH712"/>
  <c r="AAH710"/>
  <c r="H710" s="1"/>
  <c r="F710" s="1"/>
  <c r="AAH708"/>
  <c r="AAH706"/>
  <c r="AAH704"/>
  <c r="AAH713"/>
  <c r="AAH711"/>
  <c r="AAH709"/>
  <c r="AAH707"/>
  <c r="AAH705"/>
  <c r="AAH703"/>
  <c r="AAH718"/>
  <c r="AAH719"/>
  <c r="AAH716"/>
  <c r="AAH717"/>
  <c r="AAH741"/>
  <c r="H741" s="1"/>
  <c r="F741" s="1"/>
  <c r="AAH721"/>
  <c r="H721" s="1"/>
  <c r="F721" s="1"/>
  <c r="AAH49"/>
  <c r="H49" s="1"/>
  <c r="AAH727" s="1"/>
  <c r="H727" s="1"/>
  <c r="F727" s="1"/>
  <c r="AAI40"/>
  <c r="AAI39"/>
  <c r="AAH692"/>
  <c r="H692" s="1"/>
  <c r="F692" s="1"/>
  <c r="AAH324"/>
  <c r="H324" s="1"/>
  <c r="E324" s="1"/>
  <c r="AAH208"/>
  <c r="H208" s="1"/>
  <c r="F16"/>
  <c r="AAH206"/>
  <c r="H206" s="1"/>
  <c r="H172"/>
  <c r="F172"/>
  <c r="AAH172"/>
  <c r="AAH643"/>
  <c r="H643" s="1"/>
  <c r="F643" s="1"/>
  <c r="AAH649"/>
  <c r="H649" s="1"/>
  <c r="F649" s="1"/>
  <c r="AAH621"/>
  <c r="H621" s="1"/>
  <c r="F621" s="1"/>
  <c r="AAH654"/>
  <c r="H654" s="1"/>
  <c r="F654" s="1"/>
  <c r="AAH619"/>
  <c r="H619" s="1"/>
  <c r="F619" s="1"/>
  <c r="AAH568"/>
  <c r="H568" s="1"/>
  <c r="F568" s="1"/>
  <c r="AAH634"/>
  <c r="H634" s="1"/>
  <c r="F634" s="1"/>
  <c r="AAH624"/>
  <c r="H624" s="1"/>
  <c r="F624" s="1"/>
  <c r="AAH620"/>
  <c r="H620" s="1"/>
  <c r="F620" s="1"/>
  <c r="F42"/>
  <c r="AAH589"/>
  <c r="H589" s="1"/>
  <c r="F589" s="1"/>
  <c r="AAH567"/>
  <c r="H567" s="1"/>
  <c r="F567" s="1"/>
  <c r="AAH655"/>
  <c r="H655" s="1"/>
  <c r="F655" s="1"/>
  <c r="AAH645"/>
  <c r="H645" s="1"/>
  <c r="F645" s="1"/>
  <c r="AAH657"/>
  <c r="H657" s="1"/>
  <c r="F657" s="1"/>
  <c r="AAH622"/>
  <c r="H622" s="1"/>
  <c r="F622" s="1"/>
  <c r="AAH642"/>
  <c r="H642" s="1"/>
  <c r="F642" s="1"/>
  <c r="H671"/>
  <c r="F671" s="1"/>
  <c r="AAH653"/>
  <c r="H653" s="1"/>
  <c r="F653" s="1"/>
  <c r="AAH647"/>
  <c r="H647" s="1"/>
  <c r="AAG658" s="1"/>
  <c r="AAH648"/>
  <c r="H648" s="1"/>
  <c r="F648" s="1"/>
  <c r="AAH625"/>
  <c r="H625" s="1"/>
  <c r="F625" s="1"/>
  <c r="AAH641"/>
  <c r="H641" s="1"/>
  <c r="F641" s="1"/>
  <c r="AAH652"/>
  <c r="H652" s="1"/>
  <c r="F652" s="1"/>
  <c r="AAH656"/>
  <c r="H656" s="1"/>
  <c r="F656" s="1"/>
  <c r="AAH639"/>
  <c r="H639" s="1"/>
  <c r="F639" s="1"/>
  <c r="AAH623"/>
  <c r="H623" s="1"/>
  <c r="F623" s="1"/>
  <c r="AAH638"/>
  <c r="H638" s="1"/>
  <c r="F638" s="1"/>
  <c r="AAH675"/>
  <c r="H675" s="1"/>
  <c r="AAH651"/>
  <c r="H651" s="1"/>
  <c r="AAH674"/>
  <c r="H674" s="1"/>
  <c r="F674" s="1"/>
  <c r="AAH640"/>
  <c r="H640" s="1"/>
  <c r="F640" s="1"/>
  <c r="AAH698"/>
  <c r="H698" s="1"/>
  <c r="F698" s="1"/>
  <c r="AAI30"/>
  <c r="AAG567"/>
  <c r="G567" s="1"/>
  <c r="AAG589"/>
  <c r="G589" s="1"/>
  <c r="F30"/>
  <c r="AAG568"/>
  <c r="G568" s="1"/>
  <c r="AAH29"/>
  <c r="H29" s="1"/>
  <c r="AAH733"/>
  <c r="H733" s="1"/>
  <c r="F733" s="1"/>
  <c r="AAH728"/>
  <c r="H728" s="1"/>
  <c r="F728" s="1"/>
  <c r="F47"/>
  <c r="AAG749"/>
  <c r="G749" s="1"/>
  <c r="AAG744"/>
  <c r="G744" s="1"/>
  <c r="AAH746"/>
  <c r="E748"/>
  <c r="E567" l="1"/>
  <c r="E589"/>
  <c r="AAG541"/>
  <c r="G541" s="1"/>
  <c r="AAH541" s="1"/>
  <c r="AAG539"/>
  <c r="G539" s="1"/>
  <c r="AAH539" s="1"/>
  <c r="AAG540"/>
  <c r="G540" s="1"/>
  <c r="AAH540" s="1"/>
  <c r="F651"/>
  <c r="E568"/>
  <c r="E692"/>
  <c r="H717"/>
  <c r="F717" s="1"/>
  <c r="H703"/>
  <c r="F703" s="1"/>
  <c r="G658"/>
  <c r="F647"/>
  <c r="H712"/>
  <c r="F712" s="1"/>
  <c r="H713"/>
  <c r="F713" s="1"/>
  <c r="AAH744"/>
  <c r="H744" s="1"/>
  <c r="F744" s="1"/>
  <c r="F324"/>
  <c r="E208"/>
  <c r="F208"/>
  <c r="AAH749"/>
  <c r="AAH330"/>
  <c r="H330" s="1"/>
  <c r="F29"/>
  <c r="AAH33"/>
  <c r="H33" s="1"/>
  <c r="AAH466" s="1"/>
  <c r="AAG616"/>
  <c r="G616" s="1"/>
  <c r="H705"/>
  <c r="F705" s="1"/>
  <c r="H718"/>
  <c r="F718" s="1"/>
  <c r="F49"/>
  <c r="H714"/>
  <c r="F714" s="1"/>
  <c r="H709"/>
  <c r="F709" s="1"/>
  <c r="AAG746"/>
  <c r="G746" s="1"/>
  <c r="H746"/>
  <c r="H708"/>
  <c r="F708" s="1"/>
  <c r="H716"/>
  <c r="F716" s="1"/>
  <c r="H704"/>
  <c r="F704" s="1"/>
  <c r="AAH676"/>
  <c r="H676" s="1"/>
  <c r="F675"/>
  <c r="H707"/>
  <c r="F707" s="1"/>
  <c r="E206"/>
  <c r="F206"/>
  <c r="H711"/>
  <c r="F711" s="1"/>
  <c r="AAH754"/>
  <c r="H754" s="1"/>
  <c r="AAH755"/>
  <c r="H755" s="1"/>
  <c r="AAH753"/>
  <c r="H753" s="1"/>
  <c r="F753" s="1"/>
  <c r="AAH760"/>
  <c r="H760" s="1"/>
  <c r="F760" s="1"/>
  <c r="H706"/>
  <c r="F706" s="1"/>
  <c r="H719"/>
  <c r="F719" s="1"/>
  <c r="AAG686" l="1"/>
  <c r="G686" s="1"/>
  <c r="E686" s="1"/>
  <c r="AAG625"/>
  <c r="G625" s="1"/>
  <c r="E625" s="1"/>
  <c r="AAH22"/>
  <c r="H22" s="1"/>
  <c r="F22" s="1"/>
  <c r="AAH461"/>
  <c r="H461" s="1"/>
  <c r="AAH465"/>
  <c r="H465" s="1"/>
  <c r="AAG525"/>
  <c r="AAG527"/>
  <c r="AAG533"/>
  <c r="AAH453"/>
  <c r="H453" s="1"/>
  <c r="C17" i="99" s="1"/>
  <c r="AAH457" i="94"/>
  <c r="H457" s="1"/>
  <c r="C21" i="99" s="1"/>
  <c r="AAH523" i="94"/>
  <c r="H523" s="1"/>
  <c r="AAH460"/>
  <c r="H460" s="1"/>
  <c r="AAH462"/>
  <c r="AAH471"/>
  <c r="H471" s="1"/>
  <c r="AAH473"/>
  <c r="H473" s="1"/>
  <c r="AAG528"/>
  <c r="AAH454"/>
  <c r="H454" s="1"/>
  <c r="C18" i="99" s="1"/>
  <c r="AAH458" i="94"/>
  <c r="H458" s="1"/>
  <c r="C22" i="99" s="1"/>
  <c r="AAH450" i="94"/>
  <c r="H450" s="1"/>
  <c r="AAH470"/>
  <c r="H470" s="1"/>
  <c r="AAH472"/>
  <c r="H472" s="1"/>
  <c r="AAG543"/>
  <c r="AAH455"/>
  <c r="H455" s="1"/>
  <c r="C19" i="99" s="1"/>
  <c r="AAH459" i="94"/>
  <c r="AAH464"/>
  <c r="H464" s="1"/>
  <c r="AAG524"/>
  <c r="AAG526"/>
  <c r="AAH452"/>
  <c r="H452" s="1"/>
  <c r="C16" i="99" s="1"/>
  <c r="AAH456" i="94"/>
  <c r="H456" s="1"/>
  <c r="C20" i="99" s="1"/>
  <c r="AAH451" i="94"/>
  <c r="H451" s="1"/>
  <c r="AAH501"/>
  <c r="H501" s="1"/>
  <c r="AAG685"/>
  <c r="G685" s="1"/>
  <c r="E685" s="1"/>
  <c r="AAG653"/>
  <c r="G653" s="1"/>
  <c r="E653" s="1"/>
  <c r="AAI366"/>
  <c r="AAH449"/>
  <c r="H449" s="1"/>
  <c r="AAG657"/>
  <c r="G657" s="1"/>
  <c r="E657" s="1"/>
  <c r="AAG655"/>
  <c r="G655" s="1"/>
  <c r="E655" s="1"/>
  <c r="AAG634"/>
  <c r="G634" s="1"/>
  <c r="E634" s="1"/>
  <c r="AAG642"/>
  <c r="G642" s="1"/>
  <c r="E642" s="1"/>
  <c r="AAG640"/>
  <c r="G640" s="1"/>
  <c r="E640" s="1"/>
  <c r="AAG638"/>
  <c r="G638" s="1"/>
  <c r="E638" s="1"/>
  <c r="AAG649"/>
  <c r="G649" s="1"/>
  <c r="E649" s="1"/>
  <c r="AAG647"/>
  <c r="G647" s="1"/>
  <c r="E647" s="1"/>
  <c r="AAG651"/>
  <c r="G651" s="1"/>
  <c r="E651" s="1"/>
  <c r="AAG656"/>
  <c r="G656" s="1"/>
  <c r="E656" s="1"/>
  <c r="AAG654"/>
  <c r="AAG643"/>
  <c r="G643" s="1"/>
  <c r="E643" s="1"/>
  <c r="AAG641"/>
  <c r="AAG639"/>
  <c r="G639" s="1"/>
  <c r="E639" s="1"/>
  <c r="AAG645"/>
  <c r="G645" s="1"/>
  <c r="E645" s="1"/>
  <c r="AAG648"/>
  <c r="G648" s="1"/>
  <c r="E648" s="1"/>
  <c r="AAG652"/>
  <c r="G652" s="1"/>
  <c r="E652" s="1"/>
  <c r="AAH669"/>
  <c r="H669" s="1"/>
  <c r="F669" s="1"/>
  <c r="AAH667"/>
  <c r="H667" s="1"/>
  <c r="F667" s="1"/>
  <c r="AAH665"/>
  <c r="H665" s="1"/>
  <c r="F665" s="1"/>
  <c r="AAH663"/>
  <c r="H663" s="1"/>
  <c r="F663" s="1"/>
  <c r="AAH661"/>
  <c r="H661" s="1"/>
  <c r="F661" s="1"/>
  <c r="AAH659"/>
  <c r="H659" s="1"/>
  <c r="F659" s="1"/>
  <c r="AAG660"/>
  <c r="G660" s="1"/>
  <c r="AAH668"/>
  <c r="H668" s="1"/>
  <c r="F668" s="1"/>
  <c r="AAH666"/>
  <c r="AAH664"/>
  <c r="H664" s="1"/>
  <c r="F664" s="1"/>
  <c r="AAH662"/>
  <c r="AAH660"/>
  <c r="H660" s="1"/>
  <c r="F660" s="1"/>
  <c r="AAH658"/>
  <c r="H658" s="1"/>
  <c r="AAG661"/>
  <c r="G661" s="1"/>
  <c r="AAG659"/>
  <c r="G659" s="1"/>
  <c r="AAH28"/>
  <c r="H28" s="1"/>
  <c r="F28" s="1"/>
  <c r="AAH23"/>
  <c r="H23" s="1"/>
  <c r="F23" s="1"/>
  <c r="AAH55"/>
  <c r="H55" s="1"/>
  <c r="F55" s="1"/>
  <c r="AAH345"/>
  <c r="H345" s="1"/>
  <c r="F746"/>
  <c r="AAG747"/>
  <c r="G747" s="1"/>
  <c r="F755"/>
  <c r="AAG756"/>
  <c r="G756" s="1"/>
  <c r="AAG753"/>
  <c r="G753" s="1"/>
  <c r="E753" s="1"/>
  <c r="H749"/>
  <c r="AAG760"/>
  <c r="G760" s="1"/>
  <c r="E760" s="1"/>
  <c r="H462"/>
  <c r="AAH463" s="1"/>
  <c r="G533"/>
  <c r="AAH533" s="1"/>
  <c r="AAH31"/>
  <c r="H31" s="1"/>
  <c r="H466"/>
  <c r="G543"/>
  <c r="AAH34"/>
  <c r="H34" s="1"/>
  <c r="H459"/>
  <c r="C23" i="99" s="1"/>
  <c r="F33" i="94"/>
  <c r="H540"/>
  <c r="F540" s="1"/>
  <c r="E744"/>
  <c r="H539"/>
  <c r="F539" s="1"/>
  <c r="AAG624"/>
  <c r="G624" s="1"/>
  <c r="E624" s="1"/>
  <c r="AAG622"/>
  <c r="G622" s="1"/>
  <c r="E622" s="1"/>
  <c r="AAG621"/>
  <c r="G621" s="1"/>
  <c r="E621" s="1"/>
  <c r="AAG619"/>
  <c r="G619" s="1"/>
  <c r="E619" s="1"/>
  <c r="G654"/>
  <c r="E654" s="1"/>
  <c r="AAG620"/>
  <c r="G620" s="1"/>
  <c r="E620" s="1"/>
  <c r="AAG674"/>
  <c r="G674" s="1"/>
  <c r="E674" s="1"/>
  <c r="AAG623"/>
  <c r="G623" s="1"/>
  <c r="E623" s="1"/>
  <c r="AAG688"/>
  <c r="G688" s="1"/>
  <c r="AAG675"/>
  <c r="G675" s="1"/>
  <c r="E675" s="1"/>
  <c r="AAG687"/>
  <c r="G687" s="1"/>
  <c r="E687" s="1"/>
  <c r="G641"/>
  <c r="E641" s="1"/>
  <c r="AAG684"/>
  <c r="G684" s="1"/>
  <c r="E684" s="1"/>
  <c r="F616"/>
  <c r="F754"/>
  <c r="H541"/>
  <c r="F541" s="1"/>
  <c r="AAH341"/>
  <c r="H341" s="1"/>
  <c r="F341" s="1"/>
  <c r="AAH337"/>
  <c r="H337" s="1"/>
  <c r="AAH340"/>
  <c r="H340" s="1"/>
  <c r="F330"/>
  <c r="AAH339"/>
  <c r="H339" s="1"/>
  <c r="AAH338"/>
  <c r="H338" s="1"/>
  <c r="AAH18"/>
  <c r="H18" s="1"/>
  <c r="F18" s="1"/>
  <c r="AAH336"/>
  <c r="H336" s="1"/>
  <c r="E746"/>
  <c r="E661" l="1"/>
  <c r="E659"/>
  <c r="E660"/>
  <c r="AAH521"/>
  <c r="H521" s="1"/>
  <c r="F521" s="1"/>
  <c r="AAH484"/>
  <c r="AAH486"/>
  <c r="H486" s="1"/>
  <c r="AAH498"/>
  <c r="H498" s="1"/>
  <c r="AAH487"/>
  <c r="H487" s="1"/>
  <c r="AAH495"/>
  <c r="H495" s="1"/>
  <c r="AAH488"/>
  <c r="H488" s="1"/>
  <c r="AAH520"/>
  <c r="H520" s="1"/>
  <c r="F520" s="1"/>
  <c r="AAH485"/>
  <c r="H485" s="1"/>
  <c r="AAH489"/>
  <c r="H489" s="1"/>
  <c r="AAH493"/>
  <c r="H493" s="1"/>
  <c r="AAH475"/>
  <c r="H475" s="1"/>
  <c r="AAH410" s="1"/>
  <c r="E658"/>
  <c r="AAG662"/>
  <c r="G662" s="1"/>
  <c r="AAK23"/>
  <c r="B23" s="1"/>
  <c r="AAK22"/>
  <c r="B22" s="1"/>
  <c r="AAG28"/>
  <c r="G28" s="1"/>
  <c r="E541"/>
  <c r="F658"/>
  <c r="F473"/>
  <c r="E473"/>
  <c r="F466"/>
  <c r="E466"/>
  <c r="G528"/>
  <c r="AAH528" s="1"/>
  <c r="H528"/>
  <c r="F528" s="1"/>
  <c r="AAH553"/>
  <c r="H553" s="1"/>
  <c r="F553" s="1"/>
  <c r="AAG370"/>
  <c r="G370" s="1"/>
  <c r="AAG378" s="1"/>
  <c r="G378" s="1"/>
  <c r="AAG594"/>
  <c r="G594" s="1"/>
  <c r="AAG596"/>
  <c r="G596" s="1"/>
  <c r="AAG595"/>
  <c r="G595" s="1"/>
  <c r="F34"/>
  <c r="C4" i="99"/>
  <c r="AAH570" i="94"/>
  <c r="H570" s="1"/>
  <c r="F570" s="1"/>
  <c r="AAG377"/>
  <c r="F449"/>
  <c r="E449"/>
  <c r="E471"/>
  <c r="F471"/>
  <c r="AAH747"/>
  <c r="H747" s="1"/>
  <c r="F747" s="1"/>
  <c r="E451"/>
  <c r="F451"/>
  <c r="G527"/>
  <c r="AAH527" s="1"/>
  <c r="H527"/>
  <c r="F527" s="1"/>
  <c r="E337"/>
  <c r="F337"/>
  <c r="F472"/>
  <c r="E472"/>
  <c r="E464"/>
  <c r="F464"/>
  <c r="G526"/>
  <c r="AAH526" s="1"/>
  <c r="H526"/>
  <c r="F526" s="1"/>
  <c r="E539"/>
  <c r="AAG341"/>
  <c r="G341" s="1"/>
  <c r="E341" s="1"/>
  <c r="F340"/>
  <c r="E340"/>
  <c r="E450"/>
  <c r="F450"/>
  <c r="E465"/>
  <c r="F465"/>
  <c r="F462"/>
  <c r="H463"/>
  <c r="E462"/>
  <c r="AAH756"/>
  <c r="H756" s="1"/>
  <c r="F756" s="1"/>
  <c r="E336"/>
  <c r="F336"/>
  <c r="AAG689"/>
  <c r="G689" s="1"/>
  <c r="E688"/>
  <c r="E460"/>
  <c r="F460"/>
  <c r="E470"/>
  <c r="F470"/>
  <c r="E461"/>
  <c r="F461"/>
  <c r="E540"/>
  <c r="H533"/>
  <c r="F533" s="1"/>
  <c r="F749"/>
  <c r="E749"/>
  <c r="F339"/>
  <c r="E339"/>
  <c r="E338"/>
  <c r="F338"/>
  <c r="H524"/>
  <c r="F524" s="1"/>
  <c r="G524"/>
  <c r="AAH524" s="1"/>
  <c r="G525"/>
  <c r="AAH525" s="1"/>
  <c r="H525"/>
  <c r="F525" s="1"/>
  <c r="F31"/>
  <c r="AAH348"/>
  <c r="H348" s="1"/>
  <c r="F348" s="1"/>
  <c r="AAG348"/>
  <c r="G348" s="1"/>
  <c r="AAH491" l="1"/>
  <c r="H491" s="1"/>
  <c r="AAH413"/>
  <c r="AAH415"/>
  <c r="H415" s="1"/>
  <c r="AAH419"/>
  <c r="AAH421"/>
  <c r="H421" s="1"/>
  <c r="AAH423"/>
  <c r="AAH425"/>
  <c r="H425" s="1"/>
  <c r="AAH444"/>
  <c r="AAH443"/>
  <c r="H443" s="1"/>
  <c r="AAH417"/>
  <c r="AAH414"/>
  <c r="H414" s="1"/>
  <c r="AAH442"/>
  <c r="AAH411"/>
  <c r="H411" s="1"/>
  <c r="AAH478"/>
  <c r="H478" s="1"/>
  <c r="AAH416"/>
  <c r="H416" s="1"/>
  <c r="AAH418"/>
  <c r="H418" s="1"/>
  <c r="AAH420"/>
  <c r="H420" s="1"/>
  <c r="AAH422"/>
  <c r="H422" s="1"/>
  <c r="AAH424"/>
  <c r="H424" s="1"/>
  <c r="H410"/>
  <c r="AAG665"/>
  <c r="G665" s="1"/>
  <c r="E665" s="1"/>
  <c r="AAG663"/>
  <c r="G663" s="1"/>
  <c r="E663" s="1"/>
  <c r="AAG664"/>
  <c r="G664" s="1"/>
  <c r="E664" s="1"/>
  <c r="AAH382"/>
  <c r="H382" s="1"/>
  <c r="F382" s="1"/>
  <c r="AAH385"/>
  <c r="H385" s="1"/>
  <c r="F385" s="1"/>
  <c r="AAH383"/>
  <c r="H383" s="1"/>
  <c r="F383" s="1"/>
  <c r="AAH384"/>
  <c r="H384" s="1"/>
  <c r="F384" s="1"/>
  <c r="H413"/>
  <c r="H435"/>
  <c r="H433"/>
  <c r="H419"/>
  <c r="H417"/>
  <c r="H434"/>
  <c r="H432"/>
  <c r="H438"/>
  <c r="H444"/>
  <c r="AAG445" s="1"/>
  <c r="H428"/>
  <c r="H437"/>
  <c r="H442"/>
  <c r="AAG444" s="1"/>
  <c r="H439"/>
  <c r="H429"/>
  <c r="H423"/>
  <c r="H436"/>
  <c r="H431"/>
  <c r="H430"/>
  <c r="E747"/>
  <c r="E756"/>
  <c r="E533"/>
  <c r="AAH595"/>
  <c r="H595" s="1"/>
  <c r="F595" s="1"/>
  <c r="H662"/>
  <c r="E528"/>
  <c r="E526"/>
  <c r="E524"/>
  <c r="E348"/>
  <c r="AAG351"/>
  <c r="G351" s="1"/>
  <c r="E525"/>
  <c r="F488"/>
  <c r="H484"/>
  <c r="F484" s="1"/>
  <c r="F485"/>
  <c r="E527"/>
  <c r="AAG588"/>
  <c r="G588" s="1"/>
  <c r="AAH35"/>
  <c r="H35" s="1"/>
  <c r="AAG592"/>
  <c r="G592" s="1"/>
  <c r="AAG587"/>
  <c r="G587" s="1"/>
  <c r="AAH379"/>
  <c r="H379" s="1"/>
  <c r="AAG690"/>
  <c r="G690" s="1"/>
  <c r="E690" s="1"/>
  <c r="E689"/>
  <c r="AAH594"/>
  <c r="H594" s="1"/>
  <c r="F594" s="1"/>
  <c r="AAH596"/>
  <c r="H596" s="1"/>
  <c r="AAH398" l="1"/>
  <c r="H398" s="1"/>
  <c r="F398" s="1"/>
  <c r="AAG412"/>
  <c r="AAH467"/>
  <c r="H467" s="1"/>
  <c r="AAH481"/>
  <c r="H481" s="1"/>
  <c r="AAH483"/>
  <c r="H483" s="1"/>
  <c r="F483" s="1"/>
  <c r="E662"/>
  <c r="AAG666"/>
  <c r="G666" s="1"/>
  <c r="AAG26"/>
  <c r="G26" s="1"/>
  <c r="AAH406"/>
  <c r="H406" s="1"/>
  <c r="E436"/>
  <c r="F436"/>
  <c r="E416"/>
  <c r="F416"/>
  <c r="E434"/>
  <c r="F434"/>
  <c r="G489"/>
  <c r="AAH408"/>
  <c r="H408" s="1"/>
  <c r="G412"/>
  <c r="AAH396"/>
  <c r="H396" s="1"/>
  <c r="AAH392"/>
  <c r="H392" s="1"/>
  <c r="G488"/>
  <c r="E488" s="1"/>
  <c r="AAH400"/>
  <c r="H400" s="1"/>
  <c r="AAH407"/>
  <c r="H407" s="1"/>
  <c r="AAH399"/>
  <c r="H399" s="1"/>
  <c r="AAH395"/>
  <c r="H395" s="1"/>
  <c r="AAH403"/>
  <c r="H403" s="1"/>
  <c r="G484"/>
  <c r="E484" s="1"/>
  <c r="AAH402"/>
  <c r="H402" s="1"/>
  <c r="AAH391"/>
  <c r="H391" s="1"/>
  <c r="AAH405"/>
  <c r="H405" s="1"/>
  <c r="G485"/>
  <c r="G486"/>
  <c r="E486" s="1"/>
  <c r="AAH393"/>
  <c r="H393" s="1"/>
  <c r="F478"/>
  <c r="AAH404"/>
  <c r="H404" s="1"/>
  <c r="AAH397"/>
  <c r="H397" s="1"/>
  <c r="AAH401"/>
  <c r="H401" s="1"/>
  <c r="F431"/>
  <c r="E431"/>
  <c r="E437"/>
  <c r="F437"/>
  <c r="F414"/>
  <c r="E414"/>
  <c r="F413"/>
  <c r="E413"/>
  <c r="F415"/>
  <c r="E415"/>
  <c r="G444"/>
  <c r="E444" s="1"/>
  <c r="F442"/>
  <c r="E442"/>
  <c r="E432"/>
  <c r="F432"/>
  <c r="E435"/>
  <c r="F435"/>
  <c r="F424"/>
  <c r="E424"/>
  <c r="E438"/>
  <c r="F438"/>
  <c r="E430"/>
  <c r="F430"/>
  <c r="F439"/>
  <c r="E439"/>
  <c r="E425"/>
  <c r="F425"/>
  <c r="E433"/>
  <c r="F433"/>
  <c r="E429"/>
  <c r="F429"/>
  <c r="F444"/>
  <c r="G445"/>
  <c r="E419"/>
  <c r="F419"/>
  <c r="F418"/>
  <c r="E418"/>
  <c r="F423"/>
  <c r="E423"/>
  <c r="F421"/>
  <c r="E421"/>
  <c r="E422"/>
  <c r="F422"/>
  <c r="E420"/>
  <c r="F420"/>
  <c r="E428"/>
  <c r="F428"/>
  <c r="F417"/>
  <c r="E417"/>
  <c r="E594"/>
  <c r="E595"/>
  <c r="AAH351"/>
  <c r="H351" s="1"/>
  <c r="E351" s="1"/>
  <c r="F379"/>
  <c r="E379"/>
  <c r="F489"/>
  <c r="F493"/>
  <c r="F486"/>
  <c r="F596"/>
  <c r="AAG604"/>
  <c r="G604" s="1"/>
  <c r="AAH592"/>
  <c r="H592" s="1"/>
  <c r="AAH366"/>
  <c r="H366" s="1"/>
  <c r="AAH587"/>
  <c r="H587" s="1"/>
  <c r="F587" s="1"/>
  <c r="AAG550"/>
  <c r="G550" s="1"/>
  <c r="AAH588"/>
  <c r="H588" s="1"/>
  <c r="F588" s="1"/>
  <c r="AAG590"/>
  <c r="AAH590"/>
  <c r="H590" s="1"/>
  <c r="AAG610" s="1"/>
  <c r="G610" s="1"/>
  <c r="F35"/>
  <c r="AAG597"/>
  <c r="G597" s="1"/>
  <c r="F662"/>
  <c r="E596"/>
  <c r="E398" l="1"/>
  <c r="E489"/>
  <c r="AAG493"/>
  <c r="G493" s="1"/>
  <c r="E493" s="1"/>
  <c r="AAH543"/>
  <c r="H543" s="1"/>
  <c r="AAH544"/>
  <c r="H544" s="1"/>
  <c r="AAH445"/>
  <c r="H445" s="1"/>
  <c r="F445" s="1"/>
  <c r="AAH26"/>
  <c r="H26" s="1"/>
  <c r="F26" s="1"/>
  <c r="AAH412"/>
  <c r="H412" s="1"/>
  <c r="F412" s="1"/>
  <c r="AAG669"/>
  <c r="G669" s="1"/>
  <c r="E669" s="1"/>
  <c r="AAG667"/>
  <c r="G667" s="1"/>
  <c r="E667" s="1"/>
  <c r="AAG668"/>
  <c r="G668" s="1"/>
  <c r="E668" s="1"/>
  <c r="E406"/>
  <c r="F406"/>
  <c r="F405"/>
  <c r="E405"/>
  <c r="E399"/>
  <c r="F399"/>
  <c r="E467"/>
  <c r="F467"/>
  <c r="F481"/>
  <c r="E393"/>
  <c r="F393"/>
  <c r="E403"/>
  <c r="F403"/>
  <c r="F392"/>
  <c r="E392"/>
  <c r="E395"/>
  <c r="F395"/>
  <c r="E404"/>
  <c r="F404"/>
  <c r="E400"/>
  <c r="F400"/>
  <c r="F396"/>
  <c r="E396"/>
  <c r="F397"/>
  <c r="E397"/>
  <c r="E402"/>
  <c r="F402"/>
  <c r="E407"/>
  <c r="F407"/>
  <c r="E401"/>
  <c r="F401"/>
  <c r="F391"/>
  <c r="E391"/>
  <c r="F408"/>
  <c r="E408"/>
  <c r="F366"/>
  <c r="H666"/>
  <c r="AAG352"/>
  <c r="G352" s="1"/>
  <c r="F351"/>
  <c r="E588"/>
  <c r="E587"/>
  <c r="AAH597"/>
  <c r="H597" s="1"/>
  <c r="E597" s="1"/>
  <c r="AAG598"/>
  <c r="F592"/>
  <c r="AAH610"/>
  <c r="H610" s="1"/>
  <c r="F610" s="1"/>
  <c r="AAG557"/>
  <c r="G557" s="1"/>
  <c r="AAG553"/>
  <c r="G553" s="1"/>
  <c r="E553" s="1"/>
  <c r="AAG559"/>
  <c r="G559" s="1"/>
  <c r="AAG556"/>
  <c r="G556" s="1"/>
  <c r="AAG560"/>
  <c r="G560" s="1"/>
  <c r="F550"/>
  <c r="AAG558"/>
  <c r="G558" s="1"/>
  <c r="AAH604"/>
  <c r="H604" s="1"/>
  <c r="F604" s="1"/>
  <c r="E592"/>
  <c r="E445" l="1"/>
  <c r="AAG446"/>
  <c r="G446" s="1"/>
  <c r="E666"/>
  <c r="AAG671"/>
  <c r="G671" s="1"/>
  <c r="E671" s="1"/>
  <c r="E412"/>
  <c r="E604"/>
  <c r="E610"/>
  <c r="F543"/>
  <c r="E543"/>
  <c r="AAH558"/>
  <c r="H558" s="1"/>
  <c r="F558" s="1"/>
  <c r="F544"/>
  <c r="E544"/>
  <c r="AAH557"/>
  <c r="H557" s="1"/>
  <c r="F557" s="1"/>
  <c r="F597"/>
  <c r="AAG605"/>
  <c r="G605" s="1"/>
  <c r="AAH559"/>
  <c r="H559" s="1"/>
  <c r="F559" s="1"/>
  <c r="F666"/>
  <c r="AAH556"/>
  <c r="AAH560"/>
  <c r="H560" s="1"/>
  <c r="F560" s="1"/>
  <c r="AAH352"/>
  <c r="H352" s="1"/>
  <c r="AAH446" l="1"/>
  <c r="H446" s="1"/>
  <c r="AAG564"/>
  <c r="AAG563"/>
  <c r="AAG565"/>
  <c r="E558"/>
  <c r="E557"/>
  <c r="E560"/>
  <c r="AAH605"/>
  <c r="H605" s="1"/>
  <c r="E605" s="1"/>
  <c r="F352"/>
  <c r="AAG358"/>
  <c r="G358" s="1"/>
  <c r="AAG353"/>
  <c r="G353" s="1"/>
  <c r="E352"/>
  <c r="E559"/>
  <c r="AAG561"/>
  <c r="H556"/>
  <c r="F446" l="1"/>
  <c r="E446"/>
  <c r="AAH564"/>
  <c r="H564" s="1"/>
  <c r="F564" s="1"/>
  <c r="G564"/>
  <c r="AAH563"/>
  <c r="H563" s="1"/>
  <c r="F563" s="1"/>
  <c r="G563"/>
  <c r="AAH565"/>
  <c r="H565" s="1"/>
  <c r="F565" s="1"/>
  <c r="G565"/>
  <c r="G561"/>
  <c r="AAH561"/>
  <c r="H561" s="1"/>
  <c r="F556"/>
  <c r="E556"/>
  <c r="AAG606"/>
  <c r="G606" s="1"/>
  <c r="F605"/>
  <c r="AAH358"/>
  <c r="H358" s="1"/>
  <c r="F358" s="1"/>
  <c r="AAH353"/>
  <c r="H353" s="1"/>
  <c r="E353" s="1"/>
  <c r="E561" l="1"/>
  <c r="E564"/>
  <c r="E565"/>
  <c r="E563"/>
  <c r="E358"/>
  <c r="F353"/>
  <c r="AAG354"/>
  <c r="G354" s="1"/>
  <c r="AAG562"/>
  <c r="F561"/>
  <c r="AAH606"/>
  <c r="H606" s="1"/>
  <c r="E606" s="1"/>
  <c r="AAH354" l="1"/>
  <c r="H354" s="1"/>
  <c r="F354" s="1"/>
  <c r="G562"/>
  <c r="AAH562"/>
  <c r="H562" s="1"/>
  <c r="F562" s="1"/>
  <c r="F606"/>
  <c r="AAG607"/>
  <c r="G607" s="1"/>
  <c r="E354" l="1"/>
  <c r="E562"/>
  <c r="AAH607"/>
  <c r="H607" s="1"/>
  <c r="F607" l="1"/>
  <c r="AAG608"/>
  <c r="G608" s="1"/>
  <c r="E607"/>
  <c r="AAH608" l="1"/>
  <c r="H608" s="1"/>
  <c r="F608" s="1"/>
  <c r="E608" l="1"/>
</calcChain>
</file>

<file path=xl/sharedStrings.xml><?xml version="1.0" encoding="utf-8"?>
<sst xmlns="http://schemas.openxmlformats.org/spreadsheetml/2006/main" count="2002" uniqueCount="541">
  <si>
    <t xml:space="preserve"> </t>
  </si>
  <si>
    <t>Veterans</t>
  </si>
  <si>
    <t>Thanksgiving</t>
  </si>
  <si>
    <t>furlough</t>
  </si>
  <si>
    <t>Christmas</t>
  </si>
  <si>
    <t>New Year</t>
  </si>
  <si>
    <t xml:space="preserve">MLK Jr. </t>
  </si>
  <si>
    <t>Presidents</t>
  </si>
  <si>
    <t xml:space="preserve">Memorial </t>
  </si>
  <si>
    <t>Independence</t>
  </si>
  <si>
    <t>Labor</t>
  </si>
  <si>
    <t>DDL_EQCMeeting</t>
  </si>
  <si>
    <t>Task</t>
  </si>
  <si>
    <t>DDL_Bulletin</t>
  </si>
  <si>
    <t>VL_Bulletin</t>
  </si>
  <si>
    <t>EQCStaffRptDue</t>
  </si>
  <si>
    <t>EQCMaterialsDue</t>
  </si>
  <si>
    <t>Y</t>
  </si>
  <si>
    <t>Called from ScheduleTasks</t>
  </si>
  <si>
    <r>
      <t xml:space="preserve">DDLs called from </t>
    </r>
    <r>
      <rPr>
        <b/>
        <i/>
        <sz val="18"/>
        <color theme="1"/>
        <rFont val="Cambria"/>
        <family val="1"/>
        <scheme val="minor"/>
      </rPr>
      <t>ScheduleTasks</t>
    </r>
  </si>
  <si>
    <t>DEQClosed</t>
  </si>
  <si>
    <t>W</t>
  </si>
  <si>
    <t>T</t>
  </si>
  <si>
    <t>CLOSE PUBLIC COMMENT</t>
  </si>
  <si>
    <t>Meeting 3</t>
  </si>
  <si>
    <t>Meeting 2</t>
  </si>
  <si>
    <t>Meeting 1</t>
  </si>
  <si>
    <t>Closed</t>
  </si>
  <si>
    <t>Weekend</t>
  </si>
  <si>
    <t>Workday</t>
  </si>
  <si>
    <t>Fiscal staff</t>
  </si>
  <si>
    <t>Overview of Key Dates</t>
  </si>
  <si>
    <t>White on Teal</t>
  </si>
  <si>
    <t>Meeting 4</t>
  </si>
  <si>
    <t>Date has past</t>
  </si>
  <si>
    <t>Schedule of Tasks</t>
  </si>
  <si>
    <t>Applies to</t>
  </si>
  <si>
    <t>Teal on Yellow</t>
  </si>
  <si>
    <t xml:space="preserve">LEGAL HOLIDAYS
      187.010 Legal holidays; acts deferred to next business day; effect on labor agreements. (1) The following days are legal holidays in this state:
      (a) Each Sunday.
      (b) New Year’s Day on January 1.
      (c) Martin Luther King, Jr.’s Birthday on the third Monday in January.
      (d) Presidents Day, for the purpose of commemorating Presidents Washington and Lincoln, on the third Monday in February.
      (e) Memorial Day on the last Monday in May.
      (f) Independence Day on July 4.
      (g) Labor Day on the first Monday in September.
      (h) Veterans Day on November 11.
      (i) Thanksgiving Day on the fourth Thursday in November.
      (j) Christmas Day on December 25.
      (2) Each time a holiday, other than Sunday, listed in subsection (1) of this section falls on Sunday, the succeeding Monday shall be a legal holiday. Each time a holiday listed in subsection (1) of this section falls on Saturday, the preceding Friday shall be a legal holiday.
      (3) Any act authorized, required or permitted to be performed on a holiday as designated in this section may be performed on the next succeeding business day; and no liability or loss of rights of any kind shall result from such delay.
      (4) In enumerating legal holidays in subsection (1) of this section, the Legislative Assembly does not intend to limit or otherwise affect public or private collective bargaining or collective bargaining agreements. [Amended by 1955 c.4 §1; 1969 c.455 §1; 1973 c.51 §1; 1975 c.633 §1; 1977 c.135 §1; 1977 c.321 §1; 1985 c.518 §1]
      187.020 Additional legal holidays. In addition to those specified in ORS 187.010, the following days are legal holidays in this state:
      (1) Every day appointed by the Governor as a holiday.
      (2) Every day appointed by the President of the United States as a day of mourning, rejoicing or other special observance only when the Governor also appoints that day as a holiday. [Amended by 1969 c.455 §2; 1975 c.633 §2; 1977 c.135 §2; 1977 c.321 §2; 1985 c.518 §2]
</t>
  </si>
  <si>
    <t>http://www.leg.state.or.us/ors/187.html</t>
  </si>
  <si>
    <t>=IF(WORKDAY($H10-1,1,S.DDL_DEQClosed)&lt;&gt;$H10,TRUE)</t>
  </si>
  <si>
    <t>Office Closure date</t>
  </si>
  <si>
    <t>=IF(WORKDAY($G10-1,1,S.DDL_DEQClosed)&lt;&gt;$G10,TRUE)</t>
  </si>
  <si>
    <t>Example</t>
  </si>
  <si>
    <t>Column I: Section Separator codes</t>
  </si>
  <si>
    <t xml:space="preserve">Office Closure </t>
  </si>
  <si>
    <t>Calculation</t>
  </si>
  <si>
    <t>"</t>
  </si>
  <si>
    <t>Section title</t>
  </si>
  <si>
    <t>See DDL worksheet</t>
  </si>
  <si>
    <t>S.DDL_DEQClosed  is the "holiday" table in WORKDAY function</t>
  </si>
  <si>
    <t>EFFECTIVE DATE</t>
  </si>
  <si>
    <t>X</t>
  </si>
  <si>
    <t>i</t>
  </si>
  <si>
    <t>6:00 p.m.</t>
  </si>
  <si>
    <t>=AND($J10&lt;&gt;"X",$G10&lt;=L$7,$H10&gt;=K$7)</t>
  </si>
  <si>
    <t>Gantt</t>
  </si>
  <si>
    <t>=IF(OR(WEEKDAY(K$7)=1,WEEKDAY(K$7)=7),TRUE)</t>
  </si>
  <si>
    <t>$K10:$AHC$450</t>
  </si>
  <si>
    <t>=IF(ISERROR(VLOOKUP(K$7,S.DDL_DEQClosed,1,FALSE)),0,1)</t>
  </si>
  <si>
    <t>Next</t>
  </si>
  <si>
    <t>Start</t>
  </si>
  <si>
    <t>SOS - file rules</t>
  </si>
  <si>
    <t>B</t>
  </si>
  <si>
    <t xml:space="preserve">                 </t>
  </si>
  <si>
    <t xml:space="preserve">Days to next </t>
  </si>
  <si>
    <t>Last row</t>
  </si>
  <si>
    <t>An 'X' in $J10 identifies the row as for Gantt to format</t>
  </si>
  <si>
    <t>S.LastCellGantt</t>
  </si>
  <si>
    <t>s.LastCellschedule</t>
  </si>
  <si>
    <t>Last</t>
  </si>
  <si>
    <t>5 p.m.</t>
  </si>
  <si>
    <t>Option 2 ↓</t>
  </si>
  <si>
    <t>Option 1 ↓</t>
  </si>
  <si>
    <t>CALCULATIONS - DO NOT DELETE</t>
  </si>
  <si>
    <t>0 OR 1</t>
  </si>
  <si>
    <t>Indicates task involved/not involved</t>
  </si>
  <si>
    <t>White on white</t>
  </si>
  <si>
    <t>Highlight for section title</t>
  </si>
  <si>
    <t>$G$10:$G$480 (or last row)</t>
  </si>
  <si>
    <t>$H$10:$H$480 (or last row)</t>
  </si>
  <si>
    <t>=IF(WORKDAY($G20-1,1,S.DDL_DEQClosed)&lt;&gt;$G20,TRUE)</t>
  </si>
  <si>
    <t>$G$20:$G$480 (or last row)</t>
  </si>
  <si>
    <t>$H$20:$H$480 (or last row)</t>
  </si>
  <si>
    <t>=IF(WORKDAY($H20-1,1,S.DDL_DEQClosed)&lt;&gt;$H20,TRUE)</t>
  </si>
  <si>
    <r>
      <t>↓</t>
    </r>
    <r>
      <rPr>
        <sz val="9"/>
        <color theme="1"/>
        <rFont val="Calibri"/>
        <family val="2"/>
      </rPr>
      <t xml:space="preserve"> Adjust start date</t>
    </r>
  </si>
  <si>
    <t>=$B$4:$ZZ$474</t>
  </si>
  <si>
    <t>=IF($AAE4="Y",TRUE)</t>
  </si>
  <si>
    <t>=IF($AAE4="T",TRUE)</t>
  </si>
  <si>
    <t>=IF($AAE4="W",TRUE)</t>
  </si>
  <si>
    <t>=IF($AAE4=0,TRUE)</t>
  </si>
  <si>
    <t>Lead 
manager</t>
  </si>
  <si>
    <t>ê</t>
  </si>
  <si>
    <t>2 hours</t>
  </si>
  <si>
    <t>8 hours</t>
  </si>
  <si>
    <t>Draft</t>
  </si>
  <si>
    <t>Attend, learn, share</t>
  </si>
  <si>
    <t>Lead staff</t>
  </si>
  <si>
    <t>CONSIDERATIONS, RESOURCES, Overview of Key Dates</t>
  </si>
  <si>
    <t>Notify</t>
  </si>
  <si>
    <t>Train</t>
  </si>
  <si>
    <t xml:space="preserve">Add information you know </t>
  </si>
  <si>
    <t>Team Collaboration</t>
  </si>
  <si>
    <t>Approve</t>
  </si>
  <si>
    <t>Inform</t>
  </si>
  <si>
    <t>Prepare</t>
  </si>
  <si>
    <t>If division approves adding concept to DEQ Rulemaking Plan</t>
  </si>
  <si>
    <t xml:space="preserve">Noticing sequence </t>
  </si>
  <si>
    <t>Web Master</t>
  </si>
  <si>
    <t>EQC Assistant</t>
  </si>
  <si>
    <t>Division Administrator</t>
  </si>
  <si>
    <t>Maggie</t>
  </si>
  <si>
    <t>Stephanie</t>
  </si>
  <si>
    <t xml:space="preserve">FIRST hearing </t>
  </si>
  <si>
    <t xml:space="preserve">2nd hearing </t>
  </si>
  <si>
    <t xml:space="preserve">3rd hearing </t>
  </si>
  <si>
    <t xml:space="preserve">4th hearing </t>
  </si>
  <si>
    <t xml:space="preserve">5th hearing </t>
  </si>
  <si>
    <t xml:space="preserve">6th hearing </t>
  </si>
  <si>
    <t xml:space="preserve">7th hearing </t>
  </si>
  <si>
    <t>Assistant Attorney General</t>
  </si>
  <si>
    <t>Cc…to contributing and affected staff</t>
  </si>
  <si>
    <t>Enter first name</t>
  </si>
  <si>
    <t>OCO Communications</t>
  </si>
  <si>
    <t>Division Rules Coordinator</t>
  </si>
  <si>
    <t>Agency Rules Coordinator</t>
  </si>
  <si>
    <t>Lead manager</t>
  </si>
  <si>
    <t>Support staff</t>
  </si>
  <si>
    <t>SavvySupport</t>
  </si>
  <si>
    <t>Time Accounting</t>
  </si>
  <si>
    <t>* establishes SharePoint &amp; Rule_Development sites</t>
  </si>
  <si>
    <t>* RESOUCES workbook</t>
  </si>
  <si>
    <t>* CONSIDERATIONS workbook</t>
  </si>
  <si>
    <t>* maintaining rulemaking record</t>
  </si>
  <si>
    <t>* rulemaking SharePoint</t>
  </si>
  <si>
    <t>- INVITATION.TO.COMMENT (blank in folder 4)</t>
  </si>
  <si>
    <t>- RULES.REDLINE</t>
  </si>
  <si>
    <t>- NOTICE (blank in folder 4)</t>
  </si>
  <si>
    <t>- FEE.ANALYSIS (blank in folder 3)</t>
  </si>
  <si>
    <t>* shared Rule _Development drive</t>
  </si>
  <si>
    <t>- initial draft CONSIDERATIONS workbook</t>
  </si>
  <si>
    <t>- initial draft RESOURCES workbook</t>
  </si>
  <si>
    <t>* Overview of Key Dates at top of this SCHEDULE</t>
  </si>
  <si>
    <t>Director</t>
  </si>
  <si>
    <t>Dick</t>
  </si>
  <si>
    <t>CONCEPT DEVELOPMENT</t>
  </si>
  <si>
    <t>A</t>
  </si>
  <si>
    <t>Managers discuss adding concept to DEQ Rulemaking Plan</t>
  </si>
  <si>
    <t>* Public Meeting Laws</t>
  </si>
  <si>
    <t>* Meeting notice requirements</t>
  </si>
  <si>
    <t>* Potential committee members</t>
  </si>
  <si>
    <t>* Potential meeting dates and venues</t>
  </si>
  <si>
    <t>* sends invitation to potential committee members who agreed to serve</t>
  </si>
  <si>
    <t>* maintains advisory committee record</t>
  </si>
  <si>
    <t>Team identifies meeting roles</t>
  </si>
  <si>
    <t xml:space="preserve">Team assigns custom task here </t>
  </si>
  <si>
    <t>Enter staff name here</t>
  </si>
  <si>
    <t xml:space="preserve">Team facilitates/holds meeting </t>
  </si>
  <si>
    <t>Team holds debrief meeting</t>
  </si>
  <si>
    <t>Team practices presentation</t>
  </si>
  <si>
    <t>* sending EMAIL.DAS.APPROVAL with Fee Approval Packet attached</t>
  </si>
  <si>
    <t>- in Outlook, request delivery and read receipts</t>
  </si>
  <si>
    <t>Next step happens under 4-Public Notice section</t>
  </si>
  <si>
    <t>Hearings Officer</t>
  </si>
  <si>
    <t>RobertB</t>
  </si>
  <si>
    <t>* adds commenter and comment to COMMENTS</t>
  </si>
  <si>
    <t>* selecting EQC recommendation in staff report</t>
  </si>
  <si>
    <t>Team:</t>
  </si>
  <si>
    <t>- save receipts to Rule_Dev.|3-Fee.Approval|PROOF.DAS.REQUEST.pdf</t>
  </si>
  <si>
    <t>Rule_Development|3-FeesApproval|EMAILS.Fees.pdf</t>
  </si>
  <si>
    <t>Rule_Development|1-Planning|EMAILS.Planning.pdf</t>
  </si>
  <si>
    <t>Rule_Development|4-PublicNotice|EMAILS.Notice.pdf</t>
  </si>
  <si>
    <t>Rule_Development|6-EQCPreparation|EMAILS.EQC.Prep.pdf</t>
  </si>
  <si>
    <t>Rule_Development|7-PostEQC|EMAILS.PostEQC.pdf</t>
  </si>
  <si>
    <t>* prepares and e-files ADOPTED RULES with Secretary of State</t>
  </si>
  <si>
    <t>* saves proof as Rule_Development|7-PostEQC|PROOF.OF.FILING.pdf</t>
  </si>
  <si>
    <t>1 CERTIFICATE.pdf</t>
  </si>
  <si>
    <t>2 ADOPTED.RULES.pdf</t>
  </si>
  <si>
    <t>2a 340-### TABLES.pdf</t>
  </si>
  <si>
    <t>2b 340-### TABLES.pdf</t>
  </si>
  <si>
    <t>3 AUTHORIZATION.pdf</t>
  </si>
  <si>
    <t>4 ADOPTED.REDLINE.RULES.pdf</t>
  </si>
  <si>
    <t>5 LC-SHUTTLE.RECEIPT.pdf</t>
  </si>
  <si>
    <t>TEAM CELEBRATES</t>
  </si>
  <si>
    <t>* shuttles ADOPTED REDLINE.RULES to Legislative Counsel (return receipt)</t>
  </si>
  <si>
    <t>How a Division Administrator adds a new proposal to the rolling rulemaking plan</t>
  </si>
  <si>
    <t>Identify need
* legislation, court order, federal requirements, fees, easier to do business
* DEQ intitiated through environmental soultions</t>
  </si>
  <si>
    <t>If approved to develop concept for inclusion on DEQ Rulemaking Plan</t>
  </si>
  <si>
    <t>SharePoint, Rule_Development,  CONSIDERATIONS &amp; RESOURCES, records management</t>
  </si>
  <si>
    <t>Concept for inclusion on DEQ Rulemaking Plan</t>
  </si>
  <si>
    <t>Focusing on communication materials</t>
  </si>
  <si>
    <t>Complete 1st workbook drafts using what you know now</t>
  </si>
  <si>
    <t>Prepare DA communication to EMT/EQC assistant</t>
  </si>
  <si>
    <t>Discuss need with DA and program managers</t>
  </si>
  <si>
    <t>Assign staff to work with DRC/ARC on concept development</t>
  </si>
  <si>
    <t xml:space="preserve">Help prepare and approve DA communication </t>
  </si>
  <si>
    <t>Rules coordinators
(DRC, ARC)</t>
  </si>
  <si>
    <t>ARC
Establish SharePoint, Rule_Development sites 
schedule training</t>
  </si>
  <si>
    <t>Facilitate, learn, share</t>
  </si>
  <si>
    <t>Provided guidance and review</t>
  </si>
  <si>
    <t>ARC
Add to plan. Prepare summary pdf for DA communication</t>
  </si>
  <si>
    <t>Division administrator
(DA)</t>
  </si>
  <si>
    <t>Approve initial work to develop concept - discuss potential with EMT</t>
  </si>
  <si>
    <t>Notify DRC and ARC</t>
  </si>
  <si>
    <t>Approve/reject concept addition to plan. Inform lead staff, DRC, ARC</t>
  </si>
  <si>
    <t>EMT/EQC Assistant using communication materials adapted to personal style</t>
  </si>
  <si>
    <t>EMT</t>
  </si>
  <si>
    <t xml:space="preserve">Offer initial ideas about connections, cautions </t>
  </si>
  <si>
    <t>Offer advice, indicate interest</t>
  </si>
  <si>
    <t>EQC assistant</t>
  </si>
  <si>
    <t>Add to monthly Director's Report. Advise DRC/ARC re: EQC involvement</t>
  </si>
  <si>
    <t>Present RESOURCES &amp; CONSIDERATIONS summary to DA &amp; program managers</t>
  </si>
  <si>
    <r>
      <t xml:space="preserve">Program </t>
    </r>
    <r>
      <rPr>
        <b/>
        <sz val="13"/>
        <color theme="4" tint="-0.249977111117893"/>
        <rFont val="Wingdings"/>
        <charset val="2"/>
      </rPr>
      <t>è</t>
    </r>
  </si>
  <si>
    <r>
      <t xml:space="preserve">STARTS </t>
    </r>
    <r>
      <rPr>
        <sz val="10"/>
        <color theme="4" tint="-0.499984740745262"/>
        <rFont val="Cambria"/>
        <family val="1"/>
        <scheme val="minor"/>
      </rPr>
      <t>preview period for</t>
    </r>
    <r>
      <rPr>
        <b/>
        <sz val="10"/>
        <color theme="4" tint="-0.499984740745262"/>
        <rFont val="Cambria"/>
        <family val="1"/>
        <scheme val="minor"/>
      </rPr>
      <t xml:space="preserve"> </t>
    </r>
    <r>
      <rPr>
        <sz val="10"/>
        <color rgb="FF396950"/>
        <rFont val="Cambria"/>
        <family val="1"/>
        <scheme val="minor"/>
      </rPr>
      <t>Notice Packet by</t>
    </r>
  </si>
  <si>
    <r>
      <t xml:space="preserve">END </t>
    </r>
    <r>
      <rPr>
        <sz val="10"/>
        <color theme="4" tint="-0.499984740745262"/>
        <rFont val="Cambria"/>
        <family val="1"/>
        <scheme val="minor"/>
      </rPr>
      <t>preview period for</t>
    </r>
    <r>
      <rPr>
        <sz val="10"/>
        <color rgb="FF396950"/>
        <rFont val="Cambria"/>
        <family val="1"/>
        <scheme val="minor"/>
      </rPr>
      <t xml:space="preserve"> Notice Packet</t>
    </r>
  </si>
  <si>
    <r>
      <t xml:space="preserve">- </t>
    </r>
    <r>
      <rPr>
        <i/>
        <sz val="10"/>
        <color theme="4" tint="-0.499984740745262"/>
        <rFont val="Cambria"/>
        <family val="1"/>
        <scheme val="minor"/>
      </rPr>
      <t>Overview of Key Dates</t>
    </r>
    <r>
      <rPr>
        <sz val="10"/>
        <color theme="4" tint="-0.499984740745262"/>
        <rFont val="Cambria"/>
        <family val="1"/>
        <scheme val="minor"/>
      </rPr>
      <t xml:space="preserve"> at top of this SCHEDULE</t>
    </r>
  </si>
  <si>
    <r>
      <rPr>
        <b/>
        <sz val="10"/>
        <color theme="4" tint="-0.499984740745262"/>
        <rFont val="Cambria"/>
        <family val="1"/>
        <scheme val="minor"/>
      </rPr>
      <t>START OPTION</t>
    </r>
    <r>
      <rPr>
        <sz val="10"/>
        <color theme="4" tint="-0.499984740745262"/>
        <rFont val="Cambria"/>
        <family val="1"/>
        <scheme val="minor"/>
      </rPr>
      <t xml:space="preserve"> - Presentation                                     Select option &gt;</t>
    </r>
  </si>
  <si>
    <t>Fill</t>
  </si>
  <si>
    <t>- CERTIFICATE.pdf</t>
  </si>
  <si>
    <t>- ADOPTED.RULES.pdf</t>
  </si>
  <si>
    <t>- AUTHORIZATION.pdf</t>
  </si>
  <si>
    <t>- 340-### TABLES.pdf</t>
  </si>
  <si>
    <t>- ADOPTED.REDLINE.RULES.pdf</t>
  </si>
  <si>
    <t xml:space="preserve">Meeting 5 </t>
  </si>
  <si>
    <t>EQC Preparation</t>
  </si>
  <si>
    <t>Networkdays</t>
  </si>
  <si>
    <t>From today</t>
  </si>
  <si>
    <t>End</t>
  </si>
  <si>
    <t>For Task</t>
  </si>
  <si>
    <t>Budget analyst</t>
  </si>
  <si>
    <t>- Enter custom resource here</t>
  </si>
  <si>
    <t>- develop category titles to bundle similar comments</t>
  </si>
  <si>
    <t>- organize comments into categories</t>
  </si>
  <si>
    <t>- draft DEQ responses to each categories of comments</t>
  </si>
  <si>
    <t>* saves online public comment information to COMMENTS</t>
  </si>
  <si>
    <t>* coordinates with team to:</t>
  </si>
  <si>
    <t>Post EQC Activities</t>
  </si>
  <si>
    <t>- GovDelivery</t>
  </si>
  <si>
    <t xml:space="preserve">* makes initial voice contact with potential committee members </t>
  </si>
  <si>
    <t>Team addresses any concerns and validates accuracy of how addressed</t>
  </si>
  <si>
    <t>* involves stakeholder presenters, if any</t>
  </si>
  <si>
    <t>* releases unneeded venues</t>
  </si>
  <si>
    <t>* submits Web Request to initiate optional Committee Web page</t>
  </si>
  <si>
    <t>* submits Web Request at anytime when Web page needs updating</t>
  </si>
  <si>
    <t>* reviews materials on SharePoint"</t>
  </si>
  <si>
    <t>* decides whether to add concept to DEQ Rulemaking Plan</t>
  </si>
  <si>
    <t>* obtains starting rules from Oregon State Archives</t>
  </si>
  <si>
    <t xml:space="preserve">Planning </t>
  </si>
  <si>
    <t>Fee Approval Packet includes:</t>
  </si>
  <si>
    <t>* submits rules and notice to EPA</t>
  </si>
  <si>
    <t>- advisory committee</t>
  </si>
  <si>
    <t>- program-specific list</t>
  </si>
  <si>
    <t>- Implementation - draft</t>
  </si>
  <si>
    <t xml:space="preserve">- Public Involvement - update to reflect actual </t>
  </si>
  <si>
    <t>- Summary of comments and DEQ responses</t>
  </si>
  <si>
    <t>- Commenters</t>
  </si>
  <si>
    <t>* finalizes draft of EQC Packet:</t>
  </si>
  <si>
    <t>- PROPOSED.RULES</t>
  </si>
  <si>
    <t>- SUPPORTING.DOCUMENTS</t>
  </si>
  <si>
    <t>Presentation team ATTENDS EQC MEETING</t>
  </si>
  <si>
    <t>* prepares/saves documents to Rule_Development|7-PostEQC</t>
  </si>
  <si>
    <t>- ADDENDUM.TO.STAFF.RPT (if presented to EQC)</t>
  </si>
  <si>
    <t xml:space="preserve">- CERTIFICATE.pdf </t>
  </si>
  <si>
    <t>- self-addressed envelope, fold underside of flap over a 2nd certificate"</t>
  </si>
  <si>
    <t>write "Please date stamp certificate and return." on underside of flap</t>
  </si>
  <si>
    <t>* verifies accuracy of rules published in Oregon Bulletin</t>
  </si>
  <si>
    <t>* submits Web Request to post program Web page</t>
  </si>
  <si>
    <t>- optional section, Background as part of the story</t>
  </si>
  <si>
    <t xml:space="preserve">- section, Overview tells rulemaking story </t>
  </si>
  <si>
    <t xml:space="preserve">- section, Statement of Need </t>
  </si>
  <si>
    <t>- section, Federal Relationship</t>
  </si>
  <si>
    <t>- section, Rules affected, authorities…</t>
  </si>
  <si>
    <t>- section, Statement of fiscal and economic impact</t>
  </si>
  <si>
    <t xml:space="preserve">- section, Land use </t>
  </si>
  <si>
    <t>d. SUPPORTING.DOCS - optional</t>
  </si>
  <si>
    <t>* broad overview of work products for future phases</t>
  </si>
  <si>
    <t xml:space="preserve">Post EQC </t>
  </si>
  <si>
    <t xml:space="preserve">Team participates in kickoff training/work session (future iLearn) about: </t>
  </si>
  <si>
    <r>
      <t xml:space="preserve">PREPARE TO DRAFT RULES </t>
    </r>
    <r>
      <rPr>
        <sz val="10"/>
        <color theme="4" tint="-0.499984740745262"/>
        <rFont val="Cambria"/>
        <family val="1"/>
        <scheme val="minor"/>
      </rPr>
      <t>(future iLearn)</t>
    </r>
  </si>
  <si>
    <t>* reviews responsibilities of hearings officer</t>
  </si>
  <si>
    <t xml:space="preserve">- Rulemaking Activities Web page </t>
  </si>
  <si>
    <t>WilliamK</t>
  </si>
  <si>
    <t>- Affected staff for contributions</t>
  </si>
  <si>
    <t>- Contributing staff for validation</t>
  </si>
  <si>
    <t>sending email To...EMT &amp; EQC assistant with</t>
  </si>
  <si>
    <t>* modifies documents as needed</t>
  </si>
  <si>
    <t>PROOF.OF.KEY.LEG.NOTICE.pdf</t>
  </si>
  <si>
    <t>* verifies newspaper advertisements are correct</t>
  </si>
  <si>
    <t>- integrates FEE.ANALYSIS section</t>
  </si>
  <si>
    <t>c. NOTICE preloaded in SharePoint folder 4</t>
  </si>
  <si>
    <t>* identifies hearings officer(s)</t>
  </si>
  <si>
    <t xml:space="preserve">* requests Outlook Receipt </t>
  </si>
  <si>
    <t>* saves combined emails/receipts under Rule_Development|4-Notice as:</t>
  </si>
  <si>
    <t>* opens public comment by notifying agency rulemaking list that includes:</t>
  </si>
  <si>
    <t>Set under Overview of Key Dates</t>
  </si>
  <si>
    <t>- Fees</t>
  </si>
  <si>
    <t>- Land use</t>
  </si>
  <si>
    <t xml:space="preserve">* asks RESOURCES for input, especially: </t>
  </si>
  <si>
    <t>- reviews ORS 183.335(5), determines key legislators to notice</t>
  </si>
  <si>
    <t>* prepares for key legislator notification</t>
  </si>
  <si>
    <t xml:space="preserve">* adapts Notice packet to address input from RESOURCES </t>
  </si>
  <si>
    <t>* finalizes Notice packet</t>
  </si>
  <si>
    <t>* develops introductory and logistics script</t>
  </si>
  <si>
    <t>N</t>
  </si>
  <si>
    <t>* emails optional STAKEHOLDER.NOTIFICATION of EQC action</t>
  </si>
  <si>
    <t>- statutes implemented are correct for each rules</t>
  </si>
  <si>
    <t>* reviews workbook summaries and key dates on SharePoint</t>
  </si>
  <si>
    <t>* provides managers with scope of work to potentially add to work plans</t>
  </si>
  <si>
    <t>* saves rules as Rule_Development|1-Planning|STARTING.RULES</t>
  </si>
  <si>
    <t>* uploads STARTING.RULES to SharePoint|1-Planning</t>
  </si>
  <si>
    <t>* Oregon Transparency law (not required for Advisory Committees)</t>
  </si>
  <si>
    <t xml:space="preserve">* finalizes AC.ROSTER based on responses </t>
  </si>
  <si>
    <t>* develop AC.ROSTER (blank in folder 4)</t>
  </si>
  <si>
    <t>* reserve potential meeting dates and venues</t>
  </si>
  <si>
    <t>* draft committee AC.INVITATION (links to GovDelivery/Web pages)</t>
  </si>
  <si>
    <t>* draft optional AC.CHARTER</t>
  </si>
  <si>
    <t>* EQC quorum notification requirements (ORS 192.630)</t>
  </si>
  <si>
    <t>May be required in future</t>
  </si>
  <si>
    <t>* adds meeting to DEQ Online Calendar (password = dudeman)</t>
  </si>
  <si>
    <t>Team approves presentation materials</t>
  </si>
  <si>
    <t>Set above at Meeting 4 title</t>
  </si>
  <si>
    <t>Set above at Meeting 5 title</t>
  </si>
  <si>
    <t>Set above at Meeting 3 title</t>
  </si>
  <si>
    <t>Set above at Meeting 2 title</t>
  </si>
  <si>
    <t>Set above at Meeting 1 title</t>
  </si>
  <si>
    <t>- statutory authorities are correct for each rule</t>
  </si>
  <si>
    <t>(The rolling plan/process takes the place of the old annual plan/process.)</t>
  </si>
  <si>
    <t>* following up on status about 15 days after sending</t>
  </si>
  <si>
    <t>8th hearing</t>
  </si>
  <si>
    <t>LAST</t>
  </si>
  <si>
    <t>- time on DA calendar to review Notice during Preview week</t>
  </si>
  <si>
    <t>- establishing Rulemaking Activities Web page for proposed rule</t>
  </si>
  <si>
    <t>- establishing online public comment form</t>
  </si>
  <si>
    <t>- adding hearings to DEQ online calendar</t>
  </si>
  <si>
    <t>- saving proof on Rule_development|4.Notice|NOTICE.WITH.PROOF.pdf</t>
  </si>
  <si>
    <t>- emailing DAS notification of fees that don't require DAS approval</t>
  </si>
  <si>
    <t>- saving Rule_Development|4.Notice|PROOF.DAS.NOTIFICATION</t>
  </si>
  <si>
    <t>* relaxes while RulePublications does its work that includes:</t>
  </si>
  <si>
    <t>- CONTENT.pdf</t>
  </si>
  <si>
    <t>- LIST.pdf</t>
  </si>
  <si>
    <t>* develops INFO.MEETING.TEXT</t>
  </si>
  <si>
    <t>* develops INFO.PRESENTATION</t>
  </si>
  <si>
    <t>* practices presentation</t>
  </si>
  <si>
    <t>* makes presentation adjustments</t>
  </si>
  <si>
    <t>* stamps DEQ receipt date on mailed comments</t>
  </si>
  <si>
    <t>* scans and links comments by ID###.pdf - optional</t>
  </si>
  <si>
    <t>Robin</t>
  </si>
  <si>
    <t>Carol</t>
  </si>
  <si>
    <t>* file naming conventions for common rulemaking documents and emails</t>
  </si>
  <si>
    <t>CodeName</t>
  </si>
  <si>
    <t>* work products for this phase (templates preloaded to SharePoint folder 1):</t>
  </si>
  <si>
    <t>* ensures core team members have approval from their managers</t>
  </si>
  <si>
    <t>Enter publication date &gt;</t>
  </si>
  <si>
    <t>`</t>
  </si>
  <si>
    <t>- identifies publications and publication dates</t>
  </si>
  <si>
    <t>Newspaper Advertisements</t>
  </si>
  <si>
    <t>Hearings</t>
  </si>
  <si>
    <t>Notes</t>
  </si>
  <si>
    <t>S.RulemakingTitle</t>
  </si>
  <si>
    <t>- follows instructions in template</t>
  </si>
  <si>
    <t>* verifies PROPOSED.RULES based on current compilation</t>
  </si>
  <si>
    <t>* saves EMAIL.PREVIEW.pdf to Rule_Development|4-Notice</t>
  </si>
  <si>
    <t>* obtains copy of affidavit of publication from Accounting</t>
  </si>
  <si>
    <t>* saves them as Rule_Development|5-PublicComment...|EMAIL.Comment.pdf</t>
  </si>
  <si>
    <t xml:space="preserve"> * gathers emails about post EQC activities for the Rule Record and saves as:</t>
  </si>
  <si>
    <t>- PROOF.OF.NOTICE.pdf  (includes delivery confirmations)</t>
  </si>
  <si>
    <t xml:space="preserve">* completes preview EMAIL.PREVIEW </t>
  </si>
  <si>
    <t xml:space="preserve">- adapts EMAIL.NOTICE.TO.KEY.LEGISLATORS </t>
  </si>
  <si>
    <t>* obtains EMAIL.BUDGET.SIGNOFF</t>
  </si>
  <si>
    <t>* emails RulePublications@deq.state.or.us that EQC Packet is ready</t>
  </si>
  <si>
    <t xml:space="preserve">* leads team development of EQC presentation </t>
  </si>
  <si>
    <t>* makes any presentation adjustments</t>
  </si>
  <si>
    <t>* coordinates presentation practices</t>
  </si>
  <si>
    <t>* submits draft EQC Packet review to:</t>
  </si>
  <si>
    <t>- Enter custom reviewer and perspective</t>
  </si>
  <si>
    <t>- Enter custom reviewer and action</t>
  </si>
  <si>
    <t xml:space="preserve">* enter custom action word and reviewer </t>
  </si>
  <si>
    <t>* obtains final EQC Packet approval from:</t>
  </si>
  <si>
    <t>Enter custom review loop 1</t>
  </si>
  <si>
    <t xml:space="preserve">Name initiator and subject for custom review loop 2 </t>
  </si>
  <si>
    <t>Name initiator and subject for custom review loop 3</t>
  </si>
  <si>
    <t xml:space="preserve">        Enter staff who will brief each commissioner individually </t>
  </si>
  <si>
    <t xml:space="preserve">- key stakeholders </t>
  </si>
  <si>
    <t xml:space="preserve">- advisory committee members </t>
  </si>
  <si>
    <t>- commenters</t>
  </si>
  <si>
    <t>- interested parties (optional)</t>
  </si>
  <si>
    <t>6pm</t>
  </si>
  <si>
    <t>- Robin for sufficiency of fiscal analysis</t>
  </si>
  <si>
    <t>NOTICE.AD03.[INSERT NAME PUBLICATION]</t>
  </si>
  <si>
    <t>NOTICE.AD04.[INSERT NAME PUBLICATION]</t>
  </si>
  <si>
    <t>NOTICE.AD05.[INSERT NAME PUBLICATION]</t>
  </si>
  <si>
    <t>NOTICE.AD06.[INSERT NAME PUBLICATION]</t>
  </si>
  <si>
    <t>NOTICE.AD07.[INSERT NAME PUBLICATION]</t>
  </si>
  <si>
    <t>NOTICE.AD08.[INSERT NAME PUBLICATION]</t>
  </si>
  <si>
    <t>[ENTER NAME OF PERSON SUBMITTING AD]:</t>
  </si>
  <si>
    <t>[ENTER NAME OF STAFF PERSON HERE]:</t>
  </si>
  <si>
    <t>AFFIDAVIT.AD01, AFFIDAVIT.AD02, etc.</t>
  </si>
  <si>
    <r>
      <t xml:space="preserve">          </t>
    </r>
    <r>
      <rPr>
        <b/>
        <sz val="10"/>
        <color theme="4" tint="-0.499984740745262"/>
        <rFont val="Cambria"/>
        <family val="1"/>
        <scheme val="minor"/>
      </rPr>
      <t xml:space="preserve">ONLY </t>
    </r>
    <r>
      <rPr>
        <sz val="10"/>
        <color theme="4" tint="-0.499984740745262"/>
        <rFont val="Cambria"/>
        <family val="1"/>
        <scheme val="minor"/>
      </rPr>
      <t xml:space="preserve">the rule writer works on rules at this location to ensure the </t>
    </r>
  </si>
  <si>
    <t xml:space="preserve">         from other locations or turned off track changes</t>
  </si>
  <si>
    <t xml:space="preserve">         redline/strikethrough remains consitent and that no reviewer copied test from</t>
  </si>
  <si>
    <t>EQC quorum notification requirements (ORS 192.630)</t>
  </si>
  <si>
    <t>* draft content for optional committee Web page</t>
  </si>
  <si>
    <t xml:space="preserve">* coordinates optional discussion on project evaluation, lessons learned </t>
  </si>
  <si>
    <t>- save audio as Rule_Development|5-PublicComment|HEARING.1.mp3</t>
  </si>
  <si>
    <t>- save audio as Rule_Development|5-PublicComment|HEARING.2.mp3</t>
  </si>
  <si>
    <t>- save audio as Rule_Development|5-PublicComment|HEARING.3.mp3</t>
  </si>
  <si>
    <t>- save audio as Rule_Development|5-PublicComment|HEARING.4.mp3</t>
  </si>
  <si>
    <t>- save audio as Rule_Development|5-PublicComment|HEARING.5.mp3</t>
  </si>
  <si>
    <t>- save audio as Rule_Development|5-PublicComment|HEARING.6.mp3</t>
  </si>
  <si>
    <t>- save audio as Rule_Development|5-PublicComment|HEARING.7.mp3</t>
  </si>
  <si>
    <t>- save audio as Rule_Development|5-PublicComment|HEARING.8.mp3</t>
  </si>
  <si>
    <t>* saves proof of delivery under Rule_Development|4-Notice</t>
  </si>
  <si>
    <t>- NONDELIVERABLE.Notice.pdf (combined into 1 .pdf, scanned envelopes)</t>
  </si>
  <si>
    <t>* saves email as Rule_Development|4-Notice|MGR.APPROVAL.Notice.pdf</t>
  </si>
  <si>
    <t>* saves Budget response as Rule_Development|4.Notice|BUDGET.SIGNOFF</t>
  </si>
  <si>
    <t xml:space="preserve">* submits AD to contractor </t>
  </si>
  <si>
    <t>- saves as NOTICE.AD.Hearing1, etc. in SharePoint folder 4</t>
  </si>
  <si>
    <t xml:space="preserve">* emails approval to RulePublications@deq.state.or.us </t>
  </si>
  <si>
    <t>URL to online public comment form</t>
  </si>
  <si>
    <t>URL for Outlook Comment box</t>
  </si>
  <si>
    <t xml:space="preserve">- inserting URLs into Invitation to Comment </t>
  </si>
  <si>
    <t>DA briefing meeting</t>
  </si>
  <si>
    <t>Rule publication</t>
  </si>
  <si>
    <t>* saves affidavit under Rule_Development|4-Notice as:</t>
  </si>
  <si>
    <t>- determines when ADs need to be submitted to contractor</t>
  </si>
  <si>
    <t>Submit to Ad contractor &gt;</t>
  </si>
  <si>
    <t>Set above</t>
  </si>
  <si>
    <t xml:space="preserve">          All contributors/reviewers work on draft rules on SharePoint</t>
  </si>
  <si>
    <t>* identify land use rules</t>
  </si>
  <si>
    <t>* Need for optional committee charter</t>
  </si>
  <si>
    <t>* Need for optional committee Web page</t>
  </si>
  <si>
    <t>* emails RulePublications@deq.state.or.us for plain English, style guide</t>
  </si>
  <si>
    <t xml:space="preserve">START COMMUNICATIONS OPTION </t>
  </si>
  <si>
    <t>* leads communication option review/approval loops</t>
  </si>
  <si>
    <t>1st loop - team modifies content to get to approval</t>
  </si>
  <si>
    <t>2nd loop - team modifies content to get to approval</t>
  </si>
  <si>
    <t>3rd loop - team modifies content to get to approval</t>
  </si>
  <si>
    <t>* verifies Web content meets team expectations</t>
  </si>
  <si>
    <t xml:space="preserve">* soliciting communications content </t>
  </si>
  <si>
    <t>Final loop - team modifies content to get to approval</t>
  </si>
  <si>
    <t>JoanieS</t>
  </si>
  <si>
    <t>* modifies MESSAGE.MAP</t>
  </si>
  <si>
    <t>- Message Map                                                                                               'Y' to develop</t>
  </si>
  <si>
    <t>- Program Web page                                                                                   'Y' to develop</t>
  </si>
  <si>
    <t>- Communications Plan                                                                             'Y' to develop</t>
  </si>
  <si>
    <t>* leads team work finalizing DEQ responses to public comment</t>
  </si>
  <si>
    <t xml:space="preserve">* emails comment/responses link to RulePublications@deq.state.or.us </t>
  </si>
  <si>
    <t>since this will become part of the EQC Packet</t>
  </si>
  <si>
    <t>Rule Publications:</t>
  </si>
  <si>
    <t xml:space="preserve">* edits for plain English, style guide and tone </t>
  </si>
  <si>
    <t>Management notice approval</t>
  </si>
  <si>
    <t>1st loop - team modifies responses to get to approval</t>
  </si>
  <si>
    <t>2nd loop - team modifies responses to get to approval</t>
  </si>
  <si>
    <t>3rd loop - team modifies responses to get to approval</t>
  </si>
  <si>
    <t>Final loop - team modifies responses to get to approval</t>
  </si>
  <si>
    <t>* gathers emails ABOUT comments, not actual comments, for Rule Record</t>
  </si>
  <si>
    <t xml:space="preserve">- Statement of need                                           </t>
  </si>
  <si>
    <t xml:space="preserve">- Federal relationships                                                </t>
  </si>
  <si>
    <t xml:space="preserve">- Fiscal impact statement                                        </t>
  </si>
  <si>
    <t>- NAME OTHER SECTION UNCHANGED SINCE PUBLIC NOTICE REVIEW</t>
  </si>
  <si>
    <t xml:space="preserve">&gt; Overview - update as needed to tell current story or insert message above </t>
  </si>
  <si>
    <t>&gt; Background (optional) - update as needed to tell current story</t>
  </si>
  <si>
    <t>&gt; Rules affected, authorities, supporting docs- update as needed</t>
  </si>
  <si>
    <t>- updates to current story, inserts message above if unchanged since notice:</t>
  </si>
  <si>
    <t>Rule Publications inserts Web page &amp; online public comment URLs later</t>
  </si>
  <si>
    <t>* reach consensus with communication plan</t>
  </si>
  <si>
    <t>* reach consensus with Message Map</t>
  </si>
  <si>
    <t>- Information Meetings before hearing                                               'Y' to develop</t>
  </si>
  <si>
    <t>TEAM REFINEMENT CONSENSUS</t>
  </si>
  <si>
    <t>COMMUNICATIONS PLANNING</t>
  </si>
  <si>
    <t>START RULEMAKING</t>
  </si>
  <si>
    <t xml:space="preserve">* RESOURCES workbook to identify rulemaking and implementation needs </t>
  </si>
  <si>
    <t xml:space="preserve">* CONSIDERATIONS workbook to expand understanding of scope of work </t>
  </si>
  <si>
    <t>* CONSIDERATIONS workbook to expand understanding of potential risks</t>
  </si>
  <si>
    <t>* SCHEDULE workbook to reach consensus on timeline</t>
  </si>
  <si>
    <t>Name initiator and subject for custom review loop 1</t>
  </si>
  <si>
    <t>* labels the box by SOS certificate and order number "DEQ ##-yyyy"</t>
  </si>
  <si>
    <r>
      <t xml:space="preserve">Start
 </t>
    </r>
    <r>
      <rPr>
        <b/>
        <sz val="12"/>
        <color theme="0"/>
        <rFont val="Courier New"/>
        <family val="3"/>
      </rPr>
      <t>↓</t>
    </r>
  </si>
  <si>
    <t>* obtains Q-Time number unique to this rulemaking</t>
  </si>
  <si>
    <t xml:space="preserve">  </t>
  </si>
  <si>
    <t>Days added</t>
  </si>
  <si>
    <t xml:space="preserve"> calendar days added &gt;      </t>
  </si>
  <si>
    <r>
      <rPr>
        <b/>
        <sz val="10"/>
        <color theme="4" tint="-0.499984740745262"/>
        <rFont val="Cambria"/>
        <family val="1"/>
        <scheme val="minor"/>
      </rPr>
      <t>Rule proposal complexity</t>
    </r>
    <r>
      <rPr>
        <sz val="10"/>
        <color theme="4" tint="-0.499984740745262"/>
        <rFont val="Cambria"/>
        <family val="1"/>
        <scheme val="minor"/>
      </rPr>
      <t xml:space="preserve">                       (1=Minimal, 2= Moderate, 3=Complex)</t>
    </r>
  </si>
  <si>
    <t>P</t>
  </si>
  <si>
    <t xml:space="preserve"> calendar days adjustment +/-   &gt;      </t>
  </si>
  <si>
    <t>* notifies the following  according to division's best practice</t>
  </si>
  <si>
    <t>Title</t>
  </si>
  <si>
    <t>&lt;&lt;&lt;&lt;&lt;&lt;&lt;&lt;</t>
  </si>
  <si>
    <t>If support staff is not available, include Lead staff's name</t>
  </si>
  <si>
    <t>Identify EQC facilitated hearing, coordinate with commissioner:</t>
  </si>
  <si>
    <t>* creates an autoreply to Outlook comment box for University students</t>
  </si>
  <si>
    <t>- develops an AD.STANDARD for each hearing if required</t>
  </si>
  <si>
    <t>- develops AD.LEGAL for each hearing if required</t>
  </si>
  <si>
    <t>Chief Public Affairs Officer</t>
  </si>
  <si>
    <t>* places all physical records in archival box - do not print electronic records</t>
  </si>
  <si>
    <r>
      <t xml:space="preserve">Rules become </t>
    </r>
    <r>
      <rPr>
        <b/>
        <sz val="10"/>
        <color theme="4" tint="-0.499984740745262"/>
        <rFont val="Cambria"/>
        <family val="1"/>
        <scheme val="minor"/>
      </rPr>
      <t xml:space="preserve">effective                                     </t>
    </r>
    <r>
      <rPr>
        <sz val="10"/>
        <color theme="4" tint="-0.499984740745262"/>
        <rFont val="Cambria"/>
        <family val="1"/>
        <scheme val="minor"/>
      </rPr>
      <t>select 'Y'  if effective upon filing &gt;</t>
    </r>
  </si>
  <si>
    <t>* retires SharePoint to Rule_Development|SharePointAtClose</t>
  </si>
  <si>
    <t>FROM: \\deqhq1\Rule_Development</t>
  </si>
  <si>
    <t>TO:        \\deqhq1\Rule_Archives</t>
  </si>
  <si>
    <t xml:space="preserve">inserting message into header of each reviewed and noticed section:                 </t>
  </si>
  <si>
    <t>* Review advisory committee Q-Card                                                                    &gt;</t>
  </si>
  <si>
    <t>- drafted rules are current compared to Oregon State Archives</t>
  </si>
  <si>
    <t xml:space="preserve">   compared to Oregon State Archives</t>
  </si>
  <si>
    <t>* verifies PROPOSED.RULES use latest compilation compared</t>
  </si>
  <si>
    <t>organized by SOS certificate and order number "DEQ ##-yyyy"</t>
  </si>
  <si>
    <t>and tone review since this will become part of Notice and EQC packets</t>
  </si>
  <si>
    <t>- sending you a confirmation email that includes:</t>
  </si>
  <si>
    <t>URL to Rulemaking Activities Web page for this proposal</t>
  </si>
  <si>
    <t>&gt; inserts message above to indicate previous reviews</t>
  </si>
  <si>
    <t>Michele</t>
  </si>
  <si>
    <t>Work shifts from SharePoint to Rule_Development</t>
  </si>
  <si>
    <t>&lt;</t>
  </si>
  <si>
    <t>LarryK</t>
  </si>
  <si>
    <t>Review version history and maintaining the rulemaking record                 &gt;</t>
  </si>
  <si>
    <t xml:space="preserve">Bill@WRB-consulting.com                                      </t>
  </si>
  <si>
    <t>JoKRanch@hotmail.com</t>
  </si>
  <si>
    <t xml:space="preserve">EdArmstrong2@gmail.com                              </t>
  </si>
  <si>
    <t>MorganRider@gmail.com</t>
  </si>
  <si>
    <t>cjohnson@eou.edu</t>
  </si>
  <si>
    <r>
      <t xml:space="preserve">* add EQC members to Cc. list for </t>
    </r>
    <r>
      <rPr>
        <b/>
        <sz val="10"/>
        <color theme="4" tint="-0.499984740745262"/>
        <rFont val="Cambria"/>
        <family val="1"/>
        <scheme val="minor"/>
      </rPr>
      <t xml:space="preserve">ALL </t>
    </r>
    <r>
      <rPr>
        <sz val="10"/>
        <color theme="4" tint="-0.499984740745262"/>
        <rFont val="Cambria"/>
        <family val="1"/>
        <scheme val="minor"/>
      </rPr>
      <t>committee communications</t>
    </r>
  </si>
  <si>
    <t>ONBOARD TEAM RESOURCES</t>
  </si>
  <si>
    <t>Review version history and maintaining the rulemaking record                      &gt;</t>
  </si>
  <si>
    <t>Andy</t>
  </si>
  <si>
    <t>AndreaRW</t>
  </si>
  <si>
    <t>AndreaDRC</t>
  </si>
  <si>
    <t>AndreaSIP</t>
  </si>
  <si>
    <t>MargaretMGR</t>
  </si>
  <si>
    <t>MargaretBGT</t>
  </si>
  <si>
    <t>MargaretLEG</t>
  </si>
  <si>
    <t>CarrieAnn</t>
  </si>
  <si>
    <t>DA Assistant</t>
  </si>
  <si>
    <t>Names entered on this worksheet will become part of the Schedule of Tasks</t>
  </si>
  <si>
    <t>State Implementation Plan Coordinator</t>
  </si>
  <si>
    <t xml:space="preserve">Legislative liaison </t>
  </si>
  <si>
    <t>\\deqhq1\Rule_Development\2013 Plan\AQ-RM-ACDPfeeIncrease-Andrea Curtis</t>
  </si>
  <si>
    <t>Update Air Contaminant Discharge Permit Fees</t>
  </si>
  <si>
    <t>ACDPFE</t>
  </si>
  <si>
    <t>LRAPA</t>
  </si>
  <si>
    <t>Incorporate Lane Regional Air Protection Agency Rules into State Implementation Plan</t>
  </si>
  <si>
    <t>NOTICE.AD01.OREGONIAN</t>
  </si>
  <si>
    <t>NOTICE.AD02.REGISTERGUARD</t>
  </si>
</sst>
</file>

<file path=xl/styles.xml><?xml version="1.0" encoding="utf-8"?>
<styleSheet xmlns="http://schemas.openxmlformats.org/spreadsheetml/2006/main">
  <numFmts count="9">
    <numFmt numFmtId="164" formatCode="[$-409]mmmm\ d\,\ yyyy;@"/>
    <numFmt numFmtId="165" formatCode="mm/dd/yy;@"/>
    <numFmt numFmtId="166" formatCode="m/d/yy;@"/>
    <numFmt numFmtId="167" formatCode="[$-F800]dddd\,\ mmmm\ dd\,\ yyyy"/>
    <numFmt numFmtId="168" formatCode="0_);\(0\)"/>
    <numFmt numFmtId="169" formatCode="[$-409]d\-mmm;@"/>
    <numFmt numFmtId="170" formatCode="0_);[Red]\(0\)"/>
    <numFmt numFmtId="171" formatCode="dd"/>
    <numFmt numFmtId="172" formatCode="yy"/>
  </numFmts>
  <fonts count="147">
    <font>
      <sz val="11"/>
      <color theme="1"/>
      <name val="Cambria"/>
      <family val="2"/>
      <scheme val="minor"/>
    </font>
    <font>
      <sz val="11"/>
      <color theme="4" tint="-0.249977111117893"/>
      <name val="Cambria"/>
      <family val="2"/>
      <scheme val="minor"/>
    </font>
    <font>
      <u/>
      <sz val="11"/>
      <color theme="10"/>
      <name val="Calibri"/>
      <family val="2"/>
    </font>
    <font>
      <sz val="11"/>
      <color theme="4" tint="-0.499984740745262"/>
      <name val="Cambria"/>
      <family val="1"/>
      <scheme val="minor"/>
    </font>
    <font>
      <sz val="8"/>
      <name val="Tahoma"/>
      <family val="2"/>
    </font>
    <font>
      <sz val="11"/>
      <color theme="1"/>
      <name val="Cambria"/>
      <family val="2"/>
      <scheme val="minor"/>
    </font>
    <font>
      <b/>
      <sz val="22"/>
      <color theme="4" tint="-0.499984740745262"/>
      <name val="Times New Roman"/>
      <family val="1"/>
    </font>
    <font>
      <b/>
      <sz val="10"/>
      <color theme="4" tint="-0.499984740745262"/>
      <name val="Tahoma"/>
      <family val="2"/>
    </font>
    <font>
      <b/>
      <sz val="8"/>
      <color rgb="FFCC6600"/>
      <name val="Tahoma"/>
      <family val="2"/>
    </font>
    <font>
      <b/>
      <sz val="8"/>
      <color theme="4" tint="-0.499984740745262"/>
      <name val="Tahoma"/>
      <family val="2"/>
    </font>
    <font>
      <sz val="8"/>
      <color theme="4" tint="-0.499984740745262"/>
      <name val="Tahoma"/>
      <family val="2"/>
    </font>
    <font>
      <b/>
      <sz val="8"/>
      <name val="Tahoma"/>
      <family val="2"/>
    </font>
    <font>
      <sz val="9"/>
      <color theme="4" tint="-0.499984740745262"/>
      <name val="Cambria"/>
      <family val="1"/>
      <scheme val="minor"/>
    </font>
    <font>
      <sz val="9"/>
      <name val="Cambria"/>
      <family val="1"/>
      <scheme val="minor"/>
    </font>
    <font>
      <sz val="12"/>
      <color theme="1"/>
      <name val="Cambria"/>
      <family val="1"/>
      <scheme val="minor"/>
    </font>
    <font>
      <u/>
      <sz val="11"/>
      <color theme="4" tint="0.59999389629810485"/>
      <name val="Calibri"/>
      <family val="2"/>
    </font>
    <font>
      <b/>
      <sz val="12"/>
      <color theme="4" tint="-0.499984740745262"/>
      <name val="Cambria"/>
      <family val="1"/>
      <scheme val="minor"/>
    </font>
    <font>
      <u/>
      <sz val="11"/>
      <color theme="10"/>
      <name val="Cambria"/>
      <family val="2"/>
    </font>
    <font>
      <b/>
      <sz val="12"/>
      <color theme="0"/>
      <name val="Cambria"/>
      <family val="1"/>
      <scheme val="minor"/>
    </font>
    <font>
      <b/>
      <sz val="18"/>
      <color theme="1"/>
      <name val="Cambria"/>
      <family val="1"/>
      <scheme val="minor"/>
    </font>
    <font>
      <b/>
      <i/>
      <sz val="18"/>
      <color theme="1"/>
      <name val="Cambria"/>
      <family val="1"/>
      <scheme val="minor"/>
    </font>
    <font>
      <sz val="12"/>
      <color theme="4" tint="-0.499984740745262"/>
      <name val="Cambria"/>
      <family val="1"/>
      <scheme val="minor"/>
    </font>
    <font>
      <i/>
      <sz val="12"/>
      <color theme="4" tint="-0.499984740745262"/>
      <name val="Cambria"/>
      <family val="1"/>
      <scheme val="minor"/>
    </font>
    <font>
      <sz val="12"/>
      <color rgb="FF000000"/>
      <name val="Cambria"/>
      <family val="1"/>
      <scheme val="minor"/>
    </font>
    <font>
      <sz val="12"/>
      <name val="Cambria"/>
      <family val="1"/>
      <scheme val="minor"/>
    </font>
    <font>
      <b/>
      <sz val="12"/>
      <color rgb="FF000000"/>
      <name val="Cambria"/>
      <family val="1"/>
      <scheme val="minor"/>
    </font>
    <font>
      <sz val="8"/>
      <color rgb="FF000000"/>
      <name val="Tahoma"/>
      <family val="2"/>
    </font>
    <font>
      <sz val="8"/>
      <color rgb="FF363432"/>
      <name val="Tahoma"/>
      <family val="2"/>
    </font>
    <font>
      <b/>
      <sz val="9"/>
      <name val="Cambria"/>
      <family val="1"/>
      <scheme val="minor"/>
    </font>
    <font>
      <b/>
      <sz val="6"/>
      <name val="Cambria"/>
      <family val="1"/>
      <scheme val="minor"/>
    </font>
    <font>
      <sz val="7"/>
      <name val="Cambria"/>
      <family val="1"/>
      <scheme val="minor"/>
    </font>
    <font>
      <b/>
      <sz val="7"/>
      <color theme="4" tint="-0.499984740745262"/>
      <name val="Cambria"/>
      <family val="1"/>
      <scheme val="minor"/>
    </font>
    <font>
      <b/>
      <sz val="12"/>
      <color rgb="FFCC6600"/>
      <name val="Tahoma"/>
      <family val="2"/>
    </font>
    <font>
      <sz val="9"/>
      <color theme="1"/>
      <name val="Cambria"/>
      <family val="2"/>
      <scheme val="minor"/>
    </font>
    <font>
      <sz val="11"/>
      <color theme="0"/>
      <name val="Cambria"/>
      <family val="2"/>
      <scheme val="minor"/>
    </font>
    <font>
      <sz val="11"/>
      <color theme="4" tint="-0.499984740745262"/>
      <name val="Cambria"/>
      <family val="2"/>
      <scheme val="minor"/>
    </font>
    <font>
      <b/>
      <u/>
      <sz val="11"/>
      <color theme="4" tint="-0.499984740745262"/>
      <name val="Calibri"/>
      <family val="2"/>
    </font>
    <font>
      <b/>
      <sz val="14"/>
      <color theme="1"/>
      <name val="Cambria"/>
      <family val="1"/>
      <scheme val="minor"/>
    </font>
    <font>
      <strike/>
      <sz val="11"/>
      <color theme="5" tint="-0.499984740745262"/>
      <name val="Cambria"/>
      <family val="1"/>
      <scheme val="minor"/>
    </font>
    <font>
      <u/>
      <sz val="11"/>
      <color theme="4" tint="-0.499984740745262"/>
      <name val="Calibri"/>
      <family val="2"/>
    </font>
    <font>
      <sz val="11"/>
      <color theme="0" tint="-0.14999847407452621"/>
      <name val="Cambria"/>
      <family val="2"/>
      <scheme val="minor"/>
    </font>
    <font>
      <sz val="9"/>
      <color theme="4" tint="-0.499984740745262"/>
      <name val="Cambria"/>
      <family val="2"/>
      <scheme val="minor"/>
    </font>
    <font>
      <b/>
      <sz val="9"/>
      <color rgb="FFC00000"/>
      <name val="Cambria"/>
      <family val="1"/>
      <scheme val="minor"/>
    </font>
    <font>
      <b/>
      <sz val="8"/>
      <color rgb="FFC00000"/>
      <name val="Tahoma"/>
      <family val="2"/>
    </font>
    <font>
      <sz val="10"/>
      <color theme="0"/>
      <name val="Arial"/>
      <family val="2"/>
    </font>
    <font>
      <b/>
      <sz val="16"/>
      <color theme="0"/>
      <name val="Arial"/>
      <family val="2"/>
    </font>
    <font>
      <sz val="10"/>
      <color theme="4" tint="-0.499984740745262"/>
      <name val="Arial"/>
      <family val="2"/>
    </font>
    <font>
      <sz val="11"/>
      <color theme="4" tint="-0.499984740745262"/>
      <name val="Arial"/>
      <family val="2"/>
    </font>
    <font>
      <sz val="9"/>
      <color theme="4" tint="-0.499984740745262"/>
      <name val="Arial"/>
      <family val="2"/>
    </font>
    <font>
      <sz val="11"/>
      <color theme="1"/>
      <name val="Arial"/>
      <family val="2"/>
    </font>
    <font>
      <sz val="10"/>
      <color theme="1"/>
      <name val="Arial"/>
      <family val="2"/>
    </font>
    <font>
      <b/>
      <sz val="10"/>
      <color theme="0"/>
      <name val="Arial"/>
      <family val="2"/>
    </font>
    <font>
      <b/>
      <u/>
      <sz val="10"/>
      <color theme="0"/>
      <name val="Arial"/>
      <family val="2"/>
    </font>
    <font>
      <b/>
      <sz val="12"/>
      <color theme="0"/>
      <name val="Arial"/>
      <family val="2"/>
    </font>
    <font>
      <b/>
      <sz val="8"/>
      <color theme="4" tint="-0.499984740745262"/>
      <name val="Arial"/>
      <family val="2"/>
    </font>
    <font>
      <b/>
      <sz val="12"/>
      <color theme="4" tint="-0.499984740745262"/>
      <name val="Arial"/>
      <family val="2"/>
    </font>
    <font>
      <b/>
      <sz val="11"/>
      <color theme="8" tint="-0.499984740745262"/>
      <name val="Arial"/>
      <family val="2"/>
    </font>
    <font>
      <sz val="8"/>
      <color theme="0"/>
      <name val="Arial"/>
      <family val="2"/>
    </font>
    <font>
      <sz val="8"/>
      <color theme="1"/>
      <name val="Arial"/>
      <family val="2"/>
    </font>
    <font>
      <sz val="8"/>
      <name val="Arial"/>
      <family val="2"/>
    </font>
    <font>
      <sz val="8"/>
      <color theme="4" tint="-0.499984740745262"/>
      <name val="Arial"/>
      <family val="2"/>
    </font>
    <font>
      <sz val="8"/>
      <color rgb="FF504938"/>
      <name val="Arial"/>
      <family val="2"/>
    </font>
    <font>
      <sz val="8"/>
      <color rgb="FF32525C"/>
      <name val="Arial"/>
      <family val="2"/>
    </font>
    <font>
      <b/>
      <sz val="8"/>
      <color rgb="FF3A564F"/>
      <name val="Arial"/>
      <family val="2"/>
    </font>
    <font>
      <b/>
      <sz val="16"/>
      <color rgb="FFFFFFFF"/>
      <name val="Arial"/>
      <family val="2"/>
    </font>
    <font>
      <b/>
      <sz val="13"/>
      <color theme="0"/>
      <name val="Arial"/>
      <family val="2"/>
    </font>
    <font>
      <sz val="12"/>
      <color theme="4" tint="-0.499984740745262"/>
      <name val="Times New Roman"/>
      <family val="1"/>
    </font>
    <font>
      <sz val="11"/>
      <color rgb="FFFFFFFF"/>
      <name val="Arial"/>
      <family val="2"/>
    </font>
    <font>
      <b/>
      <sz val="10"/>
      <color theme="8" tint="-0.499984740745262"/>
      <name val="Arial"/>
      <family val="2"/>
    </font>
    <font>
      <sz val="10"/>
      <color theme="8" tint="-0.499984740745262"/>
      <name val="Arial"/>
      <family val="2"/>
    </font>
    <font>
      <sz val="10"/>
      <name val="Arial"/>
      <family val="2"/>
    </font>
    <font>
      <b/>
      <sz val="9"/>
      <color theme="0"/>
      <name val="Arial"/>
      <family val="2"/>
    </font>
    <font>
      <vertAlign val="superscript"/>
      <sz val="9"/>
      <color theme="4" tint="-0.499984740745262"/>
      <name val="Cambria"/>
      <family val="1"/>
      <scheme val="minor"/>
    </font>
    <font>
      <b/>
      <sz val="11"/>
      <color theme="0"/>
      <name val="Cambria"/>
      <family val="1"/>
      <scheme val="minor"/>
    </font>
    <font>
      <sz val="11"/>
      <color theme="1"/>
      <name val="Calibri"/>
      <family val="2"/>
    </font>
    <font>
      <sz val="9"/>
      <color theme="1"/>
      <name val="Calibri"/>
      <family val="2"/>
    </font>
    <font>
      <b/>
      <u/>
      <sz val="18"/>
      <color rgb="FFC00000"/>
      <name val="Cambria"/>
      <family val="1"/>
      <scheme val="minor"/>
    </font>
    <font>
      <sz val="12"/>
      <color theme="1"/>
      <name val="Cambria"/>
      <family val="2"/>
      <scheme val="minor"/>
    </font>
    <font>
      <sz val="14"/>
      <color theme="1"/>
      <name val="Cambria"/>
      <family val="2"/>
      <scheme val="minor"/>
    </font>
    <font>
      <b/>
      <sz val="12"/>
      <color theme="1"/>
      <name val="Cambria"/>
      <family val="1"/>
      <scheme val="minor"/>
    </font>
    <font>
      <sz val="11"/>
      <color theme="1"/>
      <name val="Wingdings"/>
      <charset val="2"/>
    </font>
    <font>
      <sz val="11"/>
      <color theme="7" tint="-0.499984740745262"/>
      <name val="Wingdings"/>
      <charset val="2"/>
    </font>
    <font>
      <sz val="16"/>
      <color theme="1"/>
      <name val="Cambria"/>
      <family val="2"/>
      <scheme val="minor"/>
    </font>
    <font>
      <sz val="11"/>
      <color theme="7" tint="-0.499984740745262"/>
      <name val="Cambria"/>
      <family val="2"/>
      <scheme val="minor"/>
    </font>
    <font>
      <sz val="10"/>
      <color theme="4" tint="-0.499984740745262"/>
      <name val="Calibri"/>
      <family val="2"/>
      <scheme val="major"/>
    </font>
    <font>
      <sz val="9"/>
      <color theme="4" tint="-0.499984740745262"/>
      <name val="Calibri"/>
      <family val="2"/>
      <scheme val="major"/>
    </font>
    <font>
      <sz val="11"/>
      <color theme="1"/>
      <name val="Calibri"/>
      <family val="2"/>
      <scheme val="major"/>
    </font>
    <font>
      <sz val="11"/>
      <color theme="7" tint="-0.249977111117893"/>
      <name val="Calibri"/>
      <family val="2"/>
      <scheme val="major"/>
    </font>
    <font>
      <sz val="11"/>
      <color theme="4" tint="-0.499984740745262"/>
      <name val="Calibri"/>
      <family val="2"/>
      <scheme val="major"/>
    </font>
    <font>
      <b/>
      <sz val="11"/>
      <color theme="4" tint="-0.499984740745262"/>
      <name val="Calibri"/>
      <family val="2"/>
      <scheme val="major"/>
    </font>
    <font>
      <b/>
      <sz val="9"/>
      <color theme="4" tint="-0.499984740745262"/>
      <name val="Cambria"/>
      <family val="1"/>
      <scheme val="minor"/>
    </font>
    <font>
      <sz val="10"/>
      <color theme="4" tint="-0.499984740745262"/>
      <name val="Cambria"/>
      <family val="1"/>
      <scheme val="minor"/>
    </font>
    <font>
      <sz val="11"/>
      <color rgb="FF504938"/>
      <name val="Cambria"/>
      <family val="1"/>
      <scheme val="minor"/>
    </font>
    <font>
      <sz val="14"/>
      <color theme="1"/>
      <name val="Times New Roman"/>
      <family val="1"/>
    </font>
    <font>
      <sz val="18"/>
      <color theme="0"/>
      <name val="Cambria"/>
      <family val="2"/>
      <scheme val="minor"/>
    </font>
    <font>
      <sz val="8"/>
      <color theme="4" tint="-0.249977111117893"/>
      <name val="Tahoma"/>
      <family val="2"/>
    </font>
    <font>
      <sz val="9"/>
      <color theme="4" tint="-0.249977111117893"/>
      <name val="Cambria"/>
      <family val="1"/>
      <scheme val="minor"/>
    </font>
    <font>
      <sz val="8"/>
      <color theme="4" tint="-0.249977111117893"/>
      <name val="Cambria"/>
      <family val="1"/>
      <scheme val="minor"/>
    </font>
    <font>
      <b/>
      <sz val="10"/>
      <color theme="4" tint="-0.499984740745262"/>
      <name val="Cambria"/>
      <family val="1"/>
      <scheme val="minor"/>
    </font>
    <font>
      <b/>
      <i/>
      <sz val="11"/>
      <color rgb="FFA24200"/>
      <name val="Century"/>
      <family val="1"/>
    </font>
    <font>
      <sz val="20"/>
      <color theme="0"/>
      <name val="Cambria"/>
      <family val="2"/>
      <scheme val="minor"/>
    </font>
    <font>
      <b/>
      <sz val="13"/>
      <color theme="4" tint="-0.249977111117893"/>
      <name val="Cambria"/>
      <family val="1"/>
      <scheme val="minor"/>
    </font>
    <font>
      <b/>
      <sz val="13"/>
      <color theme="4" tint="-0.249977111117893"/>
      <name val="Wingdings"/>
      <charset val="2"/>
    </font>
    <font>
      <sz val="13"/>
      <color theme="4" tint="-0.249977111117893"/>
      <name val="Cambria"/>
      <family val="1"/>
      <scheme val="minor"/>
    </font>
    <font>
      <b/>
      <sz val="16"/>
      <color theme="4" tint="-0.249977111117893"/>
      <name val="Cambria"/>
      <family val="1"/>
      <scheme val="minor"/>
    </font>
    <font>
      <sz val="11"/>
      <color theme="4" tint="-0.249977111117893"/>
      <name val="Cambria"/>
      <family val="1"/>
      <scheme val="minor"/>
    </font>
    <font>
      <sz val="10"/>
      <color rgb="FF32525C"/>
      <name val="Cambria"/>
      <family val="1"/>
      <scheme val="minor"/>
    </font>
    <font>
      <sz val="10"/>
      <color theme="1"/>
      <name val="Cambria"/>
      <family val="1"/>
      <scheme val="minor"/>
    </font>
    <font>
      <b/>
      <sz val="10"/>
      <color rgb="FFCC6600"/>
      <name val="Cambria"/>
      <family val="1"/>
      <scheme val="minor"/>
    </font>
    <font>
      <sz val="10"/>
      <color theme="0"/>
      <name val="Cambria"/>
      <family val="1"/>
      <scheme val="minor"/>
    </font>
    <font>
      <b/>
      <sz val="10"/>
      <color theme="5" tint="-0.499984740745262"/>
      <name val="Cambria"/>
      <family val="1"/>
      <scheme val="minor"/>
    </font>
    <font>
      <b/>
      <sz val="10"/>
      <color rgb="FFA24200"/>
      <name val="Cambria"/>
      <family val="1"/>
      <scheme val="minor"/>
    </font>
    <font>
      <sz val="10"/>
      <color theme="5" tint="-0.499984740745262"/>
      <name val="Cambria"/>
      <family val="1"/>
      <scheme val="minor"/>
    </font>
    <font>
      <b/>
      <i/>
      <sz val="10"/>
      <color rgb="FFA24200"/>
      <name val="Cambria"/>
      <family val="1"/>
      <scheme val="minor"/>
    </font>
    <font>
      <sz val="10"/>
      <color rgb="FF396950"/>
      <name val="Cambria"/>
      <family val="1"/>
      <scheme val="minor"/>
    </font>
    <font>
      <sz val="10"/>
      <name val="Cambria"/>
      <family val="1"/>
      <scheme val="minor"/>
    </font>
    <font>
      <sz val="10"/>
      <color theme="7" tint="-0.249977111117893"/>
      <name val="Cambria"/>
      <family val="1"/>
      <scheme val="minor"/>
    </font>
    <font>
      <u/>
      <sz val="10"/>
      <color theme="4" tint="-0.499984740745262"/>
      <name val="Cambria"/>
      <family val="1"/>
      <scheme val="minor"/>
    </font>
    <font>
      <sz val="10"/>
      <color rgb="FFC00000"/>
      <name val="Cambria"/>
      <family val="1"/>
      <scheme val="minor"/>
    </font>
    <font>
      <b/>
      <sz val="10"/>
      <color rgb="FFC46A08"/>
      <name val="Cambria"/>
      <family val="1"/>
      <scheme val="minor"/>
    </font>
    <font>
      <b/>
      <sz val="10"/>
      <color rgb="FFC00000"/>
      <name val="Cambria"/>
      <family val="1"/>
      <scheme val="minor"/>
    </font>
    <font>
      <sz val="10"/>
      <color theme="0" tint="-4.9989318521683403E-2"/>
      <name val="Cambria"/>
      <family val="1"/>
      <scheme val="minor"/>
    </font>
    <font>
      <i/>
      <sz val="10"/>
      <color theme="4" tint="-0.499984740745262"/>
      <name val="Cambria"/>
      <family val="1"/>
      <scheme val="minor"/>
    </font>
    <font>
      <sz val="10"/>
      <color theme="1"/>
      <name val="Cambria"/>
      <family val="2"/>
      <scheme val="minor"/>
    </font>
    <font>
      <sz val="10"/>
      <color theme="1"/>
      <name val="Calibri"/>
      <family val="2"/>
      <scheme val="major"/>
    </font>
    <font>
      <sz val="10"/>
      <color theme="7" tint="-0.249977111117893"/>
      <name val="Arial"/>
      <family val="2"/>
    </font>
    <font>
      <sz val="10"/>
      <color theme="7" tint="-0.249977111117893"/>
      <name val="Calibri"/>
      <family val="2"/>
      <scheme val="major"/>
    </font>
    <font>
      <sz val="12"/>
      <color theme="0"/>
      <name val="Arial"/>
      <family val="2"/>
    </font>
    <font>
      <sz val="14"/>
      <color theme="4" tint="-0.499984740745262"/>
      <name val="Wingdings"/>
      <charset val="2"/>
    </font>
    <font>
      <i/>
      <sz val="9"/>
      <color theme="4" tint="-0.499984740745262"/>
      <name val="Cambria"/>
      <family val="1"/>
      <scheme val="minor"/>
    </font>
    <font>
      <b/>
      <sz val="14"/>
      <color theme="4" tint="-0.499984740745262"/>
      <name val="Cambria"/>
      <family val="1"/>
      <scheme val="minor"/>
    </font>
    <font>
      <sz val="20"/>
      <color theme="1"/>
      <name val="Cambria"/>
      <family val="2"/>
      <scheme val="minor"/>
    </font>
    <font>
      <b/>
      <i/>
      <sz val="11"/>
      <color rgb="FFC00000"/>
      <name val="Calibri"/>
      <family val="2"/>
    </font>
    <font>
      <sz val="10"/>
      <color rgb="FF663300"/>
      <name val="Cambria"/>
      <family val="1"/>
      <scheme val="minor"/>
    </font>
    <font>
      <b/>
      <sz val="12"/>
      <color theme="0"/>
      <name val="Courier New"/>
      <family val="3"/>
    </font>
    <font>
      <b/>
      <sz val="6"/>
      <color theme="3" tint="-0.499984740745262"/>
      <name val="Cambria"/>
      <family val="1"/>
      <scheme val="minor"/>
    </font>
    <font>
      <sz val="6"/>
      <color theme="1"/>
      <name val="Cambria"/>
      <family val="2"/>
      <scheme val="minor"/>
    </font>
    <font>
      <sz val="6"/>
      <color theme="3" tint="-0.499984740745262"/>
      <name val="Tahoma"/>
      <family val="2"/>
    </font>
    <font>
      <b/>
      <sz val="6"/>
      <color theme="1"/>
      <name val="Cambria"/>
      <family val="1"/>
      <scheme val="minor"/>
    </font>
    <font>
      <sz val="7"/>
      <color theme="3" tint="-0.499984740745262"/>
      <name val="Cambria"/>
      <family val="1"/>
      <scheme val="minor"/>
    </font>
    <font>
      <sz val="7"/>
      <color theme="1"/>
      <name val="Cambria"/>
      <family val="1"/>
      <scheme val="minor"/>
    </font>
    <font>
      <b/>
      <i/>
      <u/>
      <sz val="11"/>
      <color rgb="FFC00000"/>
      <name val="Calibri"/>
      <family val="2"/>
      <scheme val="major"/>
    </font>
    <font>
      <b/>
      <i/>
      <sz val="11"/>
      <color rgb="FFC00000"/>
      <name val="Calibri"/>
      <family val="2"/>
      <scheme val="major"/>
    </font>
    <font>
      <sz val="10"/>
      <color rgb="FFCC6600"/>
      <name val="Cambria"/>
      <family val="1"/>
      <scheme val="minor"/>
    </font>
    <font>
      <b/>
      <sz val="9"/>
      <color theme="4" tint="-0.499984740745262"/>
      <name val="Cambria"/>
      <family val="2"/>
      <scheme val="minor"/>
    </font>
    <font>
      <sz val="9"/>
      <color rgb="FFC00000"/>
      <name val="Cambria"/>
      <family val="2"/>
      <scheme val="minor"/>
    </font>
    <font>
      <sz val="9"/>
      <color rgb="FF32525C"/>
      <name val="Cambria"/>
      <family val="2"/>
      <scheme val="minor"/>
    </font>
  </fonts>
  <fills count="44">
    <fill>
      <patternFill patternType="none"/>
    </fill>
    <fill>
      <patternFill patternType="gray125"/>
    </fill>
    <fill>
      <patternFill patternType="solid">
        <fgColor theme="0"/>
        <bgColor indexed="64"/>
      </patternFill>
    </fill>
    <fill>
      <patternFill patternType="solid">
        <fgColor theme="4" tint="0.79998168889431442"/>
        <bgColor theme="0"/>
      </patternFill>
    </fill>
    <fill>
      <patternFill patternType="solid">
        <fgColor rgb="FFFFFFFF"/>
        <bgColor rgb="FF000000"/>
      </patternFill>
    </fill>
    <fill>
      <patternFill patternType="solid">
        <fgColor theme="0"/>
        <bgColor rgb="FF000000"/>
      </patternFill>
    </fill>
    <fill>
      <patternFill patternType="solid">
        <fgColor theme="0" tint="-0.14999847407452621"/>
        <bgColor indexed="64"/>
      </patternFill>
    </fill>
    <fill>
      <patternFill patternType="solid">
        <fgColor theme="4" tint="-0.249977111117893"/>
        <bgColor indexed="64"/>
      </patternFill>
    </fill>
    <fill>
      <patternFill patternType="solid">
        <fgColor theme="4" tint="0.59999389629810485"/>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theme="5" tint="0.79998168889431442"/>
        <bgColor rgb="FF000000"/>
      </patternFill>
    </fill>
    <fill>
      <patternFill patternType="solid">
        <fgColor rgb="FFFFC000"/>
        <bgColor indexed="64"/>
      </patternFill>
    </fill>
    <fill>
      <patternFill patternType="solid">
        <fgColor rgb="FFFFC000"/>
        <bgColor rgb="FF000000"/>
      </patternFill>
    </fill>
    <fill>
      <patternFill patternType="solid">
        <fgColor rgb="FFE1ECEF"/>
        <bgColor rgb="FF000000"/>
      </patternFill>
    </fill>
    <fill>
      <patternFill patternType="solid">
        <fgColor rgb="FF4C7B8A"/>
        <bgColor rgb="FF000000"/>
      </patternFill>
    </fill>
    <fill>
      <patternFill patternType="solid">
        <fgColor rgb="FFE1ECEF"/>
        <bgColor rgb="FFFFFFFF"/>
      </patternFill>
    </fill>
    <fill>
      <patternFill patternType="solid">
        <fgColor theme="4" tint="-0.249977111117893"/>
        <bgColor rgb="FF000000"/>
      </patternFill>
    </fill>
    <fill>
      <patternFill patternType="solid">
        <fgColor theme="4" tint="0.79998168889431442"/>
        <bgColor rgb="FF000000"/>
      </patternFill>
    </fill>
    <fill>
      <patternFill patternType="solid">
        <fgColor theme="4" tint="0.39997558519241921"/>
        <bgColor rgb="FF000000"/>
      </patternFill>
    </fill>
    <fill>
      <patternFill patternType="solid">
        <fgColor rgb="FFEAEAEA"/>
        <bgColor rgb="FF000000"/>
      </patternFill>
    </fill>
    <fill>
      <patternFill patternType="gray125">
        <fgColor rgb="FFCC6600"/>
        <bgColor theme="0"/>
      </patternFill>
    </fill>
    <fill>
      <patternFill patternType="gray125">
        <fgColor rgb="FF568278"/>
        <bgColor theme="0"/>
      </patternFill>
    </fill>
    <fill>
      <patternFill patternType="darkHorizontal">
        <fgColor theme="0"/>
        <bgColor rgb="FFFF9933"/>
      </patternFill>
    </fill>
    <fill>
      <patternFill patternType="solid">
        <fgColor theme="5" tint="0.39997558519241921"/>
        <bgColor indexed="64"/>
      </patternFill>
    </fill>
    <fill>
      <patternFill patternType="solid">
        <fgColor rgb="FFC00000"/>
        <bgColor indexed="64"/>
      </patternFill>
    </fill>
    <fill>
      <patternFill patternType="solid">
        <fgColor theme="4" tint="-0.499984740745262"/>
        <bgColor indexed="64"/>
      </patternFill>
    </fill>
    <fill>
      <patternFill patternType="solid">
        <fgColor theme="7" tint="0.39997558519241921"/>
        <bgColor rgb="FF000000"/>
      </patternFill>
    </fill>
    <fill>
      <patternFill patternType="solid">
        <fgColor theme="3" tint="0.79998168889431442"/>
        <bgColor rgb="FF000000"/>
      </patternFill>
    </fill>
    <fill>
      <patternFill patternType="darkHorizontal">
        <fgColor theme="0"/>
        <bgColor theme="0"/>
      </patternFill>
    </fill>
    <fill>
      <patternFill patternType="solid">
        <fgColor theme="5" tint="0.59999389629810485"/>
        <bgColor rgb="FF000000"/>
      </patternFill>
    </fill>
    <fill>
      <patternFill patternType="solid">
        <fgColor theme="4" tint="0.59999389629810485"/>
        <bgColor rgb="FF000000"/>
      </patternFill>
    </fill>
    <fill>
      <patternFill patternType="solid">
        <fgColor rgb="FFFFFF00"/>
        <bgColor indexed="64"/>
      </patternFill>
    </fill>
    <fill>
      <patternFill patternType="solid">
        <fgColor theme="0" tint="-4.9989318521683403E-2"/>
        <bgColor indexed="64"/>
      </patternFill>
    </fill>
    <fill>
      <patternFill patternType="solid">
        <fgColor theme="4" tint="0.39997558519241921"/>
        <bgColor indexed="64"/>
      </patternFill>
    </fill>
    <fill>
      <patternFill patternType="solid">
        <fgColor theme="3" tint="0.79998168889431442"/>
        <bgColor indexed="64"/>
      </patternFill>
    </fill>
    <fill>
      <patternFill patternType="solid">
        <fgColor theme="7" tint="0.59999389629810485"/>
        <bgColor indexed="64"/>
      </patternFill>
    </fill>
    <fill>
      <patternFill patternType="solid">
        <fgColor theme="7" tint="0.79998168889431442"/>
        <bgColor indexed="64"/>
      </patternFill>
    </fill>
    <fill>
      <patternFill patternType="solid">
        <fgColor theme="5" tint="0.39994506668294322"/>
        <bgColor indexed="64"/>
      </patternFill>
    </fill>
    <fill>
      <patternFill patternType="solid">
        <fgColor rgb="FFFFFF00"/>
        <bgColor theme="5" tint="0.39994506668294322"/>
      </patternFill>
    </fill>
    <fill>
      <patternFill patternType="solid">
        <fgColor theme="5" tint="0.39997558519241921"/>
        <bgColor theme="5" tint="0.39994506668294322"/>
      </patternFill>
    </fill>
    <fill>
      <patternFill patternType="solid">
        <fgColor theme="0"/>
        <bgColor theme="5" tint="0.39994506668294322"/>
      </patternFill>
    </fill>
    <fill>
      <patternFill patternType="solid">
        <fgColor theme="7" tint="0.39997558519241921"/>
        <bgColor indexed="64"/>
      </patternFill>
    </fill>
    <fill>
      <patternFill patternType="solid">
        <fgColor theme="5" tint="0.59999389629810485"/>
        <bgColor theme="5" tint="0.39994506668294322"/>
      </patternFill>
    </fill>
  </fills>
  <borders count="53">
    <border>
      <left/>
      <right/>
      <top/>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top/>
      <bottom style="thin">
        <color theme="0" tint="-0.249977111117893"/>
      </bottom>
      <diagonal/>
    </border>
    <border>
      <left/>
      <right style="thin">
        <color theme="4" tint="-0.499984740745262"/>
      </right>
      <top style="thin">
        <color theme="4" tint="-0.499984740745262"/>
      </top>
      <bottom style="thin">
        <color theme="4" tint="-0.499984740745262"/>
      </bottom>
      <diagonal/>
    </border>
    <border>
      <left/>
      <right/>
      <top style="medium">
        <color indexed="64"/>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right/>
      <top/>
      <bottom style="thin">
        <color theme="0" tint="-0.499984740745262"/>
      </bottom>
      <diagonal/>
    </border>
    <border>
      <left/>
      <right/>
      <top style="medium">
        <color theme="0" tint="-0.499984740745262"/>
      </top>
      <bottom/>
      <diagonal/>
    </border>
    <border>
      <left/>
      <right/>
      <top style="thin">
        <color indexed="64"/>
      </top>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style="thin">
        <color theme="0" tint="-0.249977111117893"/>
      </left>
      <right style="thin">
        <color theme="0" tint="-0.249977111117893"/>
      </right>
      <top style="thin">
        <color theme="0" tint="-0.249977111117893"/>
      </top>
      <bottom/>
      <diagonal/>
    </border>
    <border>
      <left style="thin">
        <color theme="0" tint="-0.249977111117893"/>
      </left>
      <right style="thin">
        <color theme="0" tint="-0.249977111117893"/>
      </right>
      <top/>
      <bottom style="thin">
        <color theme="0" tint="-0.249977111117893"/>
      </bottom>
      <diagonal/>
    </border>
    <border>
      <left/>
      <right style="thin">
        <color theme="0" tint="-0.249977111117893"/>
      </right>
      <top/>
      <bottom/>
      <diagonal/>
    </border>
    <border>
      <left style="thin">
        <color theme="0" tint="-0.499984740745262"/>
      </left>
      <right style="thin">
        <color theme="0" tint="-0.499984740745262"/>
      </right>
      <top/>
      <bottom style="thin">
        <color theme="0" tint="-0.499984740745262"/>
      </bottom>
      <diagonal/>
    </border>
    <border>
      <left/>
      <right style="thin">
        <color theme="0" tint="-0.499984740745262"/>
      </right>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theme="4" tint="-0.499984740745262"/>
      </left>
      <right/>
      <top style="thin">
        <color theme="4" tint="-0.499984740745262"/>
      </top>
      <bottom style="thin">
        <color theme="4" tint="-0.499984740745262"/>
      </bottom>
      <diagonal/>
    </border>
    <border>
      <left/>
      <right style="thin">
        <color theme="0" tint="-0.499984740745262"/>
      </right>
      <top style="thin">
        <color theme="0" tint="-0.499984740745262"/>
      </top>
      <bottom/>
      <diagonal/>
    </border>
    <border>
      <left style="thin">
        <color theme="0" tint="-0.499984740745262"/>
      </left>
      <right style="thin">
        <color theme="0" tint="-0.499984740745262"/>
      </right>
      <top style="thin">
        <color theme="0" tint="-0.499984740745262"/>
      </top>
      <bottom/>
      <diagonal/>
    </border>
    <border>
      <left/>
      <right style="thin">
        <color indexed="64"/>
      </right>
      <top/>
      <bottom/>
      <diagonal/>
    </border>
    <border>
      <left style="thin">
        <color theme="0" tint="-0.249977111117893"/>
      </left>
      <right style="thin">
        <color indexed="64"/>
      </right>
      <top/>
      <bottom/>
      <diagonal/>
    </border>
    <border>
      <left style="medium">
        <color theme="4" tint="-0.499984740745262"/>
      </left>
      <right style="medium">
        <color theme="4" tint="-0.499984740745262"/>
      </right>
      <top style="medium">
        <color theme="4" tint="-0.499984740745262"/>
      </top>
      <bottom style="medium">
        <color theme="4" tint="-0.499984740745262"/>
      </bottom>
      <diagonal/>
    </border>
    <border>
      <left style="thin">
        <color theme="4" tint="-0.249977111117893"/>
      </left>
      <right style="thin">
        <color theme="4" tint="-0.249977111117893"/>
      </right>
      <top style="thin">
        <color theme="4" tint="-0.249977111117893"/>
      </top>
      <bottom style="thin">
        <color theme="4" tint="-0.249977111117893"/>
      </bottom>
      <diagonal/>
    </border>
    <border>
      <left/>
      <right style="thin">
        <color theme="0" tint="-0.249977111117893"/>
      </right>
      <top style="thin">
        <color theme="0" tint="-0.249977111117893"/>
      </top>
      <bottom style="thin">
        <color theme="0" tint="-0.249977111117893"/>
      </bottom>
      <diagonal/>
    </border>
    <border>
      <left/>
      <right/>
      <top/>
      <bottom style="thin">
        <color theme="0" tint="-0.34998626667073579"/>
      </bottom>
      <diagonal/>
    </border>
    <border>
      <left style="thin">
        <color indexed="64"/>
      </left>
      <right style="thin">
        <color indexed="64"/>
      </right>
      <top style="thin">
        <color indexed="64"/>
      </top>
      <bottom style="thin">
        <color indexed="64"/>
      </bottom>
      <diagonal/>
    </border>
    <border>
      <left/>
      <right style="thin">
        <color theme="0" tint="-0.249977111117893"/>
      </right>
      <top/>
      <bottom style="thin">
        <color theme="0" tint="-0.249977111117893"/>
      </bottom>
      <diagonal/>
    </border>
    <border>
      <left/>
      <right style="thin">
        <color theme="0" tint="-0.34998626667073579"/>
      </right>
      <top/>
      <bottom/>
      <diagonal/>
    </border>
    <border>
      <left/>
      <right/>
      <top style="thin">
        <color theme="0" tint="-0.249977111117893"/>
      </top>
      <bottom/>
      <diagonal/>
    </border>
    <border>
      <left style="medium">
        <color theme="4" tint="-0.249977111117893"/>
      </left>
      <right style="medium">
        <color theme="4" tint="-0.249977111117893"/>
      </right>
      <top style="medium">
        <color theme="4" tint="-0.249977111117893"/>
      </top>
      <bottom/>
      <diagonal/>
    </border>
    <border>
      <left style="medium">
        <color theme="4" tint="-0.249977111117893"/>
      </left>
      <right style="medium">
        <color theme="4" tint="-0.249977111117893"/>
      </right>
      <top style="thin">
        <color theme="4" tint="-0.249977111117893"/>
      </top>
      <bottom style="thin">
        <color theme="4" tint="-0.249977111117893"/>
      </bottom>
      <diagonal/>
    </border>
    <border>
      <left style="medium">
        <color theme="4" tint="-0.249977111117893"/>
      </left>
      <right style="medium">
        <color theme="4" tint="-0.249977111117893"/>
      </right>
      <top/>
      <bottom/>
      <diagonal/>
    </border>
    <border>
      <left style="medium">
        <color theme="4" tint="-0.249977111117893"/>
      </left>
      <right style="medium">
        <color theme="4" tint="-0.249977111117893"/>
      </right>
      <top/>
      <bottom style="thin">
        <color theme="4" tint="-0.249977111117893"/>
      </bottom>
      <diagonal/>
    </border>
    <border>
      <left style="medium">
        <color theme="4" tint="-0.249977111117893"/>
      </left>
      <right style="medium">
        <color theme="4" tint="-0.249977111117893"/>
      </right>
      <top/>
      <bottom style="medium">
        <color theme="4" tint="-0.249977111117893"/>
      </bottom>
      <diagonal/>
    </border>
    <border>
      <left style="medium">
        <color theme="4" tint="-0.249977111117893"/>
      </left>
      <right style="medium">
        <color theme="4" tint="-0.249977111117893"/>
      </right>
      <top style="medium">
        <color theme="4" tint="-0.249977111117893"/>
      </top>
      <bottom style="medium">
        <color theme="4" tint="-0.249977111117893"/>
      </bottom>
      <diagonal/>
    </border>
    <border>
      <left/>
      <right style="thin">
        <color theme="0" tint="-0.34998626667073579"/>
      </right>
      <top style="thin">
        <color theme="0" tint="-0.34998626667073579"/>
      </top>
      <bottom style="thin">
        <color theme="0" tint="-0.34998626667073579"/>
      </bottom>
      <diagonal/>
    </border>
    <border>
      <left/>
      <right/>
      <top/>
      <bottom style="hair">
        <color theme="0" tint="-0.249977111117893"/>
      </bottom>
      <diagonal/>
    </border>
    <border>
      <left/>
      <right style="hair">
        <color theme="0" tint="-0.249977111117893"/>
      </right>
      <top style="hair">
        <color theme="0" tint="-0.249977111117893"/>
      </top>
      <bottom/>
      <diagonal/>
    </border>
    <border>
      <left/>
      <right style="hair">
        <color theme="0" tint="-0.249977111117893"/>
      </right>
      <top/>
      <bottom/>
      <diagonal/>
    </border>
    <border>
      <left style="thin">
        <color theme="0" tint="-0.34998626667073579"/>
      </left>
      <right style="thin">
        <color theme="0" tint="-0.34998626667073579"/>
      </right>
      <top/>
      <bottom style="thin">
        <color theme="0" tint="-0.34998626667073579"/>
      </bottom>
      <diagonal/>
    </border>
    <border>
      <left/>
      <right/>
      <top/>
      <bottom style="medium">
        <color theme="4" tint="-0.499984740745262"/>
      </bottom>
      <diagonal/>
    </border>
    <border>
      <left style="medium">
        <color theme="4" tint="-0.499984740745262"/>
      </left>
      <right style="medium">
        <color theme="4" tint="-0.499984740745262"/>
      </right>
      <top style="medium">
        <color theme="4" tint="-0.499984740745262"/>
      </top>
      <bottom/>
      <diagonal/>
    </border>
    <border>
      <left style="medium">
        <color theme="4" tint="-0.499984740745262"/>
      </left>
      <right style="medium">
        <color theme="4" tint="-0.499984740745262"/>
      </right>
      <top/>
      <bottom style="medium">
        <color theme="4" tint="-0.499984740745262"/>
      </bottom>
      <diagonal/>
    </border>
    <border>
      <left/>
      <right/>
      <top style="thin">
        <color theme="0" tint="-0.249977111117893"/>
      </top>
      <bottom style="thin">
        <color theme="0" tint="-0.249977111117893"/>
      </bottom>
      <diagonal/>
    </border>
    <border>
      <left/>
      <right/>
      <top/>
      <bottom style="medium">
        <color theme="0" tint="-0.249977111117893"/>
      </bottom>
      <diagonal/>
    </border>
    <border>
      <left style="thin">
        <color theme="0" tint="-0.249977111117893"/>
      </left>
      <right/>
      <top/>
      <bottom/>
      <diagonal/>
    </border>
    <border>
      <left style="medium">
        <color theme="4" tint="-0.499984740745262"/>
      </left>
      <right/>
      <top/>
      <bottom/>
      <diagonal/>
    </border>
    <border>
      <left/>
      <right/>
      <top/>
      <bottom style="thick">
        <color theme="0" tint="-0.249977111117893"/>
      </bottom>
      <diagonal/>
    </border>
    <border>
      <left/>
      <right/>
      <top style="double">
        <color theme="0" tint="-0.249977111117893"/>
      </top>
      <bottom/>
      <diagonal/>
    </border>
    <border>
      <left/>
      <right/>
      <top style="thin">
        <color theme="0" tint="-0.249977111117893"/>
      </top>
      <bottom style="double">
        <color theme="0" tint="-0.249977111117893"/>
      </bottom>
      <diagonal/>
    </border>
    <border>
      <left style="thin">
        <color theme="4" tint="-0.499984740745262"/>
      </left>
      <right style="thin">
        <color theme="4" tint="-0.499984740745262"/>
      </right>
      <top style="thin">
        <color theme="4" tint="-0.499984740745262"/>
      </top>
      <bottom style="thin">
        <color theme="4" tint="-0.499984740745262"/>
      </bottom>
      <diagonal/>
    </border>
  </borders>
  <cellStyleXfs count="11">
    <xf numFmtId="164" fontId="0" fillId="0" borderId="0"/>
    <xf numFmtId="0" fontId="141" fillId="38" borderId="52" applyNumberFormat="0" applyAlignment="0" applyProtection="0">
      <alignment vertical="top"/>
      <protection locked="0"/>
    </xf>
    <xf numFmtId="164" fontId="1" fillId="3" borderId="0" applyFont="0" applyFill="0"/>
    <xf numFmtId="164" fontId="2" fillId="0" borderId="0" applyNumberFormat="0" applyFill="0" applyBorder="0" applyAlignment="0" applyProtection="0">
      <alignment vertical="top"/>
      <protection locked="0"/>
    </xf>
    <xf numFmtId="164" fontId="5" fillId="0" borderId="0"/>
    <xf numFmtId="0" fontId="5" fillId="0" borderId="0"/>
    <xf numFmtId="0" fontId="2" fillId="0" borderId="0" applyNumberFormat="0" applyFill="0" applyBorder="0" applyAlignment="0" applyProtection="0">
      <alignment vertical="top"/>
      <protection locked="0"/>
    </xf>
    <xf numFmtId="167" fontId="1" fillId="3" borderId="0" applyFont="0" applyFill="0"/>
    <xf numFmtId="0" fontId="5" fillId="0" borderId="0"/>
    <xf numFmtId="0" fontId="17" fillId="0" borderId="0" applyNumberFormat="0" applyFill="0" applyBorder="0" applyAlignment="0" applyProtection="0">
      <alignment vertical="top"/>
      <protection locked="0"/>
    </xf>
    <xf numFmtId="0" fontId="5" fillId="0" borderId="0"/>
  </cellStyleXfs>
  <cellXfs count="913">
    <xf numFmtId="164" fontId="0" fillId="0" borderId="0" xfId="0"/>
    <xf numFmtId="164" fontId="14" fillId="0" borderId="0" xfId="0" applyFont="1"/>
    <xf numFmtId="164" fontId="14" fillId="12" borderId="0" xfId="0" applyFont="1" applyFill="1"/>
    <xf numFmtId="164" fontId="14" fillId="12" borderId="0" xfId="0" applyFont="1" applyFill="1" applyBorder="1"/>
    <xf numFmtId="164" fontId="18" fillId="7" borderId="0" xfId="0" applyFont="1" applyFill="1" applyBorder="1" applyAlignment="1"/>
    <xf numFmtId="167" fontId="21" fillId="19" borderId="0" xfId="4" applyNumberFormat="1" applyFont="1" applyFill="1" applyBorder="1" applyAlignment="1">
      <alignment horizontal="right"/>
    </xf>
    <xf numFmtId="167" fontId="21" fillId="13" borderId="0" xfId="4" applyNumberFormat="1" applyFont="1" applyFill="1" applyBorder="1" applyAlignment="1">
      <alignment horizontal="right"/>
    </xf>
    <xf numFmtId="164" fontId="23" fillId="13" borderId="0" xfId="4" applyFont="1" applyFill="1" applyBorder="1" applyAlignment="1">
      <alignment horizontal="right"/>
    </xf>
    <xf numFmtId="167" fontId="22" fillId="13" borderId="0" xfId="4" applyNumberFormat="1" applyFont="1" applyFill="1" applyBorder="1" applyAlignment="1">
      <alignment vertical="top" wrapText="1"/>
    </xf>
    <xf numFmtId="0" fontId="24" fillId="12" borderId="0" xfId="0" applyNumberFormat="1" applyFont="1" applyFill="1" applyBorder="1" applyProtection="1">
      <protection locked="0"/>
    </xf>
    <xf numFmtId="167" fontId="18" fillId="15" borderId="0" xfId="4" applyNumberFormat="1" applyFont="1" applyFill="1" applyBorder="1" applyAlignment="1">
      <alignment vertical="center"/>
    </xf>
    <xf numFmtId="167" fontId="16" fillId="13" borderId="0" xfId="4" applyNumberFormat="1" applyFont="1" applyFill="1" applyBorder="1"/>
    <xf numFmtId="164" fontId="25" fillId="13" borderId="0" xfId="4" applyFont="1" applyFill="1" applyBorder="1"/>
    <xf numFmtId="1" fontId="14" fillId="12" borderId="0" xfId="0" applyNumberFormat="1" applyFont="1" applyFill="1"/>
    <xf numFmtId="167" fontId="21" fillId="13" borderId="0" xfId="4" applyNumberFormat="1" applyFont="1" applyFill="1" applyBorder="1"/>
    <xf numFmtId="164" fontId="23" fillId="13" borderId="0" xfId="4" applyFont="1" applyFill="1" applyBorder="1"/>
    <xf numFmtId="164" fontId="19" fillId="12" borderId="0" xfId="0" applyFont="1" applyFill="1" applyBorder="1"/>
    <xf numFmtId="164" fontId="14" fillId="0" borderId="0" xfId="0" applyFont="1" applyBorder="1"/>
    <xf numFmtId="167" fontId="24" fillId="19" borderId="0" xfId="4" applyNumberFormat="1" applyFont="1" applyFill="1" applyBorder="1" applyAlignment="1">
      <alignment horizontal="right"/>
    </xf>
    <xf numFmtId="167" fontId="24" fillId="13" borderId="0" xfId="4" applyNumberFormat="1" applyFont="1" applyFill="1" applyBorder="1" applyAlignment="1">
      <alignment horizontal="right"/>
    </xf>
    <xf numFmtId="167" fontId="24" fillId="18" borderId="0" xfId="4" applyNumberFormat="1" applyFont="1" applyFill="1" applyBorder="1" applyAlignment="1">
      <alignment horizontal="left" vertical="top"/>
    </xf>
    <xf numFmtId="167" fontId="18" fillId="15" borderId="0" xfId="3" applyNumberFormat="1" applyFont="1" applyFill="1" applyBorder="1" applyAlignment="1" applyProtection="1">
      <alignment vertical="top"/>
    </xf>
    <xf numFmtId="166" fontId="24" fillId="16" borderId="0" xfId="4" applyNumberFormat="1" applyFont="1" applyFill="1" applyBorder="1" applyAlignment="1">
      <alignment horizontal="left"/>
    </xf>
    <xf numFmtId="164" fontId="0" fillId="0" borderId="0" xfId="0"/>
    <xf numFmtId="168" fontId="29" fillId="21" borderId="3" xfId="0" applyNumberFormat="1" applyFont="1" applyFill="1" applyBorder="1" applyAlignment="1" applyProtection="1">
      <alignment horizontal="center" vertical="center"/>
    </xf>
    <xf numFmtId="168" fontId="29" fillId="22" borderId="3" xfId="0" applyNumberFormat="1" applyFont="1" applyFill="1" applyBorder="1" applyAlignment="1" applyProtection="1">
      <alignment horizontal="center" vertical="center"/>
    </xf>
    <xf numFmtId="0" fontId="4" fillId="2" borderId="0" xfId="0" applyNumberFormat="1" applyFont="1" applyFill="1" applyBorder="1" applyProtection="1"/>
    <xf numFmtId="164" fontId="0" fillId="2" borderId="0" xfId="0" applyFill="1" applyBorder="1" applyProtection="1"/>
    <xf numFmtId="166" fontId="24" fillId="18" borderId="0" xfId="4" applyNumberFormat="1" applyFont="1" applyFill="1" applyBorder="1" applyAlignment="1">
      <alignment horizontal="left"/>
    </xf>
    <xf numFmtId="166" fontId="24" fillId="10" borderId="0" xfId="0" applyNumberFormat="1" applyFont="1" applyFill="1" applyBorder="1" applyAlignment="1" applyProtection="1">
      <alignment horizontal="left"/>
      <protection locked="0"/>
    </xf>
    <xf numFmtId="164" fontId="0" fillId="0" borderId="0" xfId="0" applyAlignment="1">
      <alignment horizontal="center"/>
    </xf>
    <xf numFmtId="167" fontId="14" fillId="12" borderId="0" xfId="0" applyNumberFormat="1" applyFont="1" applyFill="1"/>
    <xf numFmtId="164" fontId="0" fillId="9" borderId="0" xfId="0" applyFill="1" applyBorder="1" applyProtection="1"/>
    <xf numFmtId="167" fontId="24" fillId="12" borderId="0" xfId="0" applyNumberFormat="1" applyFont="1" applyFill="1" applyBorder="1" applyProtection="1">
      <protection locked="0"/>
    </xf>
    <xf numFmtId="0" fontId="36" fillId="12" borderId="52" xfId="1" applyFont="1" applyFill="1" applyAlignment="1" applyProtection="1"/>
    <xf numFmtId="0" fontId="30" fillId="2" borderId="0" xfId="0" applyNumberFormat="1" applyFont="1" applyFill="1" applyBorder="1" applyProtection="1"/>
    <xf numFmtId="169" fontId="11" fillId="0" borderId="0" xfId="0" applyNumberFormat="1" applyFont="1" applyFill="1" applyBorder="1" applyAlignment="1" applyProtection="1">
      <alignment vertical="top" wrapText="1"/>
    </xf>
    <xf numFmtId="167" fontId="23" fillId="13" borderId="0" xfId="4" applyNumberFormat="1" applyFont="1" applyFill="1" applyBorder="1" applyAlignment="1">
      <alignment horizontal="right"/>
    </xf>
    <xf numFmtId="164" fontId="37" fillId="0" borderId="8" xfId="0" applyFont="1" applyBorder="1"/>
    <xf numFmtId="164" fontId="12" fillId="13" borderId="0" xfId="4" applyFont="1" applyFill="1" applyBorder="1" applyAlignment="1" applyProtection="1">
      <alignment horizontal="center" vertical="center"/>
    </xf>
    <xf numFmtId="164" fontId="10" fillId="13" borderId="0" xfId="4" applyFont="1" applyFill="1" applyBorder="1" applyAlignment="1" applyProtection="1">
      <alignment horizontal="center" vertical="center"/>
    </xf>
    <xf numFmtId="164" fontId="26" fillId="13" borderId="0" xfId="4" applyFont="1" applyFill="1" applyBorder="1" applyAlignment="1" applyProtection="1">
      <alignment horizontal="center" vertical="center"/>
    </xf>
    <xf numFmtId="164" fontId="0" fillId="0" borderId="0" xfId="0" applyAlignment="1">
      <alignment horizontal="left"/>
    </xf>
    <xf numFmtId="164" fontId="0" fillId="0" borderId="0" xfId="0" applyAlignment="1">
      <alignment horizontal="right"/>
    </xf>
    <xf numFmtId="164" fontId="0" fillId="0" borderId="7" xfId="0" applyFill="1" applyBorder="1" applyProtection="1"/>
    <xf numFmtId="164" fontId="0" fillId="0" borderId="0" xfId="0" applyAlignment="1"/>
    <xf numFmtId="169" fontId="28" fillId="0" borderId="7" xfId="0" applyNumberFormat="1" applyFont="1" applyFill="1" applyBorder="1" applyAlignment="1" applyProtection="1">
      <alignment vertical="top" wrapText="1"/>
    </xf>
    <xf numFmtId="164" fontId="0" fillId="7" borderId="7" xfId="0" applyFill="1" applyBorder="1" applyProtection="1"/>
    <xf numFmtId="169" fontId="13" fillId="0" borderId="7" xfId="0" applyNumberFormat="1" applyFont="1" applyFill="1" applyBorder="1" applyAlignment="1" applyProtection="1">
      <alignment vertical="top" wrapText="1"/>
    </xf>
    <xf numFmtId="169" fontId="11" fillId="0" borderId="7" xfId="0" applyNumberFormat="1" applyFont="1" applyFill="1" applyBorder="1" applyAlignment="1" applyProtection="1">
      <alignment vertical="top" wrapText="1"/>
    </xf>
    <xf numFmtId="169" fontId="11" fillId="0" borderId="7" xfId="0" applyNumberFormat="1" applyFont="1" applyFill="1" applyBorder="1" applyAlignment="1" applyProtection="1">
      <alignment horizontal="left" vertical="top" wrapText="1"/>
    </xf>
    <xf numFmtId="169" fontId="11" fillId="0" borderId="7" xfId="0" applyNumberFormat="1" applyFont="1" applyFill="1" applyBorder="1" applyAlignment="1" applyProtection="1">
      <alignment horizontal="left" vertical="top" wrapText="1" indent="2"/>
    </xf>
    <xf numFmtId="164" fontId="0" fillId="0" borderId="0" xfId="0" applyBorder="1"/>
    <xf numFmtId="164" fontId="27" fillId="13" borderId="0" xfId="4" applyFont="1" applyFill="1" applyBorder="1" applyAlignment="1" applyProtection="1">
      <alignment horizontal="center" vertical="center"/>
    </xf>
    <xf numFmtId="166" fontId="12" fillId="13" borderId="0" xfId="4" applyNumberFormat="1" applyFont="1" applyFill="1" applyBorder="1" applyAlignment="1" applyProtection="1">
      <alignment horizontal="left" vertical="center"/>
    </xf>
    <xf numFmtId="164" fontId="12" fillId="13" borderId="0" xfId="4" applyFont="1" applyFill="1" applyBorder="1" applyAlignment="1" applyProtection="1">
      <alignment horizontal="left" vertical="center"/>
    </xf>
    <xf numFmtId="164" fontId="10" fillId="13" borderId="0" xfId="4" applyFont="1" applyFill="1" applyBorder="1" applyAlignment="1" applyProtection="1">
      <alignment horizontal="left" vertical="center"/>
    </xf>
    <xf numFmtId="0" fontId="10" fillId="12" borderId="0" xfId="0" applyNumberFormat="1" applyFont="1" applyFill="1" applyBorder="1" applyAlignment="1" applyProtection="1">
      <alignment horizontal="left" vertical="center"/>
    </xf>
    <xf numFmtId="164" fontId="26" fillId="13" borderId="0" xfId="4" applyFont="1" applyFill="1" applyBorder="1" applyAlignment="1" applyProtection="1">
      <alignment horizontal="left" vertical="center"/>
    </xf>
    <xf numFmtId="167" fontId="12" fillId="13" borderId="0" xfId="4" applyNumberFormat="1" applyFont="1" applyFill="1" applyBorder="1" applyProtection="1"/>
    <xf numFmtId="167" fontId="12" fillId="13" borderId="0" xfId="4" applyNumberFormat="1" applyFont="1" applyFill="1" applyBorder="1" applyAlignment="1" applyProtection="1">
      <alignment horizontal="center" vertical="center"/>
    </xf>
    <xf numFmtId="164" fontId="0" fillId="12" borderId="0" xfId="0" applyFill="1"/>
    <xf numFmtId="164" fontId="0" fillId="12" borderId="0" xfId="0" applyFill="1" applyAlignment="1">
      <alignment horizontal="left"/>
    </xf>
    <xf numFmtId="1" fontId="14" fillId="8" borderId="0" xfId="0" applyNumberFormat="1" applyFont="1" applyFill="1" applyBorder="1" applyAlignment="1">
      <alignment horizontal="center"/>
    </xf>
    <xf numFmtId="164" fontId="14" fillId="12" borderId="0" xfId="0" applyFont="1" applyFill="1" applyAlignment="1">
      <alignment horizontal="left"/>
    </xf>
    <xf numFmtId="164" fontId="14" fillId="0" borderId="0" xfId="0" applyFont="1" applyAlignment="1">
      <alignment horizontal="left"/>
    </xf>
    <xf numFmtId="164" fontId="14" fillId="12" borderId="0" xfId="0" applyFont="1" applyFill="1" applyAlignment="1">
      <alignment horizontal="left" indent="3"/>
    </xf>
    <xf numFmtId="164" fontId="14" fillId="0" borderId="0" xfId="0" applyFont="1" applyAlignment="1">
      <alignment horizontal="left" indent="3"/>
    </xf>
    <xf numFmtId="0" fontId="24" fillId="12" borderId="0" xfId="0" applyNumberFormat="1" applyFont="1" applyFill="1" applyBorder="1" applyAlignment="1" applyProtection="1">
      <alignment horizontal="left"/>
      <protection locked="0"/>
    </xf>
    <xf numFmtId="164" fontId="23" fillId="13" borderId="0" xfId="4" applyFont="1" applyFill="1" applyBorder="1" applyAlignment="1">
      <alignment horizontal="left"/>
    </xf>
    <xf numFmtId="164" fontId="25" fillId="13" borderId="0" xfId="4" applyFont="1" applyFill="1" applyBorder="1" applyAlignment="1">
      <alignment horizontal="left"/>
    </xf>
    <xf numFmtId="164" fontId="35" fillId="12" borderId="0" xfId="0" applyFont="1" applyFill="1" applyBorder="1" applyAlignment="1" applyProtection="1">
      <alignment horizontal="center" vertical="center"/>
    </xf>
    <xf numFmtId="164" fontId="0" fillId="12" borderId="0" xfId="0" applyFill="1" applyBorder="1"/>
    <xf numFmtId="166" fontId="12" fillId="11" borderId="0" xfId="4" applyNumberFormat="1" applyFont="1" applyFill="1" applyBorder="1" applyAlignment="1" applyProtection="1">
      <alignment horizontal="center" vertical="center"/>
    </xf>
    <xf numFmtId="164" fontId="0" fillId="12" borderId="0" xfId="0" applyFill="1" applyBorder="1" applyAlignment="1">
      <alignment horizontal="left"/>
    </xf>
    <xf numFmtId="164" fontId="35" fillId="12" borderId="0" xfId="0" applyFont="1" applyFill="1" applyBorder="1" applyAlignment="1" applyProtection="1">
      <alignment horizontal="left" vertical="center"/>
    </xf>
    <xf numFmtId="164" fontId="12" fillId="11" borderId="0" xfId="4" applyFont="1" applyFill="1" applyBorder="1" applyAlignment="1" applyProtection="1">
      <alignment horizontal="left" vertical="center" wrapText="1"/>
    </xf>
    <xf numFmtId="164" fontId="0" fillId="12" borderId="0" xfId="0" applyFill="1" applyBorder="1" applyProtection="1"/>
    <xf numFmtId="1" fontId="12" fillId="11" borderId="0" xfId="4" applyNumberFormat="1" applyFont="1" applyFill="1" applyBorder="1" applyAlignment="1" applyProtection="1">
      <alignment horizontal="left" vertical="center" wrapText="1"/>
    </xf>
    <xf numFmtId="164" fontId="0" fillId="12" borderId="0" xfId="0" applyFill="1" applyBorder="1" applyAlignment="1" applyProtection="1">
      <alignment horizontal="left"/>
    </xf>
    <xf numFmtId="167" fontId="12" fillId="11" borderId="0" xfId="4" applyNumberFormat="1" applyFont="1" applyFill="1" applyBorder="1" applyAlignment="1" applyProtection="1">
      <alignment horizontal="left" vertical="center"/>
    </xf>
    <xf numFmtId="0" fontId="39" fillId="12" borderId="0" xfId="1" applyFont="1" applyFill="1" applyBorder="1" applyAlignment="1" applyProtection="1">
      <alignment horizontal="left" vertical="center"/>
    </xf>
    <xf numFmtId="164" fontId="35" fillId="12" borderId="0" xfId="0" quotePrefix="1" applyFont="1" applyFill="1" applyBorder="1" applyAlignment="1" applyProtection="1">
      <alignment horizontal="left" vertical="center"/>
    </xf>
    <xf numFmtId="164" fontId="40" fillId="12" borderId="0" xfId="0" applyFont="1" applyFill="1" applyBorder="1" applyProtection="1"/>
    <xf numFmtId="164" fontId="0" fillId="12" borderId="0" xfId="0" applyFill="1" applyBorder="1" applyAlignment="1" applyProtection="1">
      <alignment horizontal="center" vertical="center"/>
    </xf>
    <xf numFmtId="1" fontId="10" fillId="13" borderId="0" xfId="4" applyNumberFormat="1" applyFont="1" applyFill="1" applyBorder="1" applyAlignment="1" applyProtection="1">
      <alignment horizontal="left" vertical="center"/>
    </xf>
    <xf numFmtId="167" fontId="12" fillId="11" borderId="0" xfId="4" applyNumberFormat="1" applyFont="1" applyFill="1" applyBorder="1" applyAlignment="1" applyProtection="1">
      <alignment horizontal="left" vertical="center" wrapText="1"/>
    </xf>
    <xf numFmtId="165" fontId="10" fillId="13" borderId="0" xfId="4" applyNumberFormat="1" applyFont="1" applyFill="1" applyBorder="1" applyAlignment="1" applyProtection="1">
      <alignment horizontal="left" vertical="center"/>
    </xf>
    <xf numFmtId="164" fontId="0" fillId="2" borderId="0" xfId="0" applyFill="1"/>
    <xf numFmtId="167" fontId="42" fillId="13" borderId="0" xfId="4" applyNumberFormat="1" applyFont="1" applyFill="1" applyBorder="1" applyAlignment="1" applyProtection="1">
      <alignment horizontal="center" wrapText="1"/>
    </xf>
    <xf numFmtId="166" fontId="12" fillId="13" borderId="0" xfId="4" applyNumberFormat="1" applyFont="1" applyFill="1" applyBorder="1" applyAlignment="1" applyProtection="1">
      <alignment horizontal="center" vertical="center"/>
    </xf>
    <xf numFmtId="164" fontId="12" fillId="13" borderId="0" xfId="4" applyFont="1" applyFill="1" applyBorder="1" applyAlignment="1" applyProtection="1">
      <alignment horizontal="left" vertical="center" wrapText="1"/>
    </xf>
    <xf numFmtId="164" fontId="12" fillId="11" borderId="0" xfId="4" applyFont="1" applyFill="1" applyBorder="1" applyAlignment="1" applyProtection="1">
      <alignment horizontal="left" vertical="center"/>
    </xf>
    <xf numFmtId="164" fontId="12" fillId="13" borderId="0" xfId="4" applyFont="1" applyFill="1" applyBorder="1" applyAlignment="1" applyProtection="1">
      <alignment horizontal="center" vertical="center" wrapText="1"/>
    </xf>
    <xf numFmtId="166" fontId="35" fillId="12" borderId="0" xfId="0" applyNumberFormat="1" applyFont="1" applyFill="1" applyBorder="1" applyAlignment="1" applyProtection="1">
      <alignment horizontal="center" vertical="center"/>
    </xf>
    <xf numFmtId="164" fontId="49" fillId="2" borderId="0" xfId="0" applyFont="1" applyFill="1" applyBorder="1" applyProtection="1"/>
    <xf numFmtId="164" fontId="49" fillId="2" borderId="0" xfId="0" applyFont="1" applyFill="1" applyBorder="1" applyAlignment="1" applyProtection="1"/>
    <xf numFmtId="164" fontId="49" fillId="2" borderId="0" xfId="0" applyFont="1" applyFill="1" applyBorder="1" applyAlignment="1" applyProtection="1">
      <alignment horizontal="right"/>
    </xf>
    <xf numFmtId="0" fontId="51" fillId="17" borderId="0" xfId="0" applyNumberFormat="1" applyFont="1" applyFill="1" applyBorder="1" applyAlignment="1" applyProtection="1">
      <alignment horizontal="left" wrapText="1"/>
    </xf>
    <xf numFmtId="169" fontId="44" fillId="7" borderId="0" xfId="0" applyNumberFormat="1" applyFont="1" applyFill="1" applyBorder="1" applyAlignment="1" applyProtection="1">
      <alignment horizontal="center"/>
    </xf>
    <xf numFmtId="0" fontId="44" fillId="17" borderId="0" xfId="0" applyNumberFormat="1" applyFont="1" applyFill="1" applyBorder="1" applyAlignment="1" applyProtection="1">
      <alignment horizontal="left" wrapText="1"/>
    </xf>
    <xf numFmtId="164" fontId="56" fillId="0" borderId="0" xfId="0" applyFont="1" applyFill="1" applyBorder="1" applyAlignment="1" applyProtection="1">
      <alignment horizontal="right"/>
    </xf>
    <xf numFmtId="164" fontId="48" fillId="0" borderId="0" xfId="0" applyFont="1" applyFill="1" applyBorder="1" applyAlignment="1" applyProtection="1"/>
    <xf numFmtId="164" fontId="49" fillId="0" borderId="0" xfId="0" applyFont="1" applyFill="1" applyBorder="1" applyAlignment="1" applyProtection="1">
      <alignment horizontal="right"/>
    </xf>
    <xf numFmtId="164" fontId="49" fillId="0" borderId="0" xfId="0" applyFont="1" applyFill="1" applyBorder="1" applyAlignment="1" applyProtection="1"/>
    <xf numFmtId="0" fontId="59" fillId="2" borderId="0" xfId="0" applyNumberFormat="1" applyFont="1" applyFill="1" applyBorder="1" applyAlignment="1" applyProtection="1"/>
    <xf numFmtId="0" fontId="59" fillId="2" borderId="0" xfId="0" applyNumberFormat="1" applyFont="1" applyFill="1" applyBorder="1" applyAlignment="1" applyProtection="1">
      <alignment horizontal="right"/>
    </xf>
    <xf numFmtId="0" fontId="48" fillId="2" borderId="0" xfId="1" applyNumberFormat="1" applyFont="1" applyFill="1" applyBorder="1" applyAlignment="1" applyProtection="1">
      <alignment horizontal="center" vertical="center" wrapText="1"/>
    </xf>
    <xf numFmtId="0" fontId="48" fillId="2" borderId="0" xfId="1" applyNumberFormat="1" applyFont="1" applyFill="1" applyBorder="1" applyAlignment="1" applyProtection="1">
      <alignment wrapText="1"/>
    </xf>
    <xf numFmtId="0" fontId="48" fillId="2" borderId="0" xfId="1" applyNumberFormat="1" applyFont="1" applyFill="1" applyBorder="1" applyAlignment="1" applyProtection="1">
      <alignment horizontal="right" wrapText="1"/>
    </xf>
    <xf numFmtId="164" fontId="49" fillId="0" borderId="0" xfId="0" applyFont="1" applyBorder="1" applyAlignment="1" applyProtection="1"/>
    <xf numFmtId="0" fontId="48" fillId="0" borderId="0" xfId="0" applyNumberFormat="1" applyFont="1" applyFill="1" applyBorder="1" applyAlignment="1" applyProtection="1">
      <alignment horizontal="left" wrapText="1"/>
    </xf>
    <xf numFmtId="164" fontId="49" fillId="9" borderId="0" xfId="0" applyFont="1" applyFill="1" applyBorder="1" applyAlignment="1" applyProtection="1"/>
    <xf numFmtId="164" fontId="49" fillId="9" borderId="0" xfId="0" applyFont="1" applyFill="1" applyBorder="1" applyAlignment="1" applyProtection="1">
      <alignment horizontal="right"/>
    </xf>
    <xf numFmtId="0" fontId="60" fillId="2" borderId="0" xfId="0" applyNumberFormat="1" applyFont="1" applyFill="1" applyBorder="1" applyAlignment="1" applyProtection="1">
      <alignment horizontal="left" wrapText="1"/>
    </xf>
    <xf numFmtId="0" fontId="61" fillId="0" borderId="0" xfId="0" applyNumberFormat="1" applyFont="1" applyBorder="1" applyAlignment="1" applyProtection="1">
      <alignment horizontal="center" vertical="center" wrapText="1"/>
    </xf>
    <xf numFmtId="0" fontId="61" fillId="0" borderId="0" xfId="0" applyNumberFormat="1" applyFont="1" applyBorder="1" applyAlignment="1" applyProtection="1">
      <alignment horizontal="left" wrapText="1"/>
    </xf>
    <xf numFmtId="1" fontId="62" fillId="0" borderId="0" xfId="0" applyNumberFormat="1" applyFont="1" applyBorder="1" applyAlignment="1" applyProtection="1">
      <alignment horizontal="right" wrapText="1"/>
    </xf>
    <xf numFmtId="0" fontId="45" fillId="7" borderId="0" xfId="0" applyNumberFormat="1" applyFont="1" applyFill="1" applyBorder="1" applyAlignment="1" applyProtection="1">
      <alignment horizontal="left"/>
    </xf>
    <xf numFmtId="0" fontId="64" fillId="17" borderId="0" xfId="0" applyNumberFormat="1" applyFont="1" applyFill="1" applyBorder="1" applyAlignment="1" applyProtection="1">
      <alignment horizontal="left" vertical="center" wrapText="1"/>
    </xf>
    <xf numFmtId="164" fontId="49" fillId="9" borderId="0" xfId="0" applyFont="1" applyFill="1" applyBorder="1" applyProtection="1"/>
    <xf numFmtId="166" fontId="24" fillId="14" borderId="0" xfId="4" applyNumberFormat="1" applyFont="1" applyFill="1" applyBorder="1" applyAlignment="1">
      <alignment horizontal="left"/>
    </xf>
    <xf numFmtId="164" fontId="0" fillId="12" borderId="0" xfId="0" applyFill="1" applyBorder="1" applyAlignment="1">
      <alignment horizontal="right"/>
    </xf>
    <xf numFmtId="166" fontId="24" fillId="27" borderId="0" xfId="4" applyNumberFormat="1" applyFont="1" applyFill="1" applyBorder="1" applyAlignment="1">
      <alignment horizontal="left"/>
    </xf>
    <xf numFmtId="164" fontId="18" fillId="7" borderId="10" xfId="0" applyFont="1" applyFill="1" applyBorder="1" applyAlignment="1"/>
    <xf numFmtId="1" fontId="24" fillId="19" borderId="0" xfId="4" applyNumberFormat="1" applyFont="1" applyFill="1" applyBorder="1" applyAlignment="1">
      <alignment horizontal="left"/>
    </xf>
    <xf numFmtId="1" fontId="14" fillId="8" borderId="0" xfId="0" applyNumberFormat="1" applyFont="1" applyFill="1" applyAlignment="1">
      <alignment horizontal="center"/>
    </xf>
    <xf numFmtId="0" fontId="53" fillId="7" borderId="0" xfId="0" applyNumberFormat="1" applyFont="1" applyFill="1" applyBorder="1" applyAlignment="1" applyProtection="1">
      <alignment horizontal="left" vertical="center" wrapText="1" indent="1"/>
    </xf>
    <xf numFmtId="0" fontId="53" fillId="7" borderId="0" xfId="0" applyNumberFormat="1" applyFont="1" applyFill="1" applyBorder="1" applyAlignment="1" applyProtection="1">
      <alignment horizontal="center" vertical="center" wrapText="1"/>
    </xf>
    <xf numFmtId="0" fontId="54" fillId="17" borderId="0" xfId="0" applyNumberFormat="1" applyFont="1" applyFill="1" applyBorder="1" applyAlignment="1" applyProtection="1">
      <alignment horizontal="center"/>
    </xf>
    <xf numFmtId="164" fontId="53" fillId="7" borderId="0" xfId="0" applyNumberFormat="1" applyFont="1" applyFill="1" applyBorder="1" applyAlignment="1" applyProtection="1">
      <alignment horizontal="left" vertical="center" wrapText="1" indent="3"/>
    </xf>
    <xf numFmtId="0" fontId="48" fillId="2" borderId="0" xfId="1" applyNumberFormat="1" applyFont="1" applyFill="1" applyBorder="1" applyAlignment="1" applyProtection="1">
      <alignment vertical="center" wrapText="1"/>
    </xf>
    <xf numFmtId="164" fontId="53" fillId="7" borderId="0" xfId="0" applyNumberFormat="1" applyFont="1" applyFill="1" applyBorder="1" applyAlignment="1" applyProtection="1">
      <alignment horizontal="center" vertical="center" wrapText="1"/>
    </xf>
    <xf numFmtId="164" fontId="53" fillId="7" borderId="0" xfId="0" applyNumberFormat="1" applyFont="1" applyFill="1" applyBorder="1" applyAlignment="1" applyProtection="1">
      <alignment horizontal="left" wrapText="1"/>
    </xf>
    <xf numFmtId="164" fontId="53" fillId="7" borderId="0" xfId="0" applyNumberFormat="1" applyFont="1" applyFill="1" applyBorder="1" applyAlignment="1" applyProtection="1">
      <alignment horizontal="right" wrapText="1"/>
    </xf>
    <xf numFmtId="0" fontId="60" fillId="2" borderId="0"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center" vertical="center" wrapText="1"/>
    </xf>
    <xf numFmtId="166" fontId="60" fillId="2" borderId="0" xfId="0" applyNumberFormat="1" applyFont="1" applyFill="1" applyBorder="1" applyAlignment="1" applyProtection="1"/>
    <xf numFmtId="166" fontId="60" fillId="5" borderId="0" xfId="0" applyNumberFormat="1" applyFont="1" applyFill="1" applyBorder="1" applyAlignment="1" applyProtection="1">
      <alignment horizontal="right"/>
    </xf>
    <xf numFmtId="0" fontId="59" fillId="9" borderId="0" xfId="0" applyNumberFormat="1" applyFont="1" applyFill="1" applyBorder="1" applyAlignment="1" applyProtection="1">
      <alignment wrapText="1"/>
    </xf>
    <xf numFmtId="1" fontId="57" fillId="7" borderId="0" xfId="0" applyNumberFormat="1" applyFont="1" applyFill="1" applyBorder="1" applyAlignment="1" applyProtection="1">
      <alignment horizontal="right" wrapText="1"/>
    </xf>
    <xf numFmtId="0" fontId="44" fillId="17" borderId="0" xfId="0" applyNumberFormat="1" applyFont="1" applyFill="1" applyBorder="1" applyAlignment="1" applyProtection="1">
      <alignment horizontal="center"/>
    </xf>
    <xf numFmtId="166" fontId="53" fillId="17" borderId="0" xfId="0" applyNumberFormat="1" applyFont="1" applyFill="1" applyBorder="1" applyAlignment="1" applyProtection="1">
      <alignment horizontal="right"/>
    </xf>
    <xf numFmtId="166" fontId="62" fillId="0" borderId="0" xfId="0" applyNumberFormat="1" applyFont="1" applyBorder="1" applyAlignment="1" applyProtection="1"/>
    <xf numFmtId="166" fontId="60" fillId="20" borderId="0" xfId="0" applyNumberFormat="1" applyFont="1" applyFill="1" applyBorder="1" applyAlignment="1" applyProtection="1">
      <alignment horizontal="right"/>
    </xf>
    <xf numFmtId="0" fontId="63" fillId="17" borderId="0" xfId="0" applyNumberFormat="1" applyFont="1" applyFill="1" applyBorder="1" applyAlignment="1" applyProtection="1">
      <alignment horizontal="center"/>
    </xf>
    <xf numFmtId="1" fontId="24" fillId="28" borderId="0" xfId="4" applyNumberFormat="1" applyFont="1" applyFill="1" applyBorder="1" applyAlignment="1">
      <alignment horizontal="left"/>
    </xf>
    <xf numFmtId="164" fontId="0" fillId="0" borderId="0" xfId="0" applyAlignment="1">
      <alignment horizontal="left" vertical="top" wrapText="1"/>
    </xf>
    <xf numFmtId="164" fontId="37" fillId="0" borderId="0" xfId="0" applyFont="1" applyFill="1" applyBorder="1"/>
    <xf numFmtId="164" fontId="34" fillId="7" borderId="0" xfId="0" applyFont="1" applyFill="1"/>
    <xf numFmtId="0" fontId="46" fillId="0" borderId="0" xfId="0" applyNumberFormat="1" applyFont="1" applyFill="1" applyBorder="1" applyAlignment="1" applyProtection="1">
      <alignment horizontal="left" wrapText="1"/>
    </xf>
    <xf numFmtId="168" fontId="46" fillId="0" borderId="0" xfId="0" applyNumberFormat="1" applyFont="1" applyFill="1" applyBorder="1" applyAlignment="1" applyProtection="1">
      <alignment horizontal="right" wrapText="1"/>
    </xf>
    <xf numFmtId="164" fontId="50" fillId="0" borderId="0" xfId="0" applyFont="1" applyBorder="1" applyAlignment="1"/>
    <xf numFmtId="164" fontId="50" fillId="0" borderId="0" xfId="0" applyFont="1" applyBorder="1" applyAlignment="1">
      <alignment horizontal="right"/>
    </xf>
    <xf numFmtId="164" fontId="68" fillId="0" borderId="0" xfId="0" applyFont="1" applyFill="1" applyBorder="1" applyAlignment="1" applyProtection="1">
      <alignment horizontal="right"/>
    </xf>
    <xf numFmtId="164" fontId="69" fillId="0" borderId="0" xfId="0" applyFont="1" applyFill="1" applyBorder="1" applyAlignment="1" applyProtection="1">
      <alignment horizontal="right"/>
    </xf>
    <xf numFmtId="164" fontId="69" fillId="0" borderId="0" xfId="0" applyFont="1" applyFill="1" applyBorder="1" applyAlignment="1" applyProtection="1"/>
    <xf numFmtId="164" fontId="50" fillId="0" borderId="0" xfId="0" applyFont="1" applyFill="1" applyBorder="1" applyAlignment="1" applyProtection="1"/>
    <xf numFmtId="0" fontId="46" fillId="0" borderId="0" xfId="0" applyNumberFormat="1" applyFont="1" applyFill="1" applyBorder="1" applyAlignment="1" applyProtection="1">
      <alignment horizontal="center" vertical="center" wrapText="1"/>
    </xf>
    <xf numFmtId="0" fontId="70" fillId="2" borderId="0" xfId="0" applyNumberFormat="1" applyFont="1" applyFill="1" applyBorder="1" applyProtection="1"/>
    <xf numFmtId="168" fontId="51" fillId="7" borderId="0" xfId="0" applyNumberFormat="1" applyFont="1" applyFill="1" applyBorder="1" applyAlignment="1" applyProtection="1">
      <alignment horizontal="right" wrapText="1"/>
    </xf>
    <xf numFmtId="164" fontId="50" fillId="0" borderId="0" xfId="0" applyFont="1" applyFill="1" applyBorder="1" applyAlignment="1" applyProtection="1">
      <alignment horizontal="right"/>
    </xf>
    <xf numFmtId="1" fontId="51" fillId="7" borderId="0" xfId="0" applyNumberFormat="1" applyFont="1" applyFill="1" applyBorder="1" applyAlignment="1" applyProtection="1">
      <alignment horizontal="right" wrapText="1"/>
    </xf>
    <xf numFmtId="164" fontId="43" fillId="13" borderId="0" xfId="4" applyFont="1" applyFill="1" applyBorder="1" applyAlignment="1" applyProtection="1">
      <alignment horizontal="center" vertical="center" wrapText="1"/>
    </xf>
    <xf numFmtId="168" fontId="65" fillId="7" borderId="0" xfId="0" applyNumberFormat="1" applyFont="1" applyFill="1" applyBorder="1" applyAlignment="1" applyProtection="1">
      <alignment horizontal="right" wrapText="1"/>
    </xf>
    <xf numFmtId="164" fontId="0" fillId="0" borderId="0" xfId="0" applyAlignment="1">
      <alignment horizontal="center"/>
    </xf>
    <xf numFmtId="164" fontId="5" fillId="0" borderId="0" xfId="0" applyFont="1"/>
    <xf numFmtId="1" fontId="12" fillId="12" borderId="0" xfId="0" applyNumberFormat="1" applyFont="1" applyFill="1" applyBorder="1" applyAlignment="1" applyProtection="1">
      <alignment horizontal="center" vertical="center"/>
    </xf>
    <xf numFmtId="164" fontId="35" fillId="2" borderId="0" xfId="0" applyFont="1" applyFill="1" applyBorder="1" applyAlignment="1">
      <alignment horizontal="center"/>
    </xf>
    <xf numFmtId="164" fontId="35" fillId="2" borderId="11" xfId="0" applyFont="1" applyFill="1" applyBorder="1" applyAlignment="1">
      <alignment horizontal="center"/>
    </xf>
    <xf numFmtId="164" fontId="0" fillId="2" borderId="0" xfId="0" applyFill="1" applyAlignment="1">
      <alignment horizontal="center"/>
    </xf>
    <xf numFmtId="164" fontId="0" fillId="2" borderId="0" xfId="0" applyFill="1" applyBorder="1"/>
    <xf numFmtId="164" fontId="34" fillId="2" borderId="11" xfId="0" applyFont="1" applyFill="1" applyBorder="1" applyAlignment="1">
      <alignment horizontal="center"/>
    </xf>
    <xf numFmtId="164" fontId="0" fillId="2" borderId="0" xfId="0" quotePrefix="1" applyFill="1"/>
    <xf numFmtId="164" fontId="3" fillId="2" borderId="11" xfId="0" applyFont="1" applyFill="1" applyBorder="1" applyAlignment="1">
      <alignment horizontal="center"/>
    </xf>
    <xf numFmtId="164" fontId="0" fillId="2" borderId="0" xfId="0" quotePrefix="1" applyFill="1" applyAlignment="1">
      <alignment horizontal="center"/>
    </xf>
    <xf numFmtId="164" fontId="0" fillId="2" borderId="0" xfId="0" quotePrefix="1" applyFill="1" applyBorder="1"/>
    <xf numFmtId="168" fontId="29" fillId="29" borderId="3" xfId="0" applyNumberFormat="1" applyFont="1" applyFill="1" applyBorder="1" applyAlignment="1" applyProtection="1">
      <alignment horizontal="center" vertical="center"/>
    </xf>
    <xf numFmtId="164" fontId="0" fillId="2" borderId="11" xfId="0" applyFill="1" applyBorder="1" applyAlignment="1">
      <alignment horizontal="center"/>
    </xf>
    <xf numFmtId="164" fontId="38" fillId="2" borderId="11" xfId="0" applyFont="1" applyFill="1" applyBorder="1" applyAlignment="1">
      <alignment horizontal="center"/>
    </xf>
    <xf numFmtId="164" fontId="73" fillId="7" borderId="0" xfId="0" applyFont="1" applyFill="1" applyAlignment="1">
      <alignment vertical="center"/>
    </xf>
    <xf numFmtId="164" fontId="73" fillId="7" borderId="0" xfId="0" applyFont="1" applyFill="1" applyAlignment="1">
      <alignment horizontal="left" vertical="center" indent="1"/>
    </xf>
    <xf numFmtId="164" fontId="73" fillId="25" borderId="11" xfId="0" applyFont="1" applyFill="1" applyBorder="1" applyAlignment="1">
      <alignment horizontal="center"/>
    </xf>
    <xf numFmtId="164" fontId="41" fillId="9" borderId="0" xfId="0" applyFont="1" applyFill="1" applyBorder="1"/>
    <xf numFmtId="167" fontId="33" fillId="0" borderId="0" xfId="0" applyNumberFormat="1" applyFont="1"/>
    <xf numFmtId="167" fontId="12" fillId="13" borderId="0" xfId="4" applyNumberFormat="1" applyFont="1" applyFill="1" applyBorder="1" applyAlignment="1" applyProtection="1">
      <alignment horizontal="left" vertical="center"/>
    </xf>
    <xf numFmtId="1" fontId="43" fillId="13" borderId="0" xfId="4" applyNumberFormat="1" applyFont="1" applyFill="1" applyBorder="1" applyAlignment="1" applyProtection="1">
      <alignment horizontal="center" vertical="center" wrapText="1"/>
    </xf>
    <xf numFmtId="1" fontId="0" fillId="12" borderId="0" xfId="0" applyNumberFormat="1" applyFill="1" applyBorder="1" applyAlignment="1" applyProtection="1">
      <alignment horizontal="left"/>
    </xf>
    <xf numFmtId="1" fontId="12" fillId="13" borderId="0" xfId="4" applyNumberFormat="1" applyFont="1" applyFill="1" applyBorder="1" applyAlignment="1" applyProtection="1">
      <alignment horizontal="left" vertical="center"/>
    </xf>
    <xf numFmtId="1" fontId="9" fillId="30" borderId="0" xfId="4" applyNumberFormat="1" applyFont="1" applyFill="1" applyBorder="1" applyAlignment="1" applyProtection="1">
      <alignment horizontal="center" vertical="center" wrapText="1"/>
    </xf>
    <xf numFmtId="164" fontId="72" fillId="9" borderId="0" xfId="0" applyFont="1" applyFill="1" applyAlignment="1">
      <alignment horizontal="center" vertical="center"/>
    </xf>
    <xf numFmtId="164" fontId="72" fillId="12" borderId="0" xfId="0" applyFont="1" applyFill="1" applyAlignment="1">
      <alignment horizontal="center" vertical="center"/>
    </xf>
    <xf numFmtId="164" fontId="32" fillId="2" borderId="0" xfId="0" applyFont="1" applyFill="1" applyBorder="1" applyProtection="1"/>
    <xf numFmtId="169" fontId="28" fillId="0" borderId="17" xfId="0" applyNumberFormat="1" applyFont="1" applyFill="1" applyBorder="1" applyAlignment="1" applyProtection="1">
      <alignment vertical="top" wrapText="1"/>
    </xf>
    <xf numFmtId="169" fontId="11" fillId="0" borderId="17" xfId="0" applyNumberFormat="1" applyFont="1" applyFill="1" applyBorder="1" applyAlignment="1" applyProtection="1">
      <alignment vertical="top" wrapText="1"/>
    </xf>
    <xf numFmtId="164" fontId="0" fillId="7" borderId="17" xfId="0" applyFill="1" applyBorder="1" applyProtection="1"/>
    <xf numFmtId="169" fontId="13" fillId="0" borderId="17" xfId="0" applyNumberFormat="1" applyFont="1" applyFill="1" applyBorder="1" applyAlignment="1" applyProtection="1">
      <alignment vertical="top" wrapText="1"/>
    </xf>
    <xf numFmtId="169" fontId="11" fillId="0" borderId="17" xfId="0" applyNumberFormat="1" applyFont="1" applyFill="1" applyBorder="1" applyAlignment="1" applyProtection="1">
      <alignment horizontal="left" vertical="top" wrapText="1"/>
    </xf>
    <xf numFmtId="169" fontId="11" fillId="0" borderId="17" xfId="0" applyNumberFormat="1" applyFont="1" applyFill="1" applyBorder="1" applyAlignment="1" applyProtection="1">
      <alignment horizontal="left" vertical="top" wrapText="1" indent="2"/>
    </xf>
    <xf numFmtId="164" fontId="0" fillId="0" borderId="17" xfId="0" applyFill="1" applyBorder="1" applyProtection="1"/>
    <xf numFmtId="164" fontId="0" fillId="2" borderId="0" xfId="0" applyFont="1" applyFill="1" applyBorder="1" applyAlignment="1">
      <alignment horizontal="left" wrapText="1"/>
    </xf>
    <xf numFmtId="164" fontId="0" fillId="2" borderId="0" xfId="0" applyFill="1" applyBorder="1" applyAlignment="1">
      <alignment horizontal="left"/>
    </xf>
    <xf numFmtId="164" fontId="8" fillId="2" borderId="0" xfId="0" applyFont="1" applyFill="1" applyBorder="1" applyAlignment="1" applyProtection="1">
      <alignment horizontal="left" indent="1"/>
    </xf>
    <xf numFmtId="164" fontId="9" fillId="2" borderId="9" xfId="0" applyFont="1" applyFill="1" applyBorder="1" applyAlignment="1" applyProtection="1">
      <alignment horizontal="left"/>
    </xf>
    <xf numFmtId="164" fontId="9" fillId="2" borderId="9" xfId="0" applyFont="1" applyFill="1" applyBorder="1" applyAlignment="1" applyProtection="1">
      <alignment horizontal="right"/>
    </xf>
    <xf numFmtId="164" fontId="7" fillId="2" borderId="9" xfId="0" applyFont="1" applyFill="1" applyBorder="1" applyAlignment="1" applyProtection="1">
      <alignment horizontal="right"/>
    </xf>
    <xf numFmtId="167" fontId="9" fillId="2" borderId="9" xfId="0" applyNumberFormat="1" applyFont="1" applyFill="1" applyBorder="1" applyAlignment="1" applyProtection="1">
      <alignment horizontal="center" wrapText="1"/>
    </xf>
    <xf numFmtId="0" fontId="15" fillId="2" borderId="0" xfId="1" applyFont="1" applyFill="1" applyBorder="1" applyAlignment="1" applyProtection="1"/>
    <xf numFmtId="164" fontId="32" fillId="2" borderId="6" xfId="0" applyFont="1" applyFill="1" applyBorder="1" applyProtection="1"/>
    <xf numFmtId="167" fontId="15" fillId="2" borderId="0" xfId="1" applyNumberFormat="1" applyFont="1" applyFill="1" applyBorder="1" applyAlignment="1" applyProtection="1">
      <alignment horizontal="center" wrapText="1"/>
    </xf>
    <xf numFmtId="171" fontId="33" fillId="7" borderId="0" xfId="0" applyNumberFormat="1" applyFont="1" applyFill="1" applyBorder="1" applyAlignment="1" applyProtection="1">
      <alignment horizontal="center" vertical="top"/>
    </xf>
    <xf numFmtId="164" fontId="74" fillId="0" borderId="0" xfId="0" applyFont="1" applyAlignment="1"/>
    <xf numFmtId="166" fontId="12" fillId="31" borderId="0" xfId="4" applyNumberFormat="1" applyFont="1" applyFill="1" applyBorder="1" applyAlignment="1" applyProtection="1">
      <alignment horizontal="center" vertical="center"/>
    </xf>
    <xf numFmtId="164" fontId="12" fillId="8" borderId="0" xfId="0" applyFont="1" applyFill="1" applyAlignment="1">
      <alignment horizontal="center" vertical="center"/>
    </xf>
    <xf numFmtId="164" fontId="0" fillId="8" borderId="0" xfId="0" applyFill="1"/>
    <xf numFmtId="164" fontId="74" fillId="0" borderId="0" xfId="0" applyFont="1" applyBorder="1" applyAlignment="1"/>
    <xf numFmtId="164" fontId="0" fillId="7" borderId="19" xfId="0" applyFill="1" applyBorder="1" applyProtection="1"/>
    <xf numFmtId="164" fontId="0" fillId="7" borderId="16" xfId="0" applyFill="1" applyBorder="1" applyProtection="1"/>
    <xf numFmtId="169" fontId="11" fillId="0" borderId="19" xfId="0" applyNumberFormat="1" applyFont="1" applyFill="1" applyBorder="1" applyAlignment="1" applyProtection="1">
      <alignment vertical="top" wrapText="1"/>
    </xf>
    <xf numFmtId="164" fontId="0" fillId="7" borderId="20" xfId="0" applyFill="1" applyBorder="1" applyProtection="1"/>
    <xf numFmtId="169" fontId="28" fillId="0" borderId="15" xfId="0" applyNumberFormat="1" applyFont="1" applyFill="1" applyBorder="1" applyAlignment="1" applyProtection="1">
      <alignment vertical="top" wrapText="1"/>
    </xf>
    <xf numFmtId="169" fontId="28" fillId="0" borderId="16" xfId="0" applyNumberFormat="1" applyFont="1" applyFill="1" applyBorder="1" applyAlignment="1" applyProtection="1">
      <alignment vertical="top" wrapText="1"/>
    </xf>
    <xf numFmtId="169" fontId="11" fillId="0" borderId="16" xfId="0" applyNumberFormat="1" applyFont="1" applyFill="1" applyBorder="1" applyAlignment="1" applyProtection="1">
      <alignment vertical="top" wrapText="1"/>
    </xf>
    <xf numFmtId="169" fontId="11" fillId="0" borderId="15" xfId="0" applyNumberFormat="1" applyFont="1" applyFill="1" applyBorder="1" applyAlignment="1" applyProtection="1">
      <alignment vertical="top" wrapText="1"/>
    </xf>
    <xf numFmtId="169" fontId="28" fillId="0" borderId="19" xfId="0" applyNumberFormat="1" applyFont="1" applyFill="1" applyBorder="1" applyAlignment="1" applyProtection="1">
      <alignment vertical="top" wrapText="1"/>
    </xf>
    <xf numFmtId="164" fontId="0" fillId="8" borderId="0" xfId="0" applyFill="1" applyAlignment="1"/>
    <xf numFmtId="164" fontId="0" fillId="8" borderId="0" xfId="0" applyFill="1" applyAlignment="1">
      <alignment horizontal="right"/>
    </xf>
    <xf numFmtId="164" fontId="0" fillId="2" borderId="0" xfId="0" applyFill="1" applyAlignment="1">
      <alignment horizontal="left" indent="2"/>
    </xf>
    <xf numFmtId="164" fontId="8" fillId="2" borderId="9" xfId="0" applyFont="1" applyFill="1" applyBorder="1" applyAlignment="1" applyProtection="1">
      <alignment horizontal="center" vertical="center"/>
    </xf>
    <xf numFmtId="168" fontId="65" fillId="7" borderId="0" xfId="0" applyNumberFormat="1" applyFont="1" applyFill="1" applyBorder="1" applyAlignment="1" applyProtection="1">
      <alignment horizontal="right" vertical="center" wrapText="1"/>
    </xf>
    <xf numFmtId="164" fontId="49" fillId="9" borderId="0" xfId="0" applyFont="1" applyFill="1" applyBorder="1" applyAlignment="1" applyProtection="1">
      <alignment horizontal="center" vertical="center"/>
    </xf>
    <xf numFmtId="164" fontId="49" fillId="2" borderId="0" xfId="0" applyFont="1" applyFill="1" applyBorder="1" applyAlignment="1" applyProtection="1">
      <alignment horizontal="center" vertical="center"/>
    </xf>
    <xf numFmtId="0" fontId="51" fillId="17" borderId="0" xfId="0" applyNumberFormat="1" applyFont="1" applyFill="1" applyBorder="1" applyAlignment="1" applyProtection="1">
      <alignment horizontal="left" vertical="center" wrapText="1"/>
    </xf>
    <xf numFmtId="164" fontId="46" fillId="0" borderId="0" xfId="0" applyFont="1" applyFill="1" applyBorder="1" applyAlignment="1" applyProtection="1">
      <alignment horizontal="center" vertical="center"/>
    </xf>
    <xf numFmtId="164" fontId="58" fillId="0" borderId="0" xfId="0" applyFont="1" applyFill="1" applyBorder="1" applyAlignment="1" applyProtection="1">
      <alignment horizontal="center" vertical="center"/>
    </xf>
    <xf numFmtId="164" fontId="60" fillId="0" borderId="0" xfId="0" applyFont="1" applyFill="1" applyBorder="1" applyAlignment="1" applyProtection="1">
      <alignment horizontal="center" vertical="center"/>
    </xf>
    <xf numFmtId="0" fontId="59" fillId="2" borderId="0" xfId="0" applyNumberFormat="1" applyFont="1" applyFill="1" applyBorder="1" applyAlignment="1" applyProtection="1">
      <alignment horizontal="center" vertical="center"/>
    </xf>
    <xf numFmtId="0" fontId="44" fillId="17" borderId="0" xfId="0" applyNumberFormat="1" applyFont="1" applyFill="1" applyBorder="1" applyAlignment="1" applyProtection="1">
      <alignment horizontal="left" vertical="center" wrapText="1"/>
    </xf>
    <xf numFmtId="164" fontId="53" fillId="7" borderId="0" xfId="0" applyNumberFormat="1" applyFont="1" applyFill="1" applyBorder="1" applyAlignment="1" applyProtection="1">
      <alignment horizontal="left" vertical="center" wrapText="1"/>
    </xf>
    <xf numFmtId="164" fontId="0" fillId="0" borderId="0" xfId="0" applyAlignment="1">
      <alignment horizontal="center" vertical="center"/>
    </xf>
    <xf numFmtId="164" fontId="0" fillId="0" borderId="0" xfId="0" applyAlignment="1">
      <alignment vertical="center"/>
    </xf>
    <xf numFmtId="0" fontId="45" fillId="7" borderId="0" xfId="0" applyNumberFormat="1" applyFont="1" applyFill="1" applyBorder="1" applyAlignment="1" applyProtection="1">
      <alignment horizontal="left" vertical="center"/>
    </xf>
    <xf numFmtId="164" fontId="0" fillId="8" borderId="0" xfId="0" applyFill="1" applyAlignment="1">
      <alignment horizontal="center" vertical="center"/>
    </xf>
    <xf numFmtId="172" fontId="33" fillId="7" borderId="16" xfId="0" applyNumberFormat="1" applyFont="1" applyFill="1" applyBorder="1" applyAlignment="1" applyProtection="1">
      <alignment horizontal="center"/>
    </xf>
    <xf numFmtId="164" fontId="32" fillId="2" borderId="21" xfId="0" applyFont="1" applyFill="1" applyBorder="1" applyProtection="1"/>
    <xf numFmtId="164" fontId="32" fillId="2" borderId="22" xfId="0" applyFont="1" applyFill="1" applyBorder="1" applyProtection="1"/>
    <xf numFmtId="164" fontId="32" fillId="8" borderId="21" xfId="0" applyFont="1" applyFill="1" applyBorder="1" applyProtection="1"/>
    <xf numFmtId="166" fontId="53" fillId="7" borderId="0" xfId="0" applyNumberFormat="1" applyFont="1" applyFill="1" applyBorder="1" applyAlignment="1" applyProtection="1"/>
    <xf numFmtId="164" fontId="77" fillId="2" borderId="0" xfId="0" applyFont="1" applyFill="1"/>
    <xf numFmtId="164" fontId="0" fillId="2" borderId="24" xfId="0" applyFill="1" applyBorder="1" applyAlignment="1">
      <alignment horizontal="center" vertical="center" wrapText="1"/>
    </xf>
    <xf numFmtId="164" fontId="82" fillId="2" borderId="0" xfId="0" applyFont="1" applyFill="1"/>
    <xf numFmtId="164" fontId="0" fillId="2" borderId="0" xfId="0" applyFill="1" applyAlignment="1">
      <alignment horizontal="center" vertical="top" wrapText="1"/>
    </xf>
    <xf numFmtId="164" fontId="83" fillId="2" borderId="24" xfId="0" applyFont="1" applyFill="1" applyBorder="1" applyAlignment="1">
      <alignment horizontal="center" vertical="center" wrapText="1"/>
    </xf>
    <xf numFmtId="164" fontId="0" fillId="2" borderId="0" xfId="0" applyFont="1" applyFill="1" applyBorder="1" applyAlignment="1">
      <alignment horizontal="left" vertical="center" wrapText="1"/>
    </xf>
    <xf numFmtId="164" fontId="10" fillId="11" borderId="0" xfId="4" applyFont="1" applyFill="1" applyBorder="1" applyAlignment="1" applyProtection="1">
      <alignment horizontal="left" vertical="center"/>
    </xf>
    <xf numFmtId="0" fontId="46" fillId="2" borderId="0" xfId="0" applyNumberFormat="1" applyFont="1" applyFill="1" applyBorder="1" applyAlignment="1" applyProtection="1">
      <alignment horizontal="center" vertical="center" wrapText="1"/>
    </xf>
    <xf numFmtId="0" fontId="48" fillId="0" borderId="0" xfId="0" applyNumberFormat="1" applyFont="1" applyBorder="1" applyAlignment="1" applyProtection="1">
      <alignment horizontal="left" wrapText="1"/>
    </xf>
    <xf numFmtId="164" fontId="48" fillId="2" borderId="0" xfId="0" applyFont="1" applyFill="1" applyBorder="1" applyAlignment="1" applyProtection="1"/>
    <xf numFmtId="166" fontId="53" fillId="7" borderId="0" xfId="0" applyNumberFormat="1" applyFont="1" applyFill="1" applyBorder="1" applyAlignment="1" applyProtection="1">
      <protection locked="0"/>
    </xf>
    <xf numFmtId="0" fontId="46" fillId="2" borderId="3" xfId="0" applyNumberFormat="1" applyFont="1" applyFill="1" applyBorder="1" applyAlignment="1" applyProtection="1">
      <alignment horizontal="center" vertical="center" wrapText="1"/>
      <protection locked="0"/>
    </xf>
    <xf numFmtId="1" fontId="51" fillId="7" borderId="0" xfId="0" applyNumberFormat="1" applyFont="1" applyFill="1" applyBorder="1" applyAlignment="1" applyProtection="1">
      <alignment horizontal="center" vertical="center" wrapText="1"/>
    </xf>
    <xf numFmtId="0" fontId="84" fillId="2" borderId="3" xfId="0" applyNumberFormat="1" applyFont="1" applyFill="1" applyBorder="1" applyAlignment="1" applyProtection="1">
      <alignment horizontal="center" vertical="center" wrapText="1"/>
      <protection locked="0"/>
    </xf>
    <xf numFmtId="0" fontId="85" fillId="0" borderId="0" xfId="0" applyNumberFormat="1" applyFont="1" applyFill="1" applyBorder="1" applyAlignment="1" applyProtection="1">
      <alignment horizontal="left" wrapText="1"/>
    </xf>
    <xf numFmtId="168" fontId="84" fillId="0" borderId="2" xfId="0" applyNumberFormat="1" applyFont="1" applyFill="1" applyBorder="1" applyAlignment="1" applyProtection="1">
      <alignment horizontal="right" wrapText="1"/>
    </xf>
    <xf numFmtId="166" fontId="84" fillId="5" borderId="2" xfId="0" applyNumberFormat="1" applyFont="1" applyFill="1" applyBorder="1" applyAlignment="1" applyProtection="1">
      <alignment horizontal="right"/>
      <protection locked="0"/>
    </xf>
    <xf numFmtId="164" fontId="86" fillId="0" borderId="0" xfId="0" applyFont="1"/>
    <xf numFmtId="164" fontId="86" fillId="0" borderId="0" xfId="0" applyFont="1" applyBorder="1"/>
    <xf numFmtId="164" fontId="86" fillId="0" borderId="0" xfId="0" applyFont="1" applyFill="1" applyBorder="1" applyAlignment="1" applyProtection="1">
      <alignment horizontal="right"/>
    </xf>
    <xf numFmtId="164" fontId="87" fillId="0" borderId="0" xfId="0" applyFont="1" applyFill="1" applyBorder="1" applyAlignment="1" applyProtection="1"/>
    <xf numFmtId="164" fontId="86" fillId="0" borderId="0" xfId="0" applyFont="1" applyFill="1" applyBorder="1" applyAlignment="1" applyProtection="1"/>
    <xf numFmtId="0" fontId="88" fillId="2" borderId="3" xfId="0" applyNumberFormat="1" applyFont="1" applyFill="1" applyBorder="1" applyAlignment="1" applyProtection="1">
      <alignment horizontal="center" vertical="center" wrapText="1"/>
      <protection locked="0"/>
    </xf>
    <xf numFmtId="0" fontId="88" fillId="0" borderId="0" xfId="0" applyNumberFormat="1" applyFont="1" applyFill="1" applyBorder="1" applyAlignment="1" applyProtection="1">
      <alignment horizontal="left" wrapText="1"/>
    </xf>
    <xf numFmtId="164" fontId="88" fillId="0" borderId="0" xfId="0" applyFont="1" applyFill="1" applyBorder="1" applyAlignment="1" applyProtection="1"/>
    <xf numFmtId="0" fontId="89" fillId="0" borderId="23" xfId="0" applyNumberFormat="1" applyFont="1" applyFill="1" applyBorder="1" applyAlignment="1" applyProtection="1">
      <alignment horizontal="center" vertical="center" wrapText="1"/>
    </xf>
    <xf numFmtId="0" fontId="88" fillId="2" borderId="26" xfId="0" applyNumberFormat="1" applyFont="1" applyFill="1" applyBorder="1" applyAlignment="1" applyProtection="1">
      <alignment horizontal="center" vertical="center" wrapText="1"/>
    </xf>
    <xf numFmtId="0" fontId="88" fillId="0" borderId="29" xfId="0" applyNumberFormat="1" applyFont="1" applyFill="1" applyBorder="1" applyAlignment="1" applyProtection="1">
      <alignment horizontal="left" wrapText="1"/>
    </xf>
    <xf numFmtId="166" fontId="53" fillId="7" borderId="0" xfId="0" applyNumberFormat="1" applyFont="1" applyFill="1" applyBorder="1" applyAlignment="1" applyProtection="1">
      <alignment horizontal="right" vertical="center"/>
    </xf>
    <xf numFmtId="168" fontId="51" fillId="7" borderId="0" xfId="0" applyNumberFormat="1" applyFont="1" applyFill="1" applyBorder="1" applyAlignment="1" applyProtection="1">
      <alignment horizontal="right" vertical="center" wrapText="1"/>
    </xf>
    <xf numFmtId="0" fontId="85" fillId="0" borderId="0" xfId="0" applyNumberFormat="1" applyFont="1" applyBorder="1" applyAlignment="1" applyProtection="1">
      <alignment horizontal="left" wrapText="1"/>
    </xf>
    <xf numFmtId="0" fontId="88" fillId="2" borderId="2" xfId="0" applyNumberFormat="1" applyFont="1" applyFill="1" applyBorder="1" applyAlignment="1" applyProtection="1">
      <alignment horizontal="center" vertical="center" wrapText="1"/>
      <protection locked="0"/>
    </xf>
    <xf numFmtId="166" fontId="53" fillId="17" borderId="0" xfId="0" applyNumberFormat="1" applyFont="1" applyFill="1" applyBorder="1" applyAlignment="1" applyProtection="1">
      <alignment horizontal="right"/>
      <protection locked="0"/>
    </xf>
    <xf numFmtId="49" fontId="12" fillId="11" borderId="0" xfId="4" applyNumberFormat="1" applyFont="1" applyFill="1" applyBorder="1" applyAlignment="1" applyProtection="1">
      <alignment horizontal="left" vertical="top"/>
      <protection locked="0"/>
    </xf>
    <xf numFmtId="169" fontId="28" fillId="0" borderId="17" xfId="0" applyNumberFormat="1" applyFont="1" applyFill="1" applyBorder="1" applyAlignment="1" applyProtection="1">
      <alignment vertical="center" wrapText="1"/>
    </xf>
    <xf numFmtId="169" fontId="28" fillId="0" borderId="7" xfId="0" applyNumberFormat="1" applyFont="1" applyFill="1" applyBorder="1" applyAlignment="1" applyProtection="1">
      <alignment vertical="center" wrapText="1"/>
    </xf>
    <xf numFmtId="164" fontId="0" fillId="12" borderId="0" xfId="0" applyFill="1" applyAlignment="1">
      <alignment vertical="center"/>
    </xf>
    <xf numFmtId="164" fontId="33" fillId="12" borderId="0" xfId="0" applyFont="1" applyFill="1" applyBorder="1"/>
    <xf numFmtId="0" fontId="91" fillId="2" borderId="0" xfId="0" applyNumberFormat="1" applyFont="1" applyFill="1" applyBorder="1" applyAlignment="1" applyProtection="1">
      <alignment horizontal="left" vertical="center" wrapText="1" indent="1"/>
    </xf>
    <xf numFmtId="164" fontId="91" fillId="2" borderId="0" xfId="0" applyNumberFormat="1" applyFont="1" applyFill="1" applyBorder="1" applyAlignment="1" applyProtection="1">
      <alignment horizontal="left" vertical="center" wrapText="1" indent="2"/>
    </xf>
    <xf numFmtId="164" fontId="91" fillId="2" borderId="0" xfId="0" applyNumberFormat="1" applyFont="1" applyFill="1" applyBorder="1" applyAlignment="1" applyProtection="1">
      <alignment horizontal="left" vertical="top" wrapText="1"/>
    </xf>
    <xf numFmtId="164" fontId="91" fillId="0" borderId="0" xfId="0" applyNumberFormat="1" applyFont="1" applyBorder="1" applyAlignment="1" applyProtection="1">
      <alignment horizontal="left" vertical="center" wrapText="1" indent="3"/>
    </xf>
    <xf numFmtId="164" fontId="91" fillId="0" borderId="0" xfId="0" applyNumberFormat="1" applyFont="1" applyBorder="1" applyAlignment="1" applyProtection="1">
      <alignment horizontal="left" vertical="center" wrapText="1" indent="4"/>
    </xf>
    <xf numFmtId="164" fontId="91" fillId="2" borderId="0" xfId="0" applyNumberFormat="1" applyFont="1" applyFill="1" applyBorder="1" applyAlignment="1" applyProtection="1">
      <alignment horizontal="left" vertical="center" wrapText="1"/>
    </xf>
    <xf numFmtId="0" fontId="92" fillId="0" borderId="0" xfId="0" applyNumberFormat="1" applyFont="1" applyBorder="1" applyAlignment="1" applyProtection="1">
      <alignment horizontal="left" vertical="center" wrapText="1"/>
    </xf>
    <xf numFmtId="164" fontId="93" fillId="8" borderId="27" xfId="0" applyFont="1" applyFill="1" applyBorder="1" applyProtection="1">
      <protection locked="0"/>
    </xf>
    <xf numFmtId="164" fontId="47" fillId="2" borderId="0" xfId="0" applyFont="1" applyFill="1"/>
    <xf numFmtId="164" fontId="55" fillId="2" borderId="0" xfId="0" applyFont="1" applyFill="1" applyAlignment="1">
      <alignment horizontal="center" vertical="center"/>
    </xf>
    <xf numFmtId="167" fontId="96" fillId="11" borderId="0" xfId="4" applyNumberFormat="1" applyFont="1" applyFill="1" applyBorder="1" applyAlignment="1" applyProtection="1">
      <alignment horizontal="left" vertical="center"/>
    </xf>
    <xf numFmtId="164" fontId="96" fillId="11" borderId="0" xfId="4" applyFont="1" applyFill="1" applyBorder="1" applyAlignment="1" applyProtection="1">
      <alignment horizontal="left" vertical="center"/>
    </xf>
    <xf numFmtId="164" fontId="97" fillId="11" borderId="0" xfId="4" applyFont="1" applyFill="1" applyBorder="1" applyAlignment="1" applyProtection="1">
      <alignment horizontal="left" vertical="center"/>
    </xf>
    <xf numFmtId="0" fontId="95" fillId="9" borderId="0" xfId="0" applyNumberFormat="1" applyFont="1" applyFill="1" applyBorder="1" applyAlignment="1" applyProtection="1">
      <alignment horizontal="left" vertical="center"/>
    </xf>
    <xf numFmtId="0" fontId="91" fillId="0" borderId="0" xfId="0" applyNumberFormat="1" applyFont="1" applyBorder="1" applyAlignment="1" applyProtection="1">
      <alignment horizontal="left" vertical="center" wrapText="1"/>
    </xf>
    <xf numFmtId="167" fontId="96" fillId="13" borderId="0" xfId="4" applyNumberFormat="1" applyFont="1" applyFill="1" applyBorder="1" applyAlignment="1" applyProtection="1">
      <alignment horizontal="left" vertical="center"/>
    </xf>
    <xf numFmtId="0" fontId="3" fillId="2" borderId="0" xfId="0" applyNumberFormat="1" applyFont="1" applyFill="1" applyBorder="1" applyAlignment="1" applyProtection="1">
      <alignment horizontal="right" vertical="center" wrapText="1"/>
    </xf>
    <xf numFmtId="0" fontId="91" fillId="0" borderId="0" xfId="0" applyNumberFormat="1" applyFont="1" applyBorder="1" applyAlignment="1" applyProtection="1">
      <alignment horizontal="left" vertical="center" wrapText="1" indent="1"/>
    </xf>
    <xf numFmtId="164" fontId="91" fillId="0" borderId="0" xfId="0" applyNumberFormat="1" applyFont="1" applyBorder="1" applyAlignment="1" applyProtection="1">
      <alignment horizontal="left" vertical="center" wrapText="1" indent="1"/>
    </xf>
    <xf numFmtId="164" fontId="91" fillId="0" borderId="0" xfId="0" applyNumberFormat="1" applyFont="1" applyBorder="1" applyAlignment="1" applyProtection="1">
      <alignment horizontal="left" vertical="center" wrapText="1"/>
    </xf>
    <xf numFmtId="164" fontId="98" fillId="0" borderId="0" xfId="0" applyNumberFormat="1" applyFont="1" applyBorder="1" applyAlignment="1" applyProtection="1">
      <alignment horizontal="center" vertical="center" wrapText="1"/>
    </xf>
    <xf numFmtId="164" fontId="0" fillId="2" borderId="32" xfId="0" applyFill="1" applyBorder="1" applyAlignment="1">
      <alignment horizontal="center" vertical="center" wrapText="1"/>
    </xf>
    <xf numFmtId="164" fontId="0" fillId="2" borderId="34" xfId="0" applyFill="1" applyBorder="1" applyAlignment="1">
      <alignment horizontal="center" vertical="center" wrapText="1"/>
    </xf>
    <xf numFmtId="164" fontId="79" fillId="34" borderId="31" xfId="0" applyFont="1" applyFill="1" applyBorder="1" applyAlignment="1">
      <alignment horizontal="center" wrapText="1"/>
    </xf>
    <xf numFmtId="0" fontId="74" fillId="2" borderId="24" xfId="1" applyFont="1" applyFill="1" applyBorder="1" applyAlignment="1" applyProtection="1">
      <alignment horizontal="center" vertical="center" wrapText="1"/>
    </xf>
    <xf numFmtId="164" fontId="83" fillId="2" borderId="0" xfId="0" applyFont="1" applyFill="1" applyBorder="1" applyAlignment="1">
      <alignment vertical="top" wrapText="1"/>
    </xf>
    <xf numFmtId="164" fontId="78" fillId="2" borderId="0" xfId="0" applyFont="1" applyFill="1" applyAlignment="1">
      <alignment horizontal="center" vertical="top"/>
    </xf>
    <xf numFmtId="164" fontId="0" fillId="2" borderId="0" xfId="0" applyFont="1" applyFill="1" applyAlignment="1">
      <alignment horizontal="center" vertical="top" wrapText="1"/>
    </xf>
    <xf numFmtId="164" fontId="80" fillId="2" borderId="0" xfId="0" applyFont="1" applyFill="1" applyAlignment="1">
      <alignment horizontal="center"/>
    </xf>
    <xf numFmtId="164" fontId="0" fillId="2" borderId="0" xfId="0" applyFont="1" applyFill="1" applyAlignment="1">
      <alignment horizontal="center" vertical="center"/>
    </xf>
    <xf numFmtId="164" fontId="0" fillId="2" borderId="0" xfId="0" applyFont="1" applyFill="1"/>
    <xf numFmtId="164" fontId="80" fillId="2" borderId="0" xfId="0" applyFont="1" applyFill="1" applyAlignment="1">
      <alignment horizontal="center" vertical="center"/>
    </xf>
    <xf numFmtId="164" fontId="0" fillId="2" borderId="0" xfId="0" applyFont="1" applyFill="1" applyBorder="1" applyAlignment="1">
      <alignment horizontal="center" vertical="center"/>
    </xf>
    <xf numFmtId="164" fontId="0" fillId="2" borderId="0" xfId="0" applyFill="1" applyAlignment="1">
      <alignment horizontal="center" vertical="center"/>
    </xf>
    <xf numFmtId="164" fontId="101" fillId="2" borderId="0" xfId="0" applyFont="1" applyFill="1" applyAlignment="1">
      <alignment horizontal="center" vertical="center" wrapText="1"/>
    </xf>
    <xf numFmtId="164" fontId="101" fillId="2" borderId="0" xfId="0" applyFont="1" applyFill="1" applyAlignment="1">
      <alignment horizontal="center" vertical="center"/>
    </xf>
    <xf numFmtId="164" fontId="103" fillId="2" borderId="0" xfId="0" applyFont="1" applyFill="1"/>
    <xf numFmtId="164" fontId="104" fillId="2" borderId="0" xfId="0" applyFont="1" applyFill="1" applyAlignment="1">
      <alignment horizontal="center" vertical="top"/>
    </xf>
    <xf numFmtId="164" fontId="104" fillId="2" borderId="0" xfId="0" applyFont="1" applyFill="1"/>
    <xf numFmtId="164" fontId="104" fillId="0" borderId="0" xfId="0" applyFont="1" applyAlignment="1">
      <alignment horizontal="center" vertical="top"/>
    </xf>
    <xf numFmtId="164" fontId="104" fillId="0" borderId="0" xfId="0" applyFont="1" applyAlignment="1">
      <alignment horizontal="center" vertical="top" wrapText="1"/>
    </xf>
    <xf numFmtId="164" fontId="104" fillId="2" borderId="0" xfId="0" applyFont="1" applyFill="1" applyAlignment="1">
      <alignment horizontal="center" vertical="top" wrapText="1"/>
    </xf>
    <xf numFmtId="164" fontId="105" fillId="2" borderId="0" xfId="0" applyFont="1" applyFill="1"/>
    <xf numFmtId="164" fontId="0" fillId="2" borderId="0" xfId="0" applyFill="1" applyBorder="1" applyAlignment="1">
      <alignment horizontal="left" vertical="center" indent="5"/>
    </xf>
    <xf numFmtId="164" fontId="0" fillId="0" borderId="0" xfId="0" applyAlignment="1">
      <alignment horizontal="left" vertical="center" indent="5"/>
    </xf>
    <xf numFmtId="164" fontId="48" fillId="0" borderId="0" xfId="0" applyFont="1" applyFill="1" applyBorder="1" applyAlignment="1" applyProtection="1">
      <alignment horizontal="left" vertical="center" indent="5"/>
    </xf>
    <xf numFmtId="164" fontId="32" fillId="2" borderId="21" xfId="0" applyFont="1" applyFill="1" applyBorder="1" applyAlignment="1" applyProtection="1">
      <alignment horizontal="left" vertical="center" indent="5"/>
    </xf>
    <xf numFmtId="169" fontId="28" fillId="0" borderId="17" xfId="0" applyNumberFormat="1" applyFont="1" applyFill="1" applyBorder="1" applyAlignment="1" applyProtection="1">
      <alignment horizontal="left" vertical="center" wrapText="1" indent="5"/>
    </xf>
    <xf numFmtId="169" fontId="28" fillId="0" borderId="7" xfId="0" applyNumberFormat="1" applyFont="1" applyFill="1" applyBorder="1" applyAlignment="1" applyProtection="1">
      <alignment horizontal="left" vertical="center" wrapText="1" indent="5"/>
    </xf>
    <xf numFmtId="166" fontId="12" fillId="13" borderId="0" xfId="4" applyNumberFormat="1" applyFont="1" applyFill="1" applyBorder="1" applyAlignment="1" applyProtection="1">
      <alignment horizontal="left" vertical="center" indent="5"/>
    </xf>
    <xf numFmtId="164" fontId="35" fillId="12" borderId="0" xfId="0" applyFont="1" applyFill="1" applyBorder="1" applyAlignment="1" applyProtection="1">
      <alignment horizontal="left" vertical="center" indent="5"/>
    </xf>
    <xf numFmtId="164" fontId="0" fillId="12" borderId="0" xfId="0" applyFill="1" applyBorder="1" applyAlignment="1">
      <alignment horizontal="left" vertical="center" indent="5"/>
    </xf>
    <xf numFmtId="164" fontId="12" fillId="13" borderId="0" xfId="4" applyFont="1" applyFill="1" applyBorder="1" applyAlignment="1" applyProtection="1">
      <alignment horizontal="left" vertical="center" indent="5"/>
    </xf>
    <xf numFmtId="166" fontId="98" fillId="2" borderId="12" xfId="0" applyNumberFormat="1" applyFont="1" applyFill="1" applyBorder="1" applyAlignment="1" applyProtection="1">
      <alignment horizontal="right" vertical="center" wrapText="1"/>
      <protection locked="0"/>
    </xf>
    <xf numFmtId="166" fontId="91" fillId="2" borderId="2" xfId="0" applyNumberFormat="1" applyFont="1" applyFill="1" applyBorder="1" applyAlignment="1" applyProtection="1">
      <alignment horizontal="right" vertical="center" wrapText="1"/>
      <protection locked="0"/>
    </xf>
    <xf numFmtId="166" fontId="98" fillId="2" borderId="2" xfId="0" applyNumberFormat="1" applyFont="1" applyFill="1" applyBorder="1" applyAlignment="1" applyProtection="1">
      <alignment horizontal="right" vertical="center" wrapText="1"/>
      <protection locked="0"/>
    </xf>
    <xf numFmtId="168" fontId="91" fillId="0" borderId="2" xfId="0" applyNumberFormat="1" applyFont="1" applyFill="1" applyBorder="1" applyAlignment="1" applyProtection="1">
      <alignment horizontal="right" wrapText="1"/>
    </xf>
    <xf numFmtId="166" fontId="91" fillId="5" borderId="2" xfId="0" applyNumberFormat="1" applyFont="1" applyFill="1" applyBorder="1" applyAlignment="1" applyProtection="1">
      <alignment horizontal="right"/>
      <protection locked="0"/>
    </xf>
    <xf numFmtId="168" fontId="91" fillId="0" borderId="0" xfId="0" applyNumberFormat="1" applyFont="1" applyFill="1" applyBorder="1" applyAlignment="1" applyProtection="1">
      <alignment horizontal="right" wrapText="1"/>
    </xf>
    <xf numFmtId="170" fontId="106" fillId="0" borderId="0" xfId="0" applyNumberFormat="1" applyFont="1" applyFill="1" applyBorder="1" applyAlignment="1" applyProtection="1">
      <alignment horizontal="right" wrapText="1"/>
    </xf>
    <xf numFmtId="164" fontId="107" fillId="0" borderId="0" xfId="0" applyFont="1" applyFill="1" applyBorder="1" applyAlignment="1" applyProtection="1"/>
    <xf numFmtId="166" fontId="91" fillId="5" borderId="13" xfId="0" applyNumberFormat="1" applyFont="1" applyFill="1" applyBorder="1" applyAlignment="1" applyProtection="1">
      <alignment horizontal="right"/>
      <protection locked="0"/>
    </xf>
    <xf numFmtId="168" fontId="106" fillId="0" borderId="0" xfId="0" applyNumberFormat="1" applyFont="1" applyFill="1" applyBorder="1" applyAlignment="1" applyProtection="1">
      <alignment horizontal="right" wrapText="1"/>
    </xf>
    <xf numFmtId="170" fontId="91" fillId="0" borderId="2" xfId="0" applyNumberFormat="1" applyFont="1" applyFill="1" applyBorder="1" applyAlignment="1" applyProtection="1">
      <alignment horizontal="right" wrapText="1"/>
    </xf>
    <xf numFmtId="164" fontId="107" fillId="0" borderId="0" xfId="0" applyFont="1" applyFill="1" applyBorder="1" applyAlignment="1" applyProtection="1">
      <alignment horizontal="right"/>
    </xf>
    <xf numFmtId="166" fontId="91" fillId="5" borderId="2" xfId="0" applyNumberFormat="1" applyFont="1" applyFill="1" applyBorder="1" applyAlignment="1" applyProtection="1">
      <alignment horizontal="right"/>
    </xf>
    <xf numFmtId="170" fontId="106" fillId="0" borderId="30" xfId="0" applyNumberFormat="1" applyFont="1" applyFill="1" applyBorder="1" applyAlignment="1" applyProtection="1">
      <alignment horizontal="right" wrapText="1"/>
    </xf>
    <xf numFmtId="164" fontId="107" fillId="0" borderId="30" xfId="0" applyFont="1" applyFill="1" applyBorder="1" applyAlignment="1" applyProtection="1"/>
    <xf numFmtId="164" fontId="107" fillId="0" borderId="4" xfId="0" applyFont="1" applyFill="1" applyBorder="1" applyAlignment="1" applyProtection="1"/>
    <xf numFmtId="166" fontId="91" fillId="0" borderId="2" xfId="0" applyNumberFormat="1" applyFont="1" applyFill="1" applyBorder="1" applyAlignment="1" applyProtection="1">
      <alignment horizontal="right"/>
      <protection locked="0"/>
    </xf>
    <xf numFmtId="164" fontId="91" fillId="2" borderId="0" xfId="0" applyNumberFormat="1" applyFont="1" applyFill="1" applyBorder="1" applyAlignment="1" applyProtection="1">
      <alignment vertical="center" wrapText="1"/>
    </xf>
    <xf numFmtId="0" fontId="91" fillId="2" borderId="0" xfId="0" applyNumberFormat="1" applyFont="1" applyFill="1" applyBorder="1" applyAlignment="1" applyProtection="1">
      <alignment horizontal="center" vertical="center" wrapText="1"/>
      <protection locked="0"/>
    </xf>
    <xf numFmtId="0" fontId="91" fillId="2" borderId="0" xfId="0" applyNumberFormat="1" applyFont="1" applyFill="1" applyBorder="1" applyAlignment="1" applyProtection="1">
      <alignment wrapText="1"/>
      <protection locked="0"/>
    </xf>
    <xf numFmtId="164" fontId="91" fillId="2" borderId="0" xfId="0" applyFont="1" applyFill="1" applyBorder="1" applyAlignment="1" applyProtection="1">
      <alignment horizontal="left" wrapText="1"/>
      <protection locked="0"/>
    </xf>
    <xf numFmtId="164" fontId="91" fillId="2" borderId="0" xfId="0" applyFont="1" applyFill="1" applyBorder="1" applyAlignment="1" applyProtection="1">
      <alignment wrapText="1"/>
      <protection locked="0"/>
    </xf>
    <xf numFmtId="164" fontId="91" fillId="2" borderId="0" xfId="0" applyNumberFormat="1" applyFont="1" applyFill="1" applyBorder="1" applyAlignment="1" applyProtection="1">
      <alignment horizontal="left" vertical="center" wrapText="1"/>
    </xf>
    <xf numFmtId="0" fontId="91" fillId="0" borderId="0" xfId="0" applyNumberFormat="1" applyFont="1" applyFill="1" applyBorder="1" applyAlignment="1" applyProtection="1">
      <alignment horizontal="left" wrapText="1"/>
    </xf>
    <xf numFmtId="164" fontId="91" fillId="2" borderId="0" xfId="0" applyNumberFormat="1" applyFont="1" applyFill="1" applyBorder="1" applyAlignment="1" applyProtection="1">
      <alignment horizontal="left" vertical="center" wrapText="1" indent="1"/>
    </xf>
    <xf numFmtId="0" fontId="91" fillId="2" borderId="0" xfId="0" applyNumberFormat="1" applyFont="1" applyFill="1" applyBorder="1" applyAlignment="1" applyProtection="1">
      <alignment horizontal="left" wrapText="1"/>
      <protection locked="0"/>
    </xf>
    <xf numFmtId="0" fontId="91" fillId="2" borderId="0" xfId="0" quotePrefix="1" applyNumberFormat="1" applyFont="1" applyFill="1" applyBorder="1" applyAlignment="1" applyProtection="1">
      <alignment horizontal="left" wrapText="1" indent="2"/>
    </xf>
    <xf numFmtId="0" fontId="110" fillId="0" borderId="0" xfId="0" applyNumberFormat="1" applyFont="1" applyFill="1" applyBorder="1" applyAlignment="1" applyProtection="1">
      <alignment horizontal="center" vertical="center" wrapText="1"/>
    </xf>
    <xf numFmtId="0" fontId="91" fillId="2" borderId="0" xfId="0" quotePrefix="1" applyNumberFormat="1" applyFont="1" applyFill="1" applyBorder="1" applyAlignment="1" applyProtection="1">
      <alignment horizontal="left" vertical="top" wrapText="1" indent="2"/>
    </xf>
    <xf numFmtId="0" fontId="91" fillId="2" borderId="0" xfId="0" applyNumberFormat="1" applyFont="1" applyFill="1" applyBorder="1" applyAlignment="1" applyProtection="1">
      <alignment horizontal="left" vertical="top" wrapText="1" indent="4"/>
    </xf>
    <xf numFmtId="0" fontId="110" fillId="0" borderId="0" xfId="0" applyNumberFormat="1" applyFont="1" applyFill="1" applyBorder="1" applyAlignment="1" applyProtection="1">
      <alignment horizontal="left" vertical="center" wrapText="1" indent="1"/>
    </xf>
    <xf numFmtId="164" fontId="91" fillId="0" borderId="0" xfId="0" applyNumberFormat="1" applyFont="1" applyBorder="1" applyAlignment="1" applyProtection="1">
      <alignment horizontal="left" vertical="center" wrapText="1" indent="2"/>
    </xf>
    <xf numFmtId="164" fontId="91" fillId="0" borderId="0" xfId="0" applyNumberFormat="1" applyFont="1" applyFill="1" applyBorder="1" applyAlignment="1" applyProtection="1">
      <alignment horizontal="left" vertical="center" wrapText="1" indent="2"/>
    </xf>
    <xf numFmtId="164" fontId="91" fillId="2" borderId="0" xfId="0" applyNumberFormat="1" applyFont="1" applyFill="1" applyBorder="1" applyAlignment="1" applyProtection="1">
      <alignment horizontal="right" vertical="center" wrapText="1"/>
    </xf>
    <xf numFmtId="0" fontId="91" fillId="2" borderId="0" xfId="0" applyNumberFormat="1" applyFont="1" applyFill="1" applyBorder="1" applyAlignment="1" applyProtection="1">
      <alignment horizontal="right" vertical="center" wrapText="1"/>
    </xf>
    <xf numFmtId="164" fontId="107" fillId="0" borderId="0" xfId="0" applyFont="1"/>
    <xf numFmtId="164" fontId="107" fillId="0" borderId="0" xfId="0" applyFont="1" applyBorder="1"/>
    <xf numFmtId="0" fontId="91" fillId="0" borderId="0" xfId="0" applyNumberFormat="1" applyFont="1" applyBorder="1" applyAlignment="1" applyProtection="1">
      <alignment horizontal="left" wrapText="1"/>
      <protection locked="0"/>
    </xf>
    <xf numFmtId="0" fontId="98" fillId="0" borderId="23" xfId="0" applyNumberFormat="1" applyFont="1" applyFill="1" applyBorder="1" applyAlignment="1" applyProtection="1">
      <alignment horizontal="center" vertical="center" wrapText="1"/>
    </xf>
    <xf numFmtId="0" fontId="112" fillId="0" borderId="2" xfId="0" applyNumberFormat="1" applyFont="1" applyFill="1" applyBorder="1" applyAlignment="1" applyProtection="1">
      <alignment horizontal="center" vertical="center" wrapText="1"/>
      <protection locked="0"/>
    </xf>
    <xf numFmtId="0" fontId="91" fillId="2" borderId="0" xfId="0" applyNumberFormat="1" applyFont="1" applyFill="1" applyBorder="1" applyAlignment="1" applyProtection="1">
      <alignment horizontal="left" wrapText="1"/>
    </xf>
    <xf numFmtId="0" fontId="91" fillId="2" borderId="2" xfId="0" applyNumberFormat="1" applyFont="1" applyFill="1" applyBorder="1" applyAlignment="1" applyProtection="1">
      <alignment horizontal="center" vertical="center" wrapText="1"/>
      <protection locked="0"/>
    </xf>
    <xf numFmtId="164" fontId="107" fillId="0" borderId="2" xfId="0" applyFont="1" applyBorder="1"/>
    <xf numFmtId="0" fontId="109" fillId="2" borderId="2" xfId="1" applyFont="1" applyFill="1" applyBorder="1" applyAlignment="1" applyProtection="1">
      <alignment horizontal="center" vertical="center"/>
      <protection locked="0"/>
    </xf>
    <xf numFmtId="167" fontId="91" fillId="2" borderId="2" xfId="1" applyNumberFormat="1" applyFont="1" applyFill="1" applyBorder="1" applyAlignment="1" applyProtection="1">
      <alignment horizontal="center" vertical="center" wrapText="1"/>
      <protection locked="0"/>
    </xf>
    <xf numFmtId="167" fontId="91" fillId="2" borderId="0" xfId="1" applyNumberFormat="1" applyFont="1" applyFill="1" applyBorder="1" applyAlignment="1" applyProtection="1">
      <alignment horizontal="left" vertical="center" wrapText="1"/>
    </xf>
    <xf numFmtId="164" fontId="107" fillId="0" borderId="0" xfId="0" applyFont="1" applyBorder="1" applyAlignment="1">
      <alignment horizontal="center" vertical="center"/>
    </xf>
    <xf numFmtId="164" fontId="107" fillId="0" borderId="0" xfId="0" applyFont="1" applyBorder="1" applyAlignment="1"/>
    <xf numFmtId="164" fontId="107" fillId="0" borderId="0" xfId="0" applyFont="1" applyFill="1" applyBorder="1" applyAlignment="1">
      <alignment horizontal="right"/>
    </xf>
    <xf numFmtId="164" fontId="107" fillId="0" borderId="0" xfId="0" applyFont="1" applyFill="1" applyBorder="1" applyAlignment="1"/>
    <xf numFmtId="167" fontId="91" fillId="0" borderId="0" xfId="0" applyNumberFormat="1" applyFont="1" applyBorder="1" applyAlignment="1" applyProtection="1">
      <alignment horizontal="left" vertical="center" wrapText="1"/>
    </xf>
    <xf numFmtId="0" fontId="91" fillId="0" borderId="0" xfId="1" applyNumberFormat="1" applyFont="1" applyFill="1" applyBorder="1" applyAlignment="1" applyProtection="1">
      <alignment horizontal="center" vertical="center" wrapText="1"/>
    </xf>
    <xf numFmtId="166" fontId="91" fillId="0" borderId="0" xfId="0" applyNumberFormat="1" applyFont="1" applyFill="1" applyBorder="1" applyAlignment="1" applyProtection="1"/>
    <xf numFmtId="166" fontId="91" fillId="0" borderId="0" xfId="0" applyNumberFormat="1" applyFont="1" applyFill="1" applyBorder="1" applyAlignment="1" applyProtection="1">
      <alignment horizontal="right"/>
    </xf>
    <xf numFmtId="164" fontId="107" fillId="0" borderId="0" xfId="0" applyFont="1" applyAlignment="1">
      <alignment horizontal="center" vertical="center"/>
    </xf>
    <xf numFmtId="164" fontId="115" fillId="0" borderId="0" xfId="0" applyFont="1" applyFill="1" applyBorder="1" applyAlignment="1" applyProtection="1">
      <alignment horizontal="right"/>
    </xf>
    <xf numFmtId="164" fontId="115" fillId="0" borderId="0" xfId="0" applyFont="1" applyFill="1" applyBorder="1" applyAlignment="1" applyProtection="1"/>
    <xf numFmtId="167" fontId="91" fillId="0" borderId="0" xfId="0" applyNumberFormat="1" applyFont="1" applyBorder="1" applyAlignment="1" applyProtection="1">
      <alignment horizontal="left" vertical="center" wrapText="1" indent="1"/>
    </xf>
    <xf numFmtId="0" fontId="91" fillId="0" borderId="2" xfId="0" applyNumberFormat="1" applyFont="1" applyFill="1" applyBorder="1" applyAlignment="1" applyProtection="1">
      <alignment horizontal="right" wrapText="1"/>
    </xf>
    <xf numFmtId="167" fontId="91" fillId="5" borderId="0" xfId="4" applyNumberFormat="1" applyFont="1" applyFill="1" applyBorder="1" applyAlignment="1" applyProtection="1">
      <alignment horizontal="left" vertical="center"/>
    </xf>
    <xf numFmtId="164" fontId="107" fillId="0" borderId="0" xfId="0" applyFont="1" applyAlignment="1">
      <alignment vertical="center"/>
    </xf>
    <xf numFmtId="166" fontId="91" fillId="2" borderId="2" xfId="0" applyNumberFormat="1" applyFont="1" applyFill="1" applyBorder="1" applyAlignment="1" applyProtection="1">
      <protection locked="0"/>
    </xf>
    <xf numFmtId="0" fontId="91" fillId="2" borderId="3" xfId="0" applyNumberFormat="1" applyFont="1" applyFill="1" applyBorder="1" applyAlignment="1" applyProtection="1">
      <alignment horizontal="center" vertical="center" wrapText="1"/>
      <protection locked="0"/>
    </xf>
    <xf numFmtId="0" fontId="91" fillId="4" borderId="0" xfId="0" applyNumberFormat="1" applyFont="1" applyFill="1" applyBorder="1" applyAlignment="1" applyProtection="1">
      <alignment vertical="center"/>
    </xf>
    <xf numFmtId="0" fontId="91" fillId="4" borderId="0" xfId="0" applyNumberFormat="1" applyFont="1" applyFill="1" applyBorder="1" applyAlignment="1" applyProtection="1">
      <alignment horizontal="center" vertical="center"/>
    </xf>
    <xf numFmtId="0" fontId="91" fillId="4" borderId="0" xfId="0" applyNumberFormat="1" applyFont="1" applyFill="1" applyBorder="1" applyAlignment="1" applyProtection="1"/>
    <xf numFmtId="1" fontId="91" fillId="4" borderId="0" xfId="0" applyNumberFormat="1" applyFont="1" applyFill="1" applyBorder="1" applyAlignment="1" applyProtection="1">
      <alignment horizontal="right"/>
    </xf>
    <xf numFmtId="166" fontId="91" fillId="5" borderId="0" xfId="0" applyNumberFormat="1" applyFont="1" applyFill="1" applyBorder="1" applyAlignment="1" applyProtection="1"/>
    <xf numFmtId="167" fontId="91" fillId="2" borderId="0" xfId="0" applyNumberFormat="1" applyFont="1" applyFill="1" applyBorder="1" applyAlignment="1" applyProtection="1">
      <alignment horizontal="left" vertical="center" wrapText="1" indent="1"/>
    </xf>
    <xf numFmtId="166" fontId="91" fillId="0" borderId="2" xfId="0" applyNumberFormat="1" applyFont="1" applyBorder="1" applyAlignment="1" applyProtection="1">
      <protection locked="0"/>
    </xf>
    <xf numFmtId="164" fontId="107" fillId="2" borderId="0" xfId="0" applyFont="1" applyFill="1" applyBorder="1" applyAlignment="1" applyProtection="1"/>
    <xf numFmtId="0" fontId="116" fillId="2" borderId="0" xfId="0" applyNumberFormat="1" applyFont="1" applyFill="1" applyBorder="1" applyAlignment="1" applyProtection="1">
      <alignment horizontal="center" vertical="center" wrapText="1"/>
    </xf>
    <xf numFmtId="164" fontId="107" fillId="0" borderId="0" xfId="0" applyFont="1" applyBorder="1" applyAlignment="1" applyProtection="1">
      <alignment horizontal="center" vertical="center"/>
    </xf>
    <xf numFmtId="164" fontId="107" fillId="0" borderId="0" xfId="0" applyFont="1" applyBorder="1" applyAlignment="1">
      <alignment horizontal="right"/>
    </xf>
    <xf numFmtId="164" fontId="91" fillId="0" borderId="0" xfId="0" applyNumberFormat="1" applyFont="1" applyFill="1" applyBorder="1" applyAlignment="1" applyProtection="1">
      <alignment horizontal="left" vertical="center" wrapText="1" indent="1"/>
    </xf>
    <xf numFmtId="164" fontId="91" fillId="0" borderId="0" xfId="0" applyNumberFormat="1" applyFont="1" applyFill="1" applyBorder="1" applyAlignment="1" applyProtection="1">
      <alignment horizontal="left" vertical="center" wrapText="1"/>
    </xf>
    <xf numFmtId="0" fontId="91" fillId="2" borderId="0" xfId="0" applyNumberFormat="1" applyFont="1" applyFill="1" applyBorder="1" applyAlignment="1" applyProtection="1">
      <alignment horizontal="left" wrapText="1" indent="1"/>
    </xf>
    <xf numFmtId="0" fontId="98" fillId="2" borderId="0" xfId="0" applyNumberFormat="1" applyFont="1" applyFill="1" applyBorder="1" applyAlignment="1" applyProtection="1">
      <alignment horizontal="right" vertical="center" wrapText="1"/>
    </xf>
    <xf numFmtId="0" fontId="117" fillId="2" borderId="2" xfId="1" applyNumberFormat="1" applyFont="1" applyFill="1" applyBorder="1" applyAlignment="1" applyProtection="1">
      <alignment horizontal="center" vertical="center" wrapText="1"/>
    </xf>
    <xf numFmtId="0" fontId="91" fillId="0" borderId="14" xfId="0" applyNumberFormat="1" applyFont="1" applyBorder="1" applyAlignment="1" applyProtection="1">
      <alignment horizontal="left" wrapText="1"/>
      <protection locked="0"/>
    </xf>
    <xf numFmtId="0" fontId="91" fillId="0" borderId="0" xfId="0" applyNumberFormat="1" applyFont="1" applyFill="1" applyBorder="1" applyAlignment="1" applyProtection="1">
      <alignment horizontal="left" vertical="center" wrapText="1"/>
    </xf>
    <xf numFmtId="164" fontId="107" fillId="0" borderId="0" xfId="0" applyFont="1" applyBorder="1" applyAlignment="1" applyProtection="1"/>
    <xf numFmtId="0" fontId="91" fillId="0" borderId="0" xfId="0" applyNumberFormat="1" applyFont="1" applyFill="1" applyBorder="1" applyAlignment="1" applyProtection="1">
      <alignment horizontal="center" vertical="center" wrapText="1"/>
    </xf>
    <xf numFmtId="0" fontId="91" fillId="2" borderId="2" xfId="0" applyNumberFormat="1" applyFont="1" applyFill="1" applyBorder="1" applyAlignment="1" applyProtection="1">
      <alignment horizontal="left" vertical="center" wrapText="1"/>
      <protection locked="0"/>
    </xf>
    <xf numFmtId="0" fontId="91" fillId="2" borderId="2" xfId="1" applyFont="1" applyFill="1" applyBorder="1" applyAlignment="1" applyProtection="1">
      <alignment horizontal="center" vertical="center"/>
    </xf>
    <xf numFmtId="166" fontId="91" fillId="2" borderId="2" xfId="0" applyNumberFormat="1" applyFont="1" applyFill="1" applyBorder="1" applyAlignment="1" applyProtection="1"/>
    <xf numFmtId="0" fontId="91" fillId="0" borderId="0" xfId="0" applyNumberFormat="1" applyFont="1" applyFill="1" applyBorder="1" applyAlignment="1" applyProtection="1">
      <alignment horizontal="left" wrapText="1"/>
      <protection locked="0"/>
    </xf>
    <xf numFmtId="0" fontId="98" fillId="0" borderId="0" xfId="0" applyNumberFormat="1" applyFont="1" applyBorder="1" applyAlignment="1" applyProtection="1">
      <alignment horizontal="right" vertical="center" wrapText="1"/>
    </xf>
    <xf numFmtId="164" fontId="91" fillId="0" borderId="0" xfId="0" quotePrefix="1" applyNumberFormat="1" applyFont="1" applyFill="1" applyBorder="1" applyAlignment="1" applyProtection="1">
      <alignment horizontal="left" vertical="center" wrapText="1"/>
    </xf>
    <xf numFmtId="0" fontId="91" fillId="0" borderId="2" xfId="0" applyNumberFormat="1" applyFont="1" applyBorder="1" applyAlignment="1" applyProtection="1">
      <alignment horizontal="left" vertical="center" wrapText="1"/>
    </xf>
    <xf numFmtId="166" fontId="91" fillId="0" borderId="2" xfId="0" applyNumberFormat="1" applyFont="1" applyFill="1" applyBorder="1" applyAlignment="1" applyProtection="1">
      <protection locked="0"/>
    </xf>
    <xf numFmtId="164" fontId="107" fillId="2" borderId="0" xfId="0" applyFont="1" applyFill="1" applyBorder="1" applyAlignment="1" applyProtection="1">
      <alignment horizontal="center" vertical="center"/>
    </xf>
    <xf numFmtId="0" fontId="91" fillId="2" borderId="13" xfId="0" applyNumberFormat="1" applyFont="1" applyFill="1" applyBorder="1" applyAlignment="1" applyProtection="1">
      <alignment horizontal="center" vertical="center" wrapText="1"/>
      <protection locked="0"/>
    </xf>
    <xf numFmtId="168" fontId="91" fillId="0" borderId="25" xfId="0" applyNumberFormat="1" applyFont="1" applyFill="1" applyBorder="1" applyAlignment="1" applyProtection="1">
      <alignment horizontal="right" wrapText="1"/>
    </xf>
    <xf numFmtId="164" fontId="91" fillId="0" borderId="2" xfId="0" applyNumberFormat="1" applyFont="1" applyBorder="1" applyAlignment="1" applyProtection="1">
      <alignment horizontal="center" vertical="center" wrapText="1"/>
    </xf>
    <xf numFmtId="164" fontId="91" fillId="0" borderId="0" xfId="0" applyNumberFormat="1" applyFont="1" applyBorder="1" applyAlignment="1" applyProtection="1">
      <alignment horizontal="center" vertical="center" wrapText="1"/>
    </xf>
    <xf numFmtId="164" fontId="107" fillId="2" borderId="0" xfId="0" applyFont="1" applyFill="1" applyBorder="1" applyProtection="1"/>
    <xf numFmtId="164" fontId="107" fillId="2" borderId="0" xfId="0" applyFont="1" applyFill="1" applyBorder="1" applyAlignment="1" applyProtection="1">
      <alignment horizontal="right"/>
    </xf>
    <xf numFmtId="164" fontId="91" fillId="2" borderId="0" xfId="1" applyNumberFormat="1" applyFont="1" applyFill="1" applyBorder="1" applyAlignment="1" applyProtection="1">
      <alignment horizontal="left" vertical="center" wrapText="1" indent="1"/>
    </xf>
    <xf numFmtId="164" fontId="91" fillId="0" borderId="0" xfId="0" applyFont="1" applyBorder="1" applyAlignment="1" applyProtection="1">
      <alignment horizontal="left" wrapText="1" indent="1"/>
    </xf>
    <xf numFmtId="164" fontId="91" fillId="0" borderId="0" xfId="1" applyNumberFormat="1" applyFont="1" applyFill="1" applyBorder="1" applyAlignment="1" applyProtection="1">
      <alignment horizontal="left" vertical="center" wrapText="1" indent="1"/>
    </xf>
    <xf numFmtId="0" fontId="91" fillId="0" borderId="0" xfId="1" applyNumberFormat="1" applyFont="1" applyFill="1" applyBorder="1" applyAlignment="1" applyProtection="1">
      <alignment horizontal="left" vertical="center" wrapText="1" indent="1"/>
    </xf>
    <xf numFmtId="167" fontId="91" fillId="2" borderId="0" xfId="1" applyNumberFormat="1" applyFont="1" applyFill="1" applyBorder="1" applyAlignment="1" applyProtection="1">
      <alignment horizontal="left" vertical="center" wrapText="1" indent="1"/>
    </xf>
    <xf numFmtId="164" fontId="107" fillId="0" borderId="0" xfId="0" applyFont="1" applyProtection="1"/>
    <xf numFmtId="164" fontId="107" fillId="0" borderId="4" xfId="0" applyFont="1" applyBorder="1"/>
    <xf numFmtId="170" fontId="107" fillId="0" borderId="4" xfId="0" applyNumberFormat="1" applyFont="1" applyBorder="1"/>
    <xf numFmtId="168" fontId="91" fillId="0" borderId="28" xfId="0" applyNumberFormat="1" applyFont="1" applyFill="1" applyBorder="1" applyAlignment="1" applyProtection="1">
      <alignment horizontal="right" wrapText="1"/>
    </xf>
    <xf numFmtId="166" fontId="106" fillId="2" borderId="13" xfId="0" applyNumberFormat="1" applyFont="1" applyFill="1" applyBorder="1" applyAlignment="1" applyProtection="1">
      <protection locked="0"/>
    </xf>
    <xf numFmtId="0" fontId="91" fillId="2" borderId="2" xfId="0" applyNumberFormat="1" applyFont="1" applyFill="1" applyBorder="1" applyAlignment="1" applyProtection="1">
      <alignment horizontal="center" vertical="center" wrapText="1"/>
    </xf>
    <xf numFmtId="0" fontId="91" fillId="0" borderId="0" xfId="0" quotePrefix="1" applyNumberFormat="1" applyFont="1" applyFill="1" applyBorder="1" applyAlignment="1" applyProtection="1">
      <alignment horizontal="left" wrapText="1"/>
      <protection locked="0"/>
    </xf>
    <xf numFmtId="168" fontId="91" fillId="0" borderId="13" xfId="0" applyNumberFormat="1" applyFont="1" applyFill="1" applyBorder="1" applyAlignment="1" applyProtection="1">
      <alignment horizontal="right" wrapText="1"/>
    </xf>
    <xf numFmtId="164" fontId="107" fillId="0" borderId="2" xfId="0" applyFont="1" applyBorder="1" applyProtection="1">
      <protection locked="0"/>
    </xf>
    <xf numFmtId="166" fontId="106" fillId="2" borderId="2" xfId="0" applyNumberFormat="1" applyFont="1" applyFill="1" applyBorder="1" applyAlignment="1" applyProtection="1">
      <protection locked="0"/>
    </xf>
    <xf numFmtId="164" fontId="107" fillId="2" borderId="0" xfId="0" applyFont="1" applyFill="1" applyBorder="1" applyAlignment="1" applyProtection="1">
      <alignment vertical="center"/>
    </xf>
    <xf numFmtId="164" fontId="107" fillId="0" borderId="0" xfId="0" applyFont="1" applyBorder="1" applyProtection="1"/>
    <xf numFmtId="0" fontId="91" fillId="2" borderId="0" xfId="0" applyNumberFormat="1" applyFont="1" applyFill="1" applyBorder="1" applyAlignment="1" applyProtection="1">
      <alignment horizontal="center" vertical="center" wrapText="1"/>
    </xf>
    <xf numFmtId="166" fontId="98" fillId="2" borderId="13" xfId="0" applyNumberFormat="1" applyFont="1" applyFill="1" applyBorder="1" applyAlignment="1" applyProtection="1">
      <alignment horizontal="right" vertical="center" wrapText="1"/>
      <protection locked="0"/>
    </xf>
    <xf numFmtId="168" fontId="119" fillId="0" borderId="0" xfId="0" applyNumberFormat="1" applyFont="1" applyFill="1" applyBorder="1" applyAlignment="1" applyProtection="1">
      <alignment horizontal="left" wrapText="1" indent="4"/>
    </xf>
    <xf numFmtId="168" fontId="106" fillId="0" borderId="2" xfId="0" applyNumberFormat="1" applyFont="1" applyFill="1" applyBorder="1" applyAlignment="1" applyProtection="1">
      <alignment horizontal="right" vertical="center" wrapText="1"/>
    </xf>
    <xf numFmtId="0" fontId="91" fillId="0" borderId="0" xfId="0" applyNumberFormat="1" applyFont="1" applyBorder="1" applyAlignment="1" applyProtection="1">
      <alignment horizontal="right" vertical="center" wrapText="1"/>
    </xf>
    <xf numFmtId="164" fontId="108" fillId="2" borderId="21" xfId="0" applyFont="1" applyFill="1" applyBorder="1" applyProtection="1"/>
    <xf numFmtId="164" fontId="111" fillId="2" borderId="0" xfId="0" applyNumberFormat="1" applyFont="1" applyFill="1" applyBorder="1" applyAlignment="1" applyProtection="1">
      <alignment horizontal="left" vertical="center" wrapText="1" indent="3"/>
    </xf>
    <xf numFmtId="164" fontId="98" fillId="2" borderId="0" xfId="0" applyNumberFormat="1" applyFont="1" applyFill="1" applyBorder="1" applyAlignment="1" applyProtection="1">
      <alignment horizontal="left" vertical="center" wrapText="1" indent="3"/>
    </xf>
    <xf numFmtId="164" fontId="98" fillId="2" borderId="0" xfId="0" applyNumberFormat="1" applyFont="1" applyFill="1" applyBorder="1" applyAlignment="1" applyProtection="1">
      <alignment horizontal="left" vertical="center" wrapText="1"/>
    </xf>
    <xf numFmtId="168" fontId="106" fillId="0" borderId="0" xfId="0" applyNumberFormat="1" applyFont="1" applyFill="1" applyBorder="1" applyAlignment="1" applyProtection="1">
      <alignment wrapText="1"/>
    </xf>
    <xf numFmtId="164" fontId="107" fillId="0" borderId="0" xfId="0" applyFont="1" applyAlignment="1"/>
    <xf numFmtId="1" fontId="98" fillId="0" borderId="0" xfId="0" applyNumberFormat="1" applyFont="1" applyBorder="1" applyAlignment="1" applyProtection="1">
      <alignment horizontal="left" vertical="center" wrapText="1" indent="3"/>
    </xf>
    <xf numFmtId="1" fontId="98" fillId="0" borderId="0" xfId="0" applyNumberFormat="1" applyFont="1" applyBorder="1" applyAlignment="1" applyProtection="1">
      <alignment horizontal="left" vertical="center" wrapText="1"/>
    </xf>
    <xf numFmtId="1" fontId="91" fillId="0" borderId="0" xfId="0" applyNumberFormat="1" applyFont="1" applyBorder="1" applyAlignment="1" applyProtection="1">
      <alignment horizontal="left" vertical="center" wrapText="1" indent="3"/>
    </xf>
    <xf numFmtId="166" fontId="91" fillId="2" borderId="0" xfId="0" applyNumberFormat="1" applyFont="1" applyFill="1" applyBorder="1" applyAlignment="1" applyProtection="1"/>
    <xf numFmtId="166" fontId="91" fillId="0" borderId="2" xfId="0" applyNumberFormat="1" applyFont="1" applyFill="1" applyBorder="1" applyAlignment="1" applyProtection="1"/>
    <xf numFmtId="166" fontId="121" fillId="2" borderId="0" xfId="0" applyNumberFormat="1" applyFont="1" applyFill="1"/>
    <xf numFmtId="164" fontId="107" fillId="0" borderId="0" xfId="0" applyFont="1" applyFill="1" applyBorder="1" applyAlignment="1" applyProtection="1">
      <alignment horizontal="left" vertical="center"/>
    </xf>
    <xf numFmtId="0" fontId="91" fillId="0" borderId="0" xfId="0" applyNumberFormat="1" applyFont="1" applyFill="1" applyBorder="1" applyAlignment="1" applyProtection="1">
      <alignment horizontal="left" wrapText="1" indent="1"/>
    </xf>
    <xf numFmtId="168" fontId="107" fillId="0" borderId="0" xfId="0" applyNumberFormat="1" applyFont="1" applyBorder="1"/>
    <xf numFmtId="164" fontId="107" fillId="0" borderId="0" xfId="0" applyFont="1" applyFill="1" applyBorder="1"/>
    <xf numFmtId="164" fontId="107" fillId="2" borderId="0" xfId="0" applyFont="1" applyFill="1" applyBorder="1"/>
    <xf numFmtId="167" fontId="98" fillId="2" borderId="0" xfId="0" applyNumberFormat="1" applyFont="1" applyFill="1" applyBorder="1" applyAlignment="1" applyProtection="1">
      <alignment horizontal="left" wrapText="1" indent="5"/>
    </xf>
    <xf numFmtId="0" fontId="119" fillId="0" borderId="0" xfId="0" applyNumberFormat="1" applyFont="1" applyFill="1" applyBorder="1" applyAlignment="1" applyProtection="1">
      <alignment horizontal="left" wrapText="1" indent="4"/>
    </xf>
    <xf numFmtId="164" fontId="107" fillId="0" borderId="0" xfId="0" applyFont="1" applyFill="1" applyBorder="1" applyAlignment="1" applyProtection="1">
      <alignment horizontal="left" indent="1"/>
    </xf>
    <xf numFmtId="164" fontId="108" fillId="2" borderId="21" xfId="0" applyFont="1" applyFill="1" applyBorder="1" applyAlignment="1" applyProtection="1">
      <alignment vertical="center"/>
    </xf>
    <xf numFmtId="164" fontId="91" fillId="2" borderId="0" xfId="0" applyNumberFormat="1" applyFont="1" applyFill="1" applyBorder="1" applyAlignment="1" applyProtection="1">
      <alignment horizontal="left" vertical="center" wrapText="1" indent="5"/>
    </xf>
    <xf numFmtId="164" fontId="118" fillId="2" borderId="0" xfId="0" applyFont="1" applyFill="1" applyBorder="1" applyAlignment="1" applyProtection="1"/>
    <xf numFmtId="164" fontId="98" fillId="2" borderId="0" xfId="0" applyNumberFormat="1" applyFont="1" applyFill="1" applyBorder="1" applyAlignment="1" applyProtection="1">
      <alignment horizontal="center" vertical="center" wrapText="1"/>
    </xf>
    <xf numFmtId="164" fontId="91" fillId="2" borderId="0" xfId="0" applyNumberFormat="1" applyFont="1" applyFill="1" applyBorder="1" applyAlignment="1" applyProtection="1">
      <alignment horizontal="left" vertical="center" wrapText="1" indent="3"/>
    </xf>
    <xf numFmtId="164" fontId="91" fillId="2" borderId="0" xfId="0" applyNumberFormat="1" applyFont="1" applyFill="1" applyBorder="1" applyAlignment="1" applyProtection="1">
      <alignment horizontal="right" vertical="center" wrapText="1" indent="3"/>
    </xf>
    <xf numFmtId="164" fontId="91" fillId="0" borderId="0" xfId="1" applyNumberFormat="1" applyFont="1" applyFill="1" applyBorder="1" applyAlignment="1" applyProtection="1">
      <alignment horizontal="right" vertical="center" wrapText="1"/>
    </xf>
    <xf numFmtId="164" fontId="91" fillId="0" borderId="0" xfId="1" applyNumberFormat="1" applyFont="1" applyFill="1" applyBorder="1" applyAlignment="1" applyProtection="1">
      <alignment horizontal="left" vertical="center" wrapText="1"/>
    </xf>
    <xf numFmtId="166" fontId="109" fillId="5" borderId="2" xfId="0" applyNumberFormat="1" applyFont="1" applyFill="1" applyBorder="1" applyAlignment="1" applyProtection="1">
      <alignment horizontal="right"/>
    </xf>
    <xf numFmtId="1" fontId="12" fillId="13" borderId="0" xfId="4" applyNumberFormat="1" applyFont="1" applyFill="1" applyBorder="1" applyAlignment="1" applyProtection="1">
      <alignment horizontal="left" vertical="center" indent="4"/>
    </xf>
    <xf numFmtId="1" fontId="90" fillId="30" borderId="0" xfId="4" applyNumberFormat="1" applyFont="1" applyFill="1" applyBorder="1" applyAlignment="1" applyProtection="1">
      <alignment horizontal="center" vertical="center"/>
    </xf>
    <xf numFmtId="1" fontId="0" fillId="12" borderId="0" xfId="0" applyNumberFormat="1" applyFill="1" applyBorder="1" applyProtection="1"/>
    <xf numFmtId="164" fontId="0" fillId="12" borderId="0" xfId="0" applyFill="1" applyProtection="1"/>
    <xf numFmtId="164" fontId="0" fillId="12" borderId="0" xfId="0" applyFill="1" applyBorder="1" applyAlignment="1" applyProtection="1">
      <alignment vertical="center"/>
    </xf>
    <xf numFmtId="1" fontId="41" fillId="9" borderId="0" xfId="0" applyNumberFormat="1" applyFont="1" applyFill="1" applyAlignment="1" applyProtection="1">
      <alignment horizontal="left"/>
    </xf>
    <xf numFmtId="168" fontId="84" fillId="0" borderId="25" xfId="0" applyNumberFormat="1" applyFont="1" applyFill="1" applyBorder="1" applyAlignment="1" applyProtection="1">
      <alignment horizontal="right" wrapText="1"/>
    </xf>
    <xf numFmtId="166" fontId="84" fillId="5" borderId="2" xfId="0" applyNumberFormat="1" applyFont="1" applyFill="1" applyBorder="1" applyAlignment="1" applyProtection="1">
      <alignment horizontal="right"/>
    </xf>
    <xf numFmtId="164" fontId="123" fillId="0" borderId="0" xfId="0" applyFont="1"/>
    <xf numFmtId="164" fontId="124" fillId="0" borderId="0" xfId="0" applyFont="1"/>
    <xf numFmtId="164" fontId="50" fillId="0" borderId="0" xfId="0" applyFont="1" applyBorder="1" applyAlignment="1">
      <alignment horizontal="left" vertical="center" indent="5"/>
    </xf>
    <xf numFmtId="164" fontId="50" fillId="0" borderId="0" xfId="0" applyFont="1" applyBorder="1"/>
    <xf numFmtId="164" fontId="46" fillId="0" borderId="0" xfId="0" applyFont="1" applyBorder="1" applyAlignment="1"/>
    <xf numFmtId="164" fontId="46" fillId="0" borderId="0" xfId="0" applyFont="1" applyFill="1" applyBorder="1" applyAlignment="1" applyProtection="1"/>
    <xf numFmtId="164" fontId="125" fillId="0" borderId="0" xfId="0" applyFont="1" applyFill="1" applyBorder="1" applyAlignment="1" applyProtection="1"/>
    <xf numFmtId="164" fontId="124" fillId="0" borderId="0" xfId="0" applyFont="1" applyBorder="1"/>
    <xf numFmtId="164" fontId="124" fillId="0" borderId="0" xfId="0" applyFont="1" applyFill="1" applyBorder="1" applyAlignment="1" applyProtection="1">
      <alignment horizontal="right"/>
    </xf>
    <xf numFmtId="164" fontId="126" fillId="0" borderId="0" xfId="0" applyFont="1" applyFill="1" applyBorder="1" applyAlignment="1" applyProtection="1"/>
    <xf numFmtId="164" fontId="124" fillId="0" borderId="0" xfId="0" applyFont="1" applyFill="1" applyBorder="1" applyAlignment="1" applyProtection="1"/>
    <xf numFmtId="0" fontId="46" fillId="2" borderId="37" xfId="0" applyNumberFormat="1" applyFont="1" applyFill="1" applyBorder="1" applyAlignment="1" applyProtection="1">
      <alignment horizontal="center" vertical="center" wrapText="1"/>
      <protection locked="0"/>
    </xf>
    <xf numFmtId="164" fontId="107" fillId="0" borderId="25" xfId="0" applyFont="1" applyBorder="1" applyProtection="1"/>
    <xf numFmtId="0" fontId="113" fillId="24" borderId="36" xfId="1" applyFont="1" applyFill="1" applyBorder="1" applyAlignment="1" applyProtection="1">
      <alignment horizontal="center" vertical="center"/>
    </xf>
    <xf numFmtId="164" fontId="107" fillId="0" borderId="25" xfId="0" applyFont="1" applyBorder="1" applyAlignment="1" applyProtection="1">
      <alignment horizontal="center" vertical="center"/>
    </xf>
    <xf numFmtId="0" fontId="91" fillId="2" borderId="25" xfId="0" applyNumberFormat="1" applyFont="1" applyFill="1" applyBorder="1" applyAlignment="1" applyProtection="1">
      <alignment horizontal="center" vertical="center" wrapText="1"/>
      <protection locked="0"/>
    </xf>
    <xf numFmtId="164" fontId="107" fillId="0" borderId="25" xfId="0" applyFont="1" applyBorder="1" applyAlignment="1">
      <alignment horizontal="center" vertical="center"/>
    </xf>
    <xf numFmtId="0" fontId="113" fillId="32" borderId="36" xfId="1" applyFont="1" applyFill="1" applyBorder="1" applyAlignment="1" applyProtection="1">
      <alignment horizontal="center" vertical="center"/>
    </xf>
    <xf numFmtId="0" fontId="45" fillId="7" borderId="0" xfId="0" applyNumberFormat="1" applyFont="1" applyFill="1" applyBorder="1" applyAlignment="1" applyProtection="1">
      <alignment horizontal="left"/>
    </xf>
    <xf numFmtId="164" fontId="107" fillId="0" borderId="0" xfId="0" applyFont="1" applyBorder="1" applyAlignment="1" applyProtection="1">
      <protection locked="0"/>
    </xf>
    <xf numFmtId="164" fontId="91" fillId="2" borderId="0" xfId="0" applyNumberFormat="1" applyFont="1" applyFill="1" applyBorder="1" applyAlignment="1" applyProtection="1">
      <alignment horizontal="left" vertical="center" wrapText="1" indent="4"/>
    </xf>
    <xf numFmtId="164" fontId="120" fillId="2" borderId="0" xfId="0" applyNumberFormat="1" applyFont="1" applyFill="1" applyBorder="1" applyAlignment="1" applyProtection="1">
      <alignment horizontal="left" vertical="center" wrapText="1"/>
    </xf>
    <xf numFmtId="0" fontId="12" fillId="12" borderId="0" xfId="0" applyNumberFormat="1" applyFont="1" applyFill="1" applyBorder="1" applyAlignment="1" applyProtection="1">
      <alignment horizontal="center"/>
    </xf>
    <xf numFmtId="1" fontId="12" fillId="9" borderId="0" xfId="0" applyNumberFormat="1" applyFont="1" applyFill="1" applyBorder="1" applyAlignment="1" applyProtection="1">
      <alignment horizontal="center"/>
    </xf>
    <xf numFmtId="0" fontId="12" fillId="9" borderId="0" xfId="0" applyNumberFormat="1" applyFont="1" applyFill="1" applyBorder="1" applyAlignment="1" applyProtection="1">
      <alignment horizontal="center" wrapText="1"/>
    </xf>
    <xf numFmtId="1" fontId="12" fillId="12" borderId="0" xfId="0" applyNumberFormat="1" applyFont="1" applyFill="1" applyBorder="1" applyAlignment="1" applyProtection="1">
      <alignment horizontal="center"/>
    </xf>
    <xf numFmtId="164" fontId="12" fillId="8" borderId="0" xfId="0" applyFont="1" applyFill="1" applyAlignment="1">
      <alignment horizontal="center"/>
    </xf>
    <xf numFmtId="164" fontId="5" fillId="0" borderId="0" xfId="0" applyFont="1" applyAlignment="1">
      <alignment horizontal="center"/>
    </xf>
    <xf numFmtId="166" fontId="91" fillId="2" borderId="12" xfId="0" applyNumberFormat="1" applyFont="1" applyFill="1" applyBorder="1" applyAlignment="1" applyProtection="1">
      <alignment horizontal="right" vertical="center" wrapText="1"/>
      <protection locked="0"/>
    </xf>
    <xf numFmtId="166" fontId="91" fillId="2" borderId="13" xfId="0" applyNumberFormat="1" applyFont="1" applyFill="1" applyBorder="1" applyAlignment="1" applyProtection="1">
      <alignment horizontal="right" vertical="center" wrapText="1"/>
      <protection locked="0"/>
    </xf>
    <xf numFmtId="164" fontId="91" fillId="0" borderId="0" xfId="0" applyNumberFormat="1" applyFont="1" applyBorder="1" applyAlignment="1" applyProtection="1">
      <alignment horizontal="left" vertical="center" wrapText="1" indent="5"/>
    </xf>
    <xf numFmtId="164" fontId="107" fillId="0" borderId="14" xfId="0" applyFont="1" applyBorder="1" applyAlignment="1" applyProtection="1">
      <protection locked="0"/>
    </xf>
    <xf numFmtId="0" fontId="98" fillId="2" borderId="0" xfId="1" applyNumberFormat="1" applyFont="1" applyFill="1" applyBorder="1" applyAlignment="1" applyProtection="1">
      <alignment horizontal="right" vertical="center" wrapText="1" indent="2"/>
    </xf>
    <xf numFmtId="168" fontId="118" fillId="0" borderId="0" xfId="0" applyNumberFormat="1" applyFont="1" applyBorder="1" applyAlignment="1">
      <alignment vertical="top"/>
    </xf>
    <xf numFmtId="168" fontId="118" fillId="0" borderId="21" xfId="0" applyNumberFormat="1" applyFont="1" applyBorder="1" applyAlignment="1">
      <alignment vertical="top"/>
    </xf>
    <xf numFmtId="164" fontId="120" fillId="0" borderId="0" xfId="0" applyFont="1" applyBorder="1" applyAlignment="1"/>
    <xf numFmtId="164" fontId="120" fillId="0" borderId="14" xfId="0" applyFont="1" applyBorder="1" applyAlignment="1"/>
    <xf numFmtId="166" fontId="109" fillId="2" borderId="0" xfId="0" applyNumberFormat="1" applyFont="1" applyFill="1"/>
    <xf numFmtId="166" fontId="109" fillId="2" borderId="0" xfId="0" applyNumberFormat="1" applyFont="1" applyFill="1" applyAlignment="1">
      <alignment vertical="center"/>
    </xf>
    <xf numFmtId="164" fontId="109" fillId="0" borderId="0" xfId="0" applyFont="1" applyFill="1" applyBorder="1"/>
    <xf numFmtId="168" fontId="109" fillId="0" borderId="0" xfId="0" applyNumberFormat="1" applyFont="1" applyBorder="1" applyAlignment="1">
      <alignment vertical="top"/>
    </xf>
    <xf numFmtId="167" fontId="91" fillId="2" borderId="0" xfId="0" applyNumberFormat="1" applyFont="1" applyFill="1" applyBorder="1" applyAlignment="1" applyProtection="1">
      <alignment horizontal="left" wrapText="1" indent="4"/>
    </xf>
    <xf numFmtId="164" fontId="98" fillId="2" borderId="0" xfId="0" applyNumberFormat="1" applyFont="1" applyFill="1" applyBorder="1" applyAlignment="1" applyProtection="1">
      <alignment horizontal="left" wrapText="1"/>
    </xf>
    <xf numFmtId="164" fontId="98" fillId="0" borderId="0" xfId="0" applyNumberFormat="1" applyFont="1" applyFill="1" applyBorder="1" applyAlignment="1" applyProtection="1">
      <alignment horizontal="left" vertical="center" wrapText="1"/>
    </xf>
    <xf numFmtId="167" fontId="91" fillId="2" borderId="0" xfId="0" applyNumberFormat="1" applyFont="1" applyFill="1" applyBorder="1" applyAlignment="1" applyProtection="1">
      <alignment horizontal="left" wrapText="1" indent="2"/>
    </xf>
    <xf numFmtId="0" fontId="91" fillId="0" borderId="0" xfId="0" applyNumberFormat="1" applyFont="1" applyFill="1" applyBorder="1" applyAlignment="1" applyProtection="1">
      <alignment horizontal="left" vertical="center" wrapText="1" indent="2"/>
    </xf>
    <xf numFmtId="167" fontId="91" fillId="2" borderId="0" xfId="0" applyNumberFormat="1" applyFont="1" applyFill="1" applyBorder="1" applyAlignment="1" applyProtection="1">
      <alignment horizontal="left" vertical="center" wrapText="1" indent="2"/>
    </xf>
    <xf numFmtId="164" fontId="12" fillId="9" borderId="0" xfId="0" applyFont="1" applyFill="1" applyProtection="1"/>
    <xf numFmtId="1" fontId="51" fillId="7" borderId="40" xfId="0" applyNumberFormat="1" applyFont="1" applyFill="1" applyBorder="1" applyAlignment="1" applyProtection="1">
      <alignment horizontal="right" vertical="center" wrapText="1"/>
    </xf>
    <xf numFmtId="164" fontId="0" fillId="2" borderId="0" xfId="0" applyFill="1" applyBorder="1" applyAlignment="1">
      <alignment vertical="top"/>
    </xf>
    <xf numFmtId="0" fontId="44" fillId="17" borderId="0" xfId="0" applyNumberFormat="1" applyFont="1" applyFill="1" applyBorder="1" applyAlignment="1" applyProtection="1">
      <alignment horizontal="center" vertical="top"/>
    </xf>
    <xf numFmtId="0" fontId="44" fillId="17" borderId="0" xfId="0" applyNumberFormat="1" applyFont="1" applyFill="1" applyBorder="1" applyAlignment="1" applyProtection="1">
      <alignment horizontal="left" vertical="top" wrapText="1"/>
    </xf>
    <xf numFmtId="169" fontId="44" fillId="17" borderId="0" xfId="0" applyNumberFormat="1" applyFont="1" applyFill="1" applyBorder="1" applyAlignment="1" applyProtection="1">
      <alignment horizontal="center" vertical="top" wrapText="1"/>
    </xf>
    <xf numFmtId="164" fontId="32" fillId="2" borderId="21" xfId="0" applyFont="1" applyFill="1" applyBorder="1" applyAlignment="1" applyProtection="1">
      <alignment vertical="top"/>
    </xf>
    <xf numFmtId="164" fontId="0" fillId="7" borderId="17" xfId="0" applyFill="1" applyBorder="1" applyAlignment="1" applyProtection="1">
      <alignment vertical="top"/>
    </xf>
    <xf numFmtId="164" fontId="0" fillId="7" borderId="7" xfId="0" applyFill="1" applyBorder="1" applyAlignment="1" applyProtection="1">
      <alignment vertical="top"/>
    </xf>
    <xf numFmtId="164" fontId="0" fillId="0" borderId="0" xfId="0" applyAlignment="1">
      <alignment vertical="top"/>
    </xf>
    <xf numFmtId="166" fontId="12" fillId="13" borderId="0" xfId="4" applyNumberFormat="1" applyFont="1" applyFill="1" applyBorder="1" applyAlignment="1" applyProtection="1">
      <alignment horizontal="center" vertical="top"/>
    </xf>
    <xf numFmtId="1" fontId="12" fillId="9" borderId="0" xfId="0" applyNumberFormat="1" applyFont="1" applyFill="1" applyBorder="1" applyAlignment="1" applyProtection="1">
      <alignment horizontal="center" vertical="top"/>
    </xf>
    <xf numFmtId="164" fontId="72" fillId="9" borderId="0" xfId="0" applyFont="1" applyFill="1" applyAlignment="1">
      <alignment horizontal="center" vertical="top"/>
    </xf>
    <xf numFmtId="164" fontId="0" fillId="12" borderId="0" xfId="0" applyFill="1" applyBorder="1" applyAlignment="1">
      <alignment vertical="top"/>
    </xf>
    <xf numFmtId="0" fontId="39" fillId="12" borderId="0" xfId="1" applyFont="1" applyFill="1" applyBorder="1" applyAlignment="1" applyProtection="1">
      <alignment horizontal="left" vertical="top"/>
    </xf>
    <xf numFmtId="164" fontId="35" fillId="12" borderId="0" xfId="0" applyFont="1" applyFill="1" applyBorder="1" applyAlignment="1" applyProtection="1">
      <alignment horizontal="center" vertical="top"/>
    </xf>
    <xf numFmtId="0" fontId="44" fillId="17" borderId="0" xfId="0" applyNumberFormat="1" applyFont="1" applyFill="1" applyBorder="1" applyAlignment="1" applyProtection="1">
      <alignment horizontal="center" vertical="top" wrapText="1"/>
    </xf>
    <xf numFmtId="0" fontId="44" fillId="17" borderId="39" xfId="0" applyNumberFormat="1" applyFont="1" applyFill="1" applyBorder="1" applyAlignment="1" applyProtection="1">
      <alignment horizontal="center" vertical="top" wrapText="1"/>
    </xf>
    <xf numFmtId="0" fontId="127" fillId="17" borderId="0" xfId="0" applyNumberFormat="1" applyFont="1" applyFill="1" applyBorder="1" applyAlignment="1" applyProtection="1">
      <alignment horizontal="left" indent="2"/>
    </xf>
    <xf numFmtId="164" fontId="127" fillId="7" borderId="0" xfId="0" applyFont="1" applyFill="1" applyAlignment="1">
      <alignment horizontal="left" indent="2"/>
    </xf>
    <xf numFmtId="0" fontId="55" fillId="17" borderId="0" xfId="0" applyNumberFormat="1" applyFont="1" applyFill="1" applyBorder="1" applyAlignment="1" applyProtection="1">
      <alignment horizontal="center"/>
    </xf>
    <xf numFmtId="0" fontId="127" fillId="17" borderId="0" xfId="0" applyNumberFormat="1" applyFont="1" applyFill="1" applyBorder="1" applyAlignment="1" applyProtection="1">
      <alignment horizontal="center" wrapText="1"/>
    </xf>
    <xf numFmtId="168" fontId="53" fillId="7" borderId="0" xfId="0" applyNumberFormat="1" applyFont="1" applyFill="1" applyBorder="1" applyAlignment="1" applyProtection="1">
      <alignment horizontal="right" wrapText="1"/>
    </xf>
    <xf numFmtId="170" fontId="127" fillId="7" borderId="0" xfId="0" applyNumberFormat="1" applyFont="1" applyFill="1" applyBorder="1" applyAlignment="1" applyProtection="1">
      <alignment vertical="center" wrapText="1"/>
    </xf>
    <xf numFmtId="166" fontId="53" fillId="7" borderId="0" xfId="0" applyNumberFormat="1" applyFont="1" applyFill="1" applyBorder="1" applyAlignment="1" applyProtection="1">
      <alignment vertical="center"/>
      <protection locked="0"/>
    </xf>
    <xf numFmtId="166" fontId="53" fillId="7" borderId="0" xfId="0" applyNumberFormat="1" applyFont="1" applyFill="1" applyBorder="1" applyAlignment="1" applyProtection="1">
      <alignment vertical="center"/>
    </xf>
    <xf numFmtId="14" fontId="53" fillId="7" borderId="0" xfId="0" applyNumberFormat="1" applyFont="1" applyFill="1" applyBorder="1" applyAlignment="1" applyProtection="1">
      <alignment horizontal="left" vertical="center" wrapText="1" indent="2"/>
    </xf>
    <xf numFmtId="0" fontId="44" fillId="17" borderId="0" xfId="0" applyNumberFormat="1" applyFont="1" applyFill="1" applyBorder="1" applyAlignment="1" applyProtection="1">
      <alignment horizontal="left"/>
    </xf>
    <xf numFmtId="166" fontId="91" fillId="2" borderId="12" xfId="0" applyNumberFormat="1" applyFont="1" applyFill="1" applyBorder="1" applyAlignment="1" applyProtection="1">
      <alignment horizontal="right" vertical="center" wrapText="1"/>
    </xf>
    <xf numFmtId="164" fontId="12" fillId="11" borderId="0" xfId="4" applyFont="1" applyFill="1" applyBorder="1" applyAlignment="1" applyProtection="1">
      <alignment horizontal="center" vertical="center"/>
    </xf>
    <xf numFmtId="166" fontId="91" fillId="2" borderId="2" xfId="0" applyNumberFormat="1" applyFont="1" applyFill="1" applyBorder="1" applyAlignment="1" applyProtection="1">
      <alignment horizontal="right" vertical="center"/>
    </xf>
    <xf numFmtId="0" fontId="91" fillId="2" borderId="41" xfId="0" applyNumberFormat="1" applyFont="1" applyFill="1" applyBorder="1" applyAlignment="1" applyProtection="1">
      <alignment horizontal="center" vertical="center" wrapText="1"/>
      <protection locked="0"/>
    </xf>
    <xf numFmtId="168" fontId="106" fillId="0" borderId="2" xfId="0" applyNumberFormat="1" applyFont="1" applyFill="1" applyBorder="1" applyAlignment="1" applyProtection="1">
      <alignment horizontal="center" vertical="center" wrapText="1"/>
    </xf>
    <xf numFmtId="164" fontId="0" fillId="2" borderId="0" xfId="0" applyFill="1" applyBorder="1" applyAlignment="1">
      <alignment horizontal="center" vertical="center"/>
    </xf>
    <xf numFmtId="168" fontId="91" fillId="0" borderId="2" xfId="0" applyNumberFormat="1" applyFont="1" applyFill="1" applyBorder="1" applyAlignment="1" applyProtection="1">
      <alignment horizontal="center" vertical="center" wrapText="1"/>
    </xf>
    <xf numFmtId="166" fontId="91" fillId="5" borderId="2" xfId="0" applyNumberFormat="1" applyFont="1" applyFill="1" applyBorder="1" applyAlignment="1" applyProtection="1">
      <alignment horizontal="center" vertical="center"/>
    </xf>
    <xf numFmtId="164" fontId="32" fillId="2" borderId="21" xfId="0" applyFont="1" applyFill="1" applyBorder="1" applyAlignment="1" applyProtection="1">
      <alignment horizontal="center" vertical="center"/>
    </xf>
    <xf numFmtId="169" fontId="11" fillId="0" borderId="17" xfId="0" applyNumberFormat="1" applyFont="1" applyFill="1" applyBorder="1" applyAlignment="1" applyProtection="1">
      <alignment horizontal="center" vertical="center" wrapText="1"/>
    </xf>
    <xf numFmtId="169" fontId="11" fillId="0" borderId="7" xfId="0" applyNumberFormat="1" applyFont="1" applyFill="1" applyBorder="1" applyAlignment="1" applyProtection="1">
      <alignment horizontal="center" vertical="center" wrapText="1"/>
    </xf>
    <xf numFmtId="1" fontId="12" fillId="9" borderId="0" xfId="0" applyNumberFormat="1" applyFont="1" applyFill="1" applyBorder="1" applyAlignment="1" applyProtection="1">
      <alignment horizontal="center" vertical="center"/>
    </xf>
    <xf numFmtId="164" fontId="0" fillId="12" borderId="0" xfId="0" applyFill="1" applyBorder="1" applyAlignment="1">
      <alignment horizontal="center" vertical="center"/>
    </xf>
    <xf numFmtId="164" fontId="128" fillId="2" borderId="0" xfId="0" applyFont="1" applyFill="1" applyAlignment="1">
      <alignment horizontal="center" vertical="top"/>
    </xf>
    <xf numFmtId="164" fontId="101" fillId="35" borderId="0" xfId="0" applyFont="1" applyFill="1" applyAlignment="1">
      <alignment horizontal="center" vertical="center" wrapText="1"/>
    </xf>
    <xf numFmtId="164" fontId="80" fillId="35" borderId="0" xfId="0" applyFont="1" applyFill="1" applyAlignment="1">
      <alignment horizontal="center" vertical="center"/>
    </xf>
    <xf numFmtId="164" fontId="0" fillId="35" borderId="0" xfId="0" applyFont="1" applyFill="1" applyAlignment="1">
      <alignment horizontal="center" vertical="center"/>
    </xf>
    <xf numFmtId="164" fontId="0" fillId="35" borderId="0" xfId="0" applyFill="1" applyAlignment="1">
      <alignment horizontal="center" vertical="center"/>
    </xf>
    <xf numFmtId="164" fontId="0" fillId="35" borderId="0" xfId="0" applyFill="1"/>
    <xf numFmtId="164" fontId="103" fillId="35" borderId="0" xfId="0" applyFont="1" applyFill="1"/>
    <xf numFmtId="164" fontId="104" fillId="2" borderId="0" xfId="0" applyFont="1" applyFill="1" applyBorder="1" applyAlignment="1">
      <alignment horizontal="center" vertical="top" wrapText="1"/>
    </xf>
    <xf numFmtId="164" fontId="0" fillId="7" borderId="42" xfId="0" applyFill="1" applyBorder="1"/>
    <xf numFmtId="164" fontId="0" fillId="35" borderId="0" xfId="0" applyFont="1" applyFill="1" applyAlignment="1">
      <alignment horizontal="left" vertical="center"/>
    </xf>
    <xf numFmtId="164" fontId="81" fillId="35" borderId="0" xfId="0" applyFont="1" applyFill="1" applyAlignment="1">
      <alignment horizontal="center" vertical="center"/>
    </xf>
    <xf numFmtId="164" fontId="80" fillId="35" borderId="0" xfId="0" applyFont="1" applyFill="1" applyAlignment="1">
      <alignment horizontal="center" vertical="center" wrapText="1"/>
    </xf>
    <xf numFmtId="164" fontId="103" fillId="35" borderId="0" xfId="0" applyFont="1" applyFill="1" applyAlignment="1">
      <alignment horizontal="center" vertical="center"/>
    </xf>
    <xf numFmtId="164" fontId="0" fillId="35" borderId="0" xfId="0" applyFont="1" applyFill="1" applyBorder="1"/>
    <xf numFmtId="164" fontId="103" fillId="35" borderId="0" xfId="0" applyFont="1" applyFill="1" applyAlignment="1">
      <alignment horizontal="center" vertical="center" wrapText="1"/>
    </xf>
    <xf numFmtId="164" fontId="101" fillId="35" borderId="0" xfId="0" applyFont="1" applyFill="1" applyAlignment="1">
      <alignment horizontal="center" vertical="center"/>
    </xf>
    <xf numFmtId="164" fontId="80" fillId="35" borderId="32" xfId="0" applyFont="1" applyFill="1" applyBorder="1" applyAlignment="1">
      <alignment horizontal="center" vertical="center" wrapText="1"/>
    </xf>
    <xf numFmtId="164" fontId="0" fillId="35" borderId="32" xfId="0" applyFill="1" applyBorder="1"/>
    <xf numFmtId="164" fontId="0" fillId="35" borderId="32" xfId="0" applyFill="1" applyBorder="1" applyAlignment="1">
      <alignment horizontal="center" vertical="center"/>
    </xf>
    <xf numFmtId="164" fontId="0" fillId="35" borderId="33" xfId="0" applyFill="1" applyBorder="1"/>
    <xf numFmtId="164" fontId="80" fillId="35" borderId="35" xfId="0" applyFont="1" applyFill="1" applyBorder="1" applyAlignment="1">
      <alignment horizontal="center" vertical="center" wrapText="1"/>
    </xf>
    <xf numFmtId="164" fontId="0" fillId="35" borderId="35" xfId="0" applyFill="1" applyBorder="1" applyAlignment="1">
      <alignment horizontal="center" vertical="center"/>
    </xf>
    <xf numFmtId="0" fontId="113" fillId="32" borderId="23" xfId="1" applyFont="1" applyFill="1" applyBorder="1" applyAlignment="1" applyProtection="1">
      <alignment horizontal="center" vertical="center"/>
    </xf>
    <xf numFmtId="0" fontId="99" fillId="32" borderId="23" xfId="1" applyFont="1" applyFill="1" applyBorder="1" applyAlignment="1" applyProtection="1">
      <alignment horizontal="center" vertical="center"/>
    </xf>
    <xf numFmtId="0" fontId="116" fillId="2" borderId="25" xfId="0" applyNumberFormat="1" applyFont="1" applyFill="1" applyBorder="1" applyAlignment="1" applyProtection="1">
      <alignment horizontal="center" vertical="center" wrapText="1"/>
    </xf>
    <xf numFmtId="0" fontId="117" fillId="2" borderId="25" xfId="1" applyNumberFormat="1" applyFont="1" applyFill="1" applyBorder="1" applyAlignment="1" applyProtection="1">
      <alignment horizontal="center" vertical="center" wrapText="1"/>
    </xf>
    <xf numFmtId="164" fontId="91" fillId="0" borderId="25" xfId="0" applyNumberFormat="1" applyFont="1" applyBorder="1" applyAlignment="1" applyProtection="1">
      <alignment horizontal="center" vertical="center" wrapText="1"/>
    </xf>
    <xf numFmtId="164" fontId="98" fillId="2" borderId="23" xfId="0" applyNumberFormat="1" applyFont="1" applyFill="1" applyBorder="1" applyAlignment="1" applyProtection="1">
      <alignment horizontal="center" vertical="center" wrapText="1"/>
    </xf>
    <xf numFmtId="167" fontId="91" fillId="5" borderId="0" xfId="4" quotePrefix="1" applyNumberFormat="1" applyFont="1" applyFill="1" applyBorder="1" applyAlignment="1" applyProtection="1">
      <alignment horizontal="left" vertical="center" indent="2"/>
    </xf>
    <xf numFmtId="0" fontId="91" fillId="2" borderId="0" xfId="1" applyNumberFormat="1" applyFont="1" applyFill="1" applyBorder="1" applyAlignment="1" applyProtection="1">
      <alignment horizontal="left" vertical="center" wrapText="1"/>
    </xf>
    <xf numFmtId="164" fontId="91" fillId="0" borderId="0" xfId="0" applyFont="1" applyBorder="1" applyAlignment="1" applyProtection="1">
      <alignment horizontal="left" wrapText="1"/>
    </xf>
    <xf numFmtId="0" fontId="91" fillId="2" borderId="0" xfId="1" applyNumberFormat="1" applyFont="1" applyFill="1" applyBorder="1" applyAlignment="1" applyProtection="1">
      <alignment horizontal="left" vertical="center" wrapText="1"/>
      <protection locked="0"/>
    </xf>
    <xf numFmtId="0" fontId="91" fillId="0" borderId="0" xfId="1" applyNumberFormat="1" applyFont="1" applyFill="1" applyBorder="1" applyAlignment="1" applyProtection="1">
      <alignment horizontal="left" vertical="center" wrapText="1"/>
    </xf>
    <xf numFmtId="164" fontId="91" fillId="0" borderId="0" xfId="0" applyFont="1" applyFill="1" applyBorder="1" applyAlignment="1" applyProtection="1">
      <alignment horizontal="left" indent="1"/>
    </xf>
    <xf numFmtId="164" fontId="91" fillId="0" borderId="0" xfId="0" quotePrefix="1" applyFont="1" applyFill="1" applyBorder="1" applyAlignment="1" applyProtection="1">
      <alignment horizontal="left" indent="2"/>
    </xf>
    <xf numFmtId="164" fontId="91" fillId="0" borderId="0" xfId="0" quotePrefix="1" applyFont="1" applyFill="1" applyBorder="1" applyAlignment="1" applyProtection="1">
      <alignment horizontal="left" vertical="center" indent="2"/>
    </xf>
    <xf numFmtId="164" fontId="91" fillId="0" borderId="0" xfId="0" applyFont="1" applyAlignment="1">
      <alignment horizontal="left" indent="2"/>
    </xf>
    <xf numFmtId="0" fontId="98" fillId="0" borderId="0" xfId="0" applyNumberFormat="1" applyFont="1" applyFill="1" applyBorder="1" applyAlignment="1" applyProtection="1">
      <alignment horizontal="left" vertical="center" wrapText="1" indent="18"/>
    </xf>
    <xf numFmtId="167" fontId="91" fillId="0" borderId="0" xfId="0" applyNumberFormat="1" applyFont="1" applyBorder="1" applyAlignment="1" applyProtection="1">
      <alignment horizontal="left" vertical="center" wrapText="1" indent="20"/>
    </xf>
    <xf numFmtId="0" fontId="98" fillId="0" borderId="0" xfId="0" applyNumberFormat="1" applyFont="1" applyBorder="1" applyAlignment="1" applyProtection="1">
      <alignment horizontal="left" vertical="center" wrapText="1" indent="18"/>
    </xf>
    <xf numFmtId="0" fontId="91" fillId="0" borderId="0" xfId="0" quotePrefix="1" applyNumberFormat="1" applyFont="1" applyBorder="1" applyAlignment="1" applyProtection="1">
      <alignment horizontal="left" vertical="center" wrapText="1" indent="2"/>
    </xf>
    <xf numFmtId="164" fontId="91" fillId="2" borderId="0" xfId="0" applyNumberFormat="1" applyFont="1" applyFill="1" applyBorder="1" applyAlignment="1" applyProtection="1">
      <alignment horizontal="left" wrapText="1" indent="1"/>
    </xf>
    <xf numFmtId="164" fontId="91" fillId="2" borderId="0" xfId="0" applyNumberFormat="1" applyFont="1" applyFill="1" applyBorder="1" applyAlignment="1" applyProtection="1">
      <alignment horizontal="left" vertical="top" wrapText="1" indent="1"/>
    </xf>
    <xf numFmtId="164" fontId="91" fillId="2" borderId="0" xfId="0" quotePrefix="1" applyNumberFormat="1" applyFont="1" applyFill="1" applyBorder="1" applyAlignment="1" applyProtection="1">
      <alignment horizontal="left" wrapText="1" indent="2"/>
    </xf>
    <xf numFmtId="164" fontId="91" fillId="2" borderId="0" xfId="0" quotePrefix="1" applyNumberFormat="1" applyFont="1" applyFill="1" applyBorder="1" applyAlignment="1" applyProtection="1">
      <alignment horizontal="left" vertical="center" wrapText="1" indent="2"/>
    </xf>
    <xf numFmtId="164" fontId="91" fillId="2" borderId="0" xfId="0" quotePrefix="1" applyNumberFormat="1" applyFont="1" applyFill="1" applyBorder="1" applyAlignment="1" applyProtection="1">
      <alignment horizontal="left" vertical="top" wrapText="1" indent="2"/>
    </xf>
    <xf numFmtId="164" fontId="91" fillId="0" borderId="0" xfId="0" quotePrefix="1" applyNumberFormat="1" applyFont="1" applyBorder="1" applyAlignment="1" applyProtection="1">
      <alignment horizontal="left" vertical="center" wrapText="1" indent="2"/>
    </xf>
    <xf numFmtId="164" fontId="91" fillId="0" borderId="0" xfId="0" quotePrefix="1" applyNumberFormat="1" applyFont="1" applyBorder="1" applyAlignment="1" applyProtection="1">
      <alignment horizontal="left" vertical="center" wrapText="1" indent="3"/>
    </xf>
    <xf numFmtId="164" fontId="91" fillId="0" borderId="0" xfId="0" quotePrefix="1" applyNumberFormat="1" applyFont="1" applyFill="1" applyBorder="1" applyAlignment="1" applyProtection="1">
      <alignment horizontal="left" vertical="center" wrapText="1" indent="3"/>
    </xf>
    <xf numFmtId="164" fontId="91" fillId="0" borderId="0" xfId="1" applyNumberFormat="1" applyFont="1" applyFill="1" applyBorder="1" applyAlignment="1" applyProtection="1">
      <alignment horizontal="left" vertical="center" wrapText="1" indent="3"/>
    </xf>
    <xf numFmtId="167" fontId="91" fillId="0" borderId="0" xfId="0" applyNumberFormat="1" applyFont="1" applyFill="1" applyBorder="1" applyAlignment="1" applyProtection="1">
      <alignment horizontal="left" vertical="center" wrapText="1" indent="4"/>
    </xf>
    <xf numFmtId="0" fontId="91" fillId="2" borderId="0" xfId="1" applyNumberFormat="1" applyFont="1" applyFill="1" applyBorder="1" applyAlignment="1" applyProtection="1">
      <alignment horizontal="left" vertical="center" wrapText="1" indent="2"/>
    </xf>
    <xf numFmtId="0" fontId="91" fillId="0" borderId="0" xfId="1" applyNumberFormat="1" applyFont="1" applyFill="1" applyBorder="1" applyAlignment="1" applyProtection="1">
      <alignment horizontal="left" vertical="center" wrapText="1" indent="2"/>
    </xf>
    <xf numFmtId="164" fontId="91" fillId="0" borderId="0" xfId="0" applyFont="1" applyBorder="1" applyAlignment="1" applyProtection="1">
      <alignment horizontal="left" wrapText="1" indent="2"/>
    </xf>
    <xf numFmtId="164" fontId="91" fillId="2" borderId="0" xfId="1" applyNumberFormat="1" applyFont="1" applyFill="1" applyBorder="1" applyAlignment="1" applyProtection="1">
      <alignment horizontal="left" vertical="center" wrapText="1" indent="2"/>
    </xf>
    <xf numFmtId="164" fontId="91" fillId="0" borderId="0" xfId="0" applyFont="1" applyFill="1" applyBorder="1" applyAlignment="1" applyProtection="1">
      <alignment horizontal="left" indent="2"/>
    </xf>
    <xf numFmtId="167" fontId="91" fillId="0" borderId="0" xfId="0" quotePrefix="1" applyNumberFormat="1" applyFont="1" applyBorder="1" applyAlignment="1" applyProtection="1">
      <alignment horizontal="left" vertical="center" wrapText="1" indent="3"/>
    </xf>
    <xf numFmtId="167" fontId="91" fillId="5" borderId="0" xfId="4" quotePrefix="1" applyNumberFormat="1" applyFont="1" applyFill="1" applyBorder="1" applyAlignment="1" applyProtection="1">
      <alignment horizontal="left" vertical="center"/>
    </xf>
    <xf numFmtId="166" fontId="91" fillId="0" borderId="2" xfId="0" applyNumberFormat="1" applyFont="1" applyFill="1" applyBorder="1" applyAlignment="1" applyProtection="1">
      <alignment horizontal="right"/>
    </xf>
    <xf numFmtId="0" fontId="98" fillId="0" borderId="0" xfId="0" applyNumberFormat="1" applyFont="1" applyFill="1" applyBorder="1" applyAlignment="1" applyProtection="1">
      <alignment horizontal="center" wrapText="1"/>
    </xf>
    <xf numFmtId="0" fontId="91" fillId="0" borderId="2" xfId="0" applyNumberFormat="1" applyFont="1" applyFill="1" applyBorder="1" applyAlignment="1" applyProtection="1">
      <alignment horizontal="center" vertical="center" wrapText="1"/>
    </xf>
    <xf numFmtId="166" fontId="91" fillId="5" borderId="2" xfId="0" applyNumberFormat="1" applyFont="1" applyFill="1" applyBorder="1" applyAlignment="1" applyProtection="1">
      <alignment horizontal="center" vertical="center"/>
      <protection locked="0"/>
    </xf>
    <xf numFmtId="0" fontId="91" fillId="0" borderId="2" xfId="0" applyNumberFormat="1" applyFont="1" applyFill="1" applyBorder="1" applyAlignment="1" applyProtection="1">
      <alignment horizontal="right" vertical="center" wrapText="1"/>
    </xf>
    <xf numFmtId="166" fontId="91" fillId="2" borderId="2" xfId="0" applyNumberFormat="1" applyFont="1" applyFill="1" applyBorder="1" applyAlignment="1" applyProtection="1">
      <alignment horizontal="right" vertical="center"/>
      <protection locked="0"/>
    </xf>
    <xf numFmtId="168" fontId="91" fillId="0" borderId="2" xfId="0" applyNumberFormat="1" applyFont="1" applyFill="1" applyBorder="1" applyAlignment="1" applyProtection="1">
      <alignment horizontal="right" vertical="center" wrapText="1"/>
    </xf>
    <xf numFmtId="164" fontId="107" fillId="0" borderId="0" xfId="0" applyFont="1" applyBorder="1" applyAlignment="1">
      <alignment horizontal="right" vertical="center"/>
    </xf>
    <xf numFmtId="164" fontId="109" fillId="0" borderId="0" xfId="0" applyFont="1" applyBorder="1" applyAlignment="1">
      <alignment horizontal="right" vertical="center"/>
    </xf>
    <xf numFmtId="166" fontId="98" fillId="6" borderId="2" xfId="0" applyNumberFormat="1" applyFont="1" applyFill="1" applyBorder="1" applyAlignment="1" applyProtection="1">
      <alignment horizontal="right" vertical="center"/>
    </xf>
    <xf numFmtId="166" fontId="91" fillId="5" borderId="2" xfId="0" applyNumberFormat="1" applyFont="1" applyFill="1" applyBorder="1" applyAlignment="1" applyProtection="1">
      <alignment horizontal="right" vertical="center"/>
    </xf>
    <xf numFmtId="164" fontId="91" fillId="2" borderId="0" xfId="0" applyNumberFormat="1" applyFont="1" applyFill="1" applyBorder="1" applyAlignment="1" applyProtection="1">
      <alignment horizontal="left" vertical="center" wrapText="1" indent="6"/>
    </xf>
    <xf numFmtId="164" fontId="91" fillId="2" borderId="0" xfId="0" applyNumberFormat="1" applyFont="1" applyFill="1" applyBorder="1" applyAlignment="1" applyProtection="1">
      <alignment horizontal="left" vertical="center" wrapText="1" indent="7"/>
    </xf>
    <xf numFmtId="164" fontId="32" fillId="0" borderId="21" xfId="0" applyFont="1" applyFill="1" applyBorder="1" applyProtection="1"/>
    <xf numFmtId="164" fontId="91" fillId="0" borderId="0" xfId="0" quotePrefix="1" applyNumberFormat="1" applyFont="1" applyBorder="1" applyAlignment="1" applyProtection="1">
      <alignment horizontal="left" vertical="center" wrapText="1" indent="4"/>
    </xf>
    <xf numFmtId="164" fontId="91" fillId="0" borderId="0" xfId="1" applyNumberFormat="1" applyFont="1" applyFill="1" applyBorder="1" applyAlignment="1" applyProtection="1">
      <alignment horizontal="left" vertical="center" wrapText="1" indent="2"/>
    </xf>
    <xf numFmtId="164" fontId="12" fillId="5" borderId="0" xfId="4" applyFont="1" applyFill="1" applyBorder="1" applyAlignment="1" applyProtection="1">
      <alignment horizontal="left" vertical="center" indent="2"/>
    </xf>
    <xf numFmtId="168" fontId="106" fillId="0" borderId="13" xfId="0" applyNumberFormat="1" applyFont="1" applyFill="1" applyBorder="1" applyAlignment="1" applyProtection="1">
      <alignment horizontal="right" vertical="center" wrapText="1"/>
    </xf>
    <xf numFmtId="0" fontId="91" fillId="32" borderId="0" xfId="1" applyNumberFormat="1" applyFont="1" applyFill="1" applyBorder="1" applyAlignment="1" applyProtection="1">
      <alignment horizontal="left" vertical="center" wrapText="1" indent="2"/>
    </xf>
    <xf numFmtId="0" fontId="91" fillId="36" borderId="0" xfId="1" applyNumberFormat="1" applyFont="1" applyFill="1" applyBorder="1" applyAlignment="1" applyProtection="1">
      <alignment horizontal="left" vertical="center" wrapText="1" indent="3"/>
    </xf>
    <xf numFmtId="0" fontId="91" fillId="37" borderId="0" xfId="1" applyNumberFormat="1" applyFont="1" applyFill="1" applyBorder="1" applyAlignment="1" applyProtection="1">
      <alignment horizontal="left" vertical="center" wrapText="1" indent="4"/>
      <protection locked="0"/>
    </xf>
    <xf numFmtId="164" fontId="91" fillId="37" borderId="0" xfId="1" applyNumberFormat="1" applyFont="1" applyFill="1" applyBorder="1" applyAlignment="1" applyProtection="1">
      <alignment horizontal="left" vertical="center" wrapText="1" indent="5"/>
    </xf>
    <xf numFmtId="0" fontId="91" fillId="37" borderId="0" xfId="1" applyNumberFormat="1" applyFont="1" applyFill="1" applyBorder="1" applyAlignment="1" applyProtection="1">
      <alignment horizontal="left" vertical="center" wrapText="1" indent="5"/>
    </xf>
    <xf numFmtId="0" fontId="91" fillId="37" borderId="0" xfId="1" applyNumberFormat="1" applyFont="1" applyFill="1" applyBorder="1" applyAlignment="1" applyProtection="1">
      <alignment horizontal="left" vertical="center" wrapText="1" indent="4"/>
    </xf>
    <xf numFmtId="164" fontId="91" fillId="37" borderId="0" xfId="1" applyNumberFormat="1" applyFont="1" applyFill="1" applyBorder="1" applyAlignment="1" applyProtection="1">
      <alignment horizontal="left" vertical="center" wrapText="1" indent="4"/>
    </xf>
    <xf numFmtId="167" fontId="91" fillId="2" borderId="0" xfId="1" applyNumberFormat="1" applyFont="1" applyFill="1" applyBorder="1" applyAlignment="1" applyProtection="1">
      <alignment horizontal="left" vertical="center" wrapText="1" indent="3"/>
    </xf>
    <xf numFmtId="167" fontId="91" fillId="2" borderId="0" xfId="1" quotePrefix="1" applyNumberFormat="1" applyFont="1" applyFill="1" applyBorder="1" applyAlignment="1" applyProtection="1">
      <alignment horizontal="left" vertical="center" wrapText="1" indent="3"/>
    </xf>
    <xf numFmtId="167" fontId="91" fillId="2" borderId="0" xfId="1" quotePrefix="1" applyNumberFormat="1" applyFont="1" applyFill="1" applyBorder="1" applyAlignment="1" applyProtection="1">
      <alignment horizontal="left" vertical="center" wrapText="1" indent="3"/>
      <protection locked="0"/>
    </xf>
    <xf numFmtId="167" fontId="91" fillId="0" borderId="0" xfId="0" applyNumberFormat="1" applyFont="1" applyBorder="1" applyAlignment="1" applyProtection="1">
      <alignment horizontal="left" vertical="center" wrapText="1" indent="3"/>
    </xf>
    <xf numFmtId="167" fontId="91" fillId="5" borderId="0" xfId="4" applyNumberFormat="1" applyFont="1" applyFill="1" applyBorder="1" applyAlignment="1" applyProtection="1">
      <alignment horizontal="left" vertical="center"/>
      <protection locked="0"/>
    </xf>
    <xf numFmtId="168" fontId="106" fillId="0" borderId="2" xfId="0" applyNumberFormat="1" applyFont="1" applyFill="1" applyBorder="1" applyAlignment="1" applyProtection="1">
      <alignment horizontal="right" wrapText="1"/>
    </xf>
    <xf numFmtId="166" fontId="91" fillId="5" borderId="13" xfId="0" applyNumberFormat="1" applyFont="1" applyFill="1" applyBorder="1" applyAlignment="1" applyProtection="1">
      <alignment horizontal="right" vertical="center"/>
    </xf>
    <xf numFmtId="164" fontId="91" fillId="0" borderId="0" xfId="0" applyNumberFormat="1" applyFont="1" applyBorder="1" applyAlignment="1" applyProtection="1">
      <alignment horizontal="left" vertical="center" wrapText="1" indent="4"/>
      <protection locked="0"/>
    </xf>
    <xf numFmtId="164" fontId="35" fillId="2" borderId="0" xfId="0" applyFont="1" applyFill="1"/>
    <xf numFmtId="167" fontId="35" fillId="2" borderId="0" xfId="0" applyNumberFormat="1" applyFont="1" applyFill="1"/>
    <xf numFmtId="167" fontId="35" fillId="2" borderId="0" xfId="0" applyNumberFormat="1" applyFont="1" applyFill="1" applyAlignment="1">
      <alignment horizontal="right"/>
    </xf>
    <xf numFmtId="164" fontId="130" fillId="2" borderId="46" xfId="0" applyFont="1" applyFill="1" applyBorder="1" applyAlignment="1">
      <alignment horizontal="center"/>
    </xf>
    <xf numFmtId="164" fontId="131" fillId="2" borderId="0" xfId="0" applyFont="1" applyFill="1" applyAlignment="1">
      <alignment vertical="top"/>
    </xf>
    <xf numFmtId="164" fontId="35" fillId="2" borderId="0" xfId="0" applyFont="1" applyFill="1" applyAlignment="1">
      <alignment vertical="top"/>
    </xf>
    <xf numFmtId="164" fontId="35" fillId="2" borderId="0" xfId="0" applyFont="1" applyFill="1" applyAlignment="1">
      <alignment horizontal="left" vertical="center" wrapText="1"/>
    </xf>
    <xf numFmtId="167" fontId="91" fillId="0" borderId="0" xfId="0" applyNumberFormat="1" applyFont="1" applyBorder="1" applyAlignment="1" applyProtection="1">
      <alignment horizontal="left" vertical="center" wrapText="1" indent="4"/>
    </xf>
    <xf numFmtId="164" fontId="91" fillId="2" borderId="0" xfId="0" applyNumberFormat="1" applyFont="1" applyFill="1" applyBorder="1" applyAlignment="1" applyProtection="1">
      <alignment horizontal="left" vertical="center" wrapText="1"/>
      <protection locked="0"/>
    </xf>
    <xf numFmtId="0" fontId="91" fillId="0" borderId="30" xfId="0" applyNumberFormat="1" applyFont="1" applyFill="1" applyBorder="1" applyAlignment="1" applyProtection="1">
      <alignment horizontal="left" wrapText="1"/>
    </xf>
    <xf numFmtId="164" fontId="107" fillId="0" borderId="30" xfId="0" applyFont="1" applyFill="1" applyBorder="1" applyAlignment="1" applyProtection="1">
      <alignment horizontal="right"/>
    </xf>
    <xf numFmtId="0" fontId="127" fillId="17" borderId="0" xfId="0" applyNumberFormat="1" applyFont="1" applyFill="1" applyBorder="1" applyAlignment="1" applyProtection="1">
      <alignment horizontal="left" vertical="top"/>
    </xf>
    <xf numFmtId="0" fontId="132" fillId="32" borderId="36" xfId="1" applyFont="1" applyFill="1" applyBorder="1" applyAlignment="1" applyProtection="1">
      <alignment horizontal="center" vertical="center"/>
    </xf>
    <xf numFmtId="0" fontId="91" fillId="2" borderId="0" xfId="1" applyNumberFormat="1" applyFont="1" applyFill="1" applyBorder="1" applyAlignment="1" applyProtection="1">
      <alignment horizontal="left" vertical="center" wrapText="1" indent="1"/>
    </xf>
    <xf numFmtId="164" fontId="0" fillId="2" borderId="0" xfId="0" applyFill="1" applyBorder="1" applyAlignment="1">
      <alignment horizontal="left" vertical="center" indent="1"/>
    </xf>
    <xf numFmtId="0" fontId="91" fillId="0" borderId="0" xfId="0" applyNumberFormat="1" applyFont="1" applyBorder="1" applyAlignment="1" applyProtection="1">
      <alignment horizontal="left" vertical="center" wrapText="1" indent="1"/>
      <protection locked="0"/>
    </xf>
    <xf numFmtId="0" fontId="91" fillId="2" borderId="2" xfId="0" applyNumberFormat="1" applyFont="1" applyFill="1" applyBorder="1" applyAlignment="1" applyProtection="1">
      <alignment horizontal="left" vertical="center" wrapText="1" indent="1"/>
      <protection locked="0"/>
    </xf>
    <xf numFmtId="164" fontId="32" fillId="2" borderId="21" xfId="0" applyFont="1" applyFill="1" applyBorder="1" applyAlignment="1" applyProtection="1">
      <alignment horizontal="left" vertical="center" indent="1"/>
    </xf>
    <xf numFmtId="169" fontId="11" fillId="0" borderId="17" xfId="0" applyNumberFormat="1" applyFont="1" applyFill="1" applyBorder="1" applyAlignment="1" applyProtection="1">
      <alignment horizontal="left" vertical="center" wrapText="1" indent="1"/>
    </xf>
    <xf numFmtId="169" fontId="11" fillId="0" borderId="7" xfId="0" applyNumberFormat="1" applyFont="1" applyFill="1" applyBorder="1" applyAlignment="1" applyProtection="1">
      <alignment horizontal="left" vertical="center" wrapText="1" indent="1"/>
    </xf>
    <xf numFmtId="164" fontId="0" fillId="0" borderId="0" xfId="0" applyAlignment="1">
      <alignment horizontal="left" vertical="center" indent="1"/>
    </xf>
    <xf numFmtId="166" fontId="12" fillId="13" borderId="0" xfId="4" applyNumberFormat="1" applyFont="1" applyFill="1" applyBorder="1" applyAlignment="1" applyProtection="1">
      <alignment horizontal="left" vertical="center" indent="1"/>
    </xf>
    <xf numFmtId="166" fontId="12" fillId="11" borderId="0" xfId="4" applyNumberFormat="1" applyFont="1" applyFill="1" applyBorder="1" applyAlignment="1" applyProtection="1">
      <alignment horizontal="left" vertical="center" indent="1"/>
    </xf>
    <xf numFmtId="164" fontId="0" fillId="12" borderId="0" xfId="0" applyFill="1" applyBorder="1" applyAlignment="1">
      <alignment horizontal="left" vertical="center" indent="1"/>
    </xf>
    <xf numFmtId="164" fontId="0" fillId="0" borderId="14" xfId="0" applyBorder="1"/>
    <xf numFmtId="166" fontId="91" fillId="2" borderId="2" xfId="0" applyNumberFormat="1" applyFont="1" applyFill="1" applyBorder="1" applyAlignment="1" applyProtection="1">
      <alignment horizontal="right"/>
    </xf>
    <xf numFmtId="164" fontId="91" fillId="0" borderId="0" xfId="0" quotePrefix="1" applyFont="1" applyAlignment="1">
      <alignment horizontal="left" vertical="center" indent="2"/>
    </xf>
    <xf numFmtId="0" fontId="91" fillId="2" borderId="0" xfId="0" quotePrefix="1" applyNumberFormat="1" applyFont="1" applyFill="1" applyBorder="1" applyAlignment="1" applyProtection="1">
      <alignment horizontal="left" vertical="center" wrapText="1" indent="2"/>
    </xf>
    <xf numFmtId="164" fontId="91" fillId="0" borderId="0" xfId="0" applyFont="1" applyAlignment="1">
      <alignment horizontal="left" vertical="center"/>
    </xf>
    <xf numFmtId="164" fontId="91" fillId="0" borderId="0" xfId="0" applyFont="1" applyAlignment="1">
      <alignment horizontal="left" vertical="center" indent="1"/>
    </xf>
    <xf numFmtId="164" fontId="91" fillId="0" borderId="0" xfId="0" quotePrefix="1" applyFont="1" applyAlignment="1">
      <alignment horizontal="left" vertical="center" indent="1"/>
    </xf>
    <xf numFmtId="0" fontId="91" fillId="2" borderId="0" xfId="0" applyNumberFormat="1" applyFont="1" applyFill="1" applyBorder="1" applyAlignment="1" applyProtection="1">
      <alignment horizontal="left" vertical="center" wrapText="1"/>
      <protection locked="0"/>
    </xf>
    <xf numFmtId="164" fontId="91" fillId="0" borderId="0" xfId="0" quotePrefix="1" applyFont="1" applyAlignment="1" applyProtection="1">
      <alignment horizontal="left" vertical="center" indent="1"/>
      <protection locked="0"/>
    </xf>
    <xf numFmtId="164" fontId="91" fillId="0" borderId="0" xfId="0" applyFont="1" applyAlignment="1" applyProtection="1">
      <alignment horizontal="left" vertical="center" indent="1"/>
      <protection locked="0"/>
    </xf>
    <xf numFmtId="0" fontId="91" fillId="2" borderId="0" xfId="0" applyNumberFormat="1" applyFont="1" applyFill="1" applyBorder="1" applyAlignment="1" applyProtection="1">
      <alignment horizontal="left" vertical="center" wrapText="1" indent="3"/>
      <protection locked="0"/>
    </xf>
    <xf numFmtId="164" fontId="91" fillId="0" borderId="0" xfId="0" applyFont="1" applyAlignment="1" applyProtection="1">
      <alignment horizontal="left" vertical="center" indent="4"/>
      <protection locked="0"/>
    </xf>
    <xf numFmtId="0" fontId="91" fillId="2" borderId="0" xfId="0" applyNumberFormat="1" applyFont="1" applyFill="1" applyBorder="1" applyAlignment="1" applyProtection="1">
      <alignment horizontal="left" vertical="center" wrapText="1" indent="6"/>
      <protection locked="0"/>
    </xf>
    <xf numFmtId="164" fontId="91" fillId="0" borderId="0" xfId="0" applyFont="1" applyAlignment="1" applyProtection="1">
      <alignment horizontal="left" vertical="center" indent="7"/>
      <protection locked="0"/>
    </xf>
    <xf numFmtId="164" fontId="91" fillId="0" borderId="0" xfId="0" applyFont="1" applyAlignment="1" applyProtection="1">
      <alignment horizontal="left" vertical="center" indent="1"/>
    </xf>
    <xf numFmtId="164" fontId="91" fillId="0" borderId="0" xfId="0" applyFont="1" applyAlignment="1" applyProtection="1">
      <alignment horizontal="left" vertical="center" indent="3"/>
    </xf>
    <xf numFmtId="0" fontId="91" fillId="2" borderId="0" xfId="0" quotePrefix="1" applyNumberFormat="1" applyFont="1" applyFill="1" applyBorder="1" applyAlignment="1" applyProtection="1">
      <alignment horizontal="left" wrapText="1" indent="3"/>
    </xf>
    <xf numFmtId="164" fontId="91" fillId="0" borderId="0" xfId="1" applyNumberFormat="1" applyFont="1" applyFill="1" applyBorder="1" applyAlignment="1" applyProtection="1">
      <alignment horizontal="left" vertical="top" wrapText="1" indent="1"/>
    </xf>
    <xf numFmtId="164" fontId="91" fillId="0" borderId="0" xfId="0" applyNumberFormat="1" applyFont="1" applyBorder="1" applyAlignment="1" applyProtection="1">
      <alignment horizontal="left" vertical="center" wrapText="1" indent="1"/>
      <protection locked="0"/>
    </xf>
    <xf numFmtId="164" fontId="107" fillId="0" borderId="45" xfId="0" applyFont="1" applyFill="1" applyBorder="1" applyAlignment="1" applyProtection="1"/>
    <xf numFmtId="164" fontId="91" fillId="2" borderId="0" xfId="0" quotePrefix="1" applyNumberFormat="1" applyFont="1" applyFill="1" applyBorder="1" applyAlignment="1" applyProtection="1">
      <alignment horizontal="left" vertical="center" wrapText="1" indent="4"/>
    </xf>
    <xf numFmtId="167" fontId="91" fillId="0" borderId="0" xfId="0" applyNumberFormat="1" applyFont="1" applyBorder="1" applyAlignment="1" applyProtection="1">
      <alignment horizontal="left" vertical="center" wrapText="1" indent="5"/>
    </xf>
    <xf numFmtId="167" fontId="129" fillId="0" borderId="0" xfId="0" applyNumberFormat="1" applyFont="1" applyBorder="1" applyAlignment="1" applyProtection="1">
      <alignment vertical="center" wrapText="1"/>
    </xf>
    <xf numFmtId="1" fontId="0" fillId="12" borderId="0" xfId="0" applyNumberFormat="1" applyFill="1" applyBorder="1"/>
    <xf numFmtId="1" fontId="98" fillId="2" borderId="23" xfId="0" applyNumberFormat="1" applyFont="1" applyFill="1" applyBorder="1" applyAlignment="1" applyProtection="1">
      <alignment horizontal="center" vertical="center" wrapText="1"/>
      <protection locked="0"/>
    </xf>
    <xf numFmtId="164" fontId="98" fillId="2" borderId="23" xfId="0" applyNumberFormat="1" applyFont="1" applyFill="1" applyBorder="1" applyAlignment="1" applyProtection="1">
      <alignment horizontal="center" vertical="center" wrapText="1"/>
      <protection locked="0"/>
    </xf>
    <xf numFmtId="164" fontId="98" fillId="2" borderId="43" xfId="0" applyNumberFormat="1" applyFont="1" applyFill="1" applyBorder="1" applyAlignment="1" applyProtection="1">
      <alignment horizontal="center" vertical="center" wrapText="1"/>
      <protection locked="0"/>
    </xf>
    <xf numFmtId="164" fontId="98" fillId="2" borderId="44" xfId="0" applyNumberFormat="1" applyFont="1" applyFill="1" applyBorder="1" applyAlignment="1" applyProtection="1">
      <alignment horizontal="center" vertical="center" wrapText="1"/>
      <protection locked="0"/>
    </xf>
    <xf numFmtId="0" fontId="88" fillId="2" borderId="0" xfId="0" applyNumberFormat="1" applyFont="1" applyFill="1" applyBorder="1" applyAlignment="1" applyProtection="1">
      <alignment horizontal="center" vertical="center" wrapText="1"/>
      <protection locked="0"/>
    </xf>
    <xf numFmtId="164" fontId="91" fillId="0" borderId="0" xfId="1" applyNumberFormat="1" applyFont="1" applyFill="1" applyBorder="1" applyAlignment="1" applyProtection="1">
      <alignment horizontal="left" vertical="center" wrapText="1" indent="5"/>
    </xf>
    <xf numFmtId="164" fontId="91" fillId="0" borderId="0" xfId="0" quotePrefix="1" applyNumberFormat="1" applyFont="1" applyFill="1" applyBorder="1" applyAlignment="1" applyProtection="1">
      <alignment horizontal="left" vertical="center" wrapText="1" indent="8"/>
    </xf>
    <xf numFmtId="167" fontId="91" fillId="0" borderId="0" xfId="0" quotePrefix="1" applyNumberFormat="1" applyFont="1" applyBorder="1" applyAlignment="1" applyProtection="1">
      <alignment horizontal="left" vertical="center" wrapText="1" indent="1"/>
    </xf>
    <xf numFmtId="164" fontId="91" fillId="2" borderId="0" xfId="1" applyNumberFormat="1" applyFont="1" applyFill="1" applyBorder="1" applyAlignment="1" applyProtection="1">
      <alignment horizontal="left" vertical="center" wrapText="1" indent="5"/>
    </xf>
    <xf numFmtId="164" fontId="91" fillId="2" borderId="0" xfId="1" applyNumberFormat="1" applyFont="1" applyFill="1" applyBorder="1" applyAlignment="1" applyProtection="1">
      <alignment horizontal="left" vertical="center" wrapText="1" indent="6"/>
    </xf>
    <xf numFmtId="164" fontId="91" fillId="2" borderId="0" xfId="1" applyNumberFormat="1" applyFont="1" applyFill="1" applyBorder="1" applyAlignment="1" applyProtection="1">
      <alignment horizontal="left" vertical="center" wrapText="1" indent="7"/>
    </xf>
    <xf numFmtId="164" fontId="91" fillId="2" borderId="0" xfId="1" applyNumberFormat="1" applyFont="1" applyFill="1" applyBorder="1" applyAlignment="1" applyProtection="1">
      <alignment horizontal="left" vertical="center" wrapText="1" indent="4"/>
    </xf>
    <xf numFmtId="168" fontId="91" fillId="0" borderId="2" xfId="0" applyNumberFormat="1" applyFont="1" applyFill="1" applyBorder="1" applyAlignment="1" applyProtection="1">
      <alignment vertical="center" wrapText="1"/>
    </xf>
    <xf numFmtId="168" fontId="106" fillId="0" borderId="2" xfId="0" applyNumberFormat="1" applyFont="1" applyFill="1" applyBorder="1" applyAlignment="1" applyProtection="1">
      <alignment vertical="center" wrapText="1"/>
    </xf>
    <xf numFmtId="166" fontId="91" fillId="0" borderId="2" xfId="0" applyNumberFormat="1" applyFont="1" applyBorder="1" applyAlignment="1" applyProtection="1">
      <alignment vertical="center"/>
      <protection locked="0"/>
    </xf>
    <xf numFmtId="0" fontId="133" fillId="0" borderId="0" xfId="0" applyNumberFormat="1" applyFont="1" applyBorder="1" applyAlignment="1" applyProtection="1">
      <alignment horizontal="left" vertical="center" wrapText="1"/>
    </xf>
    <xf numFmtId="0" fontId="91" fillId="0" borderId="0" xfId="0" quotePrefix="1" applyNumberFormat="1" applyFont="1" applyBorder="1" applyAlignment="1" applyProtection="1">
      <alignment horizontal="left" vertical="center" wrapText="1" indent="4"/>
    </xf>
    <xf numFmtId="0" fontId="98" fillId="2" borderId="0" xfId="0" applyNumberFormat="1" applyFont="1" applyFill="1" applyBorder="1" applyAlignment="1" applyProtection="1">
      <alignment horizontal="center" wrapText="1"/>
    </xf>
    <xf numFmtId="164" fontId="0" fillId="0" borderId="0" xfId="0" applyAlignment="1">
      <alignment horizontal="right" indent="1"/>
    </xf>
    <xf numFmtId="0" fontId="91" fillId="0" borderId="0" xfId="0" applyNumberFormat="1" applyFont="1" applyBorder="1" applyAlignment="1" applyProtection="1">
      <alignment horizontal="right" vertical="center" wrapText="1" indent="3"/>
    </xf>
    <xf numFmtId="0" fontId="98" fillId="0" borderId="0" xfId="0" applyNumberFormat="1" applyFont="1" applyBorder="1" applyAlignment="1" applyProtection="1">
      <alignment horizontal="right" vertical="center" wrapText="1" indent="3"/>
    </xf>
    <xf numFmtId="164" fontId="91" fillId="2" borderId="0" xfId="0" applyFont="1" applyFill="1" applyBorder="1" applyAlignment="1" applyProtection="1">
      <alignment horizontal="right"/>
    </xf>
    <xf numFmtId="0" fontId="0" fillId="12" borderId="0" xfId="0" applyNumberFormat="1" applyFill="1" applyBorder="1"/>
    <xf numFmtId="0" fontId="12" fillId="13" borderId="0" xfId="4" applyNumberFormat="1" applyFont="1" applyFill="1" applyBorder="1" applyAlignment="1" applyProtection="1">
      <alignment horizontal="center" vertical="center"/>
    </xf>
    <xf numFmtId="166" fontId="98" fillId="2" borderId="2" xfId="0" applyNumberFormat="1" applyFont="1" applyFill="1" applyBorder="1" applyAlignment="1" applyProtection="1">
      <alignment horizontal="right"/>
      <protection locked="0"/>
    </xf>
    <xf numFmtId="166" fontId="98" fillId="2" borderId="2" xfId="0" applyNumberFormat="1" applyFont="1" applyFill="1" applyBorder="1" applyAlignment="1" applyProtection="1">
      <alignment horizontal="right" vertical="center"/>
      <protection locked="0"/>
    </xf>
    <xf numFmtId="165" fontId="0" fillId="12" borderId="0" xfId="0" applyNumberFormat="1" applyFill="1" applyBorder="1"/>
    <xf numFmtId="165" fontId="0" fillId="12" borderId="0" xfId="0" applyNumberFormat="1" applyFill="1" applyAlignment="1">
      <alignment vertical="center"/>
    </xf>
    <xf numFmtId="0" fontId="91" fillId="0" borderId="0" xfId="0" applyNumberFormat="1" applyFont="1" applyFill="1" applyBorder="1" applyAlignment="1" applyProtection="1">
      <alignment vertical="center" wrapText="1"/>
    </xf>
    <xf numFmtId="164" fontId="91" fillId="0" borderId="0" xfId="0" applyNumberFormat="1" applyFont="1" applyFill="1" applyBorder="1" applyAlignment="1" applyProtection="1">
      <alignment horizontal="right" vertical="center" wrapText="1" indent="1"/>
    </xf>
    <xf numFmtId="168" fontId="106" fillId="0" borderId="14" xfId="0" applyNumberFormat="1" applyFont="1" applyFill="1" applyBorder="1" applyAlignment="1" applyProtection="1">
      <alignment horizontal="right" wrapText="1"/>
    </xf>
    <xf numFmtId="164" fontId="0" fillId="0" borderId="4" xfId="0" applyBorder="1" applyAlignment="1">
      <alignment vertical="center"/>
    </xf>
    <xf numFmtId="164" fontId="0" fillId="0" borderId="28" xfId="0" applyBorder="1" applyAlignment="1">
      <alignment vertical="center"/>
    </xf>
    <xf numFmtId="1" fontId="35" fillId="12" borderId="0" xfId="0" applyNumberFormat="1" applyFont="1" applyFill="1" applyBorder="1" applyAlignment="1" applyProtection="1">
      <alignment horizontal="center" vertical="top"/>
    </xf>
    <xf numFmtId="1" fontId="35" fillId="12" borderId="0" xfId="0" applyNumberFormat="1" applyFont="1" applyFill="1" applyBorder="1" applyAlignment="1" applyProtection="1">
      <alignment horizontal="center" vertical="center"/>
    </xf>
    <xf numFmtId="164" fontId="0" fillId="0" borderId="4" xfId="0" applyBorder="1"/>
    <xf numFmtId="164" fontId="55" fillId="2" borderId="0" xfId="0" applyFont="1" applyFill="1" applyAlignment="1">
      <alignment horizontal="left" vertical="center"/>
    </xf>
    <xf numFmtId="164" fontId="35" fillId="2" borderId="0" xfId="0" applyFont="1" applyFill="1" applyAlignment="1" applyProtection="1">
      <alignment horizontal="left" vertical="center" wrapText="1"/>
      <protection locked="0"/>
    </xf>
    <xf numFmtId="167" fontId="91" fillId="0" borderId="0" xfId="0" applyNumberFormat="1" applyFont="1" applyFill="1" applyBorder="1" applyAlignment="1" applyProtection="1">
      <alignment horizontal="left" vertical="center" wrapText="1" indent="2"/>
    </xf>
    <xf numFmtId="0" fontId="141" fillId="32" borderId="36" xfId="1" applyFill="1" applyBorder="1" applyAlignment="1" applyProtection="1">
      <alignment horizontal="center" vertical="center"/>
    </xf>
    <xf numFmtId="164" fontId="0" fillId="0" borderId="0" xfId="0" applyAlignment="1">
      <alignment horizontal="right" vertical="center"/>
    </xf>
    <xf numFmtId="164" fontId="136" fillId="0" borderId="0" xfId="0" applyFont="1" applyBorder="1"/>
    <xf numFmtId="0" fontId="137" fillId="2" borderId="0" xfId="0" applyNumberFormat="1" applyFont="1" applyFill="1" applyBorder="1" applyProtection="1"/>
    <xf numFmtId="164" fontId="136" fillId="0" borderId="0" xfId="0" applyFont="1"/>
    <xf numFmtId="164" fontId="138" fillId="0" borderId="0" xfId="0" applyFont="1" applyBorder="1"/>
    <xf numFmtId="164" fontId="140" fillId="0" borderId="0" xfId="0" applyFont="1" applyBorder="1"/>
    <xf numFmtId="164" fontId="140" fillId="0" borderId="0" xfId="0" applyFont="1"/>
    <xf numFmtId="164" fontId="32" fillId="2" borderId="0" xfId="0" applyFont="1" applyFill="1" applyBorder="1" applyAlignment="1" applyProtection="1">
      <alignment vertical="top"/>
    </xf>
    <xf numFmtId="164" fontId="32" fillId="2" borderId="0" xfId="0" applyFont="1" applyFill="1" applyBorder="1" applyAlignment="1" applyProtection="1">
      <alignment vertical="center"/>
    </xf>
    <xf numFmtId="164" fontId="32" fillId="2" borderId="0" xfId="0" applyFont="1" applyFill="1" applyBorder="1" applyAlignment="1" applyProtection="1">
      <alignment horizontal="left" vertical="center" indent="5"/>
    </xf>
    <xf numFmtId="164" fontId="32" fillId="2" borderId="0" xfId="0" applyFont="1" applyFill="1" applyBorder="1" applyAlignment="1" applyProtection="1">
      <alignment horizontal="left" vertical="center" indent="1"/>
    </xf>
    <xf numFmtId="164" fontId="32" fillId="2" borderId="0" xfId="0" applyFont="1" applyFill="1" applyBorder="1" applyAlignment="1" applyProtection="1">
      <alignment horizontal="center" vertical="center"/>
    </xf>
    <xf numFmtId="164" fontId="32" fillId="8" borderId="0" xfId="0" applyFont="1" applyFill="1" applyBorder="1" applyProtection="1"/>
    <xf numFmtId="1" fontId="31" fillId="24" borderId="17" xfId="0" applyNumberFormat="1" applyFont="1" applyFill="1" applyBorder="1" applyAlignment="1" applyProtection="1">
      <alignment horizontal="center" vertical="center"/>
      <protection locked="0"/>
    </xf>
    <xf numFmtId="164" fontId="0" fillId="0" borderId="21" xfId="0" applyBorder="1" applyAlignment="1">
      <alignment horizontal="center"/>
    </xf>
    <xf numFmtId="164" fontId="91" fillId="0" borderId="0" xfId="0" applyNumberFormat="1" applyFont="1" applyFill="1" applyBorder="1" applyAlignment="1" applyProtection="1">
      <alignment horizontal="left" vertical="center" wrapText="1" indent="6"/>
    </xf>
    <xf numFmtId="164" fontId="91" fillId="0" borderId="0" xfId="0" applyNumberFormat="1" applyFont="1" applyFill="1" applyBorder="1" applyAlignment="1" applyProtection="1">
      <alignment horizontal="left" vertical="center" wrapText="1" indent="3"/>
    </xf>
    <xf numFmtId="164" fontId="91" fillId="0" borderId="0" xfId="0" applyNumberFormat="1" applyFont="1" applyFill="1" applyBorder="1" applyAlignment="1" applyProtection="1">
      <alignment horizontal="left" vertical="center" wrapText="1" indent="4"/>
    </xf>
    <xf numFmtId="0" fontId="91" fillId="0" borderId="0" xfId="0" quotePrefix="1" applyNumberFormat="1" applyFont="1" applyFill="1" applyBorder="1" applyAlignment="1" applyProtection="1">
      <alignment horizontal="left" vertical="center" wrapText="1" indent="3"/>
    </xf>
    <xf numFmtId="0" fontId="91" fillId="2" borderId="0" xfId="0" quotePrefix="1" applyNumberFormat="1" applyFont="1" applyFill="1" applyBorder="1" applyAlignment="1" applyProtection="1">
      <alignment horizontal="left" vertical="center" wrapText="1" indent="3"/>
    </xf>
    <xf numFmtId="0" fontId="91" fillId="2" borderId="0" xfId="0" quotePrefix="1" applyNumberFormat="1" applyFont="1" applyFill="1" applyBorder="1" applyAlignment="1" applyProtection="1">
      <alignment horizontal="left" wrapText="1" indent="3"/>
      <protection locked="0"/>
    </xf>
    <xf numFmtId="0" fontId="98" fillId="2" borderId="0" xfId="0" applyNumberFormat="1" applyFont="1" applyFill="1" applyBorder="1" applyAlignment="1" applyProtection="1">
      <alignment horizontal="center" vertical="center" wrapText="1"/>
    </xf>
    <xf numFmtId="0" fontId="142" fillId="39" borderId="52" xfId="1" applyFont="1" applyFill="1" applyAlignment="1" applyProtection="1">
      <alignment horizontal="center"/>
    </xf>
    <xf numFmtId="0" fontId="142" fillId="38" borderId="52" xfId="1" applyFont="1" applyAlignment="1" applyProtection="1">
      <alignment horizontal="center"/>
    </xf>
    <xf numFmtId="0" fontId="142" fillId="39" borderId="52" xfId="1" applyNumberFormat="1" applyFont="1" applyFill="1" applyAlignment="1" applyProtection="1">
      <alignment horizontal="center" vertical="center" wrapText="1"/>
      <protection locked="0"/>
    </xf>
    <xf numFmtId="0" fontId="142" fillId="39" borderId="52" xfId="1" applyNumberFormat="1" applyFont="1" applyFill="1" applyAlignment="1" applyProtection="1">
      <alignment horizontal="center" wrapText="1"/>
    </xf>
    <xf numFmtId="164" fontId="142" fillId="39" borderId="52" xfId="1" applyNumberFormat="1" applyFont="1" applyFill="1" applyAlignment="1" applyProtection="1">
      <alignment horizontal="center" vertical="center"/>
    </xf>
    <xf numFmtId="0" fontId="142" fillId="39" borderId="52" xfId="1" applyFont="1" applyFill="1" applyAlignment="1" applyProtection="1">
      <alignment horizontal="center" vertical="center"/>
    </xf>
    <xf numFmtId="164" fontId="142" fillId="39" borderId="52" xfId="1" applyNumberFormat="1" applyFont="1" applyFill="1" applyAlignment="1" applyProtection="1">
      <alignment horizontal="center"/>
    </xf>
    <xf numFmtId="0" fontId="142" fillId="39" borderId="52" xfId="1" applyNumberFormat="1" applyFont="1" applyFill="1" applyAlignment="1" applyProtection="1">
      <alignment horizontal="center" vertical="center" wrapText="1"/>
    </xf>
    <xf numFmtId="0" fontId="132" fillId="32" borderId="27" xfId="1" applyFont="1" applyFill="1" applyBorder="1" applyAlignment="1" applyProtection="1">
      <alignment horizontal="center" vertical="center"/>
    </xf>
    <xf numFmtId="164" fontId="91" fillId="0" borderId="0" xfId="0" applyFont="1" applyAlignment="1">
      <alignment horizontal="left" vertical="center" indent="4"/>
    </xf>
    <xf numFmtId="0" fontId="45" fillId="7" borderId="0" xfId="0" applyNumberFormat="1" applyFont="1" applyFill="1" applyBorder="1" applyAlignment="1" applyProtection="1">
      <alignment horizontal="left"/>
    </xf>
    <xf numFmtId="164" fontId="124" fillId="0" borderId="45" xfId="0" applyFont="1" applyBorder="1"/>
    <xf numFmtId="0" fontId="142" fillId="40" borderId="52" xfId="1" applyNumberFormat="1" applyFont="1" applyFill="1" applyAlignment="1" applyProtection="1">
      <alignment horizontal="center" wrapText="1"/>
    </xf>
    <xf numFmtId="0" fontId="143" fillId="0" borderId="0" xfId="0" applyNumberFormat="1" applyFont="1" applyBorder="1" applyAlignment="1" applyProtection="1">
      <alignment vertical="center" wrapText="1"/>
    </xf>
    <xf numFmtId="0" fontId="84" fillId="2" borderId="0" xfId="1" applyNumberFormat="1" applyFont="1" applyFill="1" applyBorder="1" applyAlignment="1" applyProtection="1">
      <alignment horizontal="left" vertical="center" wrapText="1" indent="5"/>
    </xf>
    <xf numFmtId="164" fontId="84" fillId="41" borderId="0" xfId="1" applyNumberFormat="1" applyFont="1" applyFill="1" applyBorder="1" applyAlignment="1" applyProtection="1">
      <alignment horizontal="left" indent="5"/>
    </xf>
    <xf numFmtId="0" fontId="84" fillId="2" borderId="0" xfId="1" applyNumberFormat="1" applyFont="1" applyFill="1" applyBorder="1" applyAlignment="1" applyProtection="1">
      <alignment horizontal="left" wrapText="1" indent="5"/>
    </xf>
    <xf numFmtId="164" fontId="91" fillId="0" borderId="0" xfId="0" applyFont="1" applyFill="1" applyBorder="1" applyAlignment="1" applyProtection="1">
      <alignment horizontal="left" vertical="center" wrapText="1" indent="2"/>
    </xf>
    <xf numFmtId="0" fontId="98" fillId="36" borderId="0" xfId="1" applyNumberFormat="1" applyFont="1" applyFill="1" applyBorder="1" applyAlignment="1" applyProtection="1">
      <alignment horizontal="left" vertical="center" wrapText="1" indent="3"/>
    </xf>
    <xf numFmtId="0" fontId="91" fillId="37" borderId="0" xfId="1" applyNumberFormat="1" applyFont="1" applyFill="1" applyBorder="1" applyAlignment="1" applyProtection="1">
      <alignment horizontal="left" vertical="center" wrapText="1" indent="6"/>
      <protection locked="0"/>
    </xf>
    <xf numFmtId="0" fontId="91" fillId="37" borderId="0" xfId="1" applyNumberFormat="1" applyFont="1" applyFill="1" applyBorder="1" applyAlignment="1" applyProtection="1">
      <alignment horizontal="left" vertical="center" wrapText="1" indent="7"/>
      <protection locked="0"/>
    </xf>
    <xf numFmtId="0" fontId="91" fillId="37" borderId="0" xfId="1" applyNumberFormat="1" applyFont="1" applyFill="1" applyBorder="1" applyAlignment="1" applyProtection="1">
      <alignment horizontal="left" vertical="center" wrapText="1" indent="8"/>
      <protection locked="0"/>
    </xf>
    <xf numFmtId="0" fontId="91" fillId="37" borderId="0" xfId="1" applyNumberFormat="1" applyFont="1" applyFill="1" applyBorder="1" applyAlignment="1" applyProtection="1">
      <alignment horizontal="left" vertical="center" wrapText="1" indent="9"/>
      <protection locked="0"/>
    </xf>
    <xf numFmtId="0" fontId="98" fillId="42" borderId="0" xfId="0" applyNumberFormat="1" applyFont="1" applyFill="1" applyBorder="1" applyAlignment="1" applyProtection="1">
      <alignment horizontal="center" wrapText="1"/>
    </xf>
    <xf numFmtId="164" fontId="91" fillId="37" borderId="0" xfId="0" applyNumberFormat="1" applyFont="1" applyFill="1" applyBorder="1" applyAlignment="1" applyProtection="1">
      <alignment horizontal="left" vertical="center" wrapText="1"/>
    </xf>
    <xf numFmtId="164" fontId="91" fillId="37" borderId="0" xfId="1" applyNumberFormat="1" applyFont="1" applyFill="1" applyBorder="1" applyAlignment="1" applyProtection="1">
      <alignment horizontal="left" vertical="center" wrapText="1" indent="1"/>
    </xf>
    <xf numFmtId="164" fontId="91" fillId="37" borderId="0" xfId="0" applyNumberFormat="1" applyFont="1" applyFill="1" applyBorder="1" applyAlignment="1" applyProtection="1">
      <alignment horizontal="left" vertical="center" wrapText="1" indent="1"/>
    </xf>
    <xf numFmtId="164" fontId="91" fillId="37" borderId="0" xfId="1" applyNumberFormat="1" applyFont="1" applyFill="1" applyBorder="1" applyAlignment="1" applyProtection="1">
      <alignment horizontal="left" vertical="center" wrapText="1" indent="3"/>
    </xf>
    <xf numFmtId="164" fontId="91" fillId="37" borderId="0" xfId="1" applyNumberFormat="1" applyFont="1" applyFill="1" applyBorder="1" applyAlignment="1" applyProtection="1">
      <alignment horizontal="left" vertical="center" wrapText="1" indent="6"/>
    </xf>
    <xf numFmtId="164" fontId="98" fillId="2" borderId="0" xfId="0" applyNumberFormat="1" applyFont="1" applyFill="1" applyBorder="1" applyAlignment="1" applyProtection="1">
      <alignment horizontal="center" wrapText="1"/>
    </xf>
    <xf numFmtId="166" fontId="91" fillId="37" borderId="2" xfId="0" applyNumberFormat="1" applyFont="1" applyFill="1" applyBorder="1" applyAlignment="1" applyProtection="1">
      <alignment horizontal="right"/>
      <protection locked="0"/>
    </xf>
    <xf numFmtId="0" fontId="91" fillId="42" borderId="0" xfId="0" applyNumberFormat="1" applyFont="1" applyFill="1" applyBorder="1" applyAlignment="1" applyProtection="1">
      <alignment horizontal="right" wrapText="1"/>
    </xf>
    <xf numFmtId="168" fontId="84" fillId="0" borderId="2" xfId="0" applyNumberFormat="1" applyFont="1" applyFill="1" applyBorder="1" applyAlignment="1" applyProtection="1">
      <alignment horizontal="right" vertical="center" wrapText="1"/>
    </xf>
    <xf numFmtId="166" fontId="84" fillId="5" borderId="1" xfId="0" applyNumberFormat="1" applyFont="1" applyFill="1" applyBorder="1" applyAlignment="1" applyProtection="1">
      <alignment horizontal="right" vertical="center"/>
      <protection locked="0"/>
    </xf>
    <xf numFmtId="166" fontId="84" fillId="5" borderId="2" xfId="0" applyNumberFormat="1" applyFont="1" applyFill="1" applyBorder="1" applyAlignment="1" applyProtection="1">
      <alignment horizontal="right" vertical="center"/>
      <protection locked="0"/>
    </xf>
    <xf numFmtId="168" fontId="84" fillId="0" borderId="2" xfId="0" applyNumberFormat="1" applyFont="1" applyFill="1" applyBorder="1" applyAlignment="1" applyProtection="1">
      <alignment vertical="center" wrapText="1"/>
    </xf>
    <xf numFmtId="166" fontId="84" fillId="5" borderId="2" xfId="0" applyNumberFormat="1" applyFont="1" applyFill="1" applyBorder="1" applyAlignment="1" applyProtection="1">
      <alignment vertical="center"/>
      <protection locked="0"/>
    </xf>
    <xf numFmtId="164" fontId="142" fillId="43" borderId="52" xfId="1" applyNumberFormat="1" applyFont="1" applyFill="1" applyAlignment="1" applyProtection="1">
      <alignment horizontal="center" vertical="center"/>
    </xf>
    <xf numFmtId="0" fontId="41" fillId="0" borderId="0" xfId="0" applyNumberFormat="1" applyFont="1" applyBorder="1" applyAlignment="1" applyProtection="1">
      <alignment horizontal="right" vertical="center" wrapText="1" indent="3"/>
    </xf>
    <xf numFmtId="1" fontId="144" fillId="0" borderId="0" xfId="0" applyNumberFormat="1" applyFont="1" applyBorder="1" applyAlignment="1" applyProtection="1">
      <alignment horizontal="right" vertical="center" wrapText="1" indent="3"/>
    </xf>
    <xf numFmtId="164" fontId="33" fillId="0" borderId="0" xfId="0" applyFont="1" applyAlignment="1">
      <alignment horizontal="right" indent="3"/>
    </xf>
    <xf numFmtId="1" fontId="144" fillId="0" borderId="0" xfId="0" applyNumberFormat="1" applyFont="1" applyBorder="1" applyAlignment="1" applyProtection="1">
      <alignment horizontal="left" vertical="center" wrapText="1" indent="1"/>
    </xf>
    <xf numFmtId="164" fontId="41" fillId="2" borderId="0" xfId="0" applyNumberFormat="1" applyFont="1" applyFill="1" applyBorder="1" applyAlignment="1" applyProtection="1">
      <alignment horizontal="right" vertical="center" wrapText="1" indent="5"/>
    </xf>
    <xf numFmtId="164" fontId="33" fillId="0" borderId="0" xfId="0" applyFont="1" applyFill="1" applyBorder="1" applyAlignment="1" applyProtection="1">
      <alignment horizontal="right" vertical="center" indent="3"/>
    </xf>
    <xf numFmtId="164" fontId="33" fillId="0" borderId="0" xfId="0" applyFont="1" applyBorder="1" applyAlignment="1">
      <alignment horizontal="right" indent="3"/>
    </xf>
    <xf numFmtId="164" fontId="41" fillId="2" borderId="14" xfId="0" applyNumberFormat="1" applyFont="1" applyFill="1" applyBorder="1" applyAlignment="1" applyProtection="1">
      <alignment horizontal="right" vertical="center" wrapText="1" indent="5"/>
    </xf>
    <xf numFmtId="164" fontId="41" fillId="2" borderId="0" xfId="0" applyNumberFormat="1" applyFont="1" applyFill="1" applyBorder="1" applyAlignment="1" applyProtection="1">
      <alignment horizontal="right" vertical="center" wrapText="1" indent="7"/>
    </xf>
    <xf numFmtId="168" fontId="145" fillId="0" borderId="0" xfId="0" applyNumberFormat="1" applyFont="1" applyBorder="1" applyAlignment="1">
      <alignment horizontal="right" vertical="top" indent="3"/>
    </xf>
    <xf numFmtId="168" fontId="146" fillId="0" borderId="0" xfId="0" applyNumberFormat="1" applyFont="1" applyFill="1" applyBorder="1" applyAlignment="1" applyProtection="1">
      <alignment horizontal="right" wrapText="1" indent="3"/>
    </xf>
    <xf numFmtId="164" fontId="33" fillId="0" borderId="0" xfId="0" applyFont="1" applyFill="1" applyBorder="1" applyAlignment="1" applyProtection="1">
      <alignment horizontal="left" vertical="center"/>
    </xf>
    <xf numFmtId="168" fontId="146" fillId="0" borderId="0" xfId="0" applyNumberFormat="1" applyFont="1" applyFill="1" applyBorder="1" applyAlignment="1" applyProtection="1">
      <alignment horizontal="right" wrapText="1"/>
    </xf>
    <xf numFmtId="1" fontId="90" fillId="0" borderId="0" xfId="0" applyNumberFormat="1" applyFont="1" applyBorder="1" applyAlignment="1" applyProtection="1">
      <alignment horizontal="right" vertical="center" wrapText="1"/>
    </xf>
    <xf numFmtId="1" fontId="144" fillId="0" borderId="0" xfId="0" applyNumberFormat="1" applyFont="1" applyBorder="1" applyAlignment="1" applyProtection="1">
      <alignment vertical="center" wrapText="1"/>
    </xf>
    <xf numFmtId="1" fontId="144" fillId="0" borderId="0" xfId="0" applyNumberFormat="1" applyFont="1" applyBorder="1" applyAlignment="1" applyProtection="1">
      <alignment horizontal="right" vertical="center" wrapText="1"/>
    </xf>
    <xf numFmtId="164" fontId="33" fillId="0" borderId="0" xfId="0" applyFont="1" applyBorder="1"/>
    <xf numFmtId="164" fontId="33" fillId="0" borderId="0" xfId="0" applyFont="1" applyBorder="1" applyAlignment="1">
      <alignment horizontal="center" vertical="center"/>
    </xf>
    <xf numFmtId="0" fontId="141" fillId="38" borderId="52" xfId="1" applyAlignment="1" applyProtection="1">
      <protection locked="0"/>
    </xf>
    <xf numFmtId="0" fontId="14" fillId="9" borderId="0" xfId="0" applyNumberFormat="1" applyFont="1" applyFill="1" applyAlignment="1">
      <alignment horizontal="left" vertical="top" wrapText="1"/>
    </xf>
    <xf numFmtId="164" fontId="122" fillId="0" borderId="45" xfId="0" applyFont="1" applyBorder="1" applyAlignment="1">
      <alignment horizontal="right"/>
    </xf>
    <xf numFmtId="164" fontId="122" fillId="0" borderId="25" xfId="0" applyFont="1" applyBorder="1" applyAlignment="1">
      <alignment horizontal="right"/>
    </xf>
    <xf numFmtId="164" fontId="129" fillId="0" borderId="47" xfId="0" applyFont="1" applyBorder="1" applyAlignment="1">
      <alignment horizontal="right"/>
    </xf>
    <xf numFmtId="164" fontId="129" fillId="0" borderId="0" xfId="0" applyFont="1" applyAlignment="1">
      <alignment horizontal="right"/>
    </xf>
    <xf numFmtId="164" fontId="129" fillId="0" borderId="14" xfId="0" applyFont="1" applyBorder="1" applyAlignment="1">
      <alignment horizontal="right"/>
    </xf>
    <xf numFmtId="169" fontId="44" fillId="17" borderId="38" xfId="0" applyNumberFormat="1" applyFont="1" applyFill="1" applyBorder="1" applyAlignment="1" applyProtection="1">
      <alignment horizontal="center" wrapText="1"/>
    </xf>
    <xf numFmtId="164" fontId="111" fillId="0" borderId="0" xfId="0" applyFont="1" applyBorder="1" applyAlignment="1">
      <alignment vertical="center"/>
    </xf>
    <xf numFmtId="0" fontId="91" fillId="2" borderId="0" xfId="1" applyNumberFormat="1" applyFont="1" applyFill="1" applyBorder="1" applyAlignment="1" applyProtection="1">
      <alignment horizontal="right" vertical="center" wrapText="1"/>
    </xf>
    <xf numFmtId="0" fontId="91" fillId="2" borderId="14" xfId="1" applyNumberFormat="1" applyFont="1" applyFill="1" applyBorder="1" applyAlignment="1" applyProtection="1">
      <alignment horizontal="right" vertical="center" wrapText="1"/>
    </xf>
    <xf numFmtId="164" fontId="85" fillId="0" borderId="0" xfId="0" applyFont="1" applyBorder="1" applyAlignment="1">
      <alignment horizontal="right" vertical="center"/>
    </xf>
    <xf numFmtId="164" fontId="85" fillId="0" borderId="14" xfId="0" applyFont="1" applyBorder="1" applyAlignment="1">
      <alignment horizontal="right" vertical="center"/>
    </xf>
    <xf numFmtId="0" fontId="45" fillId="7" borderId="0" xfId="0" applyNumberFormat="1" applyFont="1" applyFill="1" applyBorder="1" applyAlignment="1" applyProtection="1">
      <alignment horizontal="left"/>
    </xf>
    <xf numFmtId="0" fontId="98" fillId="0" borderId="0" xfId="0" applyNumberFormat="1" applyFont="1" applyFill="1" applyBorder="1" applyAlignment="1" applyProtection="1">
      <alignment horizontal="right" vertical="center" wrapText="1"/>
    </xf>
    <xf numFmtId="0" fontId="98" fillId="0" borderId="14" xfId="0" applyNumberFormat="1" applyFont="1" applyFill="1" applyBorder="1" applyAlignment="1" applyProtection="1">
      <alignment horizontal="right" vertical="center" wrapText="1"/>
    </xf>
    <xf numFmtId="164" fontId="41" fillId="0" borderId="45" xfId="0" applyFont="1" applyBorder="1" applyAlignment="1">
      <alignment horizontal="right" vertical="center"/>
    </xf>
    <xf numFmtId="164" fontId="41" fillId="0" borderId="25" xfId="0" applyFont="1" applyBorder="1" applyAlignment="1">
      <alignment horizontal="right" vertical="center"/>
    </xf>
    <xf numFmtId="164" fontId="85" fillId="0" borderId="4" xfId="0" applyFont="1" applyBorder="1" applyAlignment="1">
      <alignment horizontal="right" vertical="center"/>
    </xf>
    <xf numFmtId="164" fontId="85" fillId="0" borderId="28" xfId="0" applyFont="1" applyBorder="1" applyAlignment="1">
      <alignment horizontal="right" vertical="center"/>
    </xf>
    <xf numFmtId="0" fontId="91" fillId="2" borderId="0" xfId="1" applyNumberFormat="1" applyFont="1" applyFill="1" applyBorder="1" applyAlignment="1" applyProtection="1">
      <alignment horizontal="left" vertical="center" wrapText="1" indent="1"/>
    </xf>
    <xf numFmtId="0" fontId="91" fillId="2" borderId="14" xfId="1" applyNumberFormat="1" applyFont="1" applyFill="1" applyBorder="1" applyAlignment="1" applyProtection="1">
      <alignment horizontal="left" vertical="center" wrapText="1" indent="1"/>
    </xf>
    <xf numFmtId="167" fontId="129" fillId="0" borderId="4" xfId="0" applyNumberFormat="1" applyFont="1" applyBorder="1" applyAlignment="1" applyProtection="1">
      <alignment horizontal="right" vertical="center" wrapText="1"/>
    </xf>
    <xf numFmtId="167" fontId="129" fillId="0" borderId="28" xfId="0" applyNumberFormat="1" applyFont="1" applyBorder="1" applyAlignment="1" applyProtection="1">
      <alignment horizontal="right" vertical="center" wrapText="1"/>
    </xf>
    <xf numFmtId="167" fontId="129" fillId="0" borderId="0" xfId="0" applyNumberFormat="1" applyFont="1" applyBorder="1" applyAlignment="1" applyProtection="1">
      <alignment horizontal="right" vertical="center" wrapText="1"/>
    </xf>
    <xf numFmtId="167" fontId="129" fillId="0" borderId="14" xfId="0" applyNumberFormat="1" applyFont="1" applyBorder="1" applyAlignment="1" applyProtection="1">
      <alignment horizontal="right" vertical="center" wrapText="1"/>
    </xf>
    <xf numFmtId="0" fontId="91" fillId="2" borderId="0" xfId="1" applyNumberFormat="1" applyFont="1" applyFill="1" applyBorder="1" applyAlignment="1" applyProtection="1">
      <alignment horizontal="center" vertical="center" wrapText="1"/>
    </xf>
    <xf numFmtId="0" fontId="91" fillId="2" borderId="14" xfId="1" applyNumberFormat="1" applyFont="1" applyFill="1" applyBorder="1" applyAlignment="1" applyProtection="1">
      <alignment horizontal="center" vertical="center" wrapText="1"/>
    </xf>
    <xf numFmtId="168" fontId="139" fillId="21" borderId="18" xfId="0" applyNumberFormat="1" applyFont="1" applyFill="1" applyBorder="1" applyAlignment="1" applyProtection="1">
      <alignment horizontal="center" vertical="center"/>
    </xf>
    <xf numFmtId="168" fontId="139" fillId="21" borderId="5" xfId="0" applyNumberFormat="1" applyFont="1" applyFill="1" applyBorder="1" applyAlignment="1" applyProtection="1">
      <alignment horizontal="center" vertical="center"/>
    </xf>
    <xf numFmtId="164" fontId="76" fillId="12" borderId="0" xfId="0" applyFont="1" applyFill="1" applyAlignment="1" applyProtection="1">
      <alignment vertical="center"/>
    </xf>
    <xf numFmtId="164" fontId="43" fillId="13" borderId="0" xfId="4" applyFont="1" applyFill="1" applyBorder="1" applyAlignment="1" applyProtection="1">
      <alignment horizontal="center" vertical="center" wrapText="1"/>
    </xf>
    <xf numFmtId="168" fontId="135" fillId="22" borderId="18" xfId="0" applyNumberFormat="1" applyFont="1" applyFill="1" applyBorder="1" applyAlignment="1" applyProtection="1">
      <alignment horizontal="center" vertical="center"/>
    </xf>
    <xf numFmtId="168" fontId="135" fillId="22" borderId="5" xfId="0" applyNumberFormat="1" applyFont="1" applyFill="1" applyBorder="1" applyAlignment="1" applyProtection="1">
      <alignment horizontal="center" vertical="center"/>
    </xf>
    <xf numFmtId="168" fontId="135" fillId="23" borderId="18" xfId="0" applyNumberFormat="1" applyFont="1" applyFill="1" applyBorder="1" applyAlignment="1" applyProtection="1">
      <alignment horizontal="center" vertical="center"/>
    </xf>
    <xf numFmtId="168" fontId="135" fillId="23" borderId="5" xfId="0" applyNumberFormat="1" applyFont="1" applyFill="1" applyBorder="1" applyAlignment="1" applyProtection="1">
      <alignment horizontal="center" vertical="center"/>
    </xf>
    <xf numFmtId="168" fontId="139" fillId="23" borderId="18" xfId="0" applyNumberFormat="1" applyFont="1" applyFill="1" applyBorder="1" applyAlignment="1" applyProtection="1">
      <alignment horizontal="center" vertical="center"/>
    </xf>
    <xf numFmtId="168" fontId="139" fillId="23" borderId="5" xfId="0" applyNumberFormat="1" applyFont="1" applyFill="1" applyBorder="1" applyAlignment="1" applyProtection="1">
      <alignment horizontal="center" vertical="center"/>
    </xf>
    <xf numFmtId="168" fontId="139" fillId="22" borderId="18" xfId="0" applyNumberFormat="1" applyFont="1" applyFill="1" applyBorder="1" applyAlignment="1" applyProtection="1">
      <alignment horizontal="center" vertical="center"/>
    </xf>
    <xf numFmtId="168" fontId="139" fillId="22" borderId="5" xfId="0" applyNumberFormat="1" applyFont="1" applyFill="1" applyBorder="1" applyAlignment="1" applyProtection="1">
      <alignment horizontal="center" vertical="center"/>
    </xf>
    <xf numFmtId="0" fontId="52" fillId="17" borderId="0" xfId="0" applyNumberFormat="1" applyFont="1" applyFill="1" applyBorder="1" applyAlignment="1" applyProtection="1">
      <alignment horizontal="left" vertical="center" wrapText="1" indent="3"/>
    </xf>
    <xf numFmtId="0" fontId="127" fillId="7" borderId="0" xfId="1" applyFont="1" applyFill="1" applyBorder="1" applyAlignment="1" applyProtection="1">
      <alignment horizontal="left" vertical="center" indent="1"/>
    </xf>
    <xf numFmtId="168" fontId="135" fillId="21" borderId="18" xfId="0" applyNumberFormat="1" applyFont="1" applyFill="1" applyBorder="1" applyAlignment="1" applyProtection="1">
      <alignment horizontal="center" vertical="center"/>
    </xf>
    <xf numFmtId="168" fontId="135" fillId="21" borderId="5" xfId="0" applyNumberFormat="1" applyFont="1" applyFill="1" applyBorder="1" applyAlignment="1" applyProtection="1">
      <alignment horizontal="center" vertical="center"/>
    </xf>
    <xf numFmtId="1" fontId="90" fillId="0" borderId="50" xfId="0" applyNumberFormat="1" applyFont="1" applyBorder="1" applyAlignment="1" applyProtection="1">
      <alignment horizontal="right" vertical="center" wrapText="1"/>
    </xf>
    <xf numFmtId="164" fontId="12" fillId="2" borderId="49" xfId="0" applyFont="1" applyFill="1" applyBorder="1" applyAlignment="1" applyProtection="1">
      <alignment horizontal="center" vertical="center"/>
    </xf>
    <xf numFmtId="1" fontId="90" fillId="0" borderId="51" xfId="0" applyNumberFormat="1" applyFont="1" applyBorder="1" applyAlignment="1" applyProtection="1">
      <alignment horizontal="right" vertical="center" wrapText="1"/>
    </xf>
    <xf numFmtId="0" fontId="66" fillId="2" borderId="0" xfId="0" applyNumberFormat="1" applyFont="1" applyFill="1" applyBorder="1" applyAlignment="1" applyProtection="1">
      <alignment vertical="center" wrapText="1"/>
      <protection locked="0"/>
    </xf>
    <xf numFmtId="164" fontId="0" fillId="0" borderId="0" xfId="0" applyAlignment="1">
      <alignment horizontal="center"/>
    </xf>
    <xf numFmtId="1" fontId="45" fillId="7" borderId="0" xfId="0" applyNumberFormat="1" applyFont="1" applyFill="1" applyBorder="1" applyAlignment="1" applyProtection="1">
      <alignment horizontal="left" wrapText="1"/>
    </xf>
    <xf numFmtId="167" fontId="91" fillId="2" borderId="0" xfId="0" applyNumberFormat="1" applyFont="1" applyFill="1" applyBorder="1" applyAlignment="1" applyProtection="1">
      <alignment horizontal="left" vertical="center" wrapText="1" indent="2"/>
    </xf>
    <xf numFmtId="1" fontId="144" fillId="0" borderId="48" xfId="0" applyNumberFormat="1" applyFont="1" applyBorder="1" applyAlignment="1" applyProtection="1">
      <alignment horizontal="right" vertical="center" wrapText="1"/>
    </xf>
    <xf numFmtId="1" fontId="144" fillId="0" borderId="14" xfId="0" applyNumberFormat="1" applyFont="1" applyBorder="1" applyAlignment="1" applyProtection="1">
      <alignment horizontal="right" vertical="center" wrapText="1"/>
    </xf>
    <xf numFmtId="0" fontId="143" fillId="0" borderId="0" xfId="0" applyNumberFormat="1" applyFont="1" applyBorder="1" applyAlignment="1" applyProtection="1">
      <alignment horizontal="left" vertical="center" wrapText="1"/>
    </xf>
    <xf numFmtId="164" fontId="33" fillId="2" borderId="0" xfId="0" applyFont="1" applyFill="1" applyBorder="1" applyAlignment="1">
      <alignment horizontal="left" wrapText="1"/>
    </xf>
    <xf numFmtId="168" fontId="71" fillId="7" borderId="0" xfId="0" applyNumberFormat="1" applyFont="1" applyFill="1" applyBorder="1" applyAlignment="1" applyProtection="1">
      <alignment horizontal="center" wrapText="1"/>
    </xf>
    <xf numFmtId="0" fontId="6" fillId="2" borderId="0" xfId="0" applyNumberFormat="1" applyFont="1" applyFill="1" applyBorder="1" applyAlignment="1" applyProtection="1">
      <alignment horizontal="left" vertical="center"/>
    </xf>
    <xf numFmtId="164" fontId="45" fillId="7" borderId="0" xfId="0" applyNumberFormat="1" applyFont="1" applyFill="1" applyBorder="1" applyAlignment="1" applyProtection="1">
      <alignment horizontal="left"/>
    </xf>
    <xf numFmtId="0" fontId="67" fillId="17" borderId="0" xfId="0" applyNumberFormat="1" applyFont="1" applyFill="1" applyBorder="1" applyAlignment="1" applyProtection="1">
      <alignment horizontal="right" vertical="center" wrapText="1" indent="1"/>
    </xf>
    <xf numFmtId="0" fontId="46" fillId="7" borderId="0" xfId="0" applyNumberFormat="1" applyFont="1" applyFill="1" applyBorder="1" applyAlignment="1" applyProtection="1">
      <alignment horizontal="right" vertical="center" wrapText="1"/>
    </xf>
    <xf numFmtId="0" fontId="133" fillId="0" borderId="0" xfId="0" applyNumberFormat="1" applyFont="1" applyBorder="1" applyAlignment="1" applyProtection="1">
      <alignment horizontal="left" vertical="center" wrapText="1"/>
    </xf>
    <xf numFmtId="164" fontId="122" fillId="0" borderId="0" xfId="0" applyFont="1" applyBorder="1" applyAlignment="1">
      <alignment horizontal="right"/>
    </xf>
    <xf numFmtId="164" fontId="122" fillId="0" borderId="14" xfId="0" applyFont="1" applyBorder="1" applyAlignment="1">
      <alignment horizontal="right"/>
    </xf>
    <xf numFmtId="0" fontId="98" fillId="2" borderId="4" xfId="1" applyNumberFormat="1" applyFont="1" applyFill="1" applyBorder="1" applyAlignment="1" applyProtection="1">
      <alignment horizontal="right" vertical="center" wrapText="1"/>
    </xf>
    <xf numFmtId="0" fontId="98" fillId="2" borderId="28" xfId="1" applyNumberFormat="1" applyFont="1" applyFill="1" applyBorder="1" applyAlignment="1" applyProtection="1">
      <alignment horizontal="right" vertical="center" wrapText="1"/>
    </xf>
    <xf numFmtId="167" fontId="45" fillId="7" borderId="0" xfId="0" applyNumberFormat="1" applyFont="1" applyFill="1" applyBorder="1" applyAlignment="1" applyProtection="1">
      <alignment horizontal="left"/>
    </xf>
    <xf numFmtId="164" fontId="37" fillId="2" borderId="0" xfId="0" applyFont="1" applyFill="1" applyAlignment="1">
      <alignment horizontal="left"/>
    </xf>
    <xf numFmtId="164" fontId="100" fillId="7" borderId="42" xfId="0" applyFont="1" applyFill="1" applyBorder="1" applyAlignment="1">
      <alignment horizontal="left" vertical="center"/>
    </xf>
    <xf numFmtId="164" fontId="83" fillId="33" borderId="0" xfId="0" applyFont="1" applyFill="1" applyBorder="1" applyAlignment="1">
      <alignment horizontal="center" vertical="top" wrapText="1"/>
    </xf>
    <xf numFmtId="164" fontId="0" fillId="2" borderId="0" xfId="0" applyFill="1" applyAlignment="1">
      <alignment vertical="top" wrapText="1"/>
    </xf>
    <xf numFmtId="164" fontId="94" fillId="26" borderId="0" xfId="0" applyFont="1" applyFill="1" applyAlignment="1">
      <alignment horizontal="left" vertical="center" wrapText="1" indent="1"/>
    </xf>
    <xf numFmtId="164" fontId="130" fillId="2" borderId="46" xfId="0" applyFont="1" applyFill="1" applyBorder="1" applyAlignment="1">
      <alignment horizontal="center"/>
    </xf>
  </cellXfs>
  <cellStyles count="11">
    <cellStyle name="Hyperlink" xfId="1" builtinId="8" customBuiltin="1"/>
    <cellStyle name="Hyperlink 2" xfId="3"/>
    <cellStyle name="Hyperlink 3" xfId="6"/>
    <cellStyle name="Hyperlink 4" xfId="9"/>
    <cellStyle name="Normal" xfId="0" builtinId="0"/>
    <cellStyle name="Normal 2" xfId="4"/>
    <cellStyle name="Normal 3" xfId="5"/>
    <cellStyle name="Normal 4" xfId="8"/>
    <cellStyle name="Normal 5" xfId="10"/>
    <cellStyle name="Style 1" xfId="2"/>
    <cellStyle name="Style 1 2" xfId="7"/>
  </cellStyles>
  <dxfs count="40">
    <dxf>
      <font>
        <strike val="0"/>
        <color theme="0" tint="-0.24994659260841701"/>
      </font>
    </dxf>
    <dxf>
      <font>
        <strike val="0"/>
        <color theme="0" tint="-0.24994659260841701"/>
      </font>
    </dxf>
    <dxf>
      <font>
        <strike val="0"/>
        <color theme="0" tint="-0.24994659260841701"/>
      </font>
    </dxf>
    <dxf>
      <font>
        <strike val="0"/>
        <color theme="0" tint="-0.24994659260841701"/>
      </font>
    </dxf>
    <dxf>
      <font>
        <strike val="0"/>
        <color theme="0" tint="-0.24994659260841701"/>
      </font>
    </dxf>
    <dxf>
      <font>
        <strike val="0"/>
        <color theme="0" tint="-0.24994659260841701"/>
      </font>
    </dxf>
    <dxf>
      <font>
        <strike val="0"/>
        <color theme="0" tint="-0.24994659260841701"/>
      </font>
    </dxf>
    <dxf>
      <font>
        <strike val="0"/>
        <color theme="0" tint="-0.24994659260841701"/>
      </font>
    </dxf>
    <dxf>
      <font>
        <strike val="0"/>
        <color theme="0" tint="-0.24994659260841701"/>
      </font>
    </dxf>
    <dxf>
      <font>
        <strike val="0"/>
        <color auto="1"/>
      </font>
      <fill>
        <patternFill patternType="darkHorizontal">
          <fgColor theme="0"/>
          <bgColor rgb="FFFF9933"/>
        </patternFill>
      </fill>
      <border>
        <left/>
        <right/>
        <top style="thin">
          <color theme="0" tint="-0.499984740745262"/>
        </top>
        <bottom style="thin">
          <color theme="0" tint="-0.499984740745262"/>
        </bottom>
        <vertical/>
        <horizontal/>
      </border>
    </dxf>
    <dxf>
      <fill>
        <patternFill patternType="gray125">
          <fgColor rgb="FFCC6600"/>
          <bgColor theme="0"/>
        </patternFill>
      </fill>
      <border>
        <left style="thin">
          <color theme="0" tint="-0.499984740745262"/>
        </left>
        <right style="thin">
          <color theme="0" tint="-0.499984740745262"/>
        </right>
        <top/>
        <bottom/>
      </border>
    </dxf>
    <dxf>
      <fill>
        <patternFill patternType="gray125">
          <fgColor theme="4" tint="-0.24994659260841701"/>
        </patternFill>
      </fill>
      <border>
        <left style="thin">
          <color theme="0" tint="-0.499984740745262"/>
        </left>
        <right style="thin">
          <color theme="0" tint="-0.499984740745262"/>
        </right>
        <top/>
        <bottom/>
      </border>
    </dxf>
    <dxf>
      <font>
        <b/>
        <i val="0"/>
        <strike val="0"/>
        <color rgb="FFC00000"/>
      </font>
    </dxf>
    <dxf>
      <font>
        <b/>
        <i val="0"/>
        <color rgb="FFC00000"/>
      </font>
    </dxf>
    <dxf>
      <font>
        <b/>
        <i val="0"/>
        <color rgb="FFC00000"/>
      </font>
    </dxf>
    <dxf>
      <font>
        <b/>
        <i val="0"/>
        <color rgb="FFC00000"/>
      </font>
    </dxf>
    <dxf>
      <font>
        <strike val="0"/>
        <color theme="0" tint="-0.24994659260841701"/>
      </font>
    </dxf>
    <dxf>
      <font>
        <b/>
        <i val="0"/>
        <strike val="0"/>
        <color theme="0"/>
      </font>
      <fill>
        <patternFill>
          <bgColor rgb="FFCC0000"/>
        </patternFill>
      </fill>
    </dxf>
    <dxf>
      <font>
        <b/>
        <i val="0"/>
        <strike val="0"/>
        <color theme="0"/>
      </font>
      <fill>
        <patternFill>
          <bgColor rgb="FFCC0000"/>
        </patternFill>
      </fill>
    </dxf>
    <dxf>
      <fill>
        <patternFill>
          <bgColor theme="0"/>
        </patternFill>
      </fill>
      <border>
        <left/>
        <right/>
        <top/>
        <bottom/>
        <vertical/>
        <horizontal/>
      </border>
    </dxf>
    <dxf>
      <font>
        <color theme="5" tint="0.79998168889431442"/>
      </font>
      <fill>
        <patternFill>
          <bgColor theme="5" tint="0.79998168889431442"/>
        </patternFill>
      </fill>
      <border>
        <top/>
        <bottom style="thin">
          <color theme="0" tint="-0.499984740745262"/>
        </bottom>
        <vertical/>
        <horizontal/>
      </border>
    </dxf>
    <dxf>
      <font>
        <color theme="4" tint="-0.499984740745262"/>
      </font>
      <fill>
        <patternFill>
          <bgColor theme="4" tint="0.59996337778862885"/>
        </patternFill>
      </fill>
      <border>
        <left/>
        <right/>
        <top/>
        <bottom/>
        <vertical/>
        <horizontal/>
      </border>
    </dxf>
    <dxf>
      <font>
        <color theme="0"/>
      </font>
      <fill>
        <patternFill>
          <bgColor theme="4" tint="-0.24994659260841701"/>
        </patternFill>
      </fill>
      <border>
        <left/>
        <right/>
        <top/>
        <bottom/>
        <vertical/>
        <horizontal/>
      </border>
    </dxf>
    <dxf>
      <fill>
        <patternFill>
          <bgColor theme="3" tint="0.79998168889431442"/>
        </patternFill>
      </fill>
    </dxf>
    <dxf>
      <fill>
        <patternFill patternType="solid">
          <fgColor rgb="FFC5D9DF"/>
          <bgColor rgb="FFC5D9DF"/>
        </patternFill>
      </fill>
    </dxf>
    <dxf>
      <fill>
        <patternFill patternType="solid">
          <fgColor rgb="FFC5D9DF"/>
          <bgColor rgb="FFC5D9DF"/>
        </patternFill>
      </fill>
    </dxf>
    <dxf>
      <font>
        <b/>
        <color rgb="FFFFFFFF"/>
      </font>
      <fill>
        <patternFill patternType="solid">
          <fgColor rgb="FF6EA0B0"/>
          <bgColor rgb="FF6EA0B0"/>
        </patternFill>
      </fill>
    </dxf>
    <dxf>
      <font>
        <b/>
        <color rgb="FFFFFFFF"/>
      </font>
      <fill>
        <patternFill patternType="solid">
          <fgColor rgb="FF6EA0B0"/>
          <bgColor rgb="FF6EA0B0"/>
        </patternFill>
      </fill>
    </dxf>
    <dxf>
      <font>
        <b/>
        <color rgb="FFFFFFFF"/>
      </font>
      <fill>
        <patternFill patternType="solid">
          <fgColor rgb="FF6EA0B0"/>
          <bgColor rgb="FF6EA0B0"/>
        </patternFill>
      </fill>
      <border>
        <top style="thick">
          <color rgb="FFFFFFFF"/>
        </top>
      </border>
    </dxf>
    <dxf>
      <font>
        <b/>
        <color rgb="FFFFFFFF"/>
      </font>
      <fill>
        <patternFill patternType="solid">
          <fgColor rgb="FF6EA0B0"/>
          <bgColor rgb="FF6EA0B0"/>
        </patternFill>
      </fill>
      <border>
        <bottom style="thick">
          <color rgb="FFFFFFFF"/>
        </bottom>
      </border>
    </dxf>
    <dxf>
      <font>
        <color rgb="FF000000"/>
      </font>
      <fill>
        <patternFill patternType="solid">
          <fgColor rgb="FFE1ECEF"/>
          <bgColor rgb="FFE1ECEF"/>
        </patternFill>
      </fill>
      <border>
        <vertical style="thin">
          <color rgb="FFFFFFFF"/>
        </vertical>
        <horizontal style="thin">
          <color rgb="FFFFFFFF"/>
        </horizontal>
      </border>
    </dxf>
    <dxf>
      <fill>
        <patternFill patternType="solid">
          <fgColor rgb="FFC5D9DF"/>
          <bgColor rgb="FFC5D9DF"/>
        </patternFill>
      </fill>
    </dxf>
    <dxf>
      <fill>
        <patternFill patternType="solid">
          <fgColor rgb="FFC5D9DF"/>
          <bgColor rgb="FFC5D9DF"/>
        </patternFill>
      </fill>
    </dxf>
    <dxf>
      <font>
        <b/>
        <color rgb="FFFFFFFF"/>
      </font>
      <fill>
        <patternFill patternType="solid">
          <fgColor rgb="FF6EA0B0"/>
          <bgColor rgb="FF6EA0B0"/>
        </patternFill>
      </fill>
    </dxf>
    <dxf>
      <font>
        <b/>
        <color rgb="FFFFFFFF"/>
      </font>
      <fill>
        <patternFill patternType="solid">
          <fgColor rgb="FF6EA0B0"/>
          <bgColor rgb="FF6EA0B0"/>
        </patternFill>
      </fill>
    </dxf>
    <dxf>
      <font>
        <b/>
        <color rgb="FFFFFFFF"/>
      </font>
      <fill>
        <patternFill patternType="solid">
          <fgColor rgb="FF6EA0B0"/>
          <bgColor rgb="FF6EA0B0"/>
        </patternFill>
      </fill>
      <border>
        <top style="thick">
          <color rgb="FFFFFFFF"/>
        </top>
      </border>
    </dxf>
    <dxf>
      <font>
        <b/>
        <color rgb="FFFFFFFF"/>
      </font>
      <fill>
        <patternFill patternType="solid">
          <fgColor rgb="FF6EA0B0"/>
          <bgColor rgb="FF6EA0B0"/>
        </patternFill>
      </fill>
      <border>
        <bottom style="thick">
          <color rgb="FFFFFFFF"/>
        </bottom>
      </border>
    </dxf>
    <dxf>
      <font>
        <color rgb="FF000000"/>
      </font>
      <fill>
        <patternFill patternType="solid">
          <fgColor rgb="FFE1ECEF"/>
          <bgColor rgb="FFE1ECEF"/>
        </patternFill>
      </fill>
      <border>
        <vertical style="thin">
          <color rgb="FFFFFFFF"/>
        </vertical>
        <horizontal style="thin">
          <color rgb="FFFFFFFF"/>
        </horizontal>
      </border>
    </dxf>
    <dxf>
      <fill>
        <patternFill patternType="none">
          <bgColor auto="1"/>
        </patternFill>
      </fill>
    </dxf>
    <dxf>
      <fill>
        <patternFill>
          <bgColor theme="4" tint="0.59996337778862885"/>
        </patternFill>
      </fill>
    </dxf>
  </dxfs>
  <tableStyles count="5" defaultTableStyle="TableStyleMedium9" defaultPivotStyle="PivotStyleLight16">
    <tableStyle name="Table Style 1" pivot="0" count="1">
      <tableStyleElement type="wholeTable" dxfId="39"/>
    </tableStyle>
    <tableStyle name="Table Style 2" pivot="0" count="1">
      <tableStyleElement type="wholeTable" dxfId="38"/>
    </tableStyle>
    <tableStyle name="TableStyleMedium9 2" pivot="0" count="7">
      <tableStyleElement type="wholeTable" dxfId="37"/>
      <tableStyleElement type="headerRow" dxfId="36"/>
      <tableStyleElement type="totalRow" dxfId="35"/>
      <tableStyleElement type="firstColumn" dxfId="34"/>
      <tableStyleElement type="lastColumn" dxfId="33"/>
      <tableStyleElement type="firstRowStripe" dxfId="32"/>
      <tableStyleElement type="firstColumnStripe" dxfId="31"/>
    </tableStyle>
    <tableStyle name="TableStyleMedium9 3" pivot="0" count="7">
      <tableStyleElement type="wholeTable" dxfId="30"/>
      <tableStyleElement type="headerRow" dxfId="29"/>
      <tableStyleElement type="totalRow" dxfId="28"/>
      <tableStyleElement type="firstColumn" dxfId="27"/>
      <tableStyleElement type="lastColumn" dxfId="26"/>
      <tableStyleElement type="firstRowStripe" dxfId="25"/>
      <tableStyleElement type="firstColumnStripe" dxfId="24"/>
    </tableStyle>
    <tableStyle name="TimeTable" pivot="0" count="1">
      <tableStyleElement type="wholeTable" dxfId="23"/>
    </tableStyle>
  </tableStyles>
  <colors>
    <mruColors>
      <color rgb="FF0033CC"/>
      <color rgb="FF663300"/>
      <color rgb="FFF3D6AF"/>
      <color rgb="FFEEC792"/>
      <color rgb="FFFFFFCC"/>
      <color rgb="FFA24200"/>
      <color rgb="FFFEDA02"/>
      <color rgb="FF396950"/>
      <color rgb="FF60925C"/>
      <color rgb="FFFFD5B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drawings/drawing1.xml><?xml version="1.0" encoding="utf-8"?>
<xdr:wsDr xmlns:xdr="http://schemas.openxmlformats.org/drawingml/2006/spreadsheetDrawing" xmlns:a="http://schemas.openxmlformats.org/drawingml/2006/main">
  <xdr:twoCellAnchor editAs="oneCell">
    <xdr:from>
      <xdr:col>1</xdr:col>
      <xdr:colOff>1588245</xdr:colOff>
      <xdr:row>5</xdr:row>
      <xdr:rowOff>215824</xdr:rowOff>
    </xdr:from>
    <xdr:to>
      <xdr:col>1</xdr:col>
      <xdr:colOff>2362508</xdr:colOff>
      <xdr:row>6</xdr:row>
      <xdr:rowOff>111332</xdr:rowOff>
    </xdr:to>
    <xdr:sp macro="" textlink="" fLocksText="0">
      <xdr:nvSpPr>
        <xdr:cNvPr id="2" name="Line Callout 1 1"/>
        <xdr:cNvSpPr/>
      </xdr:nvSpPr>
      <xdr:spPr>
        <a:xfrm>
          <a:off x="1703906" y="1249967"/>
          <a:ext cx="774263" cy="253623"/>
        </a:xfrm>
        <a:prstGeom prst="borderCallout1">
          <a:avLst>
            <a:gd name="adj1" fmla="val 17212"/>
            <a:gd name="adj2" fmla="val -4153"/>
            <a:gd name="adj3" fmla="val 91675"/>
            <a:gd name="adj4" fmla="val -3852"/>
          </a:avLst>
        </a:prstGeom>
        <a:solidFill>
          <a:srgbClr val="FFFFCC"/>
        </a:solidFill>
        <a:ln w="22225">
          <a:solidFill>
            <a:schemeClr val="accent6">
              <a:lumMod val="50000"/>
            </a:schemeClr>
          </a:solidFill>
          <a:tailEnd type="triangle"/>
        </a:ln>
        <a:effectLst>
          <a:innerShdw blurRad="63500" dist="50800" dir="2700000">
            <a:prstClr val="black">
              <a:alpha val="50000"/>
            </a:prstClr>
          </a:inn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nchorCtr="0"/>
        <a:lstStyle/>
        <a:p>
          <a:pPr marL="0" marR="0" indent="0" algn="r" defTabSz="914400" eaLnBrk="1" fontAlgn="auto" latinLnBrk="0" hangingPunct="1">
            <a:lnSpc>
              <a:spcPct val="100000"/>
            </a:lnSpc>
            <a:spcBef>
              <a:spcPts val="0"/>
            </a:spcBef>
            <a:spcAft>
              <a:spcPts val="0"/>
            </a:spcAft>
            <a:buClrTx/>
            <a:buSzTx/>
            <a:buFontTx/>
            <a:buNone/>
            <a:tabLst/>
            <a:defRPr/>
          </a:pPr>
          <a:r>
            <a:rPr lang="en-US" sz="800" b="0" baseline="0">
              <a:solidFill>
                <a:schemeClr val="tx1"/>
              </a:solidFill>
              <a:latin typeface="Tahoma" pitchFamily="34" charset="0"/>
              <a:ea typeface="+mn-ea"/>
              <a:cs typeface="Tahoma" pitchFamily="34" charset="0"/>
            </a:rPr>
            <a:t>                                                       </a:t>
          </a:r>
          <a:r>
            <a:rPr lang="en-US" sz="800" b="1" baseline="0">
              <a:solidFill>
                <a:schemeClr val="tx1"/>
              </a:solidFill>
              <a:latin typeface="Tahoma" pitchFamily="34" charset="0"/>
              <a:ea typeface="+mn-ea"/>
              <a:cs typeface="Tahoma" pitchFamily="34" charset="0"/>
            </a:rPr>
            <a:t>mm/dd/yy              </a:t>
          </a:r>
        </a:p>
        <a:p>
          <a:pPr marL="0" marR="0" indent="0" defTabSz="914400" eaLnBrk="1" fontAlgn="auto" latinLnBrk="0" hangingPunct="1">
            <a:lnSpc>
              <a:spcPct val="100000"/>
            </a:lnSpc>
            <a:spcBef>
              <a:spcPts val="0"/>
            </a:spcBef>
            <a:spcAft>
              <a:spcPts val="0"/>
            </a:spcAft>
            <a:buClrTx/>
            <a:buSzTx/>
            <a:buFontTx/>
            <a:buNone/>
            <a:tabLst/>
            <a:defRPr/>
          </a:pPr>
          <a:r>
            <a:rPr lang="en-US" sz="800" b="1" baseline="0">
              <a:solidFill>
                <a:schemeClr val="tx1"/>
              </a:solidFill>
              <a:latin typeface="Tahoma" pitchFamily="34" charset="0"/>
              <a:ea typeface="+mn-ea"/>
              <a:cs typeface="Tahoma" pitchFamily="34" charset="0"/>
            </a:rPr>
            <a:t>Subject</a:t>
          </a:r>
          <a:endParaRPr lang="en-US" sz="800" b="1">
            <a:solidFill>
              <a:schemeClr val="tx1"/>
            </a:solidFill>
            <a:latin typeface="Tahoma" pitchFamily="34" charset="0"/>
            <a:cs typeface="Tahoma" pitchFamily="34" charset="0"/>
          </a:endParaRPr>
        </a:p>
        <a:p>
          <a:r>
            <a:rPr lang="en-US" sz="800" b="0" baseline="0">
              <a:solidFill>
                <a:schemeClr val="tx1"/>
              </a:solidFill>
              <a:latin typeface="Tahoma" pitchFamily="34" charset="0"/>
              <a:ea typeface="+mn-ea"/>
              <a:cs typeface="Tahoma" pitchFamily="34" charset="0"/>
            </a:rPr>
            <a:t> Y</a:t>
          </a:r>
          <a:r>
            <a:rPr lang="en-US" sz="800" b="0">
              <a:solidFill>
                <a:schemeClr val="tx1"/>
              </a:solidFill>
              <a:latin typeface="Tahoma" pitchFamily="34" charset="0"/>
              <a:ea typeface="+mn-ea"/>
              <a:cs typeface="Tahoma" pitchFamily="34" charset="0"/>
            </a:rPr>
            <a:t>our name</a:t>
          </a:r>
          <a:endParaRPr lang="en-US" sz="800" b="0">
            <a:solidFill>
              <a:schemeClr val="tx1"/>
            </a:solidFill>
            <a:latin typeface="Tahoma" pitchFamily="34" charset="0"/>
            <a:cs typeface="Tahoma" pitchFamily="34" charset="0"/>
          </a:endParaRPr>
        </a:p>
        <a:p>
          <a:endParaRPr lang="en-US" sz="800" b="0" baseline="0">
            <a:solidFill>
              <a:schemeClr val="tx1"/>
            </a:solidFill>
            <a:latin typeface="Tahoma" pitchFamily="34" charset="0"/>
            <a:ea typeface="+mn-ea"/>
            <a:cs typeface="Tahoma" pitchFamily="34" charset="0"/>
          </a:endParaRPr>
        </a:p>
        <a:p>
          <a:r>
            <a:rPr lang="en-US" sz="800" b="0" baseline="0">
              <a:solidFill>
                <a:schemeClr val="tx1"/>
              </a:solidFill>
              <a:latin typeface="Tahoma" pitchFamily="34" charset="0"/>
              <a:ea typeface="+mn-ea"/>
              <a:cs typeface="Tahoma" pitchFamily="34" charset="0"/>
            </a:rPr>
            <a:t>Your message</a:t>
          </a:r>
        </a:p>
        <a:p>
          <a:r>
            <a:rPr lang="en-US" sz="800" b="0" baseline="0">
              <a:solidFill>
                <a:schemeClr val="tx1"/>
              </a:solidFill>
              <a:latin typeface="Tahoma" pitchFamily="34" charset="0"/>
              <a:ea typeface="+mn-ea"/>
              <a:cs typeface="Tahoma" pitchFamily="34" charset="0"/>
            </a:rPr>
            <a:t> </a:t>
          </a:r>
          <a:endParaRPr lang="en-US" sz="800">
            <a:solidFill>
              <a:schemeClr val="tx1"/>
            </a:solidFill>
            <a:latin typeface="Tahoma" pitchFamily="34" charset="0"/>
            <a:cs typeface="Tahoma" pitchFamily="34" charset="0"/>
          </a:endParaRPr>
        </a:p>
      </xdr:txBody>
    </xdr:sp>
    <xdr:clientData fLocksWithSheet="0" fPrintsWithSheet="0"/>
  </xdr:twoCellAnchor>
  <xdr:twoCellAnchor>
    <xdr:from>
      <xdr:col>1</xdr:col>
      <xdr:colOff>2440916</xdr:colOff>
      <xdr:row>5</xdr:row>
      <xdr:rowOff>240743</xdr:rowOff>
    </xdr:from>
    <xdr:to>
      <xdr:col>1</xdr:col>
      <xdr:colOff>3136974</xdr:colOff>
      <xdr:row>6</xdr:row>
      <xdr:rowOff>147062</xdr:rowOff>
    </xdr:to>
    <xdr:sp macro="" textlink="">
      <xdr:nvSpPr>
        <xdr:cNvPr id="4" name="TextBox 3"/>
        <xdr:cNvSpPr txBox="1"/>
      </xdr:nvSpPr>
      <xdr:spPr>
        <a:xfrm>
          <a:off x="2556577" y="1274886"/>
          <a:ext cx="696058" cy="212480"/>
        </a:xfrm>
        <a:prstGeom prst="rect">
          <a:avLst/>
        </a:prstGeom>
        <a:solidFill>
          <a:srgbClr val="C00000"/>
        </a:solidFill>
        <a:ln w="9525" cmpd="sng">
          <a:solidFill>
            <a:schemeClr val="bg1">
              <a:lumMod val="65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algn="ctr"/>
          <a:r>
            <a:rPr lang="en-US" sz="800">
              <a:solidFill>
                <a:schemeClr val="bg1"/>
              </a:solidFill>
              <a:latin typeface="+mj-lt"/>
              <a:ea typeface="Verdana" pitchFamily="34" charset="0"/>
              <a:cs typeface="Verdana" pitchFamily="34" charset="0"/>
            </a:rPr>
            <a:t>DEQ Closed</a:t>
          </a:r>
        </a:p>
      </xdr:txBody>
    </xdr:sp>
    <xdr:clientData/>
  </xdr:twoCellAnchor>
  <xdr:twoCellAnchor>
    <xdr:from>
      <xdr:col>1</xdr:col>
      <xdr:colOff>588817</xdr:colOff>
      <xdr:row>8</xdr:row>
      <xdr:rowOff>77932</xdr:rowOff>
    </xdr:from>
    <xdr:to>
      <xdr:col>7</xdr:col>
      <xdr:colOff>346363</xdr:colOff>
      <xdr:row>8</xdr:row>
      <xdr:rowOff>476250</xdr:rowOff>
    </xdr:to>
    <xdr:sp macro="" textlink="">
      <xdr:nvSpPr>
        <xdr:cNvPr id="5" name="TextBox 4"/>
        <xdr:cNvSpPr txBox="1"/>
      </xdr:nvSpPr>
      <xdr:spPr>
        <a:xfrm>
          <a:off x="701385" y="1792432"/>
          <a:ext cx="5940137" cy="3983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algn="l"/>
          <a:r>
            <a:rPr lang="en-US" sz="900">
              <a:solidFill>
                <a:srgbClr val="A24200"/>
              </a:solidFill>
              <a:latin typeface="+mj-lt"/>
              <a:ea typeface="Verdana" pitchFamily="34" charset="0"/>
              <a:cs typeface="Verdana" pitchFamily="34" charset="0"/>
            </a:rPr>
            <a:t>To restore any cell under columns G or H to default, place cursor in cell</a:t>
          </a:r>
          <a:r>
            <a:rPr lang="en-US" sz="900" baseline="0">
              <a:solidFill>
                <a:srgbClr val="A24200"/>
              </a:solidFill>
              <a:latin typeface="+mj-lt"/>
              <a:ea typeface="Verdana" pitchFamily="34" charset="0"/>
              <a:cs typeface="Verdana" pitchFamily="34" charset="0"/>
            </a:rPr>
            <a:t> then </a:t>
          </a:r>
          <a:r>
            <a:rPr lang="en-US" sz="900">
              <a:solidFill>
                <a:srgbClr val="A24200"/>
              </a:solidFill>
              <a:latin typeface="+mj-lt"/>
              <a:ea typeface="Verdana" pitchFamily="34" charset="0"/>
              <a:cs typeface="Verdana" pitchFamily="34" charset="0"/>
            </a:rPr>
            <a:t>enter "=AA" followed by the cell address.  EXAMPLE: =AAH13 would restore the default EQC meeting.</a:t>
          </a:r>
        </a:p>
      </xdr:txBody>
    </xdr:sp>
    <xdr:clientData/>
  </xdr:twoCellAnchor>
  <xdr:twoCellAnchor editAs="oneCell">
    <xdr:from>
      <xdr:col>4</xdr:col>
      <xdr:colOff>69272</xdr:colOff>
      <xdr:row>885</xdr:row>
      <xdr:rowOff>103909</xdr:rowOff>
    </xdr:from>
    <xdr:to>
      <xdr:col>7</xdr:col>
      <xdr:colOff>98714</xdr:colOff>
      <xdr:row>889</xdr:row>
      <xdr:rowOff>64077</xdr:rowOff>
    </xdr:to>
    <xdr:sp macro="" textlink="" fLocksText="0">
      <xdr:nvSpPr>
        <xdr:cNvPr id="52" name="Line Callout 1 51"/>
        <xdr:cNvSpPr/>
      </xdr:nvSpPr>
      <xdr:spPr>
        <a:xfrm>
          <a:off x="4857749" y="113988273"/>
          <a:ext cx="1536124" cy="687531"/>
        </a:xfrm>
        <a:prstGeom prst="borderCallout1">
          <a:avLst>
            <a:gd name="adj1" fmla="val 17212"/>
            <a:gd name="adj2" fmla="val -4153"/>
            <a:gd name="adj3" fmla="val 16296"/>
            <a:gd name="adj4" fmla="val -51403"/>
          </a:avLst>
        </a:prstGeom>
        <a:solidFill>
          <a:srgbClr val="FFFFCC"/>
        </a:solidFill>
        <a:ln w="22225">
          <a:solidFill>
            <a:schemeClr val="accent6">
              <a:lumMod val="50000"/>
            </a:schemeClr>
          </a:solidFill>
          <a:tailEnd type="triangle"/>
        </a:ln>
        <a:effectLst>
          <a:innerShdw blurRad="63500" dist="50800" dir="2700000">
            <a:prstClr val="black">
              <a:alpha val="50000"/>
            </a:prstClr>
          </a:inn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nchorCtr="0"/>
        <a:lstStyle/>
        <a:p>
          <a:pPr marL="0" marR="0" indent="0" algn="r" defTabSz="914400" eaLnBrk="1" fontAlgn="auto" latinLnBrk="0" hangingPunct="1">
            <a:lnSpc>
              <a:spcPct val="100000"/>
            </a:lnSpc>
            <a:spcBef>
              <a:spcPts val="0"/>
            </a:spcBef>
            <a:spcAft>
              <a:spcPts val="0"/>
            </a:spcAft>
            <a:buClrTx/>
            <a:buSzTx/>
            <a:buFontTx/>
            <a:buNone/>
            <a:tabLst/>
            <a:defRPr/>
          </a:pPr>
          <a:r>
            <a:rPr lang="en-US" sz="800" b="0" baseline="0">
              <a:solidFill>
                <a:sysClr val="windowText" lastClr="000000"/>
              </a:solidFill>
              <a:latin typeface="Arial" pitchFamily="34" charset="0"/>
              <a:ea typeface="+mn-ea"/>
              <a:cs typeface="Arial" pitchFamily="34" charset="0"/>
            </a:rPr>
            <a:t>                                                       </a:t>
          </a:r>
          <a:r>
            <a:rPr lang="en-US" sz="800" b="1" baseline="0">
              <a:solidFill>
                <a:sysClr val="windowText" lastClr="000000"/>
              </a:solidFill>
              <a:latin typeface="Arial" pitchFamily="34" charset="0"/>
              <a:ea typeface="+mn-ea"/>
              <a:cs typeface="Arial" pitchFamily="34" charset="0"/>
            </a:rPr>
            <a:t>9/26/13              </a:t>
          </a:r>
        </a:p>
        <a:p>
          <a:pPr marL="0" marR="0" indent="0" defTabSz="914400" eaLnBrk="1" fontAlgn="auto" latinLnBrk="0" hangingPunct="1">
            <a:lnSpc>
              <a:spcPct val="100000"/>
            </a:lnSpc>
            <a:spcBef>
              <a:spcPts val="0"/>
            </a:spcBef>
            <a:spcAft>
              <a:spcPts val="0"/>
            </a:spcAft>
            <a:buClrTx/>
            <a:buSzTx/>
            <a:buFontTx/>
            <a:buNone/>
            <a:tabLst/>
            <a:defRPr/>
          </a:pPr>
          <a:r>
            <a:rPr lang="en-US" sz="800" b="1" baseline="0">
              <a:solidFill>
                <a:sysClr val="windowText" lastClr="000000"/>
              </a:solidFill>
              <a:latin typeface="Arial" pitchFamily="34" charset="0"/>
              <a:ea typeface="+mn-ea"/>
              <a:cs typeface="Arial" pitchFamily="34" charset="0"/>
            </a:rPr>
            <a:t>Subject -  what is 107Bf21?</a:t>
          </a:r>
        </a:p>
        <a:p>
          <a:pPr marL="0" marR="0" indent="0" defTabSz="914400" eaLnBrk="1" fontAlgn="auto" latinLnBrk="0" hangingPunct="1">
            <a:lnSpc>
              <a:spcPct val="100000"/>
            </a:lnSpc>
            <a:spcBef>
              <a:spcPts val="0"/>
            </a:spcBef>
            <a:spcAft>
              <a:spcPts val="0"/>
            </a:spcAft>
            <a:buClrTx/>
            <a:buSzTx/>
            <a:buFontTx/>
            <a:buNone/>
            <a:tabLst/>
            <a:defRPr/>
          </a:pPr>
          <a:r>
            <a:rPr lang="en-US" sz="800" b="0" baseline="0">
              <a:solidFill>
                <a:sysClr val="windowText" lastClr="000000"/>
              </a:solidFill>
              <a:latin typeface="Arial" pitchFamily="34" charset="0"/>
              <a:ea typeface="+mn-ea"/>
              <a:cs typeface="Arial" pitchFamily="34" charset="0"/>
            </a:rPr>
            <a:t>Andrea</a:t>
          </a:r>
        </a:p>
      </xdr:txBody>
    </xdr:sp>
    <xdr:clientData fLocksWithSheet="0" fPrintsWithSheet="0"/>
  </xdr:twoCellAnchor>
  <xdr:twoCellAnchor editAs="oneCell">
    <xdr:from>
      <xdr:col>4</xdr:col>
      <xdr:colOff>221672</xdr:colOff>
      <xdr:row>886</xdr:row>
      <xdr:rowOff>74468</xdr:rowOff>
    </xdr:from>
    <xdr:to>
      <xdr:col>7</xdr:col>
      <xdr:colOff>251114</xdr:colOff>
      <xdr:row>890</xdr:row>
      <xdr:rowOff>34642</xdr:rowOff>
    </xdr:to>
    <xdr:sp macro="" textlink="" fLocksText="0">
      <xdr:nvSpPr>
        <xdr:cNvPr id="53" name="Line Callout 1 52"/>
        <xdr:cNvSpPr/>
      </xdr:nvSpPr>
      <xdr:spPr>
        <a:xfrm>
          <a:off x="5010149" y="114140673"/>
          <a:ext cx="1536124" cy="687531"/>
        </a:xfrm>
        <a:prstGeom prst="borderCallout1">
          <a:avLst>
            <a:gd name="adj1" fmla="val 17212"/>
            <a:gd name="adj2" fmla="val -4153"/>
            <a:gd name="adj3" fmla="val 16296"/>
            <a:gd name="adj4" fmla="val -51403"/>
          </a:avLst>
        </a:prstGeom>
        <a:solidFill>
          <a:srgbClr val="FFFFCC"/>
        </a:solidFill>
        <a:ln w="22225">
          <a:solidFill>
            <a:schemeClr val="accent6">
              <a:lumMod val="50000"/>
            </a:schemeClr>
          </a:solidFill>
          <a:tailEnd type="triangle"/>
        </a:ln>
        <a:effectLst>
          <a:innerShdw blurRad="63500" dist="50800" dir="2700000">
            <a:prstClr val="black">
              <a:alpha val="50000"/>
            </a:prstClr>
          </a:inn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nchorCtr="0"/>
        <a:lstStyle/>
        <a:p>
          <a:pPr marL="0" marR="0" indent="0" algn="r" defTabSz="914400" eaLnBrk="1" fontAlgn="auto" latinLnBrk="0" hangingPunct="1">
            <a:lnSpc>
              <a:spcPct val="100000"/>
            </a:lnSpc>
            <a:spcBef>
              <a:spcPts val="0"/>
            </a:spcBef>
            <a:spcAft>
              <a:spcPts val="0"/>
            </a:spcAft>
            <a:buClrTx/>
            <a:buSzTx/>
            <a:buFontTx/>
            <a:buNone/>
            <a:tabLst/>
            <a:defRPr/>
          </a:pPr>
          <a:r>
            <a:rPr lang="en-US" sz="800" b="0" baseline="0">
              <a:solidFill>
                <a:sysClr val="windowText" lastClr="000000"/>
              </a:solidFill>
              <a:latin typeface="Arial" pitchFamily="34" charset="0"/>
              <a:ea typeface="+mn-ea"/>
              <a:cs typeface="Arial" pitchFamily="34" charset="0"/>
            </a:rPr>
            <a:t>                                                       </a:t>
          </a:r>
          <a:r>
            <a:rPr lang="en-US" sz="800" b="1" baseline="0">
              <a:solidFill>
                <a:sysClr val="windowText" lastClr="000000"/>
              </a:solidFill>
              <a:latin typeface="Arial" pitchFamily="34" charset="0"/>
              <a:ea typeface="+mn-ea"/>
              <a:cs typeface="Arial" pitchFamily="34" charset="0"/>
            </a:rPr>
            <a:t>9/26/13              </a:t>
          </a:r>
        </a:p>
        <a:p>
          <a:pPr marL="0" marR="0" indent="0" defTabSz="914400" eaLnBrk="1" fontAlgn="auto" latinLnBrk="0" hangingPunct="1">
            <a:lnSpc>
              <a:spcPct val="100000"/>
            </a:lnSpc>
            <a:spcBef>
              <a:spcPts val="0"/>
            </a:spcBef>
            <a:spcAft>
              <a:spcPts val="0"/>
            </a:spcAft>
            <a:buClrTx/>
            <a:buSzTx/>
            <a:buFontTx/>
            <a:buNone/>
            <a:tabLst/>
            <a:defRPr/>
          </a:pPr>
          <a:r>
            <a:rPr lang="en-US" sz="800" b="1" baseline="0">
              <a:solidFill>
                <a:sysClr val="windowText" lastClr="000000"/>
              </a:solidFill>
              <a:latin typeface="Arial" pitchFamily="34" charset="0"/>
              <a:ea typeface="+mn-ea"/>
              <a:cs typeface="Arial" pitchFamily="34" charset="0"/>
            </a:rPr>
            <a:t>Subject -  what is 107Bf21?</a:t>
          </a:r>
        </a:p>
        <a:p>
          <a:pPr marL="0" marR="0" indent="0" defTabSz="914400" eaLnBrk="1" fontAlgn="auto" latinLnBrk="0" hangingPunct="1">
            <a:lnSpc>
              <a:spcPct val="100000"/>
            </a:lnSpc>
            <a:spcBef>
              <a:spcPts val="0"/>
            </a:spcBef>
            <a:spcAft>
              <a:spcPts val="0"/>
            </a:spcAft>
            <a:buClrTx/>
            <a:buSzTx/>
            <a:buFontTx/>
            <a:buNone/>
            <a:tabLst/>
            <a:defRPr/>
          </a:pPr>
          <a:r>
            <a:rPr lang="en-US" sz="800" b="0" baseline="0">
              <a:solidFill>
                <a:sysClr val="windowText" lastClr="000000"/>
              </a:solidFill>
              <a:latin typeface="Arial" pitchFamily="34" charset="0"/>
              <a:ea typeface="+mn-ea"/>
              <a:cs typeface="Arial" pitchFamily="34" charset="0"/>
            </a:rPr>
            <a:t>Andrea</a:t>
          </a:r>
        </a:p>
      </xdr:txBody>
    </xdr:sp>
    <xdr:clientData fLocksWithSheet="0" fPrintsWithSheet="0"/>
  </xdr:twoCellAnchor>
  <xdr:twoCellAnchor editAs="oneCell">
    <xdr:from>
      <xdr:col>703</xdr:col>
      <xdr:colOff>151331</xdr:colOff>
      <xdr:row>5</xdr:row>
      <xdr:rowOff>221267</xdr:rowOff>
    </xdr:from>
    <xdr:to>
      <xdr:col>708</xdr:col>
      <xdr:colOff>552450</xdr:colOff>
      <xdr:row>9</xdr:row>
      <xdr:rowOff>9525</xdr:rowOff>
    </xdr:to>
    <xdr:sp macro="" textlink="" fLocksText="0">
      <xdr:nvSpPr>
        <xdr:cNvPr id="7" name="Line Callout 1 6"/>
        <xdr:cNvSpPr/>
      </xdr:nvSpPr>
      <xdr:spPr>
        <a:xfrm>
          <a:off x="7504631" y="1249967"/>
          <a:ext cx="1296469" cy="959833"/>
        </a:xfrm>
        <a:prstGeom prst="borderCallout1">
          <a:avLst>
            <a:gd name="adj1" fmla="val 17212"/>
            <a:gd name="adj2" fmla="val -4153"/>
            <a:gd name="adj3" fmla="val 18682"/>
            <a:gd name="adj4" fmla="val -114570"/>
          </a:avLst>
        </a:prstGeom>
        <a:solidFill>
          <a:srgbClr val="FFFFCC"/>
        </a:solidFill>
        <a:ln w="22225">
          <a:solidFill>
            <a:schemeClr val="accent6">
              <a:lumMod val="50000"/>
            </a:schemeClr>
          </a:solidFill>
          <a:tailEnd type="triangle"/>
        </a:ln>
        <a:effectLst>
          <a:innerShdw blurRad="63500" dist="50800" dir="2700000">
            <a:prstClr val="black">
              <a:alpha val="50000"/>
            </a:prstClr>
          </a:inn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nchorCtr="0"/>
        <a:lstStyle/>
        <a:p>
          <a:pPr marL="0" marR="0" indent="0" algn="r" defTabSz="914400" eaLnBrk="1" fontAlgn="auto" latinLnBrk="0" hangingPunct="1">
            <a:lnSpc>
              <a:spcPct val="100000"/>
            </a:lnSpc>
            <a:spcBef>
              <a:spcPts val="0"/>
            </a:spcBef>
            <a:spcAft>
              <a:spcPts val="0"/>
            </a:spcAft>
            <a:buClrTx/>
            <a:buSzTx/>
            <a:buFontTx/>
            <a:buNone/>
            <a:tabLst/>
            <a:defRPr/>
          </a:pPr>
          <a:r>
            <a:rPr lang="en-US" sz="800" b="0" baseline="0">
              <a:solidFill>
                <a:schemeClr val="tx1"/>
              </a:solidFill>
              <a:latin typeface="Tahoma" pitchFamily="34" charset="0"/>
              <a:ea typeface="+mn-ea"/>
              <a:cs typeface="Tahoma" pitchFamily="34" charset="0"/>
            </a:rPr>
            <a:t>                                                       </a:t>
          </a:r>
          <a:r>
            <a:rPr lang="en-US" sz="800" b="1" baseline="0">
              <a:solidFill>
                <a:schemeClr val="tx1"/>
              </a:solidFill>
              <a:latin typeface="Tahoma" pitchFamily="34" charset="0"/>
              <a:ea typeface="+mn-ea"/>
              <a:cs typeface="Tahoma" pitchFamily="34" charset="0"/>
            </a:rPr>
            <a:t>10/23/13              </a:t>
          </a:r>
        </a:p>
        <a:p>
          <a:pPr marL="0" marR="0" indent="0" defTabSz="914400" eaLnBrk="1" fontAlgn="auto" latinLnBrk="0" hangingPunct="1">
            <a:lnSpc>
              <a:spcPct val="100000"/>
            </a:lnSpc>
            <a:spcBef>
              <a:spcPts val="0"/>
            </a:spcBef>
            <a:spcAft>
              <a:spcPts val="0"/>
            </a:spcAft>
            <a:buClrTx/>
            <a:buSzTx/>
            <a:buFontTx/>
            <a:buNone/>
            <a:tabLst/>
            <a:defRPr/>
          </a:pPr>
          <a:r>
            <a:rPr lang="en-US" sz="800" b="1" baseline="0">
              <a:solidFill>
                <a:schemeClr val="tx1"/>
              </a:solidFill>
              <a:latin typeface="Tahoma" pitchFamily="34" charset="0"/>
              <a:ea typeface="+mn-ea"/>
              <a:cs typeface="Tahoma" pitchFamily="34" charset="0"/>
            </a:rPr>
            <a:t>Start Date</a:t>
          </a:r>
          <a:endParaRPr lang="en-US" sz="800" b="1">
            <a:solidFill>
              <a:schemeClr val="tx1"/>
            </a:solidFill>
            <a:latin typeface="Tahoma" pitchFamily="34" charset="0"/>
            <a:cs typeface="Tahoma" pitchFamily="34" charset="0"/>
          </a:endParaRPr>
        </a:p>
        <a:p>
          <a:r>
            <a:rPr lang="en-US" sz="800" b="0" baseline="0">
              <a:solidFill>
                <a:schemeClr val="tx1"/>
              </a:solidFill>
              <a:latin typeface="Tahoma" pitchFamily="34" charset="0"/>
              <a:ea typeface="+mn-ea"/>
              <a:cs typeface="Tahoma" pitchFamily="34" charset="0"/>
            </a:rPr>
            <a:t> Andrea Curtis</a:t>
          </a:r>
          <a:endParaRPr lang="en-US" sz="800" b="0">
            <a:solidFill>
              <a:schemeClr val="tx1"/>
            </a:solidFill>
            <a:latin typeface="Tahoma" pitchFamily="34" charset="0"/>
            <a:cs typeface="Tahoma" pitchFamily="34" charset="0"/>
          </a:endParaRPr>
        </a:p>
        <a:p>
          <a:endParaRPr lang="en-US" sz="800" b="0" baseline="0">
            <a:solidFill>
              <a:schemeClr val="tx1"/>
            </a:solidFill>
            <a:latin typeface="Tahoma" pitchFamily="34" charset="0"/>
            <a:ea typeface="+mn-ea"/>
            <a:cs typeface="Tahoma" pitchFamily="34" charset="0"/>
          </a:endParaRPr>
        </a:p>
        <a:p>
          <a:r>
            <a:rPr lang="en-US" sz="800" b="0" baseline="0">
              <a:solidFill>
                <a:schemeClr val="tx1"/>
              </a:solidFill>
              <a:latin typeface="Tahoma" pitchFamily="34" charset="0"/>
              <a:ea typeface="+mn-ea"/>
              <a:cs typeface="Tahoma" pitchFamily="34" charset="0"/>
            </a:rPr>
            <a:t>The date the DA approves a concept development shouldn't affect subsequent dates in the schedule . The date that a DA approves concept development  could be months before we begin work on the rulemaking. </a:t>
          </a:r>
          <a:endParaRPr lang="en-US" sz="800">
            <a:solidFill>
              <a:schemeClr val="tx1"/>
            </a:solidFill>
            <a:latin typeface="Tahoma" pitchFamily="34" charset="0"/>
            <a:cs typeface="Tahoma" pitchFamily="34" charset="0"/>
          </a:endParaRPr>
        </a:p>
      </xdr:txBody>
    </xdr:sp>
    <xdr:clientData fLocksWithSheet="0" fPrintsWithSheet="0"/>
  </xdr:twoCellAnchor>
  <xdr:twoCellAnchor editAs="oneCell">
    <xdr:from>
      <xdr:col>708</xdr:col>
      <xdr:colOff>208481</xdr:colOff>
      <xdr:row>41</xdr:row>
      <xdr:rowOff>87917</xdr:rowOff>
    </xdr:from>
    <xdr:to>
      <xdr:col>710</xdr:col>
      <xdr:colOff>304800</xdr:colOff>
      <xdr:row>46</xdr:row>
      <xdr:rowOff>95250</xdr:rowOff>
    </xdr:to>
    <xdr:sp macro="" textlink="" fLocksText="0">
      <xdr:nvSpPr>
        <xdr:cNvPr id="8" name="Line Callout 1 7"/>
        <xdr:cNvSpPr/>
      </xdr:nvSpPr>
      <xdr:spPr>
        <a:xfrm>
          <a:off x="8457131" y="7631717"/>
          <a:ext cx="1296469" cy="959833"/>
        </a:xfrm>
        <a:prstGeom prst="borderCallout1">
          <a:avLst>
            <a:gd name="adj1" fmla="val 17212"/>
            <a:gd name="adj2" fmla="val -4153"/>
            <a:gd name="adj3" fmla="val 18682"/>
            <a:gd name="adj4" fmla="val -114570"/>
          </a:avLst>
        </a:prstGeom>
        <a:solidFill>
          <a:srgbClr val="FFFFCC"/>
        </a:solidFill>
        <a:ln w="22225">
          <a:solidFill>
            <a:schemeClr val="accent6">
              <a:lumMod val="50000"/>
            </a:schemeClr>
          </a:solidFill>
          <a:tailEnd type="triangle"/>
        </a:ln>
        <a:effectLst>
          <a:innerShdw blurRad="63500" dist="50800" dir="2700000">
            <a:prstClr val="black">
              <a:alpha val="50000"/>
            </a:prstClr>
          </a:inn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nchorCtr="0"/>
        <a:lstStyle/>
        <a:p>
          <a:pPr marL="0" marR="0" indent="0" algn="r" defTabSz="914400" eaLnBrk="1" fontAlgn="auto" latinLnBrk="0" hangingPunct="1">
            <a:lnSpc>
              <a:spcPct val="100000"/>
            </a:lnSpc>
            <a:spcBef>
              <a:spcPts val="0"/>
            </a:spcBef>
            <a:spcAft>
              <a:spcPts val="0"/>
            </a:spcAft>
            <a:buClrTx/>
            <a:buSzTx/>
            <a:buFontTx/>
            <a:buNone/>
            <a:tabLst/>
            <a:defRPr/>
          </a:pPr>
          <a:r>
            <a:rPr lang="en-US" sz="800" b="0" baseline="0">
              <a:solidFill>
                <a:schemeClr val="tx1"/>
              </a:solidFill>
              <a:latin typeface="Tahoma" pitchFamily="34" charset="0"/>
              <a:ea typeface="+mn-ea"/>
              <a:cs typeface="Tahoma" pitchFamily="34" charset="0"/>
            </a:rPr>
            <a:t>                                                       </a:t>
          </a:r>
          <a:r>
            <a:rPr lang="en-US" sz="800" b="1" baseline="0">
              <a:solidFill>
                <a:schemeClr val="tx1"/>
              </a:solidFill>
              <a:latin typeface="Tahoma" pitchFamily="34" charset="0"/>
              <a:ea typeface="+mn-ea"/>
              <a:cs typeface="Tahoma" pitchFamily="34" charset="0"/>
            </a:rPr>
            <a:t>10/23/13              </a:t>
          </a:r>
        </a:p>
        <a:p>
          <a:pPr marL="0" marR="0" indent="0" defTabSz="914400" eaLnBrk="1" fontAlgn="auto" latinLnBrk="0" hangingPunct="1">
            <a:lnSpc>
              <a:spcPct val="100000"/>
            </a:lnSpc>
            <a:spcBef>
              <a:spcPts val="0"/>
            </a:spcBef>
            <a:spcAft>
              <a:spcPts val="0"/>
            </a:spcAft>
            <a:buClrTx/>
            <a:buSzTx/>
            <a:buFontTx/>
            <a:buNone/>
            <a:tabLst/>
            <a:defRPr/>
          </a:pPr>
          <a:r>
            <a:rPr lang="en-US" sz="800" b="1" baseline="0">
              <a:solidFill>
                <a:schemeClr val="tx1"/>
              </a:solidFill>
              <a:latin typeface="Tahoma" pitchFamily="34" charset="0"/>
              <a:ea typeface="+mn-ea"/>
              <a:cs typeface="Tahoma" pitchFamily="34" charset="0"/>
            </a:rPr>
            <a:t>Indicate Entry</a:t>
          </a:r>
          <a:endParaRPr lang="en-US" sz="800" b="1">
            <a:solidFill>
              <a:schemeClr val="tx1"/>
            </a:solidFill>
            <a:latin typeface="Tahoma" pitchFamily="34" charset="0"/>
            <a:cs typeface="Tahoma" pitchFamily="34" charset="0"/>
          </a:endParaRPr>
        </a:p>
        <a:p>
          <a:r>
            <a:rPr lang="en-US" sz="800" b="0" baseline="0">
              <a:solidFill>
                <a:schemeClr val="tx1"/>
              </a:solidFill>
              <a:latin typeface="Tahoma" pitchFamily="34" charset="0"/>
              <a:ea typeface="+mn-ea"/>
              <a:cs typeface="Tahoma" pitchFamily="34" charset="0"/>
            </a:rPr>
            <a:t> Andrea Curtis</a:t>
          </a:r>
          <a:endParaRPr lang="en-US" sz="800" b="0">
            <a:solidFill>
              <a:schemeClr val="tx1"/>
            </a:solidFill>
            <a:latin typeface="Tahoma" pitchFamily="34" charset="0"/>
            <a:cs typeface="Tahoma" pitchFamily="34" charset="0"/>
          </a:endParaRPr>
        </a:p>
        <a:p>
          <a:endParaRPr lang="en-US" sz="800" b="0" baseline="0">
            <a:solidFill>
              <a:schemeClr val="tx1"/>
            </a:solidFill>
            <a:latin typeface="Tahoma" pitchFamily="34" charset="0"/>
            <a:ea typeface="+mn-ea"/>
            <a:cs typeface="Tahoma" pitchFamily="34" charset="0"/>
          </a:endParaRPr>
        </a:p>
        <a:p>
          <a:r>
            <a:rPr lang="en-US" sz="800" b="0" baseline="0">
              <a:solidFill>
                <a:schemeClr val="tx1"/>
              </a:solidFill>
              <a:latin typeface="Tahoma" pitchFamily="34" charset="0"/>
              <a:ea typeface="+mn-ea"/>
              <a:cs typeface="Tahoma" pitchFamily="34" charset="0"/>
            </a:rPr>
            <a:t>Highlight or otherwise indicate when a cell needs us to enter a date</a:t>
          </a:r>
          <a:endParaRPr lang="en-US" sz="800">
            <a:solidFill>
              <a:schemeClr val="tx1"/>
            </a:solidFill>
            <a:latin typeface="Tahoma" pitchFamily="34" charset="0"/>
            <a:cs typeface="Tahoma" pitchFamily="34" charset="0"/>
          </a:endParaRPr>
        </a:p>
      </xdr:txBody>
    </xdr:sp>
    <xdr:clientData fLocksWithSheet="0" fPrintsWithSheet="0"/>
  </xdr:twoCellAnchor>
  <xdr:twoCellAnchor editAs="oneCell">
    <xdr:from>
      <xdr:col>709</xdr:col>
      <xdr:colOff>114300</xdr:colOff>
      <xdr:row>5</xdr:row>
      <xdr:rowOff>209550</xdr:rowOff>
    </xdr:from>
    <xdr:to>
      <xdr:col>710</xdr:col>
      <xdr:colOff>772594</xdr:colOff>
      <xdr:row>8</xdr:row>
      <xdr:rowOff>483583</xdr:rowOff>
    </xdr:to>
    <xdr:sp macro="" textlink="" fLocksText="0">
      <xdr:nvSpPr>
        <xdr:cNvPr id="9" name="Line Callout 1 8"/>
        <xdr:cNvSpPr/>
      </xdr:nvSpPr>
      <xdr:spPr>
        <a:xfrm>
          <a:off x="8924925" y="1238250"/>
          <a:ext cx="1296469" cy="959833"/>
        </a:xfrm>
        <a:prstGeom prst="borderCallout1">
          <a:avLst>
            <a:gd name="adj1" fmla="val 17212"/>
            <a:gd name="adj2" fmla="val -4153"/>
            <a:gd name="adj3" fmla="val 19674"/>
            <a:gd name="adj4" fmla="val -216692"/>
          </a:avLst>
        </a:prstGeom>
        <a:solidFill>
          <a:srgbClr val="FFFFCC"/>
        </a:solidFill>
        <a:ln w="22225">
          <a:solidFill>
            <a:schemeClr val="accent6">
              <a:lumMod val="50000"/>
            </a:schemeClr>
          </a:solidFill>
          <a:tailEnd type="triangle"/>
        </a:ln>
        <a:effectLst>
          <a:innerShdw blurRad="63500" dist="50800" dir="2700000">
            <a:prstClr val="black">
              <a:alpha val="50000"/>
            </a:prstClr>
          </a:inn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nchorCtr="0"/>
        <a:lstStyle/>
        <a:p>
          <a:pPr marL="0" marR="0" indent="0" algn="r" defTabSz="914400" eaLnBrk="1" fontAlgn="auto" latinLnBrk="0" hangingPunct="1">
            <a:lnSpc>
              <a:spcPct val="100000"/>
            </a:lnSpc>
            <a:spcBef>
              <a:spcPts val="0"/>
            </a:spcBef>
            <a:spcAft>
              <a:spcPts val="0"/>
            </a:spcAft>
            <a:buClrTx/>
            <a:buSzTx/>
            <a:buFontTx/>
            <a:buNone/>
            <a:tabLst/>
            <a:defRPr/>
          </a:pPr>
          <a:r>
            <a:rPr lang="en-US" sz="800" b="0" baseline="0">
              <a:solidFill>
                <a:schemeClr val="tx1"/>
              </a:solidFill>
              <a:latin typeface="Tahoma" pitchFamily="34" charset="0"/>
              <a:ea typeface="+mn-ea"/>
              <a:cs typeface="Tahoma" pitchFamily="34" charset="0"/>
            </a:rPr>
            <a:t>                                                       </a:t>
          </a:r>
          <a:r>
            <a:rPr lang="en-US" sz="800" b="1" baseline="0">
              <a:solidFill>
                <a:schemeClr val="tx1"/>
              </a:solidFill>
              <a:latin typeface="Tahoma" pitchFamily="34" charset="0"/>
              <a:ea typeface="+mn-ea"/>
              <a:cs typeface="Tahoma" pitchFamily="34" charset="0"/>
            </a:rPr>
            <a:t>10/23/13              </a:t>
          </a:r>
        </a:p>
        <a:p>
          <a:pPr marL="0" marR="0" indent="0" defTabSz="914400" eaLnBrk="1" fontAlgn="auto" latinLnBrk="0" hangingPunct="1">
            <a:lnSpc>
              <a:spcPct val="100000"/>
            </a:lnSpc>
            <a:spcBef>
              <a:spcPts val="0"/>
            </a:spcBef>
            <a:spcAft>
              <a:spcPts val="0"/>
            </a:spcAft>
            <a:buClrTx/>
            <a:buSzTx/>
            <a:buFontTx/>
            <a:buNone/>
            <a:tabLst/>
            <a:defRPr/>
          </a:pPr>
          <a:r>
            <a:rPr lang="en-US" sz="800" b="1" baseline="0">
              <a:solidFill>
                <a:schemeClr val="tx1"/>
              </a:solidFill>
              <a:latin typeface="Tahoma" pitchFamily="34" charset="0"/>
              <a:ea typeface="+mn-ea"/>
              <a:cs typeface="Tahoma" pitchFamily="34" charset="0"/>
            </a:rPr>
            <a:t>Indicate Entry</a:t>
          </a:r>
          <a:endParaRPr lang="en-US" sz="800" b="1">
            <a:solidFill>
              <a:schemeClr val="tx1"/>
            </a:solidFill>
            <a:latin typeface="Tahoma" pitchFamily="34" charset="0"/>
            <a:cs typeface="Tahoma" pitchFamily="34" charset="0"/>
          </a:endParaRPr>
        </a:p>
        <a:p>
          <a:r>
            <a:rPr lang="en-US" sz="800" b="0" baseline="0">
              <a:solidFill>
                <a:schemeClr val="tx1"/>
              </a:solidFill>
              <a:latin typeface="Tahoma" pitchFamily="34" charset="0"/>
              <a:ea typeface="+mn-ea"/>
              <a:cs typeface="Tahoma" pitchFamily="34" charset="0"/>
            </a:rPr>
            <a:t> Andrea Curtis</a:t>
          </a:r>
          <a:endParaRPr lang="en-US" sz="800" b="0">
            <a:solidFill>
              <a:schemeClr val="tx1"/>
            </a:solidFill>
            <a:latin typeface="Tahoma" pitchFamily="34" charset="0"/>
            <a:cs typeface="Tahoma" pitchFamily="34" charset="0"/>
          </a:endParaRPr>
        </a:p>
        <a:p>
          <a:endParaRPr lang="en-US" sz="800" b="0" baseline="0">
            <a:solidFill>
              <a:schemeClr val="tx1"/>
            </a:solidFill>
            <a:latin typeface="Tahoma" pitchFamily="34" charset="0"/>
            <a:ea typeface="+mn-ea"/>
            <a:cs typeface="Tahoma" pitchFamily="34" charset="0"/>
          </a:endParaRPr>
        </a:p>
        <a:p>
          <a:r>
            <a:rPr lang="en-US" sz="800" b="0" baseline="0">
              <a:solidFill>
                <a:schemeClr val="tx1"/>
              </a:solidFill>
              <a:latin typeface="Tahoma" pitchFamily="34" charset="0"/>
              <a:ea typeface="+mn-ea"/>
              <a:cs typeface="Tahoma" pitchFamily="34" charset="0"/>
            </a:rPr>
            <a:t>Highlight or otherwise indicate when a cell needs us to enter a date</a:t>
          </a:r>
          <a:endParaRPr lang="en-US" sz="800">
            <a:solidFill>
              <a:schemeClr val="tx1"/>
            </a:solidFill>
            <a:latin typeface="Tahoma" pitchFamily="34" charset="0"/>
            <a:cs typeface="Tahoma" pitchFamily="34" charset="0"/>
          </a:endParaRPr>
        </a:p>
      </xdr:txBody>
    </xdr:sp>
    <xdr:clientData fLocksWithSheet="0" fPrintsWithSheet="0"/>
  </xdr:twoCellAnchor>
  <xdr:twoCellAnchor editAs="oneCell">
    <xdr:from>
      <xdr:col>708</xdr:col>
      <xdr:colOff>198956</xdr:colOff>
      <xdr:row>36</xdr:row>
      <xdr:rowOff>87917</xdr:rowOff>
    </xdr:from>
    <xdr:to>
      <xdr:col>710</xdr:col>
      <xdr:colOff>295275</xdr:colOff>
      <xdr:row>41</xdr:row>
      <xdr:rowOff>180975</xdr:rowOff>
    </xdr:to>
    <xdr:sp macro="" textlink="" fLocksText="0">
      <xdr:nvSpPr>
        <xdr:cNvPr id="10" name="Line Callout 1 9"/>
        <xdr:cNvSpPr/>
      </xdr:nvSpPr>
      <xdr:spPr>
        <a:xfrm>
          <a:off x="8447606" y="6764942"/>
          <a:ext cx="1296469" cy="959833"/>
        </a:xfrm>
        <a:prstGeom prst="borderCallout1">
          <a:avLst>
            <a:gd name="adj1" fmla="val 17212"/>
            <a:gd name="adj2" fmla="val -4153"/>
            <a:gd name="adj3" fmla="val 18682"/>
            <a:gd name="adj4" fmla="val -114570"/>
          </a:avLst>
        </a:prstGeom>
        <a:solidFill>
          <a:srgbClr val="FFFFCC"/>
        </a:solidFill>
        <a:ln w="22225">
          <a:solidFill>
            <a:schemeClr val="accent6">
              <a:lumMod val="50000"/>
            </a:schemeClr>
          </a:solidFill>
          <a:tailEnd type="triangle"/>
        </a:ln>
        <a:effectLst>
          <a:innerShdw blurRad="63500" dist="50800" dir="2700000">
            <a:prstClr val="black">
              <a:alpha val="50000"/>
            </a:prstClr>
          </a:inn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nchorCtr="0"/>
        <a:lstStyle/>
        <a:p>
          <a:pPr marL="0" marR="0" indent="0" algn="r" defTabSz="914400" eaLnBrk="1" fontAlgn="auto" latinLnBrk="0" hangingPunct="1">
            <a:lnSpc>
              <a:spcPct val="100000"/>
            </a:lnSpc>
            <a:spcBef>
              <a:spcPts val="0"/>
            </a:spcBef>
            <a:spcAft>
              <a:spcPts val="0"/>
            </a:spcAft>
            <a:buClrTx/>
            <a:buSzTx/>
            <a:buFontTx/>
            <a:buNone/>
            <a:tabLst/>
            <a:defRPr/>
          </a:pPr>
          <a:r>
            <a:rPr lang="en-US" sz="800" b="0" baseline="0">
              <a:solidFill>
                <a:schemeClr val="tx1"/>
              </a:solidFill>
              <a:latin typeface="Tahoma" pitchFamily="34" charset="0"/>
              <a:ea typeface="+mn-ea"/>
              <a:cs typeface="Tahoma" pitchFamily="34" charset="0"/>
            </a:rPr>
            <a:t>                                                       </a:t>
          </a:r>
          <a:r>
            <a:rPr lang="en-US" sz="800" b="1" baseline="0">
              <a:solidFill>
                <a:schemeClr val="tx1"/>
              </a:solidFill>
              <a:latin typeface="Tahoma" pitchFamily="34" charset="0"/>
              <a:ea typeface="+mn-ea"/>
              <a:cs typeface="Tahoma" pitchFamily="34" charset="0"/>
            </a:rPr>
            <a:t>10/23/13              </a:t>
          </a:r>
        </a:p>
        <a:p>
          <a:pPr marL="0" marR="0" indent="0" defTabSz="914400" eaLnBrk="1" fontAlgn="auto" latinLnBrk="0" hangingPunct="1">
            <a:lnSpc>
              <a:spcPct val="100000"/>
            </a:lnSpc>
            <a:spcBef>
              <a:spcPts val="0"/>
            </a:spcBef>
            <a:spcAft>
              <a:spcPts val="0"/>
            </a:spcAft>
            <a:buClrTx/>
            <a:buSzTx/>
            <a:buFontTx/>
            <a:buNone/>
            <a:tabLst/>
            <a:defRPr/>
          </a:pPr>
          <a:r>
            <a:rPr lang="en-US" sz="800" b="1" baseline="0">
              <a:solidFill>
                <a:schemeClr val="tx1"/>
              </a:solidFill>
              <a:latin typeface="Tahoma" pitchFamily="34" charset="0"/>
              <a:ea typeface="+mn-ea"/>
              <a:cs typeface="Tahoma" pitchFamily="34" charset="0"/>
            </a:rPr>
            <a:t>Monthly report</a:t>
          </a:r>
          <a:endParaRPr lang="en-US" sz="800" b="1">
            <a:solidFill>
              <a:schemeClr val="tx1"/>
            </a:solidFill>
            <a:latin typeface="Tahoma" pitchFamily="34" charset="0"/>
            <a:cs typeface="Tahoma" pitchFamily="34" charset="0"/>
          </a:endParaRPr>
        </a:p>
        <a:p>
          <a:r>
            <a:rPr lang="en-US" sz="800" b="0" baseline="0">
              <a:solidFill>
                <a:schemeClr val="tx1"/>
              </a:solidFill>
              <a:latin typeface="Tahoma" pitchFamily="34" charset="0"/>
              <a:ea typeface="+mn-ea"/>
              <a:cs typeface="Tahoma" pitchFamily="34" charset="0"/>
            </a:rPr>
            <a:t> Andrea Curtis</a:t>
          </a:r>
          <a:endParaRPr lang="en-US" sz="800" b="0">
            <a:solidFill>
              <a:schemeClr val="tx1"/>
            </a:solidFill>
            <a:latin typeface="Tahoma" pitchFamily="34" charset="0"/>
            <a:cs typeface="Tahoma" pitchFamily="34" charset="0"/>
          </a:endParaRPr>
        </a:p>
        <a:p>
          <a:endParaRPr lang="en-US" sz="800" b="0" baseline="0">
            <a:solidFill>
              <a:schemeClr val="tx1"/>
            </a:solidFill>
            <a:latin typeface="Tahoma" pitchFamily="34" charset="0"/>
            <a:ea typeface="+mn-ea"/>
            <a:cs typeface="Tahoma" pitchFamily="34" charset="0"/>
          </a:endParaRPr>
        </a:p>
        <a:p>
          <a:r>
            <a:rPr lang="en-US" sz="800" b="0" baseline="0">
              <a:solidFill>
                <a:schemeClr val="tx1"/>
              </a:solidFill>
              <a:latin typeface="Tahoma" pitchFamily="34" charset="0"/>
              <a:ea typeface="+mn-ea"/>
              <a:cs typeface="Tahoma" pitchFamily="34" charset="0"/>
            </a:rPr>
            <a:t>Add monthly report dates, in addition to EQC meeting dates. </a:t>
          </a:r>
          <a:endParaRPr lang="en-US" sz="800">
            <a:solidFill>
              <a:schemeClr val="tx1"/>
            </a:solidFill>
            <a:latin typeface="Tahoma" pitchFamily="34" charset="0"/>
            <a:cs typeface="Tahoma" pitchFamily="34" charset="0"/>
          </a:endParaRPr>
        </a:p>
      </xdr:txBody>
    </xdr:sp>
    <xdr:clientData fLocksWithSheet="0" fPrintsWithSheet="0"/>
  </xdr:twoCellAnchor>
</xdr:wsDr>
</file>

<file path=xl/theme/theme1.xml><?xml version="1.0" encoding="utf-8"?>
<a:theme xmlns:a="http://schemas.openxmlformats.org/drawingml/2006/main" name="Technic">
  <a:themeElements>
    <a:clrScheme name="Technic">
      <a:dk1>
        <a:sysClr val="windowText" lastClr="000000"/>
      </a:dk1>
      <a:lt1>
        <a:sysClr val="window" lastClr="FFFFFF"/>
      </a:lt1>
      <a:dk2>
        <a:srgbClr val="3B3B3B"/>
      </a:dk2>
      <a:lt2>
        <a:srgbClr val="D4D2D0"/>
      </a:lt2>
      <a:accent1>
        <a:srgbClr val="6EA0B0"/>
      </a:accent1>
      <a:accent2>
        <a:srgbClr val="CCAF0A"/>
      </a:accent2>
      <a:accent3>
        <a:srgbClr val="8D89A4"/>
      </a:accent3>
      <a:accent4>
        <a:srgbClr val="748560"/>
      </a:accent4>
      <a:accent5>
        <a:srgbClr val="9E9273"/>
      </a:accent5>
      <a:accent6>
        <a:srgbClr val="7E848D"/>
      </a:accent6>
      <a:hlink>
        <a:srgbClr val="00C8C3"/>
      </a:hlink>
      <a:folHlink>
        <a:srgbClr val="A116E0"/>
      </a:folHlink>
    </a:clrScheme>
    <a:fontScheme name="Office 2">
      <a:majorFont>
        <a:latin typeface="Calibri"/>
        <a:ea typeface=""/>
        <a:cs typeface=""/>
        <a:font script="Jpan" typeface="HGｺﾞｼｯｸM"/>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majorFont>
      <a:minorFont>
        <a:latin typeface="Cambria"/>
        <a:ea typeface=""/>
        <a:cs typeface=""/>
        <a:font script="Jpan" typeface="HG明朝B"/>
        <a:font script="Hang" typeface="맑은 고딕"/>
        <a:font script="Hans" typeface="黑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inorFont>
    </a:fontScheme>
    <a:fmtScheme name="Verve">
      <a:fillStyleLst>
        <a:solidFill>
          <a:schemeClr val="phClr"/>
        </a:solidFill>
        <a:gradFill rotWithShape="1">
          <a:gsLst>
            <a:gs pos="0">
              <a:schemeClr val="phClr">
                <a:tint val="10000"/>
                <a:satMod val="300000"/>
              </a:schemeClr>
            </a:gs>
            <a:gs pos="34000">
              <a:schemeClr val="phClr">
                <a:tint val="13500"/>
                <a:satMod val="250000"/>
              </a:schemeClr>
            </a:gs>
            <a:gs pos="100000">
              <a:schemeClr val="phClr">
                <a:tint val="60000"/>
                <a:satMod val="200000"/>
              </a:schemeClr>
            </a:gs>
          </a:gsLst>
          <a:path path="circle">
            <a:fillToRect l="50000" t="155000" r="50000" b="-55000"/>
          </a:path>
        </a:gradFill>
        <a:gradFill rotWithShape="1">
          <a:gsLst>
            <a:gs pos="0">
              <a:schemeClr val="phClr">
                <a:tint val="60000"/>
                <a:satMod val="160000"/>
              </a:schemeClr>
            </a:gs>
            <a:gs pos="46000">
              <a:schemeClr val="phClr">
                <a:tint val="86000"/>
                <a:satMod val="160000"/>
              </a:schemeClr>
            </a:gs>
            <a:gs pos="100000">
              <a:schemeClr val="phClr">
                <a:shade val="40000"/>
                <a:satMod val="160000"/>
              </a:schemeClr>
            </a:gs>
          </a:gsLst>
          <a:path path="circle">
            <a:fillToRect l="50000" t="155000" r="50000" b="-55000"/>
          </a:path>
        </a:gradFill>
      </a:fillStyleLst>
      <a:lnStyleLst>
        <a:ln w="9525" cap="flat" cmpd="sng" algn="ctr">
          <a:solidFill>
            <a:schemeClr val="phClr">
              <a:satMod val="120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63500" dist="25400" dir="14700000" algn="t" rotWithShape="0">
              <a:srgbClr val="000000">
                <a:alpha val="50000"/>
              </a:srgbClr>
            </a:outerShdw>
          </a:effectLst>
        </a:effectStyle>
        <a:effectStyle>
          <a:effectLst>
            <a:outerShdw blurRad="50800" dist="38100" dir="14700000" algn="t" rotWithShape="0">
              <a:srgbClr val="000000">
                <a:alpha val="60000"/>
              </a:srgbClr>
            </a:outerShdw>
          </a:effectLst>
        </a:effectStyle>
        <a:effectStyle>
          <a:effectLst>
            <a:outerShdw blurRad="50800" dist="38100" dir="14700000" algn="t" rotWithShape="0">
              <a:srgbClr val="000000">
                <a:alpha val="60000"/>
              </a:srgbClr>
            </a:outerShdw>
          </a:effectLst>
          <a:scene3d>
            <a:camera prst="orthographicFront" fov="0">
              <a:rot lat="0" lon="0" rev="0"/>
            </a:camera>
            <a:lightRig rig="contrasting" dir="t">
              <a:rot lat="0" lon="0" rev="3600000"/>
            </a:lightRig>
          </a:scene3d>
          <a:sp3d prstMaterial="plastic">
            <a:bevelT w="127000" h="38200" prst="relaxedInset"/>
            <a:contourClr>
              <a:schemeClr val="phClr"/>
            </a:contourClr>
          </a:sp3d>
        </a:effectStyle>
      </a:effectStyleLst>
      <a:bgFillStyleLst>
        <a:solidFill>
          <a:schemeClr val="phClr"/>
        </a:solidFill>
        <a:gradFill rotWithShape="1">
          <a:gsLst>
            <a:gs pos="0">
              <a:schemeClr val="phClr">
                <a:shade val="40000"/>
                <a:satMod val="150000"/>
              </a:schemeClr>
            </a:gs>
            <a:gs pos="30000">
              <a:schemeClr val="phClr">
                <a:shade val="60000"/>
                <a:satMod val="150000"/>
              </a:schemeClr>
            </a:gs>
            <a:gs pos="100000">
              <a:schemeClr val="phClr">
                <a:tint val="83000"/>
                <a:satMod val="200000"/>
              </a:schemeClr>
            </a:gs>
          </a:gsLst>
          <a:lin ang="13000000" scaled="0"/>
        </a:gradFill>
        <a:gradFill rotWithShape="1">
          <a:gsLst>
            <a:gs pos="0">
              <a:schemeClr val="phClr">
                <a:tint val="78000"/>
                <a:satMod val="220000"/>
              </a:schemeClr>
            </a:gs>
            <a:gs pos="100000">
              <a:schemeClr val="phClr">
                <a:shade val="35000"/>
                <a:satMod val="155000"/>
              </a:schemeClr>
            </a:gs>
          </a:gsLst>
          <a:path path="circle">
            <a:fillToRect l="60000" t="50000" r="40000" b="50000"/>
          </a:path>
        </a:gradFill>
      </a:bgFillStyleLst>
    </a:fmtScheme>
  </a:themeElements>
  <a:objectDefaults>
    <a:txDef>
      <a:spPr>
        <a:solidFill>
          <a:schemeClr val="accent2">
            <a:lumMod val="20000"/>
            <a:lumOff val="80000"/>
          </a:schemeClr>
        </a:solidFill>
        <a:ln w="9525" cmpd="sng">
          <a:solidFill>
            <a:schemeClr val="bg1">
              <a:lumMod val="65000"/>
            </a:schemeClr>
          </a:solidFill>
        </a:ln>
      </a:spPr>
      <a:bodyPr vertOverflow="clip" wrap="square" rtlCol="0" anchor="t">
        <a:noAutofit/>
      </a:bodyPr>
      <a:lstStyle>
        <a:defPPr>
          <a:defRPr sz="1100">
            <a:solidFill>
              <a:schemeClr val="tx1"/>
            </a:solidFill>
          </a:defRPr>
        </a:defPPr>
      </a:lstStyle>
      <a:style>
        <a:lnRef idx="0">
          <a:scrgbClr r="0" g="0" b="0"/>
        </a:lnRef>
        <a:fillRef idx="0">
          <a:scrgbClr r="0" g="0" b="0"/>
        </a:fillRef>
        <a:effectRef idx="0">
          <a:scrgbClr r="0" g="0" b="0"/>
        </a:effectRef>
        <a:fontRef idx="minor">
          <a:schemeClr val="dk1"/>
        </a:fontRef>
      </a:style>
    </a:tx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www.leg.state.or.us/ors/187.html" TargetMode="External"/></Relationships>
</file>

<file path=xl/worksheets/_rels/sheet2.xml.rels><?xml version="1.0" encoding="UTF-8" standalone="yes"?>
<Relationships xmlns="http://schemas.openxmlformats.org/package/2006/relationships"><Relationship Id="rId13" Type="http://schemas.openxmlformats.org/officeDocument/2006/relationships/hyperlink" Target="http://www.lc.state.or.us/arrs.htm" TargetMode="External"/><Relationship Id="rId18" Type="http://schemas.openxmlformats.org/officeDocument/2006/relationships/hyperlink" Target="http://deq05/intranet/communication/WebRequests.htm" TargetMode="External"/><Relationship Id="rId26" Type="http://schemas.openxmlformats.org/officeDocument/2006/relationships/hyperlink" Target="http://www.adobe.com/products/acrobat/merge-pdf-files.html" TargetMode="External"/><Relationship Id="rId39" Type="http://schemas.openxmlformats.org/officeDocument/2006/relationships/hyperlink" Target="file:///\\deq000\templates\General\Agenda%20Template.dotx" TargetMode="External"/><Relationship Id="rId21" Type="http://schemas.openxmlformats.org/officeDocument/2006/relationships/hyperlink" Target="../../Rule_Resources/i/AUTO.REPLY.CommentBox.docx" TargetMode="External"/><Relationship Id="rId34" Type="http://schemas.openxmlformats.org/officeDocument/2006/relationships/hyperlink" Target="http://deqsps/programs/rulemaking/default.aspx" TargetMode="External"/><Relationship Id="rId42" Type="http://schemas.openxmlformats.org/officeDocument/2006/relationships/hyperlink" Target="http://deq05/intranet/contentmanagement/login.asp" TargetMode="External"/><Relationship Id="rId47" Type="http://schemas.openxmlformats.org/officeDocument/2006/relationships/hyperlink" Target="http://deq05/intranet/communication/docs/DEQAgencyTemplate1.potx" TargetMode="External"/><Relationship Id="rId50" Type="http://schemas.openxmlformats.org/officeDocument/2006/relationships/hyperlink" Target="http://deq05/intranet/communication/WebRequests.htm" TargetMode="External"/><Relationship Id="rId55" Type="http://schemas.openxmlformats.org/officeDocument/2006/relationships/hyperlink" Target="file:///\\deq000\templates\General\Minutes%20Template.dotx" TargetMode="External"/><Relationship Id="rId63" Type="http://schemas.openxmlformats.org/officeDocument/2006/relationships/hyperlink" Target="mailto:MorganRider@gmail.com" TargetMode="External"/><Relationship Id="rId68" Type="http://schemas.openxmlformats.org/officeDocument/2006/relationships/hyperlink" Target="mailto:EdArmstrong2@gmail.com" TargetMode="External"/><Relationship Id="rId7" Type="http://schemas.openxmlformats.org/officeDocument/2006/relationships/hyperlink" Target="http://deq05/intranet/communication/docs/DEQAgencyTemplate1.potx" TargetMode="External"/><Relationship Id="rId71" Type="http://schemas.openxmlformats.org/officeDocument/2006/relationships/printerSettings" Target="../printerSettings/printerSettings2.bin"/><Relationship Id="rId2" Type="http://schemas.openxmlformats.org/officeDocument/2006/relationships/hyperlink" Target="http://deq05/intranet/communication/index.htm" TargetMode="External"/><Relationship Id="rId16" Type="http://schemas.openxmlformats.org/officeDocument/2006/relationships/hyperlink" Target="http://deq05/intranet/communication/publicinvolvement/signs.htm" TargetMode="External"/><Relationship Id="rId29" Type="http://schemas.openxmlformats.org/officeDocument/2006/relationships/hyperlink" Target="mailto:RulePubicatons@deq.state.or.us" TargetMode="External"/><Relationship Id="rId1" Type="http://schemas.openxmlformats.org/officeDocument/2006/relationships/hyperlink" Target="file:///\\deq000\templates\General\Minutes%20Template.dotx" TargetMode="External"/><Relationship Id="rId6" Type="http://schemas.openxmlformats.org/officeDocument/2006/relationships/hyperlink" Target="http://www.oregon.gov/transparency/Pages/PublicMeetingNotices.aspx" TargetMode="External"/><Relationship Id="rId11" Type="http://schemas.openxmlformats.org/officeDocument/2006/relationships/hyperlink" Target="http://arcweb.sos.state.or.us/pages/rules/resources/fileonline.html" TargetMode="External"/><Relationship Id="rId24" Type="http://schemas.openxmlformats.org/officeDocument/2006/relationships/hyperlink" Target="http://cms.oregon.gov/DEQ/EQC/pages/index.aspx" TargetMode="External"/><Relationship Id="rId32" Type="http://schemas.openxmlformats.org/officeDocument/2006/relationships/hyperlink" Target="http://arcweb.sos.state.or.us/pages/rules/oars_300/oar_340/340_018.html" TargetMode="External"/><Relationship Id="rId37" Type="http://schemas.openxmlformats.org/officeDocument/2006/relationships/hyperlink" Target="file:///\\deq000\templates\General\Agenda%20Template.dotx" TargetMode="External"/><Relationship Id="rId40" Type="http://schemas.openxmlformats.org/officeDocument/2006/relationships/hyperlink" Target="file:///\\deq000\templates\General\Agenda%20Template.dotx" TargetMode="External"/><Relationship Id="rId45" Type="http://schemas.openxmlformats.org/officeDocument/2006/relationships/hyperlink" Target="http://deq05/intranet/contentmanagement/login.asp" TargetMode="External"/><Relationship Id="rId53" Type="http://schemas.openxmlformats.org/officeDocument/2006/relationships/hyperlink" Target="http://deq05/intranet/communication/WebRequests.htm" TargetMode="External"/><Relationship Id="rId58" Type="http://schemas.openxmlformats.org/officeDocument/2006/relationships/hyperlink" Target="http://arcweb.sos.state.or.us/pages/rules/oars_300/oar_340/340_tofc.html" TargetMode="External"/><Relationship Id="rId66" Type="http://schemas.openxmlformats.org/officeDocument/2006/relationships/hyperlink" Target="mailto:Bill@WRB-consulting.com" TargetMode="External"/><Relationship Id="rId5" Type="http://schemas.openxmlformats.org/officeDocument/2006/relationships/hyperlink" Target="http://deq05/intranet/contentmanagement/login.asp" TargetMode="External"/><Relationship Id="rId15" Type="http://schemas.openxmlformats.org/officeDocument/2006/relationships/hyperlink" Target="https://www.oregonlegislature.gov/bills_laws/lawsstatutes/2011ors183.html" TargetMode="External"/><Relationship Id="rId23" Type="http://schemas.openxmlformats.org/officeDocument/2006/relationships/hyperlink" Target="http://deq05/intranet/communication/publicinvolvement/index.htm" TargetMode="External"/><Relationship Id="rId28" Type="http://schemas.openxmlformats.org/officeDocument/2006/relationships/hyperlink" Target="mailto:RulePubicatons@deq.state.or.us" TargetMode="External"/><Relationship Id="rId36" Type="http://schemas.openxmlformats.org/officeDocument/2006/relationships/hyperlink" Target="http://deqsps/groups/eqc/docs/EQCDeadlines.docx" TargetMode="External"/><Relationship Id="rId49" Type="http://schemas.openxmlformats.org/officeDocument/2006/relationships/hyperlink" Target="http://deq05/intranet/communication/docs/DEQAgencyTemplate1.potx" TargetMode="External"/><Relationship Id="rId57" Type="http://schemas.openxmlformats.org/officeDocument/2006/relationships/hyperlink" Target="file:///\\deq000\templates\General\Minutes%20Template.dotx" TargetMode="External"/><Relationship Id="rId61" Type="http://schemas.openxmlformats.org/officeDocument/2006/relationships/hyperlink" Target="mailto:JoKRanch@hotmail.com" TargetMode="External"/><Relationship Id="rId10" Type="http://schemas.openxmlformats.org/officeDocument/2006/relationships/hyperlink" Target="http://arcweb.sos.state.or.us/pages/rules/oars_300/oar_340/340_tofc.html" TargetMode="External"/><Relationship Id="rId19" Type="http://schemas.openxmlformats.org/officeDocument/2006/relationships/hyperlink" Target="file:///\\DEQHQ1\ACURTIS\SharePoint%20Drafts\FILES\DEQHQ1\4-Public%20Notice\ACTIVE\EMAIL.TEMPLATE-PublishNotice.docx" TargetMode="External"/><Relationship Id="rId31" Type="http://schemas.openxmlformats.org/officeDocument/2006/relationships/hyperlink" Target="http://deqsps/groups/eqc/docs/EQCDeadlines.docx" TargetMode="External"/><Relationship Id="rId44" Type="http://schemas.openxmlformats.org/officeDocument/2006/relationships/hyperlink" Target="http://deq05/intranet/contentmanagement/login.asp" TargetMode="External"/><Relationship Id="rId52" Type="http://schemas.openxmlformats.org/officeDocument/2006/relationships/hyperlink" Target="http://deq05/intranet/communication/WebRequests.htm" TargetMode="External"/><Relationship Id="rId60" Type="http://schemas.openxmlformats.org/officeDocument/2006/relationships/hyperlink" Target="mailto:Bill@WRB-consulting.com" TargetMode="External"/><Relationship Id="rId65" Type="http://schemas.openxmlformats.org/officeDocument/2006/relationships/hyperlink" Target="http://deq05/intranet/communication/publicinvolvement/index.htm" TargetMode="External"/><Relationship Id="rId4" Type="http://schemas.openxmlformats.org/officeDocument/2006/relationships/hyperlink" Target="http://www.doj.state.or.us/pdf/public_records_and_meetings_manual.pdf" TargetMode="External"/><Relationship Id="rId9" Type="http://schemas.openxmlformats.org/officeDocument/2006/relationships/hyperlink" Target="file:///\\deqhq1\Rule_Archives\SharePoint%20Links\Add%20concept%20to%20DEQ%20Rulemaking%20Plan.pdf" TargetMode="External"/><Relationship Id="rId14" Type="http://schemas.openxmlformats.org/officeDocument/2006/relationships/hyperlink" Target="http://www.oregon.gov/deq/RulesandRegulations/Pages/2013/RulemakingActivities.aspx" TargetMode="External"/><Relationship Id="rId22" Type="http://schemas.openxmlformats.org/officeDocument/2006/relationships/hyperlink" Target="mailto:RulePublications@deq.state.or.us" TargetMode="External"/><Relationship Id="rId27" Type="http://schemas.openxmlformats.org/officeDocument/2006/relationships/hyperlink" Target="../../Rule_Resources/i/AD.LEGAL.docx" TargetMode="External"/><Relationship Id="rId30" Type="http://schemas.openxmlformats.org/officeDocument/2006/relationships/hyperlink" Target="mailto:RulePubicatons@deq.state.or.us" TargetMode="External"/><Relationship Id="rId35" Type="http://schemas.openxmlformats.org/officeDocument/2006/relationships/hyperlink" Target="file:///\\deqhq1\Rule_Development\Currrent%20Plan" TargetMode="External"/><Relationship Id="rId43" Type="http://schemas.openxmlformats.org/officeDocument/2006/relationships/hyperlink" Target="http://deq05/intranet/contentmanagement/login.asp" TargetMode="External"/><Relationship Id="rId48" Type="http://schemas.openxmlformats.org/officeDocument/2006/relationships/hyperlink" Target="http://deq05/intranet/communication/docs/DEQAgencyTemplate1.potx" TargetMode="External"/><Relationship Id="rId56" Type="http://schemas.openxmlformats.org/officeDocument/2006/relationships/hyperlink" Target="file:///\\deq000\templates\General\Minutes%20Template.dotx" TargetMode="External"/><Relationship Id="rId64" Type="http://schemas.openxmlformats.org/officeDocument/2006/relationships/hyperlink" Target="mailto:cjohnson@eou.edu" TargetMode="External"/><Relationship Id="rId69" Type="http://schemas.openxmlformats.org/officeDocument/2006/relationships/hyperlink" Target="mailto:MorganRider@gmail.com" TargetMode="External"/><Relationship Id="rId8" Type="http://schemas.openxmlformats.org/officeDocument/2006/relationships/hyperlink" Target="http://www.uwec.edu/help/outlook07/MAIL-message.htm" TargetMode="External"/><Relationship Id="rId51" Type="http://schemas.openxmlformats.org/officeDocument/2006/relationships/hyperlink" Target="http://deq05/intranet/communication/WebRequests.htm" TargetMode="External"/><Relationship Id="rId72" Type="http://schemas.openxmlformats.org/officeDocument/2006/relationships/drawing" Target="../drawings/drawing1.xml"/><Relationship Id="rId3" Type="http://schemas.openxmlformats.org/officeDocument/2006/relationships/hyperlink" Target="http://deq05/intranet/communication/publicinvolvement/signs.htm" TargetMode="External"/><Relationship Id="rId12" Type="http://schemas.openxmlformats.org/officeDocument/2006/relationships/hyperlink" Target="http://www.oregon.gov/deq/RulesandRegulations/Pages/2013/RulemakingActivities.aspx" TargetMode="External"/><Relationship Id="rId17" Type="http://schemas.openxmlformats.org/officeDocument/2006/relationships/hyperlink" Target="http://deq05/intranet/communication/WebRequests.htm" TargetMode="External"/><Relationship Id="rId25" Type="http://schemas.openxmlformats.org/officeDocument/2006/relationships/hyperlink" Target="../../Rule_Resources/0.IndividualRulemaking/1-Planning/Microsoft/Windows/Temporary%20Internet%20Files/AppData/Local/Microsoft/Windows/groups/eqc/docs/EQCDeadlines.docx" TargetMode="External"/><Relationship Id="rId33" Type="http://schemas.openxmlformats.org/officeDocument/2006/relationships/hyperlink" Target="https://www.oregonlegislature.gov/bills_laws/lawsstatutes/2011ors192.html" TargetMode="External"/><Relationship Id="rId38" Type="http://schemas.openxmlformats.org/officeDocument/2006/relationships/hyperlink" Target="file:///\\deq000\templates\General\Agenda%20Template.dotx" TargetMode="External"/><Relationship Id="rId46" Type="http://schemas.openxmlformats.org/officeDocument/2006/relationships/hyperlink" Target="http://deq05/intranet/communication/docs/DEQAgencyTemplate1.potx" TargetMode="External"/><Relationship Id="rId59" Type="http://schemas.openxmlformats.org/officeDocument/2006/relationships/hyperlink" Target="http://arcweb.sos.state.or.us/pages/rules/oars_300/oar_340/340_tofc.html" TargetMode="External"/><Relationship Id="rId67" Type="http://schemas.openxmlformats.org/officeDocument/2006/relationships/hyperlink" Target="mailto:JoKRanch@hotmail.com" TargetMode="External"/><Relationship Id="rId20" Type="http://schemas.openxmlformats.org/officeDocument/2006/relationships/hyperlink" Target="http://deq05/intranet/contentmanagement/login.asp" TargetMode="External"/><Relationship Id="rId41" Type="http://schemas.openxmlformats.org/officeDocument/2006/relationships/hyperlink" Target="file:///\\deq000\templates\General\Agenda%20Template.dotx" TargetMode="External"/><Relationship Id="rId54" Type="http://schemas.openxmlformats.org/officeDocument/2006/relationships/hyperlink" Target="file:///\\deq000\templates\General\Minutes%20Template.dotx" TargetMode="External"/><Relationship Id="rId62" Type="http://schemas.openxmlformats.org/officeDocument/2006/relationships/hyperlink" Target="mailto:EdArmstrong2@gmail.com" TargetMode="External"/><Relationship Id="rId70" Type="http://schemas.openxmlformats.org/officeDocument/2006/relationships/hyperlink" Target="mailto:cjohnson@eou.edu" TargetMode="Externa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file:///\\DEQHQ1\ACURTIS\default.aspx"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file:///\\deqhq1\Rule_Development\2013%20Plan\AQ-RM-ACDPfeeIncrease-Andrea%20Curtis" TargetMode="External"/><Relationship Id="rId1" Type="http://schemas.openxmlformats.org/officeDocument/2006/relationships/hyperlink" Target="file:///\\deqhq1\Rule_Development\2013%20Plan\AQ-RM-ACDPfeeIncrease-Andrea%20Curtis" TargetMode="External"/></Relationships>
</file>

<file path=xl/worksheets/sheet1.xml><?xml version="1.0" encoding="utf-8"?>
<worksheet xmlns="http://schemas.openxmlformats.org/spreadsheetml/2006/main" xmlns:r="http://schemas.openxmlformats.org/officeDocument/2006/relationships">
  <sheetPr codeName="Sheet2"/>
  <dimension ref="A1:T1300"/>
  <sheetViews>
    <sheetView topLeftCell="A32" workbookViewId="0">
      <selection activeCell="A68" sqref="A68"/>
    </sheetView>
  </sheetViews>
  <sheetFormatPr defaultColWidth="9" defaultRowHeight="15.75"/>
  <cols>
    <col min="1" max="1" width="17.75" style="17" customWidth="1"/>
    <col min="2" max="2" width="20.25" style="17" customWidth="1"/>
    <col min="3" max="3" width="32" style="1" customWidth="1"/>
    <col min="4" max="4" width="13.75" style="1" customWidth="1"/>
    <col min="5" max="6" width="14.5" style="65" customWidth="1"/>
    <col min="7" max="7" width="14" style="65" customWidth="1"/>
    <col min="8" max="8" width="14.5" style="65" customWidth="1"/>
    <col min="9" max="9" width="14.75" style="1" customWidth="1"/>
    <col min="10" max="10" width="40" style="1" customWidth="1"/>
    <col min="11" max="11" width="12" style="1" customWidth="1"/>
    <col min="12" max="12" width="12.625" style="1" customWidth="1"/>
    <col min="13" max="15" width="9.625" style="1" customWidth="1"/>
    <col min="16" max="16" width="9.625" style="67" customWidth="1"/>
    <col min="17" max="17" width="21" style="67" customWidth="1"/>
    <col min="18" max="18" width="37.75" style="1" customWidth="1"/>
    <col min="19" max="19" width="30.875" style="1" customWidth="1"/>
    <col min="20" max="20" width="30.625" style="1" customWidth="1"/>
    <col min="21" max="16384" width="9" style="1"/>
  </cols>
  <sheetData>
    <row r="1" spans="1:20" ht="22.5">
      <c r="A1" s="16" t="s">
        <v>19</v>
      </c>
      <c r="B1" s="3"/>
      <c r="C1" s="2"/>
      <c r="D1" s="2"/>
      <c r="E1" s="64"/>
      <c r="F1" s="64"/>
      <c r="G1" s="64"/>
      <c r="H1" s="64"/>
      <c r="I1" s="2"/>
      <c r="J1" s="2"/>
      <c r="K1" s="2"/>
      <c r="L1" s="2"/>
      <c r="M1" s="2"/>
      <c r="N1" s="2"/>
      <c r="O1" s="2"/>
      <c r="P1" s="66"/>
      <c r="Q1" s="66"/>
      <c r="R1" s="2"/>
      <c r="S1" s="2"/>
      <c r="T1" s="2"/>
    </row>
    <row r="2" spans="1:20">
      <c r="A2" s="63">
        <v>1</v>
      </c>
      <c r="B2" s="63">
        <v>2</v>
      </c>
      <c r="C2" s="126">
        <v>3</v>
      </c>
      <c r="D2" s="63">
        <v>4</v>
      </c>
      <c r="E2" s="63">
        <v>5</v>
      </c>
      <c r="F2" s="63">
        <v>6</v>
      </c>
      <c r="G2" s="61"/>
      <c r="H2" s="61"/>
      <c r="I2" s="61"/>
      <c r="J2" s="61"/>
      <c r="K2" s="61"/>
      <c r="L2" s="61"/>
      <c r="M2" s="2"/>
      <c r="N2" s="2"/>
      <c r="O2" s="2"/>
      <c r="P2" s="1"/>
      <c r="Q2" s="1"/>
    </row>
    <row r="3" spans="1:20">
      <c r="A3" s="4" t="s">
        <v>11</v>
      </c>
      <c r="B3" s="4" t="s">
        <v>15</v>
      </c>
      <c r="C3" s="4" t="s">
        <v>16</v>
      </c>
      <c r="D3" s="124" t="s">
        <v>65</v>
      </c>
      <c r="E3" s="149" t="s">
        <v>60</v>
      </c>
      <c r="F3" s="149" t="s">
        <v>70</v>
      </c>
      <c r="G3" s="61"/>
      <c r="H3" s="61"/>
      <c r="I3" s="61"/>
      <c r="J3" s="61"/>
      <c r="K3" s="61"/>
      <c r="L3" s="61"/>
      <c r="M3" s="2"/>
      <c r="N3" s="2"/>
      <c r="O3" s="2"/>
      <c r="P3"/>
      <c r="Q3"/>
      <c r="R3"/>
      <c r="S3"/>
    </row>
    <row r="4" spans="1:20" ht="18.75" customHeight="1">
      <c r="A4" s="121">
        <v>41353</v>
      </c>
      <c r="B4" s="121">
        <v>41316</v>
      </c>
      <c r="C4" s="121">
        <v>41346</v>
      </c>
      <c r="D4" s="125">
        <f>A5-A4</f>
        <v>91</v>
      </c>
      <c r="E4" s="121">
        <f>A4+D4</f>
        <v>41444</v>
      </c>
      <c r="F4" s="121">
        <v>41259</v>
      </c>
      <c r="G4" s="61"/>
      <c r="H4" s="61"/>
      <c r="I4" s="61"/>
      <c r="J4" s="61"/>
      <c r="K4" s="61"/>
      <c r="L4" s="61"/>
      <c r="M4" s="61"/>
      <c r="N4" s="61"/>
      <c r="O4" s="61"/>
      <c r="P4"/>
      <c r="Q4"/>
      <c r="R4"/>
      <c r="S4"/>
    </row>
    <row r="5" spans="1:20" ht="18.75" customHeight="1">
      <c r="A5" s="121">
        <v>41444</v>
      </c>
      <c r="B5" s="121">
        <v>41404</v>
      </c>
      <c r="C5" s="121">
        <v>41437</v>
      </c>
      <c r="D5" s="125">
        <f t="shared" ref="D5:D14" si="0">A6-A5</f>
        <v>63</v>
      </c>
      <c r="E5" s="121">
        <f t="shared" ref="E5:E19" si="1">A5+D5</f>
        <v>41507</v>
      </c>
      <c r="F5" s="121">
        <f>A5-D4</f>
        <v>41353</v>
      </c>
      <c r="G5" s="61"/>
      <c r="H5" s="61"/>
      <c r="I5" s="61"/>
      <c r="J5" s="61"/>
      <c r="K5" s="61"/>
      <c r="L5" s="61"/>
      <c r="M5" s="61"/>
      <c r="N5" s="61"/>
      <c r="O5" s="61"/>
      <c r="P5"/>
      <c r="Q5"/>
      <c r="R5"/>
      <c r="S5"/>
    </row>
    <row r="6" spans="1:20" ht="18.75" customHeight="1">
      <c r="A6" s="121">
        <v>41507</v>
      </c>
      <c r="B6" s="121">
        <v>41471</v>
      </c>
      <c r="C6" s="121">
        <v>41500</v>
      </c>
      <c r="D6" s="125">
        <f t="shared" si="0"/>
        <v>56</v>
      </c>
      <c r="E6" s="121">
        <f t="shared" si="1"/>
        <v>41563</v>
      </c>
      <c r="F6" s="121">
        <f t="shared" ref="F6:F19" si="2">A6-D5</f>
        <v>41444</v>
      </c>
      <c r="G6" s="61"/>
      <c r="H6" s="61"/>
      <c r="I6" s="61"/>
      <c r="J6" s="61"/>
      <c r="K6" s="61"/>
      <c r="L6" s="61"/>
      <c r="M6" s="61"/>
      <c r="N6" s="61"/>
      <c r="O6" s="61"/>
      <c r="P6"/>
      <c r="Q6"/>
      <c r="R6"/>
      <c r="S6"/>
    </row>
    <row r="7" spans="1:20">
      <c r="A7" s="121">
        <v>41563</v>
      </c>
      <c r="B7" s="121">
        <v>41527</v>
      </c>
      <c r="C7" s="121">
        <v>41556</v>
      </c>
      <c r="D7" s="125">
        <f t="shared" si="0"/>
        <v>56</v>
      </c>
      <c r="E7" s="121">
        <f t="shared" si="1"/>
        <v>41619</v>
      </c>
      <c r="F7" s="121">
        <f t="shared" si="2"/>
        <v>41507</v>
      </c>
      <c r="G7" s="61"/>
      <c r="H7" s="61"/>
      <c r="I7" s="61"/>
      <c r="J7" s="61"/>
      <c r="K7" s="61"/>
      <c r="L7" s="61"/>
      <c r="M7" s="61"/>
      <c r="N7" s="61"/>
      <c r="O7" s="61"/>
      <c r="P7"/>
      <c r="Q7"/>
      <c r="R7"/>
      <c r="S7"/>
    </row>
    <row r="8" spans="1:20">
      <c r="A8" s="121">
        <v>41619</v>
      </c>
      <c r="B8" s="121">
        <v>41579</v>
      </c>
      <c r="C8" s="121">
        <v>41612</v>
      </c>
      <c r="D8" s="125">
        <f t="shared" si="0"/>
        <v>98</v>
      </c>
      <c r="E8" s="121">
        <f t="shared" si="1"/>
        <v>41717</v>
      </c>
      <c r="F8" s="121">
        <f t="shared" si="2"/>
        <v>41563</v>
      </c>
      <c r="G8" s="61"/>
      <c r="H8" s="61"/>
      <c r="I8" s="61"/>
      <c r="J8" s="61"/>
      <c r="K8" s="61"/>
      <c r="L8" s="61"/>
      <c r="M8" s="61"/>
      <c r="N8" s="61"/>
      <c r="O8" s="61"/>
      <c r="P8"/>
      <c r="Q8"/>
      <c r="R8"/>
      <c r="S8"/>
    </row>
    <row r="9" spans="1:20">
      <c r="A9" s="123">
        <v>41717</v>
      </c>
      <c r="B9" s="123">
        <f t="shared" ref="B9:B20" si="3">WORKDAY(A9-40,-1,S.DDL_DEQClosed)</f>
        <v>41676</v>
      </c>
      <c r="C9" s="123">
        <f t="shared" ref="C9:C20" si="4">WORKDAY(A9-9,-1,S.DDL_DEQClosed)</f>
        <v>41705</v>
      </c>
      <c r="D9" s="125">
        <f t="shared" si="0"/>
        <v>91</v>
      </c>
      <c r="E9" s="121">
        <f t="shared" si="1"/>
        <v>41808</v>
      </c>
      <c r="F9" s="121">
        <f t="shared" si="2"/>
        <v>41619</v>
      </c>
      <c r="G9" s="61"/>
      <c r="H9" s="61"/>
      <c r="I9" s="61"/>
      <c r="J9" s="61"/>
      <c r="K9" s="61"/>
      <c r="L9" s="61"/>
      <c r="M9" s="61"/>
      <c r="N9" s="61"/>
      <c r="O9" s="61"/>
      <c r="P9"/>
      <c r="Q9"/>
      <c r="R9"/>
      <c r="S9"/>
    </row>
    <row r="10" spans="1:20">
      <c r="A10" s="123">
        <v>41808</v>
      </c>
      <c r="B10" s="123">
        <f t="shared" si="3"/>
        <v>41767</v>
      </c>
      <c r="C10" s="123">
        <f t="shared" si="4"/>
        <v>41796</v>
      </c>
      <c r="D10" s="125">
        <f t="shared" si="0"/>
        <v>63</v>
      </c>
      <c r="E10" s="121">
        <f t="shared" si="1"/>
        <v>41871</v>
      </c>
      <c r="F10" s="121">
        <f t="shared" si="2"/>
        <v>41717</v>
      </c>
      <c r="G10" s="61"/>
      <c r="H10" s="61"/>
      <c r="I10" s="61"/>
      <c r="J10" s="61"/>
      <c r="K10" s="61"/>
      <c r="L10" s="61"/>
      <c r="M10" s="61"/>
      <c r="N10" s="61"/>
      <c r="O10" s="61"/>
      <c r="P10"/>
      <c r="Q10"/>
      <c r="R10"/>
      <c r="S10"/>
    </row>
    <row r="11" spans="1:20">
      <c r="A11" s="123">
        <v>41871</v>
      </c>
      <c r="B11" s="123">
        <f t="shared" si="3"/>
        <v>41830</v>
      </c>
      <c r="C11" s="123">
        <f t="shared" si="4"/>
        <v>41859</v>
      </c>
      <c r="D11" s="125">
        <f t="shared" si="0"/>
        <v>56</v>
      </c>
      <c r="E11" s="121">
        <f t="shared" si="1"/>
        <v>41927</v>
      </c>
      <c r="F11" s="121">
        <f t="shared" si="2"/>
        <v>41808</v>
      </c>
      <c r="G11" s="61"/>
      <c r="H11" s="61"/>
      <c r="I11" s="61"/>
      <c r="J11" s="61"/>
      <c r="K11" s="61"/>
      <c r="L11" s="61"/>
      <c r="M11" s="61"/>
      <c r="N11" s="61"/>
      <c r="O11" s="61"/>
      <c r="P11"/>
      <c r="Q11"/>
      <c r="R11"/>
      <c r="S11"/>
    </row>
    <row r="12" spans="1:20">
      <c r="A12" s="123">
        <v>41927</v>
      </c>
      <c r="B12" s="123">
        <f t="shared" si="3"/>
        <v>41886</v>
      </c>
      <c r="C12" s="123">
        <f t="shared" si="4"/>
        <v>41915</v>
      </c>
      <c r="D12" s="125">
        <f t="shared" si="0"/>
        <v>56</v>
      </c>
      <c r="E12" s="121">
        <f t="shared" si="1"/>
        <v>41983</v>
      </c>
      <c r="F12" s="121">
        <f t="shared" si="2"/>
        <v>41871</v>
      </c>
      <c r="G12" s="61"/>
      <c r="H12" s="61"/>
      <c r="I12" s="61"/>
      <c r="J12" s="61"/>
      <c r="K12" s="61"/>
      <c r="L12" s="61"/>
      <c r="M12" s="61"/>
      <c r="N12" s="61"/>
      <c r="O12" s="61"/>
      <c r="P12"/>
      <c r="Q12"/>
      <c r="R12"/>
      <c r="S12"/>
    </row>
    <row r="13" spans="1:20">
      <c r="A13" s="123">
        <v>41983</v>
      </c>
      <c r="B13" s="123">
        <f t="shared" si="3"/>
        <v>41942</v>
      </c>
      <c r="C13" s="123">
        <f t="shared" si="4"/>
        <v>41971</v>
      </c>
      <c r="D13" s="125">
        <f t="shared" si="0"/>
        <v>98</v>
      </c>
      <c r="E13" s="121">
        <f t="shared" si="1"/>
        <v>42081</v>
      </c>
      <c r="F13" s="121">
        <f t="shared" si="2"/>
        <v>41927</v>
      </c>
      <c r="G13" s="61"/>
      <c r="H13" s="61"/>
      <c r="I13" s="61"/>
      <c r="J13" s="61"/>
      <c r="K13" s="61"/>
      <c r="L13" s="61"/>
      <c r="M13" s="61"/>
      <c r="N13" s="61"/>
      <c r="O13" s="61"/>
      <c r="P13"/>
      <c r="Q13"/>
      <c r="R13"/>
      <c r="S13"/>
    </row>
    <row r="14" spans="1:20">
      <c r="A14" s="123">
        <v>42081</v>
      </c>
      <c r="B14" s="123">
        <f t="shared" si="3"/>
        <v>42040</v>
      </c>
      <c r="C14" s="123">
        <f t="shared" si="4"/>
        <v>42069</v>
      </c>
      <c r="D14" s="125">
        <f t="shared" si="0"/>
        <v>92</v>
      </c>
      <c r="E14" s="121">
        <f t="shared" si="1"/>
        <v>42173</v>
      </c>
      <c r="F14" s="121">
        <f t="shared" si="2"/>
        <v>41983</v>
      </c>
      <c r="G14" s="2"/>
      <c r="H14" s="2"/>
      <c r="I14" s="61"/>
      <c r="J14" s="61"/>
      <c r="K14" s="61"/>
      <c r="L14" s="61"/>
      <c r="M14" s="61"/>
      <c r="N14" s="61"/>
      <c r="O14" s="61"/>
      <c r="P14"/>
      <c r="Q14"/>
      <c r="R14"/>
      <c r="S14"/>
    </row>
    <row r="15" spans="1:20">
      <c r="A15" s="123">
        <v>42173</v>
      </c>
      <c r="B15" s="123">
        <f t="shared" si="3"/>
        <v>42132</v>
      </c>
      <c r="C15" s="123">
        <f t="shared" si="4"/>
        <v>42163</v>
      </c>
      <c r="D15" s="125">
        <f>A16-A15</f>
        <v>63</v>
      </c>
      <c r="E15" s="121">
        <f t="shared" si="1"/>
        <v>42236</v>
      </c>
      <c r="F15" s="121">
        <f t="shared" si="2"/>
        <v>42081</v>
      </c>
      <c r="G15" s="2"/>
      <c r="H15" s="2"/>
      <c r="I15" s="2"/>
      <c r="J15" s="2"/>
      <c r="K15" s="66"/>
      <c r="L15" s="66"/>
      <c r="M15" s="2"/>
      <c r="N15" s="2"/>
      <c r="O15" s="2"/>
      <c r="P15" s="1"/>
      <c r="Q15" s="1"/>
    </row>
    <row r="16" spans="1:20">
      <c r="A16" s="123">
        <v>42236</v>
      </c>
      <c r="B16" s="123">
        <f t="shared" si="3"/>
        <v>42195</v>
      </c>
      <c r="C16" s="123">
        <f t="shared" si="4"/>
        <v>42226</v>
      </c>
      <c r="D16" s="125">
        <f>A17-A16</f>
        <v>63</v>
      </c>
      <c r="E16" s="121">
        <f t="shared" si="1"/>
        <v>42299</v>
      </c>
      <c r="F16" s="121">
        <f t="shared" si="2"/>
        <v>42173</v>
      </c>
      <c r="G16" s="2"/>
      <c r="H16" s="2"/>
      <c r="I16" s="2"/>
      <c r="J16" s="2"/>
      <c r="K16" s="66"/>
      <c r="L16" s="66"/>
      <c r="M16" s="2"/>
      <c r="N16" s="2"/>
      <c r="O16" s="2"/>
      <c r="P16" s="1"/>
      <c r="Q16" s="1"/>
    </row>
    <row r="17" spans="1:20">
      <c r="A17" s="123">
        <v>42299</v>
      </c>
      <c r="B17" s="123">
        <f t="shared" si="3"/>
        <v>42258</v>
      </c>
      <c r="C17" s="123">
        <f t="shared" si="4"/>
        <v>42289</v>
      </c>
      <c r="D17" s="125">
        <f>A18-A17</f>
        <v>56</v>
      </c>
      <c r="E17" s="121">
        <f t="shared" si="1"/>
        <v>42355</v>
      </c>
      <c r="F17" s="121">
        <f t="shared" si="2"/>
        <v>42236</v>
      </c>
      <c r="G17" s="2"/>
      <c r="H17" s="2"/>
      <c r="I17" s="2"/>
      <c r="J17" s="2"/>
      <c r="K17" s="66"/>
      <c r="L17" s="66"/>
      <c r="M17" s="2"/>
      <c r="N17" s="2"/>
      <c r="O17" s="2"/>
      <c r="P17" s="1"/>
      <c r="Q17" s="1"/>
    </row>
    <row r="18" spans="1:20">
      <c r="A18" s="123">
        <v>42355</v>
      </c>
      <c r="B18" s="123">
        <f t="shared" si="3"/>
        <v>42314</v>
      </c>
      <c r="C18" s="123">
        <f t="shared" si="4"/>
        <v>42345</v>
      </c>
      <c r="D18" s="125">
        <f>A19-A18</f>
        <v>90</v>
      </c>
      <c r="E18" s="121">
        <f t="shared" si="1"/>
        <v>42445</v>
      </c>
      <c r="F18" s="121">
        <f t="shared" si="2"/>
        <v>42299</v>
      </c>
      <c r="G18" s="2"/>
      <c r="H18" s="2"/>
      <c r="I18" s="2"/>
      <c r="J18" s="2"/>
      <c r="K18" s="66"/>
      <c r="L18" s="66"/>
      <c r="M18" s="2"/>
      <c r="N18" s="2"/>
      <c r="O18" s="2"/>
      <c r="P18" s="1"/>
      <c r="Q18" s="1"/>
    </row>
    <row r="19" spans="1:20">
      <c r="A19" s="123">
        <v>42445</v>
      </c>
      <c r="B19" s="123">
        <f t="shared" si="3"/>
        <v>42404</v>
      </c>
      <c r="C19" s="123">
        <f t="shared" si="4"/>
        <v>42433</v>
      </c>
      <c r="D19" s="125">
        <f>A20-A19</f>
        <v>91</v>
      </c>
      <c r="E19" s="121">
        <f t="shared" si="1"/>
        <v>42536</v>
      </c>
      <c r="F19" s="121">
        <f t="shared" si="2"/>
        <v>42355</v>
      </c>
      <c r="G19" s="2"/>
      <c r="H19" s="2"/>
      <c r="I19" s="2"/>
      <c r="J19" s="2"/>
      <c r="K19" s="66"/>
      <c r="L19" s="66"/>
      <c r="M19" s="2"/>
      <c r="N19" s="2"/>
      <c r="O19" s="2"/>
      <c r="P19" s="1"/>
      <c r="Q19" s="1"/>
    </row>
    <row r="20" spans="1:20">
      <c r="A20" s="123">
        <v>42536</v>
      </c>
      <c r="B20" s="123">
        <f t="shared" si="3"/>
        <v>42495</v>
      </c>
      <c r="C20" s="123">
        <f t="shared" si="4"/>
        <v>42524</v>
      </c>
      <c r="D20" s="146">
        <f>D19</f>
        <v>91</v>
      </c>
      <c r="E20" s="2"/>
      <c r="F20" s="2"/>
      <c r="G20" s="2"/>
      <c r="H20" s="2"/>
      <c r="I20" s="2"/>
      <c r="J20" s="2"/>
      <c r="K20" s="66"/>
      <c r="L20" s="66"/>
      <c r="M20" s="2"/>
      <c r="N20" s="2"/>
      <c r="O20" s="2"/>
      <c r="P20" s="1"/>
      <c r="Q20" s="1"/>
    </row>
    <row r="21" spans="1:20">
      <c r="A21" s="8"/>
      <c r="B21" s="8"/>
      <c r="C21" s="9"/>
      <c r="D21" s="9"/>
      <c r="E21" s="68"/>
      <c r="F21" s="68"/>
      <c r="G21" s="68"/>
      <c r="H21" s="68"/>
      <c r="I21" s="2"/>
      <c r="J21" s="34" t="s">
        <v>39</v>
      </c>
      <c r="K21" s="2"/>
      <c r="L21" s="9"/>
      <c r="M21" s="9"/>
      <c r="N21" s="61"/>
      <c r="O21" s="61"/>
      <c r="P21" s="66"/>
      <c r="Q21" s="66"/>
      <c r="R21" s="2"/>
      <c r="S21" s="2"/>
      <c r="T21" s="2"/>
    </row>
    <row r="22" spans="1:20">
      <c r="A22" s="10" t="s">
        <v>20</v>
      </c>
      <c r="B22" s="10"/>
      <c r="C22" s="9"/>
      <c r="D22" s="9"/>
      <c r="E22" s="68"/>
      <c r="F22" s="68"/>
      <c r="G22" s="68"/>
      <c r="H22" s="68"/>
      <c r="I22" s="2"/>
      <c r="J22" s="842" t="s">
        <v>38</v>
      </c>
      <c r="K22" s="842"/>
      <c r="L22" s="842"/>
      <c r="M22" s="842"/>
      <c r="N22" s="842"/>
      <c r="O22" s="842"/>
      <c r="P22" s="842"/>
      <c r="Q22" s="66"/>
      <c r="R22" s="2"/>
      <c r="S22" s="2"/>
      <c r="T22" s="2"/>
    </row>
    <row r="23" spans="1:20">
      <c r="A23" s="22">
        <v>41275</v>
      </c>
      <c r="B23" s="20" t="s">
        <v>5</v>
      </c>
      <c r="C23" s="33">
        <f>A23</f>
        <v>41275</v>
      </c>
      <c r="D23" s="33"/>
      <c r="E23" s="68"/>
      <c r="F23" s="68"/>
      <c r="G23" s="68"/>
      <c r="H23" s="68"/>
      <c r="I23" s="2"/>
      <c r="J23" s="842"/>
      <c r="K23" s="842"/>
      <c r="L23" s="842"/>
      <c r="M23" s="842"/>
      <c r="N23" s="842"/>
      <c r="O23" s="842"/>
      <c r="P23" s="842"/>
      <c r="Q23" s="66"/>
      <c r="R23" s="2"/>
      <c r="S23" s="2"/>
      <c r="T23" s="2"/>
    </row>
    <row r="24" spans="1:20">
      <c r="A24" s="22">
        <v>41292</v>
      </c>
      <c r="B24" s="20" t="s">
        <v>3</v>
      </c>
      <c r="C24" s="33">
        <f t="shared" ref="C24:C71" si="5">A24</f>
        <v>41292</v>
      </c>
      <c r="D24" s="33"/>
      <c r="E24" s="68"/>
      <c r="F24" s="68"/>
      <c r="G24" s="68"/>
      <c r="H24" s="68"/>
      <c r="I24" s="2"/>
      <c r="J24" s="842"/>
      <c r="K24" s="842"/>
      <c r="L24" s="842"/>
      <c r="M24" s="842"/>
      <c r="N24" s="842"/>
      <c r="O24" s="842"/>
      <c r="P24" s="842"/>
      <c r="Q24" s="66"/>
      <c r="R24" s="2"/>
      <c r="S24" s="2"/>
      <c r="T24" s="2"/>
    </row>
    <row r="25" spans="1:20">
      <c r="A25" s="22">
        <v>41295</v>
      </c>
      <c r="B25" s="20" t="s">
        <v>6</v>
      </c>
      <c r="C25" s="33">
        <f t="shared" si="5"/>
        <v>41295</v>
      </c>
      <c r="D25" s="33"/>
      <c r="E25" s="68"/>
      <c r="F25" s="68"/>
      <c r="G25" s="68"/>
      <c r="H25" s="68"/>
      <c r="I25" s="2"/>
      <c r="J25" s="842"/>
      <c r="K25" s="842"/>
      <c r="L25" s="842"/>
      <c r="M25" s="842"/>
      <c r="N25" s="842"/>
      <c r="O25" s="842"/>
      <c r="P25" s="842"/>
      <c r="Q25" s="66"/>
      <c r="R25" s="2"/>
      <c r="S25" s="2"/>
      <c r="T25" s="2"/>
    </row>
    <row r="26" spans="1:20">
      <c r="A26" s="22">
        <v>41323</v>
      </c>
      <c r="B26" s="20" t="s">
        <v>7</v>
      </c>
      <c r="C26" s="33">
        <f t="shared" si="5"/>
        <v>41323</v>
      </c>
      <c r="D26" s="33"/>
      <c r="E26" s="68"/>
      <c r="F26" s="68"/>
      <c r="G26" s="68"/>
      <c r="H26" s="68"/>
      <c r="I26" s="2"/>
      <c r="J26" s="842"/>
      <c r="K26" s="842"/>
      <c r="L26" s="842"/>
      <c r="M26" s="842"/>
      <c r="N26" s="842"/>
      <c r="O26" s="842"/>
      <c r="P26" s="842"/>
      <c r="Q26" s="66"/>
      <c r="R26" s="2"/>
      <c r="S26" s="2"/>
      <c r="T26" s="2"/>
    </row>
    <row r="27" spans="1:20">
      <c r="A27" s="22">
        <v>41383</v>
      </c>
      <c r="B27" s="20" t="s">
        <v>3</v>
      </c>
      <c r="C27" s="33">
        <f t="shared" si="5"/>
        <v>41383</v>
      </c>
      <c r="D27" s="33"/>
      <c r="E27" s="68"/>
      <c r="F27" s="68"/>
      <c r="G27" s="68"/>
      <c r="H27" s="68"/>
      <c r="I27" s="2"/>
      <c r="J27" s="842"/>
      <c r="K27" s="842"/>
      <c r="L27" s="842"/>
      <c r="M27" s="842"/>
      <c r="N27" s="842"/>
      <c r="O27" s="842"/>
      <c r="P27" s="842"/>
      <c r="Q27" s="66"/>
      <c r="R27" s="2"/>
      <c r="S27" s="2"/>
      <c r="T27" s="2"/>
    </row>
    <row r="28" spans="1:20">
      <c r="A28" s="22">
        <v>41418</v>
      </c>
      <c r="B28" s="20" t="s">
        <v>3</v>
      </c>
      <c r="C28" s="33">
        <f t="shared" si="5"/>
        <v>41418</v>
      </c>
      <c r="D28" s="33"/>
      <c r="E28" s="68"/>
      <c r="F28" s="68"/>
      <c r="G28" s="68"/>
      <c r="H28" s="68"/>
      <c r="I28" s="2"/>
      <c r="J28" s="842"/>
      <c r="K28" s="842"/>
      <c r="L28" s="842"/>
      <c r="M28" s="842"/>
      <c r="N28" s="842"/>
      <c r="O28" s="842"/>
      <c r="P28" s="842"/>
      <c r="Q28" s="66"/>
      <c r="R28" s="2"/>
      <c r="S28" s="2"/>
      <c r="T28" s="2"/>
    </row>
    <row r="29" spans="1:20">
      <c r="A29" s="22">
        <v>41421</v>
      </c>
      <c r="B29" s="20" t="s">
        <v>8</v>
      </c>
      <c r="C29" s="33">
        <f t="shared" si="5"/>
        <v>41421</v>
      </c>
      <c r="D29" s="33"/>
      <c r="E29" s="68"/>
      <c r="F29" s="68"/>
      <c r="G29" s="68"/>
      <c r="H29" s="68"/>
      <c r="I29" s="2"/>
      <c r="J29" s="842"/>
      <c r="K29" s="842"/>
      <c r="L29" s="842"/>
      <c r="M29" s="842"/>
      <c r="N29" s="842"/>
      <c r="O29" s="842"/>
      <c r="P29" s="842"/>
      <c r="Q29" s="66"/>
      <c r="R29" s="2"/>
      <c r="S29" s="2"/>
      <c r="T29" s="2"/>
    </row>
    <row r="30" spans="1:20">
      <c r="A30" s="22">
        <v>41459</v>
      </c>
      <c r="B30" s="20" t="s">
        <v>9</v>
      </c>
      <c r="C30" s="33">
        <f t="shared" si="5"/>
        <v>41459</v>
      </c>
      <c r="D30" s="33"/>
      <c r="E30" s="68"/>
      <c r="F30" s="68"/>
      <c r="G30" s="68"/>
      <c r="H30" s="68"/>
      <c r="I30" s="2"/>
      <c r="J30" s="842"/>
      <c r="K30" s="842"/>
      <c r="L30" s="842"/>
      <c r="M30" s="842"/>
      <c r="N30" s="842"/>
      <c r="O30" s="842"/>
      <c r="P30" s="842"/>
      <c r="Q30" s="66"/>
      <c r="R30" s="2"/>
      <c r="S30" s="2"/>
      <c r="T30" s="2"/>
    </row>
    <row r="31" spans="1:20">
      <c r="A31" s="22">
        <v>41519</v>
      </c>
      <c r="B31" s="20" t="s">
        <v>10</v>
      </c>
      <c r="C31" s="33">
        <f t="shared" si="5"/>
        <v>41519</v>
      </c>
      <c r="D31" s="33"/>
      <c r="E31" s="68"/>
      <c r="F31" s="68"/>
      <c r="G31" s="68"/>
      <c r="H31" s="68"/>
      <c r="I31" s="2"/>
      <c r="J31" s="842"/>
      <c r="K31" s="842"/>
      <c r="L31" s="842"/>
      <c r="M31" s="842"/>
      <c r="N31" s="842"/>
      <c r="O31" s="842"/>
      <c r="P31" s="842"/>
      <c r="Q31" s="66"/>
      <c r="R31" s="2"/>
      <c r="S31" s="2"/>
      <c r="T31" s="2"/>
    </row>
    <row r="32" spans="1:20">
      <c r="A32" s="22">
        <v>41589</v>
      </c>
      <c r="B32" s="20" t="s">
        <v>1</v>
      </c>
      <c r="C32" s="33">
        <f t="shared" si="5"/>
        <v>41589</v>
      </c>
      <c r="D32" s="33"/>
      <c r="E32" s="68"/>
      <c r="F32" s="68"/>
      <c r="G32" s="68"/>
      <c r="H32" s="68"/>
      <c r="I32" s="2"/>
      <c r="J32" s="842"/>
      <c r="K32" s="842"/>
      <c r="L32" s="842"/>
      <c r="M32" s="842"/>
      <c r="N32" s="842"/>
      <c r="O32" s="842"/>
      <c r="P32" s="842"/>
      <c r="Q32" s="66"/>
      <c r="R32" s="2"/>
      <c r="S32" s="2"/>
      <c r="T32" s="2"/>
    </row>
    <row r="33" spans="1:20">
      <c r="A33" s="22">
        <v>41606</v>
      </c>
      <c r="B33" s="20" t="s">
        <v>2</v>
      </c>
      <c r="C33" s="33">
        <f t="shared" si="5"/>
        <v>41606</v>
      </c>
      <c r="D33" s="33"/>
      <c r="E33" s="68"/>
      <c r="F33" s="68"/>
      <c r="G33" s="68"/>
      <c r="H33" s="68"/>
      <c r="I33" s="2"/>
      <c r="J33" s="842"/>
      <c r="K33" s="842"/>
      <c r="L33" s="842"/>
      <c r="M33" s="842"/>
      <c r="N33" s="842"/>
      <c r="O33" s="842"/>
      <c r="P33" s="842"/>
      <c r="Q33" s="66"/>
      <c r="R33" s="2"/>
      <c r="S33" s="2"/>
      <c r="T33" s="2"/>
    </row>
    <row r="34" spans="1:20">
      <c r="A34" s="22">
        <v>41633</v>
      </c>
      <c r="B34" s="20" t="s">
        <v>4</v>
      </c>
      <c r="C34" s="33">
        <f t="shared" si="5"/>
        <v>41633</v>
      </c>
      <c r="D34" s="33"/>
      <c r="E34" s="68"/>
      <c r="F34" s="68"/>
      <c r="G34" s="68"/>
      <c r="H34" s="68"/>
      <c r="I34" s="2"/>
      <c r="J34" s="842"/>
      <c r="K34" s="842"/>
      <c r="L34" s="842"/>
      <c r="M34" s="842"/>
      <c r="N34" s="842"/>
      <c r="O34" s="842"/>
      <c r="P34" s="842"/>
      <c r="Q34" s="66"/>
      <c r="R34" s="2"/>
      <c r="S34" s="2"/>
      <c r="T34" s="2"/>
    </row>
    <row r="35" spans="1:20">
      <c r="A35" s="22">
        <v>41640</v>
      </c>
      <c r="B35" s="20" t="s">
        <v>5</v>
      </c>
      <c r="C35" s="33">
        <f t="shared" si="5"/>
        <v>41640</v>
      </c>
      <c r="D35" s="33"/>
      <c r="E35" s="68"/>
      <c r="F35" s="68"/>
      <c r="G35" s="68"/>
      <c r="H35" s="68"/>
      <c r="I35" s="2"/>
      <c r="J35" s="842"/>
      <c r="K35" s="842"/>
      <c r="L35" s="842"/>
      <c r="M35" s="842"/>
      <c r="N35" s="842"/>
      <c r="O35" s="842"/>
      <c r="P35" s="842"/>
      <c r="Q35" s="66"/>
      <c r="R35" s="2"/>
      <c r="S35" s="2"/>
      <c r="T35" s="2"/>
    </row>
    <row r="36" spans="1:20">
      <c r="A36" s="22">
        <v>41659</v>
      </c>
      <c r="B36" s="20" t="s">
        <v>6</v>
      </c>
      <c r="C36" s="33">
        <f t="shared" si="5"/>
        <v>41659</v>
      </c>
      <c r="D36" s="33"/>
      <c r="E36" s="68"/>
      <c r="F36" s="68"/>
      <c r="G36" s="68"/>
      <c r="H36" s="68"/>
      <c r="I36" s="2"/>
      <c r="J36" s="842"/>
      <c r="K36" s="842"/>
      <c r="L36" s="842"/>
      <c r="M36" s="842"/>
      <c r="N36" s="842"/>
      <c r="O36" s="842"/>
      <c r="P36" s="842"/>
      <c r="Q36" s="66"/>
      <c r="R36" s="2"/>
      <c r="S36" s="2"/>
      <c r="T36" s="2"/>
    </row>
    <row r="37" spans="1:20">
      <c r="A37" s="22">
        <v>41687</v>
      </c>
      <c r="B37" s="20" t="s">
        <v>7</v>
      </c>
      <c r="C37" s="33">
        <f t="shared" si="5"/>
        <v>41687</v>
      </c>
      <c r="D37" s="33"/>
      <c r="E37" s="68"/>
      <c r="F37" s="68"/>
      <c r="G37" s="68"/>
      <c r="H37" s="68"/>
      <c r="I37" s="2"/>
      <c r="J37" s="842"/>
      <c r="K37" s="842"/>
      <c r="L37" s="842"/>
      <c r="M37" s="842"/>
      <c r="N37" s="842"/>
      <c r="O37" s="842"/>
      <c r="P37" s="842"/>
      <c r="Q37" s="66"/>
      <c r="R37" s="2"/>
      <c r="S37" s="2"/>
      <c r="T37" s="2"/>
    </row>
    <row r="38" spans="1:20">
      <c r="A38" s="22">
        <v>41785</v>
      </c>
      <c r="B38" s="20" t="s">
        <v>8</v>
      </c>
      <c r="C38" s="33">
        <f t="shared" si="5"/>
        <v>41785</v>
      </c>
      <c r="D38" s="33"/>
      <c r="E38" s="68"/>
      <c r="F38" s="68"/>
      <c r="G38" s="68"/>
      <c r="H38" s="68"/>
      <c r="I38" s="2"/>
      <c r="J38" s="842"/>
      <c r="K38" s="842"/>
      <c r="L38" s="842"/>
      <c r="M38" s="842"/>
      <c r="N38" s="842"/>
      <c r="O38" s="842"/>
      <c r="P38" s="842"/>
      <c r="Q38" s="66"/>
      <c r="R38" s="2"/>
      <c r="S38" s="2"/>
      <c r="T38" s="2"/>
    </row>
    <row r="39" spans="1:20">
      <c r="A39" s="22">
        <v>41824</v>
      </c>
      <c r="B39" s="20" t="s">
        <v>9</v>
      </c>
      <c r="C39" s="33">
        <f t="shared" si="5"/>
        <v>41824</v>
      </c>
      <c r="D39" s="33"/>
      <c r="E39" s="68"/>
      <c r="F39" s="68"/>
      <c r="G39" s="68"/>
      <c r="H39" s="68"/>
      <c r="I39" s="2"/>
      <c r="J39" s="842"/>
      <c r="K39" s="842"/>
      <c r="L39" s="842"/>
      <c r="M39" s="842"/>
      <c r="N39" s="842"/>
      <c r="O39" s="842"/>
      <c r="P39" s="842"/>
      <c r="Q39" s="66"/>
      <c r="R39" s="2"/>
      <c r="S39" s="2"/>
      <c r="T39" s="2"/>
    </row>
    <row r="40" spans="1:20">
      <c r="A40" s="22">
        <v>41884</v>
      </c>
      <c r="B40" s="20" t="s">
        <v>10</v>
      </c>
      <c r="C40" s="33">
        <f t="shared" si="5"/>
        <v>41884</v>
      </c>
      <c r="D40" s="33"/>
      <c r="E40" s="68"/>
      <c r="F40" s="68"/>
      <c r="G40" s="68"/>
      <c r="H40" s="68"/>
      <c r="I40" s="2"/>
      <c r="J40" s="842"/>
      <c r="K40" s="842"/>
      <c r="L40" s="842"/>
      <c r="M40" s="842"/>
      <c r="N40" s="842"/>
      <c r="O40" s="842"/>
      <c r="P40" s="842"/>
      <c r="Q40" s="66"/>
      <c r="R40" s="2"/>
      <c r="S40" s="2"/>
      <c r="T40" s="2"/>
    </row>
    <row r="41" spans="1:20">
      <c r="A41" s="22">
        <v>41954</v>
      </c>
      <c r="B41" s="20" t="s">
        <v>1</v>
      </c>
      <c r="C41" s="33">
        <f t="shared" si="5"/>
        <v>41954</v>
      </c>
      <c r="D41" s="33"/>
      <c r="E41" s="68"/>
      <c r="F41" s="68"/>
      <c r="G41" s="68"/>
      <c r="H41" s="68"/>
      <c r="I41" s="2"/>
      <c r="J41" s="842"/>
      <c r="K41" s="842"/>
      <c r="L41" s="842"/>
      <c r="M41" s="842"/>
      <c r="N41" s="842"/>
      <c r="O41" s="842"/>
      <c r="P41" s="842"/>
      <c r="Q41" s="66"/>
      <c r="R41" s="2"/>
      <c r="S41" s="2"/>
      <c r="T41" s="2"/>
    </row>
    <row r="42" spans="1:20">
      <c r="A42" s="22">
        <v>41970</v>
      </c>
      <c r="B42" s="20" t="s">
        <v>2</v>
      </c>
      <c r="C42" s="33">
        <f t="shared" si="5"/>
        <v>41970</v>
      </c>
      <c r="D42" s="33"/>
      <c r="E42" s="68"/>
      <c r="F42" s="68"/>
      <c r="G42" s="68"/>
      <c r="H42" s="68"/>
      <c r="I42" s="2"/>
      <c r="J42" s="842"/>
      <c r="K42" s="842"/>
      <c r="L42" s="842"/>
      <c r="M42" s="842"/>
      <c r="N42" s="842"/>
      <c r="O42" s="842"/>
      <c r="P42" s="842"/>
      <c r="Q42" s="66"/>
      <c r="R42" s="2"/>
      <c r="S42" s="2"/>
      <c r="T42" s="2"/>
    </row>
    <row r="43" spans="1:20">
      <c r="A43" s="22">
        <v>41998</v>
      </c>
      <c r="B43" s="20" t="s">
        <v>4</v>
      </c>
      <c r="C43" s="33">
        <f t="shared" si="5"/>
        <v>41998</v>
      </c>
      <c r="D43" s="33"/>
      <c r="E43" s="68"/>
      <c r="F43" s="68"/>
      <c r="G43" s="68"/>
      <c r="H43" s="68"/>
      <c r="I43" s="2"/>
      <c r="J43" s="842"/>
      <c r="K43" s="842"/>
      <c r="L43" s="842"/>
      <c r="M43" s="842"/>
      <c r="N43" s="842"/>
      <c r="O43" s="842"/>
      <c r="P43" s="842"/>
      <c r="Q43" s="66"/>
      <c r="R43" s="2"/>
      <c r="S43" s="2"/>
      <c r="T43" s="2"/>
    </row>
    <row r="44" spans="1:20">
      <c r="A44" s="22">
        <v>42005</v>
      </c>
      <c r="B44" s="20" t="s">
        <v>5</v>
      </c>
      <c r="C44" s="33">
        <f t="shared" si="5"/>
        <v>42005</v>
      </c>
      <c r="D44" s="33"/>
      <c r="E44" s="68"/>
      <c r="F44" s="68"/>
      <c r="G44" s="68"/>
      <c r="H44" s="68"/>
      <c r="I44" s="2"/>
      <c r="J44" s="842"/>
      <c r="K44" s="842"/>
      <c r="L44" s="842"/>
      <c r="M44" s="842"/>
      <c r="N44" s="842"/>
      <c r="O44" s="842"/>
      <c r="P44" s="842"/>
      <c r="Q44" s="66"/>
      <c r="R44" s="2"/>
      <c r="S44" s="2"/>
      <c r="T44" s="2"/>
    </row>
    <row r="45" spans="1:20">
      <c r="A45" s="22">
        <v>42023</v>
      </c>
      <c r="B45" s="20" t="s">
        <v>6</v>
      </c>
      <c r="C45" s="33">
        <f t="shared" si="5"/>
        <v>42023</v>
      </c>
      <c r="D45" s="33"/>
      <c r="E45" s="68"/>
      <c r="F45" s="68"/>
      <c r="G45" s="68"/>
      <c r="H45" s="68"/>
      <c r="I45" s="2"/>
      <c r="J45" s="842"/>
      <c r="K45" s="842"/>
      <c r="L45" s="842"/>
      <c r="M45" s="842"/>
      <c r="N45" s="842"/>
      <c r="O45" s="842"/>
      <c r="P45" s="842"/>
      <c r="Q45" s="66"/>
      <c r="R45" s="2"/>
      <c r="S45" s="2"/>
      <c r="T45" s="2"/>
    </row>
    <row r="46" spans="1:20">
      <c r="A46" s="22">
        <v>42051</v>
      </c>
      <c r="B46" s="20" t="s">
        <v>7</v>
      </c>
      <c r="C46" s="33">
        <f t="shared" si="5"/>
        <v>42051</v>
      </c>
      <c r="D46" s="33"/>
      <c r="E46" s="68"/>
      <c r="F46" s="68"/>
      <c r="G46" s="68"/>
      <c r="H46" s="68"/>
      <c r="I46" s="2"/>
      <c r="J46" s="842"/>
      <c r="K46" s="842"/>
      <c r="L46" s="842"/>
      <c r="M46" s="842"/>
      <c r="N46" s="842"/>
      <c r="O46" s="842"/>
      <c r="P46" s="842"/>
      <c r="Q46" s="66"/>
      <c r="R46" s="2"/>
      <c r="S46" s="2"/>
      <c r="T46" s="2"/>
    </row>
    <row r="47" spans="1:20">
      <c r="A47" s="22">
        <v>42149</v>
      </c>
      <c r="B47" s="20" t="s">
        <v>8</v>
      </c>
      <c r="C47" s="33">
        <f t="shared" si="5"/>
        <v>42149</v>
      </c>
      <c r="D47" s="33"/>
      <c r="E47" s="68"/>
      <c r="F47" s="68"/>
      <c r="G47" s="68"/>
      <c r="H47" s="68"/>
      <c r="I47" s="2"/>
      <c r="J47" s="842"/>
      <c r="K47" s="842"/>
      <c r="L47" s="842"/>
      <c r="M47" s="842"/>
      <c r="N47" s="842"/>
      <c r="O47" s="842"/>
      <c r="P47" s="842"/>
      <c r="Q47" s="66"/>
      <c r="R47" s="2"/>
      <c r="S47" s="2"/>
      <c r="T47" s="2"/>
    </row>
    <row r="48" spans="1:20">
      <c r="A48" s="22">
        <v>42188</v>
      </c>
      <c r="B48" s="20" t="s">
        <v>9</v>
      </c>
      <c r="C48" s="33">
        <f t="shared" si="5"/>
        <v>42188</v>
      </c>
      <c r="D48" s="33"/>
      <c r="E48" s="68"/>
      <c r="F48" s="68"/>
      <c r="G48" s="68"/>
      <c r="H48" s="68"/>
      <c r="I48" s="2"/>
      <c r="J48" s="842"/>
      <c r="K48" s="842"/>
      <c r="L48" s="842"/>
      <c r="M48" s="842"/>
      <c r="N48" s="842"/>
      <c r="O48" s="842"/>
      <c r="P48" s="842"/>
      <c r="Q48" s="66"/>
      <c r="R48" s="2"/>
      <c r="S48" s="2"/>
      <c r="T48" s="2"/>
    </row>
    <row r="49" spans="1:20">
      <c r="A49" s="22">
        <v>42254</v>
      </c>
      <c r="B49" s="20" t="s">
        <v>10</v>
      </c>
      <c r="C49" s="33">
        <f t="shared" si="5"/>
        <v>42254</v>
      </c>
      <c r="D49" s="33"/>
      <c r="E49" s="68"/>
      <c r="F49" s="68"/>
      <c r="G49" s="68"/>
      <c r="H49" s="68"/>
      <c r="I49" s="2"/>
      <c r="J49" s="842"/>
      <c r="K49" s="842"/>
      <c r="L49" s="842"/>
      <c r="M49" s="842"/>
      <c r="N49" s="842"/>
      <c r="O49" s="842"/>
      <c r="P49" s="842"/>
      <c r="Q49" s="66"/>
      <c r="R49" s="2"/>
      <c r="S49" s="2"/>
      <c r="T49" s="2"/>
    </row>
    <row r="50" spans="1:20">
      <c r="A50" s="22">
        <v>42319</v>
      </c>
      <c r="B50" s="20" t="s">
        <v>1</v>
      </c>
      <c r="C50" s="33">
        <f t="shared" si="5"/>
        <v>42319</v>
      </c>
      <c r="D50" s="33"/>
      <c r="E50" s="68"/>
      <c r="F50" s="68"/>
      <c r="G50" s="68"/>
      <c r="H50" s="68"/>
      <c r="I50" s="2"/>
      <c r="J50" s="842"/>
      <c r="K50" s="842"/>
      <c r="L50" s="842"/>
      <c r="M50" s="842"/>
      <c r="N50" s="842"/>
      <c r="O50" s="842"/>
      <c r="P50" s="842"/>
      <c r="Q50" s="66"/>
      <c r="R50" s="2"/>
      <c r="S50" s="2"/>
      <c r="T50" s="2"/>
    </row>
    <row r="51" spans="1:20">
      <c r="A51" s="22">
        <v>42334</v>
      </c>
      <c r="B51" s="20" t="s">
        <v>2</v>
      </c>
      <c r="C51" s="33">
        <f t="shared" si="5"/>
        <v>42334</v>
      </c>
      <c r="D51" s="33"/>
      <c r="E51" s="68"/>
      <c r="F51" s="68"/>
      <c r="G51" s="68"/>
      <c r="H51" s="68"/>
      <c r="I51" s="2"/>
      <c r="J51" s="842"/>
      <c r="K51" s="842"/>
      <c r="L51" s="842"/>
      <c r="M51" s="842"/>
      <c r="N51" s="842"/>
      <c r="O51" s="842"/>
      <c r="P51" s="842"/>
      <c r="Q51" s="66"/>
      <c r="R51" s="2"/>
      <c r="S51" s="2"/>
      <c r="T51" s="2"/>
    </row>
    <row r="52" spans="1:20">
      <c r="A52" s="22">
        <v>42363</v>
      </c>
      <c r="B52" s="20" t="s">
        <v>4</v>
      </c>
      <c r="C52" s="33">
        <f t="shared" si="5"/>
        <v>42363</v>
      </c>
      <c r="D52" s="33"/>
      <c r="E52" s="68"/>
      <c r="F52" s="68"/>
      <c r="G52" s="68"/>
      <c r="H52" s="68"/>
      <c r="I52" s="2"/>
      <c r="J52" s="842"/>
      <c r="K52" s="842"/>
      <c r="L52" s="842"/>
      <c r="M52" s="842"/>
      <c r="N52" s="842"/>
      <c r="O52" s="842"/>
      <c r="P52" s="842"/>
      <c r="Q52" s="66"/>
      <c r="R52" s="2"/>
      <c r="S52" s="2"/>
      <c r="T52" s="2"/>
    </row>
    <row r="53" spans="1:20">
      <c r="A53" s="22">
        <v>42370</v>
      </c>
      <c r="B53" s="20" t="s">
        <v>5</v>
      </c>
      <c r="C53" s="33">
        <f t="shared" ref="C53:C61" si="6">A53</f>
        <v>42370</v>
      </c>
      <c r="D53" s="33"/>
      <c r="E53" s="68"/>
      <c r="F53" s="68"/>
      <c r="G53" s="68"/>
      <c r="H53" s="68"/>
      <c r="I53" s="2"/>
      <c r="J53" s="842"/>
      <c r="K53" s="842"/>
      <c r="L53" s="842"/>
      <c r="M53" s="842"/>
      <c r="N53" s="842"/>
      <c r="O53" s="842"/>
      <c r="P53" s="842"/>
      <c r="Q53" s="66"/>
      <c r="R53" s="2"/>
      <c r="S53" s="2"/>
      <c r="T53" s="2"/>
    </row>
    <row r="54" spans="1:20">
      <c r="A54" s="22">
        <v>42387</v>
      </c>
      <c r="B54" s="20" t="s">
        <v>6</v>
      </c>
      <c r="C54" s="33">
        <f t="shared" si="6"/>
        <v>42387</v>
      </c>
      <c r="D54" s="33"/>
      <c r="E54" s="68"/>
      <c r="F54" s="68"/>
      <c r="G54" s="68"/>
      <c r="H54" s="68"/>
      <c r="I54" s="2"/>
      <c r="J54" s="842"/>
      <c r="K54" s="842"/>
      <c r="L54" s="842"/>
      <c r="M54" s="842"/>
      <c r="N54" s="842"/>
      <c r="O54" s="842"/>
      <c r="P54" s="842"/>
      <c r="Q54" s="66"/>
      <c r="R54" s="2"/>
      <c r="S54" s="2"/>
      <c r="T54" s="2"/>
    </row>
    <row r="55" spans="1:20">
      <c r="A55" s="22">
        <v>42415</v>
      </c>
      <c r="B55" s="20" t="s">
        <v>7</v>
      </c>
      <c r="C55" s="33">
        <f t="shared" si="6"/>
        <v>42415</v>
      </c>
      <c r="D55" s="33"/>
      <c r="E55" s="68"/>
      <c r="F55" s="68"/>
      <c r="G55" s="68"/>
      <c r="H55" s="68"/>
      <c r="I55" s="2"/>
      <c r="J55" s="842"/>
      <c r="K55" s="842"/>
      <c r="L55" s="842"/>
      <c r="M55" s="842"/>
      <c r="N55" s="842"/>
      <c r="O55" s="842"/>
      <c r="P55" s="842"/>
      <c r="Q55" s="66"/>
      <c r="R55" s="2"/>
      <c r="S55" s="2"/>
      <c r="T55" s="2"/>
    </row>
    <row r="56" spans="1:20">
      <c r="A56" s="22">
        <v>42520</v>
      </c>
      <c r="B56" s="20" t="s">
        <v>8</v>
      </c>
      <c r="C56" s="33">
        <f t="shared" si="6"/>
        <v>42520</v>
      </c>
      <c r="D56" s="33"/>
      <c r="E56" s="68"/>
      <c r="F56" s="68"/>
      <c r="G56" s="68"/>
      <c r="H56" s="68"/>
      <c r="I56" s="2"/>
      <c r="J56" s="842"/>
      <c r="K56" s="842"/>
      <c r="L56" s="842"/>
      <c r="M56" s="842"/>
      <c r="N56" s="842"/>
      <c r="O56" s="842"/>
      <c r="P56" s="842"/>
      <c r="Q56" s="66"/>
      <c r="R56" s="2"/>
      <c r="S56" s="2"/>
      <c r="T56" s="2"/>
    </row>
    <row r="57" spans="1:20">
      <c r="A57" s="22">
        <v>42555</v>
      </c>
      <c r="B57" s="20" t="s">
        <v>9</v>
      </c>
      <c r="C57" s="33">
        <f t="shared" si="6"/>
        <v>42555</v>
      </c>
      <c r="D57" s="33"/>
      <c r="E57" s="68"/>
      <c r="F57" s="68"/>
      <c r="G57" s="68"/>
      <c r="H57" s="68"/>
      <c r="I57" s="2"/>
      <c r="J57" s="842"/>
      <c r="K57" s="842"/>
      <c r="L57" s="842"/>
      <c r="M57" s="842"/>
      <c r="N57" s="842"/>
      <c r="O57" s="842"/>
      <c r="P57" s="842"/>
      <c r="Q57" s="66"/>
      <c r="R57" s="2"/>
      <c r="S57" s="2"/>
      <c r="T57" s="2"/>
    </row>
    <row r="58" spans="1:20">
      <c r="A58" s="22">
        <v>42618</v>
      </c>
      <c r="B58" s="20" t="s">
        <v>10</v>
      </c>
      <c r="C58" s="33">
        <f t="shared" si="6"/>
        <v>42618</v>
      </c>
      <c r="D58" s="33"/>
      <c r="E58" s="68"/>
      <c r="F58" s="68"/>
      <c r="G58" s="68"/>
      <c r="H58" s="68"/>
      <c r="I58" s="2"/>
      <c r="J58" s="842"/>
      <c r="K58" s="842"/>
      <c r="L58" s="842"/>
      <c r="M58" s="842"/>
      <c r="N58" s="842"/>
      <c r="O58" s="842"/>
      <c r="P58" s="842"/>
      <c r="Q58" s="66"/>
      <c r="R58" s="2"/>
      <c r="S58" s="2"/>
      <c r="T58" s="2"/>
    </row>
    <row r="59" spans="1:20">
      <c r="A59" s="22">
        <v>42685</v>
      </c>
      <c r="B59" s="20" t="s">
        <v>1</v>
      </c>
      <c r="C59" s="33">
        <f t="shared" si="6"/>
        <v>42685</v>
      </c>
      <c r="D59" s="33"/>
      <c r="E59" s="68"/>
      <c r="F59" s="68"/>
      <c r="G59" s="68"/>
      <c r="H59" s="68"/>
      <c r="I59" s="2"/>
      <c r="J59" s="842"/>
      <c r="K59" s="842"/>
      <c r="L59" s="842"/>
      <c r="M59" s="842"/>
      <c r="N59" s="842"/>
      <c r="O59" s="842"/>
      <c r="P59" s="842"/>
      <c r="Q59" s="66"/>
      <c r="R59" s="2"/>
      <c r="S59" s="2"/>
      <c r="T59" s="2"/>
    </row>
    <row r="60" spans="1:20">
      <c r="A60" s="22">
        <v>42698</v>
      </c>
      <c r="B60" s="20" t="s">
        <v>2</v>
      </c>
      <c r="C60" s="33">
        <f t="shared" si="6"/>
        <v>42698</v>
      </c>
      <c r="D60" s="33"/>
      <c r="E60" s="68"/>
      <c r="F60" s="68"/>
      <c r="G60" s="68"/>
      <c r="H60" s="68"/>
      <c r="I60" s="2"/>
      <c r="J60" s="842"/>
      <c r="K60" s="842"/>
      <c r="L60" s="842"/>
      <c r="M60" s="842"/>
      <c r="N60" s="842"/>
      <c r="O60" s="842"/>
      <c r="P60" s="842"/>
      <c r="Q60" s="66"/>
      <c r="R60" s="2"/>
      <c r="S60" s="2"/>
      <c r="T60" s="2"/>
    </row>
    <row r="61" spans="1:20">
      <c r="A61" s="22">
        <v>42730</v>
      </c>
      <c r="B61" s="20" t="s">
        <v>4</v>
      </c>
      <c r="C61" s="33">
        <f t="shared" si="6"/>
        <v>42730</v>
      </c>
      <c r="D61" s="33"/>
      <c r="E61" s="68"/>
      <c r="F61" s="68"/>
      <c r="G61" s="68"/>
      <c r="H61" s="68"/>
      <c r="I61" s="2"/>
      <c r="J61" s="842"/>
      <c r="K61" s="842"/>
      <c r="L61" s="842"/>
      <c r="M61" s="842"/>
      <c r="N61" s="842"/>
      <c r="O61" s="842"/>
      <c r="P61" s="842"/>
      <c r="Q61" s="66"/>
      <c r="R61" s="2"/>
      <c r="S61" s="2"/>
      <c r="T61" s="2"/>
    </row>
    <row r="62" spans="1:20">
      <c r="A62" s="22">
        <v>42737</v>
      </c>
      <c r="B62" s="20" t="s">
        <v>5</v>
      </c>
      <c r="C62" s="33">
        <f t="shared" ref="C62:C70" si="7">A62</f>
        <v>42737</v>
      </c>
      <c r="D62" s="33"/>
      <c r="E62" s="68"/>
      <c r="F62" s="68"/>
      <c r="G62" s="68"/>
      <c r="H62" s="68"/>
      <c r="I62" s="2"/>
      <c r="J62" s="842"/>
      <c r="K62" s="842"/>
      <c r="L62" s="842"/>
      <c r="M62" s="842"/>
      <c r="N62" s="842"/>
      <c r="O62" s="842"/>
      <c r="P62" s="842"/>
      <c r="Q62" s="66"/>
      <c r="R62" s="2"/>
      <c r="S62" s="2"/>
      <c r="T62" s="2"/>
    </row>
    <row r="63" spans="1:20">
      <c r="A63" s="22">
        <v>42751</v>
      </c>
      <c r="B63" s="20" t="s">
        <v>6</v>
      </c>
      <c r="C63" s="33">
        <f t="shared" si="7"/>
        <v>42751</v>
      </c>
      <c r="D63" s="33"/>
      <c r="E63" s="68"/>
      <c r="F63" s="68"/>
      <c r="G63" s="68"/>
      <c r="H63" s="68"/>
      <c r="I63" s="2"/>
      <c r="J63" s="842"/>
      <c r="K63" s="842"/>
      <c r="L63" s="842"/>
      <c r="M63" s="842"/>
      <c r="N63" s="842"/>
      <c r="O63" s="842"/>
      <c r="P63" s="842"/>
      <c r="Q63" s="66"/>
      <c r="R63" s="2"/>
      <c r="S63" s="2"/>
      <c r="T63" s="2"/>
    </row>
    <row r="64" spans="1:20">
      <c r="A64" s="22">
        <v>42786</v>
      </c>
      <c r="B64" s="20" t="s">
        <v>7</v>
      </c>
      <c r="C64" s="33">
        <f t="shared" si="7"/>
        <v>42786</v>
      </c>
      <c r="D64" s="33"/>
      <c r="E64" s="68"/>
      <c r="F64" s="68"/>
      <c r="G64" s="68"/>
      <c r="H64" s="68"/>
      <c r="I64" s="2"/>
      <c r="J64" s="842"/>
      <c r="K64" s="842"/>
      <c r="L64" s="842"/>
      <c r="M64" s="842"/>
      <c r="N64" s="842"/>
      <c r="O64" s="842"/>
      <c r="P64" s="842"/>
      <c r="Q64" s="66"/>
      <c r="R64" s="2"/>
      <c r="S64" s="2"/>
      <c r="T64" s="2"/>
    </row>
    <row r="65" spans="1:20">
      <c r="A65" s="22">
        <v>42884</v>
      </c>
      <c r="B65" s="20" t="s">
        <v>8</v>
      </c>
      <c r="C65" s="33">
        <f t="shared" si="7"/>
        <v>42884</v>
      </c>
      <c r="D65" s="33"/>
      <c r="E65" s="68"/>
      <c r="F65" s="68"/>
      <c r="G65" s="68"/>
      <c r="H65" s="68"/>
      <c r="I65" s="2"/>
      <c r="J65" s="842"/>
      <c r="K65" s="842"/>
      <c r="L65" s="842"/>
      <c r="M65" s="842"/>
      <c r="N65" s="842"/>
      <c r="O65" s="842"/>
      <c r="P65" s="842"/>
      <c r="Q65" s="66"/>
      <c r="R65" s="2"/>
      <c r="S65" s="2"/>
      <c r="T65" s="2"/>
    </row>
    <row r="66" spans="1:20">
      <c r="A66" s="22">
        <v>42920</v>
      </c>
      <c r="B66" s="20" t="s">
        <v>9</v>
      </c>
      <c r="C66" s="33">
        <f t="shared" si="7"/>
        <v>42920</v>
      </c>
      <c r="D66" s="33"/>
      <c r="E66" s="68"/>
      <c r="F66" s="68"/>
      <c r="G66" s="68"/>
      <c r="H66" s="68"/>
      <c r="I66" s="2"/>
      <c r="J66" s="842"/>
      <c r="K66" s="842"/>
      <c r="L66" s="842"/>
      <c r="M66" s="842"/>
      <c r="N66" s="842"/>
      <c r="O66" s="842"/>
      <c r="P66" s="842"/>
      <c r="Q66" s="66"/>
      <c r="R66" s="2"/>
      <c r="S66" s="2"/>
      <c r="T66" s="2"/>
    </row>
    <row r="67" spans="1:20">
      <c r="A67" s="22">
        <v>42982</v>
      </c>
      <c r="B67" s="20" t="s">
        <v>10</v>
      </c>
      <c r="C67" s="33">
        <f t="shared" si="7"/>
        <v>42982</v>
      </c>
      <c r="D67" s="33"/>
      <c r="E67" s="68"/>
      <c r="F67" s="68"/>
      <c r="G67" s="68"/>
      <c r="H67" s="68"/>
      <c r="I67" s="2"/>
      <c r="J67" s="842"/>
      <c r="K67" s="842"/>
      <c r="L67" s="842"/>
      <c r="M67" s="842"/>
      <c r="N67" s="842"/>
      <c r="O67" s="842"/>
      <c r="P67" s="842"/>
      <c r="Q67" s="66"/>
      <c r="R67" s="2"/>
      <c r="S67" s="2"/>
      <c r="T67" s="2"/>
    </row>
    <row r="68" spans="1:20">
      <c r="A68" s="22">
        <v>43049</v>
      </c>
      <c r="B68" s="20" t="s">
        <v>1</v>
      </c>
      <c r="C68" s="33">
        <f t="shared" si="7"/>
        <v>43049</v>
      </c>
      <c r="D68" s="33"/>
      <c r="E68" s="68"/>
      <c r="F68" s="68"/>
      <c r="G68" s="68"/>
      <c r="H68" s="68"/>
      <c r="I68" s="2"/>
      <c r="J68" s="842"/>
      <c r="K68" s="842"/>
      <c r="L68" s="842"/>
      <c r="M68" s="842"/>
      <c r="N68" s="842"/>
      <c r="O68" s="842"/>
      <c r="P68" s="842"/>
      <c r="Q68" s="66"/>
      <c r="R68" s="2"/>
      <c r="S68" s="2"/>
      <c r="T68" s="2"/>
    </row>
    <row r="69" spans="1:20">
      <c r="A69" s="22">
        <v>43062</v>
      </c>
      <c r="B69" s="20" t="s">
        <v>2</v>
      </c>
      <c r="C69" s="33">
        <f t="shared" si="7"/>
        <v>43062</v>
      </c>
      <c r="D69" s="33"/>
      <c r="E69" s="68"/>
      <c r="F69" s="68"/>
      <c r="G69" s="68"/>
      <c r="H69" s="68"/>
      <c r="I69" s="2"/>
      <c r="J69" s="842"/>
      <c r="K69" s="842"/>
      <c r="L69" s="842"/>
      <c r="M69" s="842"/>
      <c r="N69" s="842"/>
      <c r="O69" s="842"/>
      <c r="P69" s="842"/>
      <c r="Q69" s="66"/>
      <c r="R69" s="2"/>
      <c r="S69" s="2"/>
      <c r="T69" s="2"/>
    </row>
    <row r="70" spans="1:20">
      <c r="A70" s="22">
        <v>43094</v>
      </c>
      <c r="B70" s="20" t="s">
        <v>4</v>
      </c>
      <c r="C70" s="33">
        <f t="shared" si="7"/>
        <v>43094</v>
      </c>
      <c r="D70" s="33"/>
      <c r="E70" s="68"/>
      <c r="F70" s="68"/>
      <c r="G70" s="68"/>
      <c r="H70" s="68"/>
      <c r="I70" s="2"/>
      <c r="J70" s="842"/>
      <c r="K70" s="842"/>
      <c r="L70" s="842"/>
      <c r="M70" s="842"/>
      <c r="N70" s="842"/>
      <c r="O70" s="842"/>
      <c r="P70" s="842"/>
      <c r="Q70" s="66"/>
      <c r="R70" s="2"/>
      <c r="S70" s="2"/>
      <c r="T70" s="2"/>
    </row>
    <row r="71" spans="1:20">
      <c r="A71" s="22">
        <v>43101</v>
      </c>
      <c r="B71" s="20" t="s">
        <v>5</v>
      </c>
      <c r="C71" s="33">
        <f t="shared" si="5"/>
        <v>43101</v>
      </c>
      <c r="D71" s="33"/>
      <c r="E71" s="68"/>
      <c r="F71" s="68"/>
      <c r="G71" s="68"/>
      <c r="H71" s="68"/>
      <c r="I71" s="2"/>
      <c r="J71" s="842"/>
      <c r="K71" s="842"/>
      <c r="L71" s="842"/>
      <c r="M71" s="842"/>
      <c r="N71" s="842"/>
      <c r="O71" s="842"/>
      <c r="P71" s="842"/>
      <c r="Q71" s="66"/>
      <c r="R71" s="2"/>
      <c r="S71" s="2"/>
      <c r="T71" s="2"/>
    </row>
    <row r="72" spans="1:20">
      <c r="A72" s="18" t="s">
        <v>18</v>
      </c>
      <c r="B72" s="19"/>
      <c r="C72" s="7"/>
      <c r="D72" s="7"/>
      <c r="E72" s="69"/>
      <c r="F72" s="69"/>
      <c r="G72" s="69"/>
      <c r="H72" s="69"/>
      <c r="I72" s="2"/>
      <c r="J72" s="842"/>
      <c r="K72" s="842"/>
      <c r="L72" s="842"/>
      <c r="M72" s="842"/>
      <c r="N72" s="842"/>
      <c r="O72" s="842"/>
      <c r="P72" s="842"/>
      <c r="Q72" s="66"/>
      <c r="R72" s="2"/>
      <c r="S72" s="2"/>
      <c r="T72" s="2"/>
    </row>
    <row r="73" spans="1:20">
      <c r="A73" s="11"/>
      <c r="B73" s="11"/>
      <c r="C73" s="12"/>
      <c r="D73" s="12"/>
      <c r="E73" s="70"/>
      <c r="F73" s="70"/>
      <c r="G73" s="70"/>
      <c r="H73" s="70"/>
      <c r="I73" s="2"/>
      <c r="J73" s="2"/>
      <c r="K73" s="2"/>
      <c r="L73" s="12"/>
      <c r="M73" s="12"/>
      <c r="N73" s="2"/>
      <c r="O73" s="2"/>
      <c r="P73" s="66"/>
      <c r="Q73" s="66"/>
      <c r="R73" s="2"/>
      <c r="S73" s="2"/>
      <c r="T73" s="2"/>
    </row>
    <row r="74" spans="1:20">
      <c r="A74" s="21" t="s">
        <v>13</v>
      </c>
      <c r="B74" s="21" t="s">
        <v>14</v>
      </c>
      <c r="C74" s="2"/>
      <c r="D74" s="2"/>
      <c r="E74" s="64"/>
      <c r="F74" s="64"/>
      <c r="G74" s="64"/>
      <c r="H74" s="64"/>
      <c r="I74" s="2"/>
      <c r="J74" s="2"/>
      <c r="K74" s="2"/>
      <c r="L74" s="2"/>
      <c r="M74" s="2"/>
      <c r="N74" s="2"/>
      <c r="O74" s="2"/>
      <c r="P74" s="66"/>
      <c r="Q74" s="66"/>
      <c r="R74" s="2"/>
      <c r="S74" s="2"/>
      <c r="T74" s="2"/>
    </row>
    <row r="75" spans="1:20">
      <c r="A75" s="28">
        <v>41275</v>
      </c>
      <c r="B75" s="28">
        <v>41257</v>
      </c>
      <c r="C75" s="31">
        <f>WORKDAY(B75,0,S.DDL_DEQClosed)</f>
        <v>41257</v>
      </c>
      <c r="D75" s="31"/>
      <c r="E75" s="23"/>
      <c r="F75" s="23"/>
      <c r="G75" s="23"/>
      <c r="H75" s="23"/>
      <c r="I75" s="2"/>
      <c r="J75" s="2"/>
      <c r="K75" s="61"/>
      <c r="L75" s="61"/>
      <c r="M75" s="13"/>
      <c r="N75" s="2"/>
      <c r="O75" s="2"/>
      <c r="P75" s="66"/>
      <c r="Q75" s="66"/>
      <c r="R75" s="2"/>
      <c r="S75" s="2"/>
      <c r="T75" s="2"/>
    </row>
    <row r="76" spans="1:20">
      <c r="A76" s="28">
        <v>41306</v>
      </c>
      <c r="B76" s="28">
        <v>41289</v>
      </c>
      <c r="C76" s="31">
        <f t="shared" ref="C76:C93" si="8">WORKDAY(B76,0,S.DDL_DEQClosed)</f>
        <v>41289</v>
      </c>
      <c r="D76" s="31"/>
      <c r="E76" s="23"/>
      <c r="F76" s="23"/>
      <c r="G76" s="23"/>
      <c r="H76" s="23"/>
      <c r="I76" s="2"/>
      <c r="J76" s="2"/>
      <c r="K76" s="61"/>
      <c r="L76" s="61"/>
      <c r="M76" s="13"/>
      <c r="N76" s="2"/>
      <c r="O76" s="2"/>
      <c r="P76" s="66"/>
      <c r="Q76" s="66"/>
      <c r="R76" s="2"/>
      <c r="S76" s="2"/>
      <c r="T76" s="2"/>
    </row>
    <row r="77" spans="1:20">
      <c r="A77" s="28">
        <v>41334</v>
      </c>
      <c r="B77" s="28">
        <v>41320</v>
      </c>
      <c r="C77" s="31">
        <f t="shared" si="8"/>
        <v>41320</v>
      </c>
      <c r="D77" s="31"/>
      <c r="E77" s="23"/>
      <c r="F77" s="23"/>
      <c r="G77" s="23"/>
      <c r="H77" s="23"/>
      <c r="I77" s="2"/>
      <c r="J77" s="2"/>
      <c r="K77" s="61"/>
      <c r="L77" s="61"/>
      <c r="M77" s="13"/>
      <c r="N77" s="2"/>
      <c r="O77" s="2"/>
      <c r="P77" s="66"/>
      <c r="Q77" s="66"/>
      <c r="R77" s="2"/>
      <c r="S77" s="2"/>
      <c r="T77" s="2"/>
    </row>
    <row r="78" spans="1:20">
      <c r="A78" s="28">
        <v>41365</v>
      </c>
      <c r="B78" s="28">
        <v>41348</v>
      </c>
      <c r="C78" s="31">
        <f t="shared" si="8"/>
        <v>41348</v>
      </c>
      <c r="D78" s="31"/>
      <c r="E78" s="23"/>
      <c r="F78" s="23"/>
      <c r="G78" s="23"/>
      <c r="H78" s="23"/>
      <c r="I78" s="2"/>
      <c r="J78" s="2"/>
      <c r="K78" s="61"/>
      <c r="L78" s="61"/>
      <c r="M78" s="13"/>
      <c r="N78" s="2"/>
      <c r="O78" s="2"/>
      <c r="P78" s="66"/>
      <c r="Q78" s="66"/>
      <c r="R78" s="2"/>
      <c r="S78" s="2"/>
      <c r="T78" s="2"/>
    </row>
    <row r="79" spans="1:20">
      <c r="A79" s="28">
        <v>41395</v>
      </c>
      <c r="B79" s="28">
        <v>41379</v>
      </c>
      <c r="C79" s="31">
        <f t="shared" si="8"/>
        <v>41379</v>
      </c>
      <c r="D79" s="31"/>
      <c r="E79" s="23"/>
      <c r="F79" s="23"/>
      <c r="G79" s="23"/>
      <c r="H79" s="23"/>
      <c r="I79" s="2"/>
      <c r="J79" s="2"/>
      <c r="K79" s="61"/>
      <c r="L79" s="61"/>
      <c r="M79" s="13"/>
      <c r="N79" s="2"/>
      <c r="O79" s="2"/>
      <c r="P79" s="66"/>
      <c r="Q79" s="66"/>
      <c r="R79" s="2"/>
      <c r="S79" s="2"/>
      <c r="T79" s="2"/>
    </row>
    <row r="80" spans="1:20">
      <c r="A80" s="28">
        <v>41426</v>
      </c>
      <c r="B80" s="28">
        <v>41409</v>
      </c>
      <c r="C80" s="31">
        <f t="shared" si="8"/>
        <v>41409</v>
      </c>
      <c r="D80" s="31"/>
      <c r="E80" s="23"/>
      <c r="F80" s="23"/>
      <c r="G80" s="23"/>
      <c r="H80" s="23"/>
      <c r="I80" s="2"/>
      <c r="J80" s="2"/>
      <c r="K80" s="61"/>
      <c r="L80" s="61"/>
      <c r="M80" s="13"/>
      <c r="N80" s="2"/>
      <c r="O80" s="2"/>
      <c r="P80" s="66"/>
      <c r="Q80" s="66"/>
      <c r="R80" s="2"/>
      <c r="S80" s="2"/>
      <c r="T80" s="2"/>
    </row>
    <row r="81" spans="1:20">
      <c r="A81" s="28">
        <v>41456</v>
      </c>
      <c r="B81" s="28">
        <v>41439</v>
      </c>
      <c r="C81" s="31">
        <f t="shared" si="8"/>
        <v>41439</v>
      </c>
      <c r="D81" s="31"/>
      <c r="E81" s="23"/>
      <c r="F81" s="23"/>
      <c r="G81" s="23"/>
      <c r="H81" s="23"/>
      <c r="I81" s="2"/>
      <c r="J81" s="2"/>
      <c r="K81" s="61"/>
      <c r="L81" s="61"/>
      <c r="M81" s="13"/>
      <c r="N81" s="2"/>
      <c r="O81" s="2"/>
      <c r="P81" s="66"/>
      <c r="Q81" s="66"/>
      <c r="R81" s="2"/>
      <c r="S81" s="2"/>
      <c r="T81" s="2"/>
    </row>
    <row r="82" spans="1:20">
      <c r="A82" s="28">
        <v>41487</v>
      </c>
      <c r="B82" s="28">
        <v>41470</v>
      </c>
      <c r="C82" s="31">
        <f t="shared" si="8"/>
        <v>41470</v>
      </c>
      <c r="D82" s="31"/>
      <c r="E82" s="23"/>
      <c r="F82" s="23"/>
      <c r="G82" s="23"/>
      <c r="H82" s="23"/>
      <c r="I82" s="2"/>
      <c r="J82" s="2"/>
      <c r="K82" s="61"/>
      <c r="L82" s="61"/>
      <c r="M82" s="13"/>
      <c r="N82" s="2"/>
      <c r="O82" s="2"/>
      <c r="P82" s="66"/>
      <c r="Q82" s="66"/>
      <c r="R82" s="2"/>
      <c r="S82" s="2"/>
      <c r="T82" s="2"/>
    </row>
    <row r="83" spans="1:20">
      <c r="A83" s="28">
        <v>41518</v>
      </c>
      <c r="B83" s="28">
        <v>41501</v>
      </c>
      <c r="C83" s="31">
        <f t="shared" si="8"/>
        <v>41501</v>
      </c>
      <c r="D83" s="31"/>
      <c r="E83" s="23"/>
      <c r="F83" s="23"/>
      <c r="G83" s="23"/>
      <c r="H83" s="23"/>
      <c r="I83" s="2"/>
      <c r="J83" s="2"/>
      <c r="K83" s="61"/>
      <c r="L83" s="61"/>
      <c r="M83" s="13"/>
      <c r="N83" s="2"/>
      <c r="O83" s="2"/>
      <c r="P83" s="66"/>
      <c r="Q83" s="66"/>
      <c r="R83" s="2"/>
      <c r="S83" s="2"/>
      <c r="T83" s="2"/>
    </row>
    <row r="84" spans="1:20">
      <c r="A84" s="28">
        <v>41548</v>
      </c>
      <c r="B84" s="28">
        <v>41530</v>
      </c>
      <c r="C84" s="31">
        <f t="shared" si="8"/>
        <v>41530</v>
      </c>
      <c r="D84" s="31"/>
      <c r="E84" s="23"/>
      <c r="F84" s="23"/>
      <c r="G84" s="23"/>
      <c r="H84" s="23"/>
      <c r="I84" s="2"/>
      <c r="J84" s="2"/>
      <c r="K84" s="61"/>
      <c r="L84" s="61"/>
      <c r="M84" s="13"/>
      <c r="N84" s="2"/>
      <c r="O84" s="2"/>
      <c r="P84" s="66"/>
      <c r="Q84" s="66"/>
      <c r="R84" s="2"/>
      <c r="S84" s="2"/>
      <c r="T84" s="2"/>
    </row>
    <row r="85" spans="1:20">
      <c r="A85" s="28">
        <v>41579</v>
      </c>
      <c r="B85" s="28">
        <v>41562</v>
      </c>
      <c r="C85" s="31">
        <f t="shared" si="8"/>
        <v>41562</v>
      </c>
      <c r="D85" s="31"/>
      <c r="E85" s="23"/>
      <c r="F85" s="23"/>
      <c r="G85" s="23"/>
      <c r="H85" s="23"/>
      <c r="I85" s="2"/>
      <c r="J85" s="2"/>
      <c r="K85" s="61"/>
      <c r="L85" s="61"/>
      <c r="M85" s="13"/>
      <c r="N85" s="2"/>
      <c r="O85" s="2"/>
      <c r="P85" s="66"/>
      <c r="Q85" s="66"/>
      <c r="R85" s="2"/>
      <c r="S85" s="2"/>
      <c r="T85" s="2"/>
    </row>
    <row r="86" spans="1:20">
      <c r="A86" s="28">
        <v>41609</v>
      </c>
      <c r="B86" s="28">
        <v>41593</v>
      </c>
      <c r="C86" s="31">
        <f t="shared" si="8"/>
        <v>41593</v>
      </c>
      <c r="D86" s="31"/>
      <c r="E86" s="23"/>
      <c r="F86" s="23"/>
      <c r="G86" s="23"/>
      <c r="H86" s="23"/>
      <c r="I86" s="2"/>
      <c r="J86" s="2"/>
      <c r="K86" s="61"/>
      <c r="L86" s="61"/>
      <c r="M86" s="13"/>
      <c r="N86" s="2"/>
      <c r="O86" s="2"/>
      <c r="P86" s="66"/>
      <c r="Q86" s="66"/>
      <c r="R86" s="2"/>
      <c r="S86" s="2"/>
      <c r="T86" s="2"/>
    </row>
    <row r="87" spans="1:20">
      <c r="A87" s="28">
        <v>41640</v>
      </c>
      <c r="B87" s="28">
        <v>41621</v>
      </c>
      <c r="C87" s="31">
        <f t="shared" si="8"/>
        <v>41621</v>
      </c>
      <c r="D87" s="31"/>
      <c r="E87" s="23"/>
      <c r="F87" s="23"/>
      <c r="G87" s="23"/>
      <c r="H87" s="23"/>
      <c r="I87" s="2"/>
      <c r="J87" s="2"/>
      <c r="K87" s="61"/>
      <c r="L87" s="61"/>
      <c r="M87" s="13"/>
      <c r="N87" s="2"/>
      <c r="O87" s="2"/>
      <c r="P87" s="66"/>
      <c r="Q87" s="66"/>
      <c r="R87" s="2"/>
      <c r="S87" s="2"/>
      <c r="T87" s="2"/>
    </row>
    <row r="88" spans="1:20">
      <c r="A88" s="28">
        <v>41671</v>
      </c>
      <c r="B88" s="28">
        <v>41654</v>
      </c>
      <c r="C88" s="31">
        <f t="shared" si="8"/>
        <v>41654</v>
      </c>
      <c r="D88" s="31"/>
      <c r="E88" s="23"/>
      <c r="F88" s="23"/>
      <c r="G88" s="23"/>
      <c r="H88" s="23"/>
      <c r="I88" s="2"/>
      <c r="J88" s="2"/>
      <c r="K88" s="61"/>
      <c r="L88" s="61"/>
      <c r="M88" s="13"/>
      <c r="N88" s="2"/>
      <c r="O88" s="2"/>
      <c r="P88" s="66"/>
      <c r="Q88" s="66"/>
      <c r="R88" s="2"/>
      <c r="S88" s="2"/>
      <c r="T88" s="2"/>
    </row>
    <row r="89" spans="1:20">
      <c r="A89" s="28">
        <v>41699</v>
      </c>
      <c r="B89" s="29">
        <v>41684</v>
      </c>
      <c r="C89" s="31">
        <f t="shared" si="8"/>
        <v>41684</v>
      </c>
      <c r="D89" s="31"/>
      <c r="E89" s="23"/>
      <c r="F89" s="23"/>
      <c r="G89" s="23"/>
      <c r="H89" s="23"/>
      <c r="I89" s="2"/>
      <c r="J89" s="2"/>
      <c r="K89" s="61"/>
      <c r="L89" s="61"/>
      <c r="M89" s="13"/>
      <c r="N89" s="2"/>
      <c r="O89" s="2"/>
      <c r="P89" s="66"/>
      <c r="Q89" s="66"/>
      <c r="R89" s="2"/>
      <c r="S89" s="2"/>
      <c r="T89" s="2"/>
    </row>
    <row r="90" spans="1:20">
      <c r="A90" s="28">
        <v>41730</v>
      </c>
      <c r="B90" s="28">
        <v>41712</v>
      </c>
      <c r="C90" s="31">
        <f t="shared" si="8"/>
        <v>41712</v>
      </c>
      <c r="D90" s="31"/>
      <c r="E90" s="23"/>
      <c r="F90" s="23"/>
      <c r="G90" s="23"/>
      <c r="H90" s="23"/>
      <c r="I90" s="2"/>
      <c r="J90" s="2"/>
      <c r="K90" s="61"/>
      <c r="L90" s="61"/>
      <c r="M90" s="13"/>
      <c r="N90" s="2"/>
      <c r="O90" s="2"/>
      <c r="P90" s="66"/>
      <c r="Q90" s="66"/>
      <c r="R90" s="2"/>
      <c r="S90" s="2"/>
      <c r="T90" s="2"/>
    </row>
    <row r="91" spans="1:20">
      <c r="A91" s="28">
        <v>41760</v>
      </c>
      <c r="B91" s="28">
        <v>41744</v>
      </c>
      <c r="C91" s="31">
        <f t="shared" si="8"/>
        <v>41744</v>
      </c>
      <c r="D91" s="31"/>
      <c r="E91" s="23"/>
      <c r="F91" s="23"/>
      <c r="G91" s="23"/>
      <c r="H91" s="23"/>
      <c r="I91" s="2"/>
      <c r="J91" s="2"/>
      <c r="K91" s="61"/>
      <c r="L91" s="61"/>
      <c r="M91" s="13"/>
      <c r="N91" s="2"/>
      <c r="O91" s="2"/>
      <c r="P91" s="66"/>
      <c r="Q91" s="66"/>
      <c r="R91" s="2"/>
      <c r="S91" s="2"/>
      <c r="T91" s="2"/>
    </row>
    <row r="92" spans="1:20">
      <c r="A92" s="28">
        <v>41791</v>
      </c>
      <c r="B92" s="28">
        <v>41774</v>
      </c>
      <c r="C92" s="31">
        <f t="shared" si="8"/>
        <v>41774</v>
      </c>
      <c r="D92" s="31"/>
      <c r="E92" s="23"/>
      <c r="F92" s="23"/>
      <c r="G92" s="23"/>
      <c r="H92" s="23"/>
      <c r="I92" s="2"/>
      <c r="J92" s="2"/>
      <c r="K92" s="61"/>
      <c r="L92" s="61"/>
      <c r="M92" s="13"/>
      <c r="N92" s="2"/>
      <c r="O92" s="2"/>
      <c r="P92" s="66"/>
      <c r="Q92" s="66"/>
      <c r="R92" s="2"/>
      <c r="S92" s="2"/>
      <c r="T92" s="2"/>
    </row>
    <row r="93" spans="1:20">
      <c r="A93" s="28">
        <v>41821</v>
      </c>
      <c r="B93" s="28">
        <v>41803</v>
      </c>
      <c r="C93" s="31">
        <f t="shared" si="8"/>
        <v>41803</v>
      </c>
      <c r="D93" s="31"/>
      <c r="E93" s="23"/>
      <c r="F93" s="23"/>
      <c r="G93" s="23"/>
      <c r="H93" s="23"/>
      <c r="I93" s="2"/>
      <c r="J93" s="2"/>
      <c r="K93" s="61"/>
      <c r="L93" s="61"/>
      <c r="M93" s="13"/>
      <c r="N93" s="2"/>
      <c r="O93" s="2"/>
      <c r="P93" s="66"/>
      <c r="Q93" s="66"/>
      <c r="R93" s="2"/>
      <c r="S93" s="2"/>
      <c r="T93" s="2"/>
    </row>
    <row r="94" spans="1:20">
      <c r="A94" s="28">
        <v>41852</v>
      </c>
      <c r="B94" s="28">
        <v>41835</v>
      </c>
      <c r="C94" s="31">
        <f t="shared" ref="C94:C125" si="9">WORKDAY(B94,0,S.DDL_DEQClosed)</f>
        <v>41835</v>
      </c>
      <c r="D94" s="31"/>
      <c r="E94" s="23"/>
      <c r="F94" s="23"/>
      <c r="G94" s="23"/>
      <c r="H94" s="23"/>
      <c r="I94" s="2"/>
      <c r="J94" s="2"/>
      <c r="K94" s="61"/>
      <c r="L94" s="61"/>
      <c r="M94" s="13"/>
      <c r="N94" s="2"/>
      <c r="O94" s="2"/>
      <c r="P94" s="66"/>
      <c r="Q94" s="66"/>
      <c r="R94" s="2"/>
      <c r="S94" s="2"/>
      <c r="T94" s="2"/>
    </row>
    <row r="95" spans="1:20">
      <c r="A95" s="28">
        <v>41883</v>
      </c>
      <c r="B95" s="28">
        <v>41866</v>
      </c>
      <c r="C95" s="31">
        <f t="shared" si="9"/>
        <v>41866</v>
      </c>
      <c r="D95" s="31"/>
      <c r="E95" s="23"/>
      <c r="F95" s="23"/>
      <c r="G95" s="23"/>
      <c r="H95" s="23"/>
      <c r="I95" s="2"/>
      <c r="J95" s="2"/>
      <c r="K95" s="61"/>
      <c r="L95" s="61"/>
      <c r="M95" s="13"/>
      <c r="N95" s="2"/>
      <c r="O95" s="2"/>
      <c r="P95" s="66"/>
      <c r="Q95" s="66"/>
      <c r="R95" s="2"/>
      <c r="S95" s="2"/>
      <c r="T95" s="2"/>
    </row>
    <row r="96" spans="1:20">
      <c r="A96" s="28">
        <v>41913</v>
      </c>
      <c r="B96" s="28">
        <v>41897</v>
      </c>
      <c r="C96" s="31">
        <f t="shared" si="9"/>
        <v>41897</v>
      </c>
      <c r="D96" s="31"/>
      <c r="E96" s="23"/>
      <c r="F96" s="23"/>
      <c r="G96" s="23"/>
      <c r="H96" s="23"/>
      <c r="I96" s="2"/>
      <c r="J96" s="2"/>
      <c r="K96" s="61"/>
      <c r="L96" s="61"/>
      <c r="M96" s="13"/>
      <c r="N96" s="2"/>
      <c r="O96" s="2"/>
      <c r="P96" s="66"/>
      <c r="Q96" s="66"/>
      <c r="R96" s="2"/>
      <c r="S96" s="2"/>
      <c r="T96" s="2"/>
    </row>
    <row r="97" spans="1:20">
      <c r="A97" s="28">
        <v>41944</v>
      </c>
      <c r="B97" s="28">
        <v>41927</v>
      </c>
      <c r="C97" s="31">
        <f t="shared" si="9"/>
        <v>41927</v>
      </c>
      <c r="D97" s="31"/>
      <c r="E97" s="23"/>
      <c r="F97" s="23"/>
      <c r="G97" s="23"/>
      <c r="H97" s="23"/>
      <c r="I97" s="2"/>
      <c r="J97" s="2"/>
      <c r="K97" s="61"/>
      <c r="L97" s="61"/>
      <c r="M97" s="13"/>
      <c r="N97" s="2"/>
      <c r="O97" s="2"/>
      <c r="P97" s="66"/>
      <c r="Q97" s="66"/>
      <c r="R97" s="2"/>
      <c r="S97" s="2"/>
      <c r="T97" s="2"/>
    </row>
    <row r="98" spans="1:20">
      <c r="A98" s="28">
        <v>41974</v>
      </c>
      <c r="B98" s="28">
        <v>41957</v>
      </c>
      <c r="C98" s="31">
        <f t="shared" si="9"/>
        <v>41957</v>
      </c>
      <c r="D98" s="31"/>
      <c r="E98" s="23"/>
      <c r="F98" s="23"/>
      <c r="G98" s="23"/>
      <c r="H98" s="23"/>
      <c r="I98" s="2"/>
      <c r="J98" s="2"/>
      <c r="K98" s="61"/>
      <c r="L98" s="61"/>
      <c r="M98" s="13"/>
      <c r="N98" s="2"/>
      <c r="O98" s="2"/>
      <c r="P98" s="66"/>
      <c r="Q98" s="66"/>
      <c r="R98" s="2"/>
      <c r="S98" s="2"/>
      <c r="T98" s="2"/>
    </row>
    <row r="99" spans="1:20">
      <c r="A99" s="28">
        <v>42005</v>
      </c>
      <c r="B99" s="28">
        <v>41988</v>
      </c>
      <c r="C99" s="31">
        <f t="shared" si="9"/>
        <v>41988</v>
      </c>
      <c r="D99" s="31"/>
      <c r="E99" s="23"/>
      <c r="F99" s="23"/>
      <c r="G99" s="23"/>
      <c r="H99" s="23"/>
      <c r="I99" s="2"/>
      <c r="J99" s="2"/>
      <c r="K99" s="61"/>
      <c r="L99" s="61"/>
      <c r="M99" s="13"/>
      <c r="N99" s="2"/>
      <c r="O99" s="2"/>
      <c r="P99" s="66"/>
      <c r="Q99" s="66"/>
      <c r="R99" s="2"/>
      <c r="S99" s="2"/>
      <c r="T99" s="2"/>
    </row>
    <row r="100" spans="1:20">
      <c r="A100" s="28">
        <v>42036</v>
      </c>
      <c r="B100" s="28">
        <v>42019</v>
      </c>
      <c r="C100" s="31">
        <f t="shared" si="9"/>
        <v>42019</v>
      </c>
      <c r="D100" s="31"/>
      <c r="E100" s="23"/>
      <c r="F100" s="23"/>
      <c r="G100" s="23"/>
      <c r="H100" s="23"/>
      <c r="I100" s="2"/>
      <c r="J100" s="2"/>
      <c r="K100" s="61"/>
      <c r="L100" s="61"/>
      <c r="M100" s="13"/>
      <c r="N100" s="2"/>
      <c r="O100" s="2"/>
      <c r="P100" s="66"/>
      <c r="Q100" s="66"/>
      <c r="R100" s="2"/>
      <c r="S100" s="2"/>
      <c r="T100" s="2"/>
    </row>
    <row r="101" spans="1:20">
      <c r="A101" s="28">
        <v>42064</v>
      </c>
      <c r="B101" s="28">
        <v>42048</v>
      </c>
      <c r="C101" s="31">
        <f t="shared" si="9"/>
        <v>42048</v>
      </c>
      <c r="D101" s="31"/>
      <c r="E101" s="23"/>
      <c r="F101" s="23"/>
      <c r="G101" s="23"/>
      <c r="H101" s="23"/>
      <c r="I101" s="2"/>
      <c r="J101" s="2"/>
      <c r="K101" s="61"/>
      <c r="L101" s="61"/>
      <c r="M101" s="13"/>
      <c r="N101" s="2"/>
      <c r="O101" s="2"/>
      <c r="P101" s="66"/>
      <c r="Q101" s="66"/>
      <c r="R101" s="2"/>
      <c r="S101" s="2"/>
      <c r="T101" s="2"/>
    </row>
    <row r="102" spans="1:20">
      <c r="A102" s="28">
        <v>42095</v>
      </c>
      <c r="B102" s="28">
        <v>42076</v>
      </c>
      <c r="C102" s="31">
        <f t="shared" si="9"/>
        <v>42076</v>
      </c>
      <c r="D102" s="31"/>
      <c r="E102" s="23"/>
      <c r="F102" s="23"/>
      <c r="G102" s="23"/>
      <c r="H102" s="23"/>
      <c r="I102" s="2"/>
      <c r="J102" s="2"/>
      <c r="K102" s="61"/>
      <c r="L102" s="61"/>
      <c r="M102" s="13"/>
      <c r="N102" s="2"/>
      <c r="O102" s="2"/>
      <c r="P102" s="66"/>
      <c r="Q102" s="66"/>
      <c r="R102" s="2"/>
      <c r="S102" s="2"/>
      <c r="T102" s="2"/>
    </row>
    <row r="103" spans="1:20">
      <c r="A103" s="28">
        <v>42125</v>
      </c>
      <c r="B103" s="28">
        <v>42109</v>
      </c>
      <c r="C103" s="31">
        <f t="shared" si="9"/>
        <v>42109</v>
      </c>
      <c r="D103" s="31"/>
      <c r="E103" s="23"/>
      <c r="F103" s="23"/>
      <c r="G103" s="23"/>
      <c r="H103" s="23"/>
      <c r="I103" s="2"/>
      <c r="J103" s="2"/>
      <c r="K103" s="61"/>
      <c r="L103" s="61"/>
      <c r="M103" s="13"/>
      <c r="N103" s="2"/>
      <c r="O103" s="2"/>
      <c r="P103" s="66"/>
      <c r="Q103" s="66"/>
      <c r="R103" s="2"/>
      <c r="S103" s="2"/>
      <c r="T103" s="2"/>
    </row>
    <row r="104" spans="1:20">
      <c r="A104" s="28">
        <v>42156</v>
      </c>
      <c r="B104" s="28">
        <v>42139</v>
      </c>
      <c r="C104" s="31">
        <f t="shared" si="9"/>
        <v>42139</v>
      </c>
      <c r="D104" s="31"/>
      <c r="E104" s="23"/>
      <c r="F104" s="23"/>
      <c r="G104" s="23"/>
      <c r="H104" s="23"/>
      <c r="I104" s="2"/>
      <c r="J104" s="2"/>
      <c r="K104" s="61"/>
      <c r="L104" s="61"/>
      <c r="M104" s="13"/>
      <c r="N104" s="2"/>
      <c r="O104" s="2"/>
      <c r="P104" s="66"/>
      <c r="Q104" s="66"/>
      <c r="R104" s="2"/>
      <c r="S104" s="2"/>
      <c r="T104" s="2"/>
    </row>
    <row r="105" spans="1:20">
      <c r="A105" s="28">
        <v>42186</v>
      </c>
      <c r="B105" s="28">
        <v>42170</v>
      </c>
      <c r="C105" s="31">
        <f t="shared" si="9"/>
        <v>42170</v>
      </c>
      <c r="D105" s="31"/>
      <c r="E105" s="23"/>
      <c r="F105" s="23"/>
      <c r="G105" s="23"/>
      <c r="H105" s="23"/>
      <c r="I105" s="2"/>
      <c r="J105" s="2"/>
      <c r="K105" s="61"/>
      <c r="L105" s="61"/>
      <c r="M105" s="13"/>
      <c r="N105" s="2"/>
      <c r="O105" s="2"/>
      <c r="P105" s="66"/>
      <c r="Q105" s="66"/>
      <c r="R105" s="2"/>
      <c r="S105" s="2"/>
      <c r="T105" s="2"/>
    </row>
    <row r="106" spans="1:20">
      <c r="A106" s="28">
        <v>42217</v>
      </c>
      <c r="B106" s="28">
        <v>42200</v>
      </c>
      <c r="C106" s="31">
        <f t="shared" si="9"/>
        <v>42200</v>
      </c>
      <c r="D106" s="31"/>
      <c r="E106" s="23"/>
      <c r="F106" s="23"/>
      <c r="G106" s="23"/>
      <c r="H106" s="23"/>
      <c r="I106" s="2"/>
      <c r="J106" s="2"/>
      <c r="K106" s="61"/>
      <c r="L106" s="61"/>
      <c r="M106" s="13"/>
      <c r="N106" s="2"/>
      <c r="O106" s="2"/>
      <c r="P106" s="66"/>
      <c r="Q106" s="66"/>
      <c r="R106" s="2"/>
      <c r="S106" s="2"/>
      <c r="T106" s="2"/>
    </row>
    <row r="107" spans="1:20">
      <c r="A107" s="28">
        <v>42248</v>
      </c>
      <c r="B107" s="28">
        <v>42231</v>
      </c>
      <c r="C107" s="31">
        <f t="shared" si="9"/>
        <v>42231</v>
      </c>
      <c r="D107" s="31"/>
      <c r="E107" s="23"/>
      <c r="F107" s="23"/>
      <c r="G107" s="23"/>
      <c r="H107" s="23"/>
      <c r="I107" s="2"/>
      <c r="J107" s="2"/>
      <c r="K107" s="61"/>
      <c r="L107" s="61"/>
      <c r="M107" s="13"/>
      <c r="N107" s="2"/>
      <c r="O107" s="2"/>
      <c r="P107" s="66"/>
      <c r="Q107" s="66"/>
      <c r="R107" s="2"/>
      <c r="S107" s="2"/>
      <c r="T107" s="2"/>
    </row>
    <row r="108" spans="1:20">
      <c r="A108" s="28">
        <v>42278</v>
      </c>
      <c r="B108" s="28">
        <v>42262</v>
      </c>
      <c r="C108" s="31">
        <f t="shared" si="9"/>
        <v>42262</v>
      </c>
      <c r="D108" s="31"/>
      <c r="E108" s="23"/>
      <c r="F108" s="23"/>
      <c r="G108" s="23"/>
      <c r="H108" s="23"/>
      <c r="I108" s="2"/>
      <c r="J108" s="2"/>
      <c r="K108" s="61"/>
      <c r="L108" s="61"/>
      <c r="M108" s="13"/>
      <c r="N108" s="2"/>
      <c r="O108" s="2"/>
      <c r="P108" s="66"/>
      <c r="Q108" s="66"/>
      <c r="R108" s="2"/>
      <c r="S108" s="2"/>
      <c r="T108" s="2"/>
    </row>
    <row r="109" spans="1:20">
      <c r="A109" s="28">
        <v>42309</v>
      </c>
      <c r="B109" s="28">
        <v>42292</v>
      </c>
      <c r="C109" s="31">
        <f t="shared" si="9"/>
        <v>42292</v>
      </c>
      <c r="D109" s="31"/>
      <c r="E109" s="23"/>
      <c r="F109" s="23"/>
      <c r="G109" s="23"/>
      <c r="H109" s="23"/>
      <c r="I109" s="2"/>
      <c r="J109" s="2"/>
      <c r="K109" s="61"/>
      <c r="L109" s="61"/>
      <c r="M109" s="13"/>
      <c r="N109" s="2"/>
      <c r="O109" s="2"/>
      <c r="P109" s="66"/>
      <c r="Q109" s="66"/>
      <c r="R109" s="2"/>
      <c r="S109" s="2"/>
      <c r="T109" s="2"/>
    </row>
    <row r="110" spans="1:20">
      <c r="A110" s="28">
        <v>42339</v>
      </c>
      <c r="B110" s="28">
        <v>42321</v>
      </c>
      <c r="C110" s="31">
        <f t="shared" si="9"/>
        <v>42321</v>
      </c>
      <c r="D110" s="31"/>
      <c r="E110" s="23"/>
      <c r="F110" s="23"/>
      <c r="G110" s="23"/>
      <c r="H110" s="23"/>
      <c r="I110" s="2"/>
      <c r="J110" s="2"/>
      <c r="K110" s="61"/>
      <c r="L110" s="61"/>
      <c r="M110" s="13"/>
      <c r="N110" s="2"/>
      <c r="O110" s="2"/>
      <c r="P110" s="66"/>
      <c r="Q110" s="66"/>
      <c r="R110" s="2"/>
      <c r="S110" s="2"/>
      <c r="T110" s="2"/>
    </row>
    <row r="111" spans="1:20">
      <c r="A111" s="28">
        <v>42370</v>
      </c>
      <c r="B111" s="28">
        <v>42353</v>
      </c>
      <c r="C111" s="31">
        <f t="shared" si="9"/>
        <v>42353</v>
      </c>
      <c r="D111" s="31"/>
      <c r="E111" s="23"/>
      <c r="F111" s="23"/>
      <c r="G111" s="23"/>
      <c r="H111" s="23"/>
      <c r="I111" s="2"/>
      <c r="J111" s="2"/>
      <c r="K111" s="61"/>
      <c r="L111" s="61"/>
      <c r="M111" s="13"/>
      <c r="N111" s="2"/>
      <c r="O111" s="2"/>
      <c r="P111" s="66"/>
      <c r="Q111" s="66"/>
      <c r="R111" s="2"/>
      <c r="S111" s="2"/>
      <c r="T111" s="2"/>
    </row>
    <row r="112" spans="1:20">
      <c r="A112" s="28">
        <v>42401</v>
      </c>
      <c r="B112" s="28">
        <v>42384</v>
      </c>
      <c r="C112" s="31">
        <f t="shared" si="9"/>
        <v>42384</v>
      </c>
      <c r="D112" s="31"/>
      <c r="E112" s="23"/>
      <c r="F112" s="23"/>
      <c r="G112" s="23"/>
      <c r="H112" s="23"/>
      <c r="I112" s="2"/>
      <c r="J112" s="2"/>
      <c r="K112" s="61"/>
      <c r="L112" s="61"/>
      <c r="M112" s="13"/>
      <c r="N112" s="2"/>
      <c r="O112" s="2"/>
      <c r="P112" s="66"/>
      <c r="Q112" s="66"/>
      <c r="R112" s="2"/>
      <c r="S112" s="2"/>
      <c r="T112" s="2"/>
    </row>
    <row r="113" spans="1:20">
      <c r="A113" s="28">
        <v>42430</v>
      </c>
      <c r="B113" s="29">
        <v>42415</v>
      </c>
      <c r="C113" s="31">
        <f t="shared" si="9"/>
        <v>42415</v>
      </c>
      <c r="D113" s="31"/>
      <c r="E113" s="23"/>
      <c r="F113" s="23"/>
      <c r="G113" s="23"/>
      <c r="H113" s="23"/>
      <c r="I113" s="2"/>
      <c r="J113" s="2"/>
      <c r="K113" s="61"/>
      <c r="L113" s="61"/>
      <c r="M113" s="13"/>
      <c r="N113" s="2"/>
      <c r="O113" s="2"/>
      <c r="P113" s="66"/>
      <c r="Q113" s="66"/>
      <c r="R113" s="2"/>
      <c r="S113" s="2"/>
      <c r="T113" s="2"/>
    </row>
    <row r="114" spans="1:20">
      <c r="A114" s="28">
        <v>42461</v>
      </c>
      <c r="B114" s="28">
        <v>42444</v>
      </c>
      <c r="C114" s="31">
        <f t="shared" si="9"/>
        <v>42444</v>
      </c>
      <c r="D114" s="31"/>
      <c r="E114" s="23"/>
      <c r="F114" s="23"/>
      <c r="G114" s="23"/>
      <c r="H114" s="23"/>
      <c r="I114" s="2"/>
      <c r="J114" s="2"/>
      <c r="K114" s="61"/>
      <c r="L114" s="61"/>
      <c r="M114" s="13"/>
      <c r="N114" s="2"/>
      <c r="O114" s="2"/>
      <c r="P114" s="66"/>
      <c r="Q114" s="66"/>
      <c r="R114" s="2"/>
      <c r="S114" s="2"/>
      <c r="T114" s="2"/>
    </row>
    <row r="115" spans="1:20">
      <c r="A115" s="28">
        <v>42491</v>
      </c>
      <c r="B115" s="28">
        <v>42475</v>
      </c>
      <c r="C115" s="31">
        <f t="shared" si="9"/>
        <v>42475</v>
      </c>
      <c r="D115" s="31"/>
      <c r="E115" s="23"/>
      <c r="F115" s="23"/>
      <c r="G115" s="23"/>
      <c r="H115" s="23"/>
      <c r="I115" s="2"/>
      <c r="J115" s="2"/>
      <c r="K115" s="61"/>
      <c r="L115" s="61"/>
      <c r="M115" s="13"/>
      <c r="N115" s="2"/>
      <c r="O115" s="2"/>
      <c r="P115" s="66"/>
      <c r="Q115" s="66"/>
      <c r="R115" s="2"/>
      <c r="S115" s="2"/>
      <c r="T115" s="2"/>
    </row>
    <row r="116" spans="1:20">
      <c r="A116" s="28">
        <v>42522</v>
      </c>
      <c r="B116" s="28">
        <v>42503</v>
      </c>
      <c r="C116" s="31">
        <f t="shared" si="9"/>
        <v>42503</v>
      </c>
      <c r="D116" s="31"/>
      <c r="E116" s="23"/>
      <c r="F116" s="23"/>
      <c r="G116" s="23"/>
      <c r="H116" s="23"/>
      <c r="I116" s="2"/>
      <c r="J116" s="2"/>
      <c r="K116" s="61"/>
      <c r="L116" s="61"/>
      <c r="M116" s="13"/>
      <c r="N116" s="2"/>
      <c r="O116" s="2"/>
      <c r="P116" s="66"/>
      <c r="Q116" s="66"/>
      <c r="R116" s="2"/>
      <c r="S116" s="2"/>
      <c r="T116" s="2"/>
    </row>
    <row r="117" spans="1:20">
      <c r="A117" s="28">
        <v>42552</v>
      </c>
      <c r="B117" s="28">
        <v>42536</v>
      </c>
      <c r="C117" s="31">
        <f t="shared" si="9"/>
        <v>42536</v>
      </c>
      <c r="D117" s="31"/>
      <c r="E117" s="23"/>
      <c r="F117" s="23"/>
      <c r="G117" s="23"/>
      <c r="H117" s="23"/>
      <c r="I117" s="2"/>
      <c r="J117" s="2"/>
      <c r="K117" s="61"/>
      <c r="L117" s="61"/>
      <c r="M117" s="13"/>
      <c r="N117" s="2"/>
      <c r="O117" s="2"/>
      <c r="P117" s="66"/>
      <c r="Q117" s="66"/>
      <c r="R117" s="2"/>
      <c r="S117" s="2"/>
      <c r="T117" s="2"/>
    </row>
    <row r="118" spans="1:20">
      <c r="A118" s="28">
        <v>42583</v>
      </c>
      <c r="B118" s="28">
        <v>42566</v>
      </c>
      <c r="C118" s="31">
        <f t="shared" si="9"/>
        <v>42566</v>
      </c>
      <c r="D118" s="31"/>
      <c r="E118" s="23"/>
      <c r="F118" s="23"/>
      <c r="G118" s="23"/>
      <c r="H118" s="23"/>
      <c r="I118" s="2"/>
      <c r="J118" s="2"/>
      <c r="K118" s="61"/>
      <c r="L118" s="61"/>
      <c r="M118" s="13"/>
      <c r="N118" s="2"/>
      <c r="O118" s="2"/>
      <c r="P118" s="66"/>
      <c r="Q118" s="66"/>
      <c r="R118" s="2"/>
      <c r="S118" s="2"/>
      <c r="T118" s="2"/>
    </row>
    <row r="119" spans="1:20">
      <c r="A119" s="28">
        <v>42614</v>
      </c>
      <c r="B119" s="28">
        <v>42597</v>
      </c>
      <c r="C119" s="31">
        <f t="shared" si="9"/>
        <v>42597</v>
      </c>
      <c r="D119" s="31"/>
      <c r="E119" s="23"/>
      <c r="F119" s="23"/>
      <c r="G119" s="23"/>
      <c r="H119" s="23"/>
      <c r="I119" s="2"/>
      <c r="J119" s="2"/>
      <c r="K119" s="61"/>
      <c r="L119" s="61"/>
      <c r="M119" s="13"/>
      <c r="N119" s="2"/>
      <c r="O119" s="2"/>
      <c r="P119" s="66"/>
      <c r="Q119" s="66"/>
      <c r="R119" s="2"/>
      <c r="S119" s="2"/>
      <c r="T119" s="2"/>
    </row>
    <row r="120" spans="1:20">
      <c r="A120" s="28">
        <v>42644</v>
      </c>
      <c r="B120" s="28">
        <v>42628</v>
      </c>
      <c r="C120" s="31">
        <f t="shared" si="9"/>
        <v>42628</v>
      </c>
      <c r="D120" s="31"/>
      <c r="E120" s="23"/>
      <c r="F120" s="23"/>
      <c r="G120" s="23"/>
      <c r="H120" s="23"/>
      <c r="I120" s="2"/>
      <c r="J120" s="2"/>
      <c r="K120" s="61"/>
      <c r="L120" s="61"/>
      <c r="M120" s="13"/>
      <c r="N120" s="2"/>
      <c r="O120" s="2"/>
      <c r="P120" s="66"/>
      <c r="Q120" s="66"/>
      <c r="R120" s="2"/>
      <c r="S120" s="2"/>
      <c r="T120" s="2"/>
    </row>
    <row r="121" spans="1:20">
      <c r="A121" s="28">
        <v>42675</v>
      </c>
      <c r="B121" s="28">
        <v>42657</v>
      </c>
      <c r="C121" s="31">
        <f t="shared" si="9"/>
        <v>42657</v>
      </c>
      <c r="D121" s="31"/>
      <c r="E121" s="23"/>
      <c r="F121" s="23"/>
      <c r="G121" s="23"/>
      <c r="H121" s="23"/>
      <c r="I121" s="2"/>
      <c r="J121" s="2"/>
      <c r="K121" s="61"/>
      <c r="L121" s="61"/>
      <c r="M121" s="13"/>
      <c r="N121" s="2"/>
      <c r="O121" s="2"/>
      <c r="P121" s="66"/>
      <c r="Q121" s="66"/>
      <c r="R121" s="2"/>
      <c r="S121" s="2"/>
      <c r="T121" s="2"/>
    </row>
    <row r="122" spans="1:20">
      <c r="A122" s="28">
        <v>42705</v>
      </c>
      <c r="B122" s="28">
        <v>42689</v>
      </c>
      <c r="C122" s="31">
        <f t="shared" si="9"/>
        <v>42689</v>
      </c>
      <c r="D122" s="31"/>
      <c r="E122" s="23"/>
      <c r="F122" s="23"/>
      <c r="G122" s="23"/>
      <c r="H122" s="23"/>
      <c r="I122" s="2"/>
      <c r="J122" s="2"/>
      <c r="K122" s="61"/>
      <c r="L122" s="61"/>
      <c r="M122" s="13"/>
      <c r="N122" s="2"/>
      <c r="O122" s="2"/>
      <c r="P122" s="66"/>
      <c r="Q122" s="66"/>
      <c r="R122" s="2"/>
      <c r="S122" s="2"/>
      <c r="T122" s="2"/>
    </row>
    <row r="123" spans="1:20">
      <c r="A123" s="28">
        <v>42736</v>
      </c>
      <c r="B123" s="28">
        <v>42719</v>
      </c>
      <c r="C123" s="31">
        <f t="shared" si="9"/>
        <v>42719</v>
      </c>
      <c r="D123" s="31"/>
      <c r="E123" s="23"/>
      <c r="F123" s="23"/>
      <c r="G123" s="23"/>
      <c r="H123" s="23"/>
      <c r="I123" s="2"/>
      <c r="J123" s="2"/>
      <c r="K123" s="61"/>
      <c r="L123" s="61"/>
      <c r="M123" s="13"/>
      <c r="N123" s="2"/>
      <c r="O123" s="2"/>
      <c r="P123" s="66"/>
      <c r="Q123" s="66"/>
      <c r="R123" s="2"/>
      <c r="S123" s="2"/>
      <c r="T123" s="2"/>
    </row>
    <row r="124" spans="1:20">
      <c r="A124" s="28">
        <v>42767</v>
      </c>
      <c r="B124" s="28">
        <v>42748</v>
      </c>
      <c r="C124" s="31">
        <f t="shared" si="9"/>
        <v>42748</v>
      </c>
      <c r="D124" s="31"/>
      <c r="E124" s="23"/>
      <c r="F124" s="23"/>
      <c r="G124" s="23"/>
      <c r="H124" s="23"/>
      <c r="I124" s="2"/>
      <c r="J124" s="2"/>
      <c r="K124" s="61"/>
      <c r="L124" s="61"/>
      <c r="M124" s="13"/>
      <c r="N124" s="2"/>
      <c r="O124" s="2"/>
      <c r="P124" s="66"/>
      <c r="Q124" s="66"/>
      <c r="R124" s="2"/>
      <c r="S124" s="2"/>
      <c r="T124" s="2"/>
    </row>
    <row r="125" spans="1:20">
      <c r="A125" s="28">
        <v>42795</v>
      </c>
      <c r="B125" s="28">
        <v>42781</v>
      </c>
      <c r="C125" s="31">
        <f t="shared" si="9"/>
        <v>42781</v>
      </c>
      <c r="D125" s="31"/>
      <c r="E125" s="23"/>
      <c r="F125" s="23"/>
      <c r="G125" s="23"/>
      <c r="H125" s="23"/>
      <c r="I125" s="2"/>
      <c r="J125" s="2"/>
      <c r="K125" s="61"/>
      <c r="L125" s="61"/>
      <c r="M125" s="13"/>
      <c r="N125" s="2"/>
      <c r="O125" s="2"/>
      <c r="P125" s="66"/>
      <c r="Q125" s="66"/>
      <c r="R125" s="2"/>
      <c r="S125" s="2"/>
      <c r="T125" s="2"/>
    </row>
    <row r="126" spans="1:20">
      <c r="A126" s="28">
        <v>42826</v>
      </c>
      <c r="B126" s="28">
        <v>42809</v>
      </c>
      <c r="C126" s="31">
        <f t="shared" ref="C126:C157" si="10">WORKDAY(B126,0,S.DDL_DEQClosed)</f>
        <v>42809</v>
      </c>
      <c r="D126" s="31"/>
      <c r="E126" s="23"/>
      <c r="F126" s="23"/>
      <c r="G126" s="23"/>
      <c r="H126" s="23"/>
      <c r="I126" s="2"/>
      <c r="J126" s="2"/>
      <c r="K126" s="61"/>
      <c r="L126" s="61"/>
      <c r="M126" s="13"/>
      <c r="N126" s="2"/>
      <c r="O126" s="2"/>
      <c r="P126" s="66"/>
      <c r="Q126" s="66"/>
      <c r="R126" s="2"/>
      <c r="S126" s="2"/>
      <c r="T126" s="2"/>
    </row>
    <row r="127" spans="1:20">
      <c r="A127" s="28">
        <v>42856</v>
      </c>
      <c r="B127" s="28">
        <v>42839</v>
      </c>
      <c r="C127" s="31">
        <f t="shared" si="10"/>
        <v>42839</v>
      </c>
      <c r="D127" s="31"/>
      <c r="E127" s="23"/>
      <c r="F127" s="23"/>
      <c r="G127" s="23"/>
      <c r="H127" s="23"/>
      <c r="I127" s="2"/>
      <c r="J127" s="2"/>
      <c r="K127" s="61"/>
      <c r="L127" s="61"/>
      <c r="M127" s="13"/>
      <c r="N127" s="2"/>
      <c r="O127" s="2"/>
      <c r="P127" s="66"/>
      <c r="Q127" s="66"/>
      <c r="R127" s="2"/>
      <c r="S127" s="2"/>
      <c r="T127" s="2"/>
    </row>
    <row r="128" spans="1:20">
      <c r="A128" s="28">
        <v>42887</v>
      </c>
      <c r="B128" s="28">
        <v>42870</v>
      </c>
      <c r="C128" s="31">
        <f t="shared" si="10"/>
        <v>42870</v>
      </c>
      <c r="D128" s="31"/>
      <c r="E128" s="23"/>
      <c r="F128" s="23"/>
      <c r="G128" s="23"/>
      <c r="H128" s="23"/>
      <c r="I128" s="2"/>
      <c r="J128" s="2"/>
      <c r="K128" s="61"/>
      <c r="L128" s="61"/>
      <c r="M128" s="13"/>
      <c r="N128" s="2"/>
      <c r="O128" s="2"/>
      <c r="P128" s="66"/>
      <c r="Q128" s="66"/>
      <c r="R128" s="2"/>
      <c r="S128" s="2"/>
      <c r="T128" s="2"/>
    </row>
    <row r="129" spans="1:20">
      <c r="A129" s="28">
        <v>42917</v>
      </c>
      <c r="B129" s="28">
        <v>42901</v>
      </c>
      <c r="C129" s="31">
        <f t="shared" si="10"/>
        <v>42901</v>
      </c>
      <c r="D129" s="31"/>
      <c r="E129" s="23"/>
      <c r="F129" s="23"/>
      <c r="G129" s="23"/>
      <c r="H129" s="23"/>
      <c r="I129" s="2"/>
      <c r="J129" s="2"/>
      <c r="K129" s="61"/>
      <c r="L129" s="61"/>
      <c r="M129" s="13"/>
      <c r="N129" s="2"/>
      <c r="O129" s="2"/>
      <c r="P129" s="66"/>
      <c r="Q129" s="66"/>
      <c r="R129" s="2"/>
      <c r="S129" s="2"/>
      <c r="T129" s="2"/>
    </row>
    <row r="130" spans="1:20">
      <c r="A130" s="28">
        <v>42948</v>
      </c>
      <c r="B130" s="28">
        <v>42930</v>
      </c>
      <c r="C130" s="31">
        <f t="shared" si="10"/>
        <v>42930</v>
      </c>
      <c r="D130" s="31"/>
      <c r="E130" s="23"/>
      <c r="F130" s="23"/>
      <c r="G130" s="23"/>
      <c r="H130" s="23"/>
      <c r="I130" s="2"/>
      <c r="J130" s="2"/>
      <c r="K130" s="61"/>
      <c r="L130" s="61"/>
      <c r="M130" s="13"/>
      <c r="N130" s="2"/>
      <c r="O130" s="2"/>
      <c r="P130" s="66"/>
      <c r="Q130" s="66"/>
      <c r="R130" s="2"/>
      <c r="S130" s="2"/>
      <c r="T130" s="2"/>
    </row>
    <row r="131" spans="1:20">
      <c r="A131" s="28">
        <v>42979</v>
      </c>
      <c r="B131" s="28">
        <v>42962</v>
      </c>
      <c r="C131" s="31">
        <f t="shared" si="10"/>
        <v>42962</v>
      </c>
      <c r="D131" s="31"/>
      <c r="E131" s="23"/>
      <c r="F131" s="23"/>
      <c r="G131" s="23"/>
      <c r="H131" s="23"/>
      <c r="I131" s="2"/>
      <c r="J131" s="2"/>
      <c r="K131" s="61"/>
      <c r="L131" s="61"/>
      <c r="M131" s="13"/>
      <c r="N131" s="2"/>
      <c r="O131" s="2"/>
      <c r="P131" s="66"/>
      <c r="Q131" s="66"/>
      <c r="R131" s="2"/>
      <c r="S131" s="2"/>
      <c r="T131" s="2"/>
    </row>
    <row r="132" spans="1:20">
      <c r="A132" s="28">
        <v>43009</v>
      </c>
      <c r="B132" s="28">
        <v>42993</v>
      </c>
      <c r="C132" s="31">
        <f t="shared" si="10"/>
        <v>42993</v>
      </c>
      <c r="D132" s="31"/>
      <c r="E132" s="23"/>
      <c r="F132" s="23"/>
      <c r="G132" s="23"/>
      <c r="H132" s="23"/>
      <c r="I132" s="2"/>
      <c r="J132" s="2"/>
      <c r="K132" s="61"/>
      <c r="L132" s="61"/>
      <c r="M132" s="13"/>
      <c r="N132" s="2"/>
      <c r="O132" s="2"/>
      <c r="P132" s="66"/>
      <c r="Q132" s="66"/>
      <c r="R132" s="2"/>
      <c r="S132" s="2"/>
      <c r="T132" s="2"/>
    </row>
    <row r="133" spans="1:20">
      <c r="A133" s="28">
        <v>43040</v>
      </c>
      <c r="B133" s="28">
        <v>43021</v>
      </c>
      <c r="C133" s="31">
        <f t="shared" si="10"/>
        <v>43021</v>
      </c>
      <c r="D133" s="31"/>
      <c r="E133" s="23"/>
      <c r="F133" s="23"/>
      <c r="G133" s="23"/>
      <c r="H133" s="23"/>
      <c r="I133" s="2"/>
      <c r="J133" s="2"/>
      <c r="K133" s="61"/>
      <c r="L133" s="61"/>
      <c r="M133" s="13"/>
      <c r="N133" s="2"/>
      <c r="O133" s="2"/>
      <c r="P133" s="66"/>
      <c r="Q133" s="66"/>
      <c r="R133" s="2"/>
      <c r="S133" s="2"/>
      <c r="T133" s="2"/>
    </row>
    <row r="134" spans="1:20">
      <c r="A134" s="28">
        <v>43070</v>
      </c>
      <c r="B134" s="28">
        <v>43054</v>
      </c>
      <c r="C134" s="31">
        <f t="shared" si="10"/>
        <v>43054</v>
      </c>
      <c r="D134" s="31"/>
      <c r="E134" s="23"/>
      <c r="F134" s="23"/>
      <c r="G134" s="23"/>
      <c r="H134" s="23"/>
      <c r="I134" s="2"/>
      <c r="J134" s="2"/>
      <c r="K134" s="61"/>
      <c r="L134" s="61"/>
      <c r="M134" s="13"/>
      <c r="N134" s="2"/>
      <c r="O134" s="2"/>
      <c r="P134" s="66"/>
      <c r="Q134" s="66"/>
      <c r="R134" s="2"/>
      <c r="S134" s="2"/>
      <c r="T134" s="2"/>
    </row>
    <row r="135" spans="1:20">
      <c r="A135" s="28">
        <v>43101</v>
      </c>
      <c r="B135" s="28">
        <v>43084</v>
      </c>
      <c r="C135" s="31">
        <f t="shared" si="10"/>
        <v>43084</v>
      </c>
      <c r="D135" s="31"/>
      <c r="E135" s="23"/>
      <c r="F135" s="23"/>
      <c r="G135" s="23"/>
      <c r="H135" s="23"/>
      <c r="I135" s="2"/>
      <c r="J135" s="2"/>
      <c r="K135" s="61"/>
      <c r="L135" s="61"/>
      <c r="M135" s="13"/>
      <c r="N135" s="2"/>
      <c r="O135" s="2"/>
      <c r="P135" s="66"/>
      <c r="Q135" s="66"/>
      <c r="R135" s="2"/>
      <c r="S135" s="2"/>
      <c r="T135" s="2"/>
    </row>
    <row r="136" spans="1:20">
      <c r="A136" s="28">
        <v>43132</v>
      </c>
      <c r="B136" s="28">
        <v>43115</v>
      </c>
      <c r="C136" s="31">
        <f t="shared" si="10"/>
        <v>43115</v>
      </c>
      <c r="D136" s="31"/>
      <c r="E136" s="23"/>
      <c r="F136" s="23"/>
      <c r="G136" s="23"/>
      <c r="H136" s="23"/>
      <c r="I136" s="2"/>
      <c r="J136" s="2"/>
      <c r="K136" s="61"/>
      <c r="L136" s="61"/>
      <c r="M136" s="13"/>
      <c r="N136" s="2"/>
      <c r="O136" s="2"/>
      <c r="P136" s="66"/>
      <c r="Q136" s="66"/>
      <c r="R136" s="2"/>
      <c r="S136" s="2"/>
      <c r="T136" s="2"/>
    </row>
    <row r="137" spans="1:20">
      <c r="A137" s="28">
        <v>43160</v>
      </c>
      <c r="B137" s="29">
        <v>43146</v>
      </c>
      <c r="C137" s="31">
        <f t="shared" si="10"/>
        <v>43146</v>
      </c>
      <c r="D137" s="31"/>
      <c r="E137" s="23"/>
      <c r="F137" s="23"/>
      <c r="G137" s="23"/>
      <c r="H137" s="23"/>
      <c r="I137" s="2"/>
      <c r="J137" s="2"/>
      <c r="K137" s="61"/>
      <c r="L137" s="61"/>
      <c r="M137" s="13"/>
      <c r="N137" s="2"/>
      <c r="O137" s="2"/>
      <c r="P137" s="66"/>
      <c r="Q137" s="66"/>
      <c r="R137" s="2"/>
      <c r="S137" s="2"/>
      <c r="T137" s="2"/>
    </row>
    <row r="138" spans="1:20">
      <c r="A138" s="28">
        <v>43191</v>
      </c>
      <c r="B138" s="28">
        <v>43173</v>
      </c>
      <c r="C138" s="31">
        <f t="shared" si="10"/>
        <v>43173</v>
      </c>
      <c r="D138" s="31"/>
      <c r="E138" s="23"/>
      <c r="F138" s="23"/>
      <c r="G138" s="23"/>
      <c r="H138" s="23"/>
      <c r="I138" s="2"/>
      <c r="J138" s="2"/>
      <c r="K138" s="61"/>
      <c r="L138" s="61"/>
      <c r="M138" s="13"/>
      <c r="N138" s="2"/>
      <c r="O138" s="2"/>
      <c r="P138" s="66"/>
      <c r="Q138" s="66"/>
      <c r="R138" s="2"/>
      <c r="S138" s="2"/>
      <c r="T138" s="2"/>
    </row>
    <row r="139" spans="1:20">
      <c r="A139" s="28">
        <v>43221</v>
      </c>
      <c r="B139" s="28">
        <v>43203</v>
      </c>
      <c r="C139" s="31">
        <f t="shared" si="10"/>
        <v>43203</v>
      </c>
      <c r="D139" s="31"/>
      <c r="E139" s="23"/>
      <c r="F139" s="23"/>
      <c r="G139" s="23"/>
      <c r="H139" s="23"/>
      <c r="I139" s="2"/>
      <c r="J139" s="2"/>
      <c r="K139" s="61"/>
      <c r="L139" s="61"/>
      <c r="M139" s="13"/>
      <c r="N139" s="2"/>
      <c r="O139" s="2"/>
      <c r="P139" s="66"/>
      <c r="Q139" s="66"/>
      <c r="R139" s="2"/>
      <c r="S139" s="2"/>
      <c r="T139" s="2"/>
    </row>
    <row r="140" spans="1:20">
      <c r="A140" s="28">
        <v>43252</v>
      </c>
      <c r="B140" s="28">
        <v>43235</v>
      </c>
      <c r="C140" s="31">
        <f t="shared" si="10"/>
        <v>43235</v>
      </c>
      <c r="D140" s="31"/>
      <c r="E140" s="23"/>
      <c r="F140" s="23"/>
      <c r="G140" s="23"/>
      <c r="H140" s="23"/>
      <c r="I140" s="2"/>
      <c r="J140" s="2"/>
      <c r="K140" s="61"/>
      <c r="L140" s="61"/>
      <c r="M140" s="13"/>
      <c r="N140" s="2"/>
      <c r="O140" s="2"/>
      <c r="P140" s="66"/>
      <c r="Q140" s="66"/>
      <c r="R140" s="2"/>
      <c r="S140" s="2"/>
      <c r="T140" s="2"/>
    </row>
    <row r="141" spans="1:20">
      <c r="A141" s="28">
        <v>43282</v>
      </c>
      <c r="B141" s="28">
        <v>43266</v>
      </c>
      <c r="C141" s="31">
        <f t="shared" si="10"/>
        <v>43266</v>
      </c>
      <c r="D141" s="31"/>
      <c r="E141" s="23"/>
      <c r="F141" s="23"/>
      <c r="G141" s="23"/>
      <c r="H141" s="23"/>
      <c r="I141" s="2"/>
      <c r="J141" s="2"/>
      <c r="K141" s="61"/>
      <c r="L141" s="61"/>
      <c r="M141" s="13"/>
      <c r="N141" s="2"/>
      <c r="O141" s="2"/>
      <c r="P141" s="66"/>
      <c r="Q141" s="66"/>
      <c r="R141" s="2"/>
      <c r="S141" s="2"/>
      <c r="T141" s="2"/>
    </row>
    <row r="142" spans="1:20">
      <c r="A142" s="28">
        <v>43313</v>
      </c>
      <c r="B142" s="28">
        <v>43294</v>
      </c>
      <c r="C142" s="31">
        <f t="shared" si="10"/>
        <v>43294</v>
      </c>
      <c r="D142" s="31"/>
      <c r="E142" s="23"/>
      <c r="F142" s="23"/>
      <c r="G142" s="23"/>
      <c r="H142" s="23"/>
      <c r="I142" s="2"/>
      <c r="J142" s="2"/>
      <c r="K142" s="61"/>
      <c r="L142" s="61"/>
      <c r="M142" s="13"/>
      <c r="N142" s="2"/>
      <c r="O142" s="2"/>
      <c r="P142" s="66"/>
      <c r="Q142" s="66"/>
      <c r="R142" s="2"/>
      <c r="S142" s="2"/>
      <c r="T142" s="2"/>
    </row>
    <row r="143" spans="1:20">
      <c r="A143" s="28">
        <v>43344</v>
      </c>
      <c r="B143" s="28">
        <v>43327</v>
      </c>
      <c r="C143" s="31">
        <f t="shared" si="10"/>
        <v>43327</v>
      </c>
      <c r="D143" s="31"/>
      <c r="E143" s="23"/>
      <c r="F143" s="23"/>
      <c r="G143" s="23"/>
      <c r="H143" s="23"/>
      <c r="I143" s="2"/>
      <c r="J143" s="2"/>
      <c r="K143" s="61"/>
      <c r="L143" s="61"/>
      <c r="M143" s="13"/>
      <c r="N143" s="2"/>
      <c r="O143" s="2"/>
      <c r="P143" s="66"/>
      <c r="Q143" s="66"/>
      <c r="R143" s="2"/>
      <c r="S143" s="2"/>
      <c r="T143" s="2"/>
    </row>
    <row r="144" spans="1:20">
      <c r="A144" s="28">
        <v>43374</v>
      </c>
      <c r="B144" s="28">
        <v>43357</v>
      </c>
      <c r="C144" s="31">
        <f t="shared" si="10"/>
        <v>43357</v>
      </c>
      <c r="D144" s="31"/>
      <c r="E144" s="23"/>
      <c r="F144" s="23"/>
      <c r="G144" s="23"/>
      <c r="H144" s="23"/>
      <c r="I144" s="2"/>
      <c r="J144" s="2"/>
      <c r="K144" s="61"/>
      <c r="L144" s="61"/>
      <c r="M144" s="13"/>
      <c r="N144" s="2"/>
      <c r="O144" s="2"/>
      <c r="P144" s="66"/>
      <c r="Q144" s="66"/>
      <c r="R144" s="2"/>
      <c r="S144" s="2"/>
      <c r="T144" s="2"/>
    </row>
    <row r="145" spans="1:20">
      <c r="A145" s="28">
        <v>43405</v>
      </c>
      <c r="B145" s="28">
        <v>43388</v>
      </c>
      <c r="C145" s="31">
        <f t="shared" si="10"/>
        <v>43388</v>
      </c>
      <c r="D145" s="31"/>
      <c r="E145" s="23"/>
      <c r="F145" s="23"/>
      <c r="G145" s="23"/>
      <c r="H145" s="23"/>
      <c r="I145" s="2"/>
      <c r="J145" s="2"/>
      <c r="K145" s="61"/>
      <c r="L145" s="61"/>
      <c r="M145" s="13"/>
      <c r="N145" s="2"/>
      <c r="O145" s="2"/>
      <c r="P145" s="66"/>
      <c r="Q145" s="66"/>
      <c r="R145" s="2"/>
      <c r="S145" s="2"/>
      <c r="T145" s="2"/>
    </row>
    <row r="146" spans="1:20">
      <c r="A146" s="28">
        <v>43435</v>
      </c>
      <c r="B146" s="28">
        <v>43419</v>
      </c>
      <c r="C146" s="31">
        <f t="shared" si="10"/>
        <v>43419</v>
      </c>
      <c r="D146" s="31"/>
      <c r="E146" s="23"/>
      <c r="F146" s="23"/>
      <c r="G146" s="23"/>
      <c r="H146" s="23"/>
      <c r="I146" s="2"/>
      <c r="J146" s="2"/>
      <c r="K146" s="61"/>
      <c r="L146" s="61"/>
      <c r="M146" s="13"/>
      <c r="N146" s="2"/>
      <c r="O146" s="2"/>
      <c r="P146" s="66"/>
      <c r="Q146" s="66"/>
      <c r="R146" s="2"/>
      <c r="S146" s="2"/>
      <c r="T146" s="2"/>
    </row>
    <row r="147" spans="1:20">
      <c r="A147" s="28">
        <v>43466</v>
      </c>
      <c r="B147" s="28">
        <v>43448</v>
      </c>
      <c r="C147" s="31">
        <f t="shared" si="10"/>
        <v>43448</v>
      </c>
      <c r="D147" s="31"/>
      <c r="E147" s="23"/>
      <c r="F147" s="23"/>
      <c r="G147" s="23"/>
      <c r="H147" s="23"/>
      <c r="I147" s="2"/>
      <c r="J147" s="2"/>
      <c r="K147" s="61"/>
      <c r="L147" s="61"/>
      <c r="M147" s="13"/>
      <c r="N147" s="2"/>
      <c r="O147" s="2"/>
      <c r="P147" s="66"/>
      <c r="Q147" s="66"/>
      <c r="R147" s="2"/>
      <c r="S147" s="2"/>
      <c r="T147" s="2"/>
    </row>
    <row r="148" spans="1:20">
      <c r="A148" s="28">
        <v>43497</v>
      </c>
      <c r="B148" s="28">
        <v>43480</v>
      </c>
      <c r="C148" s="31">
        <f t="shared" si="10"/>
        <v>43480</v>
      </c>
      <c r="D148" s="31"/>
      <c r="E148" s="23"/>
      <c r="F148" s="23"/>
      <c r="G148" s="23"/>
      <c r="H148" s="23"/>
      <c r="I148" s="2"/>
      <c r="J148" s="2"/>
      <c r="K148" s="61"/>
      <c r="L148" s="61"/>
      <c r="M148" s="13"/>
      <c r="N148" s="2"/>
      <c r="O148" s="2"/>
      <c r="P148" s="66"/>
      <c r="Q148" s="66"/>
      <c r="R148" s="2"/>
      <c r="S148" s="2"/>
      <c r="T148" s="2"/>
    </row>
    <row r="149" spans="1:20">
      <c r="A149" s="28">
        <v>43525</v>
      </c>
      <c r="B149" s="28">
        <v>43511</v>
      </c>
      <c r="C149" s="31">
        <f t="shared" si="10"/>
        <v>43511</v>
      </c>
      <c r="D149" s="31"/>
      <c r="E149" s="23"/>
      <c r="F149" s="23"/>
      <c r="G149" s="23"/>
      <c r="H149" s="23"/>
      <c r="I149" s="2"/>
      <c r="J149" s="2"/>
      <c r="K149" s="61"/>
      <c r="L149" s="61"/>
      <c r="M149" s="13"/>
      <c r="N149" s="2"/>
      <c r="O149" s="2"/>
      <c r="P149" s="66"/>
      <c r="Q149" s="66"/>
      <c r="R149" s="2"/>
      <c r="S149" s="2"/>
      <c r="T149" s="2"/>
    </row>
    <row r="150" spans="1:20">
      <c r="A150" s="28">
        <v>43556</v>
      </c>
      <c r="B150" s="28">
        <v>43539</v>
      </c>
      <c r="C150" s="31">
        <f t="shared" si="10"/>
        <v>43539</v>
      </c>
      <c r="D150" s="31"/>
      <c r="E150" s="23"/>
      <c r="F150" s="23"/>
      <c r="G150" s="23"/>
      <c r="H150" s="23"/>
      <c r="I150" s="2"/>
      <c r="J150" s="2"/>
      <c r="K150" s="61"/>
      <c r="L150" s="61"/>
      <c r="M150" s="13"/>
      <c r="N150" s="2"/>
      <c r="O150" s="2"/>
      <c r="P150" s="66"/>
      <c r="Q150" s="66"/>
      <c r="R150" s="2"/>
      <c r="S150" s="2"/>
      <c r="T150" s="2"/>
    </row>
    <row r="151" spans="1:20">
      <c r="A151" s="28">
        <v>43586</v>
      </c>
      <c r="B151" s="28">
        <v>43570</v>
      </c>
      <c r="C151" s="31">
        <f t="shared" si="10"/>
        <v>43570</v>
      </c>
      <c r="D151" s="31"/>
      <c r="E151" s="23"/>
      <c r="F151" s="23"/>
      <c r="G151" s="23"/>
      <c r="H151" s="23"/>
      <c r="I151" s="2"/>
      <c r="J151" s="2"/>
      <c r="K151" s="61"/>
      <c r="L151" s="61"/>
      <c r="M151" s="13"/>
      <c r="N151" s="2"/>
      <c r="O151" s="2"/>
      <c r="P151" s="66"/>
      <c r="Q151" s="66"/>
      <c r="R151" s="2"/>
      <c r="S151" s="2"/>
      <c r="T151" s="2"/>
    </row>
    <row r="152" spans="1:20">
      <c r="A152" s="28">
        <v>43617</v>
      </c>
      <c r="B152" s="28">
        <v>43600</v>
      </c>
      <c r="C152" s="31">
        <f t="shared" si="10"/>
        <v>43600</v>
      </c>
      <c r="D152" s="31"/>
      <c r="E152" s="23"/>
      <c r="F152" s="23"/>
      <c r="G152" s="23"/>
      <c r="H152" s="23"/>
      <c r="I152" s="2"/>
      <c r="J152" s="2"/>
      <c r="K152" s="61"/>
      <c r="L152" s="61"/>
      <c r="M152" s="13"/>
      <c r="N152" s="2"/>
      <c r="O152" s="2"/>
      <c r="P152" s="66"/>
      <c r="Q152" s="66"/>
      <c r="R152" s="2"/>
      <c r="S152" s="2"/>
      <c r="T152" s="2"/>
    </row>
    <row r="153" spans="1:20">
      <c r="A153" s="28">
        <v>43647</v>
      </c>
      <c r="B153" s="28">
        <v>43630</v>
      </c>
      <c r="C153" s="31">
        <f t="shared" si="10"/>
        <v>43630</v>
      </c>
      <c r="D153" s="31"/>
      <c r="E153" s="23"/>
      <c r="F153" s="23"/>
      <c r="G153" s="23"/>
      <c r="H153" s="23"/>
      <c r="I153" s="2"/>
      <c r="J153" s="2"/>
      <c r="K153" s="61"/>
      <c r="L153" s="61"/>
      <c r="M153" s="13"/>
      <c r="N153" s="2"/>
      <c r="O153" s="2"/>
      <c r="P153" s="66"/>
      <c r="Q153" s="66"/>
      <c r="R153" s="2"/>
      <c r="S153" s="2"/>
      <c r="T153" s="2"/>
    </row>
    <row r="154" spans="1:20">
      <c r="A154" s="28">
        <v>43678</v>
      </c>
      <c r="B154" s="28">
        <v>43661</v>
      </c>
      <c r="C154" s="31">
        <f t="shared" si="10"/>
        <v>43661</v>
      </c>
      <c r="D154" s="31"/>
      <c r="E154" s="23"/>
      <c r="F154" s="23"/>
      <c r="G154" s="23"/>
      <c r="H154" s="23"/>
      <c r="I154" s="2"/>
      <c r="J154" s="2"/>
      <c r="K154" s="61"/>
      <c r="L154" s="61"/>
      <c r="M154" s="13"/>
      <c r="N154" s="2"/>
      <c r="O154" s="2"/>
      <c r="P154" s="66"/>
      <c r="Q154" s="66"/>
      <c r="R154" s="2"/>
      <c r="S154" s="2"/>
      <c r="T154" s="2"/>
    </row>
    <row r="155" spans="1:20">
      <c r="A155" s="28">
        <v>43709</v>
      </c>
      <c r="B155" s="28">
        <v>43692</v>
      </c>
      <c r="C155" s="31">
        <f t="shared" si="10"/>
        <v>43692</v>
      </c>
      <c r="D155" s="31"/>
      <c r="E155" s="23"/>
      <c r="F155" s="23"/>
      <c r="G155" s="23"/>
      <c r="H155" s="23"/>
      <c r="I155" s="2"/>
      <c r="J155" s="2"/>
      <c r="K155" s="61"/>
      <c r="L155" s="61"/>
      <c r="M155" s="13"/>
      <c r="N155" s="2"/>
      <c r="O155" s="2"/>
      <c r="P155" s="66"/>
      <c r="Q155" s="66"/>
      <c r="R155" s="2"/>
      <c r="S155" s="2"/>
      <c r="T155" s="2"/>
    </row>
    <row r="156" spans="1:20">
      <c r="A156" s="28">
        <v>43739</v>
      </c>
      <c r="B156" s="28">
        <v>43721</v>
      </c>
      <c r="C156" s="31">
        <f t="shared" si="10"/>
        <v>43721</v>
      </c>
      <c r="D156" s="31"/>
      <c r="E156" s="23"/>
      <c r="F156" s="23"/>
      <c r="G156" s="23"/>
      <c r="H156" s="23"/>
      <c r="I156" s="2"/>
      <c r="J156" s="2"/>
      <c r="K156" s="61"/>
      <c r="L156" s="61"/>
      <c r="M156" s="13"/>
      <c r="N156" s="2"/>
      <c r="O156" s="2"/>
      <c r="P156" s="66"/>
      <c r="Q156" s="66"/>
      <c r="R156" s="2"/>
      <c r="S156" s="2"/>
      <c r="T156" s="2"/>
    </row>
    <row r="157" spans="1:20">
      <c r="A157" s="28">
        <v>43770</v>
      </c>
      <c r="B157" s="28">
        <v>43753</v>
      </c>
      <c r="C157" s="31">
        <f t="shared" si="10"/>
        <v>43753</v>
      </c>
      <c r="D157" s="31"/>
      <c r="E157" s="23"/>
      <c r="F157" s="23"/>
      <c r="G157" s="23"/>
      <c r="H157" s="23"/>
      <c r="I157" s="2"/>
      <c r="J157" s="2"/>
      <c r="K157" s="61"/>
      <c r="L157" s="61"/>
      <c r="M157" s="13"/>
      <c r="N157" s="2"/>
      <c r="O157" s="2"/>
      <c r="P157" s="66"/>
      <c r="Q157" s="66"/>
      <c r="R157" s="2"/>
      <c r="S157" s="2"/>
      <c r="T157" s="2"/>
    </row>
    <row r="158" spans="1:20">
      <c r="A158" s="28">
        <v>43800</v>
      </c>
      <c r="B158" s="28">
        <v>43784</v>
      </c>
      <c r="C158" s="31">
        <f t="shared" ref="C158:C182" si="11">WORKDAY(B158,0,S.DDL_DEQClosed)</f>
        <v>43784</v>
      </c>
      <c r="D158" s="31"/>
      <c r="E158" s="23"/>
      <c r="F158" s="23"/>
      <c r="G158" s="23"/>
      <c r="H158" s="23"/>
      <c r="I158" s="2"/>
      <c r="J158" s="2"/>
      <c r="K158" s="61"/>
      <c r="L158" s="61"/>
      <c r="M158" s="13"/>
      <c r="N158" s="2"/>
      <c r="O158" s="2"/>
      <c r="P158" s="66"/>
      <c r="Q158" s="66"/>
      <c r="R158" s="2"/>
      <c r="S158" s="2"/>
      <c r="T158" s="2"/>
    </row>
    <row r="159" spans="1:20">
      <c r="A159" s="28">
        <v>43831</v>
      </c>
      <c r="B159" s="28">
        <v>43812</v>
      </c>
      <c r="C159" s="31">
        <f t="shared" si="11"/>
        <v>43812</v>
      </c>
      <c r="D159" s="31"/>
      <c r="E159" s="23"/>
      <c r="F159" s="23"/>
      <c r="G159" s="23"/>
      <c r="H159" s="23"/>
      <c r="I159" s="2"/>
      <c r="J159" s="2"/>
      <c r="K159" s="61"/>
      <c r="L159" s="61"/>
      <c r="M159" s="13"/>
      <c r="N159" s="2"/>
      <c r="O159" s="2"/>
      <c r="P159" s="66"/>
      <c r="Q159" s="66"/>
      <c r="R159" s="2"/>
      <c r="S159" s="2"/>
      <c r="T159" s="2"/>
    </row>
    <row r="160" spans="1:20">
      <c r="A160" s="28">
        <v>43862</v>
      </c>
      <c r="B160" s="28">
        <v>43845</v>
      </c>
      <c r="C160" s="31">
        <f t="shared" si="11"/>
        <v>43845</v>
      </c>
      <c r="D160" s="31"/>
      <c r="E160" s="23"/>
      <c r="F160" s="23"/>
      <c r="G160" s="23"/>
      <c r="H160" s="23"/>
      <c r="I160" s="2"/>
      <c r="J160" s="2"/>
      <c r="K160" s="61"/>
      <c r="L160" s="61"/>
      <c r="M160" s="13"/>
      <c r="N160" s="2"/>
      <c r="O160" s="2"/>
      <c r="P160" s="66"/>
      <c r="Q160" s="66"/>
      <c r="R160" s="2"/>
      <c r="S160" s="2"/>
      <c r="T160" s="2"/>
    </row>
    <row r="161" spans="1:20">
      <c r="A161" s="28">
        <v>43891</v>
      </c>
      <c r="B161" s="29">
        <v>43875</v>
      </c>
      <c r="C161" s="31">
        <f t="shared" si="11"/>
        <v>43875</v>
      </c>
      <c r="D161" s="31"/>
      <c r="E161" s="23"/>
      <c r="F161" s="23"/>
      <c r="G161" s="23"/>
      <c r="H161" s="23"/>
      <c r="I161" s="2"/>
      <c r="J161" s="2"/>
      <c r="K161" s="61"/>
      <c r="L161" s="61"/>
      <c r="M161" s="13"/>
      <c r="N161" s="2"/>
      <c r="O161" s="2"/>
      <c r="P161" s="66"/>
      <c r="Q161" s="66"/>
      <c r="R161" s="2"/>
      <c r="S161" s="2"/>
      <c r="T161" s="2"/>
    </row>
    <row r="162" spans="1:20">
      <c r="A162" s="28">
        <v>43922</v>
      </c>
      <c r="B162" s="28">
        <v>43903</v>
      </c>
      <c r="C162" s="31">
        <f t="shared" si="11"/>
        <v>43903</v>
      </c>
      <c r="D162" s="31"/>
      <c r="E162" s="23"/>
      <c r="F162" s="23"/>
      <c r="G162" s="23"/>
      <c r="H162" s="23"/>
      <c r="I162" s="2"/>
      <c r="J162" s="2"/>
      <c r="K162" s="61"/>
      <c r="L162" s="61"/>
      <c r="M162" s="13"/>
      <c r="N162" s="2"/>
      <c r="O162" s="2"/>
      <c r="P162" s="66"/>
      <c r="Q162" s="66"/>
      <c r="R162" s="2"/>
      <c r="S162" s="2"/>
      <c r="T162" s="2"/>
    </row>
    <row r="163" spans="1:20">
      <c r="A163" s="28">
        <v>43952</v>
      </c>
      <c r="B163" s="28">
        <v>43936</v>
      </c>
      <c r="C163" s="31">
        <f t="shared" si="11"/>
        <v>43936</v>
      </c>
      <c r="D163" s="31"/>
      <c r="E163" s="23"/>
      <c r="F163" s="23"/>
      <c r="G163" s="23"/>
      <c r="H163" s="23"/>
      <c r="I163" s="2"/>
      <c r="J163" s="2"/>
      <c r="K163" s="61"/>
      <c r="L163" s="61"/>
      <c r="M163" s="13"/>
      <c r="N163" s="2"/>
      <c r="O163" s="2"/>
      <c r="P163" s="66"/>
      <c r="Q163" s="66"/>
      <c r="R163" s="2"/>
      <c r="S163" s="2"/>
      <c r="T163" s="2"/>
    </row>
    <row r="164" spans="1:20">
      <c r="A164" s="28">
        <v>43983</v>
      </c>
      <c r="B164" s="28">
        <v>43966</v>
      </c>
      <c r="C164" s="31">
        <f t="shared" si="11"/>
        <v>43966</v>
      </c>
      <c r="D164" s="31"/>
      <c r="E164" s="23"/>
      <c r="F164" s="23"/>
      <c r="G164" s="23"/>
      <c r="H164" s="23"/>
      <c r="I164" s="2"/>
      <c r="J164" s="2"/>
      <c r="K164" s="61"/>
      <c r="L164" s="61"/>
      <c r="M164" s="13"/>
      <c r="N164" s="2"/>
      <c r="O164" s="2"/>
      <c r="P164" s="66"/>
      <c r="Q164" s="66"/>
      <c r="R164" s="2"/>
      <c r="S164" s="2"/>
      <c r="T164" s="2"/>
    </row>
    <row r="165" spans="1:20">
      <c r="A165" s="28">
        <v>44013</v>
      </c>
      <c r="B165" s="28">
        <v>43997</v>
      </c>
      <c r="C165" s="31">
        <f t="shared" si="11"/>
        <v>43997</v>
      </c>
      <c r="D165" s="31"/>
      <c r="E165" s="23"/>
      <c r="F165" s="23"/>
      <c r="G165" s="23"/>
      <c r="H165" s="23"/>
      <c r="I165" s="2"/>
      <c r="J165" s="2"/>
      <c r="K165" s="61"/>
      <c r="L165" s="61"/>
      <c r="M165" s="13"/>
      <c r="N165" s="2"/>
      <c r="O165" s="2"/>
      <c r="P165" s="66"/>
      <c r="Q165" s="66"/>
      <c r="R165" s="2"/>
      <c r="S165" s="2"/>
      <c r="T165" s="2"/>
    </row>
    <row r="166" spans="1:20">
      <c r="A166" s="28">
        <v>44044</v>
      </c>
      <c r="B166" s="28">
        <v>44027</v>
      </c>
      <c r="C166" s="31">
        <f t="shared" si="11"/>
        <v>44027</v>
      </c>
      <c r="D166" s="31"/>
      <c r="E166" s="23"/>
      <c r="F166" s="23"/>
      <c r="G166" s="23"/>
      <c r="H166" s="23"/>
      <c r="I166" s="2"/>
      <c r="J166" s="2"/>
      <c r="K166" s="61"/>
      <c r="L166" s="61"/>
      <c r="M166" s="13"/>
      <c r="N166" s="2"/>
      <c r="O166" s="2"/>
      <c r="P166" s="66"/>
      <c r="Q166" s="66"/>
      <c r="R166" s="2"/>
      <c r="S166" s="2"/>
      <c r="T166" s="2"/>
    </row>
    <row r="167" spans="1:20">
      <c r="A167" s="28">
        <v>44075</v>
      </c>
      <c r="B167" s="28">
        <v>44057</v>
      </c>
      <c r="C167" s="31">
        <f t="shared" si="11"/>
        <v>44057</v>
      </c>
      <c r="D167" s="31"/>
      <c r="E167" s="23"/>
      <c r="F167" s="23"/>
      <c r="G167" s="23"/>
      <c r="H167" s="23"/>
      <c r="I167" s="2"/>
      <c r="J167" s="2"/>
      <c r="K167" s="61"/>
      <c r="L167" s="61"/>
      <c r="M167" s="13"/>
      <c r="N167" s="2"/>
      <c r="O167" s="2"/>
      <c r="P167" s="66"/>
      <c r="Q167" s="66"/>
      <c r="R167" s="2"/>
      <c r="S167" s="2"/>
      <c r="T167" s="2"/>
    </row>
    <row r="168" spans="1:20">
      <c r="A168" s="28">
        <v>44105</v>
      </c>
      <c r="B168" s="28">
        <v>44089</v>
      </c>
      <c r="C168" s="31">
        <f t="shared" si="11"/>
        <v>44089</v>
      </c>
      <c r="D168" s="31"/>
      <c r="E168" s="23"/>
      <c r="F168" s="23"/>
      <c r="G168" s="23"/>
      <c r="H168" s="23"/>
      <c r="I168" s="2"/>
      <c r="J168" s="2"/>
      <c r="K168" s="61"/>
      <c r="L168" s="61"/>
      <c r="M168" s="13"/>
      <c r="N168" s="2"/>
      <c r="O168" s="2"/>
      <c r="P168" s="66"/>
      <c r="Q168" s="66"/>
      <c r="R168" s="2"/>
      <c r="S168" s="2"/>
      <c r="T168" s="2"/>
    </row>
    <row r="169" spans="1:20">
      <c r="A169" s="28">
        <v>44136</v>
      </c>
      <c r="B169" s="28">
        <v>44119</v>
      </c>
      <c r="C169" s="31">
        <f t="shared" si="11"/>
        <v>44119</v>
      </c>
      <c r="D169" s="31"/>
      <c r="E169" s="23"/>
      <c r="F169" s="23"/>
      <c r="G169" s="23"/>
      <c r="H169" s="23"/>
      <c r="I169" s="2"/>
      <c r="J169" s="2"/>
      <c r="K169" s="61"/>
      <c r="L169" s="61"/>
      <c r="M169" s="13"/>
      <c r="N169" s="2"/>
      <c r="O169" s="2"/>
      <c r="P169" s="66"/>
      <c r="Q169" s="66"/>
      <c r="R169" s="2"/>
      <c r="S169" s="2"/>
      <c r="T169" s="2"/>
    </row>
    <row r="170" spans="1:20">
      <c r="A170" s="28">
        <v>44166</v>
      </c>
      <c r="B170" s="28">
        <v>44148</v>
      </c>
      <c r="C170" s="31">
        <f t="shared" si="11"/>
        <v>44148</v>
      </c>
      <c r="D170" s="31"/>
      <c r="E170" s="23"/>
      <c r="F170" s="23"/>
      <c r="G170" s="23"/>
      <c r="H170" s="23"/>
      <c r="I170" s="2"/>
      <c r="J170" s="2"/>
      <c r="K170" s="61"/>
      <c r="L170" s="61"/>
      <c r="M170" s="13"/>
      <c r="N170" s="2"/>
      <c r="O170" s="2"/>
      <c r="P170" s="66"/>
      <c r="Q170" s="66"/>
      <c r="R170" s="2"/>
      <c r="S170" s="2"/>
      <c r="T170" s="2"/>
    </row>
    <row r="171" spans="1:20">
      <c r="A171" s="28">
        <v>44197</v>
      </c>
      <c r="B171" s="28">
        <v>44180</v>
      </c>
      <c r="C171" s="31">
        <f t="shared" si="11"/>
        <v>44180</v>
      </c>
      <c r="D171" s="31"/>
      <c r="E171" s="23"/>
      <c r="F171" s="23"/>
      <c r="G171" s="23"/>
      <c r="H171" s="23"/>
      <c r="I171" s="2"/>
      <c r="J171" s="2"/>
      <c r="K171" s="61"/>
      <c r="L171" s="61"/>
      <c r="M171" s="13"/>
      <c r="N171" s="2"/>
      <c r="O171" s="2"/>
      <c r="P171" s="66"/>
      <c r="Q171" s="66"/>
      <c r="R171" s="2"/>
      <c r="S171" s="2"/>
      <c r="T171" s="2"/>
    </row>
    <row r="172" spans="1:20">
      <c r="A172" s="28">
        <v>44228</v>
      </c>
      <c r="B172" s="28">
        <v>44211</v>
      </c>
      <c r="C172" s="31">
        <f t="shared" si="11"/>
        <v>44211</v>
      </c>
      <c r="D172" s="31"/>
      <c r="E172" s="23"/>
      <c r="F172" s="23"/>
      <c r="G172" s="23"/>
      <c r="H172" s="23"/>
      <c r="I172" s="2"/>
      <c r="J172" s="2"/>
      <c r="K172" s="61"/>
      <c r="L172" s="61"/>
      <c r="M172" s="13"/>
      <c r="N172" s="2"/>
      <c r="O172" s="2"/>
      <c r="P172" s="66"/>
      <c r="Q172" s="66"/>
      <c r="R172" s="2"/>
      <c r="S172" s="2"/>
      <c r="T172" s="2"/>
    </row>
    <row r="173" spans="1:20">
      <c r="A173" s="28">
        <v>44256</v>
      </c>
      <c r="B173" s="29">
        <v>44242</v>
      </c>
      <c r="C173" s="31">
        <f t="shared" si="11"/>
        <v>44242</v>
      </c>
      <c r="D173" s="31"/>
      <c r="E173" s="23"/>
      <c r="F173" s="23"/>
      <c r="G173" s="23"/>
      <c r="H173" s="23"/>
      <c r="I173" s="2"/>
      <c r="J173" s="2"/>
      <c r="K173" s="61"/>
      <c r="L173" s="61"/>
      <c r="M173" s="13"/>
      <c r="N173" s="2"/>
      <c r="O173" s="2"/>
      <c r="P173" s="66"/>
      <c r="Q173" s="66"/>
      <c r="R173" s="2"/>
      <c r="S173" s="2"/>
      <c r="T173" s="2"/>
    </row>
    <row r="174" spans="1:20">
      <c r="A174" s="28">
        <v>44287</v>
      </c>
      <c r="B174" s="28">
        <v>44270</v>
      </c>
      <c r="C174" s="31">
        <f t="shared" si="11"/>
        <v>44270</v>
      </c>
      <c r="D174" s="31"/>
      <c r="E174" s="23"/>
      <c r="F174" s="23"/>
      <c r="G174" s="23"/>
      <c r="H174" s="23"/>
      <c r="I174" s="2"/>
      <c r="J174" s="2"/>
      <c r="K174" s="61"/>
      <c r="L174" s="61"/>
      <c r="M174" s="13"/>
      <c r="N174" s="2"/>
      <c r="O174" s="2"/>
      <c r="P174" s="66"/>
      <c r="Q174" s="66"/>
      <c r="R174" s="2"/>
      <c r="S174" s="2"/>
      <c r="T174" s="2"/>
    </row>
    <row r="175" spans="1:20">
      <c r="A175" s="28">
        <v>44317</v>
      </c>
      <c r="B175" s="28">
        <v>44301</v>
      </c>
      <c r="C175" s="31">
        <f t="shared" si="11"/>
        <v>44301</v>
      </c>
      <c r="D175" s="31"/>
      <c r="E175" s="23"/>
      <c r="F175" s="23"/>
      <c r="G175" s="23"/>
      <c r="H175" s="23"/>
      <c r="I175" s="2"/>
      <c r="J175" s="2"/>
      <c r="K175" s="61"/>
      <c r="L175" s="61"/>
      <c r="M175" s="13"/>
      <c r="N175" s="2"/>
      <c r="O175" s="2"/>
      <c r="P175" s="66"/>
      <c r="Q175" s="66"/>
      <c r="R175" s="2"/>
      <c r="S175" s="2"/>
      <c r="T175" s="2"/>
    </row>
    <row r="176" spans="1:20">
      <c r="A176" s="28">
        <v>44348</v>
      </c>
      <c r="B176" s="28">
        <v>44330</v>
      </c>
      <c r="C176" s="31">
        <f t="shared" si="11"/>
        <v>44330</v>
      </c>
      <c r="D176" s="31"/>
      <c r="E176" s="23"/>
      <c r="F176" s="23"/>
      <c r="G176" s="23"/>
      <c r="H176" s="23"/>
      <c r="I176" s="2"/>
      <c r="J176" s="2"/>
      <c r="K176" s="61"/>
      <c r="L176" s="61"/>
      <c r="M176" s="13"/>
      <c r="N176" s="2"/>
      <c r="O176" s="2"/>
      <c r="P176" s="66"/>
      <c r="Q176" s="66"/>
      <c r="R176" s="2"/>
      <c r="S176" s="2"/>
      <c r="T176" s="2"/>
    </row>
    <row r="177" spans="1:20">
      <c r="A177" s="28">
        <v>44378</v>
      </c>
      <c r="B177" s="28">
        <v>44362</v>
      </c>
      <c r="C177" s="31">
        <f t="shared" si="11"/>
        <v>44362</v>
      </c>
      <c r="D177" s="31"/>
      <c r="E177" s="23"/>
      <c r="F177" s="23"/>
      <c r="G177" s="23"/>
      <c r="H177" s="23"/>
      <c r="I177" s="2"/>
      <c r="J177" s="2"/>
      <c r="K177" s="61"/>
      <c r="L177" s="61"/>
      <c r="M177" s="13"/>
      <c r="N177" s="2"/>
      <c r="O177" s="2"/>
      <c r="P177" s="66"/>
      <c r="Q177" s="66"/>
      <c r="R177" s="2"/>
      <c r="S177" s="2"/>
      <c r="T177" s="2"/>
    </row>
    <row r="178" spans="1:20">
      <c r="A178" s="28">
        <v>44409</v>
      </c>
      <c r="B178" s="28">
        <v>44392</v>
      </c>
      <c r="C178" s="31">
        <f t="shared" si="11"/>
        <v>44392</v>
      </c>
      <c r="D178" s="31"/>
      <c r="E178" s="23"/>
      <c r="F178" s="23"/>
      <c r="G178" s="23"/>
      <c r="H178" s="23"/>
      <c r="I178" s="2"/>
      <c r="J178" s="2"/>
      <c r="K178" s="61"/>
      <c r="L178" s="61"/>
      <c r="M178" s="13"/>
      <c r="N178" s="2"/>
      <c r="O178" s="2"/>
      <c r="P178" s="66"/>
      <c r="Q178" s="66"/>
      <c r="R178" s="2"/>
      <c r="S178" s="2"/>
      <c r="T178" s="2"/>
    </row>
    <row r="179" spans="1:20">
      <c r="A179" s="28">
        <v>44440</v>
      </c>
      <c r="B179" s="28">
        <v>44421</v>
      </c>
      <c r="C179" s="31">
        <f t="shared" si="11"/>
        <v>44421</v>
      </c>
      <c r="D179" s="31"/>
      <c r="E179" s="23"/>
      <c r="F179" s="23"/>
      <c r="G179" s="23"/>
      <c r="H179" s="23"/>
      <c r="I179" s="2"/>
      <c r="J179" s="2"/>
      <c r="K179" s="61"/>
      <c r="L179" s="61"/>
      <c r="M179" s="13"/>
      <c r="N179" s="2"/>
      <c r="O179" s="2"/>
      <c r="P179" s="66"/>
      <c r="Q179" s="66"/>
      <c r="R179" s="2"/>
      <c r="S179" s="2"/>
      <c r="T179" s="2"/>
    </row>
    <row r="180" spans="1:20">
      <c r="A180" s="28">
        <v>44470</v>
      </c>
      <c r="B180" s="28">
        <v>44454</v>
      </c>
      <c r="C180" s="31">
        <f t="shared" si="11"/>
        <v>44454</v>
      </c>
      <c r="D180" s="31"/>
      <c r="E180" s="23"/>
      <c r="F180" s="23"/>
      <c r="G180" s="23"/>
      <c r="H180" s="23"/>
      <c r="I180" s="2"/>
      <c r="J180" s="2"/>
      <c r="K180" s="61"/>
      <c r="L180" s="61"/>
      <c r="M180" s="13"/>
      <c r="N180" s="2"/>
      <c r="O180" s="2"/>
      <c r="P180" s="66"/>
      <c r="Q180" s="66"/>
      <c r="R180" s="2"/>
      <c r="S180" s="2"/>
      <c r="T180" s="2"/>
    </row>
    <row r="181" spans="1:20">
      <c r="A181" s="28">
        <v>44501</v>
      </c>
      <c r="B181" s="28">
        <v>44484</v>
      </c>
      <c r="C181" s="31">
        <f t="shared" si="11"/>
        <v>44484</v>
      </c>
      <c r="D181" s="31"/>
      <c r="E181" s="23"/>
      <c r="F181" s="23"/>
      <c r="G181" s="23"/>
      <c r="H181" s="23"/>
      <c r="I181" s="2"/>
      <c r="J181" s="2"/>
      <c r="K181" s="61"/>
      <c r="L181" s="61"/>
      <c r="M181" s="13"/>
      <c r="N181" s="2"/>
      <c r="O181" s="2"/>
      <c r="P181" s="66"/>
      <c r="Q181" s="66"/>
      <c r="R181" s="2"/>
      <c r="S181" s="2"/>
      <c r="T181" s="2"/>
    </row>
    <row r="182" spans="1:20">
      <c r="A182" s="28">
        <v>44531</v>
      </c>
      <c r="B182" s="28">
        <v>44515</v>
      </c>
      <c r="C182" s="31">
        <f t="shared" si="11"/>
        <v>44515</v>
      </c>
      <c r="D182" s="31"/>
      <c r="E182" s="23"/>
      <c r="F182" s="23"/>
      <c r="G182" s="23"/>
      <c r="H182" s="23"/>
      <c r="I182" s="2"/>
      <c r="J182" s="2"/>
      <c r="K182" s="61"/>
      <c r="L182" s="61"/>
      <c r="M182" s="13"/>
      <c r="N182" s="2"/>
      <c r="O182" s="2"/>
      <c r="P182" s="66"/>
      <c r="Q182" s="66"/>
      <c r="R182" s="2"/>
      <c r="S182" s="2"/>
      <c r="T182" s="2"/>
    </row>
    <row r="183" spans="1:20">
      <c r="A183" s="5" t="s">
        <v>18</v>
      </c>
      <c r="B183" s="6"/>
      <c r="C183" s="37"/>
      <c r="D183" s="37"/>
      <c r="E183" s="69"/>
      <c r="F183" s="69"/>
      <c r="G183" s="69"/>
      <c r="H183" s="69"/>
      <c r="I183" s="2"/>
      <c r="J183" s="2"/>
      <c r="K183" s="2"/>
      <c r="L183" s="7"/>
      <c r="M183" s="7"/>
      <c r="N183" s="2"/>
      <c r="O183" s="2"/>
      <c r="P183" s="66"/>
      <c r="Q183" s="66"/>
      <c r="R183" s="2"/>
      <c r="S183" s="2"/>
      <c r="T183" s="2"/>
    </row>
    <row r="184" spans="1:20">
      <c r="A184" s="14"/>
      <c r="B184" s="14"/>
      <c r="C184" s="15"/>
      <c r="D184" s="15"/>
      <c r="E184" s="69"/>
      <c r="F184" s="69"/>
      <c r="G184" s="69"/>
      <c r="H184" s="69"/>
      <c r="I184" s="2"/>
      <c r="J184" s="2"/>
      <c r="K184" s="2"/>
      <c r="L184" s="15"/>
      <c r="M184" s="15"/>
      <c r="N184" s="2"/>
      <c r="O184" s="2"/>
      <c r="P184" s="66"/>
      <c r="Q184" s="66"/>
      <c r="R184" s="2"/>
      <c r="S184" s="2"/>
      <c r="T184" s="2"/>
    </row>
    <row r="185" spans="1:20">
      <c r="A185" s="61"/>
      <c r="B185" s="14"/>
      <c r="C185" s="15"/>
      <c r="D185" s="15"/>
      <c r="E185" s="69"/>
      <c r="F185" s="69"/>
      <c r="G185" s="69"/>
      <c r="H185" s="69"/>
      <c r="I185" s="2"/>
      <c r="J185" s="2"/>
      <c r="K185" s="2"/>
      <c r="L185" s="15"/>
      <c r="M185" s="15"/>
      <c r="N185" s="2"/>
      <c r="O185" s="2"/>
      <c r="P185" s="66"/>
      <c r="Q185" s="66"/>
      <c r="R185" s="2"/>
      <c r="S185" s="2"/>
      <c r="T185" s="2"/>
    </row>
    <row r="186" spans="1:20">
      <c r="A186" s="61"/>
      <c r="B186" s="14"/>
      <c r="C186" s="15"/>
      <c r="D186" s="15"/>
      <c r="E186" s="69"/>
      <c r="F186" s="69"/>
      <c r="G186" s="69"/>
      <c r="H186" s="69"/>
      <c r="I186" s="2"/>
      <c r="J186" s="2"/>
      <c r="K186" s="2"/>
      <c r="L186" s="15"/>
      <c r="M186" s="15"/>
      <c r="N186" s="2"/>
      <c r="O186" s="2"/>
      <c r="P186" s="66"/>
      <c r="Q186" s="66"/>
      <c r="R186" s="2"/>
      <c r="S186" s="2"/>
      <c r="T186" s="2"/>
    </row>
    <row r="187" spans="1:20">
      <c r="A187" s="61"/>
      <c r="B187" s="14"/>
      <c r="C187" s="15"/>
      <c r="D187" s="15"/>
      <c r="E187" s="69"/>
      <c r="F187" s="69"/>
      <c r="G187" s="69"/>
      <c r="H187" s="69"/>
      <c r="I187" s="2"/>
      <c r="J187" s="2"/>
      <c r="K187" s="2"/>
      <c r="L187" s="15"/>
      <c r="M187" s="15"/>
      <c r="N187" s="2"/>
      <c r="O187" s="2"/>
      <c r="P187" s="66"/>
      <c r="Q187" s="66"/>
      <c r="R187" s="2"/>
      <c r="S187" s="2"/>
      <c r="T187" s="2"/>
    </row>
    <row r="188" spans="1:20">
      <c r="A188" s="61"/>
      <c r="B188" s="14"/>
      <c r="C188" s="15"/>
      <c r="D188" s="15"/>
      <c r="E188" s="69"/>
      <c r="F188" s="69"/>
      <c r="G188" s="69"/>
      <c r="H188" s="69"/>
      <c r="I188" s="2"/>
      <c r="J188" s="2"/>
      <c r="K188" s="2"/>
      <c r="L188" s="15"/>
      <c r="M188" s="15"/>
      <c r="N188" s="2"/>
      <c r="O188" s="2"/>
      <c r="P188" s="66"/>
      <c r="Q188" s="66"/>
      <c r="R188" s="2"/>
      <c r="S188" s="2"/>
      <c r="T188" s="2"/>
    </row>
    <row r="189" spans="1:20">
      <c r="A189" s="61"/>
      <c r="B189" s="6"/>
      <c r="C189" s="7"/>
      <c r="D189" s="7"/>
      <c r="E189" s="69"/>
      <c r="F189" s="69"/>
      <c r="G189" s="69"/>
      <c r="H189" s="69"/>
      <c r="I189" s="2"/>
      <c r="J189" s="2"/>
      <c r="K189" s="2"/>
      <c r="L189" s="7"/>
      <c r="M189" s="7"/>
      <c r="N189" s="2"/>
      <c r="O189" s="2"/>
      <c r="P189" s="66"/>
      <c r="Q189" s="66"/>
      <c r="R189" s="2"/>
      <c r="S189" s="2"/>
      <c r="T189" s="2"/>
    </row>
    <row r="190" spans="1:20">
      <c r="A190" s="14"/>
      <c r="B190" s="14"/>
      <c r="C190" s="15"/>
      <c r="D190" s="15"/>
      <c r="E190" s="69"/>
      <c r="F190" s="69"/>
      <c r="G190" s="69"/>
      <c r="H190" s="69"/>
      <c r="I190" s="2"/>
      <c r="J190" s="2"/>
      <c r="K190" s="2"/>
      <c r="L190" s="15"/>
      <c r="M190" s="15"/>
      <c r="N190" s="2"/>
      <c r="O190" s="2"/>
      <c r="P190" s="66"/>
      <c r="Q190" s="66"/>
      <c r="R190" s="2"/>
      <c r="S190" s="2"/>
      <c r="T190" s="2"/>
    </row>
    <row r="191" spans="1:20">
      <c r="A191" s="3"/>
      <c r="B191" s="3"/>
      <c r="C191" s="2"/>
      <c r="D191" s="2"/>
      <c r="E191" s="64"/>
      <c r="F191" s="64"/>
      <c r="G191" s="64"/>
      <c r="H191" s="64"/>
      <c r="I191" s="2"/>
      <c r="J191" s="2"/>
      <c r="K191" s="2"/>
      <c r="L191" s="2"/>
      <c r="M191" s="2"/>
      <c r="N191" s="2"/>
      <c r="O191" s="2"/>
      <c r="P191" s="66"/>
      <c r="Q191" s="66"/>
      <c r="R191" s="2"/>
      <c r="S191" s="2"/>
      <c r="T191" s="2"/>
    </row>
    <row r="192" spans="1:20">
      <c r="A192" s="3"/>
      <c r="B192" s="3"/>
      <c r="C192" s="2"/>
      <c r="D192" s="2"/>
      <c r="E192" s="64"/>
      <c r="F192" s="64"/>
      <c r="G192" s="64"/>
      <c r="H192" s="64"/>
      <c r="I192" s="2"/>
      <c r="J192" s="2"/>
      <c r="K192" s="2"/>
      <c r="L192" s="2"/>
      <c r="M192" s="2"/>
      <c r="N192" s="2"/>
      <c r="O192" s="2"/>
      <c r="P192" s="66"/>
      <c r="Q192" s="66"/>
      <c r="R192" s="2"/>
      <c r="S192" s="2"/>
      <c r="T192" s="2"/>
    </row>
    <row r="193" spans="1:20">
      <c r="A193" s="3"/>
      <c r="B193" s="3"/>
      <c r="C193" s="2"/>
      <c r="D193" s="2"/>
      <c r="E193" s="64"/>
      <c r="F193" s="64"/>
      <c r="G193" s="64"/>
      <c r="H193" s="64"/>
      <c r="I193" s="2"/>
      <c r="J193" s="2"/>
      <c r="K193" s="2"/>
      <c r="L193" s="2"/>
      <c r="M193" s="2"/>
      <c r="N193" s="2"/>
      <c r="O193" s="2"/>
      <c r="P193" s="66"/>
      <c r="Q193" s="66"/>
      <c r="R193" s="2"/>
      <c r="S193" s="2"/>
      <c r="T193" s="2"/>
    </row>
    <row r="194" spans="1:20">
      <c r="A194" s="3"/>
      <c r="B194" s="3"/>
      <c r="C194" s="2"/>
      <c r="D194" s="2"/>
      <c r="E194" s="64"/>
      <c r="F194" s="64"/>
      <c r="G194" s="64"/>
      <c r="H194" s="64"/>
      <c r="I194" s="2"/>
      <c r="J194" s="2"/>
      <c r="K194" s="2"/>
      <c r="L194" s="2"/>
      <c r="M194" s="2"/>
      <c r="N194" s="2"/>
      <c r="O194" s="2"/>
      <c r="P194" s="66"/>
      <c r="Q194" s="66"/>
      <c r="R194" s="2"/>
      <c r="S194" s="2"/>
      <c r="T194" s="2"/>
    </row>
    <row r="195" spans="1:20">
      <c r="A195" s="3"/>
      <c r="B195" s="3"/>
      <c r="C195" s="2"/>
      <c r="D195" s="2"/>
      <c r="E195" s="64"/>
      <c r="F195" s="64"/>
      <c r="G195" s="64"/>
      <c r="H195" s="64"/>
      <c r="I195" s="2"/>
      <c r="J195" s="2"/>
      <c r="K195" s="2"/>
      <c r="L195" s="2"/>
      <c r="M195" s="2"/>
      <c r="N195" s="2"/>
      <c r="O195" s="2"/>
      <c r="P195" s="66"/>
      <c r="Q195" s="66"/>
      <c r="R195" s="2"/>
      <c r="S195" s="2"/>
      <c r="T195" s="2"/>
    </row>
    <row r="196" spans="1:20">
      <c r="A196" s="3"/>
      <c r="B196" s="3"/>
      <c r="C196" s="2"/>
      <c r="D196" s="2"/>
      <c r="E196" s="64"/>
      <c r="F196" s="64"/>
      <c r="G196" s="64"/>
      <c r="H196" s="64"/>
      <c r="I196" s="2"/>
      <c r="J196" s="2"/>
      <c r="K196" s="2"/>
      <c r="L196" s="2"/>
      <c r="M196" s="2"/>
      <c r="N196" s="2"/>
      <c r="O196" s="2"/>
      <c r="P196" s="66"/>
      <c r="Q196" s="66"/>
      <c r="R196" s="2"/>
      <c r="S196" s="2"/>
      <c r="T196" s="2"/>
    </row>
    <row r="197" spans="1:20">
      <c r="A197" s="3"/>
      <c r="B197" s="3"/>
      <c r="C197" s="2"/>
      <c r="D197" s="2"/>
      <c r="E197" s="64"/>
      <c r="F197" s="64"/>
      <c r="G197" s="64"/>
      <c r="H197" s="64"/>
      <c r="I197" s="2"/>
      <c r="J197" s="2"/>
      <c r="K197" s="2"/>
      <c r="L197" s="2"/>
      <c r="M197" s="2"/>
      <c r="N197" s="2"/>
      <c r="O197" s="2"/>
      <c r="P197" s="66"/>
      <c r="Q197" s="66"/>
      <c r="R197" s="2"/>
      <c r="S197" s="2"/>
      <c r="T197" s="2"/>
    </row>
    <row r="198" spans="1:20">
      <c r="A198" s="3"/>
      <c r="B198" s="3"/>
      <c r="C198" s="2"/>
      <c r="D198" s="2"/>
      <c r="E198" s="64"/>
      <c r="F198" s="64"/>
      <c r="G198" s="64"/>
      <c r="H198" s="64"/>
      <c r="I198" s="2"/>
      <c r="J198" s="2"/>
      <c r="K198" s="2"/>
      <c r="L198" s="2"/>
      <c r="M198" s="2"/>
      <c r="N198" s="2"/>
      <c r="O198" s="2"/>
      <c r="P198" s="66"/>
      <c r="Q198" s="66"/>
      <c r="R198" s="2"/>
      <c r="S198" s="2"/>
      <c r="T198" s="2"/>
    </row>
    <row r="199" spans="1:20">
      <c r="A199" s="3"/>
      <c r="B199" s="3"/>
      <c r="C199" s="2"/>
      <c r="D199" s="2"/>
      <c r="E199" s="64"/>
      <c r="F199" s="64"/>
      <c r="G199" s="64"/>
      <c r="H199" s="64"/>
      <c r="I199" s="2"/>
      <c r="J199" s="2"/>
      <c r="K199" s="2"/>
      <c r="L199" s="2"/>
      <c r="M199" s="2"/>
      <c r="N199" s="2"/>
      <c r="O199" s="2"/>
      <c r="P199" s="66"/>
      <c r="Q199" s="66"/>
      <c r="R199" s="2"/>
      <c r="S199" s="2"/>
      <c r="T199" s="2"/>
    </row>
    <row r="200" spans="1:20">
      <c r="A200" s="3"/>
      <c r="B200" s="3"/>
      <c r="C200" s="2"/>
      <c r="D200" s="2"/>
      <c r="E200" s="64"/>
      <c r="F200" s="64"/>
      <c r="G200" s="64"/>
      <c r="H200" s="64"/>
      <c r="I200" s="2"/>
      <c r="J200" s="2"/>
      <c r="K200" s="2"/>
      <c r="L200" s="2"/>
      <c r="M200" s="2"/>
      <c r="N200" s="2"/>
      <c r="O200" s="2"/>
      <c r="P200" s="66"/>
      <c r="Q200" s="66"/>
      <c r="R200" s="2"/>
      <c r="S200" s="2"/>
      <c r="T200" s="2"/>
    </row>
    <row r="201" spans="1:20">
      <c r="A201" s="3"/>
      <c r="B201" s="3"/>
      <c r="C201" s="2"/>
      <c r="D201" s="2"/>
      <c r="E201" s="64"/>
      <c r="F201" s="64"/>
      <c r="G201" s="64"/>
      <c r="H201" s="64"/>
      <c r="I201" s="2"/>
      <c r="J201" s="2"/>
      <c r="K201" s="2"/>
      <c r="L201" s="2"/>
      <c r="M201" s="2"/>
      <c r="N201" s="2"/>
      <c r="O201" s="2"/>
      <c r="P201" s="66"/>
      <c r="Q201" s="66"/>
      <c r="R201" s="2"/>
      <c r="S201" s="2"/>
      <c r="T201" s="2"/>
    </row>
    <row r="202" spans="1:20">
      <c r="A202" s="3"/>
      <c r="B202" s="3"/>
      <c r="C202" s="2"/>
      <c r="D202" s="2"/>
      <c r="E202" s="64"/>
      <c r="F202" s="64"/>
      <c r="G202" s="64"/>
      <c r="H202" s="64"/>
      <c r="I202" s="2"/>
      <c r="J202" s="2"/>
      <c r="K202" s="2"/>
      <c r="L202" s="2"/>
      <c r="M202" s="2"/>
      <c r="N202" s="2"/>
      <c r="O202" s="2"/>
      <c r="P202" s="66"/>
      <c r="Q202" s="66"/>
      <c r="R202" s="2"/>
      <c r="S202" s="2"/>
      <c r="T202" s="2"/>
    </row>
    <row r="203" spans="1:20">
      <c r="A203" s="3"/>
      <c r="B203" s="3"/>
      <c r="C203" s="2"/>
      <c r="D203" s="2"/>
      <c r="E203" s="64"/>
      <c r="F203" s="64"/>
      <c r="G203" s="64"/>
      <c r="H203" s="64"/>
      <c r="I203" s="2"/>
      <c r="J203" s="2"/>
      <c r="K203" s="2"/>
      <c r="L203" s="2"/>
      <c r="M203" s="2"/>
      <c r="N203" s="2"/>
      <c r="O203" s="2"/>
      <c r="P203" s="66"/>
      <c r="Q203" s="66"/>
      <c r="R203" s="2"/>
      <c r="S203" s="2"/>
      <c r="T203" s="2"/>
    </row>
    <row r="204" spans="1:20">
      <c r="A204" s="3"/>
      <c r="B204" s="3"/>
      <c r="C204" s="2"/>
      <c r="D204" s="2"/>
      <c r="E204" s="64"/>
      <c r="F204" s="64"/>
      <c r="G204" s="64"/>
      <c r="H204" s="64"/>
      <c r="I204" s="2"/>
      <c r="J204" s="2"/>
      <c r="K204" s="2"/>
      <c r="L204" s="2"/>
      <c r="M204" s="2"/>
      <c r="N204" s="2"/>
      <c r="O204" s="2"/>
      <c r="P204" s="66"/>
      <c r="Q204" s="66"/>
      <c r="R204" s="2"/>
      <c r="S204" s="2"/>
      <c r="T204" s="2"/>
    </row>
    <row r="205" spans="1:20">
      <c r="A205" s="3"/>
      <c r="B205" s="3"/>
      <c r="C205" s="2"/>
      <c r="D205" s="2"/>
      <c r="E205" s="64"/>
      <c r="F205" s="64"/>
      <c r="G205" s="64"/>
      <c r="H205" s="64"/>
      <c r="I205" s="2"/>
      <c r="J205" s="2"/>
      <c r="K205" s="2"/>
      <c r="L205" s="2"/>
      <c r="M205" s="2"/>
      <c r="N205" s="2"/>
      <c r="O205" s="2"/>
      <c r="P205" s="66"/>
      <c r="Q205" s="66"/>
      <c r="R205" s="2"/>
      <c r="S205" s="2"/>
      <c r="T205" s="2"/>
    </row>
    <row r="206" spans="1:20">
      <c r="A206" s="3"/>
      <c r="B206" s="3"/>
      <c r="C206" s="2"/>
      <c r="D206" s="2"/>
      <c r="E206" s="64"/>
      <c r="F206" s="64"/>
      <c r="G206" s="64"/>
      <c r="H206" s="64"/>
      <c r="I206" s="2"/>
      <c r="J206" s="2"/>
      <c r="K206" s="2"/>
      <c r="L206" s="2"/>
      <c r="M206" s="2"/>
      <c r="N206" s="2"/>
      <c r="O206" s="2"/>
      <c r="P206" s="66"/>
      <c r="Q206" s="66"/>
      <c r="R206" s="2"/>
      <c r="S206" s="2"/>
      <c r="T206" s="2"/>
    </row>
    <row r="207" spans="1:20">
      <c r="A207" s="3"/>
      <c r="B207" s="3"/>
      <c r="C207" s="2"/>
      <c r="D207" s="2"/>
      <c r="E207" s="64"/>
      <c r="F207" s="64"/>
      <c r="G207" s="64"/>
      <c r="H207" s="64"/>
      <c r="I207" s="2"/>
      <c r="J207" s="2"/>
      <c r="K207" s="2"/>
      <c r="L207" s="2"/>
      <c r="M207" s="2"/>
      <c r="N207" s="2"/>
      <c r="O207" s="2"/>
      <c r="P207" s="66"/>
      <c r="Q207" s="66"/>
      <c r="R207" s="2"/>
      <c r="S207" s="2"/>
      <c r="T207" s="2"/>
    </row>
    <row r="208" spans="1:20">
      <c r="A208" s="3"/>
      <c r="B208" s="3"/>
      <c r="C208" s="2"/>
      <c r="D208" s="2"/>
      <c r="E208" s="64"/>
      <c r="F208" s="64"/>
      <c r="G208" s="64"/>
      <c r="H208" s="64"/>
      <c r="I208" s="2"/>
      <c r="J208" s="2"/>
      <c r="K208" s="2"/>
      <c r="L208" s="2"/>
      <c r="M208" s="2"/>
      <c r="N208" s="2"/>
      <c r="O208" s="2"/>
      <c r="P208" s="66"/>
      <c r="Q208" s="66"/>
      <c r="R208" s="2"/>
      <c r="S208" s="2"/>
      <c r="T208" s="2"/>
    </row>
    <row r="209" spans="1:20">
      <c r="A209" s="3"/>
      <c r="B209" s="3"/>
      <c r="C209" s="2"/>
      <c r="D209" s="2"/>
      <c r="E209" s="64"/>
      <c r="F209" s="64"/>
      <c r="G209" s="64"/>
      <c r="H209" s="64"/>
      <c r="I209" s="2"/>
      <c r="J209" s="2"/>
      <c r="K209" s="2"/>
      <c r="L209" s="2"/>
      <c r="M209" s="2"/>
      <c r="N209" s="2"/>
      <c r="O209" s="2"/>
      <c r="P209" s="66"/>
      <c r="Q209" s="66"/>
      <c r="R209" s="2"/>
      <c r="S209" s="2"/>
      <c r="T209" s="2"/>
    </row>
    <row r="210" spans="1:20">
      <c r="A210" s="3"/>
      <c r="B210" s="3"/>
      <c r="C210" s="2"/>
      <c r="D210" s="2"/>
      <c r="E210" s="64"/>
      <c r="F210" s="64"/>
      <c r="G210" s="64"/>
      <c r="H210" s="64"/>
      <c r="I210" s="2"/>
      <c r="J210" s="2"/>
      <c r="K210" s="2"/>
      <c r="L210" s="2"/>
      <c r="M210" s="2"/>
      <c r="N210" s="2"/>
      <c r="O210" s="2"/>
      <c r="P210" s="66"/>
      <c r="Q210" s="66"/>
      <c r="R210" s="2"/>
      <c r="S210" s="2"/>
      <c r="T210" s="2"/>
    </row>
    <row r="211" spans="1:20">
      <c r="A211" s="3"/>
      <c r="B211" s="3"/>
      <c r="C211" s="2"/>
      <c r="D211" s="2"/>
      <c r="E211" s="64"/>
      <c r="F211" s="64"/>
      <c r="G211" s="64"/>
      <c r="H211" s="64"/>
      <c r="I211" s="2"/>
      <c r="J211" s="2"/>
      <c r="K211" s="2"/>
      <c r="L211" s="2"/>
      <c r="M211" s="2"/>
      <c r="N211" s="2"/>
      <c r="O211" s="2"/>
      <c r="P211" s="66"/>
      <c r="Q211" s="66"/>
      <c r="R211" s="2"/>
      <c r="S211" s="2"/>
      <c r="T211" s="2"/>
    </row>
    <row r="212" spans="1:20">
      <c r="A212" s="3"/>
      <c r="B212" s="3"/>
      <c r="C212" s="2"/>
      <c r="D212" s="2"/>
      <c r="E212" s="64"/>
      <c r="F212" s="64"/>
      <c r="G212" s="64"/>
      <c r="H212" s="64"/>
      <c r="I212" s="2"/>
      <c r="J212" s="2"/>
      <c r="K212" s="2"/>
      <c r="L212" s="2"/>
      <c r="M212" s="2"/>
      <c r="N212" s="2"/>
      <c r="O212" s="2"/>
      <c r="P212" s="66"/>
      <c r="Q212" s="66"/>
      <c r="R212" s="2"/>
      <c r="S212" s="2"/>
      <c r="T212" s="2"/>
    </row>
    <row r="213" spans="1:20">
      <c r="A213" s="3"/>
      <c r="B213" s="3"/>
      <c r="C213" s="2"/>
      <c r="D213" s="2"/>
      <c r="E213" s="64"/>
      <c r="F213" s="64"/>
      <c r="G213" s="64"/>
      <c r="H213" s="64"/>
      <c r="I213" s="2"/>
      <c r="J213" s="2"/>
      <c r="K213" s="2"/>
      <c r="L213" s="2"/>
      <c r="M213" s="2"/>
      <c r="N213" s="2"/>
      <c r="O213" s="2"/>
      <c r="P213" s="66"/>
      <c r="Q213" s="66"/>
      <c r="R213" s="2"/>
      <c r="S213" s="2"/>
      <c r="T213" s="2"/>
    </row>
    <row r="214" spans="1:20">
      <c r="A214" s="3"/>
      <c r="B214" s="3"/>
      <c r="C214" s="2"/>
      <c r="D214" s="2"/>
      <c r="E214" s="64"/>
      <c r="F214" s="64"/>
      <c r="G214" s="64"/>
      <c r="H214" s="64"/>
      <c r="I214" s="2"/>
      <c r="J214" s="2"/>
      <c r="K214" s="2"/>
      <c r="L214" s="2"/>
      <c r="M214" s="2"/>
      <c r="N214" s="2"/>
      <c r="O214" s="2"/>
      <c r="P214" s="66"/>
      <c r="Q214" s="66"/>
      <c r="R214" s="2"/>
      <c r="S214" s="2"/>
      <c r="T214" s="2"/>
    </row>
    <row r="215" spans="1:20">
      <c r="A215" s="3"/>
      <c r="B215" s="3"/>
      <c r="C215" s="2"/>
      <c r="D215" s="2"/>
      <c r="E215" s="64"/>
      <c r="F215" s="64"/>
      <c r="G215" s="64"/>
      <c r="H215" s="64"/>
      <c r="I215" s="2"/>
      <c r="J215" s="2"/>
      <c r="K215" s="2"/>
      <c r="L215" s="2"/>
      <c r="M215" s="2"/>
      <c r="N215" s="2"/>
      <c r="O215" s="2"/>
      <c r="P215" s="66"/>
      <c r="Q215" s="66"/>
      <c r="R215" s="2"/>
      <c r="S215" s="2"/>
      <c r="T215" s="2"/>
    </row>
    <row r="216" spans="1:20">
      <c r="A216" s="3"/>
      <c r="B216" s="3"/>
      <c r="C216" s="2"/>
      <c r="D216" s="2"/>
      <c r="E216" s="64"/>
      <c r="F216" s="64"/>
      <c r="G216" s="64"/>
      <c r="H216" s="64"/>
      <c r="I216" s="2"/>
      <c r="J216" s="2"/>
      <c r="K216" s="2"/>
      <c r="L216" s="2"/>
      <c r="M216" s="2"/>
      <c r="N216" s="2"/>
      <c r="O216" s="2"/>
      <c r="P216" s="66"/>
      <c r="Q216" s="66"/>
      <c r="R216" s="2"/>
      <c r="S216" s="2"/>
      <c r="T216" s="2"/>
    </row>
    <row r="217" spans="1:20">
      <c r="A217" s="3"/>
      <c r="B217" s="3"/>
      <c r="C217" s="2"/>
      <c r="D217" s="2"/>
      <c r="E217" s="64"/>
      <c r="F217" s="64"/>
      <c r="G217" s="64"/>
      <c r="H217" s="64"/>
      <c r="I217" s="2"/>
      <c r="J217" s="2"/>
      <c r="K217" s="2"/>
      <c r="L217" s="2"/>
      <c r="M217" s="2"/>
      <c r="N217" s="2"/>
      <c r="O217" s="2"/>
      <c r="P217" s="66"/>
      <c r="Q217" s="66"/>
      <c r="R217" s="2"/>
      <c r="S217" s="2"/>
      <c r="T217" s="2"/>
    </row>
    <row r="218" spans="1:20">
      <c r="A218" s="3"/>
      <c r="B218" s="3"/>
      <c r="C218" s="2"/>
      <c r="D218" s="2"/>
      <c r="E218" s="64"/>
      <c r="F218" s="64"/>
      <c r="G218" s="64"/>
      <c r="H218" s="64"/>
      <c r="I218" s="2"/>
      <c r="J218" s="2"/>
      <c r="K218" s="2"/>
      <c r="L218" s="2"/>
      <c r="M218" s="2"/>
      <c r="N218" s="2"/>
      <c r="O218" s="2"/>
      <c r="P218" s="66"/>
      <c r="Q218" s="66"/>
      <c r="R218" s="2"/>
      <c r="S218" s="2"/>
      <c r="T218" s="2"/>
    </row>
    <row r="219" spans="1:20">
      <c r="A219" s="3"/>
      <c r="B219" s="3"/>
      <c r="C219" s="2"/>
      <c r="D219" s="2"/>
      <c r="E219" s="64"/>
      <c r="F219" s="64"/>
      <c r="G219" s="64"/>
      <c r="H219" s="64"/>
      <c r="I219" s="2"/>
      <c r="J219" s="2"/>
      <c r="K219" s="2"/>
      <c r="L219" s="2"/>
      <c r="M219" s="2"/>
      <c r="N219" s="2"/>
      <c r="O219" s="2"/>
      <c r="P219" s="66"/>
      <c r="Q219" s="66"/>
      <c r="R219" s="2"/>
      <c r="S219" s="2"/>
      <c r="T219" s="2"/>
    </row>
    <row r="220" spans="1:20">
      <c r="A220" s="3"/>
      <c r="B220" s="3"/>
      <c r="C220" s="2"/>
      <c r="D220" s="2"/>
      <c r="E220" s="64"/>
      <c r="F220" s="64"/>
      <c r="G220" s="64"/>
      <c r="H220" s="64"/>
      <c r="I220" s="2"/>
      <c r="J220" s="2"/>
      <c r="K220" s="2"/>
      <c r="L220" s="2"/>
      <c r="M220" s="2"/>
      <c r="N220" s="2"/>
      <c r="O220" s="2"/>
      <c r="P220" s="66"/>
      <c r="Q220" s="66"/>
      <c r="R220" s="2"/>
      <c r="S220" s="2"/>
      <c r="T220" s="2"/>
    </row>
    <row r="221" spans="1:20">
      <c r="A221" s="3"/>
      <c r="B221" s="3"/>
      <c r="C221" s="2"/>
      <c r="D221" s="2"/>
      <c r="E221" s="64"/>
      <c r="F221" s="64"/>
      <c r="G221" s="64"/>
      <c r="H221" s="64"/>
      <c r="I221" s="2"/>
      <c r="J221" s="2"/>
      <c r="K221" s="2"/>
      <c r="L221" s="2"/>
      <c r="M221" s="2"/>
      <c r="N221" s="2"/>
      <c r="O221" s="2"/>
      <c r="P221" s="66"/>
      <c r="Q221" s="66"/>
      <c r="R221" s="2"/>
      <c r="S221" s="2"/>
      <c r="T221" s="2"/>
    </row>
    <row r="222" spans="1:20">
      <c r="A222" s="3"/>
      <c r="B222" s="3"/>
      <c r="C222" s="2"/>
      <c r="D222" s="2"/>
      <c r="E222" s="64"/>
      <c r="F222" s="64"/>
      <c r="G222" s="64"/>
      <c r="H222" s="64"/>
      <c r="I222" s="2"/>
      <c r="J222" s="2"/>
      <c r="K222" s="2"/>
      <c r="L222" s="2"/>
      <c r="M222" s="2"/>
      <c r="N222" s="2"/>
      <c r="O222" s="2"/>
      <c r="P222" s="66"/>
      <c r="Q222" s="66"/>
      <c r="R222" s="2"/>
      <c r="S222" s="2"/>
      <c r="T222" s="2"/>
    </row>
    <row r="223" spans="1:20">
      <c r="A223" s="3"/>
      <c r="B223" s="3"/>
      <c r="C223" s="2"/>
      <c r="D223" s="2"/>
      <c r="E223" s="64"/>
      <c r="F223" s="64"/>
      <c r="G223" s="64"/>
      <c r="H223" s="64"/>
      <c r="I223" s="2"/>
      <c r="J223" s="2"/>
      <c r="K223" s="2"/>
      <c r="L223" s="2"/>
      <c r="M223" s="2"/>
      <c r="N223" s="2"/>
      <c r="O223" s="2"/>
      <c r="P223" s="66"/>
      <c r="Q223" s="66"/>
      <c r="R223" s="2"/>
      <c r="S223" s="2"/>
      <c r="T223" s="2"/>
    </row>
    <row r="224" spans="1:20">
      <c r="A224" s="3"/>
      <c r="B224" s="3"/>
      <c r="C224" s="2"/>
      <c r="D224" s="2"/>
      <c r="E224" s="64"/>
      <c r="F224" s="64"/>
      <c r="G224" s="64"/>
      <c r="H224" s="64"/>
      <c r="I224" s="2"/>
      <c r="J224" s="2"/>
      <c r="K224" s="2"/>
      <c r="L224" s="2"/>
      <c r="M224" s="2"/>
      <c r="N224" s="2"/>
      <c r="O224" s="2"/>
      <c r="P224" s="66"/>
      <c r="Q224" s="66"/>
      <c r="R224" s="2"/>
      <c r="S224" s="2"/>
      <c r="T224" s="2"/>
    </row>
    <row r="225" spans="1:20">
      <c r="A225" s="3"/>
      <c r="B225" s="3"/>
      <c r="C225" s="2"/>
      <c r="D225" s="2"/>
      <c r="E225" s="64"/>
      <c r="F225" s="64"/>
      <c r="G225" s="64"/>
      <c r="H225" s="64"/>
      <c r="I225" s="2"/>
      <c r="J225" s="2"/>
      <c r="K225" s="2"/>
      <c r="L225" s="2"/>
      <c r="M225" s="2"/>
      <c r="N225" s="2"/>
      <c r="O225" s="2"/>
      <c r="P225" s="66"/>
      <c r="Q225" s="66"/>
      <c r="R225" s="2"/>
      <c r="S225" s="2"/>
      <c r="T225" s="2"/>
    </row>
    <row r="226" spans="1:20">
      <c r="A226" s="3"/>
      <c r="B226" s="3"/>
      <c r="C226" s="2"/>
      <c r="D226" s="2"/>
      <c r="E226" s="64"/>
      <c r="F226" s="64"/>
      <c r="G226" s="64"/>
      <c r="H226" s="64"/>
      <c r="I226" s="2"/>
      <c r="J226" s="2"/>
      <c r="K226" s="2"/>
      <c r="L226" s="2"/>
      <c r="M226" s="2"/>
      <c r="N226" s="2"/>
      <c r="O226" s="2"/>
      <c r="P226" s="66"/>
      <c r="Q226" s="66"/>
      <c r="R226" s="2"/>
      <c r="S226" s="2"/>
      <c r="T226" s="2"/>
    </row>
    <row r="227" spans="1:20">
      <c r="A227" s="3"/>
      <c r="B227" s="3"/>
      <c r="C227" s="2"/>
      <c r="D227" s="2"/>
      <c r="E227" s="64"/>
      <c r="F227" s="64"/>
      <c r="G227" s="64"/>
      <c r="H227" s="64"/>
      <c r="I227" s="2"/>
      <c r="J227" s="2"/>
      <c r="K227" s="2"/>
      <c r="L227" s="2"/>
      <c r="M227" s="2"/>
      <c r="N227" s="2"/>
      <c r="O227" s="2"/>
      <c r="P227" s="66"/>
      <c r="Q227" s="66"/>
      <c r="R227" s="2"/>
      <c r="S227" s="2"/>
      <c r="T227" s="2"/>
    </row>
    <row r="228" spans="1:20">
      <c r="A228" s="3"/>
      <c r="B228" s="3"/>
      <c r="C228" s="2"/>
      <c r="D228" s="2"/>
      <c r="E228" s="64"/>
      <c r="F228" s="64"/>
      <c r="G228" s="64"/>
      <c r="H228" s="64"/>
      <c r="I228" s="2"/>
      <c r="J228" s="2"/>
      <c r="K228" s="2"/>
      <c r="L228" s="2"/>
      <c r="M228" s="2"/>
      <c r="N228" s="2"/>
      <c r="O228" s="2"/>
      <c r="P228" s="66"/>
      <c r="Q228" s="66"/>
      <c r="R228" s="2"/>
      <c r="S228" s="2"/>
      <c r="T228" s="2"/>
    </row>
    <row r="229" spans="1:20">
      <c r="A229" s="3"/>
      <c r="B229" s="3"/>
      <c r="C229" s="2"/>
      <c r="D229" s="2"/>
      <c r="E229" s="64"/>
      <c r="F229" s="64"/>
      <c r="G229" s="64"/>
      <c r="H229" s="64"/>
      <c r="I229" s="2"/>
      <c r="J229" s="2"/>
      <c r="K229" s="2"/>
      <c r="L229" s="2"/>
      <c r="M229" s="2"/>
      <c r="N229" s="2"/>
      <c r="O229" s="2"/>
      <c r="P229" s="66"/>
      <c r="Q229" s="66"/>
      <c r="R229" s="2"/>
      <c r="S229" s="2"/>
      <c r="T229" s="2"/>
    </row>
    <row r="230" spans="1:20">
      <c r="A230" s="3"/>
      <c r="B230" s="3"/>
      <c r="C230" s="2"/>
      <c r="D230" s="2"/>
      <c r="E230" s="64"/>
      <c r="F230" s="64"/>
      <c r="G230" s="64"/>
      <c r="H230" s="64"/>
      <c r="I230" s="2"/>
      <c r="J230" s="2"/>
      <c r="K230" s="2"/>
      <c r="L230" s="2"/>
      <c r="M230" s="2"/>
      <c r="N230" s="2"/>
      <c r="O230" s="2"/>
      <c r="P230" s="66"/>
      <c r="Q230" s="66"/>
      <c r="R230" s="2"/>
      <c r="S230" s="2"/>
      <c r="T230" s="2"/>
    </row>
    <row r="231" spans="1:20">
      <c r="A231" s="3"/>
      <c r="B231" s="3"/>
      <c r="C231" s="2"/>
      <c r="D231" s="2"/>
      <c r="E231" s="64"/>
      <c r="F231" s="64"/>
      <c r="G231" s="64"/>
      <c r="H231" s="64"/>
      <c r="I231" s="2"/>
      <c r="J231" s="2"/>
      <c r="K231" s="2"/>
      <c r="L231" s="2"/>
      <c r="M231" s="2"/>
      <c r="N231" s="2"/>
      <c r="O231" s="2"/>
      <c r="P231" s="66"/>
      <c r="Q231" s="66"/>
      <c r="R231" s="2"/>
      <c r="S231" s="2"/>
      <c r="T231" s="2"/>
    </row>
    <row r="232" spans="1:20">
      <c r="A232" s="3"/>
      <c r="B232" s="3"/>
      <c r="C232" s="2"/>
      <c r="D232" s="2"/>
      <c r="E232" s="64"/>
      <c r="F232" s="64"/>
      <c r="G232" s="64"/>
      <c r="H232" s="64"/>
      <c r="I232" s="2"/>
      <c r="J232" s="2"/>
      <c r="K232" s="2"/>
      <c r="L232" s="2"/>
      <c r="M232" s="2"/>
      <c r="N232" s="2"/>
      <c r="O232" s="2"/>
      <c r="P232" s="66"/>
      <c r="Q232" s="66"/>
      <c r="R232" s="2"/>
      <c r="S232" s="2"/>
      <c r="T232" s="2"/>
    </row>
    <row r="233" spans="1:20">
      <c r="A233" s="3"/>
      <c r="B233" s="3"/>
      <c r="C233" s="2"/>
      <c r="D233" s="2"/>
      <c r="E233" s="64"/>
      <c r="F233" s="64"/>
      <c r="G233" s="64"/>
      <c r="H233" s="64"/>
      <c r="I233" s="2"/>
      <c r="J233" s="2"/>
      <c r="K233" s="2"/>
      <c r="L233" s="2"/>
      <c r="M233" s="2"/>
      <c r="N233" s="2"/>
      <c r="O233" s="2"/>
      <c r="P233" s="66"/>
      <c r="Q233" s="66"/>
      <c r="R233" s="2"/>
      <c r="S233" s="2"/>
      <c r="T233" s="2"/>
    </row>
    <row r="234" spans="1:20">
      <c r="A234" s="3"/>
      <c r="B234" s="3"/>
      <c r="C234" s="2"/>
      <c r="D234" s="2"/>
      <c r="E234" s="64"/>
      <c r="F234" s="64"/>
      <c r="G234" s="64"/>
      <c r="H234" s="64"/>
      <c r="I234" s="2"/>
      <c r="J234" s="2"/>
      <c r="K234" s="2"/>
      <c r="L234" s="2"/>
      <c r="M234" s="2"/>
      <c r="N234" s="2"/>
      <c r="O234" s="2"/>
      <c r="P234" s="66"/>
      <c r="Q234" s="66"/>
      <c r="R234" s="2"/>
      <c r="S234" s="2"/>
      <c r="T234" s="2"/>
    </row>
    <row r="235" spans="1:20">
      <c r="A235" s="3"/>
      <c r="B235" s="3"/>
      <c r="C235" s="2"/>
      <c r="D235" s="2"/>
      <c r="E235" s="64"/>
      <c r="F235" s="64"/>
      <c r="G235" s="64"/>
      <c r="H235" s="64"/>
      <c r="I235" s="2"/>
      <c r="J235" s="2"/>
      <c r="K235" s="2"/>
      <c r="L235" s="2"/>
      <c r="M235" s="2"/>
      <c r="N235" s="2"/>
      <c r="O235" s="2"/>
      <c r="P235" s="66"/>
      <c r="Q235" s="66"/>
      <c r="R235" s="2"/>
      <c r="S235" s="2"/>
      <c r="T235" s="2"/>
    </row>
    <row r="236" spans="1:20">
      <c r="A236" s="3"/>
      <c r="B236" s="3"/>
      <c r="C236" s="2"/>
      <c r="D236" s="2"/>
      <c r="E236" s="64"/>
      <c r="F236" s="64"/>
      <c r="G236" s="64"/>
      <c r="H236" s="64"/>
      <c r="I236" s="2"/>
      <c r="J236" s="2"/>
      <c r="K236" s="2"/>
      <c r="L236" s="2"/>
      <c r="M236" s="2"/>
      <c r="N236" s="2"/>
      <c r="O236" s="2"/>
      <c r="P236" s="66"/>
      <c r="Q236" s="66"/>
      <c r="R236" s="2"/>
      <c r="S236" s="2"/>
      <c r="T236" s="2"/>
    </row>
    <row r="237" spans="1:20">
      <c r="A237" s="3"/>
      <c r="B237" s="3"/>
      <c r="C237" s="2"/>
      <c r="D237" s="2"/>
      <c r="E237" s="64"/>
      <c r="F237" s="64"/>
      <c r="G237" s="64"/>
      <c r="H237" s="64"/>
      <c r="I237" s="2"/>
      <c r="J237" s="2"/>
      <c r="K237" s="2"/>
      <c r="L237" s="2"/>
      <c r="M237" s="2"/>
      <c r="N237" s="2"/>
      <c r="O237" s="2"/>
      <c r="P237" s="66"/>
      <c r="Q237" s="66"/>
      <c r="R237" s="2"/>
      <c r="S237" s="2"/>
      <c r="T237" s="2"/>
    </row>
    <row r="238" spans="1:20">
      <c r="A238" s="3"/>
      <c r="B238" s="3"/>
      <c r="C238" s="2"/>
      <c r="D238" s="2"/>
      <c r="E238" s="64"/>
      <c r="F238" s="64"/>
      <c r="G238" s="64"/>
      <c r="H238" s="64"/>
      <c r="I238" s="2"/>
      <c r="J238" s="2"/>
      <c r="K238" s="2"/>
      <c r="L238" s="2"/>
      <c r="M238" s="2"/>
      <c r="N238" s="2"/>
      <c r="O238" s="2"/>
      <c r="P238" s="66"/>
      <c r="Q238" s="66"/>
      <c r="R238" s="2"/>
      <c r="S238" s="2"/>
      <c r="T238" s="2"/>
    </row>
    <row r="239" spans="1:20">
      <c r="A239" s="3"/>
      <c r="B239" s="3"/>
      <c r="C239" s="2"/>
      <c r="D239" s="2"/>
      <c r="E239" s="64"/>
      <c r="F239" s="64"/>
      <c r="G239" s="64"/>
      <c r="H239" s="64"/>
      <c r="I239" s="2"/>
      <c r="J239" s="2"/>
      <c r="K239" s="2"/>
      <c r="L239" s="2"/>
      <c r="M239" s="2"/>
      <c r="N239" s="2"/>
      <c r="O239" s="2"/>
      <c r="P239" s="66"/>
      <c r="Q239" s="66"/>
      <c r="R239" s="2"/>
      <c r="S239" s="2"/>
      <c r="T239" s="2"/>
    </row>
    <row r="240" spans="1:20">
      <c r="A240" s="3"/>
      <c r="B240" s="3"/>
      <c r="C240" s="2"/>
      <c r="D240" s="2"/>
      <c r="E240" s="64"/>
      <c r="F240" s="64"/>
      <c r="G240" s="64"/>
      <c r="H240" s="64"/>
      <c r="I240" s="2"/>
      <c r="J240" s="2"/>
      <c r="K240" s="2"/>
      <c r="L240" s="2"/>
      <c r="M240" s="2"/>
      <c r="N240" s="2"/>
      <c r="O240" s="2"/>
      <c r="P240" s="66"/>
      <c r="Q240" s="66"/>
      <c r="R240" s="2"/>
      <c r="S240" s="2"/>
      <c r="T240" s="2"/>
    </row>
    <row r="241" spans="1:20">
      <c r="A241" s="3"/>
      <c r="B241" s="3"/>
      <c r="C241" s="2"/>
      <c r="D241" s="2"/>
      <c r="E241" s="64"/>
      <c r="F241" s="64"/>
      <c r="G241" s="64"/>
      <c r="H241" s="64"/>
      <c r="I241" s="2"/>
      <c r="J241" s="2"/>
      <c r="K241" s="2"/>
      <c r="L241" s="2"/>
      <c r="M241" s="2"/>
      <c r="N241" s="2"/>
      <c r="O241" s="2"/>
      <c r="P241" s="66"/>
      <c r="Q241" s="66"/>
      <c r="R241" s="2"/>
      <c r="S241" s="2"/>
      <c r="T241" s="2"/>
    </row>
    <row r="242" spans="1:20">
      <c r="A242" s="3"/>
      <c r="B242" s="3"/>
      <c r="C242" s="2"/>
      <c r="D242" s="2"/>
      <c r="E242" s="64"/>
      <c r="F242" s="64"/>
      <c r="G242" s="64"/>
      <c r="H242" s="64"/>
      <c r="I242" s="2"/>
      <c r="J242" s="2"/>
      <c r="K242" s="2"/>
      <c r="L242" s="2"/>
      <c r="M242" s="2"/>
      <c r="N242" s="2"/>
      <c r="O242" s="2"/>
      <c r="P242" s="66"/>
      <c r="Q242" s="66"/>
      <c r="R242" s="2"/>
      <c r="S242" s="2"/>
      <c r="T242" s="2"/>
    </row>
    <row r="243" spans="1:20">
      <c r="A243" s="3"/>
      <c r="B243" s="3"/>
      <c r="C243" s="2"/>
      <c r="D243" s="2"/>
      <c r="E243" s="64"/>
      <c r="F243" s="64"/>
      <c r="G243" s="64"/>
      <c r="H243" s="64"/>
      <c r="I243" s="2"/>
      <c r="J243" s="2"/>
      <c r="K243" s="2"/>
      <c r="L243" s="2"/>
      <c r="M243" s="2"/>
      <c r="N243" s="2"/>
      <c r="O243" s="2"/>
      <c r="P243" s="66"/>
      <c r="Q243" s="66"/>
      <c r="R243" s="2"/>
      <c r="S243" s="2"/>
      <c r="T243" s="2"/>
    </row>
    <row r="244" spans="1:20">
      <c r="A244" s="3"/>
      <c r="B244" s="3"/>
      <c r="C244" s="2"/>
      <c r="D244" s="2"/>
      <c r="E244" s="64"/>
      <c r="F244" s="64"/>
      <c r="G244" s="64"/>
      <c r="H244" s="64"/>
      <c r="I244" s="2"/>
      <c r="J244" s="2"/>
      <c r="K244" s="2"/>
      <c r="L244" s="2"/>
      <c r="M244" s="2"/>
      <c r="N244" s="2"/>
      <c r="O244" s="2"/>
      <c r="P244" s="66"/>
      <c r="Q244" s="66"/>
      <c r="R244" s="2"/>
      <c r="S244" s="2"/>
      <c r="T244" s="2"/>
    </row>
    <row r="245" spans="1:20">
      <c r="A245" s="3"/>
      <c r="B245" s="3"/>
      <c r="C245" s="2"/>
      <c r="D245" s="2"/>
      <c r="E245" s="64"/>
      <c r="F245" s="64"/>
      <c r="G245" s="64"/>
      <c r="H245" s="64"/>
      <c r="I245" s="2"/>
      <c r="J245" s="2"/>
      <c r="K245" s="2"/>
      <c r="L245" s="2"/>
      <c r="M245" s="2"/>
      <c r="N245" s="2"/>
      <c r="O245" s="2"/>
      <c r="P245" s="66"/>
      <c r="Q245" s="66"/>
      <c r="R245" s="2"/>
      <c r="S245" s="2"/>
      <c r="T245" s="2"/>
    </row>
    <row r="246" spans="1:20">
      <c r="A246" s="3"/>
      <c r="B246" s="3"/>
      <c r="C246" s="2"/>
      <c r="D246" s="2"/>
      <c r="E246" s="64"/>
      <c r="F246" s="64"/>
      <c r="G246" s="64"/>
      <c r="H246" s="64"/>
      <c r="I246" s="2"/>
      <c r="J246" s="2"/>
      <c r="K246" s="2"/>
      <c r="L246" s="2"/>
      <c r="M246" s="2"/>
      <c r="N246" s="2"/>
      <c r="O246" s="2"/>
      <c r="P246" s="66"/>
      <c r="Q246" s="66"/>
      <c r="R246" s="2"/>
      <c r="S246" s="2"/>
      <c r="T246" s="2"/>
    </row>
    <row r="247" spans="1:20">
      <c r="A247" s="3"/>
      <c r="B247" s="3"/>
      <c r="C247" s="2"/>
      <c r="D247" s="2"/>
      <c r="E247" s="64"/>
      <c r="F247" s="64"/>
      <c r="G247" s="64"/>
      <c r="H247" s="64"/>
      <c r="I247" s="2"/>
      <c r="J247" s="2"/>
      <c r="K247" s="2"/>
      <c r="L247" s="2"/>
      <c r="M247" s="2"/>
      <c r="N247" s="2"/>
      <c r="O247" s="2"/>
      <c r="P247" s="66"/>
      <c r="Q247" s="66"/>
      <c r="R247" s="2"/>
      <c r="S247" s="2"/>
      <c r="T247" s="2"/>
    </row>
    <row r="248" spans="1:20">
      <c r="A248" s="3"/>
      <c r="B248" s="3"/>
      <c r="C248" s="2"/>
      <c r="D248" s="2"/>
      <c r="E248" s="64"/>
      <c r="F248" s="64"/>
      <c r="G248" s="64"/>
      <c r="H248" s="64"/>
      <c r="I248" s="2"/>
      <c r="J248" s="2"/>
      <c r="K248" s="2"/>
      <c r="L248" s="2"/>
      <c r="M248" s="2"/>
      <c r="N248" s="2"/>
      <c r="O248" s="2"/>
      <c r="P248" s="66"/>
      <c r="Q248" s="66"/>
      <c r="R248" s="2"/>
      <c r="S248" s="2"/>
      <c r="T248" s="2"/>
    </row>
    <row r="249" spans="1:20">
      <c r="A249" s="3"/>
      <c r="B249" s="3"/>
      <c r="C249" s="2"/>
      <c r="D249" s="2"/>
      <c r="E249" s="64"/>
      <c r="F249" s="64"/>
      <c r="G249" s="64"/>
      <c r="H249" s="64"/>
      <c r="I249" s="2"/>
      <c r="J249" s="2"/>
      <c r="K249" s="2"/>
      <c r="L249" s="2"/>
      <c r="M249" s="2"/>
      <c r="N249" s="2"/>
      <c r="O249" s="2"/>
      <c r="P249" s="66"/>
      <c r="Q249" s="66"/>
      <c r="R249" s="2"/>
      <c r="S249" s="2"/>
      <c r="T249" s="2"/>
    </row>
    <row r="250" spans="1:20">
      <c r="A250" s="3"/>
      <c r="B250" s="3"/>
      <c r="C250" s="2"/>
      <c r="D250" s="2"/>
      <c r="E250" s="64"/>
      <c r="F250" s="64"/>
      <c r="G250" s="64"/>
      <c r="H250" s="64"/>
      <c r="I250" s="2"/>
      <c r="J250" s="2"/>
      <c r="K250" s="2"/>
      <c r="L250" s="2"/>
      <c r="M250" s="2"/>
      <c r="N250" s="2"/>
      <c r="O250" s="2"/>
      <c r="P250" s="66"/>
      <c r="Q250" s="66"/>
      <c r="R250" s="2"/>
      <c r="S250" s="2"/>
      <c r="T250" s="2"/>
    </row>
    <row r="251" spans="1:20">
      <c r="A251" s="3"/>
      <c r="B251" s="3"/>
      <c r="C251" s="2"/>
      <c r="D251" s="2"/>
      <c r="E251" s="64"/>
      <c r="F251" s="64"/>
      <c r="G251" s="64"/>
      <c r="H251" s="64"/>
      <c r="I251" s="2"/>
      <c r="J251" s="2"/>
      <c r="K251" s="2"/>
      <c r="L251" s="2"/>
      <c r="M251" s="2"/>
      <c r="N251" s="2"/>
      <c r="O251" s="2"/>
      <c r="P251" s="66"/>
      <c r="Q251" s="66"/>
      <c r="R251" s="2"/>
      <c r="S251" s="2"/>
      <c r="T251" s="2"/>
    </row>
    <row r="252" spans="1:20">
      <c r="A252" s="3"/>
      <c r="B252" s="3"/>
      <c r="C252" s="2"/>
      <c r="D252" s="2"/>
      <c r="E252" s="64"/>
      <c r="F252" s="64"/>
      <c r="G252" s="64"/>
      <c r="H252" s="64"/>
      <c r="I252" s="2"/>
      <c r="J252" s="2"/>
      <c r="K252" s="2"/>
      <c r="L252" s="2"/>
      <c r="M252" s="2"/>
      <c r="N252" s="2"/>
      <c r="O252" s="2"/>
      <c r="P252" s="66"/>
      <c r="Q252" s="66"/>
      <c r="R252" s="2"/>
      <c r="S252" s="2"/>
      <c r="T252" s="2"/>
    </row>
    <row r="253" spans="1:20">
      <c r="A253" s="3"/>
      <c r="B253" s="3"/>
      <c r="C253" s="2"/>
      <c r="D253" s="2"/>
      <c r="E253" s="64"/>
      <c r="F253" s="64"/>
      <c r="G253" s="64"/>
      <c r="H253" s="64"/>
      <c r="I253" s="2"/>
      <c r="J253" s="2"/>
      <c r="K253" s="2"/>
      <c r="L253" s="2"/>
      <c r="M253" s="2"/>
      <c r="N253" s="2"/>
      <c r="O253" s="2"/>
      <c r="P253" s="66"/>
      <c r="Q253" s="66"/>
      <c r="R253" s="2"/>
      <c r="S253" s="2"/>
      <c r="T253" s="2"/>
    </row>
    <row r="254" spans="1:20">
      <c r="A254" s="3"/>
      <c r="B254" s="3"/>
      <c r="C254" s="2"/>
      <c r="D254" s="2"/>
      <c r="E254" s="64"/>
      <c r="F254" s="64"/>
      <c r="G254" s="64"/>
      <c r="H254" s="64"/>
      <c r="I254" s="2"/>
      <c r="J254" s="2"/>
      <c r="K254" s="2"/>
      <c r="L254" s="2"/>
      <c r="M254" s="2"/>
      <c r="N254" s="2"/>
      <c r="O254" s="2"/>
      <c r="P254" s="66"/>
      <c r="Q254" s="66"/>
      <c r="R254" s="2"/>
      <c r="S254" s="2"/>
      <c r="T254" s="2"/>
    </row>
    <row r="255" spans="1:20">
      <c r="A255" s="3"/>
      <c r="B255" s="3"/>
      <c r="C255" s="2"/>
      <c r="D255" s="2"/>
      <c r="E255" s="64"/>
      <c r="F255" s="64"/>
      <c r="G255" s="64"/>
      <c r="H255" s="64"/>
      <c r="I255" s="2"/>
      <c r="J255" s="2"/>
      <c r="K255" s="2"/>
      <c r="L255" s="2"/>
      <c r="M255" s="2"/>
      <c r="N255" s="2"/>
      <c r="O255" s="2"/>
      <c r="P255" s="66"/>
      <c r="Q255" s="66"/>
      <c r="R255" s="2"/>
      <c r="S255" s="2"/>
      <c r="T255" s="2"/>
    </row>
    <row r="256" spans="1:20">
      <c r="A256" s="3"/>
      <c r="B256" s="3"/>
      <c r="C256" s="2"/>
      <c r="D256" s="2"/>
      <c r="E256" s="64"/>
      <c r="F256" s="64"/>
      <c r="G256" s="64"/>
      <c r="H256" s="64"/>
      <c r="I256" s="2"/>
      <c r="J256" s="2"/>
      <c r="K256" s="2"/>
      <c r="L256" s="2"/>
      <c r="M256" s="2"/>
      <c r="N256" s="2"/>
      <c r="O256" s="2"/>
      <c r="P256" s="66"/>
      <c r="Q256" s="66"/>
      <c r="R256" s="2"/>
      <c r="S256" s="2"/>
      <c r="T256" s="2"/>
    </row>
    <row r="257" spans="1:20">
      <c r="A257" s="3"/>
      <c r="B257" s="3"/>
      <c r="C257" s="2"/>
      <c r="D257" s="2"/>
      <c r="E257" s="64"/>
      <c r="F257" s="64"/>
      <c r="G257" s="64"/>
      <c r="H257" s="64"/>
      <c r="I257" s="2"/>
      <c r="J257" s="2"/>
      <c r="K257" s="2"/>
      <c r="L257" s="2"/>
      <c r="M257" s="2"/>
      <c r="N257" s="2"/>
      <c r="O257" s="2"/>
      <c r="P257" s="66"/>
      <c r="Q257" s="66"/>
      <c r="R257" s="2"/>
      <c r="S257" s="2"/>
      <c r="T257" s="2"/>
    </row>
    <row r="258" spans="1:20">
      <c r="A258" s="3"/>
      <c r="B258" s="3"/>
      <c r="C258" s="2"/>
      <c r="D258" s="2"/>
      <c r="E258" s="64"/>
      <c r="F258" s="64"/>
      <c r="G258" s="64"/>
      <c r="H258" s="64"/>
      <c r="I258" s="2"/>
      <c r="J258" s="2"/>
      <c r="K258" s="2"/>
      <c r="L258" s="2"/>
      <c r="M258" s="2"/>
      <c r="N258" s="2"/>
      <c r="O258" s="2"/>
      <c r="P258" s="66"/>
      <c r="Q258" s="66"/>
      <c r="R258" s="2"/>
      <c r="S258" s="2"/>
      <c r="T258" s="2"/>
    </row>
    <row r="259" spans="1:20">
      <c r="A259" s="3"/>
      <c r="B259" s="3"/>
      <c r="C259" s="2"/>
      <c r="D259" s="2"/>
      <c r="E259" s="64"/>
      <c r="F259" s="64"/>
      <c r="G259" s="64"/>
      <c r="H259" s="64"/>
      <c r="I259" s="2"/>
      <c r="J259" s="2"/>
      <c r="K259" s="2"/>
      <c r="L259" s="2"/>
      <c r="M259" s="2"/>
      <c r="N259" s="2"/>
      <c r="O259" s="2"/>
      <c r="P259" s="66"/>
      <c r="Q259" s="66"/>
      <c r="R259" s="2"/>
      <c r="S259" s="2"/>
      <c r="T259" s="2"/>
    </row>
    <row r="260" spans="1:20">
      <c r="A260" s="3"/>
      <c r="B260" s="3"/>
      <c r="C260" s="2"/>
      <c r="D260" s="2"/>
      <c r="E260" s="64"/>
      <c r="F260" s="64"/>
      <c r="G260" s="64"/>
      <c r="H260" s="64"/>
      <c r="I260" s="2"/>
      <c r="J260" s="2"/>
      <c r="K260" s="2"/>
      <c r="L260" s="2"/>
      <c r="M260" s="2"/>
      <c r="N260" s="2"/>
      <c r="O260" s="2"/>
      <c r="P260" s="66"/>
      <c r="Q260" s="66"/>
      <c r="R260" s="2"/>
      <c r="S260" s="2"/>
      <c r="T260" s="2"/>
    </row>
    <row r="261" spans="1:20">
      <c r="A261" s="3"/>
      <c r="B261" s="3"/>
      <c r="C261" s="2"/>
      <c r="D261" s="2"/>
      <c r="E261" s="64"/>
      <c r="F261" s="64"/>
      <c r="G261" s="64"/>
      <c r="H261" s="64"/>
      <c r="I261" s="2"/>
      <c r="J261" s="2"/>
      <c r="K261" s="2"/>
      <c r="L261" s="2"/>
      <c r="M261" s="2"/>
      <c r="N261" s="2"/>
      <c r="O261" s="2"/>
      <c r="P261" s="66"/>
      <c r="Q261" s="66"/>
      <c r="R261" s="2"/>
      <c r="S261" s="2"/>
      <c r="T261" s="2"/>
    </row>
    <row r="262" spans="1:20">
      <c r="A262" s="3"/>
      <c r="B262" s="3"/>
      <c r="C262" s="2"/>
      <c r="D262" s="2"/>
      <c r="E262" s="64"/>
      <c r="F262" s="64"/>
      <c r="G262" s="64"/>
      <c r="H262" s="64"/>
      <c r="I262" s="2"/>
      <c r="J262" s="2"/>
      <c r="K262" s="2"/>
      <c r="L262" s="2"/>
      <c r="M262" s="2"/>
      <c r="N262" s="2"/>
      <c r="O262" s="2"/>
      <c r="P262" s="66"/>
      <c r="Q262" s="66"/>
      <c r="R262" s="2"/>
      <c r="S262" s="2"/>
      <c r="T262" s="2"/>
    </row>
    <row r="263" spans="1:20">
      <c r="A263" s="3"/>
      <c r="B263" s="3"/>
      <c r="C263" s="2"/>
      <c r="D263" s="2"/>
      <c r="E263" s="64"/>
      <c r="F263" s="64"/>
      <c r="G263" s="64"/>
      <c r="H263" s="64"/>
      <c r="I263" s="2"/>
      <c r="J263" s="2"/>
      <c r="K263" s="2"/>
      <c r="L263" s="2"/>
      <c r="M263" s="2"/>
      <c r="N263" s="2"/>
      <c r="O263" s="2"/>
      <c r="P263" s="66"/>
      <c r="Q263" s="66"/>
      <c r="R263" s="2"/>
      <c r="S263" s="2"/>
      <c r="T263" s="2"/>
    </row>
    <row r="264" spans="1:20">
      <c r="A264" s="3"/>
      <c r="B264" s="3"/>
      <c r="C264" s="2"/>
      <c r="D264" s="2"/>
      <c r="E264" s="64"/>
      <c r="F264" s="64"/>
      <c r="G264" s="64"/>
      <c r="H264" s="64"/>
      <c r="I264" s="2"/>
      <c r="J264" s="2"/>
      <c r="K264" s="2"/>
      <c r="L264" s="2"/>
      <c r="M264" s="2"/>
      <c r="N264" s="2"/>
      <c r="O264" s="2"/>
      <c r="P264" s="66"/>
      <c r="Q264" s="66"/>
      <c r="R264" s="2"/>
      <c r="S264" s="2"/>
      <c r="T264" s="2"/>
    </row>
    <row r="265" spans="1:20">
      <c r="A265" s="3"/>
      <c r="B265" s="3"/>
      <c r="C265" s="2"/>
      <c r="D265" s="2"/>
      <c r="E265" s="64"/>
      <c r="F265" s="64"/>
      <c r="G265" s="64"/>
      <c r="H265" s="64"/>
      <c r="I265" s="2"/>
      <c r="J265" s="2"/>
      <c r="K265" s="2"/>
      <c r="L265" s="2"/>
      <c r="M265" s="2"/>
      <c r="N265" s="2"/>
      <c r="O265" s="2"/>
      <c r="P265" s="66"/>
      <c r="Q265" s="66"/>
      <c r="R265" s="2"/>
      <c r="S265" s="2"/>
      <c r="T265" s="2"/>
    </row>
    <row r="266" spans="1:20">
      <c r="A266" s="3"/>
      <c r="B266" s="3"/>
      <c r="C266" s="2"/>
      <c r="D266" s="2"/>
      <c r="E266" s="64"/>
      <c r="F266" s="64"/>
      <c r="G266" s="64"/>
      <c r="H266" s="64"/>
      <c r="I266" s="2"/>
      <c r="J266" s="2"/>
      <c r="K266" s="2"/>
      <c r="L266" s="2"/>
      <c r="M266" s="2"/>
      <c r="N266" s="2"/>
      <c r="O266" s="2"/>
      <c r="P266" s="66"/>
      <c r="Q266" s="66"/>
      <c r="R266" s="2"/>
      <c r="S266" s="2"/>
      <c r="T266" s="2"/>
    </row>
    <row r="267" spans="1:20">
      <c r="A267" s="3"/>
      <c r="B267" s="3"/>
      <c r="C267" s="2"/>
      <c r="D267" s="2"/>
      <c r="E267" s="64"/>
      <c r="F267" s="64"/>
      <c r="G267" s="64"/>
      <c r="H267" s="64"/>
      <c r="I267" s="2"/>
      <c r="J267" s="2"/>
      <c r="K267" s="2"/>
      <c r="L267" s="2"/>
      <c r="M267" s="2"/>
      <c r="N267" s="2"/>
      <c r="O267" s="2"/>
      <c r="P267" s="66"/>
      <c r="Q267" s="66"/>
      <c r="R267" s="2"/>
      <c r="S267" s="2"/>
      <c r="T267" s="2"/>
    </row>
    <row r="268" spans="1:20">
      <c r="A268" s="3"/>
      <c r="B268" s="3"/>
      <c r="C268" s="2"/>
      <c r="D268" s="2"/>
      <c r="E268" s="64"/>
      <c r="F268" s="64"/>
      <c r="G268" s="64"/>
      <c r="H268" s="64"/>
      <c r="I268" s="2"/>
      <c r="J268" s="2"/>
      <c r="K268" s="2"/>
      <c r="L268" s="2"/>
      <c r="M268" s="2"/>
      <c r="N268" s="2"/>
      <c r="O268" s="2"/>
      <c r="P268" s="66"/>
      <c r="Q268" s="66"/>
      <c r="R268" s="2"/>
      <c r="S268" s="2"/>
      <c r="T268" s="2"/>
    </row>
    <row r="269" spans="1:20">
      <c r="A269" s="3"/>
      <c r="B269" s="3"/>
      <c r="C269" s="2"/>
      <c r="D269" s="2"/>
      <c r="E269" s="64"/>
      <c r="F269" s="64"/>
      <c r="G269" s="64"/>
      <c r="H269" s="64"/>
      <c r="I269" s="2"/>
      <c r="J269" s="2"/>
      <c r="K269" s="2"/>
      <c r="L269" s="2"/>
      <c r="M269" s="2"/>
      <c r="N269" s="2"/>
      <c r="O269" s="2"/>
      <c r="P269" s="66"/>
      <c r="Q269" s="66"/>
      <c r="R269" s="2"/>
      <c r="S269" s="2"/>
      <c r="T269" s="2"/>
    </row>
    <row r="270" spans="1:20">
      <c r="A270" s="3"/>
      <c r="B270" s="3"/>
      <c r="C270" s="2"/>
      <c r="D270" s="2"/>
      <c r="E270" s="64"/>
      <c r="F270" s="64"/>
      <c r="G270" s="64"/>
      <c r="H270" s="64"/>
      <c r="I270" s="2"/>
      <c r="J270" s="2"/>
      <c r="K270" s="2"/>
      <c r="L270" s="2"/>
      <c r="M270" s="2"/>
      <c r="N270" s="2"/>
      <c r="O270" s="2"/>
      <c r="P270" s="66"/>
      <c r="Q270" s="66"/>
      <c r="R270" s="2"/>
      <c r="S270" s="2"/>
      <c r="T270" s="2"/>
    </row>
    <row r="271" spans="1:20">
      <c r="A271" s="3"/>
      <c r="B271" s="3"/>
      <c r="C271" s="2"/>
      <c r="D271" s="2"/>
      <c r="E271" s="64"/>
      <c r="F271" s="64"/>
      <c r="G271" s="64"/>
      <c r="H271" s="64"/>
      <c r="I271" s="2"/>
      <c r="J271" s="2"/>
      <c r="K271" s="2"/>
      <c r="L271" s="2"/>
      <c r="M271" s="2"/>
      <c r="N271" s="2"/>
      <c r="O271" s="2"/>
      <c r="P271" s="66"/>
      <c r="Q271" s="66"/>
      <c r="R271" s="2"/>
      <c r="S271" s="2"/>
      <c r="T271" s="2"/>
    </row>
    <row r="272" spans="1:20">
      <c r="A272" s="3"/>
      <c r="B272" s="3"/>
      <c r="C272" s="2"/>
      <c r="D272" s="2"/>
      <c r="E272" s="64"/>
      <c r="F272" s="64"/>
      <c r="G272" s="64"/>
      <c r="H272" s="64"/>
      <c r="I272" s="2"/>
      <c r="J272" s="2"/>
      <c r="K272" s="2"/>
      <c r="L272" s="2"/>
      <c r="M272" s="2"/>
      <c r="N272" s="2"/>
      <c r="O272" s="2"/>
      <c r="P272" s="66"/>
      <c r="Q272" s="66"/>
      <c r="R272" s="2"/>
      <c r="S272" s="2"/>
      <c r="T272" s="2"/>
    </row>
    <row r="273" spans="1:20">
      <c r="A273" s="3"/>
      <c r="B273" s="3"/>
      <c r="C273" s="2"/>
      <c r="D273" s="2"/>
      <c r="E273" s="64"/>
      <c r="F273" s="64"/>
      <c r="G273" s="64"/>
      <c r="H273" s="64"/>
      <c r="I273" s="2"/>
      <c r="J273" s="2"/>
      <c r="K273" s="2"/>
      <c r="L273" s="2"/>
      <c r="M273" s="2"/>
      <c r="N273" s="2"/>
      <c r="O273" s="2"/>
      <c r="P273" s="66"/>
      <c r="Q273" s="66"/>
      <c r="R273" s="2"/>
      <c r="S273" s="2"/>
      <c r="T273" s="2"/>
    </row>
    <row r="274" spans="1:20">
      <c r="A274" s="3"/>
      <c r="B274" s="3"/>
      <c r="C274" s="2"/>
      <c r="D274" s="2"/>
      <c r="E274" s="64"/>
      <c r="F274" s="64"/>
      <c r="G274" s="64"/>
      <c r="H274" s="64"/>
      <c r="I274" s="2"/>
      <c r="J274" s="2"/>
      <c r="K274" s="2"/>
      <c r="L274" s="2"/>
      <c r="M274" s="2"/>
      <c r="N274" s="2"/>
      <c r="O274" s="2"/>
      <c r="P274" s="66"/>
      <c r="Q274" s="66"/>
      <c r="R274" s="2"/>
      <c r="S274" s="2"/>
      <c r="T274" s="2"/>
    </row>
    <row r="275" spans="1:20">
      <c r="A275" s="3"/>
      <c r="B275" s="3"/>
      <c r="C275" s="2"/>
      <c r="D275" s="2"/>
      <c r="E275" s="64"/>
      <c r="F275" s="64"/>
      <c r="G275" s="64"/>
      <c r="H275" s="64"/>
      <c r="I275" s="2"/>
      <c r="J275" s="2"/>
      <c r="K275" s="2"/>
      <c r="L275" s="2"/>
      <c r="M275" s="2"/>
      <c r="N275" s="2"/>
      <c r="O275" s="2"/>
      <c r="P275" s="66"/>
      <c r="Q275" s="66"/>
      <c r="R275" s="2"/>
      <c r="S275" s="2"/>
      <c r="T275" s="2"/>
    </row>
    <row r="276" spans="1:20">
      <c r="A276" s="3"/>
      <c r="B276" s="3"/>
      <c r="C276" s="2"/>
      <c r="D276" s="2"/>
      <c r="E276" s="64"/>
      <c r="F276" s="64"/>
      <c r="G276" s="64"/>
      <c r="H276" s="64"/>
      <c r="I276" s="2"/>
      <c r="J276" s="2"/>
      <c r="K276" s="2"/>
      <c r="L276" s="2"/>
      <c r="M276" s="2"/>
      <c r="N276" s="2"/>
      <c r="O276" s="2"/>
      <c r="P276" s="66"/>
      <c r="Q276" s="66"/>
      <c r="R276" s="2"/>
      <c r="S276" s="2"/>
      <c r="T276" s="2"/>
    </row>
    <row r="277" spans="1:20">
      <c r="A277" s="3"/>
      <c r="B277" s="3"/>
      <c r="C277" s="2"/>
      <c r="D277" s="2"/>
      <c r="E277" s="64"/>
      <c r="F277" s="64"/>
      <c r="G277" s="64"/>
      <c r="H277" s="64"/>
      <c r="I277" s="2"/>
      <c r="J277" s="2"/>
      <c r="K277" s="2"/>
      <c r="L277" s="2"/>
      <c r="M277" s="2"/>
      <c r="N277" s="2"/>
      <c r="O277" s="2"/>
      <c r="P277" s="66"/>
      <c r="Q277" s="66"/>
      <c r="R277" s="2"/>
      <c r="S277" s="2"/>
      <c r="T277" s="2"/>
    </row>
    <row r="278" spans="1:20">
      <c r="A278" s="3"/>
      <c r="B278" s="3"/>
      <c r="C278" s="2"/>
      <c r="D278" s="2"/>
      <c r="E278" s="64"/>
      <c r="F278" s="64"/>
      <c r="G278" s="64"/>
      <c r="H278" s="64"/>
      <c r="I278" s="2"/>
      <c r="J278" s="2"/>
      <c r="K278" s="2"/>
      <c r="L278" s="2"/>
      <c r="M278" s="2"/>
      <c r="N278" s="2"/>
      <c r="O278" s="2"/>
      <c r="P278" s="66"/>
      <c r="Q278" s="66"/>
      <c r="R278" s="2"/>
      <c r="S278" s="2"/>
      <c r="T278" s="2"/>
    </row>
    <row r="279" spans="1:20">
      <c r="A279" s="3"/>
      <c r="B279" s="3"/>
      <c r="C279" s="2"/>
      <c r="D279" s="2"/>
      <c r="E279" s="64"/>
      <c r="F279" s="64"/>
      <c r="G279" s="64"/>
      <c r="H279" s="64"/>
      <c r="I279" s="2"/>
      <c r="J279" s="2"/>
      <c r="K279" s="2"/>
      <c r="L279" s="2"/>
      <c r="M279" s="2"/>
      <c r="N279" s="2"/>
      <c r="O279" s="2"/>
      <c r="P279" s="66"/>
      <c r="Q279" s="66"/>
      <c r="R279" s="2"/>
      <c r="S279" s="2"/>
      <c r="T279" s="2"/>
    </row>
    <row r="280" spans="1:20">
      <c r="A280" s="3"/>
      <c r="B280" s="3"/>
      <c r="C280" s="2"/>
      <c r="D280" s="2"/>
      <c r="E280" s="64"/>
      <c r="F280" s="64"/>
      <c r="G280" s="64"/>
      <c r="H280" s="64"/>
      <c r="I280" s="2"/>
      <c r="J280" s="2"/>
      <c r="K280" s="2"/>
      <c r="L280" s="2"/>
      <c r="M280" s="2"/>
      <c r="N280" s="2"/>
      <c r="O280" s="2"/>
      <c r="P280" s="66"/>
      <c r="Q280" s="66"/>
      <c r="R280" s="2"/>
      <c r="S280" s="2"/>
      <c r="T280" s="2"/>
    </row>
    <row r="281" spans="1:20">
      <c r="A281" s="3"/>
      <c r="B281" s="3"/>
      <c r="C281" s="2"/>
      <c r="D281" s="2"/>
      <c r="E281" s="64"/>
      <c r="F281" s="64"/>
      <c r="G281" s="64"/>
      <c r="H281" s="64"/>
      <c r="I281" s="2"/>
      <c r="J281" s="2"/>
      <c r="K281" s="2"/>
      <c r="L281" s="2"/>
      <c r="M281" s="2"/>
      <c r="N281" s="2"/>
      <c r="O281" s="2"/>
      <c r="P281" s="66"/>
      <c r="Q281" s="66"/>
      <c r="R281" s="2"/>
      <c r="S281" s="2"/>
      <c r="T281" s="2"/>
    </row>
    <row r="282" spans="1:20">
      <c r="A282" s="3"/>
      <c r="B282" s="3"/>
      <c r="C282" s="2"/>
      <c r="D282" s="2"/>
      <c r="E282" s="64"/>
      <c r="F282" s="64"/>
      <c r="G282" s="64"/>
      <c r="H282" s="64"/>
      <c r="I282" s="2"/>
      <c r="J282" s="2"/>
      <c r="K282" s="2"/>
      <c r="L282" s="2"/>
      <c r="M282" s="2"/>
      <c r="N282" s="2"/>
      <c r="O282" s="2"/>
      <c r="P282" s="66"/>
      <c r="Q282" s="66"/>
      <c r="R282" s="2"/>
      <c r="S282" s="2"/>
      <c r="T282" s="2"/>
    </row>
    <row r="283" spans="1:20">
      <c r="A283" s="3"/>
      <c r="B283" s="3"/>
      <c r="C283" s="2"/>
      <c r="D283" s="2"/>
      <c r="E283" s="64"/>
      <c r="F283" s="64"/>
      <c r="G283" s="64"/>
      <c r="H283" s="64"/>
      <c r="I283" s="2"/>
      <c r="J283" s="2"/>
      <c r="K283" s="2"/>
      <c r="L283" s="2"/>
      <c r="M283" s="2"/>
      <c r="N283" s="2"/>
      <c r="O283" s="2"/>
      <c r="P283" s="66"/>
      <c r="Q283" s="66"/>
      <c r="R283" s="2"/>
      <c r="S283" s="2"/>
      <c r="T283" s="2"/>
    </row>
    <row r="284" spans="1:20">
      <c r="A284" s="3"/>
      <c r="B284" s="3"/>
      <c r="C284" s="2"/>
      <c r="D284" s="2"/>
      <c r="E284" s="64"/>
      <c r="F284" s="64"/>
      <c r="G284" s="64"/>
      <c r="H284" s="64"/>
      <c r="I284" s="2"/>
      <c r="J284" s="2"/>
      <c r="K284" s="2"/>
      <c r="L284" s="2"/>
      <c r="M284" s="2"/>
      <c r="N284" s="2"/>
      <c r="O284" s="2"/>
      <c r="P284" s="66"/>
      <c r="Q284" s="66"/>
      <c r="R284" s="2"/>
      <c r="S284" s="2"/>
      <c r="T284" s="2"/>
    </row>
    <row r="285" spans="1:20">
      <c r="A285" s="3"/>
      <c r="B285" s="3"/>
      <c r="C285" s="2"/>
      <c r="D285" s="2"/>
      <c r="E285" s="64"/>
      <c r="F285" s="64"/>
      <c r="G285" s="64"/>
      <c r="H285" s="64"/>
      <c r="I285" s="2"/>
      <c r="J285" s="2"/>
      <c r="K285" s="2"/>
      <c r="L285" s="2"/>
      <c r="M285" s="2"/>
      <c r="N285" s="2"/>
      <c r="O285" s="2"/>
      <c r="P285" s="66"/>
      <c r="Q285" s="66"/>
      <c r="R285" s="2"/>
      <c r="S285" s="2"/>
      <c r="T285" s="2"/>
    </row>
    <row r="286" spans="1:20">
      <c r="A286" s="3"/>
      <c r="B286" s="3"/>
      <c r="C286" s="2"/>
      <c r="D286" s="2"/>
      <c r="E286" s="64"/>
      <c r="F286" s="64"/>
      <c r="G286" s="64"/>
      <c r="H286" s="64"/>
      <c r="I286" s="2"/>
      <c r="J286" s="2"/>
      <c r="K286" s="2"/>
      <c r="L286" s="2"/>
      <c r="M286" s="2"/>
      <c r="N286" s="2"/>
      <c r="O286" s="2"/>
      <c r="P286" s="66"/>
      <c r="Q286" s="66"/>
      <c r="R286" s="2"/>
      <c r="S286" s="2"/>
      <c r="T286" s="2"/>
    </row>
    <row r="287" spans="1:20">
      <c r="A287" s="3"/>
      <c r="B287" s="3"/>
      <c r="C287" s="2"/>
      <c r="D287" s="2"/>
      <c r="E287" s="64"/>
      <c r="F287" s="64"/>
      <c r="G287" s="64"/>
      <c r="H287" s="64"/>
      <c r="I287" s="2"/>
      <c r="J287" s="2"/>
      <c r="K287" s="2"/>
      <c r="L287" s="2"/>
      <c r="M287" s="2"/>
      <c r="N287" s="2"/>
      <c r="O287" s="2"/>
      <c r="P287" s="66"/>
      <c r="Q287" s="66"/>
      <c r="R287" s="2"/>
      <c r="S287" s="2"/>
      <c r="T287" s="2"/>
    </row>
    <row r="288" spans="1:20">
      <c r="A288" s="3"/>
      <c r="B288" s="3"/>
      <c r="C288" s="2"/>
      <c r="D288" s="2"/>
      <c r="E288" s="64"/>
      <c r="F288" s="64"/>
      <c r="G288" s="64"/>
      <c r="H288" s="64"/>
      <c r="I288" s="2"/>
      <c r="J288" s="2"/>
      <c r="K288" s="2"/>
      <c r="L288" s="2"/>
      <c r="M288" s="2"/>
      <c r="N288" s="2"/>
      <c r="O288" s="2"/>
      <c r="P288" s="66"/>
      <c r="Q288" s="66"/>
      <c r="R288" s="2"/>
      <c r="S288" s="2"/>
      <c r="T288" s="2"/>
    </row>
    <row r="289" spans="1:20">
      <c r="A289" s="3"/>
      <c r="B289" s="3"/>
      <c r="C289" s="2"/>
      <c r="D289" s="2"/>
      <c r="E289" s="64"/>
      <c r="F289" s="64"/>
      <c r="G289" s="64"/>
      <c r="H289" s="64"/>
      <c r="I289" s="2"/>
      <c r="J289" s="2"/>
      <c r="K289" s="2"/>
      <c r="L289" s="2"/>
      <c r="M289" s="2"/>
      <c r="N289" s="2"/>
      <c r="O289" s="2"/>
      <c r="P289" s="66"/>
      <c r="Q289" s="66"/>
      <c r="R289" s="2"/>
      <c r="S289" s="2"/>
      <c r="T289" s="2"/>
    </row>
    <row r="290" spans="1:20">
      <c r="A290" s="3"/>
      <c r="B290" s="3"/>
      <c r="C290" s="2"/>
      <c r="D290" s="2"/>
      <c r="E290" s="64"/>
      <c r="F290" s="64"/>
      <c r="G290" s="64"/>
      <c r="H290" s="64"/>
      <c r="I290" s="2"/>
      <c r="J290" s="2"/>
      <c r="K290" s="2"/>
      <c r="L290" s="2"/>
      <c r="M290" s="2"/>
      <c r="N290" s="2"/>
      <c r="O290" s="2"/>
      <c r="P290" s="66"/>
      <c r="Q290" s="66"/>
      <c r="R290" s="2"/>
      <c r="S290" s="2"/>
      <c r="T290" s="2"/>
    </row>
    <row r="291" spans="1:20">
      <c r="A291" s="3"/>
      <c r="B291" s="3"/>
      <c r="C291" s="2"/>
      <c r="D291" s="2"/>
      <c r="E291" s="64"/>
      <c r="F291" s="64"/>
      <c r="G291" s="64"/>
      <c r="H291" s="64"/>
      <c r="I291" s="2"/>
      <c r="J291" s="2"/>
      <c r="K291" s="2"/>
      <c r="L291" s="2"/>
      <c r="M291" s="2"/>
      <c r="N291" s="2"/>
      <c r="O291" s="2"/>
      <c r="P291" s="66"/>
      <c r="Q291" s="66"/>
      <c r="R291" s="2"/>
      <c r="S291" s="2"/>
      <c r="T291" s="2"/>
    </row>
    <row r="292" spans="1:20">
      <c r="A292" s="3"/>
      <c r="B292" s="3"/>
      <c r="C292" s="2"/>
      <c r="D292" s="2"/>
      <c r="E292" s="64"/>
      <c r="F292" s="64"/>
      <c r="G292" s="64"/>
      <c r="H292" s="64"/>
      <c r="I292" s="2"/>
      <c r="J292" s="2"/>
      <c r="K292" s="2"/>
      <c r="L292" s="2"/>
      <c r="M292" s="2"/>
      <c r="N292" s="2"/>
      <c r="O292" s="2"/>
      <c r="P292" s="66"/>
      <c r="Q292" s="66"/>
      <c r="R292" s="2"/>
      <c r="S292" s="2"/>
      <c r="T292" s="2"/>
    </row>
    <row r="293" spans="1:20">
      <c r="A293" s="3"/>
      <c r="B293" s="3"/>
      <c r="C293" s="2"/>
      <c r="D293" s="2"/>
      <c r="E293" s="64"/>
      <c r="F293" s="64"/>
      <c r="G293" s="64"/>
      <c r="H293" s="64"/>
      <c r="I293" s="2"/>
      <c r="J293" s="2"/>
      <c r="K293" s="2"/>
      <c r="L293" s="2"/>
      <c r="M293" s="2"/>
      <c r="N293" s="2"/>
      <c r="O293" s="2"/>
      <c r="P293" s="66"/>
      <c r="Q293" s="66"/>
      <c r="R293" s="2"/>
      <c r="S293" s="2"/>
      <c r="T293" s="2"/>
    </row>
    <row r="294" spans="1:20">
      <c r="A294" s="3"/>
      <c r="B294" s="3"/>
      <c r="C294" s="2"/>
      <c r="D294" s="2"/>
      <c r="E294" s="64"/>
      <c r="F294" s="64"/>
      <c r="G294" s="64"/>
      <c r="H294" s="64"/>
      <c r="I294" s="2"/>
      <c r="J294" s="2"/>
      <c r="K294" s="2"/>
      <c r="L294" s="2"/>
      <c r="M294" s="2"/>
      <c r="N294" s="2"/>
      <c r="O294" s="2"/>
      <c r="P294" s="66"/>
      <c r="Q294" s="66"/>
      <c r="R294" s="2"/>
      <c r="S294" s="2"/>
      <c r="T294" s="2"/>
    </row>
    <row r="295" spans="1:20">
      <c r="A295" s="3"/>
      <c r="B295" s="3"/>
      <c r="C295" s="2"/>
      <c r="D295" s="2"/>
      <c r="E295" s="64"/>
      <c r="F295" s="64"/>
      <c r="G295" s="64"/>
      <c r="H295" s="64"/>
      <c r="I295" s="2"/>
      <c r="J295" s="2"/>
      <c r="K295" s="2"/>
      <c r="L295" s="2"/>
      <c r="M295" s="2"/>
      <c r="N295" s="2"/>
      <c r="O295" s="2"/>
      <c r="P295" s="66"/>
      <c r="Q295" s="66"/>
      <c r="R295" s="2"/>
      <c r="S295" s="2"/>
      <c r="T295" s="2"/>
    </row>
    <row r="296" spans="1:20">
      <c r="A296" s="3"/>
      <c r="B296" s="3"/>
      <c r="C296" s="2"/>
      <c r="D296" s="2"/>
      <c r="E296" s="64"/>
      <c r="F296" s="64"/>
      <c r="G296" s="64"/>
      <c r="H296" s="64"/>
      <c r="I296" s="2"/>
      <c r="J296" s="2"/>
      <c r="K296" s="2"/>
      <c r="L296" s="2"/>
      <c r="M296" s="2"/>
      <c r="N296" s="2"/>
      <c r="O296" s="2"/>
      <c r="P296" s="66"/>
      <c r="Q296" s="66"/>
      <c r="R296" s="2"/>
      <c r="S296" s="2"/>
      <c r="T296" s="2"/>
    </row>
    <row r="297" spans="1:20">
      <c r="A297" s="3"/>
      <c r="B297" s="3"/>
      <c r="C297" s="2"/>
      <c r="D297" s="2"/>
      <c r="E297" s="64"/>
      <c r="F297" s="64"/>
      <c r="G297" s="64"/>
      <c r="H297" s="64"/>
      <c r="I297" s="2"/>
      <c r="J297" s="2"/>
      <c r="K297" s="2"/>
      <c r="L297" s="2"/>
      <c r="M297" s="2"/>
      <c r="N297" s="2"/>
      <c r="O297" s="2"/>
      <c r="P297" s="66"/>
      <c r="Q297" s="66"/>
      <c r="R297" s="2"/>
      <c r="S297" s="2"/>
      <c r="T297" s="2"/>
    </row>
    <row r="298" spans="1:20">
      <c r="A298" s="3"/>
      <c r="B298" s="3"/>
      <c r="C298" s="2"/>
      <c r="D298" s="2"/>
      <c r="E298" s="64"/>
      <c r="F298" s="64"/>
      <c r="G298" s="64"/>
      <c r="H298" s="64"/>
      <c r="I298" s="2"/>
      <c r="J298" s="2"/>
      <c r="K298" s="2"/>
      <c r="L298" s="2"/>
      <c r="M298" s="2"/>
      <c r="N298" s="2"/>
      <c r="O298" s="2"/>
      <c r="P298" s="66"/>
      <c r="Q298" s="66"/>
      <c r="R298" s="2"/>
      <c r="S298" s="2"/>
      <c r="T298" s="2"/>
    </row>
    <row r="299" spans="1:20">
      <c r="A299" s="3"/>
      <c r="B299" s="3"/>
      <c r="C299" s="2"/>
      <c r="D299" s="2"/>
      <c r="E299" s="64"/>
      <c r="F299" s="64"/>
      <c r="G299" s="64"/>
      <c r="H299" s="64"/>
      <c r="I299" s="2"/>
      <c r="J299" s="2"/>
      <c r="K299" s="2"/>
      <c r="L299" s="2"/>
      <c r="M299" s="2"/>
      <c r="N299" s="2"/>
      <c r="O299" s="2"/>
      <c r="P299" s="66"/>
      <c r="Q299" s="66"/>
      <c r="R299" s="2"/>
      <c r="S299" s="2"/>
      <c r="T299" s="2"/>
    </row>
    <row r="300" spans="1:20">
      <c r="A300" s="3"/>
      <c r="B300" s="3"/>
      <c r="C300" s="2"/>
      <c r="D300" s="2"/>
      <c r="E300" s="64"/>
      <c r="F300" s="64"/>
      <c r="G300" s="64"/>
      <c r="H300" s="64"/>
      <c r="I300" s="2"/>
      <c r="J300" s="2"/>
      <c r="K300" s="2"/>
      <c r="L300" s="2"/>
      <c r="M300" s="2"/>
      <c r="N300" s="2"/>
      <c r="O300" s="2"/>
      <c r="P300" s="66"/>
      <c r="Q300" s="66"/>
      <c r="R300" s="2"/>
      <c r="S300" s="2"/>
      <c r="T300" s="2"/>
    </row>
    <row r="301" spans="1:20">
      <c r="A301" s="3"/>
      <c r="B301" s="3"/>
      <c r="C301" s="2"/>
      <c r="D301" s="2"/>
      <c r="E301" s="64"/>
      <c r="F301" s="64"/>
      <c r="G301" s="64"/>
      <c r="H301" s="64"/>
      <c r="I301" s="2"/>
      <c r="J301" s="2"/>
      <c r="K301" s="2"/>
      <c r="L301" s="2"/>
      <c r="M301" s="2"/>
      <c r="N301" s="2"/>
      <c r="O301" s="2"/>
      <c r="P301" s="66"/>
      <c r="Q301" s="66"/>
      <c r="R301" s="2"/>
      <c r="S301" s="2"/>
      <c r="T301" s="2"/>
    </row>
    <row r="302" spans="1:20">
      <c r="A302" s="3"/>
      <c r="B302" s="3"/>
      <c r="C302" s="2"/>
      <c r="D302" s="2"/>
      <c r="E302" s="64"/>
      <c r="F302" s="64"/>
      <c r="G302" s="64"/>
      <c r="H302" s="64"/>
      <c r="I302" s="2"/>
      <c r="J302" s="2"/>
      <c r="K302" s="2"/>
      <c r="L302" s="2"/>
      <c r="M302" s="2"/>
      <c r="N302" s="2"/>
      <c r="O302" s="2"/>
      <c r="P302" s="66"/>
      <c r="Q302" s="66"/>
      <c r="R302" s="2"/>
      <c r="S302" s="2"/>
      <c r="T302" s="2"/>
    </row>
    <row r="303" spans="1:20">
      <c r="A303" s="3"/>
      <c r="B303" s="3"/>
      <c r="C303" s="2"/>
      <c r="D303" s="2"/>
      <c r="E303" s="64"/>
      <c r="F303" s="64"/>
      <c r="G303" s="64"/>
      <c r="H303" s="64"/>
      <c r="I303" s="2"/>
      <c r="J303" s="2"/>
      <c r="K303" s="2"/>
      <c r="L303" s="2"/>
      <c r="M303" s="2"/>
      <c r="N303" s="2"/>
      <c r="O303" s="2"/>
      <c r="P303" s="66"/>
      <c r="Q303" s="66"/>
      <c r="R303" s="2"/>
      <c r="S303" s="2"/>
      <c r="T303" s="2"/>
    </row>
    <row r="304" spans="1:20">
      <c r="A304" s="3"/>
      <c r="B304" s="3"/>
      <c r="C304" s="2"/>
      <c r="D304" s="2"/>
      <c r="E304" s="64"/>
      <c r="F304" s="64"/>
      <c r="G304" s="64"/>
      <c r="H304" s="64"/>
      <c r="I304" s="2"/>
      <c r="J304" s="2"/>
      <c r="K304" s="2"/>
      <c r="L304" s="2"/>
      <c r="M304" s="2"/>
      <c r="N304" s="2"/>
      <c r="O304" s="2"/>
      <c r="P304" s="66"/>
      <c r="Q304" s="66"/>
      <c r="R304" s="2"/>
      <c r="S304" s="2"/>
      <c r="T304" s="2"/>
    </row>
    <row r="305" spans="1:20">
      <c r="A305" s="3"/>
      <c r="B305" s="3"/>
      <c r="C305" s="2"/>
      <c r="D305" s="2"/>
      <c r="E305" s="64"/>
      <c r="F305" s="64"/>
      <c r="G305" s="64"/>
      <c r="H305" s="64"/>
      <c r="I305" s="2"/>
      <c r="J305" s="2"/>
      <c r="K305" s="2"/>
      <c r="L305" s="2"/>
      <c r="M305" s="2"/>
      <c r="N305" s="2"/>
      <c r="O305" s="2"/>
      <c r="P305" s="66"/>
      <c r="Q305" s="66"/>
      <c r="R305" s="2"/>
      <c r="S305" s="2"/>
      <c r="T305" s="2"/>
    </row>
    <row r="306" spans="1:20">
      <c r="A306" s="3"/>
      <c r="B306" s="3"/>
      <c r="C306" s="2"/>
      <c r="D306" s="2"/>
      <c r="E306" s="64"/>
      <c r="F306" s="64"/>
      <c r="G306" s="64"/>
      <c r="H306" s="64"/>
      <c r="I306" s="2"/>
      <c r="J306" s="2"/>
      <c r="K306" s="2"/>
      <c r="L306" s="2"/>
      <c r="M306" s="2"/>
      <c r="N306" s="2"/>
      <c r="O306" s="2"/>
      <c r="P306" s="66"/>
      <c r="Q306" s="66"/>
      <c r="R306" s="2"/>
      <c r="S306" s="2"/>
      <c r="T306" s="2"/>
    </row>
    <row r="307" spans="1:20">
      <c r="A307" s="3"/>
      <c r="B307" s="3"/>
      <c r="C307" s="2"/>
      <c r="D307" s="2"/>
      <c r="E307" s="64"/>
      <c r="F307" s="64"/>
      <c r="G307" s="64"/>
      <c r="H307" s="64"/>
      <c r="I307" s="2"/>
      <c r="J307" s="2"/>
      <c r="K307" s="2"/>
      <c r="L307" s="2"/>
      <c r="M307" s="2"/>
      <c r="N307" s="2"/>
      <c r="O307" s="2"/>
      <c r="P307" s="66"/>
      <c r="Q307" s="66"/>
      <c r="R307" s="2"/>
      <c r="S307" s="2"/>
      <c r="T307" s="2"/>
    </row>
    <row r="308" spans="1:20">
      <c r="A308" s="3"/>
      <c r="B308" s="3"/>
      <c r="C308" s="2"/>
      <c r="D308" s="2"/>
      <c r="E308" s="64"/>
      <c r="F308" s="64"/>
      <c r="G308" s="64"/>
      <c r="H308" s="64"/>
      <c r="I308" s="2"/>
      <c r="J308" s="2"/>
      <c r="K308" s="2"/>
      <c r="L308" s="2"/>
      <c r="M308" s="2"/>
      <c r="N308" s="2"/>
      <c r="O308" s="2"/>
      <c r="P308" s="66"/>
      <c r="Q308" s="66"/>
      <c r="R308" s="2"/>
      <c r="S308" s="2"/>
      <c r="T308" s="2"/>
    </row>
    <row r="309" spans="1:20">
      <c r="A309" s="3"/>
      <c r="B309" s="3"/>
      <c r="C309" s="2"/>
      <c r="D309" s="2"/>
      <c r="E309" s="64"/>
      <c r="F309" s="64"/>
      <c r="G309" s="64"/>
      <c r="H309" s="64"/>
      <c r="I309" s="2"/>
      <c r="J309" s="2"/>
      <c r="K309" s="2"/>
      <c r="L309" s="2"/>
      <c r="M309" s="2"/>
      <c r="N309" s="2"/>
      <c r="O309" s="2"/>
      <c r="P309" s="66"/>
      <c r="Q309" s="66"/>
      <c r="R309" s="2"/>
      <c r="S309" s="2"/>
      <c r="T309" s="2"/>
    </row>
    <row r="310" spans="1:20">
      <c r="A310" s="3"/>
      <c r="B310" s="3"/>
      <c r="C310" s="2"/>
      <c r="D310" s="2"/>
      <c r="E310" s="64"/>
      <c r="F310" s="64"/>
      <c r="G310" s="64"/>
      <c r="H310" s="64"/>
      <c r="I310" s="2"/>
      <c r="J310" s="2"/>
      <c r="K310" s="2"/>
      <c r="L310" s="2"/>
      <c r="M310" s="2"/>
      <c r="N310" s="2"/>
      <c r="O310" s="2"/>
      <c r="P310" s="66"/>
      <c r="Q310" s="66"/>
      <c r="R310" s="2"/>
      <c r="S310" s="2"/>
      <c r="T310" s="2"/>
    </row>
    <row r="311" spans="1:20">
      <c r="A311" s="3"/>
      <c r="B311" s="3"/>
      <c r="C311" s="2"/>
      <c r="D311" s="2"/>
      <c r="E311" s="64"/>
      <c r="F311" s="64"/>
      <c r="G311" s="64"/>
      <c r="H311" s="64"/>
      <c r="I311" s="2"/>
      <c r="J311" s="2"/>
      <c r="K311" s="2"/>
      <c r="L311" s="2"/>
      <c r="M311" s="2"/>
      <c r="N311" s="2"/>
      <c r="O311" s="2"/>
      <c r="P311" s="66"/>
      <c r="Q311" s="66"/>
      <c r="R311" s="2"/>
      <c r="S311" s="2"/>
      <c r="T311" s="2"/>
    </row>
    <row r="312" spans="1:20">
      <c r="A312" s="3"/>
      <c r="B312" s="3"/>
      <c r="C312" s="2"/>
      <c r="D312" s="2"/>
      <c r="E312" s="64"/>
      <c r="F312" s="64"/>
      <c r="G312" s="64"/>
      <c r="H312" s="64"/>
      <c r="I312" s="2"/>
      <c r="J312" s="2"/>
      <c r="K312" s="2"/>
      <c r="L312" s="2"/>
      <c r="M312" s="2"/>
      <c r="N312" s="2"/>
      <c r="O312" s="2"/>
      <c r="P312" s="66"/>
      <c r="Q312" s="66"/>
      <c r="R312" s="2"/>
      <c r="S312" s="2"/>
      <c r="T312" s="2"/>
    </row>
    <row r="313" spans="1:20">
      <c r="A313" s="3"/>
      <c r="B313" s="3"/>
      <c r="C313" s="2"/>
      <c r="D313" s="2"/>
      <c r="E313" s="64"/>
      <c r="F313" s="64"/>
      <c r="G313" s="64"/>
      <c r="H313" s="64"/>
      <c r="I313" s="2"/>
      <c r="J313" s="2"/>
      <c r="K313" s="2"/>
      <c r="L313" s="2"/>
      <c r="M313" s="2"/>
      <c r="N313" s="2"/>
      <c r="O313" s="2"/>
      <c r="P313" s="66"/>
      <c r="Q313" s="66"/>
      <c r="R313" s="2"/>
      <c r="S313" s="2"/>
      <c r="T313" s="2"/>
    </row>
    <row r="314" spans="1:20">
      <c r="A314" s="3"/>
      <c r="B314" s="3"/>
      <c r="C314" s="2"/>
      <c r="D314" s="2"/>
      <c r="E314" s="64"/>
      <c r="F314" s="64"/>
      <c r="G314" s="64"/>
      <c r="H314" s="64"/>
      <c r="I314" s="2"/>
      <c r="J314" s="2"/>
      <c r="K314" s="2"/>
      <c r="L314" s="2"/>
      <c r="M314" s="2"/>
      <c r="N314" s="2"/>
      <c r="O314" s="2"/>
      <c r="P314" s="66"/>
      <c r="Q314" s="66"/>
      <c r="R314" s="2"/>
      <c r="S314" s="2"/>
      <c r="T314" s="2"/>
    </row>
    <row r="315" spans="1:20">
      <c r="A315" s="3"/>
      <c r="B315" s="3"/>
      <c r="C315" s="2"/>
      <c r="D315" s="2"/>
      <c r="E315" s="64"/>
      <c r="F315" s="64"/>
      <c r="G315" s="64"/>
      <c r="H315" s="64"/>
      <c r="I315" s="2"/>
      <c r="J315" s="2"/>
      <c r="K315" s="2"/>
      <c r="L315" s="2"/>
      <c r="M315" s="2"/>
      <c r="N315" s="2"/>
      <c r="O315" s="2"/>
      <c r="P315" s="66"/>
      <c r="Q315" s="66"/>
      <c r="R315" s="2"/>
      <c r="S315" s="2"/>
      <c r="T315" s="2"/>
    </row>
    <row r="316" spans="1:20">
      <c r="A316" s="3"/>
      <c r="B316" s="3"/>
      <c r="C316" s="2"/>
      <c r="D316" s="2"/>
      <c r="E316" s="64"/>
      <c r="F316" s="64"/>
      <c r="G316" s="64"/>
      <c r="H316" s="64"/>
      <c r="I316" s="2"/>
      <c r="J316" s="2"/>
      <c r="K316" s="2"/>
      <c r="L316" s="2"/>
      <c r="M316" s="2"/>
      <c r="N316" s="2"/>
      <c r="O316" s="2"/>
      <c r="P316" s="66"/>
      <c r="Q316" s="66"/>
      <c r="R316" s="2"/>
      <c r="S316" s="2"/>
      <c r="T316" s="2"/>
    </row>
    <row r="317" spans="1:20">
      <c r="A317" s="3"/>
      <c r="B317" s="3"/>
      <c r="C317" s="2"/>
      <c r="D317" s="2"/>
      <c r="E317" s="64"/>
      <c r="F317" s="64"/>
      <c r="G317" s="64"/>
      <c r="H317" s="64"/>
      <c r="I317" s="2"/>
      <c r="J317" s="2"/>
      <c r="K317" s="2"/>
      <c r="L317" s="2"/>
      <c r="M317" s="2"/>
      <c r="N317" s="2"/>
      <c r="O317" s="2"/>
      <c r="P317" s="66"/>
      <c r="Q317" s="66"/>
      <c r="R317" s="2"/>
      <c r="S317" s="2"/>
      <c r="T317" s="2"/>
    </row>
    <row r="318" spans="1:20">
      <c r="A318" s="3"/>
      <c r="B318" s="3"/>
      <c r="C318" s="2"/>
      <c r="D318" s="2"/>
      <c r="E318" s="64"/>
      <c r="F318" s="64"/>
      <c r="G318" s="64"/>
      <c r="H318" s="64"/>
      <c r="I318" s="2"/>
      <c r="J318" s="2"/>
      <c r="K318" s="2"/>
      <c r="L318" s="2"/>
      <c r="M318" s="2"/>
      <c r="N318" s="2"/>
      <c r="O318" s="2"/>
      <c r="P318" s="66"/>
      <c r="Q318" s="66"/>
      <c r="R318" s="2"/>
      <c r="S318" s="2"/>
      <c r="T318" s="2"/>
    </row>
    <row r="319" spans="1:20">
      <c r="A319" s="3"/>
      <c r="B319" s="3"/>
      <c r="C319" s="2"/>
      <c r="D319" s="2"/>
      <c r="E319" s="64"/>
      <c r="F319" s="64"/>
      <c r="G319" s="64"/>
      <c r="H319" s="64"/>
      <c r="I319" s="2"/>
      <c r="J319" s="2"/>
      <c r="K319" s="2"/>
      <c r="L319" s="2"/>
      <c r="M319" s="2"/>
      <c r="N319" s="2"/>
      <c r="O319" s="2"/>
      <c r="P319" s="66"/>
      <c r="Q319" s="66"/>
      <c r="R319" s="2"/>
      <c r="S319" s="2"/>
      <c r="T319" s="2"/>
    </row>
    <row r="320" spans="1:20">
      <c r="A320" s="3"/>
      <c r="B320" s="3"/>
      <c r="C320" s="2"/>
      <c r="D320" s="2"/>
      <c r="E320" s="64"/>
      <c r="F320" s="64"/>
      <c r="G320" s="64"/>
      <c r="H320" s="64"/>
      <c r="I320" s="2"/>
      <c r="J320" s="2"/>
      <c r="K320" s="2"/>
      <c r="L320" s="2"/>
      <c r="M320" s="2"/>
      <c r="N320" s="2"/>
      <c r="O320" s="2"/>
      <c r="P320" s="66"/>
      <c r="Q320" s="66"/>
      <c r="R320" s="2"/>
      <c r="S320" s="2"/>
      <c r="T320" s="2"/>
    </row>
    <row r="321" spans="1:20">
      <c r="A321" s="3"/>
      <c r="B321" s="3"/>
      <c r="C321" s="2"/>
      <c r="D321" s="2"/>
      <c r="E321" s="64"/>
      <c r="F321" s="64"/>
      <c r="G321" s="64"/>
      <c r="H321" s="64"/>
      <c r="I321" s="2"/>
      <c r="J321" s="2"/>
      <c r="K321" s="2"/>
      <c r="L321" s="2"/>
      <c r="M321" s="2"/>
      <c r="N321" s="2"/>
      <c r="O321" s="2"/>
      <c r="P321" s="66"/>
      <c r="Q321" s="66"/>
      <c r="R321" s="2"/>
      <c r="S321" s="2"/>
      <c r="T321" s="2"/>
    </row>
    <row r="322" spans="1:20">
      <c r="A322" s="3"/>
      <c r="B322" s="3"/>
      <c r="C322" s="2"/>
      <c r="D322" s="2"/>
      <c r="E322" s="64"/>
      <c r="F322" s="64"/>
      <c r="G322" s="64"/>
      <c r="H322" s="64"/>
      <c r="I322" s="2"/>
      <c r="J322" s="2"/>
      <c r="K322" s="2"/>
      <c r="L322" s="2"/>
      <c r="M322" s="2"/>
      <c r="N322" s="2"/>
      <c r="O322" s="2"/>
      <c r="P322" s="66"/>
      <c r="Q322" s="66"/>
      <c r="R322" s="2"/>
      <c r="S322" s="2"/>
      <c r="T322" s="2"/>
    </row>
    <row r="323" spans="1:20">
      <c r="A323" s="3"/>
      <c r="B323" s="3"/>
      <c r="C323" s="2"/>
      <c r="D323" s="2"/>
      <c r="E323" s="64"/>
      <c r="F323" s="64"/>
      <c r="G323" s="64"/>
      <c r="H323" s="64"/>
      <c r="I323" s="2"/>
      <c r="J323" s="2"/>
      <c r="K323" s="2"/>
      <c r="L323" s="2"/>
      <c r="M323" s="2"/>
      <c r="N323" s="2"/>
      <c r="O323" s="2"/>
      <c r="P323" s="66"/>
      <c r="Q323" s="66"/>
      <c r="R323" s="2"/>
      <c r="S323" s="2"/>
      <c r="T323" s="2"/>
    </row>
    <row r="324" spans="1:20">
      <c r="A324" s="3"/>
      <c r="B324" s="3"/>
      <c r="C324" s="2"/>
      <c r="D324" s="2"/>
      <c r="E324" s="64"/>
      <c r="F324" s="64"/>
      <c r="G324" s="64"/>
      <c r="H324" s="64"/>
      <c r="I324" s="2"/>
      <c r="J324" s="2"/>
      <c r="K324" s="2"/>
      <c r="L324" s="2"/>
      <c r="M324" s="2"/>
      <c r="N324" s="2"/>
      <c r="O324" s="2"/>
      <c r="P324" s="66"/>
      <c r="Q324" s="66"/>
      <c r="R324" s="2"/>
      <c r="S324" s="2"/>
      <c r="T324" s="2"/>
    </row>
    <row r="325" spans="1:20">
      <c r="A325" s="3"/>
      <c r="B325" s="3"/>
      <c r="C325" s="2"/>
      <c r="D325" s="2"/>
      <c r="E325" s="64"/>
      <c r="F325" s="64"/>
      <c r="G325" s="64"/>
      <c r="H325" s="64"/>
      <c r="I325" s="2"/>
      <c r="J325" s="2"/>
      <c r="K325" s="2"/>
      <c r="L325" s="2"/>
      <c r="M325" s="2"/>
      <c r="N325" s="2"/>
      <c r="O325" s="2"/>
      <c r="P325" s="66"/>
      <c r="Q325" s="66"/>
      <c r="R325" s="2"/>
      <c r="S325" s="2"/>
      <c r="T325" s="2"/>
    </row>
    <row r="326" spans="1:20">
      <c r="A326" s="3"/>
      <c r="B326" s="3"/>
      <c r="C326" s="2"/>
      <c r="D326" s="2"/>
      <c r="E326" s="64"/>
      <c r="F326" s="64"/>
      <c r="G326" s="64"/>
      <c r="H326" s="64"/>
      <c r="I326" s="2"/>
      <c r="J326" s="2"/>
      <c r="K326" s="2"/>
      <c r="L326" s="2"/>
      <c r="M326" s="2"/>
      <c r="N326" s="2"/>
      <c r="O326" s="2"/>
      <c r="P326" s="66"/>
      <c r="Q326" s="66"/>
      <c r="R326" s="2"/>
      <c r="S326" s="2"/>
      <c r="T326" s="2"/>
    </row>
    <row r="327" spans="1:20">
      <c r="A327" s="3"/>
      <c r="B327" s="3"/>
      <c r="C327" s="2"/>
      <c r="D327" s="2"/>
      <c r="E327" s="64"/>
      <c r="F327" s="64"/>
      <c r="G327" s="64"/>
      <c r="H327" s="64"/>
      <c r="I327" s="2"/>
      <c r="J327" s="2"/>
      <c r="K327" s="2"/>
      <c r="L327" s="2"/>
      <c r="M327" s="2"/>
      <c r="N327" s="2"/>
      <c r="O327" s="2"/>
      <c r="P327" s="66"/>
      <c r="Q327" s="66"/>
      <c r="R327" s="2"/>
      <c r="S327" s="2"/>
      <c r="T327" s="2"/>
    </row>
    <row r="328" spans="1:20">
      <c r="A328" s="3"/>
      <c r="B328" s="3"/>
      <c r="C328" s="2"/>
      <c r="D328" s="2"/>
      <c r="E328" s="64"/>
      <c r="F328" s="64"/>
      <c r="G328" s="64"/>
      <c r="H328" s="64"/>
      <c r="I328" s="2"/>
      <c r="J328" s="2"/>
      <c r="K328" s="2"/>
      <c r="L328" s="2"/>
      <c r="M328" s="2"/>
      <c r="N328" s="2"/>
      <c r="O328" s="2"/>
      <c r="P328" s="66"/>
      <c r="Q328" s="66"/>
      <c r="R328" s="2"/>
      <c r="S328" s="2"/>
      <c r="T328" s="2"/>
    </row>
    <row r="329" spans="1:20">
      <c r="A329" s="3"/>
      <c r="B329" s="3"/>
      <c r="C329" s="2"/>
      <c r="D329" s="2"/>
      <c r="E329" s="64"/>
      <c r="F329" s="64"/>
      <c r="G329" s="64"/>
      <c r="H329" s="64"/>
      <c r="I329" s="2"/>
      <c r="J329" s="2"/>
      <c r="K329" s="2"/>
      <c r="L329" s="2"/>
      <c r="M329" s="2"/>
      <c r="N329" s="2"/>
      <c r="O329" s="2"/>
      <c r="P329" s="66"/>
      <c r="Q329" s="66"/>
      <c r="R329" s="2"/>
      <c r="S329" s="2"/>
      <c r="T329" s="2"/>
    </row>
    <row r="330" spans="1:20">
      <c r="A330" s="3"/>
      <c r="B330" s="3"/>
      <c r="C330" s="2"/>
      <c r="D330" s="2"/>
      <c r="E330" s="64"/>
      <c r="F330" s="64"/>
      <c r="G330" s="64"/>
      <c r="H330" s="64"/>
      <c r="I330" s="2"/>
      <c r="J330" s="2"/>
      <c r="K330" s="2"/>
      <c r="L330" s="2"/>
      <c r="M330" s="2"/>
      <c r="N330" s="2"/>
      <c r="O330" s="2"/>
      <c r="P330" s="66"/>
      <c r="Q330" s="66"/>
      <c r="R330" s="2"/>
      <c r="S330" s="2"/>
      <c r="T330" s="2"/>
    </row>
    <row r="331" spans="1:20">
      <c r="A331" s="3"/>
      <c r="B331" s="3"/>
      <c r="C331" s="2"/>
      <c r="D331" s="2"/>
      <c r="E331" s="64"/>
      <c r="F331" s="64"/>
      <c r="G331" s="64"/>
      <c r="H331" s="64"/>
      <c r="I331" s="2"/>
      <c r="J331" s="2"/>
      <c r="K331" s="2"/>
      <c r="L331" s="2"/>
      <c r="M331" s="2"/>
      <c r="N331" s="2"/>
      <c r="O331" s="2"/>
      <c r="P331" s="66"/>
      <c r="Q331" s="66"/>
      <c r="R331" s="2"/>
      <c r="S331" s="2"/>
      <c r="T331" s="2"/>
    </row>
    <row r="332" spans="1:20">
      <c r="A332" s="3"/>
      <c r="B332" s="3"/>
      <c r="C332" s="2"/>
      <c r="D332" s="2"/>
      <c r="E332" s="64"/>
      <c r="F332" s="64"/>
      <c r="G332" s="64"/>
      <c r="H332" s="64"/>
      <c r="I332" s="2"/>
      <c r="J332" s="2"/>
      <c r="K332" s="2"/>
      <c r="L332" s="2"/>
      <c r="M332" s="2"/>
      <c r="N332" s="2"/>
      <c r="O332" s="2"/>
      <c r="P332" s="66"/>
      <c r="Q332" s="66"/>
      <c r="R332" s="2"/>
      <c r="S332" s="2"/>
      <c r="T332" s="2"/>
    </row>
    <row r="333" spans="1:20">
      <c r="A333" s="3"/>
      <c r="B333" s="3"/>
      <c r="C333" s="2"/>
      <c r="D333" s="2"/>
      <c r="E333" s="64"/>
      <c r="F333" s="64"/>
      <c r="G333" s="64"/>
      <c r="H333" s="64"/>
      <c r="I333" s="2"/>
      <c r="J333" s="2"/>
      <c r="K333" s="2"/>
      <c r="L333" s="2"/>
      <c r="M333" s="2"/>
      <c r="N333" s="2"/>
      <c r="O333" s="2"/>
      <c r="P333" s="66"/>
      <c r="Q333" s="66"/>
      <c r="R333" s="2"/>
      <c r="S333" s="2"/>
      <c r="T333" s="2"/>
    </row>
    <row r="334" spans="1:20">
      <c r="A334" s="3"/>
      <c r="B334" s="3"/>
      <c r="C334" s="2"/>
      <c r="D334" s="2"/>
      <c r="E334" s="64"/>
      <c r="F334" s="64"/>
      <c r="G334" s="64"/>
      <c r="H334" s="64"/>
      <c r="I334" s="2"/>
      <c r="J334" s="2"/>
      <c r="K334" s="2"/>
      <c r="L334" s="2"/>
      <c r="M334" s="2"/>
      <c r="N334" s="2"/>
      <c r="O334" s="2"/>
      <c r="P334" s="66"/>
      <c r="Q334" s="66"/>
      <c r="R334" s="2"/>
      <c r="S334" s="2"/>
      <c r="T334" s="2"/>
    </row>
    <row r="335" spans="1:20">
      <c r="A335" s="3"/>
      <c r="B335" s="3"/>
      <c r="C335" s="2"/>
      <c r="D335" s="2"/>
      <c r="E335" s="64"/>
      <c r="F335" s="64"/>
      <c r="G335" s="64"/>
      <c r="H335" s="64"/>
      <c r="I335" s="2"/>
      <c r="J335" s="2"/>
      <c r="K335" s="2"/>
      <c r="L335" s="2"/>
      <c r="M335" s="2"/>
      <c r="N335" s="2"/>
      <c r="O335" s="2"/>
      <c r="P335" s="66"/>
      <c r="Q335" s="66"/>
      <c r="R335" s="2"/>
      <c r="S335" s="2"/>
      <c r="T335" s="2"/>
    </row>
    <row r="336" spans="1:20">
      <c r="A336" s="3"/>
      <c r="B336" s="3"/>
      <c r="C336" s="2"/>
      <c r="D336" s="2"/>
      <c r="E336" s="64"/>
      <c r="F336" s="64"/>
      <c r="G336" s="64"/>
      <c r="H336" s="64"/>
      <c r="I336" s="2"/>
      <c r="J336" s="2"/>
      <c r="K336" s="2"/>
      <c r="L336" s="2"/>
      <c r="M336" s="2"/>
      <c r="N336" s="2"/>
      <c r="O336" s="2"/>
      <c r="P336" s="66"/>
      <c r="Q336" s="66"/>
      <c r="R336" s="2"/>
      <c r="S336" s="2"/>
      <c r="T336" s="2"/>
    </row>
    <row r="337" spans="1:20">
      <c r="A337" s="3"/>
      <c r="B337" s="3"/>
      <c r="C337" s="2"/>
      <c r="D337" s="2"/>
      <c r="E337" s="64"/>
      <c r="F337" s="64"/>
      <c r="G337" s="64"/>
      <c r="H337" s="64"/>
      <c r="I337" s="2"/>
      <c r="J337" s="2"/>
      <c r="K337" s="2"/>
      <c r="L337" s="2"/>
      <c r="M337" s="2"/>
      <c r="N337" s="2"/>
      <c r="O337" s="2"/>
      <c r="P337" s="66"/>
      <c r="Q337" s="66"/>
      <c r="R337" s="2"/>
      <c r="S337" s="2"/>
      <c r="T337" s="2"/>
    </row>
    <row r="338" spans="1:20">
      <c r="A338" s="3"/>
      <c r="B338" s="3"/>
      <c r="C338" s="2"/>
      <c r="D338" s="2"/>
      <c r="E338" s="64"/>
      <c r="F338" s="64"/>
      <c r="G338" s="64"/>
      <c r="H338" s="64"/>
      <c r="I338" s="2"/>
      <c r="J338" s="2"/>
      <c r="K338" s="2"/>
      <c r="L338" s="2"/>
      <c r="M338" s="2"/>
      <c r="N338" s="2"/>
      <c r="O338" s="2"/>
      <c r="P338" s="66"/>
      <c r="Q338" s="66"/>
      <c r="R338" s="2"/>
      <c r="S338" s="2"/>
      <c r="T338" s="2"/>
    </row>
    <row r="339" spans="1:20">
      <c r="A339" s="3"/>
      <c r="B339" s="3"/>
      <c r="C339" s="2"/>
      <c r="D339" s="2"/>
      <c r="E339" s="64"/>
      <c r="F339" s="64"/>
      <c r="G339" s="64"/>
      <c r="H339" s="64"/>
      <c r="I339" s="2"/>
      <c r="J339" s="2"/>
      <c r="K339" s="2"/>
      <c r="L339" s="2"/>
      <c r="M339" s="2"/>
      <c r="N339" s="2"/>
      <c r="O339" s="2"/>
      <c r="P339" s="66"/>
      <c r="Q339" s="66"/>
      <c r="R339" s="2"/>
      <c r="S339" s="2"/>
      <c r="T339" s="2"/>
    </row>
    <row r="340" spans="1:20">
      <c r="A340" s="3"/>
      <c r="B340" s="3"/>
      <c r="C340" s="2"/>
      <c r="D340" s="2"/>
      <c r="E340" s="64"/>
      <c r="F340" s="64"/>
      <c r="G340" s="64"/>
      <c r="H340" s="64"/>
      <c r="I340" s="2"/>
      <c r="J340" s="2"/>
      <c r="K340" s="2"/>
      <c r="L340" s="2"/>
      <c r="M340" s="2"/>
      <c r="N340" s="2"/>
      <c r="O340" s="2"/>
      <c r="P340" s="66"/>
      <c r="Q340" s="66"/>
      <c r="R340" s="2"/>
      <c r="S340" s="2"/>
      <c r="T340" s="2"/>
    </row>
    <row r="341" spans="1:20">
      <c r="A341" s="3"/>
      <c r="B341" s="3"/>
      <c r="C341" s="2"/>
      <c r="D341" s="2"/>
      <c r="E341" s="64"/>
      <c r="F341" s="64"/>
      <c r="G341" s="64"/>
      <c r="H341" s="64"/>
      <c r="I341" s="2"/>
      <c r="J341" s="2"/>
      <c r="K341" s="2"/>
      <c r="L341" s="2"/>
      <c r="M341" s="2"/>
      <c r="N341" s="2"/>
      <c r="O341" s="2"/>
      <c r="P341" s="66"/>
      <c r="Q341" s="66"/>
      <c r="R341" s="2"/>
      <c r="S341" s="2"/>
      <c r="T341" s="2"/>
    </row>
    <row r="342" spans="1:20">
      <c r="A342" s="3"/>
      <c r="B342" s="3"/>
      <c r="C342" s="2"/>
      <c r="D342" s="2"/>
      <c r="E342" s="64"/>
      <c r="F342" s="64"/>
      <c r="G342" s="64"/>
      <c r="H342" s="64"/>
      <c r="I342" s="2"/>
      <c r="J342" s="2"/>
      <c r="K342" s="2"/>
      <c r="L342" s="2"/>
      <c r="M342" s="2"/>
      <c r="N342" s="2"/>
      <c r="O342" s="2"/>
      <c r="P342" s="66"/>
      <c r="Q342" s="66"/>
      <c r="R342" s="2"/>
      <c r="S342" s="2"/>
      <c r="T342" s="2"/>
    </row>
    <row r="343" spans="1:20">
      <c r="A343" s="3"/>
      <c r="B343" s="3"/>
      <c r="C343" s="2"/>
      <c r="D343" s="2"/>
      <c r="E343" s="64"/>
      <c r="F343" s="64"/>
      <c r="G343" s="64"/>
      <c r="H343" s="64"/>
      <c r="I343" s="2"/>
      <c r="J343" s="2"/>
      <c r="K343" s="2"/>
      <c r="L343" s="2"/>
      <c r="M343" s="2"/>
      <c r="N343" s="2"/>
      <c r="O343" s="2"/>
      <c r="P343" s="66"/>
      <c r="Q343" s="66"/>
      <c r="R343" s="2"/>
      <c r="S343" s="2"/>
      <c r="T343" s="2"/>
    </row>
    <row r="344" spans="1:20">
      <c r="A344" s="3"/>
      <c r="B344" s="3"/>
      <c r="C344" s="2"/>
      <c r="D344" s="2"/>
      <c r="E344" s="64"/>
      <c r="F344" s="64"/>
      <c r="G344" s="64"/>
      <c r="H344" s="64"/>
      <c r="I344" s="2"/>
      <c r="J344" s="2"/>
      <c r="K344" s="2"/>
      <c r="L344" s="2"/>
      <c r="M344" s="2"/>
      <c r="N344" s="2"/>
      <c r="O344" s="2"/>
      <c r="P344" s="66"/>
      <c r="Q344" s="66"/>
      <c r="R344" s="2"/>
      <c r="S344" s="2"/>
      <c r="T344" s="2"/>
    </row>
    <row r="345" spans="1:20">
      <c r="A345" s="3"/>
      <c r="B345" s="3"/>
      <c r="C345" s="2"/>
      <c r="D345" s="2"/>
      <c r="E345" s="64"/>
      <c r="F345" s="64"/>
      <c r="G345" s="64"/>
      <c r="H345" s="64"/>
      <c r="I345" s="2"/>
      <c r="J345" s="2"/>
      <c r="K345" s="2"/>
      <c r="L345" s="2"/>
      <c r="M345" s="2"/>
      <c r="N345" s="2"/>
      <c r="O345" s="2"/>
      <c r="P345" s="66"/>
      <c r="Q345" s="66"/>
      <c r="R345" s="2"/>
      <c r="S345" s="2"/>
      <c r="T345" s="2"/>
    </row>
    <row r="346" spans="1:20">
      <c r="A346" s="3"/>
      <c r="B346" s="3"/>
      <c r="C346" s="2"/>
      <c r="D346" s="2"/>
      <c r="E346" s="64"/>
      <c r="F346" s="64"/>
      <c r="G346" s="64"/>
      <c r="H346" s="64"/>
      <c r="I346" s="2"/>
      <c r="J346" s="2"/>
      <c r="K346" s="2"/>
      <c r="L346" s="2"/>
      <c r="M346" s="2"/>
      <c r="N346" s="2"/>
      <c r="O346" s="2"/>
      <c r="P346" s="66"/>
      <c r="Q346" s="66"/>
      <c r="R346" s="2"/>
      <c r="S346" s="2"/>
      <c r="T346" s="2"/>
    </row>
    <row r="347" spans="1:20">
      <c r="A347" s="3"/>
      <c r="B347" s="3"/>
      <c r="C347" s="2"/>
      <c r="D347" s="2"/>
      <c r="E347" s="64"/>
      <c r="F347" s="64"/>
      <c r="G347" s="64"/>
      <c r="H347" s="64"/>
      <c r="I347" s="2"/>
      <c r="J347" s="2"/>
      <c r="K347" s="2"/>
      <c r="L347" s="2"/>
      <c r="M347" s="2"/>
      <c r="N347" s="2"/>
      <c r="O347" s="2"/>
      <c r="P347" s="66"/>
      <c r="Q347" s="66"/>
      <c r="R347" s="2"/>
      <c r="S347" s="2"/>
      <c r="T347" s="2"/>
    </row>
    <row r="348" spans="1:20">
      <c r="A348" s="3"/>
      <c r="B348" s="3"/>
      <c r="C348" s="2"/>
      <c r="D348" s="2"/>
      <c r="E348" s="64"/>
      <c r="F348" s="64"/>
      <c r="G348" s="64"/>
      <c r="H348" s="64"/>
      <c r="I348" s="2"/>
      <c r="J348" s="2"/>
      <c r="K348" s="2"/>
      <c r="L348" s="2"/>
      <c r="M348" s="2"/>
      <c r="N348" s="2"/>
      <c r="O348" s="2"/>
      <c r="P348" s="66"/>
      <c r="Q348" s="66"/>
      <c r="R348" s="2"/>
      <c r="S348" s="2"/>
      <c r="T348" s="2"/>
    </row>
    <row r="349" spans="1:20">
      <c r="A349" s="3"/>
      <c r="B349" s="3"/>
      <c r="C349" s="2"/>
      <c r="D349" s="2"/>
      <c r="E349" s="64"/>
      <c r="F349" s="64"/>
      <c r="G349" s="64"/>
      <c r="H349" s="64"/>
      <c r="I349" s="2"/>
      <c r="J349" s="2"/>
      <c r="K349" s="2"/>
      <c r="L349" s="2"/>
      <c r="M349" s="2"/>
      <c r="N349" s="2"/>
      <c r="O349" s="2"/>
      <c r="P349" s="66"/>
      <c r="Q349" s="66"/>
      <c r="R349" s="2"/>
      <c r="S349" s="2"/>
      <c r="T349" s="2"/>
    </row>
    <row r="350" spans="1:20">
      <c r="A350" s="3"/>
      <c r="B350" s="3"/>
      <c r="C350" s="2"/>
      <c r="D350" s="2"/>
      <c r="E350" s="64"/>
      <c r="F350" s="64"/>
      <c r="G350" s="64"/>
      <c r="H350" s="64"/>
      <c r="I350" s="2"/>
      <c r="J350" s="2"/>
      <c r="K350" s="2"/>
      <c r="L350" s="2"/>
      <c r="M350" s="2"/>
      <c r="N350" s="2"/>
      <c r="O350" s="2"/>
      <c r="P350" s="66"/>
      <c r="Q350" s="66"/>
      <c r="R350" s="2"/>
      <c r="S350" s="2"/>
      <c r="T350" s="2"/>
    </row>
    <row r="351" spans="1:20">
      <c r="A351" s="3"/>
      <c r="B351" s="3"/>
      <c r="C351" s="2"/>
      <c r="D351" s="2"/>
      <c r="E351" s="64"/>
      <c r="F351" s="64"/>
      <c r="G351" s="64"/>
      <c r="H351" s="64"/>
      <c r="I351" s="2"/>
      <c r="J351" s="2"/>
      <c r="K351" s="2"/>
      <c r="L351" s="2"/>
      <c r="M351" s="2"/>
      <c r="N351" s="2"/>
      <c r="O351" s="2"/>
      <c r="P351" s="66"/>
      <c r="Q351" s="66"/>
      <c r="R351" s="2"/>
      <c r="S351" s="2"/>
      <c r="T351" s="2"/>
    </row>
    <row r="352" spans="1:20">
      <c r="A352" s="3"/>
      <c r="B352" s="3"/>
      <c r="C352" s="2"/>
      <c r="D352" s="2"/>
      <c r="E352" s="64"/>
      <c r="F352" s="64"/>
      <c r="G352" s="64"/>
      <c r="H352" s="64"/>
      <c r="I352" s="2"/>
      <c r="J352" s="2"/>
      <c r="K352" s="2"/>
      <c r="L352" s="2"/>
      <c r="M352" s="2"/>
      <c r="N352" s="2"/>
      <c r="O352" s="2"/>
      <c r="P352" s="66"/>
      <c r="Q352" s="66"/>
      <c r="R352" s="2"/>
      <c r="S352" s="2"/>
      <c r="T352" s="2"/>
    </row>
    <row r="353" spans="1:20">
      <c r="A353" s="3"/>
      <c r="B353" s="3"/>
      <c r="C353" s="2"/>
      <c r="D353" s="2"/>
      <c r="E353" s="64"/>
      <c r="F353" s="64"/>
      <c r="G353" s="64"/>
      <c r="H353" s="64"/>
      <c r="I353" s="2"/>
      <c r="J353" s="2"/>
      <c r="K353" s="2"/>
      <c r="L353" s="2"/>
      <c r="M353" s="2"/>
      <c r="N353" s="2"/>
      <c r="O353" s="2"/>
      <c r="P353" s="66"/>
      <c r="Q353" s="66"/>
      <c r="R353" s="2"/>
      <c r="S353" s="2"/>
      <c r="T353" s="2"/>
    </row>
    <row r="354" spans="1:20">
      <c r="A354" s="3"/>
      <c r="B354" s="3"/>
      <c r="C354" s="2"/>
      <c r="D354" s="2"/>
      <c r="E354" s="64"/>
      <c r="F354" s="64"/>
      <c r="G354" s="64"/>
      <c r="H354" s="64"/>
      <c r="I354" s="2"/>
      <c r="J354" s="2"/>
      <c r="K354" s="2"/>
      <c r="L354" s="2"/>
      <c r="M354" s="2"/>
      <c r="N354" s="2"/>
      <c r="O354" s="2"/>
      <c r="P354" s="66"/>
      <c r="Q354" s="66"/>
      <c r="R354" s="2"/>
      <c r="S354" s="2"/>
      <c r="T354" s="2"/>
    </row>
    <row r="355" spans="1:20">
      <c r="A355" s="3"/>
      <c r="B355" s="3"/>
      <c r="C355" s="2"/>
      <c r="D355" s="2"/>
      <c r="E355" s="64"/>
      <c r="F355" s="64"/>
      <c r="G355" s="64"/>
      <c r="H355" s="64"/>
      <c r="I355" s="2"/>
      <c r="J355" s="2"/>
      <c r="K355" s="2"/>
      <c r="L355" s="2"/>
      <c r="M355" s="2"/>
      <c r="N355" s="2"/>
      <c r="O355" s="2"/>
      <c r="P355" s="66"/>
      <c r="Q355" s="66"/>
      <c r="R355" s="2"/>
      <c r="S355" s="2"/>
      <c r="T355" s="2"/>
    </row>
    <row r="356" spans="1:20">
      <c r="A356" s="3"/>
      <c r="B356" s="3"/>
      <c r="C356" s="2"/>
      <c r="D356" s="2"/>
      <c r="E356" s="64"/>
      <c r="F356" s="64"/>
      <c r="G356" s="64"/>
      <c r="H356" s="64"/>
      <c r="I356" s="2"/>
      <c r="J356" s="2"/>
      <c r="K356" s="2"/>
      <c r="L356" s="2"/>
      <c r="M356" s="2"/>
      <c r="N356" s="2"/>
      <c r="O356" s="2"/>
      <c r="P356" s="66"/>
      <c r="Q356" s="66"/>
      <c r="R356" s="2"/>
      <c r="S356" s="2"/>
      <c r="T356" s="2"/>
    </row>
    <row r="357" spans="1:20">
      <c r="A357" s="3"/>
      <c r="B357" s="3"/>
      <c r="C357" s="2"/>
      <c r="D357" s="2"/>
      <c r="E357" s="64"/>
      <c r="F357" s="64"/>
      <c r="G357" s="64"/>
      <c r="H357" s="64"/>
      <c r="I357" s="2"/>
      <c r="J357" s="2"/>
      <c r="K357" s="2"/>
      <c r="L357" s="2"/>
      <c r="M357" s="2"/>
      <c r="N357" s="2"/>
      <c r="O357" s="2"/>
      <c r="P357" s="66"/>
      <c r="Q357" s="66"/>
      <c r="R357" s="2"/>
      <c r="S357" s="2"/>
      <c r="T357" s="2"/>
    </row>
    <row r="358" spans="1:20">
      <c r="A358" s="3"/>
      <c r="B358" s="3"/>
      <c r="C358" s="2"/>
      <c r="D358" s="2"/>
      <c r="E358" s="64"/>
      <c r="F358" s="64"/>
      <c r="G358" s="64"/>
      <c r="H358" s="64"/>
      <c r="I358" s="2"/>
      <c r="J358" s="2"/>
      <c r="K358" s="2"/>
      <c r="L358" s="2"/>
      <c r="M358" s="2"/>
      <c r="N358" s="2"/>
      <c r="O358" s="2"/>
      <c r="P358" s="66"/>
      <c r="Q358" s="66"/>
      <c r="R358" s="2"/>
      <c r="S358" s="2"/>
      <c r="T358" s="2"/>
    </row>
    <row r="359" spans="1:20">
      <c r="A359" s="3"/>
      <c r="B359" s="3"/>
      <c r="C359" s="2"/>
      <c r="D359" s="2"/>
      <c r="E359" s="64"/>
      <c r="F359" s="64"/>
      <c r="G359" s="64"/>
      <c r="H359" s="64"/>
      <c r="I359" s="2"/>
      <c r="J359" s="2"/>
      <c r="K359" s="2"/>
      <c r="L359" s="2"/>
      <c r="M359" s="2"/>
      <c r="N359" s="2"/>
      <c r="O359" s="2"/>
      <c r="P359" s="66"/>
      <c r="Q359" s="66"/>
      <c r="R359" s="2"/>
      <c r="S359" s="2"/>
      <c r="T359" s="2"/>
    </row>
    <row r="360" spans="1:20">
      <c r="A360" s="3"/>
      <c r="B360" s="3"/>
      <c r="C360" s="2"/>
      <c r="D360" s="2"/>
      <c r="E360" s="64"/>
      <c r="F360" s="64"/>
      <c r="G360" s="64"/>
      <c r="H360" s="64"/>
      <c r="I360" s="2"/>
      <c r="J360" s="2"/>
      <c r="K360" s="2"/>
      <c r="L360" s="2"/>
      <c r="M360" s="2"/>
      <c r="N360" s="2"/>
      <c r="O360" s="2"/>
      <c r="P360" s="66"/>
      <c r="Q360" s="66"/>
      <c r="R360" s="2"/>
      <c r="S360" s="2"/>
      <c r="T360" s="2"/>
    </row>
    <row r="361" spans="1:20">
      <c r="A361" s="3"/>
      <c r="B361" s="3"/>
      <c r="C361" s="2"/>
      <c r="D361" s="2"/>
      <c r="E361" s="64"/>
      <c r="F361" s="64"/>
      <c r="G361" s="64"/>
      <c r="H361" s="64"/>
      <c r="I361" s="2"/>
      <c r="J361" s="2"/>
      <c r="K361" s="2"/>
      <c r="L361" s="2"/>
      <c r="M361" s="2"/>
      <c r="N361" s="2"/>
      <c r="O361" s="2"/>
      <c r="P361" s="66"/>
      <c r="Q361" s="66"/>
      <c r="R361" s="2"/>
      <c r="S361" s="2"/>
      <c r="T361" s="2"/>
    </row>
    <row r="362" spans="1:20">
      <c r="A362" s="3"/>
      <c r="B362" s="3"/>
      <c r="C362" s="2"/>
      <c r="D362" s="2"/>
      <c r="E362" s="64"/>
      <c r="F362" s="64"/>
      <c r="G362" s="64"/>
      <c r="H362" s="64"/>
      <c r="I362" s="2"/>
      <c r="J362" s="2"/>
      <c r="K362" s="2"/>
      <c r="L362" s="2"/>
      <c r="M362" s="2"/>
      <c r="N362" s="2"/>
      <c r="O362" s="2"/>
      <c r="P362" s="66"/>
      <c r="Q362" s="66"/>
      <c r="R362" s="2"/>
      <c r="S362" s="2"/>
      <c r="T362" s="2"/>
    </row>
    <row r="363" spans="1:20">
      <c r="A363" s="3"/>
      <c r="B363" s="3"/>
      <c r="C363" s="2"/>
      <c r="D363" s="2"/>
      <c r="E363" s="64"/>
      <c r="F363" s="64"/>
      <c r="G363" s="64"/>
      <c r="H363" s="64"/>
      <c r="I363" s="2"/>
      <c r="J363" s="2"/>
      <c r="K363" s="2"/>
      <c r="L363" s="2"/>
      <c r="M363" s="2"/>
      <c r="N363" s="2"/>
      <c r="O363" s="2"/>
      <c r="P363" s="66"/>
      <c r="Q363" s="66"/>
      <c r="R363" s="2"/>
      <c r="S363" s="2"/>
      <c r="T363" s="2"/>
    </row>
    <row r="364" spans="1:20">
      <c r="A364" s="3"/>
      <c r="B364" s="3"/>
      <c r="C364" s="2"/>
      <c r="D364" s="2"/>
      <c r="E364" s="64"/>
      <c r="F364" s="64"/>
      <c r="G364" s="64"/>
      <c r="H364" s="64"/>
      <c r="I364" s="2"/>
      <c r="J364" s="2"/>
      <c r="K364" s="2"/>
      <c r="L364" s="2"/>
      <c r="M364" s="2"/>
      <c r="N364" s="2"/>
      <c r="O364" s="2"/>
      <c r="P364" s="66"/>
      <c r="Q364" s="66"/>
      <c r="R364" s="2"/>
      <c r="S364" s="2"/>
      <c r="T364" s="2"/>
    </row>
    <row r="365" spans="1:20">
      <c r="A365" s="3"/>
      <c r="B365" s="3"/>
      <c r="C365" s="2"/>
      <c r="D365" s="2"/>
      <c r="E365" s="64"/>
      <c r="F365" s="64"/>
      <c r="G365" s="64"/>
      <c r="H365" s="64"/>
      <c r="I365" s="2"/>
      <c r="J365" s="2"/>
      <c r="K365" s="2"/>
      <c r="L365" s="2"/>
      <c r="M365" s="2"/>
      <c r="N365" s="2"/>
      <c r="O365" s="2"/>
      <c r="P365" s="66"/>
      <c r="Q365" s="66"/>
      <c r="R365" s="2"/>
      <c r="S365" s="2"/>
      <c r="T365" s="2"/>
    </row>
    <row r="366" spans="1:20">
      <c r="A366" s="3"/>
      <c r="B366" s="3"/>
      <c r="C366" s="2"/>
      <c r="D366" s="2"/>
      <c r="E366" s="64"/>
      <c r="F366" s="64"/>
      <c r="G366" s="64"/>
      <c r="H366" s="64"/>
      <c r="I366" s="2"/>
      <c r="J366" s="2"/>
      <c r="K366" s="2"/>
      <c r="L366" s="2"/>
      <c r="M366" s="2"/>
      <c r="N366" s="2"/>
      <c r="O366" s="2"/>
      <c r="P366" s="66"/>
      <c r="Q366" s="66"/>
      <c r="R366" s="2"/>
      <c r="S366" s="2"/>
      <c r="T366" s="2"/>
    </row>
    <row r="367" spans="1:20">
      <c r="A367" s="3"/>
      <c r="B367" s="3"/>
      <c r="C367" s="2"/>
      <c r="D367" s="2"/>
      <c r="E367" s="64"/>
      <c r="F367" s="64"/>
      <c r="G367" s="64"/>
      <c r="H367" s="64"/>
      <c r="I367" s="2"/>
      <c r="J367" s="2"/>
      <c r="K367" s="2"/>
      <c r="L367" s="2"/>
      <c r="M367" s="2"/>
      <c r="N367" s="2"/>
      <c r="O367" s="2"/>
      <c r="P367" s="66"/>
      <c r="Q367" s="66"/>
      <c r="R367" s="2"/>
      <c r="S367" s="2"/>
      <c r="T367" s="2"/>
    </row>
    <row r="368" spans="1:20">
      <c r="A368" s="3"/>
      <c r="B368" s="3"/>
      <c r="C368" s="2"/>
      <c r="D368" s="2"/>
      <c r="E368" s="64"/>
      <c r="F368" s="64"/>
      <c r="G368" s="64"/>
      <c r="H368" s="64"/>
      <c r="I368" s="2"/>
      <c r="J368" s="2"/>
      <c r="K368" s="2"/>
      <c r="L368" s="2"/>
      <c r="M368" s="2"/>
      <c r="N368" s="2"/>
      <c r="O368" s="2"/>
      <c r="P368" s="66"/>
      <c r="Q368" s="66"/>
      <c r="R368" s="2"/>
      <c r="S368" s="2"/>
      <c r="T368" s="2"/>
    </row>
    <row r="369" spans="1:20">
      <c r="A369" s="3"/>
      <c r="B369" s="3"/>
      <c r="C369" s="2"/>
      <c r="D369" s="2"/>
      <c r="E369" s="64"/>
      <c r="F369" s="64"/>
      <c r="G369" s="64"/>
      <c r="H369" s="64"/>
      <c r="I369" s="2"/>
      <c r="J369" s="2"/>
      <c r="K369" s="2"/>
      <c r="L369" s="2"/>
      <c r="M369" s="2"/>
      <c r="N369" s="2"/>
      <c r="O369" s="2"/>
      <c r="P369" s="66"/>
      <c r="Q369" s="66"/>
      <c r="R369" s="2"/>
      <c r="S369" s="2"/>
      <c r="T369" s="2"/>
    </row>
    <row r="370" spans="1:20">
      <c r="A370" s="3"/>
      <c r="B370" s="3"/>
      <c r="C370" s="2"/>
      <c r="D370" s="2"/>
      <c r="E370" s="64"/>
      <c r="F370" s="64"/>
      <c r="G370" s="64"/>
      <c r="H370" s="64"/>
      <c r="I370" s="2"/>
      <c r="J370" s="2"/>
      <c r="K370" s="2"/>
      <c r="L370" s="2"/>
      <c r="M370" s="2"/>
      <c r="N370" s="2"/>
      <c r="O370" s="2"/>
      <c r="P370" s="66"/>
      <c r="Q370" s="66"/>
      <c r="R370" s="2"/>
      <c r="S370" s="2"/>
      <c r="T370" s="2"/>
    </row>
    <row r="371" spans="1:20">
      <c r="A371" s="3"/>
      <c r="B371" s="3"/>
      <c r="C371" s="2"/>
      <c r="D371" s="2"/>
      <c r="E371" s="64"/>
      <c r="F371" s="64"/>
      <c r="G371" s="64"/>
      <c r="H371" s="64"/>
      <c r="I371" s="2"/>
      <c r="J371" s="2"/>
      <c r="K371" s="2"/>
      <c r="L371" s="2"/>
      <c r="M371" s="2"/>
      <c r="N371" s="2"/>
      <c r="O371" s="2"/>
      <c r="P371" s="66"/>
      <c r="Q371" s="66"/>
      <c r="R371" s="2"/>
      <c r="S371" s="2"/>
      <c r="T371" s="2"/>
    </row>
    <row r="372" spans="1:20">
      <c r="A372" s="3"/>
      <c r="B372" s="3"/>
      <c r="C372" s="2"/>
      <c r="D372" s="2"/>
      <c r="E372" s="64"/>
      <c r="F372" s="64"/>
      <c r="G372" s="64"/>
      <c r="H372" s="64"/>
      <c r="I372" s="2"/>
      <c r="J372" s="2"/>
      <c r="K372" s="2"/>
      <c r="L372" s="2"/>
      <c r="M372" s="2"/>
      <c r="N372" s="2"/>
      <c r="O372" s="2"/>
      <c r="P372" s="66"/>
      <c r="Q372" s="66"/>
      <c r="R372" s="2"/>
      <c r="S372" s="2"/>
      <c r="T372" s="2"/>
    </row>
    <row r="373" spans="1:20">
      <c r="A373" s="3"/>
      <c r="B373" s="3"/>
      <c r="C373" s="2"/>
      <c r="D373" s="2"/>
      <c r="E373" s="64"/>
      <c r="F373" s="64"/>
      <c r="G373" s="64"/>
      <c r="H373" s="64"/>
      <c r="I373" s="2"/>
      <c r="J373" s="2"/>
      <c r="K373" s="2"/>
      <c r="L373" s="2"/>
      <c r="M373" s="2"/>
      <c r="N373" s="2"/>
      <c r="O373" s="2"/>
      <c r="P373" s="66"/>
      <c r="Q373" s="66"/>
      <c r="R373" s="2"/>
      <c r="S373" s="2"/>
      <c r="T373" s="2"/>
    </row>
    <row r="374" spans="1:20">
      <c r="A374" s="3"/>
      <c r="B374" s="3"/>
      <c r="C374" s="2"/>
      <c r="D374" s="2"/>
      <c r="E374" s="64"/>
      <c r="F374" s="64"/>
      <c r="G374" s="64"/>
      <c r="H374" s="64"/>
      <c r="I374" s="2"/>
      <c r="J374" s="2"/>
      <c r="K374" s="2"/>
      <c r="L374" s="2"/>
      <c r="M374" s="2"/>
      <c r="N374" s="2"/>
      <c r="O374" s="2"/>
      <c r="P374" s="66"/>
      <c r="Q374" s="66"/>
      <c r="R374" s="2"/>
      <c r="S374" s="2"/>
      <c r="T374" s="2"/>
    </row>
    <row r="375" spans="1:20">
      <c r="A375" s="3"/>
      <c r="B375" s="3"/>
      <c r="C375" s="2"/>
      <c r="D375" s="2"/>
      <c r="E375" s="64"/>
      <c r="F375" s="64"/>
      <c r="G375" s="64"/>
      <c r="H375" s="64"/>
      <c r="I375" s="2"/>
      <c r="J375" s="2"/>
      <c r="K375" s="2"/>
      <c r="L375" s="2"/>
      <c r="M375" s="2"/>
      <c r="N375" s="2"/>
      <c r="O375" s="2"/>
      <c r="P375" s="66"/>
      <c r="Q375" s="66"/>
      <c r="R375" s="2"/>
      <c r="S375" s="2"/>
      <c r="T375" s="2"/>
    </row>
    <row r="376" spans="1:20">
      <c r="A376" s="3"/>
      <c r="B376" s="3"/>
      <c r="C376" s="2"/>
      <c r="D376" s="2"/>
      <c r="E376" s="64"/>
      <c r="F376" s="64"/>
      <c r="G376" s="64"/>
      <c r="H376" s="64"/>
      <c r="I376" s="2"/>
      <c r="J376" s="2"/>
      <c r="K376" s="2"/>
      <c r="L376" s="2"/>
      <c r="M376" s="2"/>
      <c r="N376" s="2"/>
      <c r="O376" s="2"/>
      <c r="P376" s="66"/>
      <c r="Q376" s="66"/>
      <c r="R376" s="2"/>
      <c r="S376" s="2"/>
      <c r="T376" s="2"/>
    </row>
    <row r="377" spans="1:20">
      <c r="A377" s="3"/>
      <c r="B377" s="3"/>
      <c r="C377" s="2"/>
      <c r="D377" s="2"/>
      <c r="E377" s="64"/>
      <c r="F377" s="64"/>
      <c r="G377" s="64"/>
      <c r="H377" s="64"/>
      <c r="I377" s="2"/>
      <c r="J377" s="2"/>
      <c r="K377" s="2"/>
      <c r="L377" s="2"/>
      <c r="M377" s="2"/>
      <c r="N377" s="2"/>
      <c r="O377" s="2"/>
      <c r="P377" s="66"/>
      <c r="Q377" s="66"/>
      <c r="R377" s="2"/>
      <c r="S377" s="2"/>
      <c r="T377" s="2"/>
    </row>
    <row r="378" spans="1:20">
      <c r="A378" s="3"/>
      <c r="B378" s="3"/>
      <c r="C378" s="2"/>
      <c r="D378" s="2"/>
      <c r="E378" s="64"/>
      <c r="F378" s="64"/>
      <c r="G378" s="64"/>
      <c r="H378" s="64"/>
      <c r="I378" s="2"/>
      <c r="J378" s="2"/>
      <c r="K378" s="2"/>
      <c r="L378" s="2"/>
      <c r="M378" s="2"/>
      <c r="N378" s="2"/>
      <c r="O378" s="2"/>
      <c r="P378" s="66"/>
      <c r="Q378" s="66"/>
      <c r="R378" s="2"/>
      <c r="S378" s="2"/>
      <c r="T378" s="2"/>
    </row>
    <row r="379" spans="1:20">
      <c r="A379" s="3"/>
      <c r="B379" s="3"/>
      <c r="C379" s="2"/>
      <c r="D379" s="2"/>
      <c r="E379" s="64"/>
      <c r="F379" s="64"/>
      <c r="G379" s="64"/>
      <c r="H379" s="64"/>
      <c r="I379" s="2"/>
      <c r="J379" s="2"/>
      <c r="K379" s="2"/>
      <c r="L379" s="2"/>
      <c r="M379" s="2"/>
      <c r="N379" s="2"/>
      <c r="O379" s="2"/>
      <c r="P379" s="66"/>
      <c r="Q379" s="66"/>
      <c r="R379" s="2"/>
      <c r="S379" s="2"/>
      <c r="T379" s="2"/>
    </row>
    <row r="380" spans="1:20">
      <c r="A380" s="3"/>
      <c r="B380" s="3"/>
      <c r="C380" s="2"/>
      <c r="D380" s="2"/>
      <c r="E380" s="64"/>
      <c r="F380" s="64"/>
      <c r="G380" s="64"/>
      <c r="H380" s="64"/>
      <c r="I380" s="2"/>
      <c r="J380" s="2"/>
      <c r="K380" s="2"/>
      <c r="L380" s="2"/>
      <c r="M380" s="2"/>
      <c r="N380" s="2"/>
      <c r="O380" s="2"/>
      <c r="P380" s="66"/>
      <c r="Q380" s="66"/>
      <c r="R380" s="2"/>
      <c r="S380" s="2"/>
      <c r="T380" s="2"/>
    </row>
    <row r="381" spans="1:20">
      <c r="A381" s="3"/>
      <c r="B381" s="3"/>
      <c r="C381" s="2"/>
      <c r="D381" s="2"/>
      <c r="E381" s="64"/>
      <c r="F381" s="64"/>
      <c r="G381" s="64"/>
      <c r="H381" s="64"/>
      <c r="I381" s="2"/>
      <c r="J381" s="2"/>
      <c r="K381" s="2"/>
      <c r="L381" s="2"/>
      <c r="M381" s="2"/>
      <c r="N381" s="2"/>
      <c r="O381" s="2"/>
      <c r="P381" s="66"/>
      <c r="Q381" s="66"/>
      <c r="R381" s="2"/>
      <c r="S381" s="2"/>
      <c r="T381" s="2"/>
    </row>
    <row r="382" spans="1:20">
      <c r="A382" s="3"/>
      <c r="B382" s="3"/>
      <c r="C382" s="2"/>
      <c r="D382" s="2"/>
      <c r="E382" s="64"/>
      <c r="F382" s="64"/>
      <c r="G382" s="64"/>
      <c r="H382" s="64"/>
      <c r="I382" s="2"/>
      <c r="J382" s="2"/>
      <c r="K382" s="2"/>
      <c r="L382" s="2"/>
      <c r="M382" s="2"/>
      <c r="N382" s="2"/>
      <c r="O382" s="2"/>
      <c r="P382" s="66"/>
      <c r="Q382" s="66"/>
      <c r="R382" s="2"/>
      <c r="S382" s="2"/>
      <c r="T382" s="2"/>
    </row>
    <row r="383" spans="1:20">
      <c r="A383" s="3"/>
      <c r="B383" s="3"/>
      <c r="C383" s="2"/>
      <c r="D383" s="2"/>
      <c r="E383" s="64"/>
      <c r="F383" s="64"/>
      <c r="G383" s="64"/>
      <c r="H383" s="64"/>
      <c r="I383" s="2"/>
      <c r="J383" s="2"/>
      <c r="K383" s="2"/>
      <c r="L383" s="2"/>
      <c r="M383" s="2"/>
      <c r="N383" s="2"/>
      <c r="O383" s="2"/>
      <c r="P383" s="66"/>
      <c r="Q383" s="66"/>
      <c r="R383" s="2"/>
      <c r="S383" s="2"/>
      <c r="T383" s="2"/>
    </row>
    <row r="384" spans="1:20">
      <c r="A384" s="3"/>
      <c r="B384" s="3"/>
      <c r="C384" s="2"/>
      <c r="D384" s="2"/>
      <c r="E384" s="64"/>
      <c r="F384" s="64"/>
      <c r="G384" s="64"/>
      <c r="H384" s="64"/>
      <c r="I384" s="2"/>
      <c r="J384" s="2"/>
      <c r="K384" s="2"/>
      <c r="L384" s="2"/>
      <c r="M384" s="2"/>
      <c r="N384" s="2"/>
      <c r="O384" s="2"/>
      <c r="P384" s="66"/>
      <c r="Q384" s="66"/>
      <c r="R384" s="2"/>
      <c r="S384" s="2"/>
      <c r="T384" s="2"/>
    </row>
    <row r="385" spans="1:20">
      <c r="A385" s="3"/>
      <c r="B385" s="3"/>
      <c r="C385" s="2"/>
      <c r="D385" s="2"/>
      <c r="E385" s="64"/>
      <c r="F385" s="64"/>
      <c r="G385" s="64"/>
      <c r="H385" s="64"/>
      <c r="I385" s="2"/>
      <c r="J385" s="2"/>
      <c r="K385" s="2"/>
      <c r="L385" s="2"/>
      <c r="M385" s="2"/>
      <c r="N385" s="2"/>
      <c r="O385" s="2"/>
      <c r="P385" s="66"/>
      <c r="Q385" s="66"/>
      <c r="R385" s="2"/>
      <c r="S385" s="2"/>
      <c r="T385" s="2"/>
    </row>
    <row r="386" spans="1:20">
      <c r="A386" s="3"/>
      <c r="B386" s="3"/>
      <c r="C386" s="2"/>
      <c r="D386" s="2"/>
      <c r="E386" s="64"/>
      <c r="F386" s="64"/>
      <c r="G386" s="64"/>
      <c r="H386" s="64"/>
      <c r="I386" s="2"/>
      <c r="J386" s="2"/>
      <c r="K386" s="2"/>
      <c r="L386" s="2"/>
      <c r="M386" s="2"/>
      <c r="N386" s="2"/>
      <c r="O386" s="2"/>
      <c r="P386" s="66"/>
      <c r="Q386" s="66"/>
      <c r="R386" s="2"/>
      <c r="S386" s="2"/>
      <c r="T386" s="2"/>
    </row>
    <row r="387" spans="1:20">
      <c r="A387" s="3"/>
      <c r="B387" s="3"/>
      <c r="C387" s="2"/>
      <c r="D387" s="2"/>
      <c r="E387" s="64"/>
      <c r="F387" s="64"/>
      <c r="G387" s="64"/>
      <c r="H387" s="64"/>
      <c r="I387" s="2"/>
      <c r="J387" s="2"/>
      <c r="K387" s="2"/>
      <c r="L387" s="2"/>
      <c r="M387" s="2"/>
      <c r="N387" s="2"/>
      <c r="O387" s="2"/>
      <c r="P387" s="66"/>
      <c r="Q387" s="66"/>
      <c r="R387" s="2"/>
      <c r="S387" s="2"/>
      <c r="T387" s="2"/>
    </row>
    <row r="388" spans="1:20">
      <c r="A388" s="3"/>
      <c r="B388" s="3"/>
      <c r="C388" s="2"/>
      <c r="D388" s="2"/>
      <c r="E388" s="64"/>
      <c r="F388" s="64"/>
      <c r="G388" s="64"/>
      <c r="H388" s="64"/>
      <c r="I388" s="2"/>
      <c r="J388" s="2"/>
      <c r="K388" s="2"/>
      <c r="L388" s="2"/>
      <c r="M388" s="2"/>
      <c r="N388" s="2"/>
      <c r="O388" s="2"/>
      <c r="P388" s="66"/>
      <c r="Q388" s="66"/>
      <c r="R388" s="2"/>
      <c r="S388" s="2"/>
      <c r="T388" s="2"/>
    </row>
    <row r="389" spans="1:20">
      <c r="A389" s="3"/>
      <c r="B389" s="3"/>
      <c r="C389" s="2"/>
      <c r="D389" s="2"/>
      <c r="E389" s="64"/>
      <c r="F389" s="64"/>
      <c r="G389" s="64"/>
      <c r="H389" s="64"/>
      <c r="I389" s="2"/>
      <c r="J389" s="2"/>
      <c r="K389" s="2"/>
      <c r="L389" s="2"/>
      <c r="M389" s="2"/>
      <c r="N389" s="2"/>
      <c r="O389" s="2"/>
      <c r="P389" s="66"/>
      <c r="Q389" s="66"/>
      <c r="R389" s="2"/>
      <c r="S389" s="2"/>
      <c r="T389" s="2"/>
    </row>
    <row r="390" spans="1:20">
      <c r="A390" s="3"/>
      <c r="B390" s="3"/>
      <c r="C390" s="2"/>
      <c r="D390" s="2"/>
      <c r="E390" s="64"/>
      <c r="F390" s="64"/>
      <c r="G390" s="64"/>
      <c r="H390" s="64"/>
      <c r="I390" s="2"/>
      <c r="J390" s="2"/>
      <c r="K390" s="2"/>
      <c r="L390" s="2"/>
      <c r="M390" s="2"/>
      <c r="N390" s="2"/>
      <c r="O390" s="2"/>
      <c r="P390" s="66"/>
      <c r="Q390" s="66"/>
      <c r="R390" s="2"/>
      <c r="S390" s="2"/>
      <c r="T390" s="2"/>
    </row>
    <row r="391" spans="1:20">
      <c r="A391" s="3"/>
      <c r="B391" s="3"/>
      <c r="C391" s="2"/>
      <c r="D391" s="2"/>
      <c r="E391" s="64"/>
      <c r="F391" s="64"/>
      <c r="G391" s="64"/>
      <c r="H391" s="64"/>
      <c r="I391" s="2"/>
      <c r="J391" s="2"/>
      <c r="K391" s="2"/>
      <c r="L391" s="2"/>
      <c r="M391" s="2"/>
      <c r="N391" s="2"/>
      <c r="O391" s="2"/>
      <c r="P391" s="66"/>
      <c r="Q391" s="66"/>
      <c r="R391" s="2"/>
      <c r="S391" s="2"/>
      <c r="T391" s="2"/>
    </row>
    <row r="392" spans="1:20">
      <c r="A392" s="3"/>
      <c r="B392" s="3"/>
      <c r="C392" s="2"/>
      <c r="D392" s="2"/>
      <c r="E392" s="64"/>
      <c r="F392" s="64"/>
      <c r="G392" s="64"/>
      <c r="H392" s="64"/>
      <c r="I392" s="2"/>
      <c r="J392" s="2"/>
      <c r="K392" s="2"/>
      <c r="L392" s="2"/>
      <c r="M392" s="2"/>
      <c r="N392" s="2"/>
      <c r="O392" s="2"/>
      <c r="P392" s="66"/>
      <c r="Q392" s="66"/>
      <c r="R392" s="2"/>
      <c r="S392" s="2"/>
      <c r="T392" s="2"/>
    </row>
    <row r="393" spans="1:20">
      <c r="A393" s="3"/>
      <c r="B393" s="3"/>
      <c r="C393" s="2"/>
      <c r="D393" s="2"/>
      <c r="E393" s="64"/>
      <c r="F393" s="64"/>
      <c r="G393" s="64"/>
      <c r="H393" s="64"/>
      <c r="I393" s="2"/>
      <c r="J393" s="2"/>
      <c r="K393" s="2"/>
      <c r="L393" s="2"/>
      <c r="M393" s="2"/>
      <c r="N393" s="2"/>
      <c r="O393" s="2"/>
      <c r="P393" s="66"/>
      <c r="Q393" s="66"/>
      <c r="R393" s="2"/>
      <c r="S393" s="2"/>
      <c r="T393" s="2"/>
    </row>
    <row r="394" spans="1:20">
      <c r="A394" s="3"/>
      <c r="B394" s="3"/>
      <c r="C394" s="2"/>
      <c r="D394" s="2"/>
      <c r="E394" s="64"/>
      <c r="F394" s="64"/>
      <c r="G394" s="64"/>
      <c r="H394" s="64"/>
      <c r="I394" s="2"/>
      <c r="J394" s="2"/>
      <c r="K394" s="2"/>
      <c r="L394" s="2"/>
      <c r="M394" s="2"/>
      <c r="N394" s="2"/>
      <c r="O394" s="2"/>
      <c r="P394" s="66"/>
      <c r="Q394" s="66"/>
      <c r="R394" s="2"/>
      <c r="S394" s="2"/>
      <c r="T394" s="2"/>
    </row>
    <row r="395" spans="1:20">
      <c r="A395" s="3"/>
      <c r="B395" s="3"/>
      <c r="C395" s="2"/>
      <c r="D395" s="2"/>
      <c r="E395" s="64"/>
      <c r="F395" s="64"/>
      <c r="G395" s="64"/>
      <c r="H395" s="64"/>
      <c r="I395" s="2"/>
      <c r="J395" s="2"/>
      <c r="K395" s="2"/>
      <c r="L395" s="2"/>
      <c r="M395" s="2"/>
      <c r="N395" s="2"/>
      <c r="O395" s="2"/>
      <c r="P395" s="66"/>
      <c r="Q395" s="66"/>
      <c r="R395" s="2"/>
      <c r="S395" s="2"/>
      <c r="T395" s="2"/>
    </row>
    <row r="396" spans="1:20">
      <c r="A396" s="3"/>
      <c r="B396" s="3"/>
      <c r="C396" s="2"/>
      <c r="D396" s="2"/>
      <c r="E396" s="64"/>
      <c r="F396" s="64"/>
      <c r="G396" s="64"/>
      <c r="H396" s="64"/>
      <c r="I396" s="2"/>
      <c r="J396" s="2"/>
      <c r="K396" s="2"/>
      <c r="L396" s="2"/>
      <c r="M396" s="2"/>
      <c r="N396" s="2"/>
      <c r="O396" s="2"/>
      <c r="P396" s="66"/>
      <c r="Q396" s="66"/>
      <c r="R396" s="2"/>
      <c r="S396" s="2"/>
      <c r="T396" s="2"/>
    </row>
    <row r="397" spans="1:20">
      <c r="A397" s="3"/>
      <c r="B397" s="3"/>
      <c r="C397" s="2"/>
      <c r="D397" s="2"/>
      <c r="E397" s="64"/>
      <c r="F397" s="64"/>
      <c r="G397" s="64"/>
      <c r="H397" s="64"/>
      <c r="I397" s="2"/>
      <c r="J397" s="2"/>
      <c r="K397" s="2"/>
      <c r="L397" s="2"/>
      <c r="M397" s="2"/>
      <c r="N397" s="2"/>
      <c r="O397" s="2"/>
      <c r="P397" s="66"/>
      <c r="Q397" s="66"/>
      <c r="R397" s="2"/>
      <c r="S397" s="2"/>
      <c r="T397" s="2"/>
    </row>
    <row r="398" spans="1:20">
      <c r="A398" s="3"/>
      <c r="B398" s="3"/>
      <c r="C398" s="2"/>
      <c r="D398" s="2"/>
      <c r="E398" s="64"/>
      <c r="F398" s="64"/>
      <c r="G398" s="64"/>
      <c r="H398" s="64"/>
      <c r="I398" s="2"/>
      <c r="J398" s="2"/>
      <c r="K398" s="2"/>
      <c r="L398" s="2"/>
      <c r="M398" s="2"/>
      <c r="N398" s="2"/>
      <c r="O398" s="2"/>
      <c r="P398" s="66"/>
      <c r="Q398" s="66"/>
      <c r="R398" s="2"/>
      <c r="S398" s="2"/>
      <c r="T398" s="2"/>
    </row>
    <row r="399" spans="1:20">
      <c r="A399" s="3"/>
      <c r="B399" s="3"/>
      <c r="C399" s="2"/>
      <c r="D399" s="2"/>
      <c r="E399" s="64"/>
      <c r="F399" s="64"/>
      <c r="G399" s="64"/>
      <c r="H399" s="64"/>
      <c r="I399" s="2"/>
      <c r="J399" s="2"/>
      <c r="K399" s="2"/>
      <c r="L399" s="2"/>
      <c r="M399" s="2"/>
      <c r="N399" s="2"/>
      <c r="O399" s="2"/>
      <c r="P399" s="66"/>
      <c r="Q399" s="66"/>
      <c r="R399" s="2"/>
      <c r="S399" s="2"/>
      <c r="T399" s="2"/>
    </row>
    <row r="400" spans="1:20">
      <c r="A400" s="3"/>
      <c r="B400" s="3"/>
      <c r="C400" s="2"/>
      <c r="D400" s="2"/>
      <c r="E400" s="64"/>
      <c r="F400" s="64"/>
      <c r="G400" s="64"/>
      <c r="H400" s="64"/>
      <c r="I400" s="2"/>
      <c r="J400" s="2"/>
      <c r="K400" s="2"/>
      <c r="L400" s="2"/>
      <c r="M400" s="2"/>
      <c r="N400" s="2"/>
      <c r="O400" s="2"/>
      <c r="P400" s="66"/>
      <c r="Q400" s="66"/>
      <c r="R400" s="2"/>
      <c r="S400" s="2"/>
      <c r="T400" s="2"/>
    </row>
    <row r="401" spans="1:20">
      <c r="A401" s="3"/>
      <c r="B401" s="3"/>
      <c r="C401" s="2"/>
      <c r="D401" s="2"/>
      <c r="E401" s="64"/>
      <c r="F401" s="64"/>
      <c r="G401" s="64"/>
      <c r="H401" s="64"/>
      <c r="I401" s="2"/>
      <c r="J401" s="2"/>
      <c r="K401" s="2"/>
      <c r="L401" s="2"/>
      <c r="M401" s="2"/>
      <c r="N401" s="2"/>
      <c r="O401" s="2"/>
      <c r="P401" s="66"/>
      <c r="Q401" s="66"/>
      <c r="R401" s="2"/>
      <c r="S401" s="2"/>
      <c r="T401" s="2"/>
    </row>
    <row r="402" spans="1:20">
      <c r="A402" s="3"/>
      <c r="B402" s="3"/>
      <c r="C402" s="2"/>
      <c r="D402" s="2"/>
      <c r="E402" s="64"/>
      <c r="F402" s="64"/>
      <c r="G402" s="64"/>
      <c r="H402" s="64"/>
      <c r="I402" s="2"/>
      <c r="J402" s="2"/>
      <c r="K402" s="2"/>
      <c r="L402" s="2"/>
      <c r="M402" s="2"/>
      <c r="N402" s="2"/>
      <c r="O402" s="2"/>
      <c r="P402" s="66"/>
      <c r="Q402" s="66"/>
      <c r="R402" s="2"/>
      <c r="S402" s="2"/>
      <c r="T402" s="2"/>
    </row>
    <row r="403" spans="1:20">
      <c r="A403" s="3"/>
      <c r="B403" s="3"/>
      <c r="C403" s="2"/>
      <c r="D403" s="2"/>
      <c r="E403" s="64"/>
      <c r="F403" s="64"/>
      <c r="G403" s="64"/>
      <c r="H403" s="64"/>
      <c r="I403" s="2"/>
      <c r="J403" s="2"/>
      <c r="K403" s="2"/>
      <c r="L403" s="2"/>
      <c r="M403" s="2"/>
      <c r="N403" s="2"/>
      <c r="O403" s="2"/>
      <c r="P403" s="66"/>
      <c r="Q403" s="66"/>
      <c r="R403" s="2"/>
      <c r="S403" s="2"/>
      <c r="T403" s="2"/>
    </row>
    <row r="404" spans="1:20">
      <c r="A404" s="3"/>
      <c r="B404" s="3"/>
      <c r="C404" s="2"/>
      <c r="D404" s="2"/>
      <c r="E404" s="64"/>
      <c r="F404" s="64"/>
      <c r="G404" s="64"/>
      <c r="H404" s="64"/>
      <c r="I404" s="2"/>
      <c r="J404" s="2"/>
      <c r="K404" s="2"/>
      <c r="L404" s="2"/>
      <c r="M404" s="2"/>
      <c r="N404" s="2"/>
      <c r="O404" s="2"/>
      <c r="P404" s="66"/>
      <c r="Q404" s="66"/>
      <c r="R404" s="2"/>
      <c r="S404" s="2"/>
      <c r="T404" s="2"/>
    </row>
    <row r="405" spans="1:20">
      <c r="A405" s="3"/>
      <c r="B405" s="3"/>
      <c r="C405" s="2"/>
      <c r="D405" s="2"/>
      <c r="E405" s="64"/>
      <c r="F405" s="64"/>
      <c r="G405" s="64"/>
      <c r="H405" s="64"/>
      <c r="I405" s="2"/>
      <c r="J405" s="2"/>
      <c r="K405" s="2"/>
      <c r="L405" s="2"/>
      <c r="M405" s="2"/>
      <c r="N405" s="2"/>
      <c r="O405" s="2"/>
      <c r="P405" s="66"/>
      <c r="Q405" s="66"/>
      <c r="R405" s="2"/>
      <c r="S405" s="2"/>
      <c r="T405" s="2"/>
    </row>
    <row r="406" spans="1:20">
      <c r="A406" s="3"/>
      <c r="B406" s="3"/>
      <c r="C406" s="2"/>
      <c r="D406" s="2"/>
      <c r="E406" s="64"/>
      <c r="F406" s="64"/>
      <c r="G406" s="64"/>
      <c r="H406" s="64"/>
      <c r="I406" s="2"/>
      <c r="J406" s="2"/>
      <c r="K406" s="2"/>
      <c r="L406" s="2"/>
      <c r="M406" s="2"/>
      <c r="N406" s="2"/>
      <c r="O406" s="2"/>
      <c r="P406" s="66"/>
      <c r="Q406" s="66"/>
      <c r="R406" s="2"/>
      <c r="S406" s="2"/>
      <c r="T406" s="2"/>
    </row>
    <row r="407" spans="1:20">
      <c r="A407" s="3"/>
      <c r="B407" s="3"/>
      <c r="C407" s="2"/>
      <c r="D407" s="2"/>
      <c r="E407" s="64"/>
      <c r="F407" s="64"/>
      <c r="G407" s="64"/>
      <c r="H407" s="64"/>
      <c r="I407" s="2"/>
      <c r="J407" s="2"/>
      <c r="K407" s="2"/>
      <c r="L407" s="2"/>
      <c r="M407" s="2"/>
      <c r="N407" s="2"/>
      <c r="O407" s="2"/>
      <c r="P407" s="66"/>
      <c r="Q407" s="66"/>
      <c r="R407" s="2"/>
      <c r="S407" s="2"/>
      <c r="T407" s="2"/>
    </row>
    <row r="408" spans="1:20">
      <c r="A408" s="3"/>
      <c r="B408" s="3"/>
      <c r="C408" s="2"/>
      <c r="D408" s="2"/>
      <c r="E408" s="64"/>
      <c r="F408" s="64"/>
      <c r="G408" s="64"/>
      <c r="H408" s="64"/>
      <c r="I408" s="2"/>
      <c r="J408" s="2"/>
      <c r="K408" s="2"/>
      <c r="L408" s="2"/>
      <c r="M408" s="2"/>
      <c r="N408" s="2"/>
      <c r="O408" s="2"/>
      <c r="P408" s="66"/>
      <c r="Q408" s="66"/>
      <c r="R408" s="2"/>
      <c r="S408" s="2"/>
      <c r="T408" s="2"/>
    </row>
    <row r="409" spans="1:20">
      <c r="A409" s="3"/>
      <c r="B409" s="3"/>
      <c r="C409" s="2"/>
      <c r="D409" s="2"/>
      <c r="E409" s="64"/>
      <c r="F409" s="64"/>
      <c r="G409" s="64"/>
      <c r="H409" s="64"/>
      <c r="I409" s="2"/>
      <c r="J409" s="2"/>
      <c r="K409" s="2"/>
      <c r="L409" s="2"/>
      <c r="M409" s="2"/>
      <c r="N409" s="2"/>
      <c r="O409" s="2"/>
      <c r="P409" s="66"/>
      <c r="Q409" s="66"/>
      <c r="R409" s="2"/>
      <c r="S409" s="2"/>
      <c r="T409" s="2"/>
    </row>
    <row r="410" spans="1:20">
      <c r="A410" s="3"/>
      <c r="B410" s="3"/>
      <c r="C410" s="2"/>
      <c r="D410" s="2"/>
      <c r="E410" s="64"/>
      <c r="F410" s="64"/>
      <c r="G410" s="64"/>
      <c r="H410" s="64"/>
      <c r="I410" s="2"/>
      <c r="J410" s="2"/>
      <c r="K410" s="2"/>
      <c r="L410" s="2"/>
      <c r="M410" s="2"/>
      <c r="N410" s="2"/>
      <c r="O410" s="2"/>
      <c r="P410" s="66"/>
      <c r="Q410" s="66"/>
      <c r="R410" s="2"/>
      <c r="S410" s="2"/>
      <c r="T410" s="2"/>
    </row>
    <row r="411" spans="1:20">
      <c r="A411" s="3"/>
      <c r="B411" s="3"/>
      <c r="C411" s="2"/>
      <c r="D411" s="2"/>
      <c r="E411" s="64"/>
      <c r="F411" s="64"/>
      <c r="G411" s="64"/>
      <c r="H411" s="64"/>
      <c r="I411" s="2"/>
      <c r="J411" s="2"/>
      <c r="K411" s="2"/>
      <c r="L411" s="2"/>
      <c r="M411" s="2"/>
      <c r="N411" s="2"/>
      <c r="O411" s="2"/>
      <c r="P411" s="66"/>
      <c r="Q411" s="66"/>
      <c r="R411" s="2"/>
      <c r="S411" s="2"/>
      <c r="T411" s="2"/>
    </row>
    <row r="412" spans="1:20">
      <c r="A412" s="3"/>
      <c r="B412" s="3"/>
      <c r="C412" s="2"/>
      <c r="D412" s="2"/>
      <c r="E412" s="64"/>
      <c r="F412" s="64"/>
      <c r="G412" s="64"/>
      <c r="H412" s="64"/>
      <c r="I412" s="2"/>
      <c r="J412" s="2"/>
      <c r="K412" s="2"/>
      <c r="L412" s="2"/>
      <c r="M412" s="2"/>
      <c r="N412" s="2"/>
      <c r="O412" s="2"/>
      <c r="P412" s="66"/>
      <c r="Q412" s="66"/>
      <c r="R412" s="2"/>
      <c r="S412" s="2"/>
      <c r="T412" s="2"/>
    </row>
    <row r="413" spans="1:20">
      <c r="A413" s="3"/>
      <c r="B413" s="3"/>
      <c r="C413" s="2"/>
      <c r="D413" s="2"/>
      <c r="E413" s="64"/>
      <c r="F413" s="64"/>
      <c r="G413" s="64"/>
      <c r="H413" s="64"/>
      <c r="I413" s="2"/>
      <c r="J413" s="2"/>
      <c r="K413" s="2"/>
      <c r="L413" s="2"/>
      <c r="M413" s="2"/>
      <c r="N413" s="2"/>
      <c r="O413" s="2"/>
      <c r="P413" s="66"/>
      <c r="Q413" s="66"/>
      <c r="R413" s="2"/>
      <c r="S413" s="2"/>
      <c r="T413" s="2"/>
    </row>
    <row r="414" spans="1:20">
      <c r="A414" s="3"/>
      <c r="B414" s="3"/>
      <c r="C414" s="2"/>
      <c r="D414" s="2"/>
      <c r="E414" s="64"/>
      <c r="F414" s="64"/>
      <c r="G414" s="64"/>
      <c r="H414" s="64"/>
      <c r="I414" s="2"/>
      <c r="J414" s="2"/>
      <c r="K414" s="2"/>
      <c r="L414" s="2"/>
      <c r="M414" s="2"/>
      <c r="N414" s="2"/>
      <c r="O414" s="2"/>
      <c r="P414" s="66"/>
      <c r="Q414" s="66"/>
      <c r="R414" s="2"/>
      <c r="S414" s="2"/>
      <c r="T414" s="2"/>
    </row>
    <row r="415" spans="1:20">
      <c r="A415" s="3"/>
      <c r="B415" s="3"/>
      <c r="C415" s="2"/>
      <c r="D415" s="2"/>
      <c r="E415" s="64"/>
      <c r="F415" s="64"/>
      <c r="G415" s="64"/>
      <c r="H415" s="64"/>
      <c r="I415" s="2"/>
      <c r="J415" s="2"/>
      <c r="K415" s="2"/>
      <c r="L415" s="2"/>
      <c r="M415" s="2"/>
      <c r="N415" s="2"/>
      <c r="O415" s="2"/>
      <c r="P415" s="66"/>
      <c r="Q415" s="66"/>
      <c r="R415" s="2"/>
      <c r="S415" s="2"/>
      <c r="T415" s="2"/>
    </row>
    <row r="416" spans="1:20">
      <c r="A416" s="3"/>
      <c r="B416" s="3"/>
      <c r="C416" s="2"/>
      <c r="D416" s="2"/>
      <c r="E416" s="64"/>
      <c r="F416" s="64"/>
      <c r="G416" s="64"/>
      <c r="H416" s="64"/>
      <c r="I416" s="2"/>
      <c r="J416" s="2"/>
      <c r="K416" s="2"/>
      <c r="L416" s="2"/>
      <c r="M416" s="2"/>
      <c r="N416" s="2"/>
      <c r="O416" s="2"/>
      <c r="P416" s="66"/>
      <c r="Q416" s="66"/>
      <c r="R416" s="2"/>
      <c r="S416" s="2"/>
      <c r="T416" s="2"/>
    </row>
    <row r="417" spans="1:20">
      <c r="A417" s="3"/>
      <c r="B417" s="3"/>
      <c r="C417" s="2"/>
      <c r="D417" s="2"/>
      <c r="E417" s="64"/>
      <c r="F417" s="64"/>
      <c r="G417" s="64"/>
      <c r="H417" s="64"/>
      <c r="I417" s="2"/>
      <c r="J417" s="2"/>
      <c r="K417" s="2"/>
      <c r="L417" s="2"/>
      <c r="M417" s="2"/>
      <c r="N417" s="2"/>
      <c r="O417" s="2"/>
      <c r="P417" s="66"/>
      <c r="Q417" s="66"/>
      <c r="R417" s="2"/>
      <c r="S417" s="2"/>
      <c r="T417" s="2"/>
    </row>
    <row r="418" spans="1:20">
      <c r="A418" s="3"/>
      <c r="B418" s="3"/>
      <c r="C418" s="2"/>
      <c r="D418" s="2"/>
      <c r="E418" s="64"/>
      <c r="F418" s="64"/>
      <c r="G418" s="64"/>
      <c r="H418" s="64"/>
      <c r="I418" s="2"/>
      <c r="J418" s="2"/>
      <c r="K418" s="2"/>
      <c r="L418" s="2"/>
      <c r="M418" s="2"/>
      <c r="N418" s="2"/>
      <c r="O418" s="2"/>
      <c r="P418" s="66"/>
      <c r="Q418" s="66"/>
      <c r="R418" s="2"/>
      <c r="S418" s="2"/>
      <c r="T418" s="2"/>
    </row>
    <row r="419" spans="1:20">
      <c r="A419" s="3"/>
      <c r="B419" s="3"/>
      <c r="C419" s="2"/>
      <c r="D419" s="2"/>
      <c r="E419" s="64"/>
      <c r="F419" s="64"/>
      <c r="G419" s="64"/>
      <c r="H419" s="64"/>
      <c r="I419" s="2"/>
      <c r="J419" s="2"/>
      <c r="K419" s="2"/>
      <c r="L419" s="2"/>
      <c r="M419" s="2"/>
      <c r="N419" s="2"/>
      <c r="O419" s="2"/>
      <c r="P419" s="66"/>
      <c r="Q419" s="66"/>
      <c r="R419" s="2"/>
      <c r="S419" s="2"/>
      <c r="T419" s="2"/>
    </row>
    <row r="420" spans="1:20">
      <c r="A420" s="3"/>
      <c r="B420" s="3"/>
      <c r="C420" s="2"/>
      <c r="D420" s="2"/>
      <c r="E420" s="64"/>
      <c r="F420" s="64"/>
      <c r="G420" s="64"/>
      <c r="H420" s="64"/>
      <c r="I420" s="2"/>
      <c r="J420" s="2"/>
      <c r="K420" s="2"/>
      <c r="L420" s="2"/>
      <c r="M420" s="2"/>
      <c r="N420" s="2"/>
      <c r="O420" s="2"/>
      <c r="P420" s="66"/>
      <c r="Q420" s="66"/>
      <c r="R420" s="2"/>
      <c r="S420" s="2"/>
      <c r="T420" s="2"/>
    </row>
    <row r="421" spans="1:20">
      <c r="A421" s="3"/>
      <c r="B421" s="3"/>
      <c r="C421" s="2"/>
      <c r="D421" s="2"/>
      <c r="E421" s="64"/>
      <c r="F421" s="64"/>
      <c r="G421" s="64"/>
      <c r="H421" s="64"/>
      <c r="I421" s="2"/>
      <c r="J421" s="2"/>
      <c r="K421" s="2"/>
      <c r="L421" s="2"/>
      <c r="M421" s="2"/>
      <c r="N421" s="2"/>
      <c r="O421" s="2"/>
      <c r="P421" s="66"/>
      <c r="Q421" s="66"/>
      <c r="R421" s="2"/>
      <c r="S421" s="2"/>
      <c r="T421" s="2"/>
    </row>
    <row r="422" spans="1:20">
      <c r="A422" s="3"/>
      <c r="B422" s="3"/>
      <c r="C422" s="2"/>
      <c r="D422" s="2"/>
      <c r="E422" s="64"/>
      <c r="F422" s="64"/>
      <c r="G422" s="64"/>
      <c r="H422" s="64"/>
      <c r="I422" s="2"/>
      <c r="J422" s="2"/>
      <c r="K422" s="2"/>
      <c r="L422" s="2"/>
      <c r="M422" s="2"/>
      <c r="N422" s="2"/>
      <c r="O422" s="2"/>
      <c r="P422" s="66"/>
      <c r="Q422" s="66"/>
      <c r="R422" s="2"/>
      <c r="S422" s="2"/>
      <c r="T422" s="2"/>
    </row>
    <row r="423" spans="1:20">
      <c r="A423" s="3"/>
      <c r="B423" s="3"/>
      <c r="C423" s="2"/>
      <c r="D423" s="2"/>
      <c r="E423" s="64"/>
      <c r="F423" s="64"/>
      <c r="G423" s="64"/>
      <c r="H423" s="64"/>
      <c r="I423" s="2"/>
      <c r="J423" s="2"/>
      <c r="K423" s="2"/>
      <c r="L423" s="2"/>
      <c r="M423" s="2"/>
      <c r="N423" s="2"/>
      <c r="O423" s="2"/>
      <c r="P423" s="66"/>
      <c r="Q423" s="66"/>
      <c r="R423" s="2"/>
      <c r="S423" s="2"/>
      <c r="T423" s="2"/>
    </row>
    <row r="424" spans="1:20">
      <c r="A424" s="3"/>
      <c r="B424" s="3"/>
      <c r="C424" s="2"/>
      <c r="D424" s="2"/>
      <c r="E424" s="64"/>
      <c r="F424" s="64"/>
      <c r="G424" s="64"/>
      <c r="H424" s="64"/>
      <c r="I424" s="2"/>
      <c r="J424" s="2"/>
      <c r="K424" s="2"/>
      <c r="L424" s="2"/>
      <c r="M424" s="2"/>
      <c r="N424" s="2"/>
      <c r="O424" s="2"/>
      <c r="P424" s="66"/>
      <c r="Q424" s="66"/>
      <c r="R424" s="2"/>
      <c r="S424" s="2"/>
      <c r="T424" s="2"/>
    </row>
    <row r="425" spans="1:20">
      <c r="A425" s="3"/>
      <c r="B425" s="3"/>
      <c r="C425" s="2"/>
      <c r="D425" s="2"/>
      <c r="E425" s="64"/>
      <c r="F425" s="64"/>
      <c r="G425" s="64"/>
      <c r="H425" s="64"/>
      <c r="I425" s="2"/>
      <c r="J425" s="2"/>
      <c r="K425" s="2"/>
      <c r="L425" s="2"/>
      <c r="M425" s="2"/>
      <c r="N425" s="2"/>
      <c r="O425" s="2"/>
      <c r="P425" s="66"/>
      <c r="Q425" s="66"/>
      <c r="R425" s="2"/>
      <c r="S425" s="2"/>
      <c r="T425" s="2"/>
    </row>
    <row r="426" spans="1:20">
      <c r="A426" s="3"/>
      <c r="B426" s="3"/>
      <c r="C426" s="2"/>
      <c r="D426" s="2"/>
      <c r="E426" s="64"/>
      <c r="F426" s="64"/>
      <c r="G426" s="64"/>
      <c r="H426" s="64"/>
      <c r="I426" s="2"/>
      <c r="J426" s="2"/>
      <c r="K426" s="2"/>
      <c r="L426" s="2"/>
      <c r="M426" s="2"/>
      <c r="N426" s="2"/>
      <c r="O426" s="2"/>
      <c r="P426" s="66"/>
      <c r="Q426" s="66"/>
      <c r="R426" s="2"/>
      <c r="S426" s="2"/>
      <c r="T426" s="2"/>
    </row>
    <row r="427" spans="1:20">
      <c r="A427" s="3"/>
      <c r="B427" s="3"/>
      <c r="C427" s="2"/>
      <c r="D427" s="2"/>
      <c r="E427" s="64"/>
      <c r="F427" s="64"/>
      <c r="G427" s="64"/>
      <c r="H427" s="64"/>
      <c r="I427" s="2"/>
      <c r="J427" s="2"/>
      <c r="K427" s="2"/>
      <c r="L427" s="2"/>
      <c r="M427" s="2"/>
      <c r="N427" s="2"/>
      <c r="O427" s="2"/>
      <c r="P427" s="66"/>
      <c r="Q427" s="66"/>
      <c r="R427" s="2"/>
      <c r="S427" s="2"/>
      <c r="T427" s="2"/>
    </row>
    <row r="428" spans="1:20">
      <c r="A428" s="3"/>
      <c r="B428" s="3"/>
      <c r="C428" s="2"/>
      <c r="D428" s="2"/>
      <c r="E428" s="64"/>
      <c r="F428" s="64"/>
      <c r="G428" s="64"/>
      <c r="H428" s="64"/>
      <c r="I428" s="2"/>
      <c r="J428" s="2"/>
      <c r="K428" s="2"/>
      <c r="L428" s="2"/>
      <c r="M428" s="2"/>
      <c r="N428" s="2"/>
      <c r="O428" s="2"/>
      <c r="P428" s="66"/>
      <c r="Q428" s="66"/>
      <c r="R428" s="2"/>
      <c r="S428" s="2"/>
      <c r="T428" s="2"/>
    </row>
    <row r="429" spans="1:20">
      <c r="A429" s="3"/>
      <c r="B429" s="3"/>
      <c r="C429" s="2"/>
      <c r="D429" s="2"/>
      <c r="E429" s="64"/>
      <c r="F429" s="64"/>
      <c r="G429" s="64"/>
      <c r="H429" s="64"/>
      <c r="I429" s="2"/>
      <c r="J429" s="2"/>
      <c r="K429" s="2"/>
      <c r="L429" s="2"/>
      <c r="M429" s="2"/>
      <c r="N429" s="2"/>
      <c r="O429" s="2"/>
      <c r="P429" s="66"/>
      <c r="Q429" s="66"/>
      <c r="R429" s="2"/>
      <c r="S429" s="2"/>
      <c r="T429" s="2"/>
    </row>
    <row r="430" spans="1:20">
      <c r="A430" s="3"/>
      <c r="B430" s="3"/>
      <c r="C430" s="2"/>
      <c r="D430" s="2"/>
      <c r="E430" s="64"/>
      <c r="F430" s="64"/>
      <c r="G430" s="64"/>
      <c r="H430" s="64"/>
      <c r="I430" s="2"/>
      <c r="J430" s="2"/>
      <c r="K430" s="2"/>
      <c r="L430" s="2"/>
      <c r="M430" s="2"/>
      <c r="N430" s="2"/>
      <c r="O430" s="2"/>
      <c r="P430" s="66"/>
      <c r="Q430" s="66"/>
      <c r="R430" s="2"/>
      <c r="S430" s="2"/>
      <c r="T430" s="2"/>
    </row>
    <row r="431" spans="1:20">
      <c r="A431" s="3"/>
      <c r="B431" s="3"/>
      <c r="C431" s="2"/>
      <c r="D431" s="2"/>
      <c r="E431" s="64"/>
      <c r="F431" s="64"/>
      <c r="G431" s="64"/>
      <c r="H431" s="64"/>
      <c r="I431" s="2"/>
      <c r="J431" s="2"/>
      <c r="K431" s="2"/>
      <c r="L431" s="2"/>
      <c r="M431" s="2"/>
      <c r="N431" s="2"/>
      <c r="O431" s="2"/>
      <c r="P431" s="66"/>
      <c r="Q431" s="66"/>
      <c r="R431" s="2"/>
      <c r="S431" s="2"/>
      <c r="T431" s="2"/>
    </row>
    <row r="432" spans="1:20">
      <c r="A432" s="3"/>
      <c r="B432" s="3"/>
      <c r="C432" s="2"/>
      <c r="D432" s="2"/>
      <c r="E432" s="64"/>
      <c r="F432" s="64"/>
      <c r="G432" s="64"/>
      <c r="H432" s="64"/>
      <c r="I432" s="2"/>
      <c r="J432" s="2"/>
      <c r="K432" s="2"/>
      <c r="L432" s="2"/>
      <c r="M432" s="2"/>
      <c r="N432" s="2"/>
      <c r="O432" s="2"/>
      <c r="P432" s="66"/>
      <c r="Q432" s="66"/>
      <c r="R432" s="2"/>
      <c r="S432" s="2"/>
      <c r="T432" s="2"/>
    </row>
    <row r="433" spans="1:20">
      <c r="A433" s="3"/>
      <c r="B433" s="3"/>
      <c r="C433" s="2"/>
      <c r="D433" s="2"/>
      <c r="E433" s="64"/>
      <c r="F433" s="64"/>
      <c r="G433" s="64"/>
      <c r="H433" s="64"/>
      <c r="I433" s="2"/>
      <c r="J433" s="2"/>
      <c r="K433" s="2"/>
      <c r="L433" s="2"/>
      <c r="M433" s="2"/>
      <c r="N433" s="2"/>
      <c r="O433" s="2"/>
      <c r="P433" s="66"/>
      <c r="Q433" s="66"/>
      <c r="R433" s="2"/>
      <c r="S433" s="2"/>
      <c r="T433" s="2"/>
    </row>
    <row r="434" spans="1:20">
      <c r="A434" s="3"/>
      <c r="B434" s="3"/>
      <c r="C434" s="2"/>
      <c r="D434" s="2"/>
      <c r="E434" s="64"/>
      <c r="F434" s="64"/>
      <c r="G434" s="64"/>
      <c r="H434" s="64"/>
      <c r="I434" s="2"/>
      <c r="J434" s="2"/>
      <c r="K434" s="2"/>
      <c r="L434" s="2"/>
      <c r="M434" s="2"/>
      <c r="N434" s="2"/>
      <c r="O434" s="2"/>
      <c r="P434" s="66"/>
      <c r="Q434" s="66"/>
      <c r="R434" s="2"/>
      <c r="S434" s="2"/>
      <c r="T434" s="2"/>
    </row>
    <row r="435" spans="1:20">
      <c r="A435" s="3"/>
      <c r="B435" s="3"/>
      <c r="C435" s="2"/>
      <c r="D435" s="2"/>
      <c r="E435" s="64"/>
      <c r="F435" s="64"/>
      <c r="G435" s="64"/>
      <c r="H435" s="64"/>
      <c r="I435" s="2"/>
      <c r="J435" s="2"/>
      <c r="K435" s="2"/>
      <c r="L435" s="2"/>
      <c r="M435" s="2"/>
      <c r="N435" s="2"/>
      <c r="O435" s="2"/>
      <c r="P435" s="66"/>
      <c r="Q435" s="66"/>
      <c r="R435" s="2"/>
      <c r="S435" s="2"/>
      <c r="T435" s="2"/>
    </row>
    <row r="436" spans="1:20">
      <c r="A436" s="3"/>
      <c r="B436" s="3"/>
      <c r="C436" s="2"/>
      <c r="D436" s="2"/>
      <c r="E436" s="64"/>
      <c r="F436" s="64"/>
      <c r="G436" s="64"/>
      <c r="H436" s="64"/>
      <c r="I436" s="2"/>
      <c r="J436" s="2"/>
      <c r="K436" s="2"/>
      <c r="L436" s="2"/>
      <c r="M436" s="2"/>
      <c r="N436" s="2"/>
      <c r="O436" s="2"/>
      <c r="P436" s="66"/>
      <c r="Q436" s="66"/>
      <c r="R436" s="2"/>
      <c r="S436" s="2"/>
      <c r="T436" s="2"/>
    </row>
    <row r="437" spans="1:20">
      <c r="A437" s="3"/>
      <c r="B437" s="3"/>
      <c r="C437" s="2"/>
      <c r="D437" s="2"/>
      <c r="E437" s="64"/>
      <c r="F437" s="64"/>
      <c r="G437" s="64"/>
      <c r="H437" s="64"/>
      <c r="I437" s="2"/>
      <c r="J437" s="2"/>
      <c r="K437" s="2"/>
      <c r="L437" s="2"/>
      <c r="M437" s="2"/>
      <c r="N437" s="2"/>
      <c r="O437" s="2"/>
      <c r="P437" s="66"/>
      <c r="Q437" s="66"/>
      <c r="R437" s="2"/>
      <c r="S437" s="2"/>
      <c r="T437" s="2"/>
    </row>
    <row r="438" spans="1:20">
      <c r="A438" s="3"/>
      <c r="B438" s="3"/>
      <c r="C438" s="2"/>
      <c r="D438" s="2"/>
      <c r="E438" s="64"/>
      <c r="F438" s="64"/>
      <c r="G438" s="64"/>
      <c r="H438" s="64"/>
      <c r="I438" s="2"/>
      <c r="J438" s="2"/>
      <c r="K438" s="2"/>
      <c r="L438" s="2"/>
      <c r="M438" s="2"/>
      <c r="N438" s="2"/>
      <c r="O438" s="2"/>
      <c r="P438" s="66"/>
      <c r="Q438" s="66"/>
      <c r="R438" s="2"/>
      <c r="S438" s="2"/>
      <c r="T438" s="2"/>
    </row>
    <row r="439" spans="1:20">
      <c r="A439" s="3"/>
      <c r="B439" s="3"/>
      <c r="C439" s="2"/>
      <c r="D439" s="2"/>
      <c r="E439" s="64"/>
      <c r="F439" s="64"/>
      <c r="G439" s="64"/>
      <c r="H439" s="64"/>
      <c r="I439" s="2"/>
      <c r="J439" s="2"/>
      <c r="K439" s="2"/>
      <c r="L439" s="2"/>
      <c r="M439" s="2"/>
      <c r="N439" s="2"/>
      <c r="O439" s="2"/>
      <c r="P439" s="66"/>
      <c r="Q439" s="66"/>
      <c r="R439" s="2"/>
      <c r="S439" s="2"/>
      <c r="T439" s="2"/>
    </row>
    <row r="440" spans="1:20">
      <c r="A440" s="3"/>
      <c r="B440" s="3"/>
      <c r="C440" s="2"/>
      <c r="D440" s="2"/>
      <c r="E440" s="64"/>
      <c r="F440" s="64"/>
      <c r="G440" s="64"/>
      <c r="H440" s="64"/>
      <c r="I440" s="2"/>
      <c r="J440" s="2"/>
      <c r="K440" s="2"/>
      <c r="L440" s="2"/>
      <c r="M440" s="2"/>
      <c r="N440" s="2"/>
      <c r="O440" s="2"/>
      <c r="P440" s="66"/>
      <c r="Q440" s="66"/>
      <c r="R440" s="2"/>
      <c r="S440" s="2"/>
      <c r="T440" s="2"/>
    </row>
    <row r="441" spans="1:20">
      <c r="A441" s="3"/>
      <c r="B441" s="3"/>
      <c r="C441" s="2"/>
      <c r="D441" s="2"/>
      <c r="E441" s="64"/>
      <c r="F441" s="64"/>
      <c r="G441" s="64"/>
      <c r="H441" s="64"/>
      <c r="I441" s="2"/>
      <c r="J441" s="2"/>
      <c r="K441" s="2"/>
      <c r="L441" s="2"/>
      <c r="M441" s="2"/>
      <c r="N441" s="2"/>
      <c r="O441" s="2"/>
      <c r="P441" s="66"/>
      <c r="Q441" s="66"/>
      <c r="R441" s="2"/>
      <c r="S441" s="2"/>
      <c r="T441" s="2"/>
    </row>
    <row r="442" spans="1:20">
      <c r="A442" s="3"/>
      <c r="B442" s="3"/>
      <c r="C442" s="2"/>
      <c r="D442" s="2"/>
      <c r="E442" s="64"/>
      <c r="F442" s="64"/>
      <c r="G442" s="64"/>
      <c r="H442" s="64"/>
      <c r="I442" s="2"/>
      <c r="J442" s="2"/>
      <c r="K442" s="2"/>
      <c r="L442" s="2"/>
      <c r="M442" s="2"/>
      <c r="N442" s="2"/>
      <c r="O442" s="2"/>
      <c r="P442" s="66"/>
      <c r="Q442" s="66"/>
      <c r="R442" s="2"/>
      <c r="S442" s="2"/>
      <c r="T442" s="2"/>
    </row>
    <row r="443" spans="1:20">
      <c r="A443" s="3"/>
      <c r="B443" s="3"/>
      <c r="C443" s="2"/>
      <c r="D443" s="2"/>
      <c r="E443" s="64"/>
      <c r="F443" s="64"/>
      <c r="G443" s="64"/>
      <c r="H443" s="64"/>
      <c r="I443" s="2"/>
      <c r="J443" s="2"/>
      <c r="K443" s="2"/>
      <c r="L443" s="2"/>
      <c r="M443" s="2"/>
      <c r="N443" s="2"/>
      <c r="O443" s="2"/>
      <c r="P443" s="66"/>
      <c r="Q443" s="66"/>
      <c r="R443" s="2"/>
      <c r="S443" s="2"/>
      <c r="T443" s="2"/>
    </row>
    <row r="444" spans="1:20">
      <c r="A444" s="3"/>
      <c r="B444" s="3"/>
      <c r="C444" s="2"/>
      <c r="D444" s="2"/>
      <c r="E444" s="64"/>
      <c r="F444" s="64"/>
      <c r="G444" s="64"/>
      <c r="H444" s="64"/>
      <c r="I444" s="2"/>
      <c r="J444" s="2"/>
      <c r="K444" s="2"/>
      <c r="L444" s="2"/>
      <c r="M444" s="2"/>
      <c r="N444" s="2"/>
      <c r="O444" s="2"/>
      <c r="P444" s="66"/>
      <c r="Q444" s="66"/>
      <c r="R444" s="2"/>
      <c r="S444" s="2"/>
      <c r="T444" s="2"/>
    </row>
    <row r="445" spans="1:20">
      <c r="A445" s="3"/>
      <c r="B445" s="3"/>
      <c r="C445" s="2"/>
      <c r="D445" s="2"/>
      <c r="E445" s="64"/>
      <c r="F445" s="64"/>
      <c r="G445" s="64"/>
      <c r="H445" s="64"/>
      <c r="I445" s="2"/>
      <c r="J445" s="2"/>
      <c r="K445" s="2"/>
      <c r="L445" s="2"/>
      <c r="M445" s="2"/>
      <c r="N445" s="2"/>
      <c r="O445" s="2"/>
      <c r="P445" s="66"/>
      <c r="Q445" s="66"/>
      <c r="R445" s="2"/>
      <c r="S445" s="2"/>
      <c r="T445" s="2"/>
    </row>
    <row r="446" spans="1:20">
      <c r="A446" s="3"/>
      <c r="B446" s="3"/>
      <c r="C446" s="2"/>
      <c r="D446" s="2"/>
      <c r="E446" s="64"/>
      <c r="F446" s="64"/>
      <c r="G446" s="64"/>
      <c r="H446" s="64"/>
      <c r="I446" s="2"/>
      <c r="J446" s="2"/>
      <c r="K446" s="2"/>
      <c r="L446" s="2"/>
      <c r="M446" s="2"/>
      <c r="N446" s="2"/>
      <c r="O446" s="2"/>
      <c r="P446" s="66"/>
      <c r="Q446" s="66"/>
      <c r="R446" s="2"/>
      <c r="S446" s="2"/>
      <c r="T446" s="2"/>
    </row>
    <row r="447" spans="1:20">
      <c r="A447" s="3"/>
      <c r="B447" s="3"/>
      <c r="C447" s="2"/>
      <c r="D447" s="2"/>
      <c r="E447" s="64"/>
      <c r="F447" s="64"/>
      <c r="G447" s="64"/>
      <c r="H447" s="64"/>
      <c r="I447" s="2"/>
      <c r="J447" s="2"/>
      <c r="K447" s="2"/>
      <c r="L447" s="2"/>
      <c r="M447" s="2"/>
      <c r="N447" s="2"/>
      <c r="O447" s="2"/>
      <c r="P447" s="66"/>
      <c r="Q447" s="66"/>
      <c r="R447" s="2"/>
      <c r="S447" s="2"/>
      <c r="T447" s="2"/>
    </row>
    <row r="448" spans="1:20">
      <c r="A448" s="3"/>
      <c r="B448" s="3"/>
      <c r="C448" s="2"/>
      <c r="D448" s="2"/>
      <c r="E448" s="64"/>
      <c r="F448" s="64"/>
      <c r="G448" s="64"/>
      <c r="H448" s="64"/>
      <c r="I448" s="2"/>
      <c r="J448" s="2"/>
      <c r="K448" s="2"/>
      <c r="L448" s="2"/>
      <c r="M448" s="2"/>
      <c r="N448" s="2"/>
      <c r="O448" s="2"/>
      <c r="P448" s="66"/>
      <c r="Q448" s="66"/>
      <c r="R448" s="2"/>
      <c r="S448" s="2"/>
      <c r="T448" s="2"/>
    </row>
    <row r="449" spans="1:20">
      <c r="A449" s="3"/>
      <c r="B449" s="3"/>
      <c r="C449" s="2"/>
      <c r="D449" s="2"/>
      <c r="E449" s="64"/>
      <c r="F449" s="64"/>
      <c r="G449" s="64"/>
      <c r="H449" s="64"/>
      <c r="I449" s="2"/>
      <c r="J449" s="2"/>
      <c r="K449" s="2"/>
      <c r="L449" s="2"/>
      <c r="M449" s="2"/>
      <c r="N449" s="2"/>
      <c r="O449" s="2"/>
      <c r="P449" s="66"/>
      <c r="Q449" s="66"/>
      <c r="R449" s="2"/>
      <c r="S449" s="2"/>
      <c r="T449" s="2"/>
    </row>
    <row r="450" spans="1:20">
      <c r="A450" s="3"/>
      <c r="B450" s="3"/>
      <c r="C450" s="2"/>
      <c r="D450" s="2"/>
      <c r="E450" s="64"/>
      <c r="F450" s="64"/>
      <c r="G450" s="64"/>
      <c r="H450" s="64"/>
      <c r="I450" s="2"/>
      <c r="J450" s="2"/>
      <c r="K450" s="2"/>
      <c r="L450" s="2"/>
      <c r="M450" s="2"/>
      <c r="N450" s="2"/>
      <c r="O450" s="2"/>
      <c r="P450" s="66"/>
      <c r="Q450" s="66"/>
      <c r="R450" s="2"/>
      <c r="S450" s="2"/>
      <c r="T450" s="2"/>
    </row>
    <row r="451" spans="1:20">
      <c r="A451" s="3"/>
      <c r="B451" s="3"/>
      <c r="C451" s="2"/>
      <c r="D451" s="2"/>
      <c r="E451" s="64"/>
      <c r="F451" s="64"/>
      <c r="G451" s="64"/>
      <c r="H451" s="64"/>
      <c r="I451" s="2"/>
      <c r="J451" s="2"/>
      <c r="K451" s="2"/>
      <c r="L451" s="2"/>
      <c r="M451" s="2"/>
      <c r="N451" s="2"/>
      <c r="O451" s="2"/>
      <c r="P451" s="66"/>
      <c r="Q451" s="66"/>
      <c r="R451" s="2"/>
      <c r="S451" s="2"/>
      <c r="T451" s="2"/>
    </row>
    <row r="452" spans="1:20">
      <c r="A452" s="3"/>
      <c r="B452" s="3"/>
      <c r="C452" s="2"/>
      <c r="D452" s="2"/>
      <c r="E452" s="64"/>
      <c r="F452" s="64"/>
      <c r="G452" s="64"/>
      <c r="H452" s="64"/>
      <c r="I452" s="2"/>
      <c r="J452" s="2"/>
      <c r="K452" s="2"/>
      <c r="L452" s="2"/>
      <c r="M452" s="2"/>
      <c r="N452" s="2"/>
      <c r="O452" s="2"/>
      <c r="P452" s="66"/>
      <c r="Q452" s="66"/>
      <c r="R452" s="2"/>
      <c r="S452" s="2"/>
      <c r="T452" s="2"/>
    </row>
    <row r="453" spans="1:20">
      <c r="A453" s="3"/>
      <c r="B453" s="3"/>
      <c r="C453" s="2"/>
      <c r="D453" s="2"/>
      <c r="E453" s="64"/>
      <c r="F453" s="64"/>
      <c r="G453" s="64"/>
      <c r="H453" s="64"/>
      <c r="I453" s="2"/>
      <c r="J453" s="2"/>
      <c r="K453" s="2"/>
      <c r="L453" s="2"/>
      <c r="M453" s="2"/>
      <c r="N453" s="2"/>
      <c r="O453" s="2"/>
      <c r="P453" s="66"/>
      <c r="Q453" s="66"/>
      <c r="R453" s="2"/>
      <c r="S453" s="2"/>
      <c r="T453" s="2"/>
    </row>
    <row r="454" spans="1:20">
      <c r="A454" s="3"/>
      <c r="B454" s="3"/>
      <c r="C454" s="2"/>
      <c r="D454" s="2"/>
      <c r="E454" s="64"/>
      <c r="F454" s="64"/>
      <c r="G454" s="64"/>
      <c r="H454" s="64"/>
      <c r="I454" s="2"/>
      <c r="J454" s="2"/>
      <c r="K454" s="2"/>
      <c r="L454" s="2"/>
      <c r="M454" s="2"/>
      <c r="N454" s="2"/>
      <c r="O454" s="2"/>
      <c r="P454" s="66"/>
      <c r="Q454" s="66"/>
      <c r="R454" s="2"/>
      <c r="S454" s="2"/>
      <c r="T454" s="2"/>
    </row>
    <row r="455" spans="1:20">
      <c r="A455" s="3"/>
      <c r="B455" s="3"/>
      <c r="C455" s="2"/>
      <c r="D455" s="2"/>
      <c r="E455" s="64"/>
      <c r="F455" s="64"/>
      <c r="G455" s="64"/>
      <c r="H455" s="64"/>
      <c r="I455" s="2"/>
      <c r="J455" s="2"/>
      <c r="K455" s="2"/>
      <c r="L455" s="2"/>
      <c r="M455" s="2"/>
      <c r="N455" s="2"/>
      <c r="O455" s="2"/>
      <c r="P455" s="66"/>
      <c r="Q455" s="66"/>
      <c r="R455" s="2"/>
      <c r="S455" s="2"/>
      <c r="T455" s="2"/>
    </row>
    <row r="456" spans="1:20">
      <c r="A456" s="3"/>
      <c r="B456" s="3"/>
      <c r="C456" s="2"/>
      <c r="D456" s="2"/>
      <c r="E456" s="64"/>
      <c r="F456" s="64"/>
      <c r="G456" s="64"/>
      <c r="H456" s="64"/>
      <c r="I456" s="2"/>
      <c r="J456" s="2"/>
      <c r="K456" s="2"/>
      <c r="L456" s="2"/>
      <c r="M456" s="2"/>
      <c r="N456" s="2"/>
      <c r="O456" s="2"/>
      <c r="P456" s="66"/>
      <c r="Q456" s="66"/>
      <c r="R456" s="2"/>
      <c r="S456" s="2"/>
      <c r="T456" s="2"/>
    </row>
    <row r="457" spans="1:20">
      <c r="A457" s="3"/>
      <c r="B457" s="3"/>
      <c r="C457" s="2"/>
      <c r="D457" s="2"/>
      <c r="E457" s="64"/>
      <c r="F457" s="64"/>
      <c r="G457" s="64"/>
      <c r="H457" s="64"/>
      <c r="I457" s="2"/>
      <c r="J457" s="2"/>
      <c r="K457" s="2"/>
      <c r="L457" s="2"/>
      <c r="M457" s="2"/>
      <c r="N457" s="2"/>
      <c r="O457" s="2"/>
      <c r="P457" s="66"/>
      <c r="Q457" s="66"/>
      <c r="R457" s="2"/>
      <c r="S457" s="2"/>
      <c r="T457" s="2"/>
    </row>
    <row r="458" spans="1:20">
      <c r="A458" s="3"/>
      <c r="B458" s="3"/>
      <c r="C458" s="2"/>
      <c r="D458" s="2"/>
      <c r="E458" s="64"/>
      <c r="F458" s="64"/>
      <c r="G458" s="64"/>
      <c r="H458" s="64"/>
      <c r="I458" s="2"/>
      <c r="J458" s="2"/>
      <c r="K458" s="2"/>
      <c r="L458" s="2"/>
      <c r="M458" s="2"/>
      <c r="N458" s="2"/>
      <c r="O458" s="2"/>
      <c r="P458" s="66"/>
      <c r="Q458" s="66"/>
      <c r="R458" s="2"/>
      <c r="S458" s="2"/>
      <c r="T458" s="2"/>
    </row>
    <row r="459" spans="1:20">
      <c r="A459" s="3"/>
      <c r="B459" s="3"/>
      <c r="C459" s="2"/>
      <c r="D459" s="2"/>
      <c r="E459" s="64"/>
      <c r="F459" s="64"/>
      <c r="G459" s="64"/>
      <c r="H459" s="64"/>
      <c r="I459" s="2"/>
      <c r="J459" s="2"/>
      <c r="K459" s="2"/>
      <c r="L459" s="2"/>
      <c r="M459" s="2"/>
      <c r="N459" s="2"/>
      <c r="O459" s="2"/>
      <c r="P459" s="66"/>
      <c r="Q459" s="66"/>
      <c r="R459" s="2"/>
      <c r="S459" s="2"/>
      <c r="T459" s="2"/>
    </row>
    <row r="460" spans="1:20">
      <c r="A460" s="3"/>
      <c r="B460" s="3"/>
      <c r="C460" s="2"/>
      <c r="D460" s="2"/>
      <c r="E460" s="64"/>
      <c r="F460" s="64"/>
      <c r="G460" s="64"/>
      <c r="H460" s="64"/>
      <c r="I460" s="2"/>
      <c r="J460" s="2"/>
      <c r="K460" s="2"/>
      <c r="L460" s="2"/>
      <c r="M460" s="2"/>
      <c r="N460" s="2"/>
      <c r="O460" s="2"/>
      <c r="P460" s="66"/>
      <c r="Q460" s="66"/>
      <c r="R460" s="2"/>
      <c r="S460" s="2"/>
      <c r="T460" s="2"/>
    </row>
    <row r="461" spans="1:20">
      <c r="A461" s="3"/>
      <c r="B461" s="3"/>
      <c r="C461" s="2"/>
      <c r="D461" s="2"/>
      <c r="E461" s="64"/>
      <c r="F461" s="64"/>
      <c r="G461" s="64"/>
      <c r="H461" s="64"/>
      <c r="I461" s="2"/>
      <c r="J461" s="2"/>
      <c r="K461" s="2"/>
      <c r="L461" s="2"/>
      <c r="M461" s="2"/>
      <c r="N461" s="2"/>
      <c r="O461" s="2"/>
      <c r="P461" s="66"/>
      <c r="Q461" s="66"/>
      <c r="R461" s="2"/>
      <c r="S461" s="2"/>
      <c r="T461" s="2"/>
    </row>
    <row r="462" spans="1:20">
      <c r="A462" s="3"/>
      <c r="B462" s="3"/>
      <c r="C462" s="2"/>
      <c r="D462" s="2"/>
      <c r="E462" s="64"/>
      <c r="F462" s="64"/>
      <c r="G462" s="64"/>
      <c r="H462" s="64"/>
      <c r="I462" s="2"/>
      <c r="J462" s="2"/>
      <c r="K462" s="2"/>
      <c r="L462" s="2"/>
      <c r="M462" s="2"/>
      <c r="N462" s="2"/>
      <c r="O462" s="2"/>
      <c r="P462" s="66"/>
      <c r="Q462" s="66"/>
      <c r="R462" s="2"/>
      <c r="S462" s="2"/>
      <c r="T462" s="2"/>
    </row>
    <row r="463" spans="1:20">
      <c r="A463" s="3"/>
      <c r="B463" s="3"/>
      <c r="C463" s="2"/>
      <c r="D463" s="2"/>
      <c r="E463" s="64"/>
      <c r="F463" s="64"/>
      <c r="G463" s="64"/>
      <c r="H463" s="64"/>
      <c r="I463" s="2"/>
      <c r="J463" s="2"/>
      <c r="K463" s="2"/>
      <c r="L463" s="2"/>
      <c r="M463" s="2"/>
      <c r="N463" s="2"/>
      <c r="O463" s="2"/>
      <c r="P463" s="66"/>
      <c r="Q463" s="66"/>
      <c r="R463" s="2"/>
      <c r="S463" s="2"/>
      <c r="T463" s="2"/>
    </row>
    <row r="464" spans="1:20">
      <c r="A464" s="3"/>
      <c r="B464" s="3"/>
      <c r="C464" s="2"/>
      <c r="D464" s="2"/>
      <c r="E464" s="64"/>
      <c r="F464" s="64"/>
      <c r="G464" s="64"/>
      <c r="H464" s="64"/>
      <c r="I464" s="2"/>
      <c r="J464" s="2"/>
      <c r="K464" s="2"/>
      <c r="L464" s="2"/>
      <c r="M464" s="2"/>
      <c r="N464" s="2"/>
      <c r="O464" s="2"/>
      <c r="P464" s="66"/>
      <c r="Q464" s="66"/>
      <c r="R464" s="2"/>
      <c r="S464" s="2"/>
      <c r="T464" s="2"/>
    </row>
    <row r="465" spans="1:20">
      <c r="A465" s="3"/>
      <c r="B465" s="3"/>
      <c r="C465" s="2"/>
      <c r="D465" s="2"/>
      <c r="E465" s="64"/>
      <c r="F465" s="64"/>
      <c r="G465" s="64"/>
      <c r="H465" s="64"/>
      <c r="I465" s="2"/>
      <c r="J465" s="2"/>
      <c r="K465" s="2"/>
      <c r="L465" s="2"/>
      <c r="M465" s="2"/>
      <c r="N465" s="2"/>
      <c r="O465" s="2"/>
      <c r="P465" s="66"/>
      <c r="Q465" s="66"/>
      <c r="R465" s="2"/>
      <c r="S465" s="2"/>
      <c r="T465" s="2"/>
    </row>
    <row r="466" spans="1:20">
      <c r="A466" s="3"/>
      <c r="B466" s="3"/>
      <c r="C466" s="2"/>
      <c r="D466" s="2"/>
      <c r="E466" s="64"/>
      <c r="F466" s="64"/>
      <c r="G466" s="64"/>
      <c r="H466" s="64"/>
      <c r="I466" s="2"/>
      <c r="J466" s="2"/>
      <c r="K466" s="2"/>
      <c r="L466" s="2"/>
      <c r="M466" s="2"/>
      <c r="N466" s="2"/>
      <c r="O466" s="2"/>
      <c r="P466" s="66"/>
      <c r="Q466" s="66"/>
      <c r="R466" s="2"/>
      <c r="S466" s="2"/>
      <c r="T466" s="2"/>
    </row>
    <row r="467" spans="1:20">
      <c r="A467" s="3"/>
      <c r="B467" s="3"/>
      <c r="C467" s="2"/>
      <c r="D467" s="2"/>
      <c r="E467" s="64"/>
      <c r="F467" s="64"/>
      <c r="G467" s="64"/>
      <c r="H467" s="64"/>
      <c r="I467" s="2"/>
      <c r="J467" s="2"/>
      <c r="K467" s="2"/>
      <c r="L467" s="2"/>
      <c r="M467" s="2"/>
      <c r="N467" s="2"/>
      <c r="O467" s="2"/>
      <c r="P467" s="66"/>
      <c r="Q467" s="66"/>
      <c r="R467" s="2"/>
      <c r="S467" s="2"/>
      <c r="T467" s="2"/>
    </row>
    <row r="468" spans="1:20">
      <c r="A468" s="3"/>
      <c r="B468" s="3"/>
      <c r="C468" s="2"/>
      <c r="D468" s="2"/>
      <c r="E468" s="64"/>
      <c r="F468" s="64"/>
      <c r="G468" s="64"/>
      <c r="H468" s="64"/>
      <c r="I468" s="2"/>
      <c r="J468" s="2"/>
      <c r="K468" s="2"/>
      <c r="L468" s="2"/>
      <c r="M468" s="2"/>
      <c r="N468" s="2"/>
      <c r="O468" s="2"/>
      <c r="P468" s="66"/>
      <c r="Q468" s="66"/>
      <c r="R468" s="2"/>
      <c r="S468" s="2"/>
      <c r="T468" s="2"/>
    </row>
    <row r="469" spans="1:20">
      <c r="A469" s="3"/>
      <c r="B469" s="3"/>
      <c r="C469" s="2"/>
      <c r="D469" s="2"/>
      <c r="E469" s="64"/>
      <c r="F469" s="64"/>
      <c r="G469" s="64"/>
      <c r="H469" s="64"/>
      <c r="I469" s="2"/>
      <c r="J469" s="2"/>
      <c r="K469" s="2"/>
      <c r="L469" s="2"/>
      <c r="M469" s="2"/>
      <c r="N469" s="2"/>
      <c r="O469" s="2"/>
      <c r="P469" s="66"/>
      <c r="Q469" s="66"/>
      <c r="R469" s="2"/>
      <c r="S469" s="2"/>
      <c r="T469" s="2"/>
    </row>
    <row r="470" spans="1:20">
      <c r="A470" s="3"/>
      <c r="B470" s="3"/>
      <c r="C470" s="2"/>
      <c r="D470" s="2"/>
      <c r="E470" s="64"/>
      <c r="F470" s="64"/>
      <c r="G470" s="64"/>
      <c r="H470" s="64"/>
      <c r="I470" s="2"/>
      <c r="J470" s="2"/>
      <c r="K470" s="2"/>
      <c r="L470" s="2"/>
      <c r="M470" s="2"/>
      <c r="N470" s="2"/>
      <c r="O470" s="2"/>
      <c r="P470" s="66"/>
      <c r="Q470" s="66"/>
      <c r="R470" s="2"/>
      <c r="S470" s="2"/>
      <c r="T470" s="2"/>
    </row>
    <row r="471" spans="1:20">
      <c r="A471" s="3"/>
      <c r="B471" s="3"/>
      <c r="C471" s="2"/>
      <c r="D471" s="2"/>
      <c r="E471" s="64"/>
      <c r="F471" s="64"/>
      <c r="G471" s="64"/>
      <c r="H471" s="64"/>
      <c r="I471" s="2"/>
      <c r="J471" s="2"/>
      <c r="K471" s="2"/>
      <c r="L471" s="2"/>
      <c r="M471" s="2"/>
      <c r="N471" s="2"/>
      <c r="O471" s="2"/>
      <c r="P471" s="66"/>
      <c r="Q471" s="66"/>
      <c r="R471" s="2"/>
      <c r="S471" s="2"/>
      <c r="T471" s="2"/>
    </row>
    <row r="472" spans="1:20">
      <c r="A472" s="3"/>
      <c r="B472" s="3"/>
      <c r="C472" s="2"/>
      <c r="D472" s="2"/>
      <c r="E472" s="64"/>
      <c r="F472" s="64"/>
      <c r="G472" s="64"/>
      <c r="H472" s="64"/>
      <c r="I472" s="2"/>
      <c r="J472" s="2"/>
      <c r="K472" s="2"/>
      <c r="L472" s="2"/>
      <c r="M472" s="2"/>
      <c r="N472" s="2"/>
      <c r="O472" s="2"/>
      <c r="P472" s="66"/>
      <c r="Q472" s="66"/>
      <c r="R472" s="2"/>
      <c r="S472" s="2"/>
      <c r="T472" s="2"/>
    </row>
    <row r="473" spans="1:20">
      <c r="A473" s="3"/>
      <c r="B473" s="3"/>
      <c r="C473" s="2"/>
      <c r="D473" s="2"/>
      <c r="E473" s="64"/>
      <c r="F473" s="64"/>
      <c r="G473" s="64"/>
      <c r="H473" s="64"/>
      <c r="I473" s="2"/>
      <c r="J473" s="2"/>
      <c r="K473" s="2"/>
      <c r="L473" s="2"/>
      <c r="M473" s="2"/>
      <c r="N473" s="2"/>
      <c r="O473" s="2"/>
      <c r="P473" s="66"/>
      <c r="Q473" s="66"/>
      <c r="R473" s="2"/>
      <c r="S473" s="2"/>
      <c r="T473" s="2"/>
    </row>
    <row r="474" spans="1:20">
      <c r="A474" s="3"/>
      <c r="B474" s="3"/>
      <c r="C474" s="2"/>
      <c r="D474" s="2"/>
      <c r="E474" s="64"/>
      <c r="F474" s="64"/>
      <c r="G474" s="64"/>
      <c r="H474" s="64"/>
      <c r="I474" s="2"/>
      <c r="J474" s="2"/>
      <c r="K474" s="2"/>
      <c r="L474" s="2"/>
      <c r="M474" s="2"/>
      <c r="N474" s="2"/>
      <c r="O474" s="2"/>
      <c r="P474" s="66"/>
      <c r="Q474" s="66"/>
      <c r="R474" s="2"/>
      <c r="S474" s="2"/>
      <c r="T474" s="2"/>
    </row>
    <row r="475" spans="1:20">
      <c r="A475" s="3"/>
      <c r="B475" s="3"/>
      <c r="C475" s="2"/>
      <c r="D475" s="2"/>
      <c r="E475" s="64"/>
      <c r="F475" s="64"/>
      <c r="G475" s="64"/>
      <c r="H475" s="64"/>
      <c r="I475" s="2"/>
      <c r="J475" s="2"/>
      <c r="K475" s="2"/>
      <c r="L475" s="2"/>
      <c r="M475" s="2"/>
      <c r="N475" s="2"/>
      <c r="O475" s="2"/>
      <c r="P475" s="66"/>
      <c r="Q475" s="66"/>
      <c r="R475" s="2"/>
      <c r="S475" s="2"/>
      <c r="T475" s="2"/>
    </row>
    <row r="476" spans="1:20">
      <c r="A476" s="3"/>
      <c r="B476" s="3"/>
      <c r="C476" s="2"/>
      <c r="D476" s="2"/>
      <c r="E476" s="64"/>
      <c r="F476" s="64"/>
      <c r="G476" s="64"/>
      <c r="H476" s="64"/>
      <c r="I476" s="2"/>
      <c r="J476" s="2"/>
      <c r="K476" s="2"/>
      <c r="L476" s="2"/>
      <c r="M476" s="2"/>
      <c r="N476" s="2"/>
      <c r="O476" s="2"/>
      <c r="P476" s="66"/>
      <c r="Q476" s="66"/>
      <c r="R476" s="2"/>
      <c r="S476" s="2"/>
      <c r="T476" s="2"/>
    </row>
    <row r="477" spans="1:20">
      <c r="A477" s="3"/>
      <c r="B477" s="3"/>
      <c r="C477" s="2"/>
      <c r="D477" s="2"/>
      <c r="E477" s="64"/>
      <c r="F477" s="64"/>
      <c r="G477" s="64"/>
      <c r="H477" s="64"/>
      <c r="I477" s="2"/>
      <c r="J477" s="2"/>
      <c r="K477" s="2"/>
      <c r="L477" s="2"/>
      <c r="M477" s="2"/>
      <c r="N477" s="2"/>
      <c r="O477" s="2"/>
      <c r="P477" s="66"/>
      <c r="Q477" s="66"/>
      <c r="R477" s="2"/>
      <c r="S477" s="2"/>
      <c r="T477" s="2"/>
    </row>
    <row r="478" spans="1:20">
      <c r="A478" s="3"/>
      <c r="B478" s="3"/>
      <c r="C478" s="2"/>
      <c r="D478" s="2"/>
      <c r="E478" s="64"/>
      <c r="F478" s="64"/>
      <c r="G478" s="64"/>
      <c r="H478" s="64"/>
      <c r="I478" s="2"/>
      <c r="J478" s="2"/>
      <c r="K478" s="2"/>
      <c r="L478" s="2"/>
      <c r="M478" s="2"/>
      <c r="N478" s="2"/>
      <c r="O478" s="2"/>
      <c r="P478" s="66"/>
      <c r="Q478" s="66"/>
      <c r="R478" s="2"/>
      <c r="S478" s="2"/>
      <c r="T478" s="2"/>
    </row>
    <row r="479" spans="1:20">
      <c r="A479" s="3"/>
      <c r="B479" s="3"/>
      <c r="C479" s="2"/>
      <c r="D479" s="2"/>
      <c r="E479" s="64"/>
      <c r="F479" s="64"/>
      <c r="G479" s="64"/>
      <c r="H479" s="64"/>
      <c r="I479" s="2"/>
      <c r="J479" s="2"/>
      <c r="K479" s="2"/>
      <c r="L479" s="2"/>
      <c r="M479" s="2"/>
      <c r="N479" s="2"/>
      <c r="O479" s="2"/>
      <c r="P479" s="66"/>
      <c r="Q479" s="66"/>
      <c r="R479" s="2"/>
      <c r="S479" s="2"/>
      <c r="T479" s="2"/>
    </row>
    <row r="480" spans="1:20">
      <c r="A480" s="3"/>
      <c r="B480" s="3"/>
      <c r="C480" s="2"/>
      <c r="D480" s="2"/>
      <c r="E480" s="64"/>
      <c r="F480" s="64"/>
      <c r="G480" s="64"/>
      <c r="H480" s="64"/>
      <c r="I480" s="2"/>
      <c r="J480" s="2"/>
      <c r="K480" s="2"/>
      <c r="L480" s="2"/>
      <c r="M480" s="2"/>
      <c r="N480" s="2"/>
      <c r="O480" s="2"/>
      <c r="P480" s="66"/>
      <c r="Q480" s="66"/>
      <c r="R480" s="2"/>
      <c r="S480" s="2"/>
      <c r="T480" s="2"/>
    </row>
    <row r="481" spans="1:20">
      <c r="A481" s="3"/>
      <c r="B481" s="3"/>
      <c r="C481" s="2"/>
      <c r="D481" s="2"/>
      <c r="E481" s="64"/>
      <c r="F481" s="64"/>
      <c r="G481" s="64"/>
      <c r="H481" s="64"/>
      <c r="I481" s="2"/>
      <c r="J481" s="2"/>
      <c r="K481" s="2"/>
      <c r="L481" s="2"/>
      <c r="M481" s="2"/>
      <c r="N481" s="2"/>
      <c r="O481" s="2"/>
      <c r="P481" s="66"/>
      <c r="Q481" s="66"/>
      <c r="R481" s="2"/>
      <c r="S481" s="2"/>
      <c r="T481" s="2"/>
    </row>
    <row r="482" spans="1:20">
      <c r="A482" s="3"/>
      <c r="B482" s="3"/>
      <c r="C482" s="2"/>
      <c r="D482" s="2"/>
      <c r="E482" s="64"/>
      <c r="F482" s="64"/>
      <c r="G482" s="64"/>
      <c r="H482" s="64"/>
      <c r="I482" s="2"/>
      <c r="J482" s="2"/>
      <c r="K482" s="2"/>
      <c r="L482" s="2"/>
      <c r="M482" s="2"/>
      <c r="N482" s="2"/>
      <c r="O482" s="2"/>
      <c r="P482" s="66"/>
      <c r="Q482" s="66"/>
      <c r="R482" s="2"/>
      <c r="S482" s="2"/>
      <c r="T482" s="2"/>
    </row>
    <row r="483" spans="1:20">
      <c r="A483" s="3"/>
      <c r="B483" s="3"/>
      <c r="C483" s="2"/>
      <c r="D483" s="2"/>
      <c r="E483" s="64"/>
      <c r="F483" s="64"/>
      <c r="G483" s="64"/>
      <c r="H483" s="64"/>
      <c r="I483" s="2"/>
      <c r="J483" s="2"/>
      <c r="K483" s="2"/>
      <c r="L483" s="2"/>
      <c r="M483" s="2"/>
      <c r="N483" s="2"/>
      <c r="O483" s="2"/>
      <c r="P483" s="66"/>
      <c r="Q483" s="66"/>
      <c r="R483" s="2"/>
      <c r="S483" s="2"/>
      <c r="T483" s="2"/>
    </row>
    <row r="484" spans="1:20">
      <c r="A484" s="3"/>
      <c r="B484" s="3"/>
      <c r="C484" s="2"/>
      <c r="D484" s="2"/>
      <c r="E484" s="64"/>
      <c r="F484" s="64"/>
      <c r="G484" s="64"/>
      <c r="H484" s="64"/>
      <c r="I484" s="2"/>
      <c r="J484" s="2"/>
      <c r="K484" s="2"/>
      <c r="L484" s="2"/>
      <c r="M484" s="2"/>
      <c r="N484" s="2"/>
      <c r="O484" s="2"/>
      <c r="P484" s="66"/>
      <c r="Q484" s="66"/>
      <c r="R484" s="2"/>
      <c r="S484" s="2"/>
      <c r="T484" s="2"/>
    </row>
    <row r="485" spans="1:20">
      <c r="A485" s="3"/>
      <c r="B485" s="3"/>
      <c r="C485" s="2"/>
      <c r="D485" s="2"/>
      <c r="E485" s="64"/>
      <c r="F485" s="64"/>
      <c r="G485" s="64"/>
      <c r="H485" s="64"/>
      <c r="I485" s="2"/>
      <c r="J485" s="2"/>
      <c r="K485" s="2"/>
      <c r="L485" s="2"/>
      <c r="M485" s="2"/>
      <c r="N485" s="2"/>
      <c r="O485" s="2"/>
      <c r="P485" s="66"/>
      <c r="Q485" s="66"/>
      <c r="R485" s="2"/>
      <c r="S485" s="2"/>
      <c r="T485" s="2"/>
    </row>
    <row r="486" spans="1:20">
      <c r="A486" s="3"/>
      <c r="B486" s="3"/>
      <c r="C486" s="2"/>
      <c r="D486" s="2"/>
      <c r="E486" s="64"/>
      <c r="F486" s="64"/>
      <c r="G486" s="64"/>
      <c r="H486" s="64"/>
      <c r="I486" s="2"/>
      <c r="J486" s="2"/>
      <c r="K486" s="2"/>
      <c r="L486" s="2"/>
      <c r="M486" s="2"/>
      <c r="N486" s="2"/>
      <c r="O486" s="2"/>
      <c r="P486" s="66"/>
      <c r="Q486" s="66"/>
      <c r="R486" s="2"/>
      <c r="S486" s="2"/>
      <c r="T486" s="2"/>
    </row>
    <row r="487" spans="1:20">
      <c r="A487" s="3"/>
      <c r="B487" s="3"/>
      <c r="C487" s="2"/>
      <c r="D487" s="2"/>
      <c r="E487" s="64"/>
      <c r="F487" s="64"/>
      <c r="G487" s="64"/>
      <c r="H487" s="64"/>
      <c r="I487" s="2"/>
      <c r="J487" s="2"/>
      <c r="K487" s="2"/>
      <c r="L487" s="2"/>
      <c r="M487" s="2"/>
      <c r="N487" s="2"/>
      <c r="O487" s="2"/>
      <c r="P487" s="66"/>
      <c r="Q487" s="66"/>
      <c r="R487" s="2"/>
      <c r="S487" s="2"/>
      <c r="T487" s="2"/>
    </row>
    <row r="488" spans="1:20">
      <c r="A488" s="3"/>
      <c r="B488" s="3"/>
      <c r="C488" s="2"/>
      <c r="D488" s="2"/>
      <c r="E488" s="64"/>
      <c r="F488" s="64"/>
      <c r="G488" s="64"/>
      <c r="H488" s="64"/>
      <c r="I488" s="2"/>
      <c r="J488" s="2"/>
      <c r="K488" s="2"/>
      <c r="L488" s="2"/>
      <c r="M488" s="2"/>
      <c r="N488" s="2"/>
      <c r="O488" s="2"/>
      <c r="P488" s="66"/>
      <c r="Q488" s="66"/>
      <c r="R488" s="2"/>
      <c r="S488" s="2"/>
      <c r="T488" s="2"/>
    </row>
    <row r="489" spans="1:20">
      <c r="A489" s="3"/>
      <c r="B489" s="3"/>
      <c r="C489" s="2"/>
      <c r="D489" s="2"/>
      <c r="E489" s="64"/>
      <c r="F489" s="64"/>
      <c r="G489" s="64"/>
      <c r="H489" s="64"/>
      <c r="I489" s="2"/>
      <c r="J489" s="2"/>
      <c r="K489" s="2"/>
      <c r="L489" s="2"/>
      <c r="M489" s="2"/>
      <c r="N489" s="2"/>
      <c r="O489" s="2"/>
      <c r="P489" s="66"/>
      <c r="Q489" s="66"/>
      <c r="R489" s="2"/>
      <c r="S489" s="2"/>
      <c r="T489" s="2"/>
    </row>
    <row r="490" spans="1:20">
      <c r="A490" s="3"/>
      <c r="B490" s="3"/>
      <c r="C490" s="2"/>
      <c r="D490" s="2"/>
      <c r="E490" s="64"/>
      <c r="F490" s="64"/>
      <c r="G490" s="64"/>
      <c r="H490" s="64"/>
      <c r="I490" s="2"/>
      <c r="J490" s="2"/>
      <c r="K490" s="2"/>
      <c r="L490" s="2"/>
      <c r="M490" s="2"/>
      <c r="N490" s="2"/>
      <c r="O490" s="2"/>
      <c r="P490" s="66"/>
      <c r="Q490" s="66"/>
      <c r="R490" s="2"/>
      <c r="S490" s="2"/>
      <c r="T490" s="2"/>
    </row>
    <row r="491" spans="1:20">
      <c r="A491" s="3"/>
      <c r="B491" s="3"/>
      <c r="C491" s="2"/>
      <c r="D491" s="2"/>
      <c r="E491" s="64"/>
      <c r="F491" s="64"/>
      <c r="G491" s="64"/>
      <c r="H491" s="64"/>
      <c r="I491" s="2"/>
      <c r="J491" s="2"/>
      <c r="K491" s="2"/>
      <c r="L491" s="2"/>
      <c r="M491" s="2"/>
      <c r="N491" s="2"/>
      <c r="O491" s="2"/>
      <c r="P491" s="66"/>
      <c r="Q491" s="66"/>
      <c r="R491" s="2"/>
      <c r="S491" s="2"/>
      <c r="T491" s="2"/>
    </row>
    <row r="492" spans="1:20">
      <c r="A492" s="3"/>
      <c r="B492" s="3"/>
      <c r="C492" s="2"/>
      <c r="D492" s="2"/>
      <c r="E492" s="64"/>
      <c r="F492" s="64"/>
      <c r="G492" s="64"/>
      <c r="H492" s="64"/>
      <c r="I492" s="2"/>
      <c r="J492" s="2"/>
      <c r="K492" s="2"/>
      <c r="L492" s="2"/>
      <c r="M492" s="2"/>
      <c r="N492" s="2"/>
      <c r="O492" s="2"/>
      <c r="P492" s="66"/>
      <c r="Q492" s="66"/>
      <c r="R492" s="2"/>
      <c r="S492" s="2"/>
      <c r="T492" s="2"/>
    </row>
    <row r="493" spans="1:20">
      <c r="A493" s="3"/>
      <c r="B493" s="3"/>
      <c r="C493" s="2"/>
      <c r="D493" s="2"/>
      <c r="E493" s="64"/>
      <c r="F493" s="64"/>
      <c r="G493" s="64"/>
      <c r="H493" s="64"/>
      <c r="I493" s="2"/>
      <c r="J493" s="2"/>
      <c r="K493" s="2"/>
      <c r="L493" s="2"/>
      <c r="M493" s="2"/>
      <c r="N493" s="2"/>
      <c r="O493" s="2"/>
      <c r="P493" s="66"/>
      <c r="Q493" s="66"/>
      <c r="R493" s="2"/>
      <c r="S493" s="2"/>
      <c r="T493" s="2"/>
    </row>
    <row r="494" spans="1:20">
      <c r="A494" s="3"/>
      <c r="B494" s="3"/>
      <c r="C494" s="2"/>
      <c r="D494" s="2"/>
      <c r="E494" s="64"/>
      <c r="F494" s="64"/>
      <c r="G494" s="64"/>
      <c r="H494" s="64"/>
      <c r="I494" s="2"/>
      <c r="J494" s="2"/>
      <c r="K494" s="2"/>
      <c r="L494" s="2"/>
      <c r="M494" s="2"/>
      <c r="N494" s="2"/>
      <c r="O494" s="2"/>
      <c r="P494" s="66"/>
      <c r="Q494" s="66"/>
      <c r="R494" s="2"/>
      <c r="S494" s="2"/>
      <c r="T494" s="2"/>
    </row>
    <row r="495" spans="1:20">
      <c r="A495" s="3"/>
      <c r="B495" s="3"/>
      <c r="C495" s="2"/>
      <c r="D495" s="2"/>
      <c r="E495" s="64"/>
      <c r="F495" s="64"/>
      <c r="G495" s="64"/>
      <c r="H495" s="64"/>
      <c r="I495" s="2"/>
      <c r="J495" s="2"/>
      <c r="K495" s="2"/>
      <c r="L495" s="2"/>
      <c r="M495" s="2"/>
      <c r="N495" s="2"/>
      <c r="O495" s="2"/>
      <c r="P495" s="66"/>
      <c r="Q495" s="66"/>
      <c r="R495" s="2"/>
      <c r="S495" s="2"/>
      <c r="T495" s="2"/>
    </row>
    <row r="496" spans="1:20">
      <c r="A496" s="3"/>
      <c r="B496" s="3"/>
      <c r="C496" s="2"/>
      <c r="D496" s="2"/>
      <c r="E496" s="64"/>
      <c r="F496" s="64"/>
      <c r="G496" s="64"/>
      <c r="H496" s="64"/>
      <c r="I496" s="2"/>
      <c r="J496" s="2"/>
      <c r="K496" s="2"/>
      <c r="L496" s="2"/>
      <c r="M496" s="2"/>
      <c r="N496" s="2"/>
      <c r="O496" s="2"/>
      <c r="P496" s="66"/>
      <c r="Q496" s="66"/>
      <c r="R496" s="2"/>
      <c r="S496" s="2"/>
      <c r="T496" s="2"/>
    </row>
    <row r="497" spans="1:20">
      <c r="A497" s="3"/>
      <c r="B497" s="3"/>
      <c r="C497" s="2"/>
      <c r="D497" s="2"/>
      <c r="E497" s="64"/>
      <c r="F497" s="64"/>
      <c r="G497" s="64"/>
      <c r="H497" s="64"/>
      <c r="I497" s="2"/>
      <c r="J497" s="2"/>
      <c r="K497" s="2"/>
      <c r="L497" s="2"/>
      <c r="M497" s="2"/>
      <c r="N497" s="2"/>
      <c r="O497" s="2"/>
      <c r="P497" s="66"/>
      <c r="Q497" s="66"/>
      <c r="R497" s="2"/>
      <c r="S497" s="2"/>
      <c r="T497" s="2"/>
    </row>
    <row r="498" spans="1:20">
      <c r="A498" s="3"/>
      <c r="B498" s="3"/>
      <c r="C498" s="2"/>
      <c r="D498" s="2"/>
      <c r="E498" s="64"/>
      <c r="F498" s="64"/>
      <c r="G498" s="64"/>
      <c r="H498" s="64"/>
      <c r="I498" s="2"/>
      <c r="J498" s="2"/>
      <c r="K498" s="2"/>
      <c r="L498" s="2"/>
      <c r="M498" s="2"/>
      <c r="N498" s="2"/>
      <c r="O498" s="2"/>
      <c r="P498" s="66"/>
      <c r="Q498" s="66"/>
      <c r="R498" s="2"/>
      <c r="S498" s="2"/>
      <c r="T498" s="2"/>
    </row>
    <row r="499" spans="1:20">
      <c r="A499" s="3"/>
      <c r="B499" s="3"/>
      <c r="C499" s="2"/>
      <c r="D499" s="2"/>
      <c r="E499" s="64"/>
      <c r="F499" s="64"/>
      <c r="G499" s="64"/>
      <c r="H499" s="64"/>
      <c r="I499" s="2"/>
      <c r="J499" s="2"/>
      <c r="K499" s="2"/>
      <c r="L499" s="2"/>
      <c r="M499" s="2"/>
      <c r="N499" s="2"/>
      <c r="O499" s="2"/>
      <c r="P499" s="66"/>
      <c r="Q499" s="66"/>
      <c r="R499" s="2"/>
      <c r="S499" s="2"/>
      <c r="T499" s="2"/>
    </row>
    <row r="500" spans="1:20">
      <c r="A500" s="3"/>
      <c r="B500" s="3"/>
      <c r="C500" s="2"/>
      <c r="D500" s="2"/>
      <c r="E500" s="64"/>
      <c r="F500" s="64"/>
      <c r="G500" s="64"/>
      <c r="H500" s="64"/>
      <c r="I500" s="2"/>
      <c r="J500" s="2"/>
      <c r="K500" s="2"/>
      <c r="L500" s="2"/>
      <c r="M500" s="2"/>
      <c r="N500" s="2"/>
      <c r="O500" s="2"/>
      <c r="P500" s="66"/>
      <c r="Q500" s="66"/>
      <c r="R500" s="2"/>
      <c r="S500" s="2"/>
      <c r="T500" s="2"/>
    </row>
    <row r="501" spans="1:20">
      <c r="A501" s="3"/>
      <c r="B501" s="3"/>
      <c r="C501" s="2"/>
      <c r="D501" s="2"/>
      <c r="E501" s="64"/>
      <c r="F501" s="64"/>
      <c r="G501" s="64"/>
      <c r="H501" s="64"/>
      <c r="I501" s="2"/>
      <c r="J501" s="2"/>
      <c r="K501" s="2"/>
      <c r="L501" s="2"/>
      <c r="M501" s="2"/>
      <c r="N501" s="2"/>
      <c r="O501" s="2"/>
      <c r="P501" s="66"/>
      <c r="Q501" s="66"/>
      <c r="R501" s="2"/>
      <c r="S501" s="2"/>
      <c r="T501" s="2"/>
    </row>
    <row r="502" spans="1:20">
      <c r="A502" s="3"/>
      <c r="B502" s="3"/>
      <c r="C502" s="2"/>
      <c r="D502" s="2"/>
      <c r="E502" s="64"/>
      <c r="F502" s="64"/>
      <c r="G502" s="64"/>
      <c r="H502" s="64"/>
      <c r="I502" s="2"/>
      <c r="J502" s="2"/>
      <c r="K502" s="2"/>
      <c r="L502" s="2"/>
      <c r="M502" s="2"/>
      <c r="N502" s="2"/>
      <c r="O502" s="2"/>
      <c r="P502" s="66"/>
      <c r="Q502" s="66"/>
      <c r="R502" s="2"/>
      <c r="S502" s="2"/>
      <c r="T502" s="2"/>
    </row>
    <row r="503" spans="1:20">
      <c r="A503" s="3"/>
      <c r="B503" s="3"/>
      <c r="C503" s="2"/>
      <c r="D503" s="2"/>
      <c r="E503" s="64"/>
      <c r="F503" s="64"/>
      <c r="G503" s="64"/>
      <c r="H503" s="64"/>
      <c r="I503" s="2"/>
      <c r="J503" s="2"/>
      <c r="K503" s="2"/>
      <c r="L503" s="2"/>
      <c r="M503" s="2"/>
      <c r="N503" s="2"/>
      <c r="O503" s="2"/>
      <c r="P503" s="66"/>
      <c r="Q503" s="66"/>
      <c r="R503" s="2"/>
      <c r="S503" s="2"/>
      <c r="T503" s="2"/>
    </row>
    <row r="504" spans="1:20">
      <c r="A504" s="3"/>
      <c r="B504" s="3"/>
      <c r="C504" s="2"/>
      <c r="D504" s="2"/>
      <c r="E504" s="64"/>
      <c r="F504" s="64"/>
      <c r="G504" s="64"/>
      <c r="H504" s="64"/>
      <c r="I504" s="2"/>
      <c r="J504" s="2"/>
      <c r="K504" s="2"/>
      <c r="L504" s="2"/>
      <c r="M504" s="2"/>
      <c r="N504" s="2"/>
      <c r="O504" s="2"/>
      <c r="P504" s="66"/>
      <c r="Q504" s="66"/>
      <c r="R504" s="2"/>
      <c r="S504" s="2"/>
      <c r="T504" s="2"/>
    </row>
    <row r="505" spans="1:20">
      <c r="A505" s="3"/>
      <c r="B505" s="3"/>
      <c r="C505" s="2"/>
      <c r="D505" s="2"/>
      <c r="E505" s="64"/>
      <c r="F505" s="64"/>
      <c r="G505" s="64"/>
      <c r="H505" s="64"/>
      <c r="I505" s="2"/>
      <c r="J505" s="2"/>
      <c r="K505" s="2"/>
      <c r="L505" s="2"/>
      <c r="M505" s="2"/>
      <c r="N505" s="2"/>
      <c r="O505" s="2"/>
      <c r="P505" s="66"/>
      <c r="Q505" s="66"/>
      <c r="R505" s="2"/>
      <c r="S505" s="2"/>
      <c r="T505" s="2"/>
    </row>
    <row r="506" spans="1:20">
      <c r="A506" s="3"/>
      <c r="B506" s="3"/>
      <c r="C506" s="2"/>
      <c r="D506" s="2"/>
      <c r="E506" s="64"/>
      <c r="F506" s="64"/>
      <c r="G506" s="64"/>
      <c r="H506" s="64"/>
      <c r="I506" s="2"/>
      <c r="J506" s="2"/>
      <c r="K506" s="2"/>
      <c r="L506" s="2"/>
      <c r="M506" s="2"/>
      <c r="N506" s="2"/>
      <c r="O506" s="2"/>
      <c r="P506" s="66"/>
      <c r="Q506" s="66"/>
      <c r="R506" s="2"/>
      <c r="S506" s="2"/>
      <c r="T506" s="2"/>
    </row>
    <row r="507" spans="1:20">
      <c r="A507" s="3"/>
      <c r="B507" s="3"/>
      <c r="C507" s="2"/>
      <c r="D507" s="2"/>
      <c r="E507" s="64"/>
      <c r="F507" s="64"/>
      <c r="G507" s="64"/>
      <c r="H507" s="64"/>
      <c r="I507" s="2"/>
      <c r="J507" s="2"/>
      <c r="K507" s="2"/>
      <c r="L507" s="2"/>
      <c r="M507" s="2"/>
      <c r="N507" s="2"/>
      <c r="O507" s="2"/>
      <c r="P507" s="66"/>
      <c r="Q507" s="66"/>
      <c r="R507" s="2"/>
      <c r="S507" s="2"/>
      <c r="T507" s="2"/>
    </row>
    <row r="508" spans="1:20">
      <c r="A508" s="3"/>
      <c r="B508" s="3"/>
      <c r="C508" s="2"/>
      <c r="D508" s="2"/>
      <c r="E508" s="64"/>
      <c r="F508" s="64"/>
      <c r="G508" s="64"/>
      <c r="H508" s="64"/>
      <c r="I508" s="2"/>
      <c r="J508" s="2"/>
      <c r="K508" s="2"/>
      <c r="L508" s="2"/>
      <c r="M508" s="2"/>
      <c r="N508" s="2"/>
      <c r="O508" s="2"/>
      <c r="P508" s="66"/>
      <c r="Q508" s="66"/>
      <c r="R508" s="2"/>
      <c r="S508" s="2"/>
      <c r="T508" s="2"/>
    </row>
    <row r="509" spans="1:20">
      <c r="A509" s="3"/>
      <c r="B509" s="3"/>
      <c r="C509" s="2"/>
      <c r="D509" s="2"/>
      <c r="E509" s="64"/>
      <c r="F509" s="64"/>
      <c r="G509" s="64"/>
      <c r="H509" s="64"/>
      <c r="I509" s="2"/>
      <c r="J509" s="2"/>
      <c r="K509" s="2"/>
      <c r="L509" s="2"/>
      <c r="M509" s="2"/>
      <c r="N509" s="2"/>
      <c r="O509" s="2"/>
      <c r="P509" s="66"/>
      <c r="Q509" s="66"/>
      <c r="R509" s="2"/>
      <c r="S509" s="2"/>
      <c r="T509" s="2"/>
    </row>
    <row r="510" spans="1:20">
      <c r="A510" s="3"/>
      <c r="B510" s="3"/>
      <c r="C510" s="2"/>
      <c r="D510" s="2"/>
      <c r="E510" s="64"/>
      <c r="F510" s="64"/>
      <c r="G510" s="64"/>
      <c r="H510" s="64"/>
      <c r="I510" s="2"/>
      <c r="J510" s="2"/>
      <c r="K510" s="2"/>
      <c r="L510" s="2"/>
      <c r="M510" s="2"/>
      <c r="N510" s="2"/>
      <c r="O510" s="2"/>
      <c r="P510" s="66"/>
      <c r="Q510" s="66"/>
      <c r="R510" s="2"/>
      <c r="S510" s="2"/>
      <c r="T510" s="2"/>
    </row>
    <row r="511" spans="1:20">
      <c r="A511" s="3"/>
      <c r="B511" s="3"/>
      <c r="C511" s="2"/>
      <c r="D511" s="2"/>
      <c r="E511" s="64"/>
      <c r="F511" s="64"/>
      <c r="G511" s="64"/>
      <c r="H511" s="64"/>
      <c r="I511" s="2"/>
      <c r="J511" s="2"/>
      <c r="K511" s="2"/>
      <c r="L511" s="2"/>
      <c r="M511" s="2"/>
      <c r="N511" s="2"/>
      <c r="O511" s="2"/>
      <c r="P511" s="66"/>
      <c r="Q511" s="66"/>
      <c r="R511" s="2"/>
      <c r="S511" s="2"/>
      <c r="T511" s="2"/>
    </row>
    <row r="512" spans="1:20">
      <c r="A512" s="3"/>
      <c r="B512" s="3"/>
      <c r="C512" s="2"/>
      <c r="D512" s="2"/>
      <c r="E512" s="64"/>
      <c r="F512" s="64"/>
      <c r="G512" s="64"/>
      <c r="H512" s="64"/>
      <c r="I512" s="2"/>
      <c r="J512" s="2"/>
      <c r="K512" s="2"/>
      <c r="L512" s="2"/>
      <c r="M512" s="2"/>
      <c r="N512" s="2"/>
      <c r="O512" s="2"/>
      <c r="P512" s="66"/>
      <c r="Q512" s="66"/>
      <c r="R512" s="2"/>
      <c r="S512" s="2"/>
      <c r="T512" s="2"/>
    </row>
    <row r="513" spans="1:20">
      <c r="A513" s="3"/>
      <c r="B513" s="3"/>
      <c r="C513" s="2"/>
      <c r="D513" s="2"/>
      <c r="E513" s="64"/>
      <c r="F513" s="64"/>
      <c r="G513" s="64"/>
      <c r="H513" s="64"/>
      <c r="I513" s="2"/>
      <c r="J513" s="2"/>
      <c r="K513" s="2"/>
      <c r="L513" s="2"/>
      <c r="M513" s="2"/>
      <c r="N513" s="2"/>
      <c r="O513" s="2"/>
      <c r="P513" s="66"/>
      <c r="Q513" s="66"/>
      <c r="R513" s="2"/>
      <c r="S513" s="2"/>
      <c r="T513" s="2"/>
    </row>
    <row r="514" spans="1:20">
      <c r="A514" s="3"/>
      <c r="B514" s="3"/>
      <c r="C514" s="2"/>
      <c r="D514" s="2"/>
      <c r="E514" s="64"/>
      <c r="F514" s="64"/>
      <c r="G514" s="64"/>
      <c r="H514" s="64"/>
      <c r="I514" s="2"/>
      <c r="J514" s="2"/>
      <c r="K514" s="2"/>
      <c r="L514" s="2"/>
      <c r="M514" s="2"/>
      <c r="N514" s="2"/>
      <c r="O514" s="2"/>
      <c r="P514" s="66"/>
      <c r="Q514" s="66"/>
      <c r="R514" s="2"/>
      <c r="S514" s="2"/>
      <c r="T514" s="2"/>
    </row>
    <row r="515" spans="1:20">
      <c r="A515" s="3"/>
      <c r="B515" s="3"/>
      <c r="C515" s="2"/>
      <c r="D515" s="2"/>
      <c r="E515" s="64"/>
      <c r="F515" s="64"/>
      <c r="G515" s="64"/>
      <c r="H515" s="64"/>
      <c r="I515" s="2"/>
      <c r="J515" s="2"/>
      <c r="K515" s="2"/>
      <c r="L515" s="2"/>
      <c r="M515" s="2"/>
      <c r="N515" s="2"/>
      <c r="O515" s="2"/>
      <c r="P515" s="66"/>
      <c r="Q515" s="66"/>
      <c r="R515" s="2"/>
      <c r="S515" s="2"/>
      <c r="T515" s="2"/>
    </row>
    <row r="516" spans="1:20">
      <c r="A516" s="3"/>
      <c r="B516" s="3"/>
      <c r="C516" s="2"/>
      <c r="D516" s="2"/>
      <c r="E516" s="64"/>
      <c r="F516" s="64"/>
      <c r="G516" s="64"/>
      <c r="H516" s="64"/>
      <c r="I516" s="2"/>
      <c r="J516" s="2"/>
      <c r="K516" s="2"/>
      <c r="L516" s="2"/>
      <c r="M516" s="2"/>
      <c r="N516" s="2"/>
      <c r="O516" s="2"/>
      <c r="P516" s="66"/>
      <c r="Q516" s="66"/>
      <c r="R516" s="2"/>
      <c r="S516" s="2"/>
      <c r="T516" s="2"/>
    </row>
    <row r="517" spans="1:20">
      <c r="A517" s="3"/>
      <c r="B517" s="3"/>
      <c r="C517" s="2"/>
      <c r="D517" s="2"/>
      <c r="E517" s="64"/>
      <c r="F517" s="64"/>
      <c r="G517" s="64"/>
      <c r="H517" s="64"/>
      <c r="I517" s="2"/>
      <c r="J517" s="2"/>
      <c r="K517" s="2"/>
      <c r="L517" s="2"/>
      <c r="M517" s="2"/>
      <c r="N517" s="2"/>
      <c r="O517" s="2"/>
      <c r="P517" s="66"/>
      <c r="Q517" s="66"/>
      <c r="R517" s="2"/>
      <c r="S517" s="2"/>
      <c r="T517" s="2"/>
    </row>
    <row r="518" spans="1:20">
      <c r="A518" s="3"/>
      <c r="B518" s="3"/>
      <c r="C518" s="2"/>
      <c r="D518" s="2"/>
      <c r="E518" s="64"/>
      <c r="F518" s="64"/>
      <c r="G518" s="64"/>
      <c r="H518" s="64"/>
      <c r="I518" s="2"/>
      <c r="J518" s="2"/>
      <c r="K518" s="2"/>
      <c r="L518" s="2"/>
      <c r="M518" s="2"/>
      <c r="N518" s="2"/>
      <c r="O518" s="2"/>
      <c r="P518" s="66"/>
      <c r="Q518" s="66"/>
      <c r="R518" s="2"/>
      <c r="S518" s="2"/>
      <c r="T518" s="2"/>
    </row>
    <row r="519" spans="1:20">
      <c r="A519" s="3"/>
      <c r="B519" s="3"/>
      <c r="C519" s="2"/>
      <c r="D519" s="2"/>
      <c r="E519" s="64"/>
      <c r="F519" s="64"/>
      <c r="G519" s="64"/>
      <c r="H519" s="64"/>
      <c r="I519" s="2"/>
      <c r="J519" s="2"/>
      <c r="K519" s="2"/>
      <c r="L519" s="2"/>
      <c r="M519" s="2"/>
      <c r="N519" s="2"/>
      <c r="O519" s="2"/>
      <c r="P519" s="66"/>
      <c r="Q519" s="66"/>
      <c r="R519" s="2"/>
      <c r="S519" s="2"/>
      <c r="T519" s="2"/>
    </row>
    <row r="520" spans="1:20">
      <c r="A520" s="3"/>
      <c r="B520" s="3"/>
      <c r="C520" s="2"/>
      <c r="D520" s="2"/>
      <c r="E520" s="64"/>
      <c r="F520" s="64"/>
      <c r="G520" s="64"/>
      <c r="H520" s="64"/>
      <c r="I520" s="2"/>
      <c r="J520" s="2"/>
      <c r="K520" s="2"/>
      <c r="L520" s="2"/>
      <c r="M520" s="2"/>
      <c r="N520" s="2"/>
      <c r="O520" s="2"/>
      <c r="P520" s="66"/>
      <c r="Q520" s="66"/>
      <c r="R520" s="2"/>
      <c r="S520" s="2"/>
      <c r="T520" s="2"/>
    </row>
    <row r="521" spans="1:20">
      <c r="A521" s="3"/>
      <c r="B521" s="3"/>
      <c r="C521" s="2"/>
      <c r="D521" s="2"/>
      <c r="E521" s="64"/>
      <c r="F521" s="64"/>
      <c r="G521" s="64"/>
      <c r="H521" s="64"/>
      <c r="I521" s="2"/>
      <c r="J521" s="2"/>
      <c r="K521" s="2"/>
      <c r="L521" s="2"/>
      <c r="M521" s="2"/>
      <c r="N521" s="2"/>
      <c r="O521" s="2"/>
      <c r="P521" s="66"/>
      <c r="Q521" s="66"/>
      <c r="R521" s="2"/>
      <c r="S521" s="2"/>
      <c r="T521" s="2"/>
    </row>
    <row r="522" spans="1:20">
      <c r="A522" s="3"/>
      <c r="B522" s="3"/>
      <c r="C522" s="2"/>
      <c r="D522" s="2"/>
      <c r="E522" s="64"/>
      <c r="F522" s="64"/>
      <c r="G522" s="64"/>
      <c r="H522" s="64"/>
      <c r="I522" s="2"/>
      <c r="J522" s="2"/>
      <c r="K522" s="2"/>
      <c r="L522" s="2"/>
      <c r="M522" s="2"/>
      <c r="N522" s="2"/>
      <c r="O522" s="2"/>
      <c r="P522" s="66"/>
      <c r="Q522" s="66"/>
      <c r="R522" s="2"/>
      <c r="S522" s="2"/>
      <c r="T522" s="2"/>
    </row>
    <row r="523" spans="1:20">
      <c r="A523" s="3"/>
      <c r="B523" s="3"/>
      <c r="C523" s="2"/>
      <c r="D523" s="2"/>
      <c r="E523" s="64"/>
      <c r="F523" s="64"/>
      <c r="G523" s="64"/>
      <c r="H523" s="64"/>
      <c r="I523" s="2"/>
      <c r="J523" s="2"/>
      <c r="K523" s="2"/>
      <c r="L523" s="2"/>
      <c r="M523" s="2"/>
      <c r="N523" s="2"/>
      <c r="O523" s="2"/>
      <c r="P523" s="66"/>
      <c r="Q523" s="66"/>
      <c r="R523" s="2"/>
      <c r="S523" s="2"/>
      <c r="T523" s="2"/>
    </row>
    <row r="524" spans="1:20">
      <c r="A524" s="3"/>
      <c r="B524" s="3"/>
      <c r="C524" s="2"/>
      <c r="D524" s="2"/>
      <c r="E524" s="64"/>
      <c r="F524" s="64"/>
      <c r="G524" s="64"/>
      <c r="H524" s="64"/>
      <c r="I524" s="2"/>
      <c r="J524" s="2"/>
      <c r="K524" s="2"/>
      <c r="L524" s="2"/>
      <c r="M524" s="2"/>
      <c r="N524" s="2"/>
      <c r="O524" s="2"/>
      <c r="P524" s="66"/>
      <c r="Q524" s="66"/>
      <c r="R524" s="2"/>
      <c r="S524" s="2"/>
      <c r="T524" s="2"/>
    </row>
    <row r="525" spans="1:20">
      <c r="A525" s="3"/>
      <c r="B525" s="3"/>
      <c r="C525" s="2"/>
      <c r="D525" s="2"/>
      <c r="E525" s="64"/>
      <c r="F525" s="64"/>
      <c r="G525" s="64"/>
      <c r="H525" s="64"/>
      <c r="I525" s="2"/>
      <c r="J525" s="2"/>
      <c r="K525" s="2"/>
      <c r="L525" s="2"/>
      <c r="M525" s="2"/>
      <c r="N525" s="2"/>
      <c r="O525" s="2"/>
      <c r="P525" s="66"/>
      <c r="Q525" s="66"/>
      <c r="R525" s="2"/>
      <c r="S525" s="2"/>
      <c r="T525" s="2"/>
    </row>
    <row r="526" spans="1:20">
      <c r="A526" s="3"/>
      <c r="B526" s="3"/>
      <c r="C526" s="2"/>
      <c r="D526" s="2"/>
      <c r="E526" s="64"/>
      <c r="F526" s="64"/>
      <c r="G526" s="64"/>
      <c r="H526" s="64"/>
      <c r="I526" s="2"/>
      <c r="J526" s="2"/>
      <c r="K526" s="2"/>
      <c r="L526" s="2"/>
      <c r="M526" s="2"/>
      <c r="N526" s="2"/>
      <c r="O526" s="2"/>
      <c r="P526" s="66"/>
      <c r="Q526" s="66"/>
      <c r="R526" s="2"/>
      <c r="S526" s="2"/>
      <c r="T526" s="2"/>
    </row>
    <row r="527" spans="1:20">
      <c r="A527" s="3"/>
      <c r="B527" s="3"/>
      <c r="C527" s="2"/>
      <c r="D527" s="2"/>
      <c r="E527" s="64"/>
      <c r="F527" s="64"/>
      <c r="G527" s="64"/>
      <c r="H527" s="64"/>
      <c r="I527" s="2"/>
      <c r="J527" s="2"/>
      <c r="K527" s="2"/>
      <c r="L527" s="2"/>
      <c r="M527" s="2"/>
      <c r="N527" s="2"/>
      <c r="O527" s="2"/>
      <c r="P527" s="66"/>
      <c r="Q527" s="66"/>
      <c r="R527" s="2"/>
      <c r="S527" s="2"/>
      <c r="T527" s="2"/>
    </row>
    <row r="528" spans="1:20">
      <c r="A528" s="3"/>
      <c r="B528" s="3"/>
      <c r="C528" s="2"/>
      <c r="D528" s="2"/>
      <c r="E528" s="64"/>
      <c r="F528" s="64"/>
      <c r="G528" s="64"/>
      <c r="H528" s="64"/>
      <c r="I528" s="2"/>
      <c r="J528" s="2"/>
      <c r="K528" s="2"/>
      <c r="L528" s="2"/>
      <c r="M528" s="2"/>
      <c r="N528" s="2"/>
      <c r="O528" s="2"/>
      <c r="P528" s="66"/>
      <c r="Q528" s="66"/>
      <c r="R528" s="2"/>
      <c r="S528" s="2"/>
      <c r="T528" s="2"/>
    </row>
    <row r="529" spans="1:20">
      <c r="A529" s="3"/>
      <c r="B529" s="3"/>
      <c r="C529" s="2"/>
      <c r="D529" s="2"/>
      <c r="E529" s="64"/>
      <c r="F529" s="64"/>
      <c r="G529" s="64"/>
      <c r="H529" s="64"/>
      <c r="I529" s="2"/>
      <c r="J529" s="2"/>
      <c r="K529" s="2"/>
      <c r="L529" s="2"/>
      <c r="M529" s="2"/>
      <c r="N529" s="2"/>
      <c r="O529" s="2"/>
      <c r="P529" s="66"/>
      <c r="Q529" s="66"/>
      <c r="R529" s="2"/>
      <c r="S529" s="2"/>
      <c r="T529" s="2"/>
    </row>
    <row r="530" spans="1:20">
      <c r="A530" s="3"/>
      <c r="B530" s="3"/>
      <c r="C530" s="2"/>
      <c r="D530" s="2"/>
      <c r="E530" s="64"/>
      <c r="F530" s="64"/>
      <c r="G530" s="64"/>
      <c r="H530" s="64"/>
      <c r="I530" s="2"/>
      <c r="J530" s="2"/>
      <c r="K530" s="2"/>
      <c r="L530" s="2"/>
      <c r="M530" s="2"/>
      <c r="N530" s="2"/>
      <c r="O530" s="2"/>
      <c r="P530" s="66"/>
      <c r="Q530" s="66"/>
      <c r="R530" s="2"/>
      <c r="S530" s="2"/>
      <c r="T530" s="2"/>
    </row>
    <row r="531" spans="1:20">
      <c r="A531" s="3"/>
      <c r="B531" s="3"/>
      <c r="C531" s="2"/>
      <c r="D531" s="2"/>
      <c r="E531" s="64"/>
      <c r="F531" s="64"/>
      <c r="G531" s="64"/>
      <c r="H531" s="64"/>
      <c r="I531" s="2"/>
      <c r="J531" s="2"/>
      <c r="K531" s="2"/>
      <c r="L531" s="2"/>
      <c r="M531" s="2"/>
      <c r="N531" s="2"/>
      <c r="O531" s="2"/>
      <c r="P531" s="66"/>
      <c r="Q531" s="66"/>
      <c r="R531" s="2"/>
      <c r="S531" s="2"/>
      <c r="T531" s="2"/>
    </row>
    <row r="532" spans="1:20">
      <c r="A532" s="3"/>
      <c r="B532" s="3"/>
      <c r="C532" s="2"/>
      <c r="D532" s="2"/>
      <c r="E532" s="64"/>
      <c r="F532" s="64"/>
      <c r="G532" s="64"/>
      <c r="H532" s="64"/>
      <c r="I532" s="2"/>
      <c r="J532" s="2"/>
      <c r="K532" s="2"/>
      <c r="L532" s="2"/>
      <c r="M532" s="2"/>
      <c r="N532" s="2"/>
      <c r="O532" s="2"/>
      <c r="P532" s="66"/>
      <c r="Q532" s="66"/>
      <c r="R532" s="2"/>
      <c r="S532" s="2"/>
      <c r="T532" s="2"/>
    </row>
    <row r="533" spans="1:20">
      <c r="A533" s="3"/>
      <c r="B533" s="3"/>
      <c r="C533" s="2"/>
      <c r="D533" s="2"/>
      <c r="E533" s="64"/>
      <c r="F533" s="64"/>
      <c r="G533" s="64"/>
      <c r="H533" s="64"/>
      <c r="I533" s="2"/>
      <c r="J533" s="2"/>
      <c r="K533" s="2"/>
      <c r="L533" s="2"/>
      <c r="M533" s="2"/>
      <c r="N533" s="2"/>
      <c r="O533" s="2"/>
      <c r="P533" s="66"/>
      <c r="Q533" s="66"/>
      <c r="R533" s="2"/>
      <c r="S533" s="2"/>
      <c r="T533" s="2"/>
    </row>
    <row r="534" spans="1:20">
      <c r="A534" s="3"/>
      <c r="B534" s="3"/>
      <c r="C534" s="2"/>
      <c r="D534" s="2"/>
      <c r="E534" s="64"/>
      <c r="F534" s="64"/>
      <c r="G534" s="64"/>
      <c r="H534" s="64"/>
      <c r="I534" s="2"/>
      <c r="J534" s="2"/>
      <c r="K534" s="2"/>
      <c r="L534" s="2"/>
      <c r="M534" s="2"/>
      <c r="N534" s="2"/>
      <c r="O534" s="2"/>
      <c r="P534" s="66"/>
      <c r="Q534" s="66"/>
      <c r="R534" s="2"/>
      <c r="S534" s="2"/>
      <c r="T534" s="2"/>
    </row>
    <row r="535" spans="1:20">
      <c r="A535" s="3"/>
      <c r="B535" s="3"/>
      <c r="C535" s="2"/>
      <c r="D535" s="2"/>
      <c r="E535" s="64"/>
      <c r="F535" s="64"/>
      <c r="G535" s="64"/>
      <c r="H535" s="64"/>
      <c r="I535" s="2"/>
      <c r="J535" s="2"/>
      <c r="K535" s="2"/>
      <c r="L535" s="2"/>
      <c r="M535" s="2"/>
      <c r="N535" s="2"/>
      <c r="O535" s="2"/>
      <c r="P535" s="66"/>
      <c r="Q535" s="66"/>
      <c r="R535" s="2"/>
      <c r="S535" s="2"/>
      <c r="T535" s="2"/>
    </row>
    <row r="536" spans="1:20">
      <c r="A536" s="3"/>
      <c r="B536" s="3"/>
      <c r="C536" s="2"/>
      <c r="D536" s="2"/>
      <c r="E536" s="64"/>
      <c r="F536" s="64"/>
      <c r="G536" s="64"/>
      <c r="H536" s="64"/>
      <c r="I536" s="2"/>
      <c r="J536" s="2"/>
      <c r="K536" s="2"/>
      <c r="L536" s="2"/>
      <c r="M536" s="2"/>
      <c r="N536" s="2"/>
      <c r="O536" s="2"/>
      <c r="P536" s="66"/>
      <c r="Q536" s="66"/>
      <c r="R536" s="2"/>
      <c r="S536" s="2"/>
      <c r="T536" s="2"/>
    </row>
    <row r="537" spans="1:20">
      <c r="A537" s="3"/>
      <c r="B537" s="3"/>
      <c r="C537" s="2"/>
      <c r="D537" s="2"/>
      <c r="E537" s="64"/>
      <c r="F537" s="64"/>
      <c r="G537" s="64"/>
      <c r="H537" s="64"/>
      <c r="I537" s="2"/>
      <c r="J537" s="2"/>
      <c r="K537" s="2"/>
      <c r="L537" s="2"/>
      <c r="M537" s="2"/>
      <c r="N537" s="2"/>
      <c r="O537" s="2"/>
      <c r="P537" s="66"/>
      <c r="Q537" s="66"/>
      <c r="R537" s="2"/>
      <c r="S537" s="2"/>
      <c r="T537" s="2"/>
    </row>
    <row r="538" spans="1:20">
      <c r="A538" s="3"/>
      <c r="B538" s="3"/>
      <c r="C538" s="2"/>
      <c r="D538" s="2"/>
      <c r="E538" s="64"/>
      <c r="F538" s="64"/>
      <c r="G538" s="64"/>
      <c r="H538" s="64"/>
      <c r="I538" s="2"/>
      <c r="J538" s="2"/>
      <c r="K538" s="2"/>
      <c r="L538" s="2"/>
      <c r="M538" s="2"/>
      <c r="N538" s="2"/>
      <c r="O538" s="2"/>
      <c r="P538" s="66"/>
      <c r="Q538" s="66"/>
      <c r="R538" s="2"/>
      <c r="S538" s="2"/>
      <c r="T538" s="2"/>
    </row>
    <row r="539" spans="1:20">
      <c r="A539" s="3"/>
      <c r="B539" s="3"/>
      <c r="C539" s="2"/>
      <c r="D539" s="2"/>
      <c r="E539" s="64"/>
      <c r="F539" s="64"/>
      <c r="G539" s="64"/>
      <c r="H539" s="64"/>
      <c r="I539" s="2"/>
      <c r="J539" s="2"/>
      <c r="K539" s="2"/>
      <c r="L539" s="2"/>
      <c r="M539" s="2"/>
      <c r="N539" s="2"/>
      <c r="O539" s="2"/>
      <c r="P539" s="66"/>
      <c r="Q539" s="66"/>
      <c r="R539" s="2"/>
      <c r="S539" s="2"/>
      <c r="T539" s="2"/>
    </row>
    <row r="540" spans="1:20">
      <c r="A540" s="3"/>
      <c r="B540" s="3"/>
      <c r="C540" s="2"/>
      <c r="D540" s="2"/>
      <c r="E540" s="64"/>
      <c r="F540" s="64"/>
      <c r="G540" s="64"/>
      <c r="H540" s="64"/>
      <c r="I540" s="2"/>
      <c r="J540" s="2"/>
      <c r="K540" s="2"/>
      <c r="L540" s="2"/>
      <c r="M540" s="2"/>
      <c r="N540" s="2"/>
      <c r="O540" s="2"/>
      <c r="P540" s="66"/>
      <c r="Q540" s="66"/>
      <c r="R540" s="2"/>
      <c r="S540" s="2"/>
      <c r="T540" s="2"/>
    </row>
    <row r="541" spans="1:20">
      <c r="A541" s="3"/>
      <c r="B541" s="3"/>
      <c r="C541" s="2"/>
      <c r="D541" s="2"/>
      <c r="E541" s="64"/>
      <c r="F541" s="64"/>
      <c r="G541" s="64"/>
      <c r="H541" s="64"/>
      <c r="I541" s="2"/>
      <c r="J541" s="2"/>
      <c r="K541" s="2"/>
      <c r="L541" s="2"/>
      <c r="M541" s="2"/>
      <c r="N541" s="2"/>
      <c r="O541" s="2"/>
      <c r="P541" s="66"/>
      <c r="Q541" s="66"/>
      <c r="R541" s="2"/>
      <c r="S541" s="2"/>
      <c r="T541" s="2"/>
    </row>
    <row r="542" spans="1:20">
      <c r="A542" s="3"/>
      <c r="B542" s="3"/>
      <c r="C542" s="2"/>
      <c r="D542" s="2"/>
      <c r="E542" s="64"/>
      <c r="F542" s="64"/>
      <c r="G542" s="64"/>
      <c r="H542" s="64"/>
      <c r="I542" s="2"/>
      <c r="J542" s="2"/>
      <c r="K542" s="2"/>
      <c r="L542" s="2"/>
      <c r="M542" s="2"/>
      <c r="N542" s="2"/>
      <c r="O542" s="2"/>
      <c r="P542" s="66"/>
      <c r="Q542" s="66"/>
      <c r="R542" s="2"/>
      <c r="S542" s="2"/>
      <c r="T542" s="2"/>
    </row>
    <row r="543" spans="1:20">
      <c r="A543" s="3"/>
      <c r="B543" s="3"/>
      <c r="C543" s="2"/>
      <c r="D543" s="2"/>
      <c r="E543" s="64"/>
      <c r="F543" s="64"/>
      <c r="G543" s="64"/>
      <c r="H543" s="64"/>
      <c r="I543" s="2"/>
      <c r="J543" s="2"/>
      <c r="K543" s="2"/>
      <c r="L543" s="2"/>
      <c r="M543" s="2"/>
      <c r="N543" s="2"/>
      <c r="O543" s="2"/>
      <c r="P543" s="66"/>
      <c r="Q543" s="66"/>
      <c r="R543" s="2"/>
      <c r="S543" s="2"/>
      <c r="T543" s="2"/>
    </row>
    <row r="544" spans="1:20">
      <c r="A544" s="3"/>
      <c r="B544" s="3"/>
      <c r="C544" s="2"/>
      <c r="D544" s="2"/>
      <c r="E544" s="64"/>
      <c r="F544" s="64"/>
      <c r="G544" s="64"/>
      <c r="H544" s="64"/>
      <c r="I544" s="2"/>
      <c r="J544" s="2"/>
      <c r="K544" s="2"/>
      <c r="L544" s="2"/>
      <c r="M544" s="2"/>
      <c r="N544" s="2"/>
      <c r="O544" s="2"/>
      <c r="P544" s="66"/>
      <c r="Q544" s="66"/>
      <c r="R544" s="2"/>
      <c r="S544" s="2"/>
      <c r="T544" s="2"/>
    </row>
    <row r="545" spans="1:20">
      <c r="A545" s="3"/>
      <c r="B545" s="3"/>
      <c r="C545" s="2"/>
      <c r="D545" s="2"/>
      <c r="E545" s="64"/>
      <c r="F545" s="64"/>
      <c r="G545" s="64"/>
      <c r="H545" s="64"/>
      <c r="I545" s="2"/>
      <c r="J545" s="2"/>
      <c r="K545" s="2"/>
      <c r="L545" s="2"/>
      <c r="M545" s="2"/>
      <c r="N545" s="2"/>
      <c r="O545" s="2"/>
      <c r="P545" s="66"/>
      <c r="Q545" s="66"/>
      <c r="R545" s="2"/>
      <c r="S545" s="2"/>
      <c r="T545" s="2"/>
    </row>
    <row r="546" spans="1:20">
      <c r="A546" s="3"/>
      <c r="B546" s="3"/>
      <c r="C546" s="2"/>
      <c r="D546" s="2"/>
      <c r="E546" s="64"/>
      <c r="F546" s="64"/>
      <c r="G546" s="64"/>
      <c r="H546" s="64"/>
      <c r="I546" s="2"/>
      <c r="J546" s="2"/>
      <c r="K546" s="2"/>
      <c r="L546" s="2"/>
      <c r="M546" s="2"/>
      <c r="N546" s="2"/>
      <c r="O546" s="2"/>
      <c r="P546" s="66"/>
      <c r="Q546" s="66"/>
      <c r="R546" s="2"/>
      <c r="S546" s="2"/>
      <c r="T546" s="2"/>
    </row>
    <row r="547" spans="1:20">
      <c r="A547" s="3"/>
      <c r="B547" s="3"/>
      <c r="C547" s="2"/>
      <c r="D547" s="2"/>
      <c r="E547" s="64"/>
      <c r="F547" s="64"/>
      <c r="G547" s="64"/>
      <c r="H547" s="64"/>
      <c r="I547" s="2"/>
      <c r="J547" s="2"/>
      <c r="K547" s="2"/>
      <c r="L547" s="2"/>
      <c r="M547" s="2"/>
      <c r="N547" s="2"/>
      <c r="O547" s="2"/>
      <c r="P547" s="66"/>
      <c r="Q547" s="66"/>
      <c r="R547" s="2"/>
      <c r="S547" s="2"/>
      <c r="T547" s="2"/>
    </row>
    <row r="548" spans="1:20">
      <c r="A548" s="3"/>
      <c r="B548" s="3"/>
      <c r="C548" s="2"/>
      <c r="D548" s="2"/>
      <c r="E548" s="64"/>
      <c r="F548" s="64"/>
      <c r="G548" s="64"/>
      <c r="H548" s="64"/>
      <c r="I548" s="2"/>
      <c r="J548" s="2"/>
      <c r="K548" s="2"/>
      <c r="L548" s="2"/>
      <c r="M548" s="2"/>
      <c r="N548" s="2"/>
      <c r="O548" s="2"/>
      <c r="P548" s="66"/>
      <c r="Q548" s="66"/>
      <c r="R548" s="2"/>
      <c r="S548" s="2"/>
      <c r="T548" s="2"/>
    </row>
    <row r="549" spans="1:20">
      <c r="A549" s="3"/>
      <c r="B549" s="3"/>
      <c r="C549" s="2"/>
      <c r="D549" s="2"/>
      <c r="E549" s="64"/>
      <c r="F549" s="64"/>
      <c r="G549" s="64"/>
      <c r="H549" s="64"/>
      <c r="I549" s="2"/>
      <c r="J549" s="2"/>
      <c r="K549" s="2"/>
      <c r="L549" s="2"/>
      <c r="M549" s="2"/>
      <c r="N549" s="2"/>
      <c r="O549" s="2"/>
      <c r="P549" s="66"/>
      <c r="Q549" s="66"/>
      <c r="R549" s="2"/>
      <c r="S549" s="2"/>
      <c r="T549" s="2"/>
    </row>
    <row r="550" spans="1:20">
      <c r="A550" s="3"/>
      <c r="B550" s="3"/>
      <c r="C550" s="2"/>
      <c r="D550" s="2"/>
      <c r="E550" s="64"/>
      <c r="F550" s="64"/>
      <c r="G550" s="64"/>
      <c r="H550" s="64"/>
      <c r="I550" s="2"/>
      <c r="J550" s="2"/>
      <c r="K550" s="2"/>
      <c r="L550" s="2"/>
      <c r="M550" s="2"/>
      <c r="N550" s="2"/>
      <c r="O550" s="2"/>
      <c r="P550" s="66"/>
      <c r="Q550" s="66"/>
      <c r="R550" s="2"/>
      <c r="S550" s="2"/>
      <c r="T550" s="2"/>
    </row>
    <row r="551" spans="1:20">
      <c r="A551" s="3"/>
      <c r="B551" s="3"/>
      <c r="C551" s="2"/>
      <c r="D551" s="2"/>
      <c r="E551" s="64"/>
      <c r="F551" s="64"/>
      <c r="G551" s="64"/>
      <c r="H551" s="64"/>
      <c r="I551" s="2"/>
      <c r="J551" s="2"/>
      <c r="K551" s="2"/>
      <c r="L551" s="2"/>
      <c r="M551" s="2"/>
      <c r="N551" s="2"/>
      <c r="O551" s="2"/>
      <c r="P551" s="66"/>
      <c r="Q551" s="66"/>
      <c r="R551" s="2"/>
      <c r="S551" s="2"/>
      <c r="T551" s="2"/>
    </row>
    <row r="552" spans="1:20">
      <c r="A552" s="3"/>
      <c r="B552" s="3"/>
      <c r="C552" s="2"/>
      <c r="D552" s="2"/>
      <c r="E552" s="64"/>
      <c r="F552" s="64"/>
      <c r="G552" s="64"/>
      <c r="H552" s="64"/>
      <c r="I552" s="2"/>
      <c r="J552" s="2"/>
      <c r="K552" s="2"/>
      <c r="L552" s="2"/>
      <c r="M552" s="2"/>
      <c r="N552" s="2"/>
      <c r="O552" s="2"/>
      <c r="P552" s="66"/>
      <c r="Q552" s="66"/>
      <c r="R552" s="2"/>
      <c r="S552" s="2"/>
      <c r="T552" s="2"/>
    </row>
    <row r="553" spans="1:20">
      <c r="A553" s="3"/>
      <c r="B553" s="3"/>
      <c r="C553" s="2"/>
      <c r="D553" s="2"/>
      <c r="E553" s="64"/>
      <c r="F553" s="64"/>
      <c r="G553" s="64"/>
      <c r="H553" s="64"/>
      <c r="I553" s="2"/>
      <c r="J553" s="2"/>
      <c r="K553" s="2"/>
      <c r="L553" s="2"/>
      <c r="M553" s="2"/>
      <c r="N553" s="2"/>
      <c r="O553" s="2"/>
      <c r="P553" s="66"/>
      <c r="Q553" s="66"/>
      <c r="R553" s="2"/>
      <c r="S553" s="2"/>
      <c r="T553" s="2"/>
    </row>
    <row r="554" spans="1:20">
      <c r="A554" s="3"/>
      <c r="B554" s="3"/>
      <c r="C554" s="2"/>
      <c r="D554" s="2"/>
      <c r="E554" s="64"/>
      <c r="F554" s="64"/>
      <c r="G554" s="64"/>
      <c r="H554" s="64"/>
      <c r="I554" s="2"/>
      <c r="J554" s="2"/>
      <c r="K554" s="2"/>
      <c r="L554" s="2"/>
      <c r="M554" s="2"/>
      <c r="N554" s="2"/>
      <c r="O554" s="2"/>
      <c r="P554" s="66"/>
      <c r="Q554" s="66"/>
      <c r="R554" s="2"/>
      <c r="S554" s="2"/>
      <c r="T554" s="2"/>
    </row>
    <row r="555" spans="1:20">
      <c r="A555" s="3"/>
      <c r="B555" s="3"/>
      <c r="C555" s="2"/>
      <c r="D555" s="2"/>
      <c r="E555" s="64"/>
      <c r="F555" s="64"/>
      <c r="G555" s="64"/>
      <c r="H555" s="64"/>
      <c r="I555" s="2"/>
      <c r="J555" s="2"/>
      <c r="K555" s="2"/>
      <c r="L555" s="2"/>
      <c r="M555" s="2"/>
      <c r="N555" s="2"/>
      <c r="O555" s="2"/>
      <c r="P555" s="66"/>
      <c r="Q555" s="66"/>
      <c r="R555" s="2"/>
      <c r="S555" s="2"/>
      <c r="T555" s="2"/>
    </row>
    <row r="556" spans="1:20">
      <c r="A556" s="3"/>
      <c r="B556" s="3"/>
      <c r="C556" s="2"/>
      <c r="D556" s="2"/>
      <c r="E556" s="64"/>
      <c r="F556" s="64"/>
      <c r="G556" s="64"/>
      <c r="H556" s="64"/>
      <c r="I556" s="2"/>
      <c r="J556" s="2"/>
      <c r="K556" s="2"/>
      <c r="L556" s="2"/>
      <c r="M556" s="2"/>
      <c r="N556" s="2"/>
      <c r="O556" s="2"/>
      <c r="P556" s="66"/>
      <c r="Q556" s="66"/>
      <c r="R556" s="2"/>
      <c r="S556" s="2"/>
      <c r="T556" s="2"/>
    </row>
    <row r="557" spans="1:20">
      <c r="A557" s="3"/>
      <c r="B557" s="3"/>
      <c r="C557" s="2"/>
      <c r="D557" s="2"/>
      <c r="E557" s="64"/>
      <c r="F557" s="64"/>
      <c r="G557" s="64"/>
      <c r="H557" s="64"/>
      <c r="I557" s="2"/>
      <c r="J557" s="2"/>
      <c r="K557" s="2"/>
      <c r="L557" s="2"/>
      <c r="M557" s="2"/>
      <c r="N557" s="2"/>
      <c r="O557" s="2"/>
      <c r="P557" s="66"/>
      <c r="Q557" s="66"/>
      <c r="R557" s="2"/>
      <c r="S557" s="2"/>
      <c r="T557" s="2"/>
    </row>
    <row r="558" spans="1:20">
      <c r="A558" s="3"/>
      <c r="B558" s="3"/>
      <c r="C558" s="2"/>
      <c r="D558" s="2"/>
      <c r="E558" s="64"/>
      <c r="F558" s="64"/>
      <c r="G558" s="64"/>
      <c r="H558" s="64"/>
      <c r="I558" s="2"/>
      <c r="J558" s="2"/>
      <c r="K558" s="2"/>
      <c r="L558" s="2"/>
      <c r="M558" s="2"/>
      <c r="N558" s="2"/>
      <c r="O558" s="2"/>
      <c r="P558" s="66"/>
      <c r="Q558" s="66"/>
      <c r="R558" s="2"/>
      <c r="S558" s="2"/>
      <c r="T558" s="2"/>
    </row>
    <row r="559" spans="1:20">
      <c r="A559" s="3"/>
      <c r="B559" s="3"/>
      <c r="C559" s="2"/>
      <c r="D559" s="2"/>
      <c r="E559" s="64"/>
      <c r="F559" s="64"/>
      <c r="G559" s="64"/>
      <c r="H559" s="64"/>
      <c r="I559" s="2"/>
      <c r="J559" s="2"/>
      <c r="K559" s="2"/>
      <c r="L559" s="2"/>
      <c r="M559" s="2"/>
      <c r="N559" s="2"/>
      <c r="O559" s="2"/>
      <c r="P559" s="66"/>
      <c r="Q559" s="66"/>
      <c r="R559" s="2"/>
      <c r="S559" s="2"/>
      <c r="T559" s="2"/>
    </row>
    <row r="560" spans="1:20">
      <c r="A560" s="3"/>
      <c r="B560" s="3"/>
      <c r="C560" s="2"/>
      <c r="D560" s="2"/>
      <c r="E560" s="64"/>
      <c r="F560" s="64"/>
      <c r="G560" s="64"/>
      <c r="H560" s="64"/>
      <c r="I560" s="2"/>
      <c r="J560" s="2"/>
      <c r="K560" s="2"/>
      <c r="L560" s="2"/>
      <c r="M560" s="2"/>
      <c r="N560" s="2"/>
      <c r="O560" s="2"/>
      <c r="P560" s="66"/>
      <c r="Q560" s="66"/>
      <c r="R560" s="2"/>
      <c r="S560" s="2"/>
      <c r="T560" s="2"/>
    </row>
    <row r="561" spans="1:20">
      <c r="A561" s="3"/>
      <c r="B561" s="3"/>
      <c r="C561" s="2"/>
      <c r="D561" s="2"/>
      <c r="E561" s="64"/>
      <c r="F561" s="64"/>
      <c r="G561" s="64"/>
      <c r="H561" s="64"/>
      <c r="I561" s="2"/>
      <c r="J561" s="2"/>
      <c r="K561" s="2"/>
      <c r="L561" s="2"/>
      <c r="M561" s="2"/>
      <c r="N561" s="2"/>
      <c r="O561" s="2"/>
      <c r="P561" s="66"/>
      <c r="Q561" s="66"/>
      <c r="R561" s="2"/>
      <c r="S561" s="2"/>
      <c r="T561" s="2"/>
    </row>
    <row r="562" spans="1:20">
      <c r="A562" s="3"/>
      <c r="B562" s="3"/>
      <c r="C562" s="2"/>
      <c r="D562" s="2"/>
      <c r="E562" s="64"/>
      <c r="F562" s="64"/>
      <c r="G562" s="64"/>
      <c r="H562" s="64"/>
      <c r="I562" s="2"/>
      <c r="J562" s="2"/>
      <c r="K562" s="2"/>
      <c r="L562" s="2"/>
      <c r="M562" s="2"/>
      <c r="N562" s="2"/>
      <c r="O562" s="2"/>
      <c r="P562" s="66"/>
      <c r="Q562" s="66"/>
      <c r="R562" s="2"/>
      <c r="S562" s="2"/>
      <c r="T562" s="2"/>
    </row>
    <row r="563" spans="1:20">
      <c r="A563" s="3"/>
      <c r="B563" s="3"/>
      <c r="C563" s="2"/>
      <c r="D563" s="2"/>
      <c r="E563" s="64"/>
      <c r="F563" s="64"/>
      <c r="G563" s="64"/>
      <c r="H563" s="64"/>
      <c r="I563" s="2"/>
      <c r="J563" s="2"/>
      <c r="K563" s="2"/>
      <c r="L563" s="2"/>
      <c r="M563" s="2"/>
      <c r="N563" s="2"/>
      <c r="O563" s="2"/>
      <c r="P563" s="66"/>
      <c r="Q563" s="66"/>
      <c r="R563" s="2"/>
      <c r="S563" s="2"/>
      <c r="T563" s="2"/>
    </row>
    <row r="564" spans="1:20">
      <c r="A564" s="3"/>
      <c r="B564" s="3"/>
      <c r="C564" s="2"/>
      <c r="D564" s="2"/>
      <c r="E564" s="64"/>
      <c r="F564" s="64"/>
      <c r="G564" s="64"/>
      <c r="H564" s="64"/>
      <c r="I564" s="2"/>
      <c r="J564" s="2"/>
      <c r="K564" s="2"/>
      <c r="L564" s="2"/>
      <c r="M564" s="2"/>
      <c r="N564" s="2"/>
      <c r="O564" s="2"/>
      <c r="P564" s="66"/>
      <c r="Q564" s="66"/>
      <c r="R564" s="2"/>
      <c r="S564" s="2"/>
      <c r="T564" s="2"/>
    </row>
    <row r="565" spans="1:20">
      <c r="A565" s="3"/>
      <c r="B565" s="3"/>
      <c r="C565" s="2"/>
      <c r="D565" s="2"/>
      <c r="E565" s="64"/>
      <c r="F565" s="64"/>
      <c r="G565" s="64"/>
      <c r="H565" s="64"/>
      <c r="I565" s="2"/>
      <c r="J565" s="2"/>
      <c r="K565" s="2"/>
      <c r="L565" s="2"/>
      <c r="M565" s="2"/>
      <c r="N565" s="2"/>
      <c r="O565" s="2"/>
      <c r="P565" s="66"/>
      <c r="Q565" s="66"/>
      <c r="R565" s="2"/>
      <c r="S565" s="2"/>
      <c r="T565" s="2"/>
    </row>
    <row r="566" spans="1:20">
      <c r="A566" s="3"/>
      <c r="B566" s="3"/>
      <c r="C566" s="2"/>
      <c r="D566" s="2"/>
      <c r="E566" s="64"/>
      <c r="F566" s="64"/>
      <c r="G566" s="64"/>
      <c r="H566" s="64"/>
      <c r="I566" s="2"/>
      <c r="J566" s="2"/>
      <c r="K566" s="2"/>
      <c r="L566" s="2"/>
      <c r="M566" s="2"/>
      <c r="N566" s="2"/>
      <c r="O566" s="2"/>
      <c r="P566" s="66"/>
      <c r="Q566" s="66"/>
      <c r="R566" s="2"/>
      <c r="S566" s="2"/>
      <c r="T566" s="2"/>
    </row>
    <row r="567" spans="1:20">
      <c r="A567" s="3"/>
      <c r="B567" s="3"/>
      <c r="C567" s="2"/>
      <c r="D567" s="2"/>
      <c r="E567" s="64"/>
      <c r="F567" s="64"/>
      <c r="G567" s="64"/>
      <c r="H567" s="64"/>
      <c r="I567" s="2"/>
      <c r="J567" s="2"/>
      <c r="K567" s="2"/>
      <c r="L567" s="2"/>
      <c r="M567" s="2"/>
      <c r="N567" s="2"/>
      <c r="O567" s="2"/>
      <c r="P567" s="66"/>
      <c r="Q567" s="66"/>
      <c r="R567" s="2"/>
      <c r="S567" s="2"/>
      <c r="T567" s="2"/>
    </row>
    <row r="568" spans="1:20">
      <c r="A568" s="3"/>
      <c r="B568" s="3"/>
      <c r="C568" s="2"/>
      <c r="D568" s="2"/>
      <c r="E568" s="64"/>
      <c r="F568" s="64"/>
      <c r="G568" s="64"/>
      <c r="H568" s="64"/>
      <c r="I568" s="2"/>
      <c r="J568" s="2"/>
      <c r="K568" s="2"/>
      <c r="L568" s="2"/>
      <c r="M568" s="2"/>
      <c r="N568" s="2"/>
      <c r="O568" s="2"/>
      <c r="P568" s="66"/>
      <c r="Q568" s="66"/>
      <c r="R568" s="2"/>
      <c r="S568" s="2"/>
      <c r="T568" s="2"/>
    </row>
    <row r="569" spans="1:20">
      <c r="A569" s="3"/>
      <c r="B569" s="3"/>
      <c r="C569" s="2"/>
      <c r="D569" s="2"/>
      <c r="E569" s="64"/>
      <c r="F569" s="64"/>
      <c r="G569" s="64"/>
      <c r="H569" s="64"/>
      <c r="I569" s="2"/>
      <c r="J569" s="2"/>
      <c r="K569" s="2"/>
      <c r="L569" s="2"/>
      <c r="M569" s="2"/>
      <c r="N569" s="2"/>
      <c r="O569" s="2"/>
      <c r="P569" s="66"/>
      <c r="Q569" s="66"/>
      <c r="R569" s="2"/>
      <c r="S569" s="2"/>
      <c r="T569" s="2"/>
    </row>
    <row r="570" spans="1:20">
      <c r="A570" s="3"/>
      <c r="B570" s="3"/>
      <c r="C570" s="2"/>
      <c r="D570" s="2"/>
      <c r="E570" s="64"/>
      <c r="F570" s="64"/>
      <c r="G570" s="64"/>
      <c r="H570" s="64"/>
      <c r="I570" s="2"/>
      <c r="J570" s="2"/>
      <c r="K570" s="2"/>
      <c r="L570" s="2"/>
      <c r="M570" s="2"/>
      <c r="N570" s="2"/>
      <c r="O570" s="2"/>
      <c r="P570" s="66"/>
      <c r="Q570" s="66"/>
      <c r="R570" s="2"/>
      <c r="S570" s="2"/>
      <c r="T570" s="2"/>
    </row>
    <row r="571" spans="1:20">
      <c r="A571" s="3"/>
      <c r="B571" s="3"/>
      <c r="C571" s="2"/>
      <c r="D571" s="2"/>
      <c r="E571" s="64"/>
      <c r="F571" s="64"/>
      <c r="G571" s="64"/>
      <c r="H571" s="64"/>
      <c r="I571" s="2"/>
      <c r="J571" s="2"/>
      <c r="K571" s="2"/>
      <c r="L571" s="2"/>
      <c r="M571" s="2"/>
      <c r="N571" s="2"/>
      <c r="O571" s="2"/>
      <c r="P571" s="66"/>
      <c r="Q571" s="66"/>
      <c r="R571" s="2"/>
      <c r="S571" s="2"/>
      <c r="T571" s="2"/>
    </row>
    <row r="572" spans="1:20">
      <c r="A572" s="3"/>
      <c r="B572" s="3"/>
      <c r="C572" s="2"/>
      <c r="D572" s="2"/>
      <c r="E572" s="64"/>
      <c r="F572" s="64"/>
      <c r="G572" s="64"/>
      <c r="H572" s="64"/>
      <c r="I572" s="2"/>
      <c r="J572" s="2"/>
      <c r="K572" s="2"/>
      <c r="L572" s="2"/>
      <c r="M572" s="2"/>
      <c r="N572" s="2"/>
      <c r="O572" s="2"/>
      <c r="P572" s="66"/>
      <c r="Q572" s="66"/>
      <c r="R572" s="2"/>
      <c r="S572" s="2"/>
      <c r="T572" s="2"/>
    </row>
    <row r="573" spans="1:20">
      <c r="A573" s="3"/>
      <c r="B573" s="3"/>
      <c r="C573" s="2"/>
      <c r="D573" s="2"/>
      <c r="E573" s="64"/>
      <c r="F573" s="64"/>
      <c r="G573" s="64"/>
      <c r="H573" s="64"/>
      <c r="I573" s="2"/>
      <c r="J573" s="2"/>
      <c r="K573" s="2"/>
      <c r="L573" s="2"/>
      <c r="M573" s="2"/>
      <c r="N573" s="2"/>
      <c r="O573" s="2"/>
      <c r="P573" s="66"/>
      <c r="Q573" s="66"/>
      <c r="R573" s="2"/>
      <c r="S573" s="2"/>
      <c r="T573" s="2"/>
    </row>
    <row r="574" spans="1:20">
      <c r="A574" s="3"/>
      <c r="B574" s="3"/>
      <c r="C574" s="2"/>
      <c r="D574" s="2"/>
      <c r="E574" s="64"/>
      <c r="F574" s="64"/>
      <c r="G574" s="64"/>
      <c r="H574" s="64"/>
      <c r="I574" s="2"/>
      <c r="J574" s="2"/>
      <c r="K574" s="2"/>
      <c r="L574" s="2"/>
      <c r="M574" s="2"/>
      <c r="N574" s="2"/>
      <c r="O574" s="2"/>
      <c r="P574" s="66"/>
      <c r="Q574" s="66"/>
      <c r="R574" s="2"/>
      <c r="S574" s="2"/>
      <c r="T574" s="2"/>
    </row>
    <row r="575" spans="1:20">
      <c r="A575" s="3"/>
      <c r="B575" s="3"/>
      <c r="C575" s="2"/>
      <c r="D575" s="2"/>
      <c r="E575" s="64"/>
      <c r="F575" s="64"/>
      <c r="G575" s="64"/>
      <c r="H575" s="64"/>
      <c r="I575" s="2"/>
      <c r="J575" s="2"/>
      <c r="K575" s="2"/>
      <c r="L575" s="2"/>
      <c r="M575" s="2"/>
      <c r="N575" s="2"/>
      <c r="O575" s="2"/>
      <c r="P575" s="66"/>
      <c r="Q575" s="66"/>
      <c r="R575" s="2"/>
      <c r="S575" s="2"/>
      <c r="T575" s="2"/>
    </row>
    <row r="576" spans="1:20">
      <c r="A576" s="3"/>
      <c r="B576" s="3"/>
      <c r="C576" s="2"/>
      <c r="D576" s="2"/>
      <c r="E576" s="64"/>
      <c r="F576" s="64"/>
      <c r="G576" s="64"/>
      <c r="H576" s="64"/>
      <c r="I576" s="2"/>
      <c r="J576" s="2"/>
      <c r="K576" s="2"/>
      <c r="L576" s="2"/>
      <c r="M576" s="2"/>
      <c r="N576" s="2"/>
      <c r="O576" s="2"/>
      <c r="P576" s="66"/>
      <c r="Q576" s="66"/>
      <c r="R576" s="2"/>
      <c r="S576" s="2"/>
      <c r="T576" s="2"/>
    </row>
    <row r="577" spans="1:20">
      <c r="A577" s="3"/>
      <c r="B577" s="3"/>
      <c r="C577" s="2"/>
      <c r="D577" s="2"/>
      <c r="E577" s="64"/>
      <c r="F577" s="64"/>
      <c r="G577" s="64"/>
      <c r="H577" s="64"/>
      <c r="I577" s="2"/>
      <c r="J577" s="2"/>
      <c r="K577" s="2"/>
      <c r="L577" s="2"/>
      <c r="M577" s="2"/>
      <c r="N577" s="2"/>
      <c r="O577" s="2"/>
      <c r="P577" s="66"/>
      <c r="Q577" s="66"/>
      <c r="R577" s="2"/>
      <c r="S577" s="2"/>
      <c r="T577" s="2"/>
    </row>
    <row r="578" spans="1:20">
      <c r="A578" s="3"/>
      <c r="B578" s="3"/>
      <c r="C578" s="2"/>
      <c r="D578" s="2"/>
      <c r="E578" s="64"/>
      <c r="F578" s="64"/>
      <c r="G578" s="64"/>
      <c r="H578" s="64"/>
      <c r="I578" s="2"/>
      <c r="J578" s="2"/>
      <c r="K578" s="2"/>
      <c r="L578" s="2"/>
      <c r="M578" s="2"/>
      <c r="N578" s="2"/>
      <c r="O578" s="2"/>
      <c r="P578" s="66"/>
      <c r="Q578" s="66"/>
      <c r="R578" s="2"/>
      <c r="S578" s="2"/>
      <c r="T578" s="2"/>
    </row>
    <row r="579" spans="1:20">
      <c r="A579" s="3"/>
      <c r="B579" s="3"/>
      <c r="C579" s="2"/>
      <c r="D579" s="2"/>
      <c r="E579" s="64"/>
      <c r="F579" s="64"/>
      <c r="G579" s="64"/>
      <c r="H579" s="64"/>
      <c r="I579" s="2"/>
      <c r="J579" s="2"/>
      <c r="K579" s="2"/>
      <c r="L579" s="2"/>
      <c r="M579" s="2"/>
      <c r="N579" s="2"/>
      <c r="O579" s="2"/>
      <c r="P579" s="66"/>
      <c r="Q579" s="66"/>
      <c r="R579" s="2"/>
      <c r="S579" s="2"/>
      <c r="T579" s="2"/>
    </row>
    <row r="580" spans="1:20">
      <c r="A580" s="3"/>
      <c r="B580" s="3"/>
      <c r="C580" s="2"/>
      <c r="D580" s="2"/>
      <c r="E580" s="64"/>
      <c r="F580" s="64"/>
      <c r="G580" s="64"/>
      <c r="H580" s="64"/>
      <c r="I580" s="2"/>
      <c r="J580" s="2"/>
      <c r="K580" s="2"/>
      <c r="L580" s="2"/>
      <c r="M580" s="2"/>
      <c r="N580" s="2"/>
      <c r="O580" s="2"/>
      <c r="P580" s="66"/>
      <c r="Q580" s="66"/>
      <c r="R580" s="2"/>
      <c r="S580" s="2"/>
      <c r="T580" s="2"/>
    </row>
    <row r="581" spans="1:20">
      <c r="A581" s="3"/>
      <c r="B581" s="3"/>
      <c r="C581" s="2"/>
      <c r="D581" s="2"/>
      <c r="E581" s="64"/>
      <c r="F581" s="64"/>
      <c r="G581" s="64"/>
      <c r="H581" s="64"/>
      <c r="I581" s="2"/>
      <c r="J581" s="2"/>
      <c r="K581" s="2"/>
      <c r="L581" s="2"/>
      <c r="M581" s="2"/>
      <c r="N581" s="2"/>
      <c r="O581" s="2"/>
      <c r="P581" s="66"/>
      <c r="Q581" s="66"/>
      <c r="R581" s="2"/>
      <c r="S581" s="2"/>
      <c r="T581" s="2"/>
    </row>
    <row r="582" spans="1:20">
      <c r="A582" s="3"/>
      <c r="B582" s="3"/>
      <c r="C582" s="2"/>
      <c r="D582" s="2"/>
      <c r="E582" s="64"/>
      <c r="F582" s="64"/>
      <c r="G582" s="64"/>
      <c r="H582" s="64"/>
      <c r="I582" s="2"/>
      <c r="J582" s="2"/>
      <c r="K582" s="2"/>
      <c r="L582" s="2"/>
      <c r="M582" s="2"/>
      <c r="N582" s="2"/>
      <c r="O582" s="2"/>
      <c r="P582" s="66"/>
      <c r="Q582" s="66"/>
      <c r="R582" s="2"/>
      <c r="S582" s="2"/>
      <c r="T582" s="2"/>
    </row>
    <row r="583" spans="1:20">
      <c r="A583" s="3"/>
      <c r="B583" s="3"/>
      <c r="C583" s="2"/>
      <c r="D583" s="2"/>
      <c r="E583" s="64"/>
      <c r="F583" s="64"/>
      <c r="G583" s="64"/>
      <c r="H583" s="64"/>
      <c r="I583" s="2"/>
      <c r="J583" s="2"/>
      <c r="K583" s="2"/>
      <c r="L583" s="2"/>
      <c r="M583" s="2"/>
      <c r="N583" s="2"/>
      <c r="O583" s="2"/>
      <c r="P583" s="66"/>
      <c r="Q583" s="66"/>
      <c r="R583" s="2"/>
      <c r="S583" s="2"/>
      <c r="T583" s="2"/>
    </row>
    <row r="584" spans="1:20">
      <c r="A584" s="3"/>
      <c r="B584" s="3"/>
      <c r="C584" s="2"/>
      <c r="D584" s="2"/>
      <c r="E584" s="64"/>
      <c r="F584" s="64"/>
      <c r="G584" s="64"/>
      <c r="H584" s="64"/>
      <c r="I584" s="2"/>
      <c r="J584" s="2"/>
      <c r="K584" s="2"/>
      <c r="L584" s="2"/>
      <c r="M584" s="2"/>
      <c r="N584" s="2"/>
      <c r="O584" s="2"/>
      <c r="P584" s="66"/>
      <c r="Q584" s="66"/>
      <c r="R584" s="2"/>
      <c r="S584" s="2"/>
      <c r="T584" s="2"/>
    </row>
    <row r="585" spans="1:20">
      <c r="A585" s="3"/>
      <c r="B585" s="3"/>
      <c r="C585" s="2"/>
      <c r="D585" s="2"/>
      <c r="E585" s="64"/>
      <c r="F585" s="64"/>
      <c r="G585" s="64"/>
      <c r="H585" s="64"/>
      <c r="I585" s="2"/>
      <c r="J585" s="2"/>
      <c r="K585" s="2"/>
      <c r="L585" s="2"/>
      <c r="M585" s="2"/>
      <c r="N585" s="2"/>
      <c r="O585" s="2"/>
      <c r="P585" s="66"/>
      <c r="Q585" s="66"/>
      <c r="R585" s="2"/>
      <c r="S585" s="2"/>
      <c r="T585" s="2"/>
    </row>
    <row r="586" spans="1:20">
      <c r="A586" s="3"/>
      <c r="B586" s="3"/>
      <c r="C586" s="2"/>
      <c r="D586" s="2"/>
      <c r="E586" s="64"/>
      <c r="F586" s="64"/>
      <c r="G586" s="64"/>
      <c r="H586" s="64"/>
      <c r="I586" s="2"/>
      <c r="J586" s="2"/>
      <c r="K586" s="2"/>
      <c r="L586" s="2"/>
      <c r="M586" s="2"/>
      <c r="N586" s="2"/>
      <c r="O586" s="2"/>
      <c r="P586" s="66"/>
      <c r="Q586" s="66"/>
      <c r="R586" s="2"/>
      <c r="S586" s="2"/>
      <c r="T586" s="2"/>
    </row>
    <row r="587" spans="1:20">
      <c r="A587" s="3"/>
      <c r="B587" s="3"/>
      <c r="C587" s="2"/>
      <c r="D587" s="2"/>
      <c r="E587" s="64"/>
      <c r="F587" s="64"/>
      <c r="G587" s="64"/>
      <c r="H587" s="64"/>
      <c r="I587" s="2"/>
      <c r="J587" s="2"/>
      <c r="K587" s="2"/>
      <c r="L587" s="2"/>
      <c r="M587" s="2"/>
      <c r="N587" s="2"/>
      <c r="O587" s="2"/>
      <c r="P587" s="66"/>
      <c r="Q587" s="66"/>
      <c r="R587" s="2"/>
      <c r="S587" s="2"/>
      <c r="T587" s="2"/>
    </row>
    <row r="588" spans="1:20">
      <c r="A588" s="3"/>
      <c r="B588" s="3"/>
      <c r="C588" s="2"/>
      <c r="D588" s="2"/>
      <c r="E588" s="64"/>
      <c r="F588" s="64"/>
      <c r="G588" s="64"/>
      <c r="H588" s="64"/>
      <c r="I588" s="2"/>
      <c r="J588" s="2"/>
      <c r="K588" s="2"/>
      <c r="L588" s="2"/>
      <c r="M588" s="2"/>
      <c r="N588" s="2"/>
      <c r="O588" s="2"/>
      <c r="P588" s="66"/>
      <c r="Q588" s="66"/>
      <c r="R588" s="2"/>
      <c r="S588" s="2"/>
      <c r="T588" s="2"/>
    </row>
    <row r="589" spans="1:20">
      <c r="A589" s="3"/>
      <c r="B589" s="3"/>
      <c r="C589" s="2"/>
      <c r="D589" s="2"/>
      <c r="E589" s="64"/>
      <c r="F589" s="64"/>
      <c r="G589" s="64"/>
      <c r="H589" s="64"/>
      <c r="I589" s="2"/>
      <c r="J589" s="2"/>
      <c r="K589" s="2"/>
      <c r="L589" s="2"/>
      <c r="M589" s="2"/>
      <c r="N589" s="2"/>
      <c r="O589" s="2"/>
      <c r="P589" s="66"/>
      <c r="Q589" s="66"/>
      <c r="R589" s="2"/>
      <c r="S589" s="2"/>
      <c r="T589" s="2"/>
    </row>
    <row r="590" spans="1:20">
      <c r="A590" s="3"/>
      <c r="B590" s="3"/>
      <c r="C590" s="2"/>
      <c r="D590" s="2"/>
      <c r="E590" s="64"/>
      <c r="F590" s="64"/>
      <c r="G590" s="64"/>
      <c r="H590" s="64"/>
      <c r="I590" s="2"/>
      <c r="J590" s="2"/>
      <c r="K590" s="2"/>
      <c r="L590" s="2"/>
      <c r="M590" s="2"/>
      <c r="N590" s="2"/>
      <c r="O590" s="2"/>
      <c r="P590" s="66"/>
      <c r="Q590" s="66"/>
      <c r="R590" s="2"/>
      <c r="S590" s="2"/>
      <c r="T590" s="2"/>
    </row>
    <row r="591" spans="1:20">
      <c r="A591" s="3"/>
      <c r="B591" s="3"/>
      <c r="C591" s="2"/>
      <c r="D591" s="2"/>
      <c r="E591" s="64"/>
      <c r="F591" s="64"/>
      <c r="G591" s="64"/>
      <c r="H591" s="64"/>
      <c r="I591" s="2"/>
      <c r="J591" s="2"/>
      <c r="K591" s="2"/>
      <c r="L591" s="2"/>
      <c r="M591" s="2"/>
      <c r="N591" s="2"/>
      <c r="O591" s="2"/>
      <c r="P591" s="66"/>
      <c r="Q591" s="66"/>
      <c r="R591" s="2"/>
      <c r="S591" s="2"/>
      <c r="T591" s="2"/>
    </row>
    <row r="592" spans="1:20">
      <c r="A592" s="3"/>
      <c r="B592" s="3"/>
      <c r="C592" s="2"/>
      <c r="D592" s="2"/>
      <c r="E592" s="64"/>
      <c r="F592" s="64"/>
      <c r="G592" s="64"/>
      <c r="H592" s="64"/>
      <c r="I592" s="2"/>
      <c r="J592" s="2"/>
      <c r="K592" s="2"/>
      <c r="L592" s="2"/>
      <c r="M592" s="2"/>
      <c r="N592" s="2"/>
      <c r="O592" s="2"/>
      <c r="P592" s="66"/>
      <c r="Q592" s="66"/>
      <c r="R592" s="2"/>
      <c r="S592" s="2"/>
      <c r="T592" s="2"/>
    </row>
    <row r="593" spans="1:20">
      <c r="A593" s="3"/>
      <c r="B593" s="3"/>
      <c r="C593" s="2"/>
      <c r="D593" s="2"/>
      <c r="E593" s="64"/>
      <c r="F593" s="64"/>
      <c r="G593" s="64"/>
      <c r="H593" s="64"/>
      <c r="I593" s="2"/>
      <c r="J593" s="2"/>
      <c r="K593" s="2"/>
      <c r="L593" s="2"/>
      <c r="M593" s="2"/>
      <c r="N593" s="2"/>
      <c r="O593" s="2"/>
      <c r="P593" s="66"/>
      <c r="Q593" s="66"/>
      <c r="R593" s="2"/>
      <c r="S593" s="2"/>
      <c r="T593" s="2"/>
    </row>
    <row r="594" spans="1:20">
      <c r="A594" s="3"/>
      <c r="B594" s="3"/>
      <c r="C594" s="2"/>
      <c r="D594" s="2"/>
      <c r="E594" s="64"/>
      <c r="F594" s="64"/>
      <c r="G594" s="64"/>
      <c r="H594" s="64"/>
      <c r="I594" s="2"/>
      <c r="J594" s="2"/>
      <c r="K594" s="2"/>
      <c r="L594" s="2"/>
      <c r="M594" s="2"/>
      <c r="N594" s="2"/>
      <c r="O594" s="2"/>
      <c r="P594" s="66"/>
      <c r="Q594" s="66"/>
      <c r="R594" s="2"/>
      <c r="S594" s="2"/>
      <c r="T594" s="2"/>
    </row>
    <row r="595" spans="1:20">
      <c r="A595" s="3"/>
      <c r="B595" s="3"/>
      <c r="C595" s="2"/>
      <c r="D595" s="2"/>
      <c r="E595" s="64"/>
      <c r="F595" s="64"/>
      <c r="G595" s="64"/>
      <c r="H595" s="64"/>
      <c r="I595" s="2"/>
      <c r="J595" s="2"/>
      <c r="K595" s="2"/>
      <c r="L595" s="2"/>
      <c r="M595" s="2"/>
      <c r="N595" s="2"/>
      <c r="O595" s="2"/>
      <c r="P595" s="66"/>
      <c r="Q595" s="66"/>
      <c r="R595" s="2"/>
      <c r="S595" s="2"/>
      <c r="T595" s="2"/>
    </row>
    <row r="596" spans="1:20">
      <c r="A596" s="3"/>
      <c r="B596" s="3"/>
      <c r="C596" s="2"/>
      <c r="D596" s="2"/>
      <c r="E596" s="64"/>
      <c r="F596" s="64"/>
      <c r="G596" s="64"/>
      <c r="H596" s="64"/>
      <c r="I596" s="2"/>
      <c r="J596" s="2"/>
      <c r="K596" s="2"/>
      <c r="L596" s="2"/>
      <c r="M596" s="2"/>
      <c r="N596" s="2"/>
      <c r="O596" s="2"/>
      <c r="P596" s="66"/>
      <c r="Q596" s="66"/>
      <c r="R596" s="2"/>
      <c r="S596" s="2"/>
      <c r="T596" s="2"/>
    </row>
    <row r="597" spans="1:20">
      <c r="A597" s="3"/>
      <c r="B597" s="3"/>
      <c r="C597" s="2"/>
      <c r="D597" s="2"/>
      <c r="E597" s="64"/>
      <c r="F597" s="64"/>
      <c r="G597" s="64"/>
      <c r="H597" s="64"/>
      <c r="I597" s="2"/>
      <c r="J597" s="2"/>
      <c r="K597" s="2"/>
      <c r="L597" s="2"/>
      <c r="M597" s="2"/>
      <c r="N597" s="2"/>
      <c r="O597" s="2"/>
      <c r="P597" s="66"/>
      <c r="Q597" s="66"/>
      <c r="R597" s="2"/>
      <c r="S597" s="2"/>
      <c r="T597" s="2"/>
    </row>
    <row r="598" spans="1:20">
      <c r="A598" s="3"/>
      <c r="B598" s="3"/>
      <c r="C598" s="2"/>
      <c r="D598" s="2"/>
      <c r="E598" s="64"/>
      <c r="F598" s="64"/>
      <c r="G598" s="64"/>
      <c r="H598" s="64"/>
      <c r="I598" s="2"/>
      <c r="J598" s="2"/>
      <c r="K598" s="2"/>
      <c r="L598" s="2"/>
      <c r="M598" s="2"/>
      <c r="N598" s="2"/>
      <c r="O598" s="2"/>
      <c r="P598" s="66"/>
      <c r="Q598" s="66"/>
      <c r="R598" s="2"/>
      <c r="S598" s="2"/>
      <c r="T598" s="2"/>
    </row>
    <row r="599" spans="1:20">
      <c r="A599" s="3"/>
      <c r="B599" s="3"/>
      <c r="C599" s="2"/>
      <c r="D599" s="2"/>
      <c r="E599" s="64"/>
      <c r="F599" s="64"/>
      <c r="G599" s="64"/>
      <c r="H599" s="64"/>
      <c r="I599" s="2"/>
      <c r="J599" s="2"/>
      <c r="K599" s="2"/>
      <c r="L599" s="2"/>
      <c r="M599" s="2"/>
      <c r="N599" s="2"/>
      <c r="O599" s="2"/>
      <c r="P599" s="66"/>
      <c r="Q599" s="66"/>
      <c r="R599" s="2"/>
      <c r="S599" s="2"/>
      <c r="T599" s="2"/>
    </row>
    <row r="600" spans="1:20">
      <c r="A600" s="3"/>
      <c r="B600" s="3"/>
      <c r="C600" s="2"/>
      <c r="D600" s="2"/>
      <c r="E600" s="64"/>
      <c r="F600" s="64"/>
      <c r="G600" s="64"/>
      <c r="H600" s="64"/>
      <c r="I600" s="2"/>
      <c r="J600" s="2"/>
      <c r="K600" s="2"/>
      <c r="L600" s="2"/>
      <c r="M600" s="2"/>
      <c r="N600" s="2"/>
      <c r="O600" s="2"/>
      <c r="P600" s="66"/>
      <c r="Q600" s="66"/>
      <c r="R600" s="2"/>
      <c r="S600" s="2"/>
      <c r="T600" s="2"/>
    </row>
    <row r="601" spans="1:20">
      <c r="A601" s="3"/>
      <c r="B601" s="3"/>
      <c r="C601" s="2"/>
      <c r="D601" s="2"/>
      <c r="E601" s="64"/>
      <c r="F601" s="64"/>
      <c r="G601" s="64"/>
      <c r="H601" s="64"/>
      <c r="I601" s="2"/>
      <c r="J601" s="2"/>
      <c r="K601" s="2"/>
      <c r="L601" s="2"/>
      <c r="M601" s="2"/>
      <c r="N601" s="2"/>
      <c r="O601" s="2"/>
      <c r="P601" s="66"/>
      <c r="Q601" s="66"/>
      <c r="R601" s="2"/>
      <c r="S601" s="2"/>
      <c r="T601" s="2"/>
    </row>
    <row r="602" spans="1:20">
      <c r="A602" s="3"/>
      <c r="B602" s="3"/>
      <c r="C602" s="2"/>
      <c r="D602" s="2"/>
      <c r="E602" s="64"/>
      <c r="F602" s="64"/>
      <c r="G602" s="64"/>
      <c r="H602" s="64"/>
      <c r="I602" s="2"/>
      <c r="J602" s="2"/>
      <c r="K602" s="2"/>
      <c r="L602" s="2"/>
      <c r="M602" s="2"/>
      <c r="N602" s="2"/>
      <c r="O602" s="2"/>
      <c r="P602" s="66"/>
      <c r="Q602" s="66"/>
      <c r="R602" s="2"/>
      <c r="S602" s="2"/>
      <c r="T602" s="2"/>
    </row>
    <row r="603" spans="1:20">
      <c r="A603" s="3"/>
      <c r="B603" s="3"/>
      <c r="C603" s="2"/>
      <c r="D603" s="2"/>
      <c r="E603" s="64"/>
      <c r="F603" s="64"/>
      <c r="G603" s="64"/>
      <c r="H603" s="64"/>
      <c r="I603" s="2"/>
      <c r="J603" s="2"/>
      <c r="K603" s="2"/>
      <c r="L603" s="2"/>
      <c r="M603" s="2"/>
      <c r="N603" s="2"/>
      <c r="O603" s="2"/>
      <c r="P603" s="66"/>
      <c r="Q603" s="66"/>
      <c r="R603" s="2"/>
      <c r="S603" s="2"/>
      <c r="T603" s="2"/>
    </row>
    <row r="604" spans="1:20">
      <c r="A604" s="3"/>
      <c r="B604" s="3"/>
      <c r="C604" s="2"/>
      <c r="D604" s="2"/>
      <c r="E604" s="64"/>
      <c r="F604" s="64"/>
      <c r="G604" s="64"/>
      <c r="H604" s="64"/>
      <c r="I604" s="2"/>
      <c r="J604" s="2"/>
      <c r="K604" s="2"/>
      <c r="L604" s="2"/>
      <c r="M604" s="2"/>
      <c r="N604" s="2"/>
      <c r="O604" s="2"/>
      <c r="P604" s="66"/>
      <c r="Q604" s="66"/>
      <c r="R604" s="2"/>
      <c r="S604" s="2"/>
      <c r="T604" s="2"/>
    </row>
    <row r="605" spans="1:20">
      <c r="A605" s="3"/>
      <c r="B605" s="3"/>
      <c r="C605" s="2"/>
      <c r="D605" s="2"/>
      <c r="E605" s="64"/>
      <c r="F605" s="64"/>
      <c r="G605" s="64"/>
      <c r="H605" s="64"/>
      <c r="I605" s="2"/>
      <c r="J605" s="2"/>
      <c r="K605" s="2"/>
      <c r="L605" s="2"/>
      <c r="M605" s="2"/>
      <c r="N605" s="2"/>
      <c r="O605" s="2"/>
      <c r="P605" s="66"/>
      <c r="Q605" s="66"/>
      <c r="R605" s="2"/>
      <c r="S605" s="2"/>
      <c r="T605" s="2"/>
    </row>
    <row r="606" spans="1:20">
      <c r="A606" s="3"/>
      <c r="B606" s="3"/>
      <c r="C606" s="2"/>
      <c r="D606" s="2"/>
      <c r="E606" s="64"/>
      <c r="F606" s="64"/>
      <c r="G606" s="64"/>
      <c r="H606" s="64"/>
      <c r="I606" s="2"/>
      <c r="J606" s="2"/>
      <c r="K606" s="2"/>
      <c r="L606" s="2"/>
      <c r="M606" s="2"/>
      <c r="N606" s="2"/>
      <c r="O606" s="2"/>
      <c r="P606" s="66"/>
      <c r="Q606" s="66"/>
      <c r="R606" s="2"/>
      <c r="S606" s="2"/>
      <c r="T606" s="2"/>
    </row>
    <row r="607" spans="1:20">
      <c r="A607" s="3"/>
      <c r="B607" s="3"/>
      <c r="C607" s="2"/>
      <c r="D607" s="2"/>
      <c r="E607" s="64"/>
      <c r="F607" s="64"/>
      <c r="G607" s="64"/>
      <c r="H607" s="64"/>
      <c r="I607" s="2"/>
      <c r="J607" s="2"/>
      <c r="K607" s="2"/>
      <c r="L607" s="2"/>
      <c r="M607" s="2"/>
      <c r="N607" s="2"/>
      <c r="O607" s="2"/>
      <c r="P607" s="66"/>
      <c r="Q607" s="66"/>
      <c r="R607" s="2"/>
      <c r="S607" s="2"/>
      <c r="T607" s="2"/>
    </row>
    <row r="608" spans="1:20">
      <c r="A608" s="3"/>
      <c r="B608" s="3"/>
      <c r="C608" s="2"/>
      <c r="D608" s="2"/>
      <c r="E608" s="64"/>
      <c r="F608" s="64"/>
      <c r="G608" s="64"/>
      <c r="H608" s="64"/>
      <c r="I608" s="2"/>
      <c r="J608" s="2"/>
      <c r="K608" s="2"/>
      <c r="L608" s="2"/>
      <c r="M608" s="2"/>
      <c r="N608" s="2"/>
      <c r="O608" s="2"/>
      <c r="P608" s="66"/>
      <c r="Q608" s="66"/>
      <c r="R608" s="2"/>
      <c r="S608" s="2"/>
      <c r="T608" s="2"/>
    </row>
    <row r="609" spans="1:20">
      <c r="A609" s="3"/>
      <c r="B609" s="3"/>
      <c r="C609" s="2"/>
      <c r="D609" s="2"/>
      <c r="E609" s="64"/>
      <c r="F609" s="64"/>
      <c r="G609" s="64"/>
      <c r="H609" s="64"/>
      <c r="I609" s="2"/>
      <c r="J609" s="2"/>
      <c r="K609" s="2"/>
      <c r="L609" s="2"/>
      <c r="M609" s="2"/>
      <c r="N609" s="2"/>
      <c r="O609" s="2"/>
      <c r="P609" s="66"/>
      <c r="Q609" s="66"/>
      <c r="R609" s="2"/>
      <c r="S609" s="2"/>
      <c r="T609" s="2"/>
    </row>
    <row r="610" spans="1:20">
      <c r="A610" s="3"/>
      <c r="B610" s="3"/>
      <c r="C610" s="2"/>
      <c r="D610" s="2"/>
      <c r="E610" s="64"/>
      <c r="F610" s="64"/>
      <c r="G610" s="64"/>
      <c r="H610" s="64"/>
      <c r="I610" s="2"/>
      <c r="J610" s="2"/>
      <c r="K610" s="2"/>
      <c r="L610" s="2"/>
      <c r="M610" s="2"/>
      <c r="N610" s="2"/>
      <c r="O610" s="2"/>
      <c r="P610" s="66"/>
      <c r="Q610" s="66"/>
      <c r="R610" s="2"/>
      <c r="S610" s="2"/>
      <c r="T610" s="2"/>
    </row>
    <row r="611" spans="1:20">
      <c r="A611" s="3"/>
      <c r="B611" s="3"/>
      <c r="C611" s="2"/>
      <c r="D611" s="2"/>
      <c r="E611" s="64"/>
      <c r="F611" s="64"/>
      <c r="G611" s="64"/>
      <c r="H611" s="64"/>
      <c r="I611" s="2"/>
      <c r="J611" s="2"/>
      <c r="K611" s="2"/>
      <c r="L611" s="2"/>
      <c r="M611" s="2"/>
      <c r="N611" s="2"/>
      <c r="O611" s="2"/>
      <c r="P611" s="66"/>
      <c r="Q611" s="66"/>
      <c r="R611" s="2"/>
      <c r="S611" s="2"/>
      <c r="T611" s="2"/>
    </row>
    <row r="612" spans="1:20">
      <c r="A612" s="3"/>
      <c r="B612" s="3"/>
      <c r="C612" s="2"/>
      <c r="D612" s="2"/>
      <c r="E612" s="64"/>
      <c r="F612" s="64"/>
      <c r="G612" s="64"/>
      <c r="H612" s="64"/>
      <c r="I612" s="2"/>
      <c r="J612" s="2"/>
      <c r="K612" s="2"/>
      <c r="L612" s="2"/>
      <c r="M612" s="2"/>
      <c r="N612" s="2"/>
      <c r="O612" s="2"/>
      <c r="P612" s="66"/>
      <c r="Q612" s="66"/>
      <c r="R612" s="2"/>
      <c r="S612" s="2"/>
      <c r="T612" s="2"/>
    </row>
    <row r="613" spans="1:20">
      <c r="A613" s="3"/>
      <c r="B613" s="3"/>
      <c r="C613" s="2"/>
      <c r="D613" s="2"/>
      <c r="E613" s="64"/>
      <c r="F613" s="64"/>
      <c r="G613" s="64"/>
      <c r="H613" s="64"/>
      <c r="I613" s="2"/>
      <c r="J613" s="2"/>
      <c r="K613" s="2"/>
      <c r="L613" s="2"/>
      <c r="M613" s="2"/>
      <c r="N613" s="2"/>
      <c r="O613" s="2"/>
      <c r="P613" s="66"/>
      <c r="Q613" s="66"/>
      <c r="R613" s="2"/>
      <c r="S613" s="2"/>
      <c r="T613" s="2"/>
    </row>
    <row r="614" spans="1:20">
      <c r="A614" s="3"/>
      <c r="B614" s="3"/>
      <c r="C614" s="2"/>
      <c r="D614" s="2"/>
      <c r="E614" s="64"/>
      <c r="F614" s="64"/>
      <c r="G614" s="64"/>
      <c r="H614" s="64"/>
      <c r="I614" s="2"/>
      <c r="J614" s="2"/>
      <c r="K614" s="2"/>
      <c r="L614" s="2"/>
      <c r="M614" s="2"/>
      <c r="N614" s="2"/>
      <c r="O614" s="2"/>
      <c r="P614" s="66"/>
      <c r="Q614" s="66"/>
      <c r="R614" s="2"/>
      <c r="S614" s="2"/>
      <c r="T614" s="2"/>
    </row>
    <row r="615" spans="1:20">
      <c r="A615" s="3"/>
      <c r="B615" s="3"/>
      <c r="C615" s="2"/>
      <c r="D615" s="2"/>
      <c r="E615" s="64"/>
      <c r="F615" s="64"/>
      <c r="G615" s="64"/>
      <c r="H615" s="64"/>
      <c r="I615" s="2"/>
      <c r="J615" s="2"/>
      <c r="K615" s="2"/>
      <c r="L615" s="2"/>
      <c r="M615" s="2"/>
      <c r="N615" s="2"/>
      <c r="O615" s="2"/>
      <c r="P615" s="66"/>
      <c r="Q615" s="66"/>
      <c r="R615" s="2"/>
      <c r="S615" s="2"/>
      <c r="T615" s="2"/>
    </row>
    <row r="616" spans="1:20">
      <c r="A616" s="3"/>
      <c r="B616" s="3"/>
      <c r="C616" s="2"/>
      <c r="D616" s="2"/>
      <c r="E616" s="64"/>
      <c r="F616" s="64"/>
      <c r="G616" s="64"/>
      <c r="H616" s="64"/>
      <c r="I616" s="2"/>
      <c r="J616" s="2"/>
      <c r="K616" s="2"/>
      <c r="L616" s="2"/>
      <c r="M616" s="2"/>
      <c r="N616" s="2"/>
      <c r="O616" s="2"/>
      <c r="P616" s="66"/>
      <c r="Q616" s="66"/>
      <c r="R616" s="2"/>
      <c r="S616" s="2"/>
      <c r="T616" s="2"/>
    </row>
    <row r="617" spans="1:20">
      <c r="A617" s="3"/>
      <c r="B617" s="3"/>
      <c r="C617" s="2"/>
      <c r="D617" s="2"/>
      <c r="E617" s="64"/>
      <c r="F617" s="64"/>
      <c r="G617" s="64"/>
      <c r="H617" s="64"/>
      <c r="I617" s="2"/>
      <c r="J617" s="2"/>
      <c r="K617" s="2"/>
      <c r="L617" s="2"/>
      <c r="M617" s="2"/>
      <c r="N617" s="2"/>
      <c r="O617" s="2"/>
      <c r="P617" s="66"/>
      <c r="Q617" s="66"/>
      <c r="R617" s="2"/>
      <c r="S617" s="2"/>
      <c r="T617" s="2"/>
    </row>
    <row r="618" spans="1:20">
      <c r="A618" s="3"/>
      <c r="B618" s="3"/>
      <c r="C618" s="2"/>
      <c r="D618" s="2"/>
      <c r="E618" s="64"/>
      <c r="F618" s="64"/>
      <c r="G618" s="64"/>
      <c r="H618" s="64"/>
      <c r="I618" s="2"/>
      <c r="J618" s="2"/>
      <c r="K618" s="2"/>
      <c r="L618" s="2"/>
      <c r="M618" s="2"/>
      <c r="N618" s="2"/>
      <c r="O618" s="2"/>
      <c r="P618" s="66"/>
      <c r="Q618" s="66"/>
      <c r="R618" s="2"/>
      <c r="S618" s="2"/>
      <c r="T618" s="2"/>
    </row>
    <row r="619" spans="1:20">
      <c r="A619" s="3"/>
      <c r="B619" s="3"/>
      <c r="C619" s="2"/>
      <c r="D619" s="2"/>
      <c r="E619" s="64"/>
      <c r="F619" s="64"/>
      <c r="G619" s="64"/>
      <c r="H619" s="64"/>
      <c r="I619" s="2"/>
      <c r="J619" s="2"/>
      <c r="K619" s="2"/>
      <c r="L619" s="2"/>
      <c r="M619" s="2"/>
      <c r="N619" s="2"/>
      <c r="O619" s="2"/>
      <c r="P619" s="66"/>
      <c r="Q619" s="66"/>
      <c r="R619" s="2"/>
      <c r="S619" s="2"/>
      <c r="T619" s="2"/>
    </row>
    <row r="620" spans="1:20">
      <c r="A620" s="3"/>
      <c r="B620" s="3"/>
      <c r="C620" s="2"/>
      <c r="D620" s="2"/>
      <c r="E620" s="64"/>
      <c r="F620" s="64"/>
      <c r="G620" s="64"/>
      <c r="H620" s="64"/>
      <c r="I620" s="2"/>
      <c r="J620" s="2"/>
      <c r="K620" s="2"/>
      <c r="L620" s="2"/>
      <c r="M620" s="2"/>
      <c r="N620" s="2"/>
      <c r="O620" s="2"/>
      <c r="P620" s="66"/>
      <c r="Q620" s="66"/>
      <c r="R620" s="2"/>
      <c r="S620" s="2"/>
      <c r="T620" s="2"/>
    </row>
    <row r="621" spans="1:20">
      <c r="A621" s="3"/>
      <c r="B621" s="3"/>
      <c r="C621" s="2"/>
      <c r="D621" s="2"/>
      <c r="E621" s="64"/>
      <c r="F621" s="64"/>
      <c r="G621" s="64"/>
      <c r="H621" s="64"/>
      <c r="I621" s="2"/>
      <c r="J621" s="2"/>
      <c r="K621" s="2"/>
      <c r="L621" s="2"/>
      <c r="M621" s="2"/>
      <c r="N621" s="2"/>
      <c r="O621" s="2"/>
      <c r="P621" s="66"/>
      <c r="Q621" s="66"/>
      <c r="R621" s="2"/>
      <c r="S621" s="2"/>
      <c r="T621" s="2"/>
    </row>
    <row r="622" spans="1:20">
      <c r="A622" s="3"/>
      <c r="B622" s="3"/>
      <c r="C622" s="2"/>
      <c r="D622" s="2"/>
      <c r="E622" s="64"/>
      <c r="F622" s="64"/>
      <c r="G622" s="64"/>
      <c r="H622" s="64"/>
      <c r="I622" s="2"/>
      <c r="J622" s="2"/>
      <c r="K622" s="2"/>
      <c r="L622" s="2"/>
      <c r="M622" s="2"/>
      <c r="N622" s="2"/>
      <c r="O622" s="2"/>
      <c r="P622" s="66"/>
      <c r="Q622" s="66"/>
      <c r="R622" s="2"/>
      <c r="S622" s="2"/>
      <c r="T622" s="2"/>
    </row>
    <row r="623" spans="1:20">
      <c r="A623" s="3"/>
      <c r="B623" s="3"/>
      <c r="C623" s="2"/>
      <c r="D623" s="2"/>
      <c r="E623" s="64"/>
      <c r="F623" s="64"/>
      <c r="G623" s="64"/>
      <c r="H623" s="64"/>
      <c r="I623" s="2"/>
      <c r="J623" s="2"/>
      <c r="K623" s="2"/>
      <c r="L623" s="2"/>
      <c r="M623" s="2"/>
      <c r="N623" s="2"/>
      <c r="O623" s="2"/>
      <c r="P623" s="66"/>
      <c r="Q623" s="66"/>
      <c r="R623" s="2"/>
      <c r="S623" s="2"/>
      <c r="T623" s="2"/>
    </row>
    <row r="624" spans="1:20">
      <c r="A624" s="3"/>
      <c r="B624" s="3"/>
      <c r="C624" s="2"/>
      <c r="D624" s="2"/>
      <c r="E624" s="64"/>
      <c r="F624" s="64"/>
      <c r="G624" s="64"/>
      <c r="H624" s="64"/>
      <c r="I624" s="2"/>
      <c r="J624" s="2"/>
      <c r="K624" s="2"/>
      <c r="L624" s="2"/>
      <c r="M624" s="2"/>
      <c r="N624" s="2"/>
      <c r="O624" s="2"/>
      <c r="P624" s="66"/>
      <c r="Q624" s="66"/>
      <c r="R624" s="2"/>
      <c r="S624" s="2"/>
      <c r="T624" s="2"/>
    </row>
    <row r="625" spans="1:20">
      <c r="A625" s="3"/>
      <c r="B625" s="3"/>
      <c r="C625" s="2"/>
      <c r="D625" s="2"/>
      <c r="E625" s="64"/>
      <c r="F625" s="64"/>
      <c r="G625" s="64"/>
      <c r="H625" s="64"/>
      <c r="I625" s="2"/>
      <c r="J625" s="2"/>
      <c r="K625" s="2"/>
      <c r="L625" s="2"/>
      <c r="M625" s="2"/>
      <c r="N625" s="2"/>
      <c r="O625" s="2"/>
      <c r="P625" s="66"/>
      <c r="Q625" s="66"/>
      <c r="R625" s="2"/>
      <c r="S625" s="2"/>
      <c r="T625" s="2"/>
    </row>
    <row r="626" spans="1:20">
      <c r="A626" s="3"/>
      <c r="B626" s="3"/>
      <c r="C626" s="2"/>
      <c r="D626" s="2"/>
      <c r="E626" s="64"/>
      <c r="F626" s="64"/>
      <c r="G626" s="64"/>
      <c r="H626" s="64"/>
      <c r="I626" s="2"/>
      <c r="J626" s="2"/>
      <c r="K626" s="2"/>
      <c r="L626" s="2"/>
      <c r="M626" s="2"/>
      <c r="N626" s="2"/>
      <c r="O626" s="2"/>
      <c r="P626" s="66"/>
      <c r="Q626" s="66"/>
      <c r="R626" s="2"/>
      <c r="S626" s="2"/>
      <c r="T626" s="2"/>
    </row>
    <row r="627" spans="1:20">
      <c r="A627" s="3"/>
      <c r="B627" s="3"/>
      <c r="C627" s="2"/>
      <c r="D627" s="2"/>
      <c r="E627" s="64"/>
      <c r="F627" s="64"/>
      <c r="G627" s="64"/>
      <c r="H627" s="64"/>
      <c r="I627" s="2"/>
      <c r="J627" s="2"/>
      <c r="K627" s="2"/>
      <c r="L627" s="2"/>
      <c r="M627" s="2"/>
      <c r="N627" s="2"/>
      <c r="O627" s="2"/>
      <c r="P627" s="66"/>
      <c r="Q627" s="66"/>
      <c r="R627" s="2"/>
      <c r="S627" s="2"/>
      <c r="T627" s="2"/>
    </row>
    <row r="628" spans="1:20">
      <c r="A628" s="3"/>
      <c r="B628" s="3"/>
      <c r="C628" s="2"/>
      <c r="D628" s="2"/>
      <c r="E628" s="64"/>
      <c r="F628" s="64"/>
      <c r="G628" s="64"/>
      <c r="H628" s="64"/>
      <c r="I628" s="2"/>
      <c r="J628" s="2"/>
      <c r="K628" s="2"/>
      <c r="L628" s="2"/>
      <c r="M628" s="2"/>
      <c r="N628" s="2"/>
      <c r="O628" s="2"/>
      <c r="P628" s="66"/>
      <c r="Q628" s="66"/>
      <c r="R628" s="2"/>
      <c r="S628" s="2"/>
      <c r="T628" s="2"/>
    </row>
    <row r="629" spans="1:20">
      <c r="A629" s="3"/>
      <c r="B629" s="3"/>
      <c r="C629" s="2"/>
      <c r="D629" s="2"/>
      <c r="E629" s="64"/>
      <c r="F629" s="64"/>
      <c r="G629" s="64"/>
      <c r="H629" s="64"/>
      <c r="I629" s="2"/>
      <c r="J629" s="2"/>
      <c r="K629" s="2"/>
      <c r="L629" s="2"/>
      <c r="M629" s="2"/>
      <c r="N629" s="2"/>
      <c r="O629" s="2"/>
      <c r="P629" s="66"/>
      <c r="Q629" s="66"/>
      <c r="R629" s="2"/>
      <c r="S629" s="2"/>
      <c r="T629" s="2"/>
    </row>
    <row r="630" spans="1:20">
      <c r="A630" s="3"/>
      <c r="B630" s="3"/>
      <c r="C630" s="2"/>
      <c r="D630" s="2"/>
      <c r="E630" s="64"/>
      <c r="F630" s="64"/>
      <c r="G630" s="64"/>
      <c r="H630" s="64"/>
      <c r="I630" s="2"/>
      <c r="J630" s="2"/>
      <c r="K630" s="2"/>
      <c r="L630" s="2"/>
      <c r="M630" s="2"/>
      <c r="N630" s="2"/>
      <c r="O630" s="2"/>
      <c r="P630" s="66"/>
      <c r="Q630" s="66"/>
      <c r="R630" s="2"/>
      <c r="S630" s="2"/>
      <c r="T630" s="2"/>
    </row>
    <row r="631" spans="1:20">
      <c r="A631" s="3"/>
      <c r="B631" s="3"/>
      <c r="C631" s="2"/>
      <c r="D631" s="2"/>
      <c r="E631" s="64"/>
      <c r="F631" s="64"/>
      <c r="G631" s="64"/>
      <c r="H631" s="64"/>
      <c r="I631" s="2"/>
      <c r="J631" s="2"/>
      <c r="K631" s="2"/>
      <c r="L631" s="2"/>
      <c r="M631" s="2"/>
      <c r="N631" s="2"/>
      <c r="O631" s="2"/>
      <c r="P631" s="66"/>
      <c r="Q631" s="66"/>
      <c r="R631" s="2"/>
      <c r="S631" s="2"/>
      <c r="T631" s="2"/>
    </row>
    <row r="632" spans="1:20">
      <c r="A632" s="3"/>
      <c r="B632" s="3"/>
      <c r="C632" s="2"/>
      <c r="D632" s="2"/>
      <c r="E632" s="64"/>
      <c r="F632" s="64"/>
      <c r="G632" s="64"/>
      <c r="H632" s="64"/>
      <c r="I632" s="2"/>
      <c r="J632" s="2"/>
      <c r="K632" s="2"/>
      <c r="L632" s="2"/>
      <c r="M632" s="2"/>
      <c r="N632" s="2"/>
      <c r="O632" s="2"/>
      <c r="P632" s="66"/>
      <c r="Q632" s="66"/>
      <c r="R632" s="2"/>
      <c r="S632" s="2"/>
      <c r="T632" s="2"/>
    </row>
    <row r="633" spans="1:20">
      <c r="A633" s="3"/>
      <c r="B633" s="3"/>
      <c r="C633" s="2"/>
      <c r="D633" s="2"/>
      <c r="E633" s="64"/>
      <c r="F633" s="64"/>
      <c r="G633" s="64"/>
      <c r="H633" s="64"/>
      <c r="I633" s="2"/>
      <c r="J633" s="2"/>
      <c r="K633" s="2"/>
      <c r="L633" s="2"/>
      <c r="M633" s="2"/>
      <c r="N633" s="2"/>
      <c r="O633" s="2"/>
      <c r="P633" s="66"/>
      <c r="Q633" s="66"/>
      <c r="R633" s="2"/>
      <c r="S633" s="2"/>
      <c r="T633" s="2"/>
    </row>
    <row r="634" spans="1:20">
      <c r="A634" s="3"/>
      <c r="B634" s="3"/>
      <c r="C634" s="2"/>
      <c r="D634" s="2"/>
      <c r="E634" s="64"/>
      <c r="F634" s="64"/>
      <c r="G634" s="64"/>
      <c r="H634" s="64"/>
      <c r="I634" s="2"/>
      <c r="J634" s="2"/>
      <c r="K634" s="2"/>
      <c r="L634" s="2"/>
      <c r="M634" s="2"/>
      <c r="N634" s="2"/>
      <c r="O634" s="2"/>
      <c r="P634" s="66"/>
      <c r="Q634" s="66"/>
      <c r="R634" s="2"/>
      <c r="S634" s="2"/>
      <c r="T634" s="2"/>
    </row>
    <row r="635" spans="1:20">
      <c r="A635" s="3"/>
      <c r="B635" s="3"/>
      <c r="C635" s="2"/>
      <c r="D635" s="2"/>
      <c r="E635" s="64"/>
      <c r="F635" s="64"/>
      <c r="G635" s="64"/>
      <c r="H635" s="64"/>
      <c r="I635" s="2"/>
      <c r="J635" s="2"/>
      <c r="K635" s="2"/>
      <c r="L635" s="2"/>
      <c r="M635" s="2"/>
      <c r="N635" s="2"/>
      <c r="O635" s="2"/>
      <c r="P635" s="66"/>
      <c r="Q635" s="66"/>
      <c r="R635" s="2"/>
      <c r="S635" s="2"/>
      <c r="T635" s="2"/>
    </row>
    <row r="636" spans="1:20">
      <c r="A636" s="3"/>
      <c r="B636" s="3"/>
      <c r="C636" s="2"/>
      <c r="D636" s="2"/>
      <c r="E636" s="64"/>
      <c r="F636" s="64"/>
      <c r="G636" s="64"/>
      <c r="H636" s="64"/>
      <c r="I636" s="2"/>
      <c r="J636" s="2"/>
      <c r="K636" s="2"/>
      <c r="L636" s="2"/>
      <c r="M636" s="2"/>
      <c r="N636" s="2"/>
      <c r="O636" s="2"/>
      <c r="P636" s="66"/>
      <c r="Q636" s="66"/>
      <c r="R636" s="2"/>
      <c r="S636" s="2"/>
      <c r="T636" s="2"/>
    </row>
    <row r="637" spans="1:20">
      <c r="A637" s="3"/>
      <c r="B637" s="3"/>
      <c r="C637" s="2"/>
      <c r="D637" s="2"/>
      <c r="E637" s="64"/>
      <c r="F637" s="64"/>
      <c r="G637" s="64"/>
      <c r="H637" s="64"/>
      <c r="I637" s="2"/>
      <c r="J637" s="2"/>
      <c r="K637" s="2"/>
      <c r="L637" s="2"/>
      <c r="M637" s="2"/>
      <c r="N637" s="2"/>
      <c r="O637" s="2"/>
      <c r="P637" s="66"/>
      <c r="Q637" s="66"/>
      <c r="R637" s="2"/>
      <c r="S637" s="2"/>
      <c r="T637" s="2"/>
    </row>
    <row r="638" spans="1:20">
      <c r="A638" s="3"/>
      <c r="B638" s="3"/>
      <c r="C638" s="2"/>
      <c r="D638" s="2"/>
      <c r="E638" s="64"/>
      <c r="F638" s="64"/>
      <c r="G638" s="64"/>
      <c r="H638" s="64"/>
      <c r="I638" s="2"/>
      <c r="J638" s="2"/>
      <c r="K638" s="2"/>
      <c r="L638" s="2"/>
      <c r="M638" s="2"/>
      <c r="N638" s="2"/>
      <c r="O638" s="2"/>
      <c r="P638" s="66"/>
      <c r="Q638" s="66"/>
      <c r="R638" s="2"/>
      <c r="S638" s="2"/>
      <c r="T638" s="2"/>
    </row>
    <row r="639" spans="1:20">
      <c r="A639" s="3"/>
      <c r="B639" s="3"/>
      <c r="C639" s="2"/>
      <c r="D639" s="2"/>
      <c r="E639" s="64"/>
      <c r="F639" s="64"/>
      <c r="G639" s="64"/>
      <c r="H639" s="64"/>
      <c r="I639" s="2"/>
      <c r="J639" s="2"/>
      <c r="K639" s="2"/>
      <c r="L639" s="2"/>
      <c r="M639" s="2"/>
      <c r="N639" s="2"/>
      <c r="O639" s="2"/>
      <c r="P639" s="66"/>
      <c r="Q639" s="66"/>
      <c r="R639" s="2"/>
      <c r="S639" s="2"/>
      <c r="T639" s="2"/>
    </row>
    <row r="640" spans="1:20">
      <c r="A640" s="3"/>
      <c r="B640" s="3"/>
      <c r="C640" s="2"/>
      <c r="D640" s="2"/>
      <c r="E640" s="64"/>
      <c r="F640" s="64"/>
      <c r="G640" s="64"/>
      <c r="H640" s="64"/>
      <c r="I640" s="2"/>
      <c r="J640" s="2"/>
      <c r="K640" s="2"/>
      <c r="L640" s="2"/>
      <c r="M640" s="2"/>
      <c r="N640" s="2"/>
      <c r="O640" s="2"/>
      <c r="P640" s="66"/>
      <c r="Q640" s="66"/>
      <c r="R640" s="2"/>
      <c r="S640" s="2"/>
      <c r="T640" s="2"/>
    </row>
    <row r="641" spans="1:20">
      <c r="A641" s="3"/>
      <c r="B641" s="3"/>
      <c r="C641" s="2"/>
      <c r="D641" s="2"/>
      <c r="E641" s="64"/>
      <c r="F641" s="64"/>
      <c r="G641" s="64"/>
      <c r="H641" s="64"/>
      <c r="I641" s="2"/>
      <c r="J641" s="2"/>
      <c r="K641" s="2"/>
      <c r="L641" s="2"/>
      <c r="M641" s="2"/>
      <c r="N641" s="2"/>
      <c r="O641" s="2"/>
      <c r="P641" s="66"/>
      <c r="Q641" s="66"/>
      <c r="R641" s="2"/>
      <c r="S641" s="2"/>
      <c r="T641" s="2"/>
    </row>
    <row r="642" spans="1:20">
      <c r="A642" s="3"/>
      <c r="B642" s="3"/>
      <c r="C642" s="2"/>
      <c r="D642" s="2"/>
      <c r="E642" s="64"/>
      <c r="F642" s="64"/>
      <c r="G642" s="64"/>
      <c r="H642" s="64"/>
      <c r="I642" s="2"/>
      <c r="J642" s="2"/>
      <c r="K642" s="2"/>
      <c r="L642" s="2"/>
      <c r="M642" s="2"/>
      <c r="N642" s="2"/>
      <c r="O642" s="2"/>
      <c r="P642" s="66"/>
      <c r="Q642" s="66"/>
      <c r="R642" s="2"/>
      <c r="S642" s="2"/>
      <c r="T642" s="2"/>
    </row>
    <row r="643" spans="1:20">
      <c r="A643" s="3"/>
      <c r="B643" s="3"/>
      <c r="C643" s="2"/>
      <c r="D643" s="2"/>
      <c r="E643" s="64"/>
      <c r="F643" s="64"/>
      <c r="G643" s="64"/>
      <c r="H643" s="64"/>
      <c r="I643" s="2"/>
      <c r="J643" s="2"/>
      <c r="K643" s="2"/>
      <c r="L643" s="2"/>
      <c r="M643" s="2"/>
      <c r="N643" s="2"/>
      <c r="O643" s="2"/>
      <c r="P643" s="66"/>
      <c r="Q643" s="66"/>
      <c r="R643" s="2"/>
      <c r="S643" s="2"/>
      <c r="T643" s="2"/>
    </row>
    <row r="644" spans="1:20">
      <c r="A644" s="3"/>
      <c r="B644" s="3"/>
      <c r="C644" s="2"/>
      <c r="D644" s="2"/>
      <c r="E644" s="64"/>
      <c r="F644" s="64"/>
      <c r="G644" s="64"/>
      <c r="H644" s="64"/>
      <c r="I644" s="2"/>
      <c r="J644" s="2"/>
      <c r="K644" s="2"/>
      <c r="L644" s="2"/>
      <c r="M644" s="2"/>
      <c r="N644" s="2"/>
      <c r="O644" s="2"/>
      <c r="P644" s="66"/>
      <c r="Q644" s="66"/>
      <c r="R644" s="2"/>
      <c r="S644" s="2"/>
      <c r="T644" s="2"/>
    </row>
    <row r="645" spans="1:20">
      <c r="A645" s="3"/>
      <c r="B645" s="3"/>
      <c r="C645" s="2"/>
      <c r="D645" s="2"/>
      <c r="E645" s="64"/>
      <c r="F645" s="64"/>
      <c r="G645" s="64"/>
      <c r="H645" s="64"/>
      <c r="I645" s="2"/>
      <c r="J645" s="2"/>
      <c r="K645" s="2"/>
      <c r="L645" s="2"/>
      <c r="M645" s="2"/>
      <c r="N645" s="2"/>
      <c r="O645" s="2"/>
      <c r="P645" s="66"/>
      <c r="Q645" s="66"/>
      <c r="R645" s="2"/>
      <c r="S645" s="2"/>
      <c r="T645" s="2"/>
    </row>
    <row r="646" spans="1:20">
      <c r="A646" s="3"/>
      <c r="B646" s="3"/>
      <c r="C646" s="2"/>
      <c r="D646" s="2"/>
      <c r="E646" s="64"/>
      <c r="F646" s="64"/>
      <c r="G646" s="64"/>
      <c r="H646" s="64"/>
      <c r="I646" s="2"/>
      <c r="J646" s="2"/>
      <c r="K646" s="2"/>
      <c r="L646" s="2"/>
      <c r="M646" s="2"/>
      <c r="N646" s="2"/>
      <c r="O646" s="2"/>
      <c r="P646" s="66"/>
      <c r="Q646" s="66"/>
      <c r="R646" s="2"/>
      <c r="S646" s="2"/>
      <c r="T646" s="2"/>
    </row>
    <row r="647" spans="1:20">
      <c r="A647" s="3"/>
      <c r="B647" s="3"/>
      <c r="C647" s="2"/>
      <c r="D647" s="2"/>
      <c r="E647" s="64"/>
      <c r="F647" s="64"/>
      <c r="G647" s="64"/>
      <c r="H647" s="64"/>
      <c r="I647" s="2"/>
      <c r="J647" s="2"/>
      <c r="K647" s="2"/>
      <c r="L647" s="2"/>
      <c r="M647" s="2"/>
      <c r="N647" s="2"/>
      <c r="O647" s="2"/>
      <c r="P647" s="66"/>
      <c r="Q647" s="66"/>
      <c r="R647" s="2"/>
      <c r="S647" s="2"/>
      <c r="T647" s="2"/>
    </row>
    <row r="648" spans="1:20">
      <c r="A648" s="3"/>
      <c r="B648" s="3"/>
      <c r="C648" s="2"/>
      <c r="D648" s="2"/>
      <c r="E648" s="64"/>
      <c r="F648" s="64"/>
      <c r="G648" s="64"/>
      <c r="H648" s="64"/>
      <c r="I648" s="2"/>
      <c r="J648" s="2"/>
      <c r="K648" s="2"/>
      <c r="L648" s="2"/>
      <c r="M648" s="2"/>
      <c r="N648" s="2"/>
      <c r="O648" s="2"/>
      <c r="P648" s="66"/>
      <c r="Q648" s="66"/>
      <c r="R648" s="2"/>
      <c r="S648" s="2"/>
      <c r="T648" s="2"/>
    </row>
    <row r="649" spans="1:20">
      <c r="A649" s="3"/>
      <c r="B649" s="3"/>
      <c r="C649" s="2"/>
      <c r="D649" s="2"/>
      <c r="E649" s="64"/>
      <c r="F649" s="64"/>
      <c r="G649" s="64"/>
      <c r="H649" s="64"/>
      <c r="I649" s="2"/>
      <c r="J649" s="2"/>
      <c r="K649" s="2"/>
      <c r="L649" s="2"/>
      <c r="M649" s="2"/>
      <c r="N649" s="2"/>
      <c r="O649" s="2"/>
      <c r="P649" s="66"/>
      <c r="Q649" s="66"/>
      <c r="R649" s="2"/>
      <c r="S649" s="2"/>
      <c r="T649" s="2"/>
    </row>
    <row r="650" spans="1:20">
      <c r="A650" s="3"/>
      <c r="B650" s="3"/>
      <c r="C650" s="2"/>
      <c r="D650" s="2"/>
      <c r="E650" s="64"/>
      <c r="F650" s="64"/>
      <c r="G650" s="64"/>
      <c r="H650" s="64"/>
      <c r="I650" s="2"/>
      <c r="J650" s="2"/>
      <c r="K650" s="2"/>
      <c r="L650" s="2"/>
      <c r="M650" s="2"/>
      <c r="N650" s="2"/>
      <c r="O650" s="2"/>
      <c r="P650" s="66"/>
      <c r="Q650" s="66"/>
      <c r="R650" s="2"/>
      <c r="S650" s="2"/>
      <c r="T650" s="2"/>
    </row>
    <row r="651" spans="1:20">
      <c r="A651" s="3"/>
      <c r="B651" s="3"/>
      <c r="C651" s="2"/>
      <c r="D651" s="2"/>
      <c r="E651" s="64"/>
      <c r="F651" s="64"/>
      <c r="G651" s="64"/>
      <c r="H651" s="64"/>
      <c r="I651" s="2"/>
      <c r="J651" s="2"/>
      <c r="K651" s="2"/>
      <c r="L651" s="2"/>
      <c r="M651" s="2"/>
      <c r="N651" s="2"/>
      <c r="O651" s="2"/>
      <c r="P651" s="66"/>
      <c r="Q651" s="66"/>
      <c r="R651" s="2"/>
      <c r="S651" s="2"/>
      <c r="T651" s="2"/>
    </row>
    <row r="652" spans="1:20">
      <c r="A652" s="3"/>
      <c r="B652" s="3"/>
      <c r="C652" s="2"/>
      <c r="D652" s="2"/>
      <c r="E652" s="64"/>
      <c r="F652" s="64"/>
      <c r="G652" s="64"/>
      <c r="H652" s="64"/>
      <c r="I652" s="2"/>
      <c r="J652" s="2"/>
      <c r="K652" s="2"/>
      <c r="L652" s="2"/>
      <c r="M652" s="2"/>
      <c r="N652" s="2"/>
      <c r="O652" s="2"/>
      <c r="P652" s="66"/>
      <c r="Q652" s="66"/>
      <c r="R652" s="2"/>
      <c r="S652" s="2"/>
      <c r="T652" s="2"/>
    </row>
    <row r="653" spans="1:20">
      <c r="A653" s="3"/>
      <c r="B653" s="3"/>
      <c r="C653" s="2"/>
      <c r="D653" s="2"/>
      <c r="E653" s="64"/>
      <c r="F653" s="64"/>
      <c r="G653" s="64"/>
      <c r="H653" s="64"/>
      <c r="I653" s="2"/>
      <c r="J653" s="2"/>
      <c r="K653" s="2"/>
      <c r="L653" s="2"/>
      <c r="M653" s="2"/>
      <c r="N653" s="2"/>
      <c r="O653" s="2"/>
      <c r="P653" s="66"/>
      <c r="Q653" s="66"/>
      <c r="R653" s="2"/>
      <c r="S653" s="2"/>
      <c r="T653" s="2"/>
    </row>
    <row r="654" spans="1:20">
      <c r="A654" s="3"/>
      <c r="B654" s="3"/>
      <c r="C654" s="2"/>
      <c r="D654" s="2"/>
      <c r="E654" s="64"/>
      <c r="F654" s="64"/>
      <c r="G654" s="64"/>
      <c r="H654" s="64"/>
      <c r="I654" s="2"/>
      <c r="J654" s="2"/>
      <c r="K654" s="2"/>
      <c r="L654" s="2"/>
      <c r="M654" s="2"/>
      <c r="N654" s="2"/>
      <c r="O654" s="2"/>
      <c r="P654" s="66"/>
      <c r="Q654" s="66"/>
      <c r="R654" s="2"/>
      <c r="S654" s="2"/>
      <c r="T654" s="2"/>
    </row>
    <row r="655" spans="1:20">
      <c r="A655" s="3"/>
      <c r="B655" s="3"/>
      <c r="C655" s="2"/>
      <c r="D655" s="2"/>
      <c r="E655" s="64"/>
      <c r="F655" s="64"/>
      <c r="G655" s="64"/>
      <c r="H655" s="64"/>
      <c r="I655" s="2"/>
      <c r="J655" s="2"/>
      <c r="K655" s="2"/>
      <c r="L655" s="2"/>
      <c r="M655" s="2"/>
      <c r="N655" s="2"/>
      <c r="O655" s="2"/>
      <c r="P655" s="66"/>
      <c r="Q655" s="66"/>
      <c r="R655" s="2"/>
      <c r="S655" s="2"/>
      <c r="T655" s="2"/>
    </row>
    <row r="656" spans="1:20">
      <c r="A656" s="3"/>
      <c r="B656" s="3"/>
      <c r="C656" s="2"/>
      <c r="D656" s="2"/>
      <c r="E656" s="64"/>
      <c r="F656" s="64"/>
      <c r="G656" s="64"/>
      <c r="H656" s="64"/>
      <c r="I656" s="2"/>
      <c r="J656" s="2"/>
      <c r="K656" s="2"/>
      <c r="L656" s="2"/>
      <c r="M656" s="2"/>
      <c r="N656" s="2"/>
      <c r="O656" s="2"/>
      <c r="P656" s="66"/>
      <c r="Q656" s="66"/>
      <c r="R656" s="2"/>
      <c r="S656" s="2"/>
      <c r="T656" s="2"/>
    </row>
    <row r="657" spans="1:20">
      <c r="A657" s="3"/>
      <c r="B657" s="3"/>
      <c r="C657" s="2"/>
      <c r="D657" s="2"/>
      <c r="E657" s="64"/>
      <c r="F657" s="64"/>
      <c r="G657" s="64"/>
      <c r="H657" s="64"/>
      <c r="I657" s="2"/>
      <c r="J657" s="2"/>
      <c r="K657" s="2"/>
      <c r="L657" s="2"/>
      <c r="M657" s="2"/>
      <c r="N657" s="2"/>
      <c r="O657" s="2"/>
      <c r="P657" s="66"/>
      <c r="Q657" s="66"/>
      <c r="R657" s="2"/>
      <c r="S657" s="2"/>
      <c r="T657" s="2"/>
    </row>
    <row r="658" spans="1:20">
      <c r="A658" s="3"/>
      <c r="B658" s="3"/>
      <c r="C658" s="2"/>
      <c r="D658" s="2"/>
      <c r="E658" s="64"/>
      <c r="F658" s="64"/>
      <c r="G658" s="64"/>
      <c r="H658" s="64"/>
      <c r="I658" s="2"/>
      <c r="J658" s="2"/>
      <c r="K658" s="2"/>
      <c r="L658" s="2"/>
      <c r="M658" s="2"/>
      <c r="N658" s="2"/>
      <c r="O658" s="2"/>
      <c r="P658" s="66"/>
      <c r="Q658" s="66"/>
      <c r="R658" s="2"/>
      <c r="S658" s="2"/>
      <c r="T658" s="2"/>
    </row>
    <row r="659" spans="1:20">
      <c r="A659" s="3"/>
      <c r="B659" s="3"/>
      <c r="C659" s="2"/>
      <c r="D659" s="2"/>
      <c r="E659" s="64"/>
      <c r="F659" s="64"/>
      <c r="G659" s="64"/>
      <c r="H659" s="64"/>
      <c r="I659" s="2"/>
      <c r="J659" s="2"/>
      <c r="K659" s="2"/>
      <c r="L659" s="2"/>
      <c r="M659" s="2"/>
      <c r="N659" s="2"/>
      <c r="O659" s="2"/>
      <c r="P659" s="66"/>
      <c r="Q659" s="66"/>
      <c r="R659" s="2"/>
      <c r="S659" s="2"/>
      <c r="T659" s="2"/>
    </row>
    <row r="660" spans="1:20">
      <c r="A660" s="3"/>
      <c r="B660" s="3"/>
      <c r="C660" s="2"/>
      <c r="D660" s="2"/>
      <c r="E660" s="64"/>
      <c r="F660" s="64"/>
      <c r="G660" s="64"/>
      <c r="H660" s="64"/>
      <c r="I660" s="2"/>
      <c r="J660" s="2"/>
      <c r="K660" s="2"/>
      <c r="L660" s="2"/>
      <c r="M660" s="2"/>
      <c r="N660" s="2"/>
      <c r="O660" s="2"/>
      <c r="P660" s="66"/>
      <c r="Q660" s="66"/>
      <c r="R660" s="2"/>
      <c r="S660" s="2"/>
      <c r="T660" s="2"/>
    </row>
    <row r="661" spans="1:20">
      <c r="A661" s="3"/>
      <c r="B661" s="3"/>
      <c r="C661" s="2"/>
      <c r="D661" s="2"/>
      <c r="E661" s="64"/>
      <c r="F661" s="64"/>
      <c r="G661" s="64"/>
      <c r="H661" s="64"/>
      <c r="I661" s="2"/>
      <c r="J661" s="2"/>
      <c r="K661" s="2"/>
      <c r="L661" s="2"/>
      <c r="M661" s="2"/>
      <c r="N661" s="2"/>
      <c r="O661" s="2"/>
      <c r="P661" s="66"/>
      <c r="Q661" s="66"/>
      <c r="R661" s="2"/>
      <c r="S661" s="2"/>
      <c r="T661" s="2"/>
    </row>
    <row r="662" spans="1:20">
      <c r="A662" s="3"/>
      <c r="B662" s="3"/>
      <c r="C662" s="2"/>
      <c r="D662" s="2"/>
      <c r="E662" s="64"/>
      <c r="F662" s="64"/>
      <c r="G662" s="64"/>
      <c r="H662" s="64"/>
      <c r="I662" s="2"/>
      <c r="J662" s="2"/>
      <c r="K662" s="2"/>
      <c r="L662" s="2"/>
      <c r="M662" s="2"/>
      <c r="N662" s="2"/>
      <c r="O662" s="2"/>
      <c r="P662" s="66"/>
      <c r="Q662" s="66"/>
      <c r="R662" s="2"/>
      <c r="S662" s="2"/>
      <c r="T662" s="2"/>
    </row>
    <row r="663" spans="1:20">
      <c r="A663" s="3"/>
      <c r="B663" s="3"/>
      <c r="C663" s="2"/>
      <c r="D663" s="2"/>
      <c r="E663" s="64"/>
      <c r="F663" s="64"/>
      <c r="G663" s="64"/>
      <c r="H663" s="64"/>
      <c r="I663" s="2"/>
      <c r="J663" s="2"/>
      <c r="K663" s="2"/>
      <c r="L663" s="2"/>
      <c r="M663" s="2"/>
      <c r="N663" s="2"/>
      <c r="O663" s="2"/>
      <c r="P663" s="66"/>
      <c r="Q663" s="66"/>
      <c r="R663" s="2"/>
      <c r="S663" s="2"/>
      <c r="T663" s="2"/>
    </row>
    <row r="664" spans="1:20">
      <c r="A664" s="3"/>
      <c r="B664" s="3"/>
      <c r="C664" s="2"/>
      <c r="D664" s="2"/>
      <c r="E664" s="64"/>
      <c r="F664" s="64"/>
      <c r="G664" s="64"/>
      <c r="H664" s="64"/>
      <c r="I664" s="2"/>
      <c r="J664" s="2"/>
      <c r="K664" s="2"/>
      <c r="L664" s="2"/>
      <c r="M664" s="2"/>
      <c r="N664" s="2"/>
      <c r="O664" s="2"/>
      <c r="P664" s="66"/>
      <c r="Q664" s="66"/>
      <c r="R664" s="2"/>
      <c r="S664" s="2"/>
      <c r="T664" s="2"/>
    </row>
    <row r="665" spans="1:20">
      <c r="A665" s="3"/>
      <c r="B665" s="3"/>
      <c r="C665" s="2"/>
      <c r="D665" s="2"/>
      <c r="E665" s="64"/>
      <c r="F665" s="64"/>
      <c r="G665" s="64"/>
      <c r="H665" s="64"/>
      <c r="I665" s="2"/>
      <c r="J665" s="2"/>
      <c r="K665" s="2"/>
      <c r="L665" s="2"/>
      <c r="M665" s="2"/>
      <c r="N665" s="2"/>
      <c r="O665" s="2"/>
      <c r="P665" s="66"/>
      <c r="Q665" s="66"/>
      <c r="R665" s="2"/>
      <c r="S665" s="2"/>
      <c r="T665" s="2"/>
    </row>
    <row r="666" spans="1:20">
      <c r="A666" s="3"/>
      <c r="B666" s="3"/>
      <c r="C666" s="2"/>
      <c r="D666" s="2"/>
      <c r="E666" s="64"/>
      <c r="F666" s="64"/>
      <c r="G666" s="64"/>
      <c r="H666" s="64"/>
      <c r="I666" s="2"/>
      <c r="J666" s="2"/>
      <c r="K666" s="2"/>
      <c r="L666" s="2"/>
      <c r="M666" s="2"/>
      <c r="N666" s="2"/>
      <c r="O666" s="2"/>
      <c r="P666" s="66"/>
      <c r="Q666" s="66"/>
      <c r="R666" s="2"/>
      <c r="S666" s="2"/>
      <c r="T666" s="2"/>
    </row>
    <row r="667" spans="1:20">
      <c r="A667" s="3"/>
      <c r="B667" s="3"/>
      <c r="C667" s="2"/>
      <c r="D667" s="2"/>
      <c r="E667" s="64"/>
      <c r="F667" s="64"/>
      <c r="G667" s="64"/>
      <c r="H667" s="64"/>
      <c r="I667" s="2"/>
      <c r="J667" s="2"/>
      <c r="K667" s="2"/>
      <c r="L667" s="2"/>
      <c r="M667" s="2"/>
      <c r="N667" s="2"/>
      <c r="O667" s="2"/>
      <c r="P667" s="66"/>
      <c r="Q667" s="66"/>
      <c r="R667" s="2"/>
      <c r="S667" s="2"/>
      <c r="T667" s="2"/>
    </row>
    <row r="668" spans="1:20">
      <c r="A668" s="3"/>
      <c r="B668" s="3"/>
      <c r="C668" s="2"/>
      <c r="D668" s="2"/>
      <c r="E668" s="64"/>
      <c r="F668" s="64"/>
      <c r="G668" s="64"/>
      <c r="H668" s="64"/>
      <c r="I668" s="2"/>
      <c r="J668" s="2"/>
      <c r="K668" s="2"/>
      <c r="L668" s="2"/>
      <c r="M668" s="2"/>
      <c r="N668" s="2"/>
      <c r="O668" s="2"/>
      <c r="P668" s="66"/>
      <c r="Q668" s="66"/>
      <c r="R668" s="2"/>
      <c r="S668" s="2"/>
      <c r="T668" s="2"/>
    </row>
    <row r="669" spans="1:20">
      <c r="A669" s="3"/>
      <c r="B669" s="3"/>
      <c r="C669" s="2"/>
      <c r="D669" s="2"/>
      <c r="E669" s="64"/>
      <c r="F669" s="64"/>
      <c r="G669" s="64"/>
      <c r="H669" s="64"/>
      <c r="I669" s="2"/>
      <c r="J669" s="2"/>
      <c r="K669" s="2"/>
      <c r="L669" s="2"/>
      <c r="M669" s="2"/>
      <c r="N669" s="2"/>
      <c r="O669" s="2"/>
      <c r="P669" s="66"/>
      <c r="Q669" s="66"/>
      <c r="R669" s="2"/>
      <c r="S669" s="2"/>
      <c r="T669" s="2"/>
    </row>
    <row r="670" spans="1:20">
      <c r="A670" s="3"/>
      <c r="B670" s="3"/>
      <c r="C670" s="2"/>
      <c r="D670" s="2"/>
      <c r="E670" s="64"/>
      <c r="F670" s="64"/>
      <c r="G670" s="64"/>
      <c r="H670" s="64"/>
      <c r="I670" s="2"/>
      <c r="J670" s="2"/>
      <c r="K670" s="2"/>
      <c r="L670" s="2"/>
      <c r="M670" s="2"/>
      <c r="N670" s="2"/>
      <c r="O670" s="2"/>
      <c r="P670" s="66"/>
      <c r="Q670" s="66"/>
      <c r="R670" s="2"/>
      <c r="S670" s="2"/>
      <c r="T670" s="2"/>
    </row>
    <row r="671" spans="1:20">
      <c r="A671" s="3"/>
      <c r="B671" s="3"/>
      <c r="C671" s="2"/>
      <c r="D671" s="2"/>
      <c r="E671" s="64"/>
      <c r="F671" s="64"/>
      <c r="G671" s="64"/>
      <c r="H671" s="64"/>
      <c r="I671" s="2"/>
      <c r="J671" s="2"/>
      <c r="K671" s="2"/>
      <c r="L671" s="2"/>
      <c r="M671" s="2"/>
      <c r="N671" s="2"/>
      <c r="O671" s="2"/>
      <c r="P671" s="66"/>
      <c r="Q671" s="66"/>
      <c r="R671" s="2"/>
      <c r="S671" s="2"/>
      <c r="T671" s="2"/>
    </row>
    <row r="672" spans="1:20">
      <c r="A672" s="3"/>
      <c r="B672" s="3"/>
      <c r="C672" s="2"/>
      <c r="D672" s="2"/>
      <c r="E672" s="64"/>
      <c r="F672" s="64"/>
      <c r="G672" s="64"/>
      <c r="H672" s="64"/>
      <c r="I672" s="2"/>
      <c r="J672" s="2"/>
      <c r="K672" s="2"/>
      <c r="L672" s="2"/>
      <c r="M672" s="2"/>
      <c r="N672" s="2"/>
      <c r="O672" s="2"/>
      <c r="P672" s="66"/>
      <c r="Q672" s="66"/>
      <c r="R672" s="2"/>
      <c r="S672" s="2"/>
      <c r="T672" s="2"/>
    </row>
    <row r="673" spans="1:20">
      <c r="A673" s="3"/>
      <c r="B673" s="3"/>
      <c r="C673" s="2"/>
      <c r="D673" s="2"/>
      <c r="E673" s="64"/>
      <c r="F673" s="64"/>
      <c r="G673" s="64"/>
      <c r="H673" s="64"/>
      <c r="I673" s="2"/>
      <c r="J673" s="2"/>
      <c r="K673" s="2"/>
      <c r="L673" s="2"/>
      <c r="M673" s="2"/>
      <c r="N673" s="2"/>
      <c r="O673" s="2"/>
      <c r="P673" s="66"/>
      <c r="Q673" s="66"/>
      <c r="R673" s="2"/>
      <c r="S673" s="2"/>
      <c r="T673" s="2"/>
    </row>
    <row r="674" spans="1:20">
      <c r="A674" s="3"/>
      <c r="B674" s="3"/>
      <c r="C674" s="2"/>
      <c r="D674" s="2"/>
      <c r="E674" s="64"/>
      <c r="F674" s="64"/>
      <c r="G674" s="64"/>
      <c r="H674" s="64"/>
      <c r="I674" s="2"/>
      <c r="J674" s="2"/>
      <c r="K674" s="2"/>
      <c r="L674" s="2"/>
      <c r="M674" s="2"/>
      <c r="N674" s="2"/>
      <c r="O674" s="2"/>
      <c r="P674" s="66"/>
      <c r="Q674" s="66"/>
      <c r="R674" s="2"/>
      <c r="S674" s="2"/>
      <c r="T674" s="2"/>
    </row>
    <row r="675" spans="1:20">
      <c r="A675" s="3"/>
      <c r="B675" s="3"/>
      <c r="C675" s="2"/>
      <c r="D675" s="2"/>
      <c r="E675" s="64"/>
      <c r="F675" s="64"/>
      <c r="G675" s="64"/>
      <c r="H675" s="64"/>
      <c r="I675" s="2"/>
      <c r="J675" s="2"/>
      <c r="K675" s="2"/>
      <c r="L675" s="2"/>
      <c r="M675" s="2"/>
      <c r="N675" s="2"/>
      <c r="O675" s="2"/>
      <c r="P675" s="66"/>
      <c r="Q675" s="66"/>
      <c r="R675" s="2"/>
      <c r="S675" s="2"/>
      <c r="T675" s="2"/>
    </row>
    <row r="676" spans="1:20">
      <c r="A676" s="3"/>
      <c r="B676" s="3"/>
      <c r="C676" s="2"/>
      <c r="D676" s="2"/>
      <c r="E676" s="64"/>
      <c r="F676" s="64"/>
      <c r="G676" s="64"/>
      <c r="H676" s="64"/>
      <c r="I676" s="2"/>
      <c r="J676" s="2"/>
      <c r="K676" s="2"/>
      <c r="L676" s="2"/>
      <c r="M676" s="2"/>
      <c r="N676" s="2"/>
      <c r="O676" s="2"/>
      <c r="P676" s="66"/>
      <c r="Q676" s="66"/>
      <c r="R676" s="2"/>
      <c r="S676" s="2"/>
      <c r="T676" s="2"/>
    </row>
    <row r="677" spans="1:20">
      <c r="A677" s="3"/>
      <c r="B677" s="3"/>
      <c r="C677" s="2"/>
      <c r="D677" s="2"/>
      <c r="E677" s="64"/>
      <c r="F677" s="64"/>
      <c r="G677" s="64"/>
      <c r="H677" s="64"/>
      <c r="I677" s="2"/>
      <c r="J677" s="2"/>
      <c r="K677" s="2"/>
      <c r="L677" s="2"/>
      <c r="M677" s="2"/>
      <c r="N677" s="2"/>
      <c r="O677" s="2"/>
      <c r="P677" s="66"/>
      <c r="Q677" s="66"/>
      <c r="R677" s="2"/>
      <c r="S677" s="2"/>
      <c r="T677" s="2"/>
    </row>
    <row r="678" spans="1:20">
      <c r="A678" s="3"/>
      <c r="B678" s="3"/>
      <c r="C678" s="2"/>
      <c r="D678" s="2"/>
      <c r="E678" s="64"/>
      <c r="F678" s="64"/>
      <c r="G678" s="64"/>
      <c r="H678" s="64"/>
      <c r="I678" s="2"/>
      <c r="J678" s="2"/>
      <c r="K678" s="2"/>
      <c r="L678" s="2"/>
      <c r="M678" s="2"/>
      <c r="N678" s="2"/>
      <c r="O678" s="2"/>
      <c r="P678" s="66"/>
      <c r="Q678" s="66"/>
      <c r="R678" s="2"/>
      <c r="S678" s="2"/>
      <c r="T678" s="2"/>
    </row>
    <row r="679" spans="1:20">
      <c r="A679" s="3"/>
      <c r="B679" s="3"/>
      <c r="C679" s="2"/>
      <c r="D679" s="2"/>
      <c r="E679" s="64"/>
      <c r="F679" s="64"/>
      <c r="G679" s="64"/>
      <c r="H679" s="64"/>
      <c r="I679" s="2"/>
      <c r="J679" s="2"/>
      <c r="K679" s="2"/>
      <c r="L679" s="2"/>
      <c r="M679" s="2"/>
      <c r="N679" s="2"/>
      <c r="O679" s="2"/>
      <c r="P679" s="66"/>
      <c r="Q679" s="66"/>
      <c r="R679" s="2"/>
      <c r="S679" s="2"/>
      <c r="T679" s="2"/>
    </row>
    <row r="680" spans="1:20">
      <c r="A680" s="3"/>
      <c r="B680" s="3"/>
      <c r="C680" s="2"/>
      <c r="D680" s="2"/>
      <c r="E680" s="64"/>
      <c r="F680" s="64"/>
      <c r="G680" s="64"/>
      <c r="H680" s="64"/>
      <c r="I680" s="2"/>
      <c r="J680" s="2"/>
      <c r="K680" s="2"/>
      <c r="L680" s="2"/>
      <c r="M680" s="2"/>
      <c r="N680" s="2"/>
      <c r="O680" s="2"/>
      <c r="P680" s="66"/>
      <c r="Q680" s="66"/>
      <c r="R680" s="2"/>
      <c r="S680" s="2"/>
      <c r="T680" s="2"/>
    </row>
    <row r="681" spans="1:20">
      <c r="A681" s="3"/>
      <c r="B681" s="3"/>
      <c r="C681" s="2"/>
      <c r="D681" s="2"/>
      <c r="E681" s="64"/>
      <c r="F681" s="64"/>
      <c r="G681" s="64"/>
      <c r="H681" s="64"/>
      <c r="I681" s="2"/>
      <c r="J681" s="2"/>
      <c r="K681" s="2"/>
      <c r="L681" s="2"/>
      <c r="M681" s="2"/>
      <c r="N681" s="2"/>
      <c r="O681" s="2"/>
      <c r="P681" s="66"/>
      <c r="Q681" s="66"/>
      <c r="R681" s="2"/>
      <c r="S681" s="2"/>
      <c r="T681" s="2"/>
    </row>
    <row r="682" spans="1:20">
      <c r="A682" s="3"/>
      <c r="B682" s="3"/>
      <c r="C682" s="2"/>
      <c r="D682" s="2"/>
      <c r="E682" s="64"/>
      <c r="F682" s="64"/>
      <c r="G682" s="64"/>
      <c r="H682" s="64"/>
      <c r="I682" s="2"/>
      <c r="J682" s="2"/>
      <c r="K682" s="2"/>
      <c r="L682" s="2"/>
      <c r="M682" s="2"/>
      <c r="N682" s="2"/>
      <c r="O682" s="2"/>
      <c r="P682" s="66"/>
      <c r="Q682" s="66"/>
      <c r="R682" s="2"/>
      <c r="S682" s="2"/>
      <c r="T682" s="2"/>
    </row>
    <row r="683" spans="1:20">
      <c r="A683" s="3"/>
      <c r="B683" s="3"/>
      <c r="C683" s="2"/>
      <c r="D683" s="2"/>
      <c r="E683" s="64"/>
      <c r="F683" s="64"/>
      <c r="G683" s="64"/>
      <c r="H683" s="64"/>
      <c r="I683" s="2"/>
      <c r="J683" s="2"/>
      <c r="K683" s="2"/>
      <c r="L683" s="2"/>
      <c r="M683" s="2"/>
      <c r="N683" s="2"/>
      <c r="O683" s="2"/>
      <c r="P683" s="66"/>
      <c r="Q683" s="66"/>
      <c r="R683" s="2"/>
      <c r="S683" s="2"/>
      <c r="T683" s="2"/>
    </row>
    <row r="684" spans="1:20">
      <c r="A684" s="3"/>
      <c r="B684" s="3"/>
      <c r="C684" s="2"/>
      <c r="D684" s="2"/>
      <c r="E684" s="64"/>
      <c r="F684" s="64"/>
      <c r="G684" s="64"/>
      <c r="H684" s="64"/>
      <c r="I684" s="2"/>
      <c r="J684" s="2"/>
      <c r="K684" s="2"/>
      <c r="L684" s="2"/>
      <c r="M684" s="2"/>
      <c r="N684" s="2"/>
      <c r="O684" s="2"/>
      <c r="P684" s="66"/>
      <c r="Q684" s="66"/>
      <c r="R684" s="2"/>
      <c r="S684" s="2"/>
      <c r="T684" s="2"/>
    </row>
    <row r="685" spans="1:20">
      <c r="A685" s="3"/>
      <c r="B685" s="3"/>
      <c r="C685" s="2"/>
      <c r="D685" s="2"/>
      <c r="E685" s="64"/>
      <c r="F685" s="64"/>
      <c r="G685" s="64"/>
      <c r="H685" s="64"/>
      <c r="I685" s="2"/>
      <c r="J685" s="2"/>
      <c r="K685" s="2"/>
      <c r="L685" s="2"/>
      <c r="M685" s="2"/>
      <c r="N685" s="2"/>
      <c r="O685" s="2"/>
      <c r="P685" s="66"/>
      <c r="Q685" s="66"/>
      <c r="R685" s="2"/>
      <c r="S685" s="2"/>
      <c r="T685" s="2"/>
    </row>
    <row r="686" spans="1:20">
      <c r="A686" s="3"/>
      <c r="B686" s="3"/>
      <c r="C686" s="2"/>
      <c r="D686" s="2"/>
      <c r="E686" s="64"/>
      <c r="F686" s="64"/>
      <c r="G686" s="64"/>
      <c r="H686" s="64"/>
      <c r="I686" s="2"/>
      <c r="J686" s="2"/>
      <c r="K686" s="2"/>
      <c r="L686" s="2"/>
      <c r="M686" s="2"/>
      <c r="N686" s="2"/>
      <c r="O686" s="2"/>
      <c r="P686" s="66"/>
      <c r="Q686" s="66"/>
      <c r="R686" s="2"/>
      <c r="S686" s="2"/>
      <c r="T686" s="2"/>
    </row>
    <row r="687" spans="1:20">
      <c r="A687" s="3"/>
      <c r="B687" s="3"/>
      <c r="C687" s="2"/>
      <c r="D687" s="2"/>
      <c r="E687" s="64"/>
      <c r="F687" s="64"/>
      <c r="G687" s="64"/>
      <c r="H687" s="64"/>
      <c r="I687" s="2"/>
      <c r="J687" s="2"/>
      <c r="K687" s="2"/>
      <c r="L687" s="2"/>
      <c r="M687" s="2"/>
      <c r="N687" s="2"/>
      <c r="O687" s="2"/>
      <c r="P687" s="66"/>
      <c r="Q687" s="66"/>
      <c r="R687" s="2"/>
      <c r="S687" s="2"/>
      <c r="T687" s="2"/>
    </row>
    <row r="688" spans="1:20">
      <c r="A688" s="3"/>
      <c r="B688" s="3"/>
      <c r="C688" s="2"/>
      <c r="D688" s="2"/>
      <c r="E688" s="64"/>
      <c r="F688" s="64"/>
      <c r="G688" s="64"/>
      <c r="H688" s="64"/>
      <c r="I688" s="2"/>
      <c r="J688" s="2"/>
      <c r="K688" s="2"/>
      <c r="L688" s="2"/>
      <c r="M688" s="2"/>
      <c r="N688" s="2"/>
      <c r="O688" s="2"/>
      <c r="P688" s="66"/>
      <c r="Q688" s="66"/>
      <c r="R688" s="2"/>
      <c r="S688" s="2"/>
      <c r="T688" s="2"/>
    </row>
    <row r="689" spans="1:20">
      <c r="A689" s="3"/>
      <c r="B689" s="3"/>
      <c r="C689" s="2"/>
      <c r="D689" s="2"/>
      <c r="E689" s="64"/>
      <c r="F689" s="64"/>
      <c r="G689" s="64"/>
      <c r="H689" s="64"/>
      <c r="I689" s="2"/>
      <c r="J689" s="2"/>
      <c r="K689" s="2"/>
      <c r="L689" s="2"/>
      <c r="M689" s="2"/>
      <c r="N689" s="2"/>
      <c r="O689" s="2"/>
      <c r="P689" s="66"/>
      <c r="Q689" s="66"/>
      <c r="R689" s="2"/>
      <c r="S689" s="2"/>
      <c r="T689" s="2"/>
    </row>
    <row r="690" spans="1:20">
      <c r="A690" s="3"/>
      <c r="B690" s="3"/>
      <c r="C690" s="2"/>
      <c r="D690" s="2"/>
      <c r="E690" s="64"/>
      <c r="F690" s="64"/>
      <c r="G690" s="64"/>
      <c r="H690" s="64"/>
      <c r="I690" s="2"/>
      <c r="J690" s="2"/>
      <c r="K690" s="2"/>
      <c r="L690" s="2"/>
      <c r="M690" s="2"/>
      <c r="N690" s="2"/>
      <c r="O690" s="2"/>
      <c r="P690" s="66"/>
      <c r="Q690" s="66"/>
      <c r="R690" s="2"/>
      <c r="S690" s="2"/>
      <c r="T690" s="2"/>
    </row>
    <row r="691" spans="1:20">
      <c r="A691" s="3"/>
      <c r="B691" s="3"/>
      <c r="C691" s="2"/>
      <c r="D691" s="2"/>
      <c r="E691" s="64"/>
      <c r="F691" s="64"/>
      <c r="G691" s="64"/>
      <c r="H691" s="64"/>
      <c r="I691" s="2"/>
      <c r="J691" s="2"/>
      <c r="K691" s="2"/>
      <c r="L691" s="2"/>
      <c r="M691" s="2"/>
      <c r="N691" s="2"/>
      <c r="O691" s="2"/>
      <c r="P691" s="66"/>
      <c r="Q691" s="66"/>
      <c r="R691" s="2"/>
      <c r="S691" s="2"/>
      <c r="T691" s="2"/>
    </row>
    <row r="692" spans="1:20">
      <c r="A692" s="3"/>
      <c r="B692" s="3"/>
      <c r="C692" s="2"/>
      <c r="D692" s="2"/>
      <c r="E692" s="64"/>
      <c r="F692" s="64"/>
      <c r="G692" s="64"/>
      <c r="H692" s="64"/>
      <c r="I692" s="2"/>
      <c r="J692" s="2"/>
      <c r="K692" s="2"/>
      <c r="L692" s="2"/>
      <c r="M692" s="2"/>
      <c r="N692" s="2"/>
      <c r="O692" s="2"/>
      <c r="P692" s="66"/>
      <c r="Q692" s="66"/>
      <c r="R692" s="2"/>
      <c r="S692" s="2"/>
      <c r="T692" s="2"/>
    </row>
    <row r="693" spans="1:20">
      <c r="A693" s="3"/>
      <c r="B693" s="3"/>
      <c r="C693" s="2"/>
      <c r="D693" s="2"/>
      <c r="E693" s="64"/>
      <c r="F693" s="64"/>
      <c r="G693" s="64"/>
      <c r="H693" s="64"/>
      <c r="I693" s="2"/>
      <c r="J693" s="2"/>
      <c r="K693" s="2"/>
      <c r="L693" s="2"/>
      <c r="M693" s="2"/>
      <c r="N693" s="2"/>
      <c r="O693" s="2"/>
      <c r="P693" s="66"/>
      <c r="Q693" s="66"/>
      <c r="R693" s="2"/>
      <c r="S693" s="2"/>
      <c r="T693" s="2"/>
    </row>
    <row r="694" spans="1:20">
      <c r="A694" s="3"/>
      <c r="B694" s="3"/>
      <c r="C694" s="2"/>
      <c r="D694" s="2"/>
      <c r="E694" s="64"/>
      <c r="F694" s="64"/>
      <c r="G694" s="64"/>
      <c r="H694" s="64"/>
      <c r="I694" s="2"/>
      <c r="J694" s="2"/>
      <c r="K694" s="2"/>
      <c r="L694" s="2"/>
      <c r="M694" s="2"/>
      <c r="N694" s="2"/>
      <c r="O694" s="2"/>
      <c r="P694" s="66"/>
      <c r="Q694" s="66"/>
      <c r="R694" s="2"/>
      <c r="S694" s="2"/>
      <c r="T694" s="2"/>
    </row>
    <row r="695" spans="1:20">
      <c r="A695" s="3"/>
      <c r="B695" s="3"/>
      <c r="C695" s="2"/>
      <c r="D695" s="2"/>
      <c r="E695" s="64"/>
      <c r="F695" s="64"/>
      <c r="G695" s="64"/>
      <c r="H695" s="64"/>
      <c r="I695" s="2"/>
      <c r="J695" s="2"/>
      <c r="K695" s="2"/>
      <c r="L695" s="2"/>
      <c r="M695" s="2"/>
      <c r="N695" s="2"/>
      <c r="O695" s="2"/>
      <c r="P695" s="66"/>
      <c r="Q695" s="66"/>
      <c r="R695" s="2"/>
      <c r="S695" s="2"/>
      <c r="T695" s="2"/>
    </row>
    <row r="696" spans="1:20">
      <c r="A696" s="3"/>
      <c r="B696" s="3"/>
      <c r="C696" s="2"/>
      <c r="D696" s="2"/>
      <c r="E696" s="64"/>
      <c r="F696" s="64"/>
      <c r="G696" s="64"/>
      <c r="H696" s="64"/>
      <c r="I696" s="2"/>
      <c r="J696" s="2"/>
      <c r="K696" s="2"/>
      <c r="L696" s="2"/>
      <c r="M696" s="2"/>
      <c r="N696" s="2"/>
      <c r="O696" s="2"/>
      <c r="P696" s="66"/>
      <c r="Q696" s="66"/>
      <c r="R696" s="2"/>
      <c r="S696" s="2"/>
      <c r="T696" s="2"/>
    </row>
    <row r="697" spans="1:20">
      <c r="A697" s="3"/>
      <c r="B697" s="3"/>
      <c r="C697" s="2"/>
      <c r="D697" s="2"/>
      <c r="E697" s="64"/>
      <c r="F697" s="64"/>
      <c r="G697" s="64"/>
      <c r="H697" s="64"/>
      <c r="I697" s="2"/>
      <c r="J697" s="2"/>
      <c r="K697" s="2"/>
      <c r="L697" s="2"/>
      <c r="M697" s="2"/>
      <c r="N697" s="2"/>
      <c r="O697" s="2"/>
      <c r="P697" s="66"/>
      <c r="Q697" s="66"/>
      <c r="R697" s="2"/>
      <c r="S697" s="2"/>
      <c r="T697" s="2"/>
    </row>
    <row r="698" spans="1:20">
      <c r="A698" s="3"/>
      <c r="B698" s="3"/>
      <c r="C698" s="2"/>
      <c r="D698" s="2"/>
      <c r="E698" s="64"/>
      <c r="F698" s="64"/>
      <c r="G698" s="64"/>
      <c r="H698" s="64"/>
      <c r="I698" s="2"/>
      <c r="J698" s="2"/>
      <c r="K698" s="2"/>
      <c r="L698" s="2"/>
      <c r="M698" s="2"/>
      <c r="N698" s="2"/>
      <c r="O698" s="2"/>
      <c r="P698" s="66"/>
      <c r="Q698" s="66"/>
      <c r="R698" s="2"/>
      <c r="S698" s="2"/>
      <c r="T698" s="2"/>
    </row>
    <row r="699" spans="1:20">
      <c r="A699" s="3"/>
      <c r="B699" s="3"/>
      <c r="C699" s="2"/>
      <c r="D699" s="2"/>
      <c r="E699" s="64"/>
      <c r="F699" s="64"/>
      <c r="G699" s="64"/>
      <c r="H699" s="64"/>
      <c r="I699" s="2"/>
      <c r="J699" s="2"/>
      <c r="K699" s="2"/>
      <c r="L699" s="2"/>
      <c r="M699" s="2"/>
      <c r="N699" s="2"/>
      <c r="O699" s="2"/>
      <c r="P699" s="66"/>
      <c r="Q699" s="66"/>
      <c r="R699" s="2"/>
      <c r="S699" s="2"/>
      <c r="T699" s="2"/>
    </row>
    <row r="700" spans="1:20">
      <c r="A700" s="3"/>
      <c r="B700" s="3"/>
      <c r="C700" s="2"/>
      <c r="D700" s="2"/>
      <c r="E700" s="64"/>
      <c r="F700" s="64"/>
      <c r="G700" s="64"/>
      <c r="H700" s="64"/>
      <c r="I700" s="2"/>
      <c r="J700" s="2"/>
      <c r="K700" s="2"/>
      <c r="L700" s="2"/>
      <c r="M700" s="2"/>
      <c r="N700" s="2"/>
      <c r="O700" s="2"/>
      <c r="P700" s="66"/>
      <c r="Q700" s="66"/>
      <c r="R700" s="2"/>
      <c r="S700" s="2"/>
      <c r="T700" s="2"/>
    </row>
    <row r="701" spans="1:20">
      <c r="A701" s="3"/>
      <c r="B701" s="3"/>
      <c r="C701" s="2"/>
      <c r="D701" s="2"/>
      <c r="E701" s="64"/>
      <c r="F701" s="64"/>
      <c r="G701" s="64"/>
      <c r="H701" s="64"/>
      <c r="I701" s="2"/>
      <c r="J701" s="2"/>
      <c r="K701" s="2"/>
      <c r="L701" s="2"/>
      <c r="M701" s="2"/>
      <c r="N701" s="2"/>
      <c r="O701" s="2"/>
      <c r="P701" s="66"/>
      <c r="Q701" s="66"/>
      <c r="R701" s="2"/>
      <c r="S701" s="2"/>
      <c r="T701" s="2"/>
    </row>
    <row r="702" spans="1:20">
      <c r="A702" s="3"/>
      <c r="B702" s="3"/>
      <c r="C702" s="2"/>
      <c r="D702" s="2"/>
      <c r="E702" s="64"/>
      <c r="F702" s="64"/>
      <c r="G702" s="64"/>
      <c r="H702" s="64"/>
      <c r="I702" s="2"/>
      <c r="J702" s="2"/>
      <c r="K702" s="2"/>
      <c r="L702" s="2"/>
      <c r="M702" s="2"/>
      <c r="N702" s="2"/>
      <c r="O702" s="2"/>
      <c r="P702" s="66"/>
      <c r="Q702" s="66"/>
      <c r="R702" s="2"/>
      <c r="S702" s="2"/>
      <c r="T702" s="2"/>
    </row>
    <row r="703" spans="1:20">
      <c r="A703" s="3"/>
      <c r="B703" s="3"/>
      <c r="C703" s="2"/>
      <c r="D703" s="2"/>
      <c r="E703" s="64"/>
      <c r="F703" s="64"/>
      <c r="G703" s="64"/>
      <c r="H703" s="64"/>
      <c r="I703" s="2"/>
      <c r="J703" s="2"/>
      <c r="K703" s="2"/>
      <c r="L703" s="2"/>
      <c r="M703" s="2"/>
      <c r="N703" s="2"/>
      <c r="O703" s="2"/>
      <c r="P703" s="66"/>
      <c r="Q703" s="66"/>
      <c r="R703" s="2"/>
      <c r="S703" s="2"/>
      <c r="T703" s="2"/>
    </row>
    <row r="704" spans="1:20">
      <c r="A704" s="3"/>
      <c r="B704" s="3"/>
      <c r="C704" s="2"/>
      <c r="D704" s="2"/>
      <c r="E704" s="64"/>
      <c r="F704" s="64"/>
      <c r="G704" s="64"/>
      <c r="H704" s="64"/>
      <c r="I704" s="2"/>
      <c r="J704" s="2"/>
      <c r="K704" s="2"/>
      <c r="L704" s="2"/>
      <c r="M704" s="2"/>
      <c r="N704" s="2"/>
      <c r="O704" s="2"/>
      <c r="P704" s="66"/>
      <c r="Q704" s="66"/>
      <c r="R704" s="2"/>
      <c r="S704" s="2"/>
      <c r="T704" s="2"/>
    </row>
    <row r="705" spans="1:20">
      <c r="A705" s="3"/>
      <c r="B705" s="3"/>
      <c r="C705" s="2"/>
      <c r="D705" s="2"/>
      <c r="E705" s="64"/>
      <c r="F705" s="64"/>
      <c r="G705" s="64"/>
      <c r="H705" s="64"/>
      <c r="I705" s="2"/>
      <c r="J705" s="2"/>
      <c r="K705" s="2"/>
      <c r="L705" s="2"/>
      <c r="M705" s="2"/>
      <c r="N705" s="2"/>
      <c r="O705" s="2"/>
      <c r="P705" s="66"/>
      <c r="Q705" s="66"/>
      <c r="R705" s="2"/>
      <c r="S705" s="2"/>
      <c r="T705" s="2"/>
    </row>
    <row r="706" spans="1:20">
      <c r="A706" s="3"/>
      <c r="B706" s="3"/>
      <c r="C706" s="2"/>
      <c r="D706" s="2"/>
      <c r="E706" s="64"/>
      <c r="F706" s="64"/>
      <c r="G706" s="64"/>
      <c r="H706" s="64"/>
      <c r="I706" s="2"/>
      <c r="J706" s="2"/>
      <c r="K706" s="2"/>
      <c r="L706" s="2"/>
      <c r="M706" s="2"/>
      <c r="N706" s="2"/>
      <c r="O706" s="2"/>
      <c r="P706" s="66"/>
      <c r="Q706" s="66"/>
      <c r="R706" s="2"/>
      <c r="S706" s="2"/>
      <c r="T706" s="2"/>
    </row>
    <row r="707" spans="1:20">
      <c r="A707" s="3"/>
      <c r="B707" s="3"/>
      <c r="C707" s="2"/>
      <c r="D707" s="2"/>
      <c r="E707" s="64"/>
      <c r="F707" s="64"/>
      <c r="G707" s="64"/>
      <c r="H707" s="64"/>
      <c r="I707" s="2"/>
      <c r="J707" s="2"/>
      <c r="K707" s="2"/>
      <c r="L707" s="2"/>
      <c r="M707" s="2"/>
      <c r="N707" s="2"/>
      <c r="O707" s="2"/>
      <c r="P707" s="66"/>
      <c r="Q707" s="66"/>
      <c r="R707" s="2"/>
      <c r="S707" s="2"/>
      <c r="T707" s="2"/>
    </row>
    <row r="708" spans="1:20">
      <c r="A708" s="3"/>
      <c r="B708" s="3"/>
      <c r="C708" s="2"/>
      <c r="D708" s="2"/>
      <c r="E708" s="64"/>
      <c r="F708" s="64"/>
      <c r="G708" s="64"/>
      <c r="H708" s="64"/>
      <c r="I708" s="2"/>
      <c r="J708" s="2"/>
      <c r="K708" s="2"/>
      <c r="L708" s="2"/>
      <c r="M708" s="2"/>
      <c r="N708" s="2"/>
      <c r="O708" s="2"/>
      <c r="P708" s="66"/>
      <c r="Q708" s="66"/>
      <c r="R708" s="2"/>
      <c r="S708" s="2"/>
      <c r="T708" s="2"/>
    </row>
    <row r="709" spans="1:20">
      <c r="A709" s="3"/>
      <c r="B709" s="3"/>
      <c r="C709" s="2"/>
      <c r="D709" s="2"/>
      <c r="E709" s="64"/>
      <c r="F709" s="64"/>
      <c r="G709" s="64"/>
      <c r="H709" s="64"/>
      <c r="I709" s="2"/>
      <c r="J709" s="2"/>
      <c r="K709" s="2"/>
      <c r="L709" s="2"/>
      <c r="M709" s="2"/>
      <c r="N709" s="2"/>
      <c r="O709" s="2"/>
      <c r="P709" s="66"/>
      <c r="Q709" s="66"/>
      <c r="R709" s="2"/>
      <c r="S709" s="2"/>
      <c r="T709" s="2"/>
    </row>
    <row r="710" spans="1:20">
      <c r="A710" s="3"/>
      <c r="B710" s="3"/>
      <c r="C710" s="2"/>
      <c r="D710" s="2"/>
      <c r="E710" s="64"/>
      <c r="F710" s="64"/>
      <c r="G710" s="64"/>
      <c r="H710" s="64"/>
      <c r="I710" s="2"/>
      <c r="J710" s="2"/>
      <c r="K710" s="2"/>
      <c r="L710" s="2"/>
      <c r="M710" s="2"/>
      <c r="N710" s="2"/>
      <c r="O710" s="2"/>
      <c r="P710" s="66"/>
      <c r="Q710" s="66"/>
      <c r="R710" s="2"/>
      <c r="S710" s="2"/>
      <c r="T710" s="2"/>
    </row>
    <row r="711" spans="1:20">
      <c r="A711" s="3"/>
      <c r="B711" s="3"/>
      <c r="C711" s="2"/>
      <c r="D711" s="2"/>
      <c r="E711" s="64"/>
      <c r="F711" s="64"/>
      <c r="G711" s="64"/>
      <c r="H711" s="64"/>
      <c r="I711" s="2"/>
      <c r="J711" s="2"/>
      <c r="K711" s="2"/>
      <c r="L711" s="2"/>
      <c r="M711" s="2"/>
      <c r="N711" s="2"/>
      <c r="O711" s="2"/>
      <c r="P711" s="66"/>
      <c r="Q711" s="66"/>
      <c r="R711" s="2"/>
      <c r="S711" s="2"/>
      <c r="T711" s="2"/>
    </row>
    <row r="712" spans="1:20">
      <c r="A712" s="3"/>
      <c r="B712" s="3"/>
      <c r="C712" s="2"/>
      <c r="D712" s="2"/>
      <c r="E712" s="64"/>
      <c r="F712" s="64"/>
      <c r="G712" s="64"/>
      <c r="H712" s="64"/>
      <c r="I712" s="2"/>
      <c r="J712" s="2"/>
      <c r="K712" s="2"/>
      <c r="L712" s="2"/>
      <c r="M712" s="2"/>
      <c r="N712" s="2"/>
      <c r="O712" s="2"/>
      <c r="P712" s="66"/>
      <c r="Q712" s="66"/>
      <c r="R712" s="2"/>
      <c r="S712" s="2"/>
      <c r="T712" s="2"/>
    </row>
    <row r="713" spans="1:20">
      <c r="A713" s="3"/>
      <c r="B713" s="3"/>
      <c r="C713" s="2"/>
      <c r="D713" s="2"/>
      <c r="E713" s="64"/>
      <c r="F713" s="64"/>
      <c r="G713" s="64"/>
      <c r="H713" s="64"/>
      <c r="I713" s="2"/>
      <c r="J713" s="2"/>
      <c r="K713" s="2"/>
      <c r="L713" s="2"/>
      <c r="M713" s="2"/>
      <c r="N713" s="2"/>
      <c r="O713" s="2"/>
      <c r="P713" s="66"/>
      <c r="Q713" s="66"/>
      <c r="R713" s="2"/>
      <c r="S713" s="2"/>
      <c r="T713" s="2"/>
    </row>
    <row r="714" spans="1:20">
      <c r="A714" s="3"/>
      <c r="B714" s="3"/>
      <c r="C714" s="2"/>
      <c r="D714" s="2"/>
      <c r="E714" s="64"/>
      <c r="F714" s="64"/>
      <c r="G714" s="64"/>
      <c r="H714" s="64"/>
      <c r="I714" s="2"/>
      <c r="J714" s="2"/>
      <c r="K714" s="2"/>
      <c r="L714" s="2"/>
      <c r="M714" s="2"/>
      <c r="N714" s="2"/>
      <c r="O714" s="2"/>
      <c r="P714" s="66"/>
      <c r="Q714" s="66"/>
      <c r="R714" s="2"/>
      <c r="S714" s="2"/>
      <c r="T714" s="2"/>
    </row>
    <row r="715" spans="1:20">
      <c r="A715" s="3"/>
      <c r="B715" s="3"/>
      <c r="C715" s="2"/>
      <c r="D715" s="2"/>
      <c r="E715" s="64"/>
      <c r="F715" s="64"/>
      <c r="G715" s="64"/>
      <c r="H715" s="64"/>
      <c r="I715" s="2"/>
      <c r="J715" s="2"/>
      <c r="K715" s="2"/>
      <c r="L715" s="2"/>
      <c r="M715" s="2"/>
      <c r="N715" s="2"/>
      <c r="O715" s="2"/>
      <c r="P715" s="66"/>
      <c r="Q715" s="66"/>
      <c r="R715" s="2"/>
      <c r="S715" s="2"/>
      <c r="T715" s="2"/>
    </row>
    <row r="716" spans="1:20">
      <c r="A716" s="3"/>
      <c r="B716" s="3"/>
      <c r="C716" s="2"/>
      <c r="D716" s="2"/>
      <c r="E716" s="64"/>
      <c r="F716" s="64"/>
      <c r="G716" s="64"/>
      <c r="H716" s="64"/>
      <c r="I716" s="2"/>
      <c r="J716" s="2"/>
      <c r="K716" s="2"/>
      <c r="L716" s="2"/>
      <c r="M716" s="2"/>
      <c r="N716" s="2"/>
      <c r="O716" s="2"/>
      <c r="P716" s="66"/>
      <c r="Q716" s="66"/>
      <c r="R716" s="2"/>
      <c r="S716" s="2"/>
      <c r="T716" s="2"/>
    </row>
    <row r="717" spans="1:20">
      <c r="A717" s="3"/>
      <c r="B717" s="3"/>
      <c r="C717" s="2"/>
      <c r="D717" s="2"/>
      <c r="E717" s="64"/>
      <c r="F717" s="64"/>
      <c r="G717" s="64"/>
      <c r="H717" s="64"/>
      <c r="I717" s="2"/>
      <c r="J717" s="2"/>
      <c r="K717" s="2"/>
      <c r="L717" s="2"/>
      <c r="M717" s="2"/>
      <c r="N717" s="2"/>
      <c r="O717" s="2"/>
      <c r="P717" s="66"/>
      <c r="Q717" s="66"/>
      <c r="R717" s="2"/>
      <c r="S717" s="2"/>
      <c r="T717" s="2"/>
    </row>
    <row r="718" spans="1:20">
      <c r="A718" s="3"/>
      <c r="B718" s="3"/>
      <c r="C718" s="2"/>
      <c r="D718" s="2"/>
      <c r="E718" s="64"/>
      <c r="F718" s="64"/>
      <c r="G718" s="64"/>
      <c r="H718" s="64"/>
      <c r="I718" s="2"/>
      <c r="J718" s="2"/>
      <c r="K718" s="2"/>
      <c r="L718" s="2"/>
      <c r="M718" s="2"/>
      <c r="N718" s="2"/>
      <c r="O718" s="2"/>
      <c r="P718" s="66"/>
      <c r="Q718" s="66"/>
      <c r="R718" s="2"/>
      <c r="S718" s="2"/>
      <c r="T718" s="2"/>
    </row>
    <row r="719" spans="1:20">
      <c r="A719" s="3"/>
      <c r="B719" s="3"/>
      <c r="C719" s="2"/>
      <c r="D719" s="2"/>
      <c r="E719" s="64"/>
      <c r="F719" s="64"/>
      <c r="G719" s="64"/>
      <c r="H719" s="64"/>
      <c r="I719" s="2"/>
      <c r="J719" s="2"/>
      <c r="K719" s="2"/>
      <c r="L719" s="2"/>
      <c r="M719" s="2"/>
      <c r="N719" s="2"/>
      <c r="O719" s="2"/>
      <c r="P719" s="66"/>
      <c r="Q719" s="66"/>
      <c r="R719" s="2"/>
      <c r="S719" s="2"/>
      <c r="T719" s="2"/>
    </row>
    <row r="720" spans="1:20">
      <c r="A720" s="3"/>
      <c r="B720" s="3"/>
      <c r="C720" s="2"/>
      <c r="D720" s="2"/>
      <c r="E720" s="64"/>
      <c r="F720" s="64"/>
      <c r="G720" s="64"/>
      <c r="H720" s="64"/>
      <c r="I720" s="2"/>
      <c r="J720" s="2"/>
      <c r="K720" s="2"/>
      <c r="L720" s="2"/>
      <c r="M720" s="2"/>
      <c r="N720" s="2"/>
      <c r="O720" s="2"/>
      <c r="P720" s="66"/>
      <c r="Q720" s="66"/>
      <c r="R720" s="2"/>
      <c r="S720" s="2"/>
      <c r="T720" s="2"/>
    </row>
    <row r="721" spans="1:20">
      <c r="A721" s="3"/>
      <c r="B721" s="3"/>
      <c r="C721" s="2"/>
      <c r="D721" s="2"/>
      <c r="E721" s="64"/>
      <c r="F721" s="64"/>
      <c r="G721" s="64"/>
      <c r="H721" s="64"/>
      <c r="I721" s="2"/>
      <c r="J721" s="2"/>
      <c r="K721" s="2"/>
      <c r="L721" s="2"/>
      <c r="M721" s="2"/>
      <c r="N721" s="2"/>
      <c r="O721" s="2"/>
      <c r="P721" s="66"/>
      <c r="Q721" s="66"/>
      <c r="R721" s="2"/>
      <c r="S721" s="2"/>
      <c r="T721" s="2"/>
    </row>
    <row r="722" spans="1:20">
      <c r="A722" s="3"/>
      <c r="B722" s="3"/>
      <c r="C722" s="2"/>
      <c r="D722" s="2"/>
      <c r="E722" s="64"/>
      <c r="F722" s="64"/>
      <c r="G722" s="64"/>
      <c r="H722" s="64"/>
      <c r="I722" s="2"/>
      <c r="J722" s="2"/>
      <c r="K722" s="2"/>
      <c r="L722" s="2"/>
      <c r="M722" s="2"/>
      <c r="N722" s="2"/>
      <c r="O722" s="2"/>
      <c r="P722" s="66"/>
      <c r="Q722" s="66"/>
      <c r="R722" s="2"/>
      <c r="S722" s="2"/>
      <c r="T722" s="2"/>
    </row>
    <row r="723" spans="1:20">
      <c r="A723" s="3"/>
      <c r="B723" s="3"/>
      <c r="C723" s="2"/>
      <c r="D723" s="2"/>
      <c r="E723" s="64"/>
      <c r="F723" s="64"/>
      <c r="G723" s="64"/>
      <c r="H723" s="64"/>
      <c r="I723" s="2"/>
      <c r="J723" s="2"/>
      <c r="K723" s="2"/>
      <c r="L723" s="2"/>
      <c r="M723" s="2"/>
      <c r="N723" s="2"/>
      <c r="O723" s="2"/>
      <c r="P723" s="66"/>
      <c r="Q723" s="66"/>
      <c r="R723" s="2"/>
      <c r="S723" s="2"/>
      <c r="T723" s="2"/>
    </row>
    <row r="724" spans="1:20">
      <c r="A724" s="3"/>
      <c r="B724" s="3"/>
      <c r="C724" s="2"/>
      <c r="D724" s="2"/>
      <c r="E724" s="64"/>
      <c r="F724" s="64"/>
      <c r="G724" s="64"/>
      <c r="H724" s="64"/>
      <c r="I724" s="2"/>
      <c r="J724" s="2"/>
      <c r="K724" s="2"/>
      <c r="L724" s="2"/>
      <c r="M724" s="2"/>
      <c r="N724" s="2"/>
      <c r="O724" s="2"/>
      <c r="P724" s="66"/>
      <c r="Q724" s="66"/>
      <c r="R724" s="2"/>
      <c r="S724" s="2"/>
      <c r="T724" s="2"/>
    </row>
    <row r="725" spans="1:20">
      <c r="A725" s="3"/>
      <c r="B725" s="3"/>
      <c r="C725" s="2"/>
      <c r="D725" s="2"/>
      <c r="E725" s="64"/>
      <c r="F725" s="64"/>
      <c r="G725" s="64"/>
      <c r="H725" s="64"/>
      <c r="I725" s="2"/>
      <c r="J725" s="2"/>
      <c r="K725" s="2"/>
      <c r="L725" s="2"/>
      <c r="M725" s="2"/>
      <c r="N725" s="2"/>
      <c r="O725" s="2"/>
      <c r="P725" s="66"/>
      <c r="Q725" s="66"/>
      <c r="R725" s="2"/>
      <c r="S725" s="2"/>
      <c r="T725" s="2"/>
    </row>
    <row r="726" spans="1:20">
      <c r="A726" s="3"/>
      <c r="B726" s="3"/>
      <c r="C726" s="2"/>
      <c r="D726" s="2"/>
      <c r="E726" s="64"/>
      <c r="F726" s="64"/>
      <c r="G726" s="64"/>
      <c r="H726" s="64"/>
      <c r="I726" s="2"/>
      <c r="J726" s="2"/>
      <c r="K726" s="2"/>
      <c r="L726" s="2"/>
      <c r="M726" s="2"/>
      <c r="N726" s="2"/>
      <c r="O726" s="2"/>
      <c r="P726" s="66"/>
      <c r="Q726" s="66"/>
      <c r="R726" s="2"/>
      <c r="S726" s="2"/>
      <c r="T726" s="2"/>
    </row>
    <row r="727" spans="1:20">
      <c r="A727" s="3"/>
      <c r="B727" s="3"/>
      <c r="C727" s="2"/>
      <c r="D727" s="2"/>
      <c r="E727" s="64"/>
      <c r="F727" s="64"/>
      <c r="G727" s="64"/>
      <c r="H727" s="64"/>
      <c r="I727" s="2"/>
      <c r="J727" s="2"/>
      <c r="K727" s="2"/>
      <c r="L727" s="2"/>
      <c r="M727" s="2"/>
      <c r="N727" s="2"/>
      <c r="O727" s="2"/>
      <c r="P727" s="66"/>
      <c r="Q727" s="66"/>
      <c r="R727" s="2"/>
      <c r="S727" s="2"/>
      <c r="T727" s="2"/>
    </row>
    <row r="728" spans="1:20">
      <c r="A728" s="3"/>
      <c r="B728" s="3"/>
      <c r="C728" s="2"/>
      <c r="D728" s="2"/>
      <c r="E728" s="64"/>
      <c r="F728" s="64"/>
      <c r="G728" s="64"/>
      <c r="H728" s="64"/>
      <c r="I728" s="2"/>
      <c r="J728" s="2"/>
      <c r="K728" s="2"/>
      <c r="L728" s="2"/>
      <c r="M728" s="2"/>
      <c r="N728" s="2"/>
      <c r="O728" s="2"/>
      <c r="P728" s="66"/>
      <c r="Q728" s="66"/>
      <c r="R728" s="2"/>
      <c r="S728" s="2"/>
      <c r="T728" s="2"/>
    </row>
    <row r="729" spans="1:20">
      <c r="A729" s="3"/>
      <c r="B729" s="3"/>
      <c r="C729" s="2"/>
      <c r="D729" s="2"/>
      <c r="E729" s="64"/>
      <c r="F729" s="64"/>
      <c r="G729" s="64"/>
      <c r="H729" s="64"/>
      <c r="I729" s="2"/>
      <c r="J729" s="2"/>
      <c r="K729" s="2"/>
      <c r="L729" s="2"/>
      <c r="M729" s="2"/>
      <c r="N729" s="2"/>
      <c r="O729" s="2"/>
      <c r="P729" s="66"/>
      <c r="Q729" s="66"/>
      <c r="R729" s="2"/>
      <c r="S729" s="2"/>
      <c r="T729" s="2"/>
    </row>
    <row r="730" spans="1:20">
      <c r="A730" s="3"/>
      <c r="B730" s="3"/>
      <c r="C730" s="2"/>
      <c r="D730" s="2"/>
      <c r="E730" s="64"/>
      <c r="F730" s="64"/>
      <c r="G730" s="64"/>
      <c r="H730" s="64"/>
      <c r="I730" s="2"/>
      <c r="J730" s="2"/>
      <c r="K730" s="2"/>
      <c r="L730" s="2"/>
      <c r="M730" s="2"/>
      <c r="N730" s="2"/>
      <c r="O730" s="2"/>
      <c r="P730" s="66"/>
      <c r="Q730" s="66"/>
      <c r="R730" s="2"/>
      <c r="S730" s="2"/>
      <c r="T730" s="2"/>
    </row>
    <row r="731" spans="1:20">
      <c r="A731" s="3"/>
      <c r="B731" s="3"/>
      <c r="C731" s="2"/>
      <c r="D731" s="2"/>
      <c r="E731" s="64"/>
      <c r="F731" s="64"/>
      <c r="G731" s="64"/>
      <c r="H731" s="64"/>
      <c r="I731" s="2"/>
      <c r="J731" s="2"/>
      <c r="K731" s="2"/>
      <c r="L731" s="2"/>
      <c r="M731" s="2"/>
      <c r="N731" s="2"/>
      <c r="O731" s="2"/>
      <c r="P731" s="66"/>
      <c r="Q731" s="66"/>
      <c r="R731" s="2"/>
      <c r="S731" s="2"/>
      <c r="T731" s="2"/>
    </row>
    <row r="732" spans="1:20">
      <c r="A732" s="3"/>
      <c r="B732" s="3"/>
      <c r="C732" s="2"/>
      <c r="D732" s="2"/>
      <c r="E732" s="64"/>
      <c r="F732" s="64"/>
      <c r="G732" s="64"/>
      <c r="H732" s="64"/>
      <c r="I732" s="2"/>
      <c r="J732" s="2"/>
      <c r="K732" s="2"/>
      <c r="L732" s="2"/>
      <c r="M732" s="2"/>
      <c r="N732" s="2"/>
      <c r="O732" s="2"/>
      <c r="P732" s="66"/>
      <c r="Q732" s="66"/>
      <c r="R732" s="2"/>
      <c r="S732" s="2"/>
      <c r="T732" s="2"/>
    </row>
    <row r="733" spans="1:20">
      <c r="A733" s="3"/>
      <c r="B733" s="3"/>
      <c r="C733" s="2"/>
      <c r="D733" s="2"/>
      <c r="E733" s="64"/>
      <c r="F733" s="64"/>
      <c r="G733" s="64"/>
      <c r="H733" s="64"/>
      <c r="I733" s="2"/>
      <c r="J733" s="2"/>
      <c r="K733" s="2"/>
      <c r="L733" s="2"/>
      <c r="M733" s="2"/>
      <c r="N733" s="2"/>
      <c r="O733" s="2"/>
      <c r="P733" s="66"/>
      <c r="Q733" s="66"/>
      <c r="R733" s="2"/>
      <c r="S733" s="2"/>
      <c r="T733" s="2"/>
    </row>
    <row r="734" spans="1:20">
      <c r="A734" s="3"/>
      <c r="B734" s="3"/>
      <c r="C734" s="2"/>
      <c r="D734" s="2"/>
      <c r="E734" s="64"/>
      <c r="F734" s="64"/>
      <c r="G734" s="64"/>
      <c r="H734" s="64"/>
      <c r="I734" s="2"/>
      <c r="J734" s="2"/>
      <c r="K734" s="2"/>
      <c r="L734" s="2"/>
      <c r="M734" s="2"/>
      <c r="N734" s="2"/>
      <c r="O734" s="2"/>
      <c r="P734" s="66"/>
      <c r="Q734" s="66"/>
      <c r="R734" s="2"/>
      <c r="S734" s="2"/>
      <c r="T734" s="2"/>
    </row>
    <row r="735" spans="1:20">
      <c r="A735" s="3"/>
      <c r="B735" s="3"/>
      <c r="C735" s="2"/>
      <c r="D735" s="2"/>
      <c r="E735" s="64"/>
      <c r="F735" s="64"/>
      <c r="G735" s="64"/>
      <c r="H735" s="64"/>
      <c r="I735" s="2"/>
      <c r="J735" s="2"/>
      <c r="K735" s="2"/>
      <c r="L735" s="2"/>
      <c r="M735" s="2"/>
      <c r="N735" s="2"/>
      <c r="O735" s="2"/>
      <c r="P735" s="66"/>
      <c r="Q735" s="66"/>
      <c r="R735" s="2"/>
      <c r="S735" s="2"/>
      <c r="T735" s="2"/>
    </row>
    <row r="736" spans="1:20">
      <c r="A736" s="3"/>
      <c r="B736" s="3"/>
      <c r="C736" s="2"/>
      <c r="D736" s="2"/>
      <c r="E736" s="64"/>
      <c r="F736" s="64"/>
      <c r="G736" s="64"/>
      <c r="H736" s="64"/>
      <c r="I736" s="2"/>
      <c r="J736" s="2"/>
      <c r="K736" s="2"/>
      <c r="L736" s="2"/>
      <c r="M736" s="2"/>
      <c r="N736" s="2"/>
      <c r="O736" s="2"/>
      <c r="P736" s="66"/>
      <c r="Q736" s="66"/>
      <c r="R736" s="2"/>
      <c r="S736" s="2"/>
      <c r="T736" s="2"/>
    </row>
    <row r="737" spans="1:20">
      <c r="A737" s="3"/>
      <c r="B737" s="3"/>
      <c r="C737" s="2"/>
      <c r="D737" s="2"/>
      <c r="E737" s="64"/>
      <c r="F737" s="64"/>
      <c r="G737" s="64"/>
      <c r="H737" s="64"/>
      <c r="I737" s="2"/>
      <c r="J737" s="2"/>
      <c r="K737" s="2"/>
      <c r="L737" s="2"/>
      <c r="M737" s="2"/>
      <c r="N737" s="2"/>
      <c r="O737" s="2"/>
      <c r="P737" s="66"/>
      <c r="Q737" s="66"/>
      <c r="R737" s="2"/>
      <c r="S737" s="2"/>
      <c r="T737" s="2"/>
    </row>
    <row r="738" spans="1:20">
      <c r="A738" s="3"/>
      <c r="B738" s="3"/>
      <c r="C738" s="2"/>
      <c r="D738" s="2"/>
      <c r="E738" s="64"/>
      <c r="F738" s="64"/>
      <c r="G738" s="64"/>
      <c r="H738" s="64"/>
      <c r="I738" s="2"/>
      <c r="J738" s="2"/>
      <c r="K738" s="2"/>
      <c r="L738" s="2"/>
      <c r="M738" s="2"/>
      <c r="N738" s="2"/>
      <c r="O738" s="2"/>
      <c r="P738" s="66"/>
      <c r="Q738" s="66"/>
      <c r="R738" s="2"/>
      <c r="S738" s="2"/>
      <c r="T738" s="2"/>
    </row>
    <row r="739" spans="1:20">
      <c r="A739" s="3"/>
      <c r="B739" s="3"/>
      <c r="C739" s="2"/>
      <c r="D739" s="2"/>
      <c r="E739" s="64"/>
      <c r="F739" s="64"/>
      <c r="G739" s="64"/>
      <c r="H739" s="64"/>
      <c r="I739" s="2"/>
      <c r="J739" s="2"/>
      <c r="K739" s="2"/>
      <c r="L739" s="2"/>
      <c r="M739" s="2"/>
      <c r="N739" s="2"/>
      <c r="O739" s="2"/>
      <c r="P739" s="66"/>
      <c r="Q739" s="66"/>
      <c r="R739" s="2"/>
      <c r="S739" s="2"/>
      <c r="T739" s="2"/>
    </row>
    <row r="740" spans="1:20">
      <c r="A740" s="3"/>
      <c r="B740" s="3"/>
      <c r="C740" s="2"/>
      <c r="D740" s="2"/>
      <c r="E740" s="64"/>
      <c r="F740" s="64"/>
      <c r="G740" s="64"/>
      <c r="H740" s="64"/>
      <c r="I740" s="2"/>
      <c r="J740" s="2"/>
      <c r="K740" s="2"/>
      <c r="L740" s="2"/>
      <c r="M740" s="2"/>
      <c r="N740" s="2"/>
      <c r="O740" s="2"/>
      <c r="P740" s="66"/>
      <c r="Q740" s="66"/>
      <c r="R740" s="2"/>
      <c r="S740" s="2"/>
      <c r="T740" s="2"/>
    </row>
    <row r="741" spans="1:20">
      <c r="A741" s="3"/>
      <c r="B741" s="3"/>
      <c r="C741" s="2"/>
      <c r="D741" s="2"/>
      <c r="E741" s="64"/>
      <c r="F741" s="64"/>
      <c r="G741" s="64"/>
      <c r="H741" s="64"/>
      <c r="I741" s="2"/>
      <c r="J741" s="2"/>
      <c r="K741" s="2"/>
      <c r="L741" s="2"/>
      <c r="M741" s="2"/>
      <c r="N741" s="2"/>
      <c r="O741" s="2"/>
      <c r="P741" s="66"/>
      <c r="Q741" s="66"/>
      <c r="R741" s="2"/>
      <c r="S741" s="2"/>
      <c r="T741" s="2"/>
    </row>
    <row r="742" spans="1:20">
      <c r="A742" s="3"/>
      <c r="B742" s="3"/>
      <c r="C742" s="2"/>
      <c r="D742" s="2"/>
      <c r="E742" s="64"/>
      <c r="F742" s="64"/>
      <c r="G742" s="64"/>
      <c r="H742" s="64"/>
      <c r="I742" s="2"/>
      <c r="J742" s="2"/>
      <c r="K742" s="2"/>
      <c r="L742" s="2"/>
      <c r="M742" s="2"/>
      <c r="N742" s="2"/>
      <c r="O742" s="2"/>
      <c r="P742" s="66"/>
      <c r="Q742" s="66"/>
      <c r="R742" s="2"/>
      <c r="S742" s="2"/>
      <c r="T742" s="2"/>
    </row>
    <row r="743" spans="1:20">
      <c r="A743" s="3"/>
      <c r="B743" s="3"/>
      <c r="C743" s="2"/>
      <c r="D743" s="2"/>
      <c r="E743" s="64"/>
      <c r="F743" s="64"/>
      <c r="G743" s="64"/>
      <c r="H743" s="64"/>
      <c r="I743" s="2"/>
      <c r="J743" s="2"/>
      <c r="K743" s="2"/>
      <c r="L743" s="2"/>
      <c r="M743" s="2"/>
      <c r="N743" s="2"/>
      <c r="O743" s="2"/>
      <c r="P743" s="66"/>
      <c r="Q743" s="66"/>
      <c r="R743" s="2"/>
      <c r="S743" s="2"/>
      <c r="T743" s="2"/>
    </row>
    <row r="744" spans="1:20">
      <c r="A744" s="3"/>
      <c r="B744" s="3"/>
      <c r="C744" s="2"/>
      <c r="D744" s="2"/>
      <c r="E744" s="64"/>
      <c r="F744" s="64"/>
      <c r="G744" s="64"/>
      <c r="H744" s="64"/>
      <c r="I744" s="2"/>
      <c r="J744" s="2"/>
      <c r="K744" s="2"/>
      <c r="L744" s="2"/>
      <c r="M744" s="2"/>
      <c r="N744" s="2"/>
      <c r="O744" s="2"/>
      <c r="P744" s="66"/>
      <c r="Q744" s="66"/>
      <c r="R744" s="2"/>
      <c r="S744" s="2"/>
      <c r="T744" s="2"/>
    </row>
    <row r="745" spans="1:20">
      <c r="A745" s="3"/>
      <c r="B745" s="3"/>
      <c r="C745" s="2"/>
      <c r="D745" s="2"/>
      <c r="E745" s="64"/>
      <c r="F745" s="64"/>
      <c r="G745" s="64"/>
      <c r="H745" s="64"/>
      <c r="I745" s="2"/>
      <c r="J745" s="2"/>
      <c r="K745" s="2"/>
      <c r="L745" s="2"/>
      <c r="M745" s="2"/>
      <c r="N745" s="2"/>
      <c r="O745" s="2"/>
      <c r="P745" s="66"/>
      <c r="Q745" s="66"/>
      <c r="R745" s="2"/>
      <c r="S745" s="2"/>
      <c r="T745" s="2"/>
    </row>
    <row r="746" spans="1:20">
      <c r="A746" s="3"/>
      <c r="B746" s="3"/>
      <c r="C746" s="2"/>
      <c r="D746" s="2"/>
      <c r="E746" s="64"/>
      <c r="F746" s="64"/>
      <c r="G746" s="64"/>
      <c r="H746" s="64"/>
      <c r="I746" s="2"/>
      <c r="J746" s="2"/>
      <c r="K746" s="2"/>
      <c r="L746" s="2"/>
      <c r="M746" s="2"/>
      <c r="N746" s="2"/>
      <c r="O746" s="2"/>
      <c r="P746" s="66"/>
      <c r="Q746" s="66"/>
      <c r="R746" s="2"/>
      <c r="S746" s="2"/>
      <c r="T746" s="2"/>
    </row>
    <row r="747" spans="1:20">
      <c r="A747" s="3"/>
      <c r="B747" s="3"/>
      <c r="C747" s="2"/>
      <c r="D747" s="2"/>
      <c r="E747" s="64"/>
      <c r="F747" s="64"/>
      <c r="G747" s="64"/>
      <c r="H747" s="64"/>
      <c r="I747" s="2"/>
      <c r="J747" s="2"/>
      <c r="K747" s="2"/>
      <c r="L747" s="2"/>
      <c r="M747" s="2"/>
      <c r="N747" s="2"/>
      <c r="O747" s="2"/>
      <c r="P747" s="66"/>
      <c r="Q747" s="66"/>
      <c r="R747" s="2"/>
      <c r="S747" s="2"/>
      <c r="T747" s="2"/>
    </row>
    <row r="748" spans="1:20">
      <c r="A748" s="3"/>
      <c r="B748" s="3"/>
      <c r="C748" s="2"/>
      <c r="D748" s="2"/>
      <c r="E748" s="64"/>
      <c r="F748" s="64"/>
      <c r="G748" s="64"/>
      <c r="H748" s="64"/>
      <c r="I748" s="2"/>
      <c r="J748" s="2"/>
      <c r="K748" s="2"/>
      <c r="L748" s="2"/>
      <c r="M748" s="2"/>
      <c r="N748" s="2"/>
      <c r="O748" s="2"/>
      <c r="P748" s="66"/>
      <c r="Q748" s="66"/>
      <c r="R748" s="2"/>
      <c r="S748" s="2"/>
      <c r="T748" s="2"/>
    </row>
    <row r="749" spans="1:20">
      <c r="A749" s="3"/>
      <c r="B749" s="3"/>
      <c r="C749" s="2"/>
      <c r="D749" s="2"/>
      <c r="E749" s="64"/>
      <c r="F749" s="64"/>
      <c r="G749" s="64"/>
      <c r="H749" s="64"/>
      <c r="I749" s="2"/>
      <c r="J749" s="2"/>
      <c r="K749" s="2"/>
      <c r="L749" s="2"/>
      <c r="M749" s="2"/>
      <c r="N749" s="2"/>
      <c r="O749" s="2"/>
      <c r="P749" s="66"/>
      <c r="Q749" s="66"/>
      <c r="R749" s="2"/>
      <c r="S749" s="2"/>
      <c r="T749" s="2"/>
    </row>
    <row r="750" spans="1:20">
      <c r="A750" s="3"/>
      <c r="B750" s="3"/>
      <c r="C750" s="2"/>
      <c r="D750" s="2"/>
      <c r="E750" s="64"/>
      <c r="F750" s="64"/>
      <c r="G750" s="64"/>
      <c r="H750" s="64"/>
      <c r="I750" s="2"/>
      <c r="J750" s="2"/>
      <c r="K750" s="2"/>
      <c r="L750" s="2"/>
      <c r="M750" s="2"/>
      <c r="N750" s="2"/>
      <c r="O750" s="2"/>
      <c r="P750" s="66"/>
      <c r="Q750" s="66"/>
      <c r="R750" s="2"/>
      <c r="S750" s="2"/>
      <c r="T750" s="2"/>
    </row>
    <row r="751" spans="1:20">
      <c r="A751" s="3"/>
      <c r="B751" s="3"/>
      <c r="C751" s="2"/>
      <c r="D751" s="2"/>
      <c r="E751" s="64"/>
      <c r="F751" s="64"/>
      <c r="G751" s="64"/>
      <c r="H751" s="64"/>
      <c r="I751" s="2"/>
      <c r="J751" s="2"/>
      <c r="K751" s="2"/>
      <c r="L751" s="2"/>
      <c r="M751" s="2"/>
      <c r="N751" s="2"/>
      <c r="O751" s="2"/>
      <c r="P751" s="66"/>
      <c r="Q751" s="66"/>
      <c r="R751" s="2"/>
      <c r="S751" s="2"/>
      <c r="T751" s="2"/>
    </row>
    <row r="752" spans="1:20">
      <c r="A752" s="3"/>
      <c r="B752" s="3"/>
      <c r="C752" s="2"/>
      <c r="D752" s="2"/>
      <c r="E752" s="64"/>
      <c r="F752" s="64"/>
      <c r="G752" s="64"/>
      <c r="H752" s="64"/>
      <c r="I752" s="2"/>
      <c r="J752" s="2"/>
      <c r="K752" s="2"/>
      <c r="L752" s="2"/>
      <c r="M752" s="2"/>
      <c r="N752" s="2"/>
      <c r="O752" s="2"/>
      <c r="P752" s="66"/>
      <c r="Q752" s="66"/>
      <c r="R752" s="2"/>
      <c r="S752" s="2"/>
      <c r="T752" s="2"/>
    </row>
    <row r="753" spans="1:20">
      <c r="A753" s="3"/>
      <c r="B753" s="3"/>
      <c r="C753" s="2"/>
      <c r="D753" s="2"/>
      <c r="E753" s="64"/>
      <c r="F753" s="64"/>
      <c r="G753" s="64"/>
      <c r="H753" s="64"/>
      <c r="I753" s="2"/>
      <c r="J753" s="2"/>
      <c r="K753" s="2"/>
      <c r="L753" s="2"/>
      <c r="M753" s="2"/>
      <c r="N753" s="2"/>
      <c r="O753" s="2"/>
      <c r="P753" s="66"/>
      <c r="Q753" s="66"/>
      <c r="R753" s="2"/>
      <c r="S753" s="2"/>
      <c r="T753" s="2"/>
    </row>
    <row r="754" spans="1:20">
      <c r="A754" s="3"/>
      <c r="B754" s="3"/>
      <c r="C754" s="2"/>
      <c r="D754" s="2"/>
      <c r="E754" s="64"/>
      <c r="F754" s="64"/>
      <c r="G754" s="64"/>
      <c r="H754" s="64"/>
      <c r="I754" s="2"/>
      <c r="J754" s="2"/>
      <c r="K754" s="2"/>
      <c r="L754" s="2"/>
      <c r="M754" s="2"/>
      <c r="N754" s="2"/>
      <c r="O754" s="2"/>
      <c r="P754" s="66"/>
      <c r="Q754" s="66"/>
      <c r="R754" s="2"/>
      <c r="S754" s="2"/>
      <c r="T754" s="2"/>
    </row>
    <row r="755" spans="1:20">
      <c r="A755" s="3"/>
      <c r="B755" s="3"/>
      <c r="C755" s="2"/>
      <c r="D755" s="2"/>
      <c r="E755" s="64"/>
      <c r="F755" s="64"/>
      <c r="G755" s="64"/>
      <c r="H755" s="64"/>
      <c r="I755" s="2"/>
      <c r="J755" s="2"/>
      <c r="K755" s="2"/>
      <c r="L755" s="2"/>
      <c r="M755" s="2"/>
      <c r="N755" s="2"/>
      <c r="O755" s="2"/>
      <c r="P755" s="66"/>
      <c r="Q755" s="66"/>
      <c r="R755" s="2"/>
      <c r="S755" s="2"/>
      <c r="T755" s="2"/>
    </row>
    <row r="756" spans="1:20">
      <c r="A756" s="3"/>
      <c r="B756" s="3"/>
      <c r="C756" s="2"/>
      <c r="D756" s="2"/>
      <c r="E756" s="64"/>
      <c r="F756" s="64"/>
      <c r="G756" s="64"/>
      <c r="H756" s="64"/>
      <c r="I756" s="2"/>
      <c r="J756" s="2"/>
      <c r="K756" s="2"/>
      <c r="L756" s="2"/>
      <c r="M756" s="2"/>
      <c r="N756" s="2"/>
      <c r="O756" s="2"/>
      <c r="P756" s="66"/>
      <c r="Q756" s="66"/>
      <c r="R756" s="2"/>
      <c r="S756" s="2"/>
      <c r="T756" s="2"/>
    </row>
    <row r="757" spans="1:20">
      <c r="A757" s="3"/>
      <c r="B757" s="3"/>
      <c r="C757" s="2"/>
      <c r="D757" s="2"/>
      <c r="E757" s="64"/>
      <c r="F757" s="64"/>
      <c r="G757" s="64"/>
      <c r="H757" s="64"/>
      <c r="I757" s="2"/>
      <c r="J757" s="2"/>
      <c r="K757" s="2"/>
      <c r="L757" s="2"/>
      <c r="M757" s="2"/>
      <c r="N757" s="2"/>
      <c r="O757" s="2"/>
      <c r="P757" s="66"/>
      <c r="Q757" s="66"/>
      <c r="R757" s="2"/>
      <c r="S757" s="2"/>
      <c r="T757" s="2"/>
    </row>
    <row r="758" spans="1:20">
      <c r="A758" s="3"/>
      <c r="B758" s="3"/>
      <c r="C758" s="2"/>
      <c r="D758" s="2"/>
      <c r="E758" s="64"/>
      <c r="F758" s="64"/>
      <c r="G758" s="64"/>
      <c r="H758" s="64"/>
      <c r="I758" s="2"/>
      <c r="J758" s="2"/>
      <c r="K758" s="2"/>
      <c r="L758" s="2"/>
      <c r="M758" s="2"/>
      <c r="N758" s="2"/>
      <c r="O758" s="2"/>
      <c r="P758" s="66"/>
      <c r="Q758" s="66"/>
      <c r="R758" s="2"/>
      <c r="S758" s="2"/>
      <c r="T758" s="2"/>
    </row>
    <row r="759" spans="1:20">
      <c r="A759" s="3"/>
      <c r="B759" s="3"/>
      <c r="C759" s="2"/>
      <c r="D759" s="2"/>
      <c r="E759" s="64"/>
      <c r="F759" s="64"/>
      <c r="G759" s="64"/>
      <c r="H759" s="64"/>
      <c r="I759" s="2"/>
      <c r="J759" s="2"/>
      <c r="K759" s="2"/>
      <c r="L759" s="2"/>
      <c r="M759" s="2"/>
      <c r="N759" s="2"/>
      <c r="O759" s="2"/>
      <c r="P759" s="66"/>
      <c r="Q759" s="66"/>
      <c r="R759" s="2"/>
      <c r="S759" s="2"/>
      <c r="T759" s="2"/>
    </row>
    <row r="760" spans="1:20">
      <c r="A760" s="3"/>
      <c r="B760" s="3"/>
      <c r="C760" s="2"/>
      <c r="D760" s="2"/>
      <c r="E760" s="64"/>
      <c r="F760" s="64"/>
      <c r="G760" s="64"/>
      <c r="H760" s="64"/>
      <c r="I760" s="2"/>
      <c r="J760" s="2"/>
      <c r="K760" s="2"/>
      <c r="L760" s="2"/>
      <c r="M760" s="2"/>
      <c r="N760" s="2"/>
      <c r="O760" s="2"/>
      <c r="P760" s="66"/>
      <c r="Q760" s="66"/>
      <c r="R760" s="2"/>
      <c r="S760" s="2"/>
      <c r="T760" s="2"/>
    </row>
    <row r="761" spans="1:20">
      <c r="A761" s="3"/>
      <c r="B761" s="3"/>
      <c r="C761" s="2"/>
      <c r="D761" s="2"/>
      <c r="E761" s="64"/>
      <c r="F761" s="64"/>
      <c r="G761" s="64"/>
      <c r="H761" s="64"/>
      <c r="I761" s="2"/>
      <c r="J761" s="2"/>
      <c r="K761" s="2"/>
      <c r="L761" s="2"/>
      <c r="M761" s="2"/>
      <c r="N761" s="2"/>
      <c r="O761" s="2"/>
      <c r="P761" s="66"/>
      <c r="Q761" s="66"/>
      <c r="R761" s="2"/>
      <c r="S761" s="2"/>
      <c r="T761" s="2"/>
    </row>
    <row r="762" spans="1:20">
      <c r="A762" s="3"/>
      <c r="B762" s="3"/>
      <c r="C762" s="2"/>
      <c r="D762" s="2"/>
      <c r="E762" s="64"/>
      <c r="F762" s="64"/>
      <c r="G762" s="64"/>
      <c r="H762" s="64"/>
      <c r="I762" s="2"/>
      <c r="J762" s="2"/>
      <c r="K762" s="2"/>
      <c r="L762" s="2"/>
      <c r="M762" s="2"/>
      <c r="N762" s="2"/>
      <c r="O762" s="2"/>
      <c r="P762" s="66"/>
      <c r="Q762" s="66"/>
      <c r="R762" s="2"/>
      <c r="S762" s="2"/>
      <c r="T762" s="2"/>
    </row>
    <row r="763" spans="1:20">
      <c r="A763" s="3"/>
      <c r="B763" s="3"/>
      <c r="C763" s="2"/>
      <c r="D763" s="2"/>
      <c r="E763" s="64"/>
      <c r="F763" s="64"/>
      <c r="G763" s="64"/>
      <c r="H763" s="64"/>
      <c r="I763" s="2"/>
      <c r="J763" s="2"/>
      <c r="K763" s="2"/>
      <c r="L763" s="2"/>
      <c r="M763" s="2"/>
      <c r="N763" s="2"/>
      <c r="O763" s="2"/>
      <c r="P763" s="66"/>
      <c r="Q763" s="66"/>
      <c r="R763" s="2"/>
      <c r="S763" s="2"/>
      <c r="T763" s="2"/>
    </row>
    <row r="764" spans="1:20">
      <c r="A764" s="3"/>
      <c r="B764" s="3"/>
      <c r="C764" s="2"/>
      <c r="D764" s="2"/>
      <c r="E764" s="64"/>
      <c r="F764" s="64"/>
      <c r="G764" s="64"/>
      <c r="H764" s="64"/>
      <c r="I764" s="2"/>
      <c r="J764" s="2"/>
      <c r="K764" s="2"/>
      <c r="L764" s="2"/>
      <c r="M764" s="2"/>
      <c r="N764" s="2"/>
      <c r="O764" s="2"/>
      <c r="P764" s="66"/>
      <c r="Q764" s="66"/>
      <c r="R764" s="2"/>
      <c r="S764" s="2"/>
      <c r="T764" s="2"/>
    </row>
    <row r="765" spans="1:20">
      <c r="A765" s="3"/>
      <c r="B765" s="3"/>
      <c r="C765" s="2"/>
      <c r="D765" s="2"/>
      <c r="E765" s="64"/>
      <c r="F765" s="64"/>
      <c r="G765" s="64"/>
      <c r="H765" s="64"/>
      <c r="I765" s="2"/>
      <c r="J765" s="2"/>
      <c r="K765" s="2"/>
      <c r="L765" s="2"/>
      <c r="M765" s="2"/>
      <c r="N765" s="2"/>
      <c r="O765" s="2"/>
      <c r="P765" s="66"/>
      <c r="Q765" s="66"/>
      <c r="R765" s="2"/>
      <c r="S765" s="2"/>
      <c r="T765" s="2"/>
    </row>
    <row r="766" spans="1:20">
      <c r="A766" s="3"/>
      <c r="B766" s="3"/>
      <c r="C766" s="2"/>
      <c r="D766" s="2"/>
      <c r="E766" s="64"/>
      <c r="F766" s="64"/>
      <c r="G766" s="64"/>
      <c r="H766" s="64"/>
      <c r="I766" s="2"/>
      <c r="J766" s="2"/>
      <c r="K766" s="2"/>
      <c r="L766" s="2"/>
      <c r="M766" s="2"/>
      <c r="N766" s="2"/>
      <c r="O766" s="2"/>
      <c r="P766" s="66"/>
      <c r="Q766" s="66"/>
      <c r="R766" s="2"/>
      <c r="S766" s="2"/>
      <c r="T766" s="2"/>
    </row>
    <row r="767" spans="1:20">
      <c r="A767" s="3"/>
      <c r="B767" s="3"/>
      <c r="C767" s="2"/>
      <c r="D767" s="2"/>
      <c r="E767" s="64"/>
      <c r="F767" s="64"/>
      <c r="G767" s="64"/>
      <c r="H767" s="64"/>
      <c r="I767" s="2"/>
      <c r="J767" s="2"/>
      <c r="K767" s="2"/>
      <c r="L767" s="2"/>
      <c r="M767" s="2"/>
      <c r="N767" s="2"/>
      <c r="O767" s="2"/>
      <c r="P767" s="66"/>
      <c r="Q767" s="66"/>
      <c r="R767" s="2"/>
      <c r="S767" s="2"/>
      <c r="T767" s="2"/>
    </row>
    <row r="768" spans="1:20">
      <c r="A768" s="3"/>
      <c r="B768" s="3"/>
      <c r="C768" s="2"/>
      <c r="D768" s="2"/>
      <c r="E768" s="64"/>
      <c r="F768" s="64"/>
      <c r="G768" s="64"/>
      <c r="H768" s="64"/>
      <c r="I768" s="2"/>
      <c r="J768" s="2"/>
      <c r="K768" s="2"/>
      <c r="L768" s="2"/>
      <c r="M768" s="2"/>
      <c r="N768" s="2"/>
      <c r="O768" s="2"/>
      <c r="P768" s="66"/>
      <c r="Q768" s="66"/>
      <c r="R768" s="2"/>
      <c r="S768" s="2"/>
      <c r="T768" s="2"/>
    </row>
    <row r="769" spans="1:20">
      <c r="A769" s="3"/>
      <c r="B769" s="3"/>
      <c r="C769" s="2"/>
      <c r="D769" s="2"/>
      <c r="E769" s="64"/>
      <c r="F769" s="64"/>
      <c r="G769" s="64"/>
      <c r="H769" s="64"/>
      <c r="I769" s="2"/>
      <c r="J769" s="2"/>
      <c r="K769" s="2"/>
      <c r="L769" s="2"/>
      <c r="M769" s="2"/>
      <c r="N769" s="2"/>
      <c r="O769" s="2"/>
      <c r="P769" s="66"/>
      <c r="Q769" s="66"/>
      <c r="R769" s="2"/>
      <c r="S769" s="2"/>
      <c r="T769" s="2"/>
    </row>
    <row r="770" spans="1:20">
      <c r="A770" s="3"/>
      <c r="B770" s="3"/>
      <c r="C770" s="2"/>
      <c r="D770" s="2"/>
      <c r="E770" s="64"/>
      <c r="F770" s="64"/>
      <c r="G770" s="64"/>
      <c r="H770" s="64"/>
      <c r="I770" s="2"/>
      <c r="J770" s="2"/>
      <c r="K770" s="2"/>
      <c r="L770" s="2"/>
      <c r="M770" s="2"/>
      <c r="N770" s="2"/>
      <c r="O770" s="2"/>
      <c r="P770" s="66"/>
      <c r="Q770" s="66"/>
      <c r="R770" s="2"/>
      <c r="S770" s="2"/>
      <c r="T770" s="2"/>
    </row>
    <row r="771" spans="1:20">
      <c r="A771" s="3"/>
      <c r="B771" s="3"/>
      <c r="C771" s="2"/>
      <c r="D771" s="2"/>
      <c r="E771" s="64"/>
      <c r="F771" s="64"/>
      <c r="G771" s="64"/>
      <c r="H771" s="64"/>
      <c r="I771" s="2"/>
      <c r="J771" s="2"/>
      <c r="K771" s="2"/>
      <c r="L771" s="2"/>
      <c r="M771" s="2"/>
      <c r="N771" s="2"/>
      <c r="O771" s="2"/>
      <c r="P771" s="66"/>
      <c r="Q771" s="66"/>
      <c r="R771" s="2"/>
      <c r="S771" s="2"/>
      <c r="T771" s="2"/>
    </row>
    <row r="772" spans="1:20">
      <c r="A772" s="3"/>
      <c r="B772" s="3"/>
      <c r="C772" s="2"/>
      <c r="D772" s="2"/>
      <c r="E772" s="64"/>
      <c r="F772" s="64"/>
      <c r="G772" s="64"/>
      <c r="H772" s="64"/>
      <c r="I772" s="2"/>
      <c r="J772" s="2"/>
      <c r="K772" s="2"/>
      <c r="L772" s="2"/>
      <c r="M772" s="2"/>
      <c r="N772" s="2"/>
      <c r="O772" s="2"/>
      <c r="P772" s="66"/>
      <c r="Q772" s="66"/>
      <c r="R772" s="2"/>
      <c r="S772" s="2"/>
      <c r="T772" s="2"/>
    </row>
    <row r="773" spans="1:20">
      <c r="A773" s="3"/>
      <c r="B773" s="3"/>
      <c r="C773" s="2"/>
      <c r="D773" s="2"/>
      <c r="E773" s="64"/>
      <c r="F773" s="64"/>
      <c r="G773" s="64"/>
      <c r="H773" s="64"/>
      <c r="I773" s="2"/>
      <c r="J773" s="2"/>
      <c r="K773" s="2"/>
      <c r="L773" s="2"/>
      <c r="M773" s="2"/>
      <c r="N773" s="2"/>
      <c r="O773" s="2"/>
      <c r="P773" s="66"/>
      <c r="Q773" s="66"/>
      <c r="R773" s="2"/>
      <c r="S773" s="2"/>
      <c r="T773" s="2"/>
    </row>
    <row r="774" spans="1:20">
      <c r="A774" s="3"/>
      <c r="B774" s="3"/>
      <c r="C774" s="2"/>
      <c r="D774" s="2"/>
      <c r="E774" s="64"/>
      <c r="F774" s="64"/>
      <c r="G774" s="64"/>
      <c r="H774" s="64"/>
      <c r="I774" s="2"/>
      <c r="J774" s="2"/>
      <c r="K774" s="2"/>
      <c r="L774" s="2"/>
      <c r="M774" s="2"/>
      <c r="N774" s="2"/>
      <c r="O774" s="2"/>
      <c r="P774" s="66"/>
      <c r="Q774" s="66"/>
      <c r="R774" s="2"/>
      <c r="S774" s="2"/>
      <c r="T774" s="2"/>
    </row>
    <row r="775" spans="1:20">
      <c r="A775" s="3"/>
      <c r="B775" s="3"/>
      <c r="C775" s="2"/>
      <c r="D775" s="2"/>
      <c r="E775" s="64"/>
      <c r="F775" s="64"/>
      <c r="G775" s="64"/>
      <c r="H775" s="64"/>
      <c r="I775" s="2"/>
      <c r="J775" s="2"/>
      <c r="K775" s="2"/>
      <c r="L775" s="2"/>
      <c r="M775" s="2"/>
      <c r="N775" s="2"/>
      <c r="O775" s="2"/>
      <c r="P775" s="66"/>
      <c r="Q775" s="66"/>
      <c r="R775" s="2"/>
      <c r="S775" s="2"/>
      <c r="T775" s="2"/>
    </row>
    <row r="776" spans="1:20">
      <c r="A776" s="3"/>
      <c r="B776" s="3"/>
      <c r="C776" s="2"/>
      <c r="D776" s="2"/>
      <c r="E776" s="64"/>
      <c r="F776" s="64"/>
      <c r="G776" s="64"/>
      <c r="H776" s="64"/>
      <c r="I776" s="2"/>
      <c r="J776" s="2"/>
      <c r="K776" s="2"/>
      <c r="L776" s="2"/>
      <c r="M776" s="2"/>
      <c r="N776" s="2"/>
      <c r="O776" s="2"/>
      <c r="P776" s="66"/>
      <c r="Q776" s="66"/>
      <c r="R776" s="2"/>
      <c r="S776" s="2"/>
      <c r="T776" s="2"/>
    </row>
    <row r="777" spans="1:20">
      <c r="A777" s="3"/>
      <c r="B777" s="3"/>
      <c r="C777" s="2"/>
      <c r="D777" s="2"/>
      <c r="E777" s="64"/>
      <c r="F777" s="64"/>
      <c r="G777" s="64"/>
      <c r="H777" s="64"/>
      <c r="I777" s="2"/>
      <c r="J777" s="2"/>
      <c r="K777" s="2"/>
      <c r="L777" s="2"/>
      <c r="M777" s="2"/>
      <c r="N777" s="2"/>
      <c r="O777" s="2"/>
      <c r="P777" s="66"/>
      <c r="Q777" s="66"/>
      <c r="R777" s="2"/>
      <c r="S777" s="2"/>
      <c r="T777" s="2"/>
    </row>
    <row r="778" spans="1:20">
      <c r="A778" s="3"/>
      <c r="B778" s="3"/>
      <c r="C778" s="2"/>
      <c r="D778" s="2"/>
      <c r="E778" s="64"/>
      <c r="F778" s="64"/>
      <c r="G778" s="64"/>
      <c r="H778" s="64"/>
      <c r="I778" s="2"/>
      <c r="J778" s="2"/>
      <c r="K778" s="2"/>
      <c r="L778" s="2"/>
      <c r="M778" s="2"/>
      <c r="N778" s="2"/>
      <c r="O778" s="2"/>
      <c r="P778" s="66"/>
      <c r="Q778" s="66"/>
      <c r="R778" s="2"/>
      <c r="S778" s="2"/>
      <c r="T778" s="2"/>
    </row>
    <row r="779" spans="1:20">
      <c r="A779" s="3"/>
      <c r="B779" s="3"/>
      <c r="C779" s="2"/>
      <c r="D779" s="2"/>
      <c r="E779" s="64"/>
      <c r="F779" s="64"/>
      <c r="G779" s="64"/>
      <c r="H779" s="64"/>
      <c r="I779" s="2"/>
      <c r="J779" s="2"/>
      <c r="K779" s="2"/>
      <c r="L779" s="2"/>
      <c r="M779" s="2"/>
      <c r="N779" s="2"/>
      <c r="O779" s="2"/>
      <c r="P779" s="66"/>
      <c r="Q779" s="66"/>
      <c r="R779" s="2"/>
      <c r="S779" s="2"/>
      <c r="T779" s="2"/>
    </row>
    <row r="780" spans="1:20">
      <c r="A780" s="3"/>
      <c r="B780" s="3"/>
      <c r="C780" s="2"/>
      <c r="D780" s="2"/>
      <c r="E780" s="64"/>
      <c r="F780" s="64"/>
      <c r="G780" s="64"/>
      <c r="H780" s="64"/>
      <c r="I780" s="2"/>
      <c r="J780" s="2"/>
      <c r="K780" s="2"/>
      <c r="L780" s="2"/>
      <c r="M780" s="2"/>
      <c r="N780" s="2"/>
      <c r="O780" s="2"/>
      <c r="P780" s="66"/>
      <c r="Q780" s="66"/>
      <c r="R780" s="2"/>
      <c r="S780" s="2"/>
      <c r="T780" s="2"/>
    </row>
    <row r="781" spans="1:20">
      <c r="A781" s="3"/>
      <c r="B781" s="3"/>
      <c r="C781" s="2"/>
      <c r="D781" s="2"/>
      <c r="E781" s="64"/>
      <c r="F781" s="64"/>
      <c r="G781" s="64"/>
      <c r="H781" s="64"/>
      <c r="I781" s="2"/>
      <c r="J781" s="2"/>
      <c r="K781" s="2"/>
      <c r="L781" s="2"/>
      <c r="M781" s="2"/>
      <c r="N781" s="2"/>
      <c r="O781" s="2"/>
      <c r="P781" s="66"/>
      <c r="Q781" s="66"/>
      <c r="R781" s="2"/>
      <c r="S781" s="2"/>
      <c r="T781" s="2"/>
    </row>
    <row r="782" spans="1:20">
      <c r="A782" s="3"/>
      <c r="B782" s="3"/>
      <c r="C782" s="2"/>
      <c r="D782" s="2"/>
      <c r="E782" s="64"/>
      <c r="F782" s="64"/>
      <c r="G782" s="64"/>
      <c r="H782" s="64"/>
      <c r="I782" s="2"/>
      <c r="J782" s="2"/>
      <c r="K782" s="2"/>
      <c r="L782" s="2"/>
      <c r="M782" s="2"/>
      <c r="N782" s="2"/>
      <c r="O782" s="2"/>
      <c r="P782" s="66"/>
      <c r="Q782" s="66"/>
      <c r="R782" s="2"/>
      <c r="S782" s="2"/>
      <c r="T782" s="2"/>
    </row>
    <row r="783" spans="1:20">
      <c r="A783" s="3"/>
      <c r="B783" s="3"/>
      <c r="C783" s="2"/>
      <c r="D783" s="2"/>
      <c r="E783" s="64"/>
      <c r="F783" s="64"/>
      <c r="G783" s="64"/>
      <c r="H783" s="64"/>
      <c r="I783" s="2"/>
      <c r="J783" s="2"/>
      <c r="K783" s="2"/>
      <c r="L783" s="2"/>
      <c r="M783" s="2"/>
      <c r="N783" s="2"/>
      <c r="O783" s="2"/>
      <c r="P783" s="66"/>
      <c r="Q783" s="66"/>
      <c r="R783" s="2"/>
      <c r="S783" s="2"/>
      <c r="T783" s="2"/>
    </row>
    <row r="784" spans="1:20">
      <c r="A784" s="3"/>
      <c r="B784" s="3"/>
      <c r="C784" s="2"/>
      <c r="D784" s="2"/>
      <c r="E784" s="64"/>
      <c r="F784" s="64"/>
      <c r="G784" s="64"/>
      <c r="H784" s="64"/>
      <c r="I784" s="2"/>
      <c r="J784" s="2"/>
      <c r="K784" s="2"/>
      <c r="L784" s="2"/>
      <c r="M784" s="2"/>
      <c r="N784" s="2"/>
      <c r="O784" s="2"/>
      <c r="P784" s="66"/>
      <c r="Q784" s="66"/>
      <c r="R784" s="2"/>
      <c r="S784" s="2"/>
      <c r="T784" s="2"/>
    </row>
    <row r="785" spans="1:20">
      <c r="A785" s="3"/>
      <c r="B785" s="3"/>
      <c r="C785" s="2"/>
      <c r="D785" s="2"/>
      <c r="E785" s="64"/>
      <c r="F785" s="64"/>
      <c r="G785" s="64"/>
      <c r="H785" s="64"/>
      <c r="I785" s="2"/>
      <c r="J785" s="2"/>
      <c r="K785" s="2"/>
      <c r="L785" s="2"/>
      <c r="M785" s="2"/>
      <c r="N785" s="2"/>
      <c r="O785" s="2"/>
      <c r="P785" s="66"/>
      <c r="Q785" s="66"/>
      <c r="R785" s="2"/>
      <c r="S785" s="2"/>
      <c r="T785" s="2"/>
    </row>
    <row r="786" spans="1:20">
      <c r="A786" s="3"/>
      <c r="B786" s="3"/>
      <c r="C786" s="2"/>
      <c r="D786" s="2"/>
      <c r="E786" s="64"/>
      <c r="F786" s="64"/>
      <c r="G786" s="64"/>
      <c r="H786" s="64"/>
      <c r="I786" s="2"/>
      <c r="J786" s="2"/>
      <c r="K786" s="2"/>
      <c r="L786" s="2"/>
      <c r="M786" s="2"/>
      <c r="N786" s="2"/>
      <c r="O786" s="2"/>
      <c r="P786" s="66"/>
      <c r="Q786" s="66"/>
      <c r="R786" s="2"/>
      <c r="S786" s="2"/>
      <c r="T786" s="2"/>
    </row>
    <row r="787" spans="1:20">
      <c r="A787" s="3"/>
      <c r="B787" s="3"/>
      <c r="C787" s="2"/>
      <c r="D787" s="2"/>
      <c r="E787" s="64"/>
      <c r="F787" s="64"/>
      <c r="G787" s="64"/>
      <c r="H787" s="64"/>
      <c r="I787" s="2"/>
      <c r="J787" s="2"/>
      <c r="K787" s="2"/>
      <c r="L787" s="2"/>
      <c r="M787" s="2"/>
      <c r="N787" s="2"/>
      <c r="O787" s="2"/>
      <c r="P787" s="66"/>
      <c r="Q787" s="66"/>
      <c r="R787" s="2"/>
      <c r="S787" s="2"/>
      <c r="T787" s="2"/>
    </row>
    <row r="788" spans="1:20">
      <c r="A788" s="3"/>
      <c r="B788" s="3"/>
      <c r="C788" s="2"/>
      <c r="D788" s="2"/>
      <c r="E788" s="64"/>
      <c r="F788" s="64"/>
      <c r="G788" s="64"/>
      <c r="H788" s="64"/>
      <c r="I788" s="2"/>
      <c r="J788" s="2"/>
      <c r="K788" s="2"/>
      <c r="L788" s="2"/>
      <c r="M788" s="2"/>
      <c r="N788" s="2"/>
      <c r="O788" s="2"/>
      <c r="P788" s="66"/>
      <c r="Q788" s="66"/>
      <c r="R788" s="2"/>
      <c r="S788" s="2"/>
      <c r="T788" s="2"/>
    </row>
    <row r="789" spans="1:20">
      <c r="A789" s="3"/>
      <c r="B789" s="3"/>
      <c r="C789" s="2"/>
      <c r="D789" s="2"/>
      <c r="E789" s="64"/>
      <c r="F789" s="64"/>
      <c r="G789" s="64"/>
      <c r="H789" s="64"/>
      <c r="I789" s="2"/>
      <c r="J789" s="2"/>
      <c r="K789" s="2"/>
      <c r="L789" s="2"/>
      <c r="M789" s="2"/>
      <c r="N789" s="2"/>
      <c r="O789" s="2"/>
      <c r="P789" s="66"/>
      <c r="Q789" s="66"/>
      <c r="R789" s="2"/>
      <c r="S789" s="2"/>
      <c r="T789" s="2"/>
    </row>
    <row r="790" spans="1:20">
      <c r="A790" s="3"/>
      <c r="B790" s="3"/>
      <c r="C790" s="2"/>
      <c r="D790" s="2"/>
      <c r="E790" s="64"/>
      <c r="F790" s="64"/>
      <c r="G790" s="64"/>
      <c r="H790" s="64"/>
      <c r="I790" s="2"/>
      <c r="J790" s="2"/>
      <c r="K790" s="2"/>
      <c r="L790" s="2"/>
      <c r="M790" s="2"/>
      <c r="N790" s="2"/>
      <c r="O790" s="2"/>
      <c r="P790" s="66"/>
      <c r="Q790" s="66"/>
      <c r="R790" s="2"/>
      <c r="S790" s="2"/>
      <c r="T790" s="2"/>
    </row>
    <row r="791" spans="1:20">
      <c r="A791" s="3"/>
      <c r="B791" s="3"/>
      <c r="C791" s="2"/>
      <c r="D791" s="2"/>
      <c r="E791" s="64"/>
      <c r="F791" s="64"/>
      <c r="G791" s="64"/>
      <c r="H791" s="64"/>
      <c r="I791" s="2"/>
      <c r="J791" s="2"/>
      <c r="K791" s="2"/>
      <c r="L791" s="2"/>
      <c r="M791" s="2"/>
      <c r="N791" s="2"/>
      <c r="O791" s="2"/>
      <c r="P791" s="66"/>
      <c r="Q791" s="66"/>
      <c r="R791" s="2"/>
      <c r="S791" s="2"/>
      <c r="T791" s="2"/>
    </row>
    <row r="792" spans="1:20">
      <c r="A792" s="3"/>
      <c r="B792" s="3"/>
      <c r="C792" s="2"/>
      <c r="D792" s="2"/>
      <c r="E792" s="64"/>
      <c r="F792" s="64"/>
      <c r="G792" s="64"/>
      <c r="H792" s="64"/>
      <c r="I792" s="2"/>
      <c r="J792" s="2"/>
      <c r="K792" s="2"/>
      <c r="L792" s="2"/>
      <c r="M792" s="2"/>
      <c r="N792" s="2"/>
      <c r="O792" s="2"/>
      <c r="P792" s="66"/>
      <c r="Q792" s="66"/>
      <c r="R792" s="2"/>
      <c r="S792" s="2"/>
      <c r="T792" s="2"/>
    </row>
    <row r="793" spans="1:20">
      <c r="A793" s="3"/>
      <c r="B793" s="3"/>
      <c r="C793" s="2"/>
      <c r="D793" s="2"/>
      <c r="E793" s="64"/>
      <c r="F793" s="64"/>
      <c r="G793" s="64"/>
      <c r="H793" s="64"/>
      <c r="I793" s="2"/>
      <c r="J793" s="2"/>
      <c r="K793" s="2"/>
      <c r="L793" s="2"/>
      <c r="M793" s="2"/>
      <c r="N793" s="2"/>
      <c r="O793" s="2"/>
      <c r="P793" s="66"/>
      <c r="Q793" s="66"/>
      <c r="R793" s="2"/>
      <c r="S793" s="2"/>
      <c r="T793" s="2"/>
    </row>
    <row r="794" spans="1:20">
      <c r="A794" s="3"/>
      <c r="B794" s="3"/>
      <c r="C794" s="2"/>
      <c r="D794" s="2"/>
      <c r="E794" s="64"/>
      <c r="F794" s="64"/>
      <c r="G794" s="64"/>
      <c r="H794" s="64"/>
      <c r="I794" s="2"/>
      <c r="J794" s="2"/>
      <c r="K794" s="2"/>
      <c r="L794" s="2"/>
      <c r="M794" s="2"/>
      <c r="N794" s="2"/>
      <c r="O794" s="2"/>
      <c r="P794" s="66"/>
      <c r="Q794" s="66"/>
      <c r="R794" s="2"/>
      <c r="S794" s="2"/>
      <c r="T794" s="2"/>
    </row>
    <row r="795" spans="1:20">
      <c r="A795" s="3"/>
      <c r="B795" s="3"/>
      <c r="C795" s="2"/>
      <c r="D795" s="2"/>
      <c r="E795" s="64"/>
      <c r="F795" s="64"/>
      <c r="G795" s="64"/>
      <c r="H795" s="64"/>
      <c r="I795" s="2"/>
      <c r="J795" s="2"/>
      <c r="K795" s="2"/>
      <c r="L795" s="2"/>
      <c r="M795" s="2"/>
      <c r="N795" s="2"/>
      <c r="O795" s="2"/>
      <c r="P795" s="66"/>
      <c r="Q795" s="66"/>
      <c r="R795" s="2"/>
      <c r="S795" s="2"/>
      <c r="T795" s="2"/>
    </row>
    <row r="796" spans="1:20">
      <c r="A796" s="3"/>
      <c r="B796" s="3"/>
      <c r="C796" s="2"/>
      <c r="D796" s="2"/>
      <c r="E796" s="64"/>
      <c r="F796" s="64"/>
      <c r="G796" s="64"/>
      <c r="H796" s="64"/>
      <c r="I796" s="2"/>
      <c r="J796" s="2"/>
      <c r="K796" s="2"/>
      <c r="L796" s="2"/>
      <c r="M796" s="2"/>
      <c r="N796" s="2"/>
      <c r="O796" s="2"/>
      <c r="P796" s="66"/>
      <c r="Q796" s="66"/>
      <c r="R796" s="2"/>
      <c r="S796" s="2"/>
      <c r="T796" s="2"/>
    </row>
    <row r="797" spans="1:20">
      <c r="A797" s="3"/>
      <c r="B797" s="3"/>
      <c r="C797" s="2"/>
      <c r="D797" s="2"/>
      <c r="E797" s="64"/>
      <c r="F797" s="64"/>
      <c r="G797" s="64"/>
      <c r="H797" s="64"/>
      <c r="I797" s="2"/>
      <c r="J797" s="2"/>
      <c r="K797" s="2"/>
      <c r="L797" s="2"/>
      <c r="M797" s="2"/>
      <c r="N797" s="2"/>
      <c r="O797" s="2"/>
      <c r="P797" s="66"/>
      <c r="Q797" s="66"/>
      <c r="R797" s="2"/>
      <c r="S797" s="2"/>
      <c r="T797" s="2"/>
    </row>
    <row r="798" spans="1:20">
      <c r="A798" s="3"/>
      <c r="B798" s="3"/>
      <c r="C798" s="2"/>
      <c r="D798" s="2"/>
      <c r="E798" s="64"/>
      <c r="F798" s="64"/>
      <c r="G798" s="64"/>
      <c r="H798" s="64"/>
      <c r="I798" s="2"/>
      <c r="J798" s="2"/>
      <c r="K798" s="2"/>
      <c r="L798" s="2"/>
      <c r="M798" s="2"/>
      <c r="N798" s="2"/>
      <c r="O798" s="2"/>
      <c r="P798" s="66"/>
      <c r="Q798" s="66"/>
      <c r="R798" s="2"/>
      <c r="S798" s="2"/>
      <c r="T798" s="2"/>
    </row>
    <row r="799" spans="1:20">
      <c r="A799" s="3"/>
      <c r="B799" s="3"/>
      <c r="C799" s="2"/>
      <c r="D799" s="2"/>
      <c r="E799" s="64"/>
      <c r="F799" s="64"/>
      <c r="G799" s="64"/>
      <c r="H799" s="64"/>
      <c r="I799" s="2"/>
      <c r="J799" s="2"/>
      <c r="K799" s="2"/>
      <c r="L799" s="2"/>
      <c r="M799" s="2"/>
      <c r="N799" s="2"/>
      <c r="O799" s="2"/>
      <c r="P799" s="66"/>
      <c r="Q799" s="66"/>
      <c r="R799" s="2"/>
      <c r="S799" s="2"/>
      <c r="T799" s="2"/>
    </row>
    <row r="800" spans="1:20">
      <c r="A800" s="3"/>
      <c r="B800" s="3"/>
      <c r="C800" s="2"/>
      <c r="D800" s="2"/>
      <c r="E800" s="64"/>
      <c r="F800" s="64"/>
      <c r="G800" s="64"/>
      <c r="H800" s="64"/>
      <c r="I800" s="2"/>
      <c r="J800" s="2"/>
      <c r="K800" s="2"/>
      <c r="L800" s="2"/>
      <c r="M800" s="2"/>
      <c r="N800" s="2"/>
      <c r="O800" s="2"/>
      <c r="P800" s="66"/>
      <c r="Q800" s="66"/>
      <c r="R800" s="2"/>
      <c r="S800" s="2"/>
      <c r="T800" s="2"/>
    </row>
    <row r="801" spans="1:20">
      <c r="A801" s="3"/>
      <c r="B801" s="3"/>
      <c r="C801" s="2"/>
      <c r="D801" s="2"/>
      <c r="E801" s="64"/>
      <c r="F801" s="64"/>
      <c r="G801" s="64"/>
      <c r="H801" s="64"/>
      <c r="I801" s="2"/>
      <c r="J801" s="2"/>
      <c r="K801" s="2"/>
      <c r="L801" s="2"/>
      <c r="M801" s="2"/>
      <c r="N801" s="2"/>
      <c r="O801" s="2"/>
      <c r="P801" s="66"/>
      <c r="Q801" s="66"/>
      <c r="R801" s="2"/>
      <c r="S801" s="2"/>
      <c r="T801" s="2"/>
    </row>
    <row r="802" spans="1:20">
      <c r="A802" s="3"/>
      <c r="B802" s="3"/>
      <c r="C802" s="2"/>
      <c r="D802" s="2"/>
      <c r="E802" s="64"/>
      <c r="F802" s="64"/>
      <c r="G802" s="64"/>
      <c r="H802" s="64"/>
      <c r="I802" s="2"/>
      <c r="J802" s="2"/>
      <c r="K802" s="2"/>
      <c r="L802" s="2"/>
      <c r="M802" s="2"/>
      <c r="N802" s="2"/>
      <c r="O802" s="2"/>
      <c r="P802" s="66"/>
      <c r="Q802" s="66"/>
      <c r="R802" s="2"/>
      <c r="S802" s="2"/>
      <c r="T802" s="2"/>
    </row>
    <row r="803" spans="1:20">
      <c r="A803" s="3"/>
      <c r="B803" s="3"/>
      <c r="C803" s="2"/>
      <c r="D803" s="2"/>
      <c r="E803" s="64"/>
      <c r="F803" s="64"/>
      <c r="G803" s="64"/>
      <c r="H803" s="64"/>
      <c r="I803" s="2"/>
      <c r="J803" s="2"/>
      <c r="K803" s="2"/>
      <c r="L803" s="2"/>
      <c r="M803" s="2"/>
      <c r="N803" s="2"/>
      <c r="O803" s="2"/>
      <c r="P803" s="66"/>
      <c r="Q803" s="66"/>
      <c r="R803" s="2"/>
      <c r="S803" s="2"/>
      <c r="T803" s="2"/>
    </row>
    <row r="804" spans="1:20">
      <c r="A804" s="3"/>
      <c r="B804" s="3"/>
      <c r="C804" s="2"/>
      <c r="D804" s="2"/>
      <c r="E804" s="64"/>
      <c r="F804" s="64"/>
      <c r="G804" s="64"/>
      <c r="H804" s="64"/>
      <c r="I804" s="2"/>
      <c r="J804" s="2"/>
      <c r="K804" s="2"/>
      <c r="L804" s="2"/>
      <c r="M804" s="2"/>
      <c r="N804" s="2"/>
      <c r="O804" s="2"/>
      <c r="P804" s="66"/>
      <c r="Q804" s="66"/>
      <c r="R804" s="2"/>
      <c r="S804" s="2"/>
      <c r="T804" s="2"/>
    </row>
    <row r="805" spans="1:20">
      <c r="A805" s="3"/>
      <c r="B805" s="3"/>
      <c r="C805" s="2"/>
      <c r="D805" s="2"/>
      <c r="E805" s="64"/>
      <c r="F805" s="64"/>
      <c r="G805" s="64"/>
      <c r="H805" s="64"/>
      <c r="I805" s="2"/>
      <c r="J805" s="2"/>
      <c r="K805" s="2"/>
      <c r="L805" s="2"/>
      <c r="M805" s="2"/>
      <c r="N805" s="2"/>
      <c r="O805" s="2"/>
      <c r="P805" s="66"/>
      <c r="Q805" s="66"/>
      <c r="R805" s="2"/>
      <c r="S805" s="2"/>
      <c r="T805" s="2"/>
    </row>
    <row r="806" spans="1:20">
      <c r="A806" s="3"/>
      <c r="B806" s="3"/>
      <c r="C806" s="2"/>
      <c r="D806" s="2"/>
      <c r="E806" s="64"/>
      <c r="F806" s="64"/>
      <c r="G806" s="64"/>
      <c r="H806" s="64"/>
      <c r="I806" s="2"/>
      <c r="J806" s="2"/>
      <c r="K806" s="2"/>
      <c r="L806" s="2"/>
      <c r="M806" s="2"/>
      <c r="N806" s="2"/>
      <c r="O806" s="2"/>
      <c r="P806" s="66"/>
      <c r="Q806" s="66"/>
      <c r="R806" s="2"/>
      <c r="S806" s="2"/>
      <c r="T806" s="2"/>
    </row>
    <row r="807" spans="1:20">
      <c r="A807" s="3"/>
      <c r="B807" s="3"/>
      <c r="C807" s="2"/>
      <c r="D807" s="2"/>
      <c r="E807" s="64"/>
      <c r="F807" s="64"/>
      <c r="G807" s="64"/>
      <c r="H807" s="64"/>
      <c r="I807" s="2"/>
      <c r="J807" s="2"/>
      <c r="K807" s="2"/>
      <c r="L807" s="2"/>
      <c r="M807" s="2"/>
      <c r="N807" s="2"/>
      <c r="O807" s="2"/>
      <c r="P807" s="66"/>
      <c r="Q807" s="66"/>
      <c r="R807" s="2"/>
      <c r="S807" s="2"/>
      <c r="T807" s="2"/>
    </row>
    <row r="808" spans="1:20">
      <c r="A808" s="3"/>
      <c r="B808" s="3"/>
      <c r="C808" s="2"/>
      <c r="D808" s="2"/>
      <c r="E808" s="64"/>
      <c r="F808" s="64"/>
      <c r="G808" s="64"/>
      <c r="H808" s="64"/>
      <c r="I808" s="2"/>
      <c r="J808" s="2"/>
      <c r="K808" s="2"/>
      <c r="L808" s="2"/>
      <c r="M808" s="2"/>
      <c r="N808" s="2"/>
      <c r="O808" s="2"/>
      <c r="P808" s="66"/>
      <c r="Q808" s="66"/>
      <c r="R808" s="2"/>
      <c r="S808" s="2"/>
      <c r="T808" s="2"/>
    </row>
    <row r="809" spans="1:20">
      <c r="A809" s="3"/>
      <c r="B809" s="3"/>
      <c r="C809" s="2"/>
      <c r="D809" s="2"/>
      <c r="E809" s="64"/>
      <c r="F809" s="64"/>
      <c r="G809" s="64"/>
      <c r="H809" s="64"/>
      <c r="I809" s="2"/>
      <c r="J809" s="2"/>
      <c r="K809" s="2"/>
      <c r="L809" s="2"/>
      <c r="M809" s="2"/>
      <c r="N809" s="2"/>
      <c r="O809" s="2"/>
      <c r="P809" s="66"/>
      <c r="Q809" s="66"/>
      <c r="R809" s="2"/>
      <c r="S809" s="2"/>
      <c r="T809" s="2"/>
    </row>
    <row r="810" spans="1:20">
      <c r="A810" s="3"/>
      <c r="B810" s="3"/>
      <c r="C810" s="2"/>
      <c r="D810" s="2"/>
      <c r="E810" s="64"/>
      <c r="F810" s="64"/>
      <c r="G810" s="64"/>
      <c r="H810" s="64"/>
      <c r="I810" s="2"/>
      <c r="J810" s="2"/>
      <c r="K810" s="2"/>
      <c r="L810" s="2"/>
      <c r="M810" s="2"/>
      <c r="N810" s="2"/>
      <c r="O810" s="2"/>
      <c r="P810" s="66"/>
      <c r="Q810" s="66"/>
      <c r="R810" s="2"/>
      <c r="S810" s="2"/>
      <c r="T810" s="2"/>
    </row>
    <row r="811" spans="1:20">
      <c r="A811" s="3"/>
      <c r="B811" s="3"/>
      <c r="C811" s="2"/>
      <c r="D811" s="2"/>
      <c r="E811" s="64"/>
      <c r="F811" s="64"/>
      <c r="G811" s="64"/>
      <c r="H811" s="64"/>
      <c r="I811" s="2"/>
      <c r="J811" s="2"/>
      <c r="K811" s="2"/>
      <c r="L811" s="2"/>
      <c r="M811" s="2"/>
      <c r="N811" s="2"/>
      <c r="O811" s="2"/>
      <c r="P811" s="66"/>
      <c r="Q811" s="66"/>
      <c r="R811" s="2"/>
      <c r="S811" s="2"/>
      <c r="T811" s="2"/>
    </row>
    <row r="812" spans="1:20">
      <c r="A812" s="3"/>
      <c r="B812" s="3"/>
      <c r="C812" s="2"/>
      <c r="D812" s="2"/>
      <c r="E812" s="64"/>
      <c r="F812" s="64"/>
      <c r="G812" s="64"/>
      <c r="H812" s="64"/>
      <c r="I812" s="2"/>
      <c r="J812" s="2"/>
      <c r="K812" s="2"/>
      <c r="L812" s="2"/>
      <c r="M812" s="2"/>
      <c r="N812" s="2"/>
      <c r="O812" s="2"/>
      <c r="P812" s="66"/>
      <c r="Q812" s="66"/>
      <c r="R812" s="2"/>
      <c r="S812" s="2"/>
      <c r="T812" s="2"/>
    </row>
    <row r="813" spans="1:20">
      <c r="A813" s="3"/>
      <c r="B813" s="3"/>
      <c r="C813" s="2"/>
      <c r="D813" s="2"/>
      <c r="E813" s="64"/>
      <c r="F813" s="64"/>
      <c r="G813" s="64"/>
      <c r="H813" s="64"/>
      <c r="I813" s="2"/>
      <c r="J813" s="2"/>
      <c r="K813" s="2"/>
      <c r="L813" s="2"/>
      <c r="M813" s="2"/>
      <c r="N813" s="2"/>
      <c r="O813" s="2"/>
      <c r="P813" s="66"/>
      <c r="Q813" s="66"/>
      <c r="R813" s="2"/>
      <c r="S813" s="2"/>
      <c r="T813" s="2"/>
    </row>
    <row r="814" spans="1:20">
      <c r="A814" s="3"/>
      <c r="B814" s="3"/>
      <c r="C814" s="2"/>
      <c r="D814" s="2"/>
      <c r="E814" s="64"/>
      <c r="F814" s="64"/>
      <c r="G814" s="64"/>
      <c r="H814" s="64"/>
      <c r="I814" s="2"/>
      <c r="J814" s="2"/>
      <c r="K814" s="2"/>
      <c r="L814" s="2"/>
      <c r="M814" s="2"/>
      <c r="N814" s="2"/>
      <c r="O814" s="2"/>
      <c r="P814" s="66"/>
      <c r="Q814" s="66"/>
      <c r="R814" s="2"/>
      <c r="S814" s="2"/>
      <c r="T814" s="2"/>
    </row>
    <row r="815" spans="1:20">
      <c r="A815" s="3"/>
      <c r="B815" s="3"/>
      <c r="C815" s="2"/>
      <c r="D815" s="2"/>
      <c r="E815" s="64"/>
      <c r="F815" s="64"/>
      <c r="G815" s="64"/>
      <c r="H815" s="64"/>
      <c r="I815" s="2"/>
      <c r="J815" s="2"/>
      <c r="K815" s="2"/>
      <c r="L815" s="2"/>
      <c r="M815" s="2"/>
      <c r="N815" s="2"/>
      <c r="O815" s="2"/>
      <c r="P815" s="66"/>
      <c r="Q815" s="66"/>
      <c r="R815" s="2"/>
      <c r="S815" s="2"/>
      <c r="T815" s="2"/>
    </row>
    <row r="816" spans="1:20">
      <c r="A816" s="3"/>
      <c r="B816" s="3"/>
      <c r="C816" s="2"/>
      <c r="D816" s="2"/>
      <c r="E816" s="64"/>
      <c r="F816" s="64"/>
      <c r="G816" s="64"/>
      <c r="H816" s="64"/>
      <c r="I816" s="2"/>
      <c r="J816" s="2"/>
      <c r="K816" s="2"/>
      <c r="L816" s="2"/>
      <c r="M816" s="2"/>
      <c r="N816" s="2"/>
      <c r="O816" s="2"/>
      <c r="P816" s="66"/>
      <c r="Q816" s="66"/>
      <c r="R816" s="2"/>
      <c r="S816" s="2"/>
      <c r="T816" s="2"/>
    </row>
    <row r="817" spans="1:20">
      <c r="A817" s="3"/>
      <c r="B817" s="3"/>
      <c r="C817" s="2"/>
      <c r="D817" s="2"/>
      <c r="E817" s="64"/>
      <c r="F817" s="64"/>
      <c r="G817" s="64"/>
      <c r="H817" s="64"/>
      <c r="I817" s="2"/>
      <c r="J817" s="2"/>
      <c r="K817" s="2"/>
      <c r="L817" s="2"/>
      <c r="M817" s="2"/>
      <c r="N817" s="2"/>
      <c r="O817" s="2"/>
      <c r="P817" s="66"/>
      <c r="Q817" s="66"/>
      <c r="R817" s="2"/>
      <c r="S817" s="2"/>
      <c r="T817" s="2"/>
    </row>
    <row r="818" spans="1:20">
      <c r="A818" s="3"/>
      <c r="B818" s="3"/>
      <c r="C818" s="2"/>
      <c r="D818" s="2"/>
      <c r="E818" s="64"/>
      <c r="F818" s="64"/>
      <c r="G818" s="64"/>
      <c r="H818" s="64"/>
      <c r="I818" s="2"/>
      <c r="J818" s="2"/>
      <c r="K818" s="2"/>
      <c r="L818" s="2"/>
      <c r="M818" s="2"/>
      <c r="N818" s="2"/>
      <c r="O818" s="2"/>
      <c r="P818" s="66"/>
      <c r="Q818" s="66"/>
      <c r="R818" s="2"/>
      <c r="S818" s="2"/>
      <c r="T818" s="2"/>
    </row>
    <row r="819" spans="1:20">
      <c r="A819" s="3"/>
      <c r="B819" s="3"/>
      <c r="C819" s="2"/>
      <c r="D819" s="2"/>
      <c r="E819" s="64"/>
      <c r="F819" s="64"/>
      <c r="G819" s="64"/>
      <c r="H819" s="64"/>
      <c r="I819" s="2"/>
      <c r="J819" s="2"/>
      <c r="K819" s="2"/>
      <c r="L819" s="2"/>
      <c r="M819" s="2"/>
      <c r="N819" s="2"/>
      <c r="O819" s="2"/>
      <c r="P819" s="66"/>
      <c r="Q819" s="66"/>
      <c r="R819" s="2"/>
      <c r="S819" s="2"/>
      <c r="T819" s="2"/>
    </row>
    <row r="820" spans="1:20">
      <c r="A820" s="3"/>
      <c r="B820" s="3"/>
      <c r="C820" s="2"/>
      <c r="D820" s="2"/>
      <c r="E820" s="64"/>
      <c r="F820" s="64"/>
      <c r="G820" s="64"/>
      <c r="H820" s="64"/>
      <c r="I820" s="2"/>
      <c r="J820" s="2"/>
      <c r="K820" s="2"/>
      <c r="L820" s="2"/>
      <c r="M820" s="2"/>
      <c r="N820" s="2"/>
      <c r="O820" s="2"/>
      <c r="P820" s="66"/>
      <c r="Q820" s="66"/>
      <c r="R820" s="2"/>
      <c r="S820" s="2"/>
      <c r="T820" s="2"/>
    </row>
    <row r="821" spans="1:20">
      <c r="A821" s="3"/>
      <c r="B821" s="3"/>
      <c r="C821" s="2"/>
      <c r="D821" s="2"/>
      <c r="E821" s="64"/>
      <c r="F821" s="64"/>
      <c r="G821" s="64"/>
      <c r="H821" s="64"/>
      <c r="I821" s="2"/>
      <c r="J821" s="2"/>
      <c r="K821" s="2"/>
      <c r="L821" s="2"/>
      <c r="M821" s="2"/>
      <c r="N821" s="2"/>
      <c r="O821" s="2"/>
      <c r="P821" s="66"/>
      <c r="Q821" s="66"/>
      <c r="R821" s="2"/>
      <c r="S821" s="2"/>
      <c r="T821" s="2"/>
    </row>
    <row r="822" spans="1:20">
      <c r="A822" s="3"/>
      <c r="B822" s="3"/>
      <c r="C822" s="2"/>
      <c r="D822" s="2"/>
      <c r="E822" s="64"/>
      <c r="F822" s="64"/>
      <c r="G822" s="64"/>
      <c r="H822" s="64"/>
      <c r="I822" s="2"/>
      <c r="J822" s="2"/>
      <c r="K822" s="2"/>
      <c r="L822" s="2"/>
      <c r="M822" s="2"/>
      <c r="N822" s="2"/>
      <c r="O822" s="2"/>
      <c r="P822" s="66"/>
      <c r="Q822" s="66"/>
      <c r="R822" s="2"/>
      <c r="S822" s="2"/>
      <c r="T822" s="2"/>
    </row>
    <row r="823" spans="1:20">
      <c r="A823" s="3"/>
      <c r="B823" s="3"/>
      <c r="C823" s="2"/>
      <c r="D823" s="2"/>
      <c r="E823" s="64"/>
      <c r="F823" s="64"/>
      <c r="G823" s="64"/>
      <c r="H823" s="64"/>
      <c r="I823" s="2"/>
      <c r="J823" s="2"/>
      <c r="K823" s="2"/>
      <c r="L823" s="2"/>
      <c r="M823" s="2"/>
      <c r="N823" s="2"/>
      <c r="O823" s="2"/>
      <c r="P823" s="66"/>
      <c r="Q823" s="66"/>
      <c r="R823" s="2"/>
      <c r="S823" s="2"/>
      <c r="T823" s="2"/>
    </row>
    <row r="824" spans="1:20">
      <c r="A824" s="3"/>
      <c r="B824" s="3"/>
      <c r="C824" s="2"/>
      <c r="D824" s="2"/>
      <c r="E824" s="64"/>
      <c r="F824" s="64"/>
      <c r="G824" s="64"/>
      <c r="H824" s="64"/>
      <c r="I824" s="2"/>
      <c r="J824" s="2"/>
      <c r="K824" s="2"/>
      <c r="L824" s="2"/>
      <c r="M824" s="2"/>
      <c r="N824" s="2"/>
      <c r="O824" s="2"/>
      <c r="P824" s="66"/>
      <c r="Q824" s="66"/>
      <c r="R824" s="2"/>
      <c r="S824" s="2"/>
      <c r="T824" s="2"/>
    </row>
    <row r="825" spans="1:20">
      <c r="A825" s="3"/>
      <c r="B825" s="3"/>
      <c r="C825" s="2"/>
      <c r="D825" s="2"/>
      <c r="E825" s="64"/>
      <c r="F825" s="64"/>
      <c r="G825" s="64"/>
      <c r="H825" s="64"/>
      <c r="I825" s="2"/>
      <c r="J825" s="2"/>
      <c r="K825" s="2"/>
      <c r="L825" s="2"/>
      <c r="M825" s="2"/>
      <c r="N825" s="2"/>
      <c r="O825" s="2"/>
      <c r="P825" s="66"/>
      <c r="Q825" s="66"/>
      <c r="R825" s="2"/>
      <c r="S825" s="2"/>
      <c r="T825" s="2"/>
    </row>
    <row r="826" spans="1:20">
      <c r="A826" s="3"/>
      <c r="B826" s="3"/>
      <c r="C826" s="2"/>
      <c r="D826" s="2"/>
      <c r="E826" s="64"/>
      <c r="F826" s="64"/>
      <c r="G826" s="64"/>
      <c r="H826" s="64"/>
      <c r="I826" s="2"/>
      <c r="J826" s="2"/>
      <c r="K826" s="2"/>
      <c r="L826" s="2"/>
      <c r="M826" s="2"/>
      <c r="N826" s="2"/>
      <c r="O826" s="2"/>
      <c r="P826" s="66"/>
      <c r="Q826" s="66"/>
      <c r="R826" s="2"/>
      <c r="S826" s="2"/>
      <c r="T826" s="2"/>
    </row>
    <row r="827" spans="1:20">
      <c r="A827" s="3"/>
      <c r="B827" s="3"/>
      <c r="C827" s="2"/>
      <c r="D827" s="2"/>
      <c r="E827" s="64"/>
      <c r="F827" s="64"/>
      <c r="G827" s="64"/>
      <c r="H827" s="64"/>
      <c r="I827" s="2"/>
      <c r="J827" s="2"/>
      <c r="K827" s="2"/>
      <c r="L827" s="2"/>
      <c r="M827" s="2"/>
      <c r="N827" s="2"/>
      <c r="O827" s="2"/>
      <c r="P827" s="66"/>
      <c r="Q827" s="66"/>
      <c r="R827" s="2"/>
      <c r="S827" s="2"/>
      <c r="T827" s="2"/>
    </row>
    <row r="828" spans="1:20">
      <c r="A828" s="3"/>
      <c r="B828" s="3"/>
      <c r="C828" s="2"/>
      <c r="D828" s="2"/>
      <c r="E828" s="64"/>
      <c r="F828" s="64"/>
      <c r="G828" s="64"/>
      <c r="H828" s="64"/>
      <c r="I828" s="2"/>
      <c r="J828" s="2"/>
      <c r="K828" s="2"/>
      <c r="L828" s="2"/>
      <c r="M828" s="2"/>
      <c r="N828" s="2"/>
      <c r="O828" s="2"/>
      <c r="P828" s="66"/>
      <c r="Q828" s="66"/>
      <c r="R828" s="2"/>
      <c r="S828" s="2"/>
      <c r="T828" s="2"/>
    </row>
    <row r="829" spans="1:20">
      <c r="A829" s="3"/>
      <c r="B829" s="3"/>
      <c r="C829" s="2"/>
      <c r="D829" s="2"/>
      <c r="E829" s="64"/>
      <c r="F829" s="64"/>
      <c r="G829" s="64"/>
      <c r="H829" s="64"/>
      <c r="I829" s="2"/>
      <c r="J829" s="2"/>
      <c r="K829" s="2"/>
      <c r="L829" s="2"/>
      <c r="M829" s="2"/>
      <c r="N829" s="2"/>
      <c r="O829" s="2"/>
      <c r="P829" s="66"/>
      <c r="Q829" s="66"/>
      <c r="R829" s="2"/>
      <c r="S829" s="2"/>
      <c r="T829" s="2"/>
    </row>
    <row r="830" spans="1:20">
      <c r="A830" s="3"/>
      <c r="B830" s="3"/>
      <c r="C830" s="2"/>
      <c r="D830" s="2"/>
      <c r="E830" s="64"/>
      <c r="F830" s="64"/>
      <c r="G830" s="64"/>
      <c r="H830" s="64"/>
      <c r="I830" s="2"/>
      <c r="J830" s="2"/>
      <c r="K830" s="2"/>
      <c r="L830" s="2"/>
      <c r="M830" s="2"/>
      <c r="N830" s="2"/>
      <c r="O830" s="2"/>
      <c r="P830" s="66"/>
      <c r="Q830" s="66"/>
      <c r="R830" s="2"/>
      <c r="S830" s="2"/>
      <c r="T830" s="2"/>
    </row>
    <row r="831" spans="1:20">
      <c r="A831" s="3"/>
      <c r="B831" s="3"/>
      <c r="C831" s="2"/>
      <c r="D831" s="2"/>
      <c r="E831" s="64"/>
      <c r="F831" s="64"/>
      <c r="G831" s="64"/>
      <c r="H831" s="64"/>
      <c r="I831" s="2"/>
      <c r="J831" s="2"/>
      <c r="K831" s="2"/>
      <c r="L831" s="2"/>
      <c r="M831" s="2"/>
      <c r="N831" s="2"/>
      <c r="O831" s="2"/>
      <c r="P831" s="66"/>
      <c r="Q831" s="66"/>
      <c r="R831" s="2"/>
      <c r="S831" s="2"/>
      <c r="T831" s="2"/>
    </row>
    <row r="832" spans="1:20">
      <c r="A832" s="3"/>
      <c r="B832" s="3"/>
      <c r="C832" s="2"/>
      <c r="D832" s="2"/>
      <c r="E832" s="64"/>
      <c r="F832" s="64"/>
      <c r="G832" s="64"/>
      <c r="H832" s="64"/>
      <c r="I832" s="2"/>
      <c r="J832" s="2"/>
      <c r="K832" s="2"/>
      <c r="L832" s="2"/>
      <c r="M832" s="2"/>
      <c r="N832" s="2"/>
      <c r="O832" s="2"/>
      <c r="P832" s="66"/>
      <c r="Q832" s="66"/>
      <c r="R832" s="2"/>
      <c r="S832" s="2"/>
      <c r="T832" s="2"/>
    </row>
    <row r="833" spans="1:20">
      <c r="A833" s="3"/>
      <c r="B833" s="3"/>
      <c r="C833" s="2"/>
      <c r="D833" s="2"/>
      <c r="E833" s="64"/>
      <c r="F833" s="64"/>
      <c r="G833" s="64"/>
      <c r="H833" s="64"/>
      <c r="I833" s="2"/>
      <c r="J833" s="2"/>
      <c r="K833" s="2"/>
      <c r="L833" s="2"/>
      <c r="M833" s="2"/>
      <c r="N833" s="2"/>
      <c r="O833" s="2"/>
      <c r="P833" s="66"/>
      <c r="Q833" s="66"/>
      <c r="R833" s="2"/>
      <c r="S833" s="2"/>
      <c r="T833" s="2"/>
    </row>
    <row r="834" spans="1:20">
      <c r="A834" s="3"/>
      <c r="B834" s="3"/>
      <c r="C834" s="2"/>
      <c r="D834" s="2"/>
      <c r="E834" s="64"/>
      <c r="F834" s="64"/>
      <c r="G834" s="64"/>
      <c r="H834" s="64"/>
      <c r="I834" s="2"/>
      <c r="J834" s="2"/>
      <c r="K834" s="2"/>
      <c r="L834" s="2"/>
      <c r="M834" s="2"/>
      <c r="N834" s="2"/>
      <c r="O834" s="2"/>
      <c r="P834" s="66"/>
      <c r="Q834" s="66"/>
      <c r="R834" s="2"/>
      <c r="S834" s="2"/>
      <c r="T834" s="2"/>
    </row>
    <row r="835" spans="1:20">
      <c r="A835" s="3"/>
      <c r="B835" s="3"/>
      <c r="C835" s="2"/>
      <c r="D835" s="2"/>
      <c r="E835" s="64"/>
      <c r="F835" s="64"/>
      <c r="G835" s="64"/>
      <c r="H835" s="64"/>
      <c r="I835" s="2"/>
      <c r="J835" s="2"/>
      <c r="K835" s="2"/>
      <c r="L835" s="2"/>
      <c r="M835" s="2"/>
      <c r="N835" s="2"/>
      <c r="O835" s="2"/>
      <c r="P835" s="66"/>
      <c r="Q835" s="66"/>
      <c r="R835" s="2"/>
      <c r="S835" s="2"/>
      <c r="T835" s="2"/>
    </row>
    <row r="836" spans="1:20">
      <c r="A836" s="3"/>
      <c r="B836" s="3"/>
      <c r="C836" s="2"/>
      <c r="D836" s="2"/>
      <c r="E836" s="64"/>
      <c r="F836" s="64"/>
      <c r="G836" s="64"/>
      <c r="H836" s="64"/>
      <c r="I836" s="2"/>
      <c r="J836" s="2"/>
      <c r="K836" s="2"/>
      <c r="L836" s="2"/>
      <c r="M836" s="2"/>
      <c r="N836" s="2"/>
      <c r="O836" s="2"/>
      <c r="P836" s="66"/>
      <c r="Q836" s="66"/>
      <c r="R836" s="2"/>
      <c r="S836" s="2"/>
      <c r="T836" s="2"/>
    </row>
    <row r="837" spans="1:20">
      <c r="A837" s="3"/>
      <c r="B837" s="3"/>
      <c r="C837" s="2"/>
      <c r="D837" s="2"/>
      <c r="E837" s="64"/>
      <c r="F837" s="64"/>
      <c r="G837" s="64"/>
      <c r="H837" s="64"/>
      <c r="I837" s="2"/>
      <c r="J837" s="2"/>
      <c r="K837" s="2"/>
      <c r="L837" s="2"/>
      <c r="M837" s="2"/>
      <c r="N837" s="2"/>
      <c r="O837" s="2"/>
      <c r="P837" s="66"/>
      <c r="Q837" s="66"/>
      <c r="R837" s="2"/>
      <c r="S837" s="2"/>
      <c r="T837" s="2"/>
    </row>
    <row r="838" spans="1:20">
      <c r="A838" s="3"/>
      <c r="B838" s="3"/>
      <c r="C838" s="2"/>
      <c r="D838" s="2"/>
      <c r="E838" s="64"/>
      <c r="F838" s="64"/>
      <c r="G838" s="64"/>
      <c r="H838" s="64"/>
      <c r="I838" s="2"/>
      <c r="J838" s="2"/>
      <c r="K838" s="2"/>
      <c r="L838" s="2"/>
      <c r="M838" s="2"/>
      <c r="N838" s="2"/>
      <c r="O838" s="2"/>
      <c r="P838" s="66"/>
      <c r="Q838" s="66"/>
      <c r="R838" s="2"/>
      <c r="S838" s="2"/>
      <c r="T838" s="2"/>
    </row>
    <row r="839" spans="1:20">
      <c r="A839" s="3"/>
      <c r="B839" s="3"/>
      <c r="C839" s="2"/>
      <c r="D839" s="2"/>
      <c r="E839" s="64"/>
      <c r="F839" s="64"/>
      <c r="G839" s="64"/>
      <c r="H839" s="64"/>
      <c r="I839" s="2"/>
      <c r="J839" s="2"/>
      <c r="K839" s="2"/>
      <c r="L839" s="2"/>
      <c r="M839" s="2"/>
      <c r="N839" s="2"/>
      <c r="O839" s="2"/>
      <c r="P839" s="66"/>
      <c r="Q839" s="66"/>
      <c r="R839" s="2"/>
      <c r="S839" s="2"/>
      <c r="T839" s="2"/>
    </row>
    <row r="840" spans="1:20">
      <c r="A840" s="3"/>
      <c r="B840" s="3"/>
      <c r="C840" s="2"/>
      <c r="D840" s="2"/>
      <c r="E840" s="64"/>
      <c r="F840" s="64"/>
      <c r="G840" s="64"/>
      <c r="H840" s="64"/>
      <c r="I840" s="2"/>
      <c r="J840" s="2"/>
      <c r="K840" s="2"/>
      <c r="L840" s="2"/>
      <c r="M840" s="2"/>
      <c r="N840" s="2"/>
      <c r="O840" s="2"/>
      <c r="P840" s="66"/>
      <c r="Q840" s="66"/>
      <c r="R840" s="2"/>
      <c r="S840" s="2"/>
      <c r="T840" s="2"/>
    </row>
    <row r="841" spans="1:20">
      <c r="A841" s="3"/>
      <c r="B841" s="3"/>
      <c r="C841" s="2"/>
      <c r="D841" s="2"/>
      <c r="E841" s="64"/>
      <c r="F841" s="64"/>
      <c r="G841" s="64"/>
      <c r="H841" s="64"/>
      <c r="I841" s="2"/>
      <c r="J841" s="2"/>
      <c r="K841" s="2"/>
      <c r="L841" s="2"/>
      <c r="M841" s="2"/>
      <c r="N841" s="2"/>
      <c r="O841" s="2"/>
      <c r="P841" s="66"/>
      <c r="Q841" s="66"/>
      <c r="R841" s="2"/>
      <c r="S841" s="2"/>
      <c r="T841" s="2"/>
    </row>
    <row r="842" spans="1:20">
      <c r="A842" s="3"/>
      <c r="B842" s="3"/>
      <c r="C842" s="2"/>
      <c r="D842" s="2"/>
      <c r="E842" s="64"/>
      <c r="F842" s="64"/>
      <c r="G842" s="64"/>
      <c r="H842" s="64"/>
      <c r="I842" s="2"/>
      <c r="J842" s="2"/>
      <c r="K842" s="2"/>
      <c r="L842" s="2"/>
      <c r="M842" s="2"/>
      <c r="N842" s="2"/>
      <c r="O842" s="2"/>
      <c r="P842" s="66"/>
      <c r="Q842" s="66"/>
      <c r="R842" s="2"/>
      <c r="S842" s="2"/>
      <c r="T842" s="2"/>
    </row>
    <row r="843" spans="1:20">
      <c r="A843" s="3"/>
      <c r="B843" s="3"/>
      <c r="C843" s="2"/>
      <c r="D843" s="2"/>
      <c r="E843" s="64"/>
      <c r="F843" s="64"/>
      <c r="G843" s="64"/>
      <c r="H843" s="64"/>
      <c r="I843" s="2"/>
      <c r="J843" s="2"/>
      <c r="K843" s="2"/>
      <c r="L843" s="2"/>
      <c r="M843" s="2"/>
      <c r="N843" s="2"/>
      <c r="O843" s="2"/>
      <c r="P843" s="66"/>
      <c r="Q843" s="66"/>
      <c r="R843" s="2"/>
      <c r="S843" s="2"/>
      <c r="T843" s="2"/>
    </row>
    <row r="844" spans="1:20">
      <c r="A844" s="3"/>
      <c r="B844" s="3"/>
      <c r="C844" s="2"/>
      <c r="D844" s="2"/>
      <c r="E844" s="64"/>
      <c r="F844" s="64"/>
      <c r="G844" s="64"/>
      <c r="H844" s="64"/>
      <c r="I844" s="2"/>
      <c r="J844" s="2"/>
      <c r="K844" s="2"/>
      <c r="L844" s="2"/>
      <c r="M844" s="2"/>
      <c r="N844" s="2"/>
      <c r="O844" s="2"/>
      <c r="P844" s="66"/>
      <c r="Q844" s="66"/>
      <c r="R844" s="2"/>
      <c r="S844" s="2"/>
      <c r="T844" s="2"/>
    </row>
    <row r="845" spans="1:20">
      <c r="A845" s="3"/>
      <c r="B845" s="3"/>
      <c r="C845" s="2"/>
      <c r="D845" s="2"/>
      <c r="E845" s="64"/>
      <c r="F845" s="64"/>
      <c r="G845" s="64"/>
      <c r="H845" s="64"/>
      <c r="I845" s="2"/>
      <c r="J845" s="2"/>
      <c r="K845" s="2"/>
      <c r="L845" s="2"/>
      <c r="M845" s="2"/>
      <c r="N845" s="2"/>
      <c r="O845" s="2"/>
      <c r="P845" s="66"/>
      <c r="Q845" s="66"/>
      <c r="R845" s="2"/>
      <c r="S845" s="2"/>
      <c r="T845" s="2"/>
    </row>
    <row r="846" spans="1:20">
      <c r="A846" s="3"/>
      <c r="B846" s="3"/>
      <c r="C846" s="2"/>
      <c r="D846" s="2"/>
      <c r="E846" s="64"/>
      <c r="F846" s="64"/>
      <c r="G846" s="64"/>
      <c r="H846" s="64"/>
      <c r="I846" s="2"/>
      <c r="J846" s="2"/>
      <c r="K846" s="2"/>
      <c r="L846" s="2"/>
      <c r="M846" s="2"/>
      <c r="N846" s="2"/>
      <c r="O846" s="2"/>
      <c r="P846" s="66"/>
      <c r="Q846" s="66"/>
      <c r="R846" s="2"/>
      <c r="S846" s="2"/>
      <c r="T846" s="2"/>
    </row>
    <row r="847" spans="1:20">
      <c r="A847" s="3"/>
      <c r="B847" s="3"/>
      <c r="C847" s="2"/>
      <c r="D847" s="2"/>
      <c r="E847" s="64"/>
      <c r="F847" s="64"/>
      <c r="G847" s="64"/>
      <c r="H847" s="64"/>
      <c r="I847" s="2"/>
      <c r="J847" s="2"/>
      <c r="K847" s="2"/>
      <c r="L847" s="2"/>
      <c r="M847" s="2"/>
      <c r="N847" s="2"/>
      <c r="O847" s="2"/>
      <c r="P847" s="66"/>
      <c r="Q847" s="66"/>
      <c r="R847" s="2"/>
      <c r="S847" s="2"/>
      <c r="T847" s="2"/>
    </row>
    <row r="848" spans="1:20">
      <c r="A848" s="3"/>
      <c r="B848" s="3"/>
      <c r="C848" s="2"/>
      <c r="D848" s="2"/>
      <c r="E848" s="64"/>
      <c r="F848" s="64"/>
      <c r="G848" s="64"/>
      <c r="H848" s="64"/>
      <c r="I848" s="2"/>
      <c r="J848" s="2"/>
      <c r="K848" s="2"/>
      <c r="L848" s="2"/>
      <c r="M848" s="2"/>
      <c r="N848" s="2"/>
      <c r="O848" s="2"/>
      <c r="P848" s="66"/>
      <c r="Q848" s="66"/>
      <c r="R848" s="2"/>
      <c r="S848" s="2"/>
      <c r="T848" s="2"/>
    </row>
    <row r="849" spans="1:20">
      <c r="A849" s="3"/>
      <c r="B849" s="3"/>
      <c r="C849" s="2"/>
      <c r="D849" s="2"/>
      <c r="E849" s="64"/>
      <c r="F849" s="64"/>
      <c r="G849" s="64"/>
      <c r="H849" s="64"/>
      <c r="I849" s="2"/>
      <c r="J849" s="2"/>
      <c r="K849" s="2"/>
      <c r="L849" s="2"/>
      <c r="M849" s="2"/>
      <c r="N849" s="2"/>
      <c r="O849" s="2"/>
      <c r="P849" s="66"/>
      <c r="Q849" s="66"/>
      <c r="R849" s="2"/>
      <c r="S849" s="2"/>
      <c r="T849" s="2"/>
    </row>
    <row r="850" spans="1:20">
      <c r="A850" s="3"/>
      <c r="B850" s="3"/>
      <c r="C850" s="2"/>
      <c r="D850" s="2"/>
      <c r="E850" s="64"/>
      <c r="F850" s="64"/>
      <c r="G850" s="64"/>
      <c r="H850" s="64"/>
      <c r="I850" s="2"/>
      <c r="J850" s="2"/>
      <c r="K850" s="2"/>
      <c r="L850" s="2"/>
      <c r="M850" s="2"/>
      <c r="N850" s="2"/>
      <c r="O850" s="2"/>
      <c r="P850" s="66"/>
      <c r="Q850" s="66"/>
      <c r="R850" s="2"/>
      <c r="S850" s="2"/>
      <c r="T850" s="2"/>
    </row>
    <row r="851" spans="1:20">
      <c r="A851" s="3"/>
      <c r="B851" s="3"/>
      <c r="C851" s="2"/>
      <c r="D851" s="2"/>
      <c r="E851" s="64"/>
      <c r="F851" s="64"/>
      <c r="G851" s="64"/>
      <c r="H851" s="64"/>
      <c r="I851" s="2"/>
      <c r="J851" s="2"/>
      <c r="K851" s="2"/>
      <c r="L851" s="2"/>
      <c r="M851" s="2"/>
      <c r="N851" s="2"/>
      <c r="O851" s="2"/>
      <c r="P851" s="66"/>
      <c r="Q851" s="66"/>
      <c r="R851" s="2"/>
      <c r="S851" s="2"/>
      <c r="T851" s="2"/>
    </row>
    <row r="852" spans="1:20">
      <c r="A852" s="3"/>
      <c r="B852" s="3"/>
      <c r="C852" s="2"/>
      <c r="D852" s="2"/>
      <c r="E852" s="64"/>
      <c r="F852" s="64"/>
      <c r="G852" s="64"/>
      <c r="H852" s="64"/>
      <c r="I852" s="2"/>
      <c r="J852" s="2"/>
      <c r="K852" s="2"/>
      <c r="L852" s="2"/>
      <c r="M852" s="2"/>
      <c r="N852" s="2"/>
      <c r="O852" s="2"/>
      <c r="P852" s="66"/>
      <c r="Q852" s="66"/>
      <c r="R852" s="2"/>
      <c r="S852" s="2"/>
      <c r="T852" s="2"/>
    </row>
    <row r="853" spans="1:20">
      <c r="A853" s="3"/>
      <c r="B853" s="3"/>
      <c r="C853" s="2"/>
      <c r="D853" s="2"/>
      <c r="E853" s="64"/>
      <c r="F853" s="64"/>
      <c r="G853" s="64"/>
      <c r="H853" s="64"/>
      <c r="I853" s="2"/>
      <c r="J853" s="2"/>
      <c r="K853" s="2"/>
      <c r="L853" s="2"/>
      <c r="M853" s="2"/>
      <c r="N853" s="2"/>
      <c r="O853" s="2"/>
      <c r="P853" s="66"/>
      <c r="Q853" s="66"/>
      <c r="R853" s="2"/>
      <c r="S853" s="2"/>
      <c r="T853" s="2"/>
    </row>
    <row r="854" spans="1:20">
      <c r="A854" s="3"/>
      <c r="B854" s="3"/>
      <c r="C854" s="2"/>
      <c r="D854" s="2"/>
      <c r="E854" s="64"/>
      <c r="F854" s="64"/>
      <c r="G854" s="64"/>
      <c r="H854" s="64"/>
      <c r="I854" s="2"/>
      <c r="J854" s="2"/>
      <c r="K854" s="2"/>
      <c r="L854" s="2"/>
      <c r="M854" s="2"/>
      <c r="N854" s="2"/>
      <c r="O854" s="2"/>
      <c r="P854" s="66"/>
      <c r="Q854" s="66"/>
      <c r="R854" s="2"/>
      <c r="S854" s="2"/>
      <c r="T854" s="2"/>
    </row>
    <row r="855" spans="1:20">
      <c r="A855" s="3"/>
      <c r="B855" s="3"/>
      <c r="C855" s="2"/>
      <c r="D855" s="2"/>
      <c r="E855" s="64"/>
      <c r="F855" s="64"/>
      <c r="G855" s="64"/>
      <c r="H855" s="64"/>
      <c r="I855" s="2"/>
      <c r="J855" s="2"/>
      <c r="K855" s="2"/>
      <c r="L855" s="2"/>
      <c r="M855" s="2"/>
      <c r="N855" s="2"/>
      <c r="O855" s="2"/>
      <c r="P855" s="66"/>
      <c r="Q855" s="66"/>
      <c r="R855" s="2"/>
      <c r="S855" s="2"/>
      <c r="T855" s="2"/>
    </row>
    <row r="856" spans="1:20">
      <c r="A856" s="3"/>
      <c r="B856" s="3"/>
      <c r="C856" s="2"/>
      <c r="D856" s="2"/>
      <c r="E856" s="64"/>
      <c r="F856" s="64"/>
      <c r="G856" s="64"/>
      <c r="H856" s="64"/>
      <c r="I856" s="2"/>
      <c r="J856" s="2"/>
      <c r="K856" s="2"/>
      <c r="L856" s="2"/>
      <c r="M856" s="2"/>
      <c r="N856" s="2"/>
      <c r="O856" s="2"/>
      <c r="P856" s="66"/>
      <c r="Q856" s="66"/>
      <c r="R856" s="2"/>
      <c r="S856" s="2"/>
      <c r="T856" s="2"/>
    </row>
    <row r="857" spans="1:20">
      <c r="A857" s="3"/>
      <c r="B857" s="3"/>
      <c r="C857" s="2"/>
      <c r="D857" s="2"/>
      <c r="E857" s="64"/>
      <c r="F857" s="64"/>
      <c r="G857" s="64"/>
      <c r="H857" s="64"/>
      <c r="I857" s="2"/>
      <c r="J857" s="2"/>
      <c r="K857" s="2"/>
      <c r="L857" s="2"/>
      <c r="M857" s="2"/>
      <c r="N857" s="2"/>
      <c r="O857" s="2"/>
      <c r="P857" s="66"/>
      <c r="Q857" s="66"/>
      <c r="R857" s="2"/>
      <c r="S857" s="2"/>
      <c r="T857" s="2"/>
    </row>
    <row r="858" spans="1:20">
      <c r="A858" s="3"/>
      <c r="B858" s="3"/>
      <c r="C858" s="2"/>
      <c r="D858" s="2"/>
      <c r="E858" s="64"/>
      <c r="F858" s="64"/>
      <c r="G858" s="64"/>
      <c r="H858" s="64"/>
      <c r="I858" s="2"/>
      <c r="J858" s="2"/>
      <c r="K858" s="2"/>
      <c r="L858" s="2"/>
      <c r="M858" s="2"/>
      <c r="N858" s="2"/>
      <c r="O858" s="2"/>
      <c r="P858" s="66"/>
      <c r="Q858" s="66"/>
      <c r="R858" s="2"/>
      <c r="S858" s="2"/>
      <c r="T858" s="2"/>
    </row>
    <row r="859" spans="1:20">
      <c r="A859" s="3"/>
      <c r="B859" s="3"/>
      <c r="C859" s="2"/>
      <c r="D859" s="2"/>
      <c r="E859" s="64"/>
      <c r="F859" s="64"/>
      <c r="G859" s="64"/>
      <c r="H859" s="64"/>
      <c r="I859" s="2"/>
      <c r="J859" s="2"/>
      <c r="K859" s="2"/>
      <c r="L859" s="2"/>
      <c r="M859" s="2"/>
      <c r="N859" s="2"/>
      <c r="O859" s="2"/>
      <c r="P859" s="66"/>
      <c r="Q859" s="66"/>
      <c r="R859" s="2"/>
      <c r="S859" s="2"/>
      <c r="T859" s="2"/>
    </row>
    <row r="860" spans="1:20">
      <c r="A860" s="3"/>
      <c r="B860" s="3"/>
      <c r="C860" s="2"/>
      <c r="D860" s="2"/>
      <c r="E860" s="64"/>
      <c r="F860" s="64"/>
      <c r="G860" s="64"/>
      <c r="H860" s="64"/>
      <c r="I860" s="2"/>
      <c r="J860" s="2"/>
      <c r="K860" s="2"/>
      <c r="L860" s="2"/>
      <c r="M860" s="2"/>
      <c r="N860" s="2"/>
      <c r="O860" s="2"/>
      <c r="P860" s="66"/>
      <c r="Q860" s="66"/>
      <c r="R860" s="2"/>
      <c r="S860" s="2"/>
      <c r="T860" s="2"/>
    </row>
    <row r="861" spans="1:20">
      <c r="A861" s="3"/>
      <c r="B861" s="3"/>
      <c r="C861" s="2"/>
      <c r="D861" s="2"/>
      <c r="E861" s="64"/>
      <c r="F861" s="64"/>
      <c r="G861" s="64"/>
      <c r="H861" s="64"/>
      <c r="I861" s="2"/>
      <c r="J861" s="2"/>
      <c r="K861" s="2"/>
      <c r="L861" s="2"/>
      <c r="M861" s="2"/>
      <c r="N861" s="2"/>
      <c r="O861" s="2"/>
      <c r="P861" s="66"/>
      <c r="Q861" s="66"/>
      <c r="R861" s="2"/>
      <c r="S861" s="2"/>
      <c r="T861" s="2"/>
    </row>
    <row r="862" spans="1:20">
      <c r="A862" s="3"/>
      <c r="B862" s="3"/>
      <c r="C862" s="2"/>
      <c r="D862" s="2"/>
      <c r="E862" s="64"/>
      <c r="F862" s="64"/>
      <c r="G862" s="64"/>
      <c r="H862" s="64"/>
      <c r="I862" s="2"/>
      <c r="J862" s="2"/>
      <c r="K862" s="2"/>
      <c r="L862" s="2"/>
      <c r="M862" s="2"/>
      <c r="N862" s="2"/>
      <c r="O862" s="2"/>
      <c r="P862" s="66"/>
      <c r="Q862" s="66"/>
      <c r="R862" s="2"/>
      <c r="S862" s="2"/>
      <c r="T862" s="2"/>
    </row>
    <row r="863" spans="1:20">
      <c r="A863" s="3"/>
      <c r="B863" s="3"/>
      <c r="C863" s="2"/>
      <c r="D863" s="2"/>
      <c r="E863" s="64"/>
      <c r="F863" s="64"/>
      <c r="G863" s="64"/>
      <c r="H863" s="64"/>
      <c r="I863" s="2"/>
      <c r="J863" s="2"/>
      <c r="K863" s="2"/>
      <c r="L863" s="2"/>
      <c r="M863" s="2"/>
      <c r="N863" s="2"/>
      <c r="O863" s="2"/>
      <c r="P863" s="66"/>
      <c r="Q863" s="66"/>
      <c r="R863" s="2"/>
      <c r="S863" s="2"/>
      <c r="T863" s="2"/>
    </row>
    <row r="864" spans="1:20">
      <c r="A864" s="3"/>
      <c r="B864" s="3"/>
      <c r="C864" s="2"/>
      <c r="D864" s="2"/>
      <c r="E864" s="64"/>
      <c r="F864" s="64"/>
      <c r="G864" s="64"/>
      <c r="H864" s="64"/>
      <c r="I864" s="2"/>
      <c r="J864" s="2"/>
      <c r="K864" s="2"/>
      <c r="L864" s="2"/>
      <c r="M864" s="2"/>
      <c r="N864" s="2"/>
      <c r="O864" s="2"/>
      <c r="P864" s="66"/>
      <c r="Q864" s="66"/>
      <c r="R864" s="2"/>
      <c r="S864" s="2"/>
      <c r="T864" s="2"/>
    </row>
    <row r="865" spans="1:20">
      <c r="A865" s="3"/>
      <c r="B865" s="3"/>
      <c r="C865" s="2"/>
      <c r="D865" s="2"/>
      <c r="E865" s="64"/>
      <c r="F865" s="64"/>
      <c r="G865" s="64"/>
      <c r="H865" s="64"/>
      <c r="I865" s="2"/>
      <c r="J865" s="2"/>
      <c r="K865" s="2"/>
      <c r="L865" s="2"/>
      <c r="M865" s="2"/>
      <c r="N865" s="2"/>
      <c r="O865" s="2"/>
      <c r="P865" s="66"/>
      <c r="Q865" s="66"/>
      <c r="R865" s="2"/>
      <c r="S865" s="2"/>
      <c r="T865" s="2"/>
    </row>
    <row r="866" spans="1:20">
      <c r="A866" s="3"/>
      <c r="B866" s="3"/>
      <c r="C866" s="2"/>
      <c r="D866" s="2"/>
      <c r="E866" s="64"/>
      <c r="F866" s="64"/>
      <c r="G866" s="64"/>
      <c r="H866" s="64"/>
      <c r="I866" s="2"/>
      <c r="J866" s="2"/>
      <c r="K866" s="2"/>
      <c r="L866" s="2"/>
      <c r="M866" s="2"/>
      <c r="N866" s="2"/>
      <c r="O866" s="2"/>
      <c r="P866" s="66"/>
      <c r="Q866" s="66"/>
      <c r="R866" s="2"/>
      <c r="S866" s="2"/>
      <c r="T866" s="2"/>
    </row>
    <row r="867" spans="1:20">
      <c r="A867" s="3"/>
      <c r="B867" s="3"/>
      <c r="C867" s="2"/>
      <c r="D867" s="2"/>
      <c r="E867" s="64"/>
      <c r="F867" s="64"/>
      <c r="G867" s="64"/>
      <c r="H867" s="64"/>
      <c r="I867" s="2"/>
      <c r="J867" s="2"/>
      <c r="K867" s="2"/>
      <c r="L867" s="2"/>
      <c r="M867" s="2"/>
      <c r="N867" s="2"/>
      <c r="O867" s="2"/>
      <c r="P867" s="66"/>
      <c r="Q867" s="66"/>
      <c r="R867" s="2"/>
      <c r="S867" s="2"/>
      <c r="T867" s="2"/>
    </row>
    <row r="868" spans="1:20">
      <c r="A868" s="3"/>
      <c r="B868" s="3"/>
      <c r="C868" s="2"/>
      <c r="D868" s="2"/>
      <c r="E868" s="64"/>
      <c r="F868" s="64"/>
      <c r="G868" s="64"/>
      <c r="H868" s="64"/>
      <c r="I868" s="2"/>
      <c r="J868" s="2"/>
      <c r="K868" s="2"/>
      <c r="L868" s="2"/>
      <c r="M868" s="2"/>
      <c r="N868" s="2"/>
      <c r="O868" s="2"/>
      <c r="P868" s="66"/>
      <c r="Q868" s="66"/>
      <c r="R868" s="2"/>
      <c r="S868" s="2"/>
      <c r="T868" s="2"/>
    </row>
    <row r="869" spans="1:20">
      <c r="A869" s="3"/>
      <c r="B869" s="3"/>
      <c r="C869" s="2"/>
      <c r="D869" s="2"/>
      <c r="E869" s="64"/>
      <c r="F869" s="64"/>
      <c r="G869" s="64"/>
      <c r="H869" s="64"/>
      <c r="I869" s="2"/>
      <c r="J869" s="2"/>
      <c r="K869" s="2"/>
      <c r="L869" s="2"/>
      <c r="M869" s="2"/>
      <c r="N869" s="2"/>
      <c r="O869" s="2"/>
      <c r="P869" s="66"/>
      <c r="Q869" s="66"/>
      <c r="R869" s="2"/>
      <c r="S869" s="2"/>
      <c r="T869" s="2"/>
    </row>
    <row r="870" spans="1:20">
      <c r="A870" s="3"/>
      <c r="B870" s="3"/>
      <c r="C870" s="2"/>
      <c r="D870" s="2"/>
      <c r="E870" s="64"/>
      <c r="F870" s="64"/>
      <c r="G870" s="64"/>
      <c r="H870" s="64"/>
      <c r="I870" s="2"/>
      <c r="J870" s="2"/>
      <c r="K870" s="2"/>
      <c r="L870" s="2"/>
      <c r="M870" s="2"/>
      <c r="N870" s="2"/>
      <c r="O870" s="2"/>
      <c r="P870" s="66"/>
      <c r="Q870" s="66"/>
      <c r="R870" s="2"/>
      <c r="S870" s="2"/>
      <c r="T870" s="2"/>
    </row>
    <row r="871" spans="1:20">
      <c r="A871" s="3"/>
      <c r="B871" s="3"/>
      <c r="C871" s="2"/>
      <c r="D871" s="2"/>
      <c r="E871" s="64"/>
      <c r="F871" s="64"/>
      <c r="G871" s="64"/>
      <c r="H871" s="64"/>
      <c r="I871" s="2"/>
      <c r="J871" s="2"/>
      <c r="K871" s="2"/>
      <c r="L871" s="2"/>
      <c r="M871" s="2"/>
      <c r="N871" s="2"/>
      <c r="O871" s="2"/>
      <c r="P871" s="66"/>
      <c r="Q871" s="66"/>
      <c r="R871" s="2"/>
      <c r="S871" s="2"/>
      <c r="T871" s="2"/>
    </row>
    <row r="872" spans="1:20">
      <c r="A872" s="3"/>
      <c r="B872" s="3"/>
      <c r="C872" s="2"/>
      <c r="D872" s="2"/>
      <c r="E872" s="64"/>
      <c r="F872" s="64"/>
      <c r="G872" s="64"/>
      <c r="H872" s="64"/>
      <c r="I872" s="2"/>
      <c r="J872" s="2"/>
      <c r="K872" s="2"/>
      <c r="L872" s="2"/>
      <c r="M872" s="2"/>
      <c r="N872" s="2"/>
      <c r="O872" s="2"/>
      <c r="P872" s="66"/>
      <c r="Q872" s="66"/>
      <c r="R872" s="2"/>
      <c r="S872" s="2"/>
      <c r="T872" s="2"/>
    </row>
    <row r="873" spans="1:20">
      <c r="A873" s="3"/>
      <c r="B873" s="3"/>
      <c r="C873" s="2"/>
      <c r="D873" s="2"/>
      <c r="E873" s="64"/>
      <c r="F873" s="64"/>
      <c r="G873" s="64"/>
      <c r="H873" s="64"/>
      <c r="I873" s="2"/>
      <c r="J873" s="2"/>
      <c r="K873" s="2"/>
      <c r="L873" s="2"/>
      <c r="M873" s="2"/>
      <c r="N873" s="2"/>
      <c r="O873" s="2"/>
      <c r="P873" s="66"/>
      <c r="Q873" s="66"/>
      <c r="R873" s="2"/>
      <c r="S873" s="2"/>
      <c r="T873" s="2"/>
    </row>
    <row r="874" spans="1:20">
      <c r="A874" s="3"/>
      <c r="B874" s="3"/>
      <c r="C874" s="2"/>
      <c r="D874" s="2"/>
      <c r="E874" s="64"/>
      <c r="F874" s="64"/>
      <c r="G874" s="64"/>
      <c r="H874" s="64"/>
      <c r="I874" s="2"/>
      <c r="J874" s="2"/>
      <c r="K874" s="2"/>
      <c r="L874" s="2"/>
      <c r="M874" s="2"/>
      <c r="N874" s="2"/>
      <c r="O874" s="2"/>
      <c r="P874" s="66"/>
      <c r="Q874" s="66"/>
      <c r="R874" s="2"/>
      <c r="S874" s="2"/>
      <c r="T874" s="2"/>
    </row>
    <row r="875" spans="1:20">
      <c r="A875" s="3"/>
      <c r="B875" s="3"/>
      <c r="C875" s="2"/>
      <c r="D875" s="2"/>
      <c r="E875" s="64"/>
      <c r="F875" s="64"/>
      <c r="G875" s="64"/>
      <c r="H875" s="64"/>
      <c r="I875" s="2"/>
      <c r="J875" s="2"/>
      <c r="K875" s="2"/>
      <c r="L875" s="2"/>
      <c r="M875" s="2"/>
      <c r="N875" s="2"/>
      <c r="O875" s="2"/>
      <c r="P875" s="66"/>
      <c r="Q875" s="66"/>
      <c r="R875" s="2"/>
      <c r="S875" s="2"/>
      <c r="T875" s="2"/>
    </row>
    <row r="876" spans="1:20">
      <c r="A876" s="3"/>
      <c r="B876" s="3"/>
      <c r="C876" s="2"/>
      <c r="D876" s="2"/>
      <c r="E876" s="64"/>
      <c r="F876" s="64"/>
      <c r="G876" s="64"/>
      <c r="H876" s="64"/>
      <c r="I876" s="2"/>
      <c r="J876" s="2"/>
      <c r="K876" s="2"/>
      <c r="L876" s="2"/>
      <c r="M876" s="2"/>
      <c r="N876" s="2"/>
      <c r="O876" s="2"/>
      <c r="P876" s="66"/>
      <c r="Q876" s="66"/>
      <c r="R876" s="2"/>
      <c r="S876" s="2"/>
      <c r="T876" s="2"/>
    </row>
    <row r="877" spans="1:20">
      <c r="A877" s="3"/>
      <c r="B877" s="3"/>
      <c r="C877" s="2"/>
      <c r="D877" s="2"/>
      <c r="E877" s="64"/>
      <c r="F877" s="64"/>
      <c r="G877" s="64"/>
      <c r="H877" s="64"/>
      <c r="I877" s="2"/>
      <c r="J877" s="2"/>
      <c r="K877" s="2"/>
      <c r="L877" s="2"/>
      <c r="M877" s="2"/>
      <c r="N877" s="2"/>
      <c r="O877" s="2"/>
      <c r="P877" s="66"/>
      <c r="Q877" s="66"/>
      <c r="R877" s="2"/>
      <c r="S877" s="2"/>
      <c r="T877" s="2"/>
    </row>
    <row r="878" spans="1:20">
      <c r="A878" s="3"/>
      <c r="B878" s="3"/>
      <c r="C878" s="2"/>
      <c r="D878" s="2"/>
      <c r="E878" s="64"/>
      <c r="F878" s="64"/>
      <c r="G878" s="64"/>
      <c r="H878" s="64"/>
      <c r="I878" s="2"/>
      <c r="J878" s="2"/>
      <c r="K878" s="2"/>
      <c r="L878" s="2"/>
      <c r="M878" s="2"/>
      <c r="N878" s="2"/>
      <c r="O878" s="2"/>
      <c r="P878" s="66"/>
      <c r="Q878" s="66"/>
      <c r="R878" s="2"/>
      <c r="S878" s="2"/>
      <c r="T878" s="2"/>
    </row>
    <row r="879" spans="1:20">
      <c r="A879" s="3"/>
      <c r="B879" s="3"/>
      <c r="C879" s="2"/>
      <c r="D879" s="2"/>
      <c r="E879" s="64"/>
      <c r="F879" s="64"/>
      <c r="G879" s="64"/>
      <c r="H879" s="64"/>
      <c r="I879" s="2"/>
      <c r="J879" s="2"/>
      <c r="K879" s="2"/>
      <c r="L879" s="2"/>
      <c r="M879" s="2"/>
      <c r="N879" s="2"/>
      <c r="O879" s="2"/>
      <c r="P879" s="66"/>
      <c r="Q879" s="66"/>
      <c r="R879" s="2"/>
      <c r="S879" s="2"/>
      <c r="T879" s="2"/>
    </row>
    <row r="880" spans="1:20">
      <c r="A880" s="3"/>
      <c r="B880" s="3"/>
      <c r="C880" s="2"/>
      <c r="D880" s="2"/>
      <c r="E880" s="64"/>
      <c r="F880" s="64"/>
      <c r="G880" s="64"/>
      <c r="H880" s="64"/>
      <c r="I880" s="2"/>
      <c r="J880" s="2"/>
      <c r="K880" s="2"/>
      <c r="L880" s="2"/>
      <c r="M880" s="2"/>
      <c r="N880" s="2"/>
      <c r="O880" s="2"/>
      <c r="P880" s="66"/>
      <c r="Q880" s="66"/>
      <c r="R880" s="2"/>
      <c r="S880" s="2"/>
      <c r="T880" s="2"/>
    </row>
    <row r="881" spans="1:20">
      <c r="A881" s="3"/>
      <c r="B881" s="3"/>
      <c r="C881" s="2"/>
      <c r="D881" s="2"/>
      <c r="E881" s="64"/>
      <c r="F881" s="64"/>
      <c r="G881" s="64"/>
      <c r="H881" s="64"/>
      <c r="I881" s="2"/>
      <c r="J881" s="2"/>
      <c r="K881" s="2"/>
      <c r="L881" s="2"/>
      <c r="M881" s="2"/>
      <c r="N881" s="2"/>
      <c r="O881" s="2"/>
      <c r="P881" s="66"/>
      <c r="Q881" s="66"/>
      <c r="R881" s="2"/>
      <c r="S881" s="2"/>
      <c r="T881" s="2"/>
    </row>
    <row r="882" spans="1:20">
      <c r="A882" s="3"/>
      <c r="B882" s="3"/>
      <c r="C882" s="2"/>
      <c r="D882" s="2"/>
      <c r="E882" s="64"/>
      <c r="F882" s="64"/>
      <c r="G882" s="64"/>
      <c r="H882" s="64"/>
      <c r="I882" s="2"/>
      <c r="J882" s="2"/>
      <c r="K882" s="2"/>
      <c r="L882" s="2"/>
      <c r="M882" s="2"/>
      <c r="N882" s="2"/>
      <c r="O882" s="2"/>
      <c r="P882" s="66"/>
      <c r="Q882" s="66"/>
      <c r="R882" s="2"/>
      <c r="S882" s="2"/>
      <c r="T882" s="2"/>
    </row>
    <row r="883" spans="1:20">
      <c r="A883" s="3"/>
      <c r="B883" s="3"/>
      <c r="C883" s="2"/>
      <c r="D883" s="2"/>
      <c r="E883" s="64"/>
      <c r="F883" s="64"/>
      <c r="G883" s="64"/>
      <c r="H883" s="64"/>
      <c r="I883" s="2"/>
      <c r="J883" s="2"/>
      <c r="K883" s="2"/>
      <c r="L883" s="2"/>
      <c r="M883" s="2"/>
      <c r="N883" s="2"/>
      <c r="O883" s="2"/>
      <c r="P883" s="66"/>
      <c r="Q883" s="66"/>
      <c r="R883" s="2"/>
      <c r="S883" s="2"/>
      <c r="T883" s="2"/>
    </row>
    <row r="884" spans="1:20">
      <c r="A884" s="3"/>
      <c r="B884" s="3"/>
      <c r="C884" s="2"/>
      <c r="D884" s="2"/>
      <c r="E884" s="64"/>
      <c r="F884" s="64"/>
      <c r="G884" s="64"/>
      <c r="H884" s="64"/>
      <c r="I884" s="2"/>
      <c r="J884" s="2"/>
      <c r="K884" s="2"/>
      <c r="L884" s="2"/>
      <c r="M884" s="2"/>
      <c r="N884" s="2"/>
      <c r="O884" s="2"/>
      <c r="P884" s="66"/>
      <c r="Q884" s="66"/>
      <c r="R884" s="2"/>
      <c r="S884" s="2"/>
      <c r="T884" s="2"/>
    </row>
    <row r="885" spans="1:20">
      <c r="A885" s="3"/>
      <c r="B885" s="3"/>
      <c r="C885" s="2"/>
      <c r="D885" s="2"/>
      <c r="E885" s="64"/>
      <c r="F885" s="64"/>
      <c r="G885" s="64"/>
      <c r="H885" s="64"/>
      <c r="I885" s="2"/>
      <c r="J885" s="2"/>
      <c r="K885" s="2"/>
      <c r="L885" s="2"/>
      <c r="M885" s="2"/>
      <c r="N885" s="2"/>
      <c r="O885" s="2"/>
      <c r="P885" s="66"/>
      <c r="Q885" s="66"/>
      <c r="R885" s="2"/>
      <c r="S885" s="2"/>
      <c r="T885" s="2"/>
    </row>
    <row r="886" spans="1:20">
      <c r="A886" s="3"/>
      <c r="B886" s="3"/>
      <c r="C886" s="2"/>
      <c r="D886" s="2"/>
      <c r="E886" s="64"/>
      <c r="F886" s="64"/>
      <c r="G886" s="64"/>
      <c r="H886" s="64"/>
      <c r="I886" s="2"/>
      <c r="J886" s="2"/>
      <c r="K886" s="2"/>
      <c r="L886" s="2"/>
      <c r="M886" s="2"/>
      <c r="N886" s="2"/>
      <c r="O886" s="2"/>
      <c r="P886" s="66"/>
      <c r="Q886" s="66"/>
      <c r="R886" s="2"/>
      <c r="S886" s="2"/>
      <c r="T886" s="2"/>
    </row>
    <row r="887" spans="1:20">
      <c r="A887" s="3"/>
      <c r="B887" s="3"/>
      <c r="C887" s="2"/>
      <c r="D887" s="2"/>
      <c r="E887" s="64"/>
      <c r="F887" s="64"/>
      <c r="G887" s="64"/>
      <c r="H887" s="64"/>
      <c r="I887" s="2"/>
      <c r="J887" s="2"/>
      <c r="K887" s="2"/>
      <c r="L887" s="2"/>
      <c r="M887" s="2"/>
      <c r="N887" s="2"/>
      <c r="O887" s="2"/>
      <c r="P887" s="66"/>
      <c r="Q887" s="66"/>
      <c r="R887" s="2"/>
      <c r="S887" s="2"/>
      <c r="T887" s="2"/>
    </row>
    <row r="888" spans="1:20">
      <c r="A888" s="3"/>
      <c r="B888" s="3"/>
      <c r="C888" s="2"/>
      <c r="D888" s="2"/>
      <c r="E888" s="64"/>
      <c r="F888" s="64"/>
      <c r="G888" s="64"/>
      <c r="H888" s="64"/>
      <c r="I888" s="2"/>
      <c r="J888" s="2"/>
      <c r="K888" s="2"/>
      <c r="L888" s="2"/>
      <c r="M888" s="2"/>
      <c r="N888" s="2"/>
      <c r="O888" s="2"/>
      <c r="P888" s="66"/>
      <c r="Q888" s="66"/>
      <c r="R888" s="2"/>
      <c r="S888" s="2"/>
      <c r="T888" s="2"/>
    </row>
    <row r="889" spans="1:20">
      <c r="A889" s="3"/>
      <c r="B889" s="3"/>
      <c r="C889" s="2"/>
      <c r="D889" s="2"/>
      <c r="E889" s="64"/>
      <c r="F889" s="64"/>
      <c r="G889" s="64"/>
      <c r="H889" s="64"/>
      <c r="I889" s="2"/>
      <c r="J889" s="2"/>
      <c r="K889" s="2"/>
      <c r="L889" s="2"/>
      <c r="M889" s="2"/>
      <c r="N889" s="2"/>
      <c r="O889" s="2"/>
      <c r="P889" s="66"/>
      <c r="Q889" s="66"/>
      <c r="R889" s="2"/>
      <c r="S889" s="2"/>
      <c r="T889" s="2"/>
    </row>
    <row r="890" spans="1:20">
      <c r="A890" s="3"/>
      <c r="B890" s="3"/>
      <c r="C890" s="2"/>
      <c r="D890" s="2"/>
      <c r="E890" s="64"/>
      <c r="F890" s="64"/>
      <c r="G890" s="64"/>
      <c r="H890" s="64"/>
      <c r="I890" s="2"/>
      <c r="J890" s="2"/>
      <c r="K890" s="2"/>
      <c r="L890" s="2"/>
      <c r="M890" s="2"/>
      <c r="N890" s="2"/>
      <c r="O890" s="2"/>
      <c r="P890" s="66"/>
      <c r="Q890" s="66"/>
      <c r="R890" s="2"/>
      <c r="S890" s="2"/>
      <c r="T890" s="2"/>
    </row>
    <row r="891" spans="1:20">
      <c r="A891" s="3"/>
      <c r="B891" s="3"/>
      <c r="C891" s="2"/>
      <c r="D891" s="2"/>
      <c r="E891" s="64"/>
      <c r="F891" s="64"/>
      <c r="G891" s="64"/>
      <c r="H891" s="64"/>
      <c r="I891" s="2"/>
      <c r="J891" s="2"/>
      <c r="K891" s="2"/>
      <c r="L891" s="2"/>
      <c r="M891" s="2"/>
      <c r="N891" s="2"/>
      <c r="O891" s="2"/>
      <c r="P891" s="66"/>
      <c r="Q891" s="66"/>
      <c r="R891" s="2"/>
      <c r="S891" s="2"/>
      <c r="T891" s="2"/>
    </row>
    <row r="892" spans="1:20">
      <c r="A892" s="3"/>
      <c r="B892" s="3"/>
      <c r="C892" s="2"/>
      <c r="D892" s="2"/>
      <c r="E892" s="64"/>
      <c r="F892" s="64"/>
      <c r="G892" s="64"/>
      <c r="H892" s="64"/>
      <c r="I892" s="2"/>
      <c r="J892" s="2"/>
      <c r="K892" s="2"/>
      <c r="L892" s="2"/>
      <c r="M892" s="2"/>
      <c r="N892" s="2"/>
      <c r="O892" s="2"/>
      <c r="P892" s="66"/>
      <c r="Q892" s="66"/>
      <c r="R892" s="2"/>
      <c r="S892" s="2"/>
      <c r="T892" s="2"/>
    </row>
    <row r="893" spans="1:20">
      <c r="A893" s="3"/>
      <c r="B893" s="3"/>
      <c r="C893" s="2"/>
      <c r="D893" s="2"/>
      <c r="E893" s="64"/>
      <c r="F893" s="64"/>
      <c r="G893" s="64"/>
      <c r="H893" s="64"/>
      <c r="I893" s="2"/>
      <c r="J893" s="2"/>
      <c r="K893" s="2"/>
      <c r="L893" s="2"/>
      <c r="M893" s="2"/>
      <c r="N893" s="2"/>
      <c r="O893" s="2"/>
      <c r="P893" s="66"/>
      <c r="Q893" s="66"/>
      <c r="R893" s="2"/>
      <c r="S893" s="2"/>
      <c r="T893" s="2"/>
    </row>
    <row r="894" spans="1:20">
      <c r="A894" s="3"/>
      <c r="B894" s="3"/>
      <c r="C894" s="2"/>
      <c r="D894" s="2"/>
      <c r="E894" s="64"/>
      <c r="F894" s="64"/>
      <c r="G894" s="64"/>
      <c r="H894" s="64"/>
      <c r="I894" s="2"/>
      <c r="J894" s="2"/>
      <c r="K894" s="2"/>
      <c r="L894" s="2"/>
      <c r="M894" s="2"/>
      <c r="N894" s="2"/>
      <c r="O894" s="2"/>
      <c r="P894" s="66"/>
      <c r="Q894" s="66"/>
      <c r="R894" s="2"/>
      <c r="S894" s="2"/>
      <c r="T894" s="2"/>
    </row>
    <row r="895" spans="1:20">
      <c r="A895" s="3"/>
      <c r="B895" s="3"/>
      <c r="C895" s="2"/>
      <c r="D895" s="2"/>
      <c r="E895" s="64"/>
      <c r="F895" s="64"/>
      <c r="G895" s="64"/>
      <c r="H895" s="64"/>
      <c r="I895" s="2"/>
      <c r="J895" s="2"/>
      <c r="K895" s="2"/>
      <c r="L895" s="2"/>
      <c r="M895" s="2"/>
      <c r="N895" s="2"/>
      <c r="O895" s="2"/>
      <c r="P895" s="66"/>
      <c r="Q895" s="66"/>
      <c r="R895" s="2"/>
      <c r="S895" s="2"/>
      <c r="T895" s="2"/>
    </row>
    <row r="896" spans="1:20">
      <c r="A896" s="3"/>
      <c r="B896" s="3"/>
      <c r="C896" s="2"/>
      <c r="D896" s="2"/>
      <c r="E896" s="64"/>
      <c r="F896" s="64"/>
      <c r="G896" s="64"/>
      <c r="H896" s="64"/>
      <c r="I896" s="2"/>
      <c r="J896" s="2"/>
      <c r="K896" s="2"/>
      <c r="L896" s="2"/>
      <c r="M896" s="2"/>
      <c r="N896" s="2"/>
      <c r="O896" s="2"/>
      <c r="P896" s="66"/>
      <c r="Q896" s="66"/>
      <c r="R896" s="2"/>
      <c r="S896" s="2"/>
      <c r="T896" s="2"/>
    </row>
    <row r="897" spans="1:20">
      <c r="A897" s="3"/>
      <c r="B897" s="3"/>
      <c r="C897" s="2"/>
      <c r="D897" s="2"/>
      <c r="E897" s="64"/>
      <c r="F897" s="64"/>
      <c r="G897" s="64"/>
      <c r="H897" s="64"/>
      <c r="I897" s="2"/>
      <c r="J897" s="2"/>
      <c r="K897" s="2"/>
      <c r="L897" s="2"/>
      <c r="M897" s="2"/>
      <c r="N897" s="2"/>
      <c r="O897" s="2"/>
      <c r="P897" s="66"/>
      <c r="Q897" s="66"/>
      <c r="R897" s="2"/>
      <c r="S897" s="2"/>
      <c r="T897" s="2"/>
    </row>
    <row r="898" spans="1:20">
      <c r="A898" s="3"/>
      <c r="B898" s="3"/>
      <c r="C898" s="2"/>
      <c r="D898" s="2"/>
      <c r="E898" s="64"/>
      <c r="F898" s="64"/>
      <c r="G898" s="64"/>
      <c r="H898" s="64"/>
      <c r="I898" s="2"/>
      <c r="J898" s="2"/>
      <c r="K898" s="2"/>
      <c r="L898" s="2"/>
      <c r="M898" s="2"/>
      <c r="N898" s="2"/>
      <c r="O898" s="2"/>
      <c r="P898" s="66"/>
      <c r="Q898" s="66"/>
      <c r="R898" s="2"/>
      <c r="S898" s="2"/>
      <c r="T898" s="2"/>
    </row>
    <row r="899" spans="1:20">
      <c r="A899" s="3"/>
      <c r="B899" s="3"/>
      <c r="C899" s="2"/>
      <c r="D899" s="2"/>
      <c r="E899" s="64"/>
      <c r="F899" s="64"/>
      <c r="G899" s="64"/>
      <c r="H899" s="64"/>
      <c r="I899" s="2"/>
      <c r="J899" s="2"/>
      <c r="K899" s="2"/>
      <c r="L899" s="2"/>
      <c r="M899" s="2"/>
      <c r="N899" s="2"/>
      <c r="O899" s="2"/>
      <c r="P899" s="66"/>
      <c r="Q899" s="66"/>
      <c r="R899" s="2"/>
      <c r="S899" s="2"/>
      <c r="T899" s="2"/>
    </row>
    <row r="900" spans="1:20">
      <c r="A900" s="3"/>
      <c r="B900" s="3"/>
      <c r="C900" s="2"/>
      <c r="D900" s="2"/>
      <c r="E900" s="64"/>
      <c r="F900" s="64"/>
      <c r="G900" s="64"/>
      <c r="H900" s="64"/>
      <c r="I900" s="2"/>
      <c r="J900" s="2"/>
      <c r="K900" s="2"/>
      <c r="L900" s="2"/>
      <c r="M900" s="2"/>
      <c r="N900" s="2"/>
      <c r="O900" s="2"/>
      <c r="P900" s="66"/>
      <c r="Q900" s="66"/>
      <c r="R900" s="2"/>
      <c r="S900" s="2"/>
      <c r="T900" s="2"/>
    </row>
    <row r="901" spans="1:20">
      <c r="A901" s="3"/>
      <c r="B901" s="3"/>
      <c r="C901" s="2"/>
      <c r="D901" s="2"/>
      <c r="E901" s="64"/>
      <c r="F901" s="64"/>
      <c r="G901" s="64"/>
      <c r="H901" s="64"/>
      <c r="I901" s="2"/>
      <c r="J901" s="2"/>
      <c r="K901" s="2"/>
      <c r="L901" s="2"/>
      <c r="M901" s="2"/>
      <c r="N901" s="2"/>
      <c r="O901" s="2"/>
      <c r="P901" s="66"/>
      <c r="Q901" s="66"/>
      <c r="R901" s="2"/>
      <c r="S901" s="2"/>
      <c r="T901" s="2"/>
    </row>
    <row r="902" spans="1:20">
      <c r="A902" s="3"/>
      <c r="B902" s="3"/>
      <c r="C902" s="2"/>
      <c r="D902" s="2"/>
      <c r="E902" s="64"/>
      <c r="F902" s="64"/>
      <c r="G902" s="64"/>
      <c r="H902" s="64"/>
      <c r="I902" s="2"/>
      <c r="J902" s="2"/>
      <c r="K902" s="2"/>
      <c r="L902" s="2"/>
      <c r="M902" s="2"/>
      <c r="N902" s="2"/>
      <c r="O902" s="2"/>
      <c r="P902" s="66"/>
      <c r="Q902" s="66"/>
      <c r="R902" s="2"/>
      <c r="S902" s="2"/>
      <c r="T902" s="2"/>
    </row>
    <row r="903" spans="1:20">
      <c r="A903" s="3"/>
      <c r="B903" s="3"/>
      <c r="C903" s="2"/>
      <c r="D903" s="2"/>
      <c r="E903" s="64"/>
      <c r="F903" s="64"/>
      <c r="G903" s="64"/>
      <c r="H903" s="64"/>
      <c r="I903" s="2"/>
      <c r="J903" s="2"/>
      <c r="K903" s="2"/>
      <c r="L903" s="2"/>
      <c r="M903" s="2"/>
      <c r="N903" s="2"/>
      <c r="O903" s="2"/>
      <c r="P903" s="66"/>
      <c r="Q903" s="66"/>
      <c r="R903" s="2"/>
      <c r="S903" s="2"/>
      <c r="T903" s="2"/>
    </row>
    <row r="904" spans="1:20">
      <c r="A904" s="3"/>
      <c r="B904" s="3"/>
      <c r="C904" s="2"/>
      <c r="D904" s="2"/>
      <c r="E904" s="64"/>
      <c r="F904" s="64"/>
      <c r="G904" s="64"/>
      <c r="H904" s="64"/>
      <c r="I904" s="2"/>
      <c r="J904" s="2"/>
      <c r="K904" s="2"/>
      <c r="L904" s="2"/>
      <c r="M904" s="2"/>
      <c r="N904" s="2"/>
      <c r="O904" s="2"/>
      <c r="P904" s="66"/>
      <c r="Q904" s="66"/>
      <c r="R904" s="2"/>
      <c r="S904" s="2"/>
      <c r="T904" s="2"/>
    </row>
    <row r="905" spans="1:20">
      <c r="A905" s="3"/>
      <c r="B905" s="3"/>
      <c r="C905" s="2"/>
      <c r="D905" s="2"/>
      <c r="E905" s="64"/>
      <c r="F905" s="64"/>
      <c r="G905" s="64"/>
      <c r="H905" s="64"/>
      <c r="I905" s="2"/>
      <c r="J905" s="2"/>
      <c r="K905" s="2"/>
      <c r="L905" s="2"/>
      <c r="M905" s="2"/>
      <c r="N905" s="2"/>
      <c r="O905" s="2"/>
      <c r="P905" s="66"/>
      <c r="Q905" s="66"/>
      <c r="R905" s="2"/>
      <c r="S905" s="2"/>
      <c r="T905" s="2"/>
    </row>
    <row r="906" spans="1:20">
      <c r="A906" s="3"/>
      <c r="B906" s="3"/>
      <c r="C906" s="2"/>
      <c r="D906" s="2"/>
      <c r="E906" s="64"/>
      <c r="F906" s="64"/>
      <c r="G906" s="64"/>
      <c r="H906" s="64"/>
      <c r="I906" s="2"/>
      <c r="J906" s="2"/>
      <c r="K906" s="2"/>
      <c r="L906" s="2"/>
      <c r="M906" s="2"/>
      <c r="N906" s="2"/>
      <c r="O906" s="2"/>
      <c r="P906" s="66"/>
      <c r="Q906" s="66"/>
      <c r="R906" s="2"/>
      <c r="S906" s="2"/>
      <c r="T906" s="2"/>
    </row>
    <row r="907" spans="1:20">
      <c r="A907" s="3"/>
      <c r="B907" s="3"/>
      <c r="C907" s="2"/>
      <c r="D907" s="2"/>
      <c r="E907" s="64"/>
      <c r="F907" s="64"/>
      <c r="G907" s="64"/>
      <c r="H907" s="64"/>
      <c r="I907" s="2"/>
      <c r="J907" s="2"/>
      <c r="K907" s="2"/>
      <c r="L907" s="2"/>
      <c r="M907" s="2"/>
      <c r="N907" s="2"/>
      <c r="O907" s="2"/>
      <c r="P907" s="66"/>
      <c r="Q907" s="66"/>
      <c r="R907" s="2"/>
      <c r="S907" s="2"/>
      <c r="T907" s="2"/>
    </row>
    <row r="908" spans="1:20">
      <c r="A908" s="3"/>
      <c r="B908" s="3"/>
      <c r="C908" s="2"/>
      <c r="D908" s="2"/>
      <c r="E908" s="64"/>
      <c r="F908" s="64"/>
      <c r="G908" s="64"/>
      <c r="H908" s="64"/>
      <c r="I908" s="2"/>
      <c r="J908" s="2"/>
      <c r="K908" s="2"/>
      <c r="L908" s="2"/>
      <c r="M908" s="2"/>
      <c r="N908" s="2"/>
      <c r="O908" s="2"/>
      <c r="P908" s="66"/>
      <c r="Q908" s="66"/>
      <c r="R908" s="2"/>
      <c r="S908" s="2"/>
      <c r="T908" s="2"/>
    </row>
    <row r="909" spans="1:20">
      <c r="A909" s="3"/>
      <c r="B909" s="3"/>
      <c r="C909" s="2"/>
      <c r="D909" s="2"/>
      <c r="E909" s="64"/>
      <c r="F909" s="64"/>
      <c r="G909" s="64"/>
      <c r="H909" s="64"/>
      <c r="I909" s="2"/>
      <c r="J909" s="2"/>
      <c r="K909" s="2"/>
      <c r="L909" s="2"/>
      <c r="M909" s="2"/>
      <c r="N909" s="2"/>
      <c r="O909" s="2"/>
      <c r="P909" s="66"/>
      <c r="Q909" s="66"/>
      <c r="R909" s="2"/>
      <c r="S909" s="2"/>
      <c r="T909" s="2"/>
    </row>
    <row r="910" spans="1:20">
      <c r="A910" s="3"/>
      <c r="B910" s="3"/>
      <c r="C910" s="2"/>
      <c r="D910" s="2"/>
      <c r="E910" s="64"/>
      <c r="F910" s="64"/>
      <c r="G910" s="64"/>
      <c r="H910" s="64"/>
      <c r="I910" s="2"/>
      <c r="J910" s="2"/>
      <c r="K910" s="2"/>
      <c r="L910" s="2"/>
      <c r="M910" s="2"/>
      <c r="N910" s="2"/>
      <c r="O910" s="2"/>
      <c r="P910" s="66"/>
      <c r="Q910" s="66"/>
      <c r="R910" s="2"/>
      <c r="S910" s="2"/>
      <c r="T910" s="2"/>
    </row>
    <row r="911" spans="1:20">
      <c r="A911" s="3"/>
      <c r="B911" s="3"/>
      <c r="C911" s="2"/>
      <c r="D911" s="2"/>
      <c r="E911" s="64"/>
      <c r="F911" s="64"/>
      <c r="G911" s="64"/>
      <c r="H911" s="64"/>
      <c r="I911" s="2"/>
      <c r="J911" s="2"/>
      <c r="K911" s="2"/>
      <c r="L911" s="2"/>
      <c r="M911" s="2"/>
      <c r="N911" s="2"/>
      <c r="O911" s="2"/>
      <c r="P911" s="66"/>
      <c r="Q911" s="66"/>
      <c r="R911" s="2"/>
      <c r="S911" s="2"/>
      <c r="T911" s="2"/>
    </row>
    <row r="912" spans="1:20">
      <c r="A912" s="3"/>
      <c r="B912" s="3"/>
      <c r="C912" s="2"/>
      <c r="D912" s="2"/>
      <c r="E912" s="64"/>
      <c r="F912" s="64"/>
      <c r="G912" s="64"/>
      <c r="H912" s="64"/>
      <c r="I912" s="2"/>
      <c r="J912" s="2"/>
      <c r="K912" s="2"/>
      <c r="L912" s="2"/>
      <c r="M912" s="2"/>
      <c r="N912" s="2"/>
      <c r="O912" s="2"/>
      <c r="P912" s="66"/>
      <c r="Q912" s="66"/>
      <c r="R912" s="2"/>
      <c r="S912" s="2"/>
      <c r="T912" s="2"/>
    </row>
    <row r="913" spans="1:20">
      <c r="A913" s="3"/>
      <c r="B913" s="3"/>
      <c r="C913" s="2"/>
      <c r="D913" s="2"/>
      <c r="E913" s="64"/>
      <c r="F913" s="64"/>
      <c r="G913" s="64"/>
      <c r="H913" s="64"/>
      <c r="I913" s="2"/>
      <c r="J913" s="2"/>
      <c r="K913" s="2"/>
      <c r="L913" s="2"/>
      <c r="M913" s="2"/>
      <c r="N913" s="2"/>
      <c r="O913" s="2"/>
      <c r="P913" s="66"/>
      <c r="Q913" s="66"/>
      <c r="R913" s="2"/>
      <c r="S913" s="2"/>
      <c r="T913" s="2"/>
    </row>
    <row r="914" spans="1:20">
      <c r="A914" s="3"/>
      <c r="B914" s="3"/>
      <c r="C914" s="2"/>
      <c r="D914" s="2"/>
      <c r="E914" s="64"/>
      <c r="F914" s="64"/>
      <c r="G914" s="64"/>
      <c r="H914" s="64"/>
      <c r="I914" s="2"/>
      <c r="J914" s="2"/>
      <c r="K914" s="2"/>
      <c r="L914" s="2"/>
      <c r="M914" s="2"/>
      <c r="N914" s="2"/>
      <c r="O914" s="2"/>
      <c r="P914" s="66"/>
      <c r="Q914" s="66"/>
      <c r="R914" s="2"/>
      <c r="S914" s="2"/>
      <c r="T914" s="2"/>
    </row>
    <row r="915" spans="1:20">
      <c r="A915" s="3"/>
      <c r="B915" s="3"/>
      <c r="C915" s="2"/>
      <c r="D915" s="2"/>
      <c r="E915" s="64"/>
      <c r="F915" s="64"/>
      <c r="G915" s="64"/>
      <c r="H915" s="64"/>
      <c r="I915" s="2"/>
      <c r="J915" s="2"/>
      <c r="K915" s="2"/>
      <c r="L915" s="2"/>
      <c r="M915" s="2"/>
      <c r="N915" s="2"/>
      <c r="O915" s="2"/>
      <c r="P915" s="66"/>
      <c r="Q915" s="66"/>
      <c r="R915" s="2"/>
      <c r="S915" s="2"/>
      <c r="T915" s="2"/>
    </row>
    <row r="916" spans="1:20">
      <c r="A916" s="3"/>
      <c r="B916" s="3"/>
      <c r="C916" s="2"/>
      <c r="D916" s="2"/>
      <c r="E916" s="64"/>
      <c r="F916" s="64"/>
      <c r="G916" s="64"/>
      <c r="H916" s="64"/>
      <c r="I916" s="2"/>
      <c r="J916" s="2"/>
      <c r="K916" s="2"/>
      <c r="L916" s="2"/>
      <c r="M916" s="2"/>
      <c r="N916" s="2"/>
      <c r="O916" s="2"/>
      <c r="P916" s="66"/>
      <c r="Q916" s="66"/>
      <c r="R916" s="2"/>
      <c r="S916" s="2"/>
      <c r="T916" s="2"/>
    </row>
    <row r="917" spans="1:20">
      <c r="A917" s="3"/>
      <c r="B917" s="3"/>
      <c r="C917" s="2"/>
      <c r="D917" s="2"/>
      <c r="E917" s="64"/>
      <c r="F917" s="64"/>
      <c r="G917" s="64"/>
      <c r="H917" s="64"/>
      <c r="I917" s="2"/>
      <c r="J917" s="2"/>
      <c r="K917" s="2"/>
      <c r="L917" s="2"/>
      <c r="M917" s="2"/>
      <c r="N917" s="2"/>
      <c r="O917" s="2"/>
      <c r="P917" s="66"/>
      <c r="Q917" s="66"/>
      <c r="R917" s="2"/>
      <c r="S917" s="2"/>
      <c r="T917" s="2"/>
    </row>
    <row r="918" spans="1:20">
      <c r="A918" s="3"/>
      <c r="B918" s="3"/>
      <c r="C918" s="2"/>
      <c r="D918" s="2"/>
      <c r="E918" s="64"/>
      <c r="F918" s="64"/>
      <c r="G918" s="64"/>
      <c r="H918" s="64"/>
      <c r="I918" s="2"/>
      <c r="J918" s="2"/>
      <c r="K918" s="2"/>
      <c r="L918" s="2"/>
      <c r="M918" s="2"/>
      <c r="N918" s="2"/>
      <c r="O918" s="2"/>
      <c r="P918" s="66"/>
      <c r="Q918" s="66"/>
      <c r="R918" s="2"/>
      <c r="S918" s="2"/>
      <c r="T918" s="2"/>
    </row>
    <row r="919" spans="1:20">
      <c r="A919" s="3"/>
      <c r="B919" s="3"/>
      <c r="C919" s="2"/>
      <c r="D919" s="2"/>
      <c r="E919" s="64"/>
      <c r="F919" s="64"/>
      <c r="G919" s="64"/>
      <c r="H919" s="64"/>
      <c r="I919" s="2"/>
      <c r="J919" s="2"/>
      <c r="K919" s="2"/>
      <c r="L919" s="2"/>
      <c r="M919" s="2"/>
      <c r="N919" s="2"/>
      <c r="O919" s="2"/>
      <c r="P919" s="66"/>
      <c r="Q919" s="66"/>
      <c r="R919" s="2"/>
      <c r="S919" s="2"/>
      <c r="T919" s="2"/>
    </row>
    <row r="920" spans="1:20">
      <c r="A920" s="3"/>
      <c r="B920" s="3"/>
      <c r="C920" s="2"/>
      <c r="D920" s="2"/>
      <c r="E920" s="64"/>
      <c r="F920" s="64"/>
      <c r="G920" s="64"/>
      <c r="H920" s="64"/>
      <c r="I920" s="2"/>
      <c r="J920" s="2"/>
      <c r="K920" s="2"/>
      <c r="L920" s="2"/>
      <c r="M920" s="2"/>
      <c r="N920" s="2"/>
      <c r="O920" s="2"/>
      <c r="P920" s="66"/>
      <c r="Q920" s="66"/>
      <c r="R920" s="2"/>
      <c r="S920" s="2"/>
      <c r="T920" s="2"/>
    </row>
    <row r="921" spans="1:20">
      <c r="A921" s="3"/>
      <c r="B921" s="3"/>
      <c r="C921" s="2"/>
      <c r="D921" s="2"/>
      <c r="E921" s="64"/>
      <c r="F921" s="64"/>
      <c r="G921" s="64"/>
      <c r="H921" s="64"/>
      <c r="I921" s="2"/>
      <c r="J921" s="2"/>
      <c r="K921" s="2"/>
      <c r="L921" s="2"/>
      <c r="M921" s="2"/>
      <c r="N921" s="2"/>
      <c r="O921" s="2"/>
      <c r="P921" s="66"/>
      <c r="Q921" s="66"/>
      <c r="R921" s="2"/>
      <c r="S921" s="2"/>
      <c r="T921" s="2"/>
    </row>
    <row r="922" spans="1:20">
      <c r="A922" s="3"/>
      <c r="B922" s="3"/>
      <c r="C922" s="2"/>
      <c r="D922" s="2"/>
      <c r="E922" s="64"/>
      <c r="F922" s="64"/>
      <c r="G922" s="64"/>
      <c r="H922" s="64"/>
      <c r="I922" s="2"/>
      <c r="J922" s="2"/>
      <c r="K922" s="2"/>
      <c r="L922" s="2"/>
      <c r="M922" s="2"/>
      <c r="N922" s="2"/>
      <c r="O922" s="2"/>
      <c r="P922" s="66"/>
      <c r="Q922" s="66"/>
      <c r="R922" s="2"/>
      <c r="S922" s="2"/>
      <c r="T922" s="2"/>
    </row>
    <row r="923" spans="1:20">
      <c r="A923" s="3"/>
      <c r="B923" s="3"/>
      <c r="C923" s="2"/>
      <c r="D923" s="2"/>
      <c r="E923" s="64"/>
      <c r="F923" s="64"/>
      <c r="G923" s="64"/>
      <c r="H923" s="64"/>
      <c r="I923" s="2"/>
      <c r="J923" s="2"/>
      <c r="K923" s="2"/>
      <c r="L923" s="2"/>
      <c r="M923" s="2"/>
      <c r="N923" s="2"/>
      <c r="O923" s="2"/>
      <c r="P923" s="66"/>
      <c r="Q923" s="66"/>
      <c r="R923" s="2"/>
      <c r="S923" s="2"/>
      <c r="T923" s="2"/>
    </row>
    <row r="924" spans="1:20">
      <c r="A924" s="3"/>
      <c r="B924" s="3"/>
      <c r="C924" s="2"/>
      <c r="D924" s="2"/>
      <c r="E924" s="64"/>
      <c r="F924" s="64"/>
      <c r="G924" s="64"/>
      <c r="H924" s="64"/>
      <c r="I924" s="2"/>
      <c r="J924" s="2"/>
      <c r="K924" s="2"/>
      <c r="L924" s="2"/>
      <c r="M924" s="2"/>
      <c r="N924" s="2"/>
      <c r="O924" s="2"/>
      <c r="P924" s="66"/>
      <c r="Q924" s="66"/>
      <c r="R924" s="2"/>
      <c r="S924" s="2"/>
      <c r="T924" s="2"/>
    </row>
    <row r="925" spans="1:20">
      <c r="A925" s="3"/>
      <c r="B925" s="3"/>
      <c r="C925" s="2"/>
      <c r="D925" s="2"/>
      <c r="E925" s="64"/>
      <c r="F925" s="64"/>
      <c r="G925" s="64"/>
      <c r="H925" s="64"/>
      <c r="I925" s="2"/>
      <c r="J925" s="2"/>
      <c r="K925" s="2"/>
      <c r="L925" s="2"/>
      <c r="M925" s="2"/>
      <c r="N925" s="2"/>
      <c r="O925" s="2"/>
      <c r="P925" s="66"/>
      <c r="Q925" s="66"/>
      <c r="R925" s="2"/>
      <c r="S925" s="2"/>
      <c r="T925" s="2"/>
    </row>
    <row r="926" spans="1:20">
      <c r="A926" s="3"/>
      <c r="B926" s="3"/>
      <c r="C926" s="2"/>
      <c r="D926" s="2"/>
      <c r="E926" s="64"/>
      <c r="F926" s="64"/>
      <c r="G926" s="64"/>
      <c r="H926" s="64"/>
      <c r="I926" s="2"/>
      <c r="J926" s="2"/>
      <c r="K926" s="2"/>
      <c r="L926" s="2"/>
      <c r="M926" s="2"/>
      <c r="N926" s="2"/>
      <c r="O926" s="2"/>
      <c r="P926" s="66"/>
      <c r="Q926" s="66"/>
      <c r="R926" s="2"/>
      <c r="S926" s="2"/>
      <c r="T926" s="2"/>
    </row>
    <row r="927" spans="1:20">
      <c r="A927" s="3"/>
      <c r="B927" s="3"/>
      <c r="C927" s="2"/>
      <c r="D927" s="2"/>
      <c r="E927" s="64"/>
      <c r="F927" s="64"/>
      <c r="G927" s="64"/>
      <c r="H927" s="64"/>
      <c r="I927" s="2"/>
      <c r="J927" s="2"/>
      <c r="K927" s="2"/>
      <c r="L927" s="2"/>
      <c r="M927" s="2"/>
      <c r="N927" s="2"/>
      <c r="O927" s="2"/>
      <c r="P927" s="66"/>
      <c r="Q927" s="66"/>
      <c r="R927" s="2"/>
      <c r="S927" s="2"/>
      <c r="T927" s="2"/>
    </row>
    <row r="928" spans="1:20">
      <c r="A928" s="3"/>
      <c r="B928" s="3"/>
      <c r="C928" s="2"/>
      <c r="D928" s="2"/>
      <c r="E928" s="64"/>
      <c r="F928" s="64"/>
      <c r="G928" s="64"/>
      <c r="H928" s="64"/>
      <c r="I928" s="2"/>
      <c r="J928" s="2"/>
      <c r="K928" s="2"/>
      <c r="L928" s="2"/>
      <c r="M928" s="2"/>
      <c r="N928" s="2"/>
      <c r="O928" s="2"/>
      <c r="P928" s="66"/>
      <c r="Q928" s="66"/>
      <c r="R928" s="2"/>
      <c r="S928" s="2"/>
      <c r="T928" s="2"/>
    </row>
    <row r="929" spans="1:20">
      <c r="A929" s="3"/>
      <c r="B929" s="3"/>
      <c r="C929" s="2"/>
      <c r="D929" s="2"/>
      <c r="E929" s="64"/>
      <c r="F929" s="64"/>
      <c r="G929" s="64"/>
      <c r="H929" s="64"/>
      <c r="I929" s="2"/>
      <c r="J929" s="2"/>
      <c r="K929" s="2"/>
      <c r="L929" s="2"/>
      <c r="M929" s="2"/>
      <c r="N929" s="2"/>
      <c r="O929" s="2"/>
      <c r="P929" s="66"/>
      <c r="Q929" s="66"/>
      <c r="R929" s="2"/>
      <c r="S929" s="2"/>
      <c r="T929" s="2"/>
    </row>
    <row r="930" spans="1:20">
      <c r="A930" s="3"/>
      <c r="B930" s="3"/>
      <c r="C930" s="2"/>
      <c r="D930" s="2"/>
      <c r="E930" s="64"/>
      <c r="F930" s="64"/>
      <c r="G930" s="64"/>
      <c r="H930" s="64"/>
      <c r="I930" s="2"/>
      <c r="J930" s="2"/>
      <c r="K930" s="2"/>
      <c r="L930" s="2"/>
      <c r="M930" s="2"/>
      <c r="N930" s="2"/>
      <c r="O930" s="2"/>
      <c r="P930" s="66"/>
      <c r="Q930" s="66"/>
      <c r="R930" s="2"/>
      <c r="S930" s="2"/>
      <c r="T930" s="2"/>
    </row>
    <row r="931" spans="1:20">
      <c r="A931" s="3"/>
      <c r="B931" s="3"/>
      <c r="C931" s="2"/>
      <c r="D931" s="2"/>
      <c r="E931" s="64"/>
      <c r="F931" s="64"/>
      <c r="G931" s="64"/>
      <c r="H931" s="64"/>
      <c r="I931" s="2"/>
      <c r="J931" s="2"/>
      <c r="K931" s="2"/>
      <c r="L931" s="2"/>
      <c r="M931" s="2"/>
      <c r="N931" s="2"/>
      <c r="O931" s="2"/>
      <c r="P931" s="66"/>
      <c r="Q931" s="66"/>
      <c r="R931" s="2"/>
      <c r="S931" s="2"/>
      <c r="T931" s="2"/>
    </row>
    <row r="932" spans="1:20">
      <c r="A932" s="3"/>
      <c r="B932" s="3"/>
      <c r="C932" s="2"/>
      <c r="D932" s="2"/>
      <c r="E932" s="64"/>
      <c r="F932" s="64"/>
      <c r="G932" s="64"/>
      <c r="H932" s="64"/>
      <c r="I932" s="2"/>
      <c r="J932" s="2"/>
      <c r="K932" s="2"/>
      <c r="L932" s="2"/>
      <c r="M932" s="2"/>
      <c r="N932" s="2"/>
      <c r="O932" s="2"/>
      <c r="P932" s="66"/>
      <c r="Q932" s="66"/>
      <c r="R932" s="2"/>
      <c r="S932" s="2"/>
      <c r="T932" s="2"/>
    </row>
    <row r="933" spans="1:20">
      <c r="A933" s="3"/>
      <c r="B933" s="3"/>
      <c r="C933" s="2"/>
      <c r="D933" s="2"/>
      <c r="E933" s="64"/>
      <c r="F933" s="64"/>
      <c r="G933" s="64"/>
      <c r="H933" s="64"/>
      <c r="I933" s="2"/>
      <c r="J933" s="2"/>
      <c r="K933" s="2"/>
      <c r="L933" s="2"/>
      <c r="M933" s="2"/>
      <c r="N933" s="2"/>
      <c r="O933" s="2"/>
      <c r="P933" s="66"/>
      <c r="Q933" s="66"/>
      <c r="R933" s="2"/>
      <c r="S933" s="2"/>
      <c r="T933" s="2"/>
    </row>
    <row r="934" spans="1:20">
      <c r="A934" s="3"/>
      <c r="B934" s="3"/>
      <c r="C934" s="2"/>
      <c r="D934" s="2"/>
      <c r="E934" s="64"/>
      <c r="F934" s="64"/>
      <c r="G934" s="64"/>
      <c r="H934" s="64"/>
      <c r="I934" s="2"/>
      <c r="J934" s="2"/>
      <c r="K934" s="2"/>
      <c r="L934" s="2"/>
      <c r="M934" s="2"/>
      <c r="N934" s="2"/>
      <c r="O934" s="2"/>
      <c r="P934" s="66"/>
      <c r="Q934" s="66"/>
      <c r="R934" s="2"/>
      <c r="S934" s="2"/>
      <c r="T934" s="2"/>
    </row>
    <row r="935" spans="1:20">
      <c r="A935" s="3"/>
      <c r="B935" s="3"/>
      <c r="C935" s="2"/>
      <c r="D935" s="2"/>
      <c r="E935" s="64"/>
      <c r="F935" s="64"/>
      <c r="G935" s="64"/>
      <c r="H935" s="64"/>
      <c r="I935" s="2"/>
      <c r="J935" s="2"/>
      <c r="K935" s="2"/>
      <c r="L935" s="2"/>
      <c r="M935" s="2"/>
      <c r="N935" s="2"/>
      <c r="O935" s="2"/>
      <c r="P935" s="66"/>
      <c r="Q935" s="66"/>
      <c r="R935" s="2"/>
      <c r="S935" s="2"/>
      <c r="T935" s="2"/>
    </row>
    <row r="936" spans="1:20">
      <c r="A936" s="3"/>
      <c r="B936" s="3"/>
      <c r="C936" s="2"/>
      <c r="D936" s="2"/>
      <c r="E936" s="64"/>
      <c r="F936" s="64"/>
      <c r="G936" s="64"/>
      <c r="H936" s="64"/>
      <c r="I936" s="2"/>
      <c r="J936" s="2"/>
      <c r="K936" s="2"/>
      <c r="L936" s="2"/>
      <c r="M936" s="2"/>
      <c r="N936" s="2"/>
      <c r="O936" s="2"/>
      <c r="P936" s="66"/>
      <c r="Q936" s="66"/>
      <c r="R936" s="2"/>
      <c r="S936" s="2"/>
      <c r="T936" s="2"/>
    </row>
    <row r="937" spans="1:20">
      <c r="A937" s="3"/>
      <c r="B937" s="3"/>
      <c r="C937" s="2"/>
      <c r="D937" s="2"/>
      <c r="E937" s="64"/>
      <c r="F937" s="64"/>
      <c r="G937" s="64"/>
      <c r="H937" s="64"/>
      <c r="I937" s="2"/>
      <c r="J937" s="2"/>
      <c r="K937" s="2"/>
      <c r="L937" s="2"/>
      <c r="M937" s="2"/>
      <c r="N937" s="2"/>
      <c r="O937" s="2"/>
      <c r="P937" s="66"/>
      <c r="Q937" s="66"/>
      <c r="R937" s="2"/>
      <c r="S937" s="2"/>
      <c r="T937" s="2"/>
    </row>
    <row r="938" spans="1:20">
      <c r="A938" s="3"/>
      <c r="B938" s="3"/>
      <c r="C938" s="2"/>
      <c r="D938" s="2"/>
      <c r="E938" s="64"/>
      <c r="F938" s="64"/>
      <c r="G938" s="64"/>
      <c r="H938" s="64"/>
      <c r="I938" s="2"/>
      <c r="J938" s="2"/>
      <c r="K938" s="2"/>
      <c r="L938" s="2"/>
      <c r="M938" s="2"/>
      <c r="N938" s="2"/>
      <c r="O938" s="2"/>
      <c r="P938" s="66"/>
      <c r="Q938" s="66"/>
      <c r="R938" s="2"/>
      <c r="S938" s="2"/>
      <c r="T938" s="2"/>
    </row>
    <row r="939" spans="1:20">
      <c r="A939" s="3"/>
      <c r="B939" s="3"/>
      <c r="C939" s="2"/>
      <c r="D939" s="2"/>
      <c r="E939" s="64"/>
      <c r="F939" s="64"/>
      <c r="G939" s="64"/>
      <c r="H939" s="64"/>
      <c r="I939" s="2"/>
      <c r="J939" s="2"/>
      <c r="K939" s="2"/>
      <c r="L939" s="2"/>
      <c r="M939" s="2"/>
      <c r="N939" s="2"/>
      <c r="O939" s="2"/>
      <c r="P939" s="66"/>
      <c r="Q939" s="66"/>
      <c r="R939" s="2"/>
      <c r="S939" s="2"/>
      <c r="T939" s="2"/>
    </row>
    <row r="940" spans="1:20">
      <c r="A940" s="3"/>
      <c r="B940" s="3"/>
      <c r="C940" s="2"/>
      <c r="D940" s="2"/>
      <c r="E940" s="64"/>
      <c r="F940" s="64"/>
      <c r="G940" s="64"/>
      <c r="H940" s="64"/>
      <c r="I940" s="2"/>
      <c r="J940" s="2"/>
      <c r="K940" s="2"/>
      <c r="L940" s="2"/>
      <c r="M940" s="2"/>
      <c r="N940" s="2"/>
      <c r="O940" s="2"/>
      <c r="P940" s="66"/>
      <c r="Q940" s="66"/>
      <c r="R940" s="2"/>
      <c r="S940" s="2"/>
      <c r="T940" s="2"/>
    </row>
    <row r="941" spans="1:20">
      <c r="A941" s="3"/>
      <c r="B941" s="3"/>
      <c r="C941" s="2"/>
      <c r="D941" s="2"/>
      <c r="E941" s="64"/>
      <c r="F941" s="64"/>
      <c r="G941" s="64"/>
      <c r="H941" s="64"/>
      <c r="I941" s="2"/>
      <c r="J941" s="2"/>
      <c r="K941" s="2"/>
      <c r="L941" s="2"/>
      <c r="M941" s="2"/>
      <c r="N941" s="2"/>
      <c r="O941" s="2"/>
      <c r="P941" s="66"/>
      <c r="Q941" s="66"/>
      <c r="R941" s="2"/>
      <c r="S941" s="2"/>
      <c r="T941" s="2"/>
    </row>
    <row r="942" spans="1:20">
      <c r="A942" s="3"/>
      <c r="B942" s="3"/>
      <c r="C942" s="2"/>
      <c r="D942" s="2"/>
      <c r="E942" s="64"/>
      <c r="F942" s="64"/>
      <c r="G942" s="64"/>
      <c r="H942" s="64"/>
      <c r="I942" s="2"/>
      <c r="J942" s="2"/>
      <c r="K942" s="2"/>
      <c r="L942" s="2"/>
      <c r="M942" s="2"/>
      <c r="N942" s="2"/>
      <c r="O942" s="2"/>
      <c r="P942" s="66"/>
      <c r="Q942" s="66"/>
      <c r="R942" s="2"/>
      <c r="S942" s="2"/>
      <c r="T942" s="2"/>
    </row>
    <row r="943" spans="1:20">
      <c r="A943" s="3"/>
      <c r="B943" s="3"/>
      <c r="C943" s="2"/>
      <c r="D943" s="2"/>
      <c r="E943" s="64"/>
      <c r="F943" s="64"/>
      <c r="G943" s="64"/>
      <c r="H943" s="64"/>
      <c r="I943" s="2"/>
      <c r="J943" s="2"/>
      <c r="K943" s="2"/>
      <c r="L943" s="2"/>
      <c r="M943" s="2"/>
      <c r="N943" s="2"/>
      <c r="O943" s="2"/>
      <c r="P943" s="66"/>
      <c r="Q943" s="66"/>
      <c r="R943" s="2"/>
      <c r="S943" s="2"/>
      <c r="T943" s="2"/>
    </row>
    <row r="944" spans="1:20">
      <c r="A944" s="3"/>
      <c r="B944" s="3"/>
      <c r="C944" s="2"/>
      <c r="D944" s="2"/>
      <c r="E944" s="64"/>
      <c r="F944" s="64"/>
      <c r="G944" s="64"/>
      <c r="H944" s="64"/>
      <c r="I944" s="2"/>
      <c r="J944" s="2"/>
      <c r="K944" s="2"/>
      <c r="L944" s="2"/>
      <c r="M944" s="2"/>
      <c r="N944" s="2"/>
      <c r="O944" s="2"/>
      <c r="P944" s="66"/>
      <c r="Q944" s="66"/>
      <c r="R944" s="2"/>
      <c r="S944" s="2"/>
      <c r="T944" s="2"/>
    </row>
    <row r="945" spans="1:20">
      <c r="A945" s="3"/>
      <c r="B945" s="3"/>
      <c r="C945" s="2"/>
      <c r="D945" s="2"/>
      <c r="E945" s="64"/>
      <c r="F945" s="64"/>
      <c r="G945" s="64"/>
      <c r="H945" s="64"/>
      <c r="I945" s="2"/>
      <c r="J945" s="2"/>
      <c r="K945" s="2"/>
      <c r="L945" s="2"/>
      <c r="M945" s="2"/>
      <c r="N945" s="2"/>
      <c r="O945" s="2"/>
      <c r="P945" s="66"/>
      <c r="Q945" s="66"/>
      <c r="R945" s="2"/>
      <c r="S945" s="2"/>
      <c r="T945" s="2"/>
    </row>
    <row r="946" spans="1:20">
      <c r="A946" s="3"/>
      <c r="B946" s="3"/>
      <c r="C946" s="2"/>
      <c r="D946" s="2"/>
      <c r="E946" s="64"/>
      <c r="F946" s="64"/>
      <c r="G946" s="64"/>
      <c r="H946" s="64"/>
      <c r="I946" s="2"/>
      <c r="J946" s="2"/>
      <c r="K946" s="2"/>
      <c r="L946" s="2"/>
      <c r="M946" s="2"/>
      <c r="N946" s="2"/>
      <c r="O946" s="2"/>
      <c r="P946" s="66"/>
      <c r="Q946" s="66"/>
      <c r="R946" s="2"/>
      <c r="S946" s="2"/>
      <c r="T946" s="2"/>
    </row>
    <row r="947" spans="1:20">
      <c r="A947" s="3"/>
      <c r="B947" s="3"/>
      <c r="C947" s="2"/>
      <c r="D947" s="2"/>
      <c r="E947" s="64"/>
      <c r="F947" s="64"/>
      <c r="G947" s="64"/>
      <c r="H947" s="64"/>
      <c r="I947" s="2"/>
      <c r="J947" s="2"/>
      <c r="K947" s="2"/>
      <c r="L947" s="2"/>
      <c r="M947" s="2"/>
      <c r="N947" s="2"/>
      <c r="O947" s="2"/>
      <c r="P947" s="66"/>
      <c r="Q947" s="66"/>
      <c r="R947" s="2"/>
      <c r="S947" s="2"/>
      <c r="T947" s="2"/>
    </row>
    <row r="948" spans="1:20">
      <c r="A948" s="3"/>
      <c r="B948" s="3"/>
      <c r="C948" s="2"/>
      <c r="D948" s="2"/>
      <c r="E948" s="64"/>
      <c r="F948" s="64"/>
      <c r="G948" s="64"/>
      <c r="H948" s="64"/>
      <c r="I948" s="2"/>
      <c r="J948" s="2"/>
      <c r="K948" s="2"/>
      <c r="L948" s="2"/>
      <c r="M948" s="2"/>
      <c r="N948" s="2"/>
      <c r="O948" s="2"/>
      <c r="P948" s="66"/>
      <c r="Q948" s="66"/>
      <c r="R948" s="2"/>
      <c r="S948" s="2"/>
      <c r="T948" s="2"/>
    </row>
    <row r="949" spans="1:20">
      <c r="A949" s="3"/>
      <c r="B949" s="3"/>
      <c r="C949" s="2"/>
      <c r="D949" s="2"/>
      <c r="E949" s="64"/>
      <c r="F949" s="64"/>
      <c r="G949" s="64"/>
      <c r="H949" s="64"/>
      <c r="I949" s="2"/>
      <c r="J949" s="2"/>
      <c r="K949" s="2"/>
      <c r="L949" s="2"/>
      <c r="M949" s="2"/>
      <c r="N949" s="2"/>
      <c r="O949" s="2"/>
      <c r="P949" s="66"/>
      <c r="Q949" s="66"/>
      <c r="R949" s="2"/>
      <c r="S949" s="2"/>
      <c r="T949" s="2"/>
    </row>
    <row r="950" spans="1:20">
      <c r="A950" s="3"/>
      <c r="B950" s="3"/>
      <c r="C950" s="2"/>
      <c r="D950" s="2"/>
      <c r="E950" s="64"/>
      <c r="F950" s="64"/>
      <c r="G950" s="64"/>
      <c r="H950" s="64"/>
      <c r="I950" s="2"/>
      <c r="J950" s="2"/>
      <c r="K950" s="2"/>
      <c r="L950" s="2"/>
      <c r="M950" s="2"/>
      <c r="N950" s="2"/>
      <c r="O950" s="2"/>
      <c r="P950" s="66"/>
      <c r="Q950" s="66"/>
      <c r="R950" s="2"/>
      <c r="S950" s="2"/>
      <c r="T950" s="2"/>
    </row>
    <row r="951" spans="1:20">
      <c r="A951" s="3"/>
      <c r="B951" s="3"/>
      <c r="C951" s="2"/>
      <c r="D951" s="2"/>
      <c r="E951" s="64"/>
      <c r="F951" s="64"/>
      <c r="G951" s="64"/>
      <c r="H951" s="64"/>
      <c r="I951" s="2"/>
      <c r="J951" s="2"/>
      <c r="K951" s="2"/>
      <c r="L951" s="2"/>
      <c r="M951" s="2"/>
      <c r="N951" s="2"/>
      <c r="O951" s="2"/>
      <c r="P951" s="66"/>
      <c r="Q951" s="66"/>
      <c r="R951" s="2"/>
      <c r="S951" s="2"/>
      <c r="T951" s="2"/>
    </row>
    <row r="952" spans="1:20">
      <c r="A952" s="3"/>
      <c r="B952" s="3"/>
      <c r="C952" s="2"/>
      <c r="D952" s="2"/>
      <c r="E952" s="64"/>
      <c r="F952" s="64"/>
      <c r="G952" s="64"/>
      <c r="H952" s="64"/>
      <c r="I952" s="2"/>
      <c r="J952" s="2"/>
      <c r="K952" s="2"/>
      <c r="L952" s="2"/>
      <c r="M952" s="2"/>
      <c r="N952" s="2"/>
      <c r="O952" s="2"/>
      <c r="P952" s="66"/>
      <c r="Q952" s="66"/>
      <c r="R952" s="2"/>
      <c r="S952" s="2"/>
      <c r="T952" s="2"/>
    </row>
    <row r="953" spans="1:20">
      <c r="A953" s="3"/>
      <c r="B953" s="3"/>
      <c r="C953" s="2"/>
      <c r="D953" s="2"/>
      <c r="E953" s="64"/>
      <c r="F953" s="64"/>
      <c r="G953" s="64"/>
      <c r="H953" s="64"/>
      <c r="I953" s="2"/>
      <c r="J953" s="2"/>
      <c r="K953" s="2"/>
      <c r="L953" s="2"/>
      <c r="M953" s="2"/>
      <c r="N953" s="2"/>
      <c r="O953" s="2"/>
      <c r="P953" s="66"/>
      <c r="Q953" s="66"/>
      <c r="R953" s="2"/>
      <c r="S953" s="2"/>
      <c r="T953" s="2"/>
    </row>
    <row r="954" spans="1:20">
      <c r="A954" s="3"/>
      <c r="B954" s="3"/>
      <c r="C954" s="2"/>
      <c r="D954" s="2"/>
      <c r="E954" s="64"/>
      <c r="F954" s="64"/>
      <c r="G954" s="64"/>
      <c r="H954" s="64"/>
      <c r="I954" s="2"/>
      <c r="J954" s="2"/>
      <c r="K954" s="2"/>
      <c r="L954" s="2"/>
      <c r="M954" s="2"/>
      <c r="N954" s="2"/>
      <c r="O954" s="2"/>
      <c r="P954" s="66"/>
      <c r="Q954" s="66"/>
      <c r="R954" s="2"/>
      <c r="S954" s="2"/>
      <c r="T954" s="2"/>
    </row>
    <row r="955" spans="1:20">
      <c r="A955" s="3"/>
      <c r="B955" s="3"/>
      <c r="C955" s="2"/>
      <c r="D955" s="2"/>
      <c r="E955" s="64"/>
      <c r="F955" s="64"/>
      <c r="G955" s="64"/>
      <c r="H955" s="64"/>
      <c r="I955" s="2"/>
      <c r="J955" s="2"/>
      <c r="K955" s="2"/>
      <c r="L955" s="2"/>
      <c r="M955" s="2"/>
      <c r="N955" s="2"/>
      <c r="O955" s="2"/>
      <c r="P955" s="66"/>
      <c r="Q955" s="66"/>
      <c r="R955" s="2"/>
      <c r="S955" s="2"/>
      <c r="T955" s="2"/>
    </row>
    <row r="956" spans="1:20">
      <c r="A956" s="3"/>
      <c r="B956" s="3"/>
      <c r="C956" s="2"/>
      <c r="D956" s="2"/>
      <c r="E956" s="64"/>
      <c r="F956" s="64"/>
      <c r="G956" s="64"/>
      <c r="H956" s="64"/>
      <c r="I956" s="2"/>
      <c r="J956" s="2"/>
      <c r="K956" s="2"/>
      <c r="L956" s="2"/>
      <c r="M956" s="2"/>
      <c r="N956" s="2"/>
      <c r="O956" s="2"/>
      <c r="P956" s="66"/>
      <c r="Q956" s="66"/>
      <c r="R956" s="2"/>
      <c r="S956" s="2"/>
      <c r="T956" s="2"/>
    </row>
    <row r="957" spans="1:20">
      <c r="A957" s="3"/>
      <c r="B957" s="3"/>
      <c r="C957" s="2"/>
      <c r="D957" s="2"/>
      <c r="E957" s="64"/>
      <c r="F957" s="64"/>
      <c r="G957" s="64"/>
      <c r="H957" s="64"/>
      <c r="I957" s="2"/>
      <c r="J957" s="2"/>
      <c r="K957" s="2"/>
      <c r="L957" s="2"/>
      <c r="M957" s="2"/>
      <c r="N957" s="2"/>
      <c r="O957" s="2"/>
      <c r="P957" s="66"/>
      <c r="Q957" s="66"/>
      <c r="R957" s="2"/>
      <c r="S957" s="2"/>
      <c r="T957" s="2"/>
    </row>
    <row r="958" spans="1:20">
      <c r="A958" s="3"/>
      <c r="B958" s="3"/>
      <c r="C958" s="2"/>
      <c r="D958" s="2"/>
      <c r="E958" s="64"/>
      <c r="F958" s="64"/>
      <c r="G958" s="64"/>
      <c r="H958" s="64"/>
      <c r="I958" s="2"/>
      <c r="J958" s="2"/>
      <c r="K958" s="2"/>
      <c r="L958" s="2"/>
      <c r="M958" s="2"/>
      <c r="N958" s="2"/>
      <c r="O958" s="2"/>
      <c r="P958" s="66"/>
      <c r="Q958" s="66"/>
      <c r="R958" s="2"/>
      <c r="S958" s="2"/>
      <c r="T958" s="2"/>
    </row>
    <row r="959" spans="1:20">
      <c r="A959" s="3"/>
      <c r="B959" s="3"/>
      <c r="C959" s="2"/>
      <c r="D959" s="2"/>
      <c r="E959" s="64"/>
      <c r="F959" s="64"/>
      <c r="G959" s="64"/>
      <c r="H959" s="64"/>
      <c r="I959" s="2"/>
      <c r="J959" s="2"/>
      <c r="K959" s="2"/>
      <c r="L959" s="2"/>
      <c r="M959" s="2"/>
      <c r="N959" s="2"/>
      <c r="O959" s="2"/>
      <c r="P959" s="66"/>
      <c r="Q959" s="66"/>
      <c r="R959" s="2"/>
      <c r="S959" s="2"/>
      <c r="T959" s="2"/>
    </row>
    <row r="960" spans="1:20">
      <c r="A960" s="3"/>
      <c r="B960" s="3"/>
      <c r="C960" s="2"/>
      <c r="D960" s="2"/>
      <c r="E960" s="64"/>
      <c r="F960" s="64"/>
      <c r="G960" s="64"/>
      <c r="H960" s="64"/>
      <c r="I960" s="2"/>
      <c r="J960" s="2"/>
      <c r="K960" s="2"/>
      <c r="L960" s="2"/>
      <c r="M960" s="2"/>
      <c r="N960" s="2"/>
      <c r="O960" s="2"/>
      <c r="P960" s="66"/>
      <c r="Q960" s="66"/>
      <c r="R960" s="2"/>
      <c r="S960" s="2"/>
      <c r="T960" s="2"/>
    </row>
    <row r="961" spans="1:20">
      <c r="A961" s="3"/>
      <c r="B961" s="3"/>
      <c r="C961" s="2"/>
      <c r="D961" s="2"/>
      <c r="E961" s="64"/>
      <c r="F961" s="64"/>
      <c r="G961" s="64"/>
      <c r="H961" s="64"/>
      <c r="I961" s="2"/>
      <c r="J961" s="2"/>
      <c r="K961" s="2"/>
      <c r="L961" s="2"/>
      <c r="M961" s="2"/>
      <c r="N961" s="2"/>
      <c r="O961" s="2"/>
      <c r="P961" s="66"/>
      <c r="Q961" s="66"/>
      <c r="R961" s="2"/>
      <c r="S961" s="2"/>
      <c r="T961" s="2"/>
    </row>
    <row r="962" spans="1:20">
      <c r="A962" s="3"/>
      <c r="B962" s="3"/>
      <c r="C962" s="2"/>
      <c r="D962" s="2"/>
      <c r="E962" s="64"/>
      <c r="F962" s="64"/>
      <c r="G962" s="64"/>
      <c r="H962" s="64"/>
      <c r="I962" s="2"/>
      <c r="J962" s="2"/>
      <c r="K962" s="2"/>
      <c r="L962" s="2"/>
      <c r="M962" s="2"/>
      <c r="N962" s="2"/>
      <c r="O962" s="2"/>
      <c r="P962" s="66"/>
      <c r="Q962" s="66"/>
      <c r="R962" s="2"/>
      <c r="S962" s="2"/>
      <c r="T962" s="2"/>
    </row>
    <row r="963" spans="1:20">
      <c r="A963" s="3"/>
      <c r="B963" s="3"/>
      <c r="C963" s="2"/>
      <c r="D963" s="2"/>
      <c r="E963" s="64"/>
      <c r="F963" s="64"/>
      <c r="G963" s="64"/>
      <c r="H963" s="64"/>
      <c r="I963" s="2"/>
      <c r="J963" s="2"/>
      <c r="K963" s="2"/>
      <c r="L963" s="2"/>
      <c r="M963" s="2"/>
      <c r="N963" s="2"/>
      <c r="O963" s="2"/>
      <c r="P963" s="66"/>
      <c r="Q963" s="66"/>
      <c r="R963" s="2"/>
      <c r="S963" s="2"/>
      <c r="T963" s="2"/>
    </row>
    <row r="964" spans="1:20">
      <c r="A964" s="3"/>
      <c r="B964" s="3"/>
      <c r="C964" s="2"/>
      <c r="D964" s="2"/>
      <c r="E964" s="64"/>
      <c r="F964" s="64"/>
      <c r="G964" s="64"/>
      <c r="H964" s="64"/>
      <c r="I964" s="2"/>
      <c r="J964" s="2"/>
      <c r="K964" s="2"/>
      <c r="L964" s="2"/>
      <c r="M964" s="2"/>
      <c r="N964" s="2"/>
      <c r="O964" s="2"/>
      <c r="P964" s="66"/>
      <c r="Q964" s="66"/>
      <c r="R964" s="2"/>
      <c r="S964" s="2"/>
      <c r="T964" s="2"/>
    </row>
    <row r="965" spans="1:20">
      <c r="A965" s="3"/>
      <c r="B965" s="3"/>
      <c r="C965" s="2"/>
      <c r="D965" s="2"/>
      <c r="E965" s="64"/>
      <c r="F965" s="64"/>
      <c r="G965" s="64"/>
      <c r="H965" s="64"/>
      <c r="I965" s="2"/>
      <c r="J965" s="2"/>
      <c r="K965" s="2"/>
      <c r="L965" s="2"/>
      <c r="M965" s="2"/>
      <c r="N965" s="2"/>
      <c r="O965" s="2"/>
      <c r="P965" s="66"/>
      <c r="Q965" s="66"/>
      <c r="R965" s="2"/>
      <c r="S965" s="2"/>
      <c r="T965" s="2"/>
    </row>
    <row r="966" spans="1:20">
      <c r="A966" s="3"/>
      <c r="B966" s="3"/>
      <c r="C966" s="2"/>
      <c r="D966" s="2"/>
      <c r="E966" s="64"/>
      <c r="F966" s="64"/>
      <c r="G966" s="64"/>
      <c r="H966" s="64"/>
      <c r="I966" s="2"/>
      <c r="J966" s="2"/>
      <c r="K966" s="2"/>
      <c r="L966" s="2"/>
      <c r="M966" s="2"/>
      <c r="N966" s="2"/>
      <c r="O966" s="2"/>
      <c r="P966" s="66"/>
      <c r="Q966" s="66"/>
      <c r="R966" s="2"/>
      <c r="S966" s="2"/>
      <c r="T966" s="2"/>
    </row>
    <row r="967" spans="1:20">
      <c r="A967" s="3"/>
      <c r="B967" s="3"/>
      <c r="C967" s="2"/>
      <c r="D967" s="2"/>
      <c r="E967" s="64"/>
      <c r="F967" s="64"/>
      <c r="G967" s="64"/>
      <c r="H967" s="64"/>
      <c r="I967" s="2"/>
      <c r="J967" s="2"/>
      <c r="K967" s="2"/>
      <c r="L967" s="2"/>
      <c r="M967" s="2"/>
      <c r="N967" s="2"/>
      <c r="O967" s="2"/>
      <c r="P967" s="66"/>
      <c r="Q967" s="66"/>
      <c r="R967" s="2"/>
      <c r="S967" s="2"/>
      <c r="T967" s="2"/>
    </row>
    <row r="968" spans="1:20">
      <c r="A968" s="3"/>
      <c r="B968" s="3"/>
      <c r="C968" s="2"/>
      <c r="D968" s="2"/>
      <c r="E968" s="64"/>
      <c r="F968" s="64"/>
      <c r="G968" s="64"/>
      <c r="H968" s="64"/>
      <c r="I968" s="2"/>
      <c r="J968" s="2"/>
      <c r="K968" s="2"/>
      <c r="L968" s="2"/>
      <c r="M968" s="2"/>
      <c r="N968" s="2"/>
      <c r="O968" s="2"/>
      <c r="P968" s="66"/>
      <c r="Q968" s="66"/>
      <c r="R968" s="2"/>
      <c r="S968" s="2"/>
      <c r="T968" s="2"/>
    </row>
    <row r="969" spans="1:20">
      <c r="A969" s="3"/>
      <c r="B969" s="3"/>
      <c r="C969" s="2"/>
      <c r="D969" s="2"/>
      <c r="E969" s="64"/>
      <c r="F969" s="64"/>
      <c r="G969" s="64"/>
      <c r="H969" s="64"/>
      <c r="I969" s="2"/>
      <c r="J969" s="2"/>
      <c r="K969" s="2"/>
      <c r="L969" s="2"/>
      <c r="M969" s="2"/>
      <c r="N969" s="2"/>
      <c r="O969" s="2"/>
      <c r="P969" s="66"/>
      <c r="Q969" s="66"/>
      <c r="R969" s="2"/>
      <c r="S969" s="2"/>
      <c r="T969" s="2"/>
    </row>
    <row r="970" spans="1:20">
      <c r="A970" s="3"/>
      <c r="B970" s="3"/>
      <c r="C970" s="2"/>
      <c r="D970" s="2"/>
      <c r="E970" s="64"/>
      <c r="F970" s="64"/>
      <c r="G970" s="64"/>
      <c r="H970" s="64"/>
      <c r="I970" s="2"/>
      <c r="J970" s="2"/>
      <c r="K970" s="2"/>
      <c r="L970" s="2"/>
      <c r="M970" s="2"/>
      <c r="N970" s="2"/>
      <c r="O970" s="2"/>
      <c r="P970" s="66"/>
      <c r="Q970" s="66"/>
      <c r="R970" s="2"/>
      <c r="S970" s="2"/>
      <c r="T970" s="2"/>
    </row>
    <row r="971" spans="1:20">
      <c r="A971" s="3"/>
      <c r="B971" s="3"/>
      <c r="C971" s="2"/>
      <c r="D971" s="2"/>
      <c r="E971" s="64"/>
      <c r="F971" s="64"/>
      <c r="G971" s="64"/>
      <c r="H971" s="64"/>
      <c r="I971" s="2"/>
      <c r="J971" s="2"/>
      <c r="K971" s="2"/>
      <c r="L971" s="2"/>
      <c r="M971" s="2"/>
      <c r="N971" s="2"/>
      <c r="O971" s="2"/>
      <c r="P971" s="66"/>
      <c r="Q971" s="66"/>
      <c r="R971" s="2"/>
      <c r="S971" s="2"/>
      <c r="T971" s="2"/>
    </row>
    <row r="972" spans="1:20">
      <c r="A972" s="3"/>
      <c r="B972" s="3"/>
      <c r="C972" s="2"/>
      <c r="D972" s="2"/>
      <c r="E972" s="64"/>
      <c r="F972" s="64"/>
      <c r="G972" s="64"/>
      <c r="H972" s="64"/>
      <c r="I972" s="2"/>
      <c r="J972" s="2"/>
      <c r="K972" s="2"/>
      <c r="L972" s="2"/>
      <c r="M972" s="2"/>
      <c r="N972" s="2"/>
      <c r="O972" s="2"/>
      <c r="P972" s="66"/>
      <c r="Q972" s="66"/>
      <c r="R972" s="2"/>
      <c r="S972" s="2"/>
      <c r="T972" s="2"/>
    </row>
    <row r="973" spans="1:20">
      <c r="A973" s="3"/>
      <c r="B973" s="3"/>
      <c r="C973" s="2"/>
      <c r="D973" s="2"/>
      <c r="E973" s="64"/>
      <c r="F973" s="64"/>
      <c r="G973" s="64"/>
      <c r="H973" s="64"/>
      <c r="I973" s="2"/>
      <c r="J973" s="2"/>
      <c r="K973" s="2"/>
      <c r="L973" s="2"/>
      <c r="M973" s="2"/>
      <c r="N973" s="2"/>
      <c r="O973" s="2"/>
      <c r="P973" s="66"/>
      <c r="Q973" s="66"/>
      <c r="R973" s="2"/>
      <c r="S973" s="2"/>
      <c r="T973" s="2"/>
    </row>
    <row r="974" spans="1:20">
      <c r="A974" s="3"/>
      <c r="B974" s="3"/>
      <c r="C974" s="2"/>
      <c r="D974" s="2"/>
      <c r="E974" s="64"/>
      <c r="F974" s="64"/>
      <c r="G974" s="64"/>
      <c r="H974" s="64"/>
      <c r="I974" s="2"/>
      <c r="J974" s="2"/>
      <c r="K974" s="2"/>
      <c r="L974" s="2"/>
      <c r="M974" s="2"/>
      <c r="N974" s="2"/>
      <c r="O974" s="2"/>
      <c r="P974" s="66"/>
      <c r="Q974" s="66"/>
      <c r="R974" s="2"/>
      <c r="S974" s="2"/>
      <c r="T974" s="2"/>
    </row>
    <row r="975" spans="1:20">
      <c r="A975" s="3"/>
      <c r="B975" s="3"/>
      <c r="C975" s="2"/>
      <c r="D975" s="2"/>
      <c r="E975" s="64"/>
      <c r="F975" s="64"/>
      <c r="G975" s="64"/>
      <c r="H975" s="64"/>
      <c r="I975" s="2"/>
      <c r="J975" s="2"/>
      <c r="K975" s="2"/>
      <c r="L975" s="2"/>
      <c r="M975" s="2"/>
      <c r="N975" s="2"/>
      <c r="O975" s="2"/>
      <c r="P975" s="66"/>
      <c r="Q975" s="66"/>
      <c r="R975" s="2"/>
      <c r="S975" s="2"/>
      <c r="T975" s="2"/>
    </row>
    <row r="976" spans="1:20">
      <c r="A976" s="3"/>
      <c r="B976" s="3"/>
      <c r="C976" s="2"/>
      <c r="D976" s="2"/>
      <c r="E976" s="64"/>
      <c r="F976" s="64"/>
      <c r="G976" s="64"/>
      <c r="H976" s="64"/>
      <c r="I976" s="2"/>
      <c r="J976" s="2"/>
      <c r="K976" s="2"/>
      <c r="L976" s="2"/>
      <c r="M976" s="2"/>
      <c r="N976" s="2"/>
      <c r="O976" s="2"/>
      <c r="P976" s="66"/>
      <c r="Q976" s="66"/>
      <c r="R976" s="2"/>
      <c r="S976" s="2"/>
      <c r="T976" s="2"/>
    </row>
    <row r="977" spans="1:20">
      <c r="A977" s="3"/>
      <c r="B977" s="3"/>
      <c r="C977" s="2"/>
      <c r="D977" s="2"/>
      <c r="E977" s="64"/>
      <c r="F977" s="64"/>
      <c r="G977" s="64"/>
      <c r="H977" s="64"/>
      <c r="I977" s="2"/>
      <c r="J977" s="2"/>
      <c r="K977" s="2"/>
      <c r="L977" s="2"/>
      <c r="M977" s="2"/>
      <c r="N977" s="2"/>
      <c r="O977" s="2"/>
      <c r="P977" s="66"/>
      <c r="Q977" s="66"/>
      <c r="R977" s="2"/>
      <c r="S977" s="2"/>
      <c r="T977" s="2"/>
    </row>
    <row r="978" spans="1:20">
      <c r="A978" s="3"/>
      <c r="B978" s="3"/>
      <c r="C978" s="2"/>
      <c r="D978" s="2"/>
      <c r="E978" s="64"/>
      <c r="F978" s="64"/>
      <c r="G978" s="64"/>
      <c r="H978" s="64"/>
      <c r="I978" s="2"/>
      <c r="J978" s="2"/>
      <c r="K978" s="2"/>
      <c r="L978" s="2"/>
      <c r="M978" s="2"/>
      <c r="N978" s="2"/>
      <c r="O978" s="2"/>
      <c r="P978" s="66"/>
      <c r="Q978" s="66"/>
      <c r="R978" s="2"/>
      <c r="S978" s="2"/>
      <c r="T978" s="2"/>
    </row>
    <row r="979" spans="1:20">
      <c r="A979" s="3"/>
      <c r="B979" s="3"/>
      <c r="C979" s="2"/>
      <c r="D979" s="2"/>
      <c r="E979" s="64"/>
      <c r="F979" s="64"/>
      <c r="G979" s="64"/>
      <c r="H979" s="64"/>
      <c r="I979" s="2"/>
      <c r="J979" s="2"/>
      <c r="K979" s="2"/>
      <c r="L979" s="2"/>
      <c r="M979" s="2"/>
      <c r="N979" s="2"/>
      <c r="O979" s="2"/>
      <c r="P979" s="66"/>
      <c r="Q979" s="66"/>
      <c r="R979" s="2"/>
      <c r="S979" s="2"/>
      <c r="T979" s="2"/>
    </row>
    <row r="980" spans="1:20">
      <c r="A980" s="3"/>
      <c r="B980" s="3"/>
      <c r="C980" s="2"/>
      <c r="D980" s="2"/>
      <c r="E980" s="64"/>
      <c r="F980" s="64"/>
      <c r="G980" s="64"/>
      <c r="H980" s="64"/>
      <c r="I980" s="2"/>
      <c r="J980" s="2"/>
      <c r="K980" s="2"/>
      <c r="L980" s="2"/>
      <c r="M980" s="2"/>
      <c r="N980" s="2"/>
      <c r="O980" s="2"/>
      <c r="P980" s="66"/>
      <c r="Q980" s="66"/>
      <c r="R980" s="2"/>
      <c r="S980" s="2"/>
      <c r="T980" s="2"/>
    </row>
    <row r="981" spans="1:20">
      <c r="A981" s="3"/>
      <c r="B981" s="3"/>
      <c r="C981" s="2"/>
      <c r="D981" s="2"/>
      <c r="E981" s="64"/>
      <c r="F981" s="64"/>
      <c r="G981" s="64"/>
      <c r="H981" s="64"/>
      <c r="I981" s="2"/>
      <c r="J981" s="2"/>
      <c r="K981" s="2"/>
      <c r="L981" s="2"/>
      <c r="M981" s="2"/>
      <c r="N981" s="2"/>
      <c r="O981" s="2"/>
      <c r="P981" s="66"/>
      <c r="Q981" s="66"/>
      <c r="R981" s="2"/>
      <c r="S981" s="2"/>
      <c r="T981" s="2"/>
    </row>
    <row r="982" spans="1:20">
      <c r="A982" s="3"/>
      <c r="B982" s="3"/>
      <c r="C982" s="2"/>
      <c r="D982" s="2"/>
      <c r="E982" s="64"/>
      <c r="F982" s="64"/>
      <c r="G982" s="64"/>
      <c r="H982" s="64"/>
      <c r="I982" s="2"/>
      <c r="J982" s="2"/>
      <c r="K982" s="2"/>
      <c r="L982" s="2"/>
      <c r="M982" s="2"/>
      <c r="N982" s="2"/>
      <c r="O982" s="2"/>
      <c r="P982" s="66"/>
      <c r="Q982" s="66"/>
      <c r="R982" s="2"/>
      <c r="S982" s="2"/>
      <c r="T982" s="2"/>
    </row>
    <row r="983" spans="1:20">
      <c r="A983" s="3"/>
      <c r="B983" s="3"/>
      <c r="C983" s="2"/>
      <c r="D983" s="2"/>
      <c r="E983" s="64"/>
      <c r="F983" s="64"/>
      <c r="G983" s="64"/>
      <c r="H983" s="64"/>
      <c r="I983" s="2"/>
      <c r="J983" s="2"/>
      <c r="K983" s="2"/>
      <c r="L983" s="2"/>
      <c r="M983" s="2"/>
      <c r="N983" s="2"/>
      <c r="O983" s="2"/>
      <c r="P983" s="66"/>
      <c r="Q983" s="66"/>
      <c r="R983" s="2"/>
      <c r="S983" s="2"/>
      <c r="T983" s="2"/>
    </row>
    <row r="984" spans="1:20">
      <c r="A984" s="3"/>
      <c r="B984" s="3"/>
      <c r="C984" s="2"/>
      <c r="D984" s="2"/>
      <c r="E984" s="64"/>
      <c r="F984" s="64"/>
      <c r="G984" s="64"/>
      <c r="H984" s="64"/>
      <c r="I984" s="2"/>
      <c r="J984" s="2"/>
      <c r="K984" s="2"/>
      <c r="L984" s="2"/>
      <c r="M984" s="2"/>
      <c r="N984" s="2"/>
      <c r="O984" s="2"/>
      <c r="P984" s="66"/>
      <c r="Q984" s="66"/>
      <c r="R984" s="2"/>
      <c r="S984" s="2"/>
      <c r="T984" s="2"/>
    </row>
    <row r="985" spans="1:20">
      <c r="A985" s="3"/>
      <c r="B985" s="3"/>
      <c r="C985" s="2"/>
      <c r="D985" s="2"/>
      <c r="E985" s="64"/>
      <c r="F985" s="64"/>
      <c r="G985" s="64"/>
      <c r="H985" s="64"/>
      <c r="I985" s="2"/>
      <c r="J985" s="2"/>
      <c r="K985" s="2"/>
      <c r="L985" s="2"/>
      <c r="M985" s="2"/>
      <c r="N985" s="2"/>
      <c r="O985" s="2"/>
      <c r="P985" s="66"/>
      <c r="Q985" s="66"/>
      <c r="R985" s="2"/>
      <c r="S985" s="2"/>
      <c r="T985" s="2"/>
    </row>
    <row r="986" spans="1:20">
      <c r="A986" s="3"/>
      <c r="B986" s="3"/>
      <c r="C986" s="2"/>
      <c r="D986" s="2"/>
      <c r="E986" s="64"/>
      <c r="F986" s="64"/>
      <c r="G986" s="64"/>
      <c r="H986" s="64"/>
      <c r="I986" s="2"/>
      <c r="J986" s="2"/>
      <c r="K986" s="2"/>
      <c r="L986" s="2"/>
      <c r="M986" s="2"/>
      <c r="N986" s="2"/>
      <c r="O986" s="2"/>
      <c r="P986" s="66"/>
      <c r="Q986" s="66"/>
      <c r="R986" s="2"/>
      <c r="S986" s="2"/>
      <c r="T986" s="2"/>
    </row>
    <row r="987" spans="1:20">
      <c r="A987" s="3"/>
      <c r="B987" s="3"/>
      <c r="C987" s="2"/>
      <c r="D987" s="2"/>
      <c r="E987" s="64"/>
      <c r="F987" s="64"/>
      <c r="G987" s="64"/>
      <c r="H987" s="64"/>
      <c r="I987" s="2"/>
      <c r="J987" s="2"/>
      <c r="K987" s="2"/>
      <c r="L987" s="2"/>
      <c r="M987" s="2"/>
      <c r="N987" s="2"/>
      <c r="O987" s="2"/>
      <c r="P987" s="66"/>
      <c r="Q987" s="66"/>
      <c r="R987" s="2"/>
      <c r="S987" s="2"/>
      <c r="T987" s="2"/>
    </row>
    <row r="988" spans="1:20">
      <c r="A988" s="3"/>
      <c r="B988" s="3"/>
      <c r="C988" s="2"/>
      <c r="D988" s="2"/>
      <c r="E988" s="64"/>
      <c r="F988" s="64"/>
      <c r="G988" s="64"/>
      <c r="H988" s="64"/>
      <c r="I988" s="2"/>
      <c r="J988" s="2"/>
      <c r="K988" s="2"/>
      <c r="L988" s="2"/>
      <c r="M988" s="2"/>
      <c r="N988" s="2"/>
      <c r="O988" s="2"/>
      <c r="P988" s="66"/>
      <c r="Q988" s="66"/>
      <c r="R988" s="2"/>
      <c r="S988" s="2"/>
      <c r="T988" s="2"/>
    </row>
    <row r="989" spans="1:20">
      <c r="A989" s="3"/>
      <c r="B989" s="3"/>
      <c r="C989" s="2"/>
      <c r="D989" s="2"/>
      <c r="E989" s="64"/>
      <c r="F989" s="64"/>
      <c r="G989" s="64"/>
      <c r="H989" s="64"/>
      <c r="I989" s="2"/>
      <c r="J989" s="2"/>
      <c r="K989" s="2"/>
      <c r="L989" s="2"/>
      <c r="M989" s="2"/>
      <c r="N989" s="2"/>
      <c r="O989" s="2"/>
      <c r="P989" s="66"/>
      <c r="Q989" s="66"/>
      <c r="R989" s="2"/>
      <c r="S989" s="2"/>
      <c r="T989" s="2"/>
    </row>
    <row r="990" spans="1:20">
      <c r="A990" s="3"/>
      <c r="B990" s="3"/>
      <c r="C990" s="2"/>
      <c r="D990" s="2"/>
      <c r="E990" s="64"/>
      <c r="F990" s="64"/>
      <c r="G990" s="64"/>
      <c r="H990" s="64"/>
      <c r="I990" s="2"/>
      <c r="J990" s="2"/>
      <c r="K990" s="2"/>
      <c r="L990" s="2"/>
      <c r="M990" s="2"/>
      <c r="N990" s="2"/>
      <c r="O990" s="2"/>
      <c r="P990" s="66"/>
      <c r="Q990" s="66"/>
      <c r="R990" s="2"/>
      <c r="S990" s="2"/>
      <c r="T990" s="2"/>
    </row>
    <row r="991" spans="1:20">
      <c r="A991" s="3"/>
      <c r="B991" s="3"/>
      <c r="C991" s="2"/>
      <c r="D991" s="2"/>
      <c r="E991" s="64"/>
      <c r="F991" s="64"/>
      <c r="G991" s="64"/>
      <c r="H991" s="64"/>
      <c r="I991" s="2"/>
      <c r="J991" s="2"/>
      <c r="K991" s="2"/>
      <c r="L991" s="2"/>
      <c r="M991" s="2"/>
      <c r="N991" s="2"/>
      <c r="O991" s="2"/>
      <c r="P991" s="66"/>
      <c r="Q991" s="66"/>
      <c r="R991" s="2"/>
      <c r="S991" s="2"/>
      <c r="T991" s="2"/>
    </row>
    <row r="992" spans="1:20">
      <c r="A992" s="3"/>
      <c r="B992" s="3"/>
      <c r="C992" s="2"/>
      <c r="D992" s="2"/>
      <c r="E992" s="64"/>
      <c r="F992" s="64"/>
      <c r="G992" s="64"/>
      <c r="H992" s="64"/>
      <c r="I992" s="2"/>
      <c r="J992" s="2"/>
      <c r="K992" s="2"/>
      <c r="L992" s="2"/>
      <c r="M992" s="2"/>
      <c r="N992" s="2"/>
      <c r="O992" s="2"/>
      <c r="P992" s="66"/>
      <c r="Q992" s="66"/>
      <c r="R992" s="2"/>
      <c r="S992" s="2"/>
      <c r="T992" s="2"/>
    </row>
    <row r="993" spans="1:20">
      <c r="A993" s="3"/>
      <c r="B993" s="3"/>
      <c r="C993" s="2"/>
      <c r="D993" s="2"/>
      <c r="E993" s="64"/>
      <c r="F993" s="64"/>
      <c r="G993" s="64"/>
      <c r="H993" s="64"/>
      <c r="I993" s="2"/>
      <c r="J993" s="2"/>
      <c r="K993" s="2"/>
      <c r="L993" s="2"/>
      <c r="M993" s="2"/>
      <c r="N993" s="2"/>
      <c r="O993" s="2"/>
      <c r="P993" s="66"/>
      <c r="Q993" s="66"/>
      <c r="R993" s="2"/>
      <c r="S993" s="2"/>
      <c r="T993" s="2"/>
    </row>
    <row r="994" spans="1:20">
      <c r="A994" s="3"/>
      <c r="B994" s="3"/>
      <c r="C994" s="2"/>
      <c r="D994" s="2"/>
      <c r="E994" s="64"/>
      <c r="F994" s="64"/>
      <c r="G994" s="64"/>
      <c r="H994" s="64"/>
      <c r="I994" s="2"/>
      <c r="J994" s="2"/>
      <c r="K994" s="2"/>
      <c r="L994" s="2"/>
      <c r="M994" s="2"/>
      <c r="N994" s="2"/>
      <c r="O994" s="2"/>
      <c r="P994" s="66"/>
      <c r="Q994" s="66"/>
      <c r="R994" s="2"/>
      <c r="S994" s="2"/>
      <c r="T994" s="2"/>
    </row>
    <row r="995" spans="1:20">
      <c r="A995" s="3"/>
      <c r="B995" s="3"/>
      <c r="C995" s="2"/>
      <c r="D995" s="2"/>
      <c r="E995" s="64"/>
      <c r="F995" s="64"/>
      <c r="G995" s="64"/>
      <c r="H995" s="64"/>
      <c r="I995" s="2"/>
      <c r="J995" s="2"/>
      <c r="K995" s="2"/>
      <c r="L995" s="2"/>
      <c r="M995" s="2"/>
      <c r="N995" s="2"/>
      <c r="O995" s="2"/>
      <c r="P995" s="66"/>
      <c r="Q995" s="66"/>
      <c r="R995" s="2"/>
      <c r="S995" s="2"/>
      <c r="T995" s="2"/>
    </row>
    <row r="996" spans="1:20">
      <c r="A996" s="3"/>
      <c r="B996" s="3"/>
      <c r="C996" s="2"/>
      <c r="D996" s="2"/>
      <c r="E996" s="64"/>
      <c r="F996" s="64"/>
      <c r="G996" s="64"/>
      <c r="H996" s="64"/>
      <c r="I996" s="2"/>
      <c r="J996" s="2"/>
      <c r="K996" s="2"/>
      <c r="L996" s="2"/>
      <c r="M996" s="2"/>
      <c r="N996" s="2"/>
      <c r="O996" s="2"/>
      <c r="P996" s="66"/>
      <c r="Q996" s="66"/>
      <c r="R996" s="2"/>
      <c r="S996" s="2"/>
      <c r="T996" s="2"/>
    </row>
    <row r="997" spans="1:20">
      <c r="A997" s="3"/>
      <c r="B997" s="3"/>
      <c r="C997" s="2"/>
      <c r="D997" s="2"/>
      <c r="E997" s="64"/>
      <c r="F997" s="64"/>
      <c r="G997" s="64"/>
      <c r="H997" s="64"/>
      <c r="I997" s="2"/>
      <c r="J997" s="2"/>
      <c r="K997" s="2"/>
      <c r="L997" s="2"/>
      <c r="M997" s="2"/>
      <c r="N997" s="2"/>
      <c r="O997" s="2"/>
      <c r="P997" s="66"/>
      <c r="Q997" s="66"/>
      <c r="R997" s="2"/>
      <c r="S997" s="2"/>
      <c r="T997" s="2"/>
    </row>
    <row r="998" spans="1:20">
      <c r="A998" s="3"/>
      <c r="B998" s="3"/>
      <c r="C998" s="2"/>
      <c r="D998" s="2"/>
      <c r="E998" s="64"/>
      <c r="F998" s="64"/>
      <c r="G998" s="64"/>
      <c r="H998" s="64"/>
      <c r="I998" s="2"/>
      <c r="J998" s="2"/>
      <c r="K998" s="2"/>
      <c r="L998" s="2"/>
      <c r="M998" s="2"/>
      <c r="N998" s="2"/>
      <c r="O998" s="2"/>
      <c r="P998" s="66"/>
      <c r="Q998" s="66"/>
      <c r="R998" s="2"/>
      <c r="S998" s="2"/>
      <c r="T998" s="2"/>
    </row>
    <row r="999" spans="1:20">
      <c r="A999" s="3"/>
      <c r="B999" s="3"/>
      <c r="C999" s="2"/>
      <c r="D999" s="2"/>
      <c r="E999" s="64"/>
      <c r="F999" s="64"/>
      <c r="G999" s="64"/>
      <c r="H999" s="64"/>
      <c r="I999" s="2"/>
      <c r="J999" s="2"/>
      <c r="K999" s="2"/>
      <c r="L999" s="2"/>
      <c r="M999" s="2"/>
      <c r="N999" s="2"/>
      <c r="O999" s="2"/>
      <c r="P999" s="66"/>
      <c r="Q999" s="66"/>
      <c r="R999" s="2"/>
      <c r="S999" s="2"/>
      <c r="T999" s="2"/>
    </row>
    <row r="1000" spans="1:20">
      <c r="A1000" s="3"/>
      <c r="B1000" s="3"/>
      <c r="C1000" s="2"/>
      <c r="D1000" s="2"/>
      <c r="E1000" s="64"/>
      <c r="F1000" s="64"/>
      <c r="G1000" s="64"/>
      <c r="H1000" s="64"/>
      <c r="I1000" s="2"/>
      <c r="J1000" s="2"/>
      <c r="K1000" s="2"/>
      <c r="L1000" s="2"/>
      <c r="M1000" s="2"/>
      <c r="N1000" s="2"/>
      <c r="O1000" s="2"/>
      <c r="P1000" s="66"/>
      <c r="Q1000" s="66"/>
      <c r="R1000" s="2"/>
      <c r="S1000" s="2"/>
      <c r="T1000" s="2"/>
    </row>
    <row r="1001" spans="1:20">
      <c r="A1001" s="3"/>
      <c r="B1001" s="3"/>
      <c r="C1001" s="2"/>
      <c r="D1001" s="2"/>
      <c r="E1001" s="64"/>
      <c r="F1001" s="64"/>
      <c r="G1001" s="64"/>
      <c r="H1001" s="64"/>
      <c r="I1001" s="2"/>
      <c r="J1001" s="2"/>
      <c r="K1001" s="2"/>
      <c r="L1001" s="2"/>
      <c r="M1001" s="2"/>
      <c r="N1001" s="2"/>
      <c r="O1001" s="2"/>
      <c r="P1001" s="66"/>
      <c r="Q1001" s="66"/>
      <c r="R1001" s="2"/>
      <c r="S1001" s="2"/>
      <c r="T1001" s="2"/>
    </row>
    <row r="1002" spans="1:20">
      <c r="A1002" s="3"/>
      <c r="B1002" s="3"/>
      <c r="C1002" s="2"/>
      <c r="D1002" s="2"/>
      <c r="E1002" s="64"/>
      <c r="F1002" s="64"/>
      <c r="G1002" s="64"/>
      <c r="H1002" s="64"/>
      <c r="I1002" s="2"/>
      <c r="J1002" s="2"/>
      <c r="K1002" s="2"/>
      <c r="L1002" s="2"/>
      <c r="M1002" s="2"/>
      <c r="N1002" s="2"/>
      <c r="O1002" s="2"/>
      <c r="P1002" s="66"/>
      <c r="Q1002" s="66"/>
      <c r="R1002" s="2"/>
      <c r="S1002" s="2"/>
      <c r="T1002" s="2"/>
    </row>
    <row r="1003" spans="1:20">
      <c r="A1003" s="3"/>
      <c r="B1003" s="3"/>
      <c r="C1003" s="2"/>
      <c r="D1003" s="2"/>
      <c r="E1003" s="64"/>
      <c r="F1003" s="64"/>
      <c r="G1003" s="64"/>
      <c r="H1003" s="64"/>
      <c r="I1003" s="2"/>
      <c r="J1003" s="2"/>
      <c r="K1003" s="2"/>
      <c r="L1003" s="2"/>
      <c r="M1003" s="2"/>
      <c r="N1003" s="2"/>
      <c r="O1003" s="2"/>
      <c r="P1003" s="66"/>
      <c r="Q1003" s="66"/>
      <c r="R1003" s="2"/>
      <c r="S1003" s="2"/>
      <c r="T1003" s="2"/>
    </row>
    <row r="1004" spans="1:20">
      <c r="A1004" s="3"/>
      <c r="B1004" s="3"/>
      <c r="C1004" s="2"/>
      <c r="D1004" s="2"/>
      <c r="E1004" s="64"/>
      <c r="F1004" s="64"/>
      <c r="G1004" s="64"/>
      <c r="H1004" s="64"/>
      <c r="I1004" s="2"/>
      <c r="J1004" s="2"/>
      <c r="K1004" s="2"/>
      <c r="L1004" s="2"/>
      <c r="M1004" s="2"/>
      <c r="N1004" s="2"/>
      <c r="O1004" s="2"/>
      <c r="P1004" s="66"/>
      <c r="Q1004" s="66"/>
      <c r="R1004" s="2"/>
      <c r="S1004" s="2"/>
      <c r="T1004" s="2"/>
    </row>
    <row r="1005" spans="1:20">
      <c r="A1005" s="3"/>
      <c r="B1005" s="3"/>
      <c r="C1005" s="2"/>
      <c r="D1005" s="2"/>
      <c r="E1005" s="64"/>
      <c r="F1005" s="64"/>
      <c r="G1005" s="64"/>
      <c r="H1005" s="64"/>
      <c r="I1005" s="2"/>
      <c r="J1005" s="2"/>
      <c r="K1005" s="2"/>
      <c r="L1005" s="2"/>
      <c r="M1005" s="2"/>
      <c r="N1005" s="2"/>
      <c r="O1005" s="2"/>
      <c r="P1005" s="66"/>
      <c r="Q1005" s="66"/>
      <c r="R1005" s="2"/>
      <c r="S1005" s="2"/>
      <c r="T1005" s="2"/>
    </row>
    <row r="1006" spans="1:20">
      <c r="A1006" s="3"/>
      <c r="B1006" s="3"/>
      <c r="C1006" s="2"/>
      <c r="D1006" s="2"/>
      <c r="E1006" s="64"/>
      <c r="F1006" s="64"/>
      <c r="G1006" s="64"/>
      <c r="H1006" s="64"/>
      <c r="I1006" s="2"/>
      <c r="J1006" s="2"/>
      <c r="K1006" s="2"/>
      <c r="L1006" s="2"/>
      <c r="M1006" s="2"/>
      <c r="N1006" s="2"/>
      <c r="O1006" s="2"/>
      <c r="P1006" s="66"/>
      <c r="Q1006" s="66"/>
      <c r="R1006" s="2"/>
      <c r="S1006" s="2"/>
      <c r="T1006" s="2"/>
    </row>
    <row r="1007" spans="1:20">
      <c r="A1007" s="3"/>
      <c r="B1007" s="3"/>
      <c r="C1007" s="2"/>
      <c r="D1007" s="2"/>
      <c r="E1007" s="64"/>
      <c r="F1007" s="64"/>
      <c r="G1007" s="64"/>
      <c r="H1007" s="64"/>
      <c r="I1007" s="2"/>
      <c r="J1007" s="2"/>
      <c r="K1007" s="2"/>
      <c r="L1007" s="2"/>
      <c r="M1007" s="2"/>
      <c r="N1007" s="2"/>
      <c r="O1007" s="2"/>
      <c r="P1007" s="66"/>
      <c r="Q1007" s="66"/>
      <c r="R1007" s="2"/>
      <c r="S1007" s="2"/>
      <c r="T1007" s="2"/>
    </row>
    <row r="1008" spans="1:20">
      <c r="A1008" s="3"/>
      <c r="B1008" s="3"/>
      <c r="C1008" s="2"/>
      <c r="D1008" s="2"/>
      <c r="E1008" s="64"/>
      <c r="F1008" s="64"/>
      <c r="G1008" s="64"/>
      <c r="H1008" s="64"/>
      <c r="I1008" s="2"/>
      <c r="J1008" s="2"/>
      <c r="K1008" s="2"/>
      <c r="L1008" s="2"/>
      <c r="M1008" s="2"/>
      <c r="N1008" s="2"/>
      <c r="O1008" s="2"/>
      <c r="P1008" s="66"/>
      <c r="Q1008" s="66"/>
      <c r="R1008" s="2"/>
      <c r="S1008" s="2"/>
      <c r="T1008" s="2"/>
    </row>
    <row r="1009" spans="1:20">
      <c r="A1009" s="3"/>
      <c r="B1009" s="3"/>
      <c r="C1009" s="2"/>
      <c r="D1009" s="2"/>
      <c r="E1009" s="64"/>
      <c r="F1009" s="64"/>
      <c r="G1009" s="64"/>
      <c r="H1009" s="64"/>
      <c r="I1009" s="2"/>
      <c r="J1009" s="2"/>
      <c r="K1009" s="2"/>
      <c r="L1009" s="2"/>
      <c r="M1009" s="2"/>
      <c r="N1009" s="2"/>
      <c r="O1009" s="2"/>
      <c r="P1009" s="66"/>
      <c r="Q1009" s="66"/>
      <c r="R1009" s="2"/>
      <c r="S1009" s="2"/>
      <c r="T1009" s="2"/>
    </row>
    <row r="1010" spans="1:20">
      <c r="A1010" s="3"/>
      <c r="B1010" s="3"/>
      <c r="C1010" s="2"/>
      <c r="D1010" s="2"/>
      <c r="E1010" s="64"/>
      <c r="F1010" s="64"/>
      <c r="G1010" s="64"/>
      <c r="H1010" s="64"/>
      <c r="I1010" s="2"/>
      <c r="J1010" s="2"/>
      <c r="K1010" s="2"/>
      <c r="L1010" s="2"/>
      <c r="M1010" s="2"/>
      <c r="N1010" s="2"/>
      <c r="O1010" s="2"/>
      <c r="P1010" s="66"/>
      <c r="Q1010" s="66"/>
      <c r="R1010" s="2"/>
      <c r="S1010" s="2"/>
      <c r="T1010" s="2"/>
    </row>
    <row r="1011" spans="1:20">
      <c r="A1011" s="3"/>
      <c r="B1011" s="3"/>
      <c r="C1011" s="2"/>
      <c r="D1011" s="2"/>
      <c r="E1011" s="64"/>
      <c r="F1011" s="64"/>
      <c r="G1011" s="64"/>
      <c r="H1011" s="64"/>
      <c r="I1011" s="2"/>
      <c r="J1011" s="2"/>
      <c r="K1011" s="2"/>
      <c r="L1011" s="2"/>
      <c r="M1011" s="2"/>
      <c r="N1011" s="2"/>
      <c r="O1011" s="2"/>
      <c r="P1011" s="66"/>
      <c r="Q1011" s="66"/>
      <c r="R1011" s="2"/>
      <c r="S1011" s="2"/>
      <c r="T1011" s="2"/>
    </row>
    <row r="1012" spans="1:20">
      <c r="A1012" s="3"/>
      <c r="B1012" s="3"/>
      <c r="C1012" s="2"/>
      <c r="D1012" s="2"/>
      <c r="E1012" s="64"/>
      <c r="F1012" s="64"/>
      <c r="G1012" s="64"/>
      <c r="H1012" s="64"/>
      <c r="I1012" s="2"/>
      <c r="J1012" s="2"/>
      <c r="K1012" s="2"/>
      <c r="L1012" s="2"/>
      <c r="M1012" s="2"/>
      <c r="N1012" s="2"/>
      <c r="O1012" s="2"/>
      <c r="P1012" s="66"/>
      <c r="Q1012" s="66"/>
      <c r="R1012" s="2"/>
      <c r="S1012" s="2"/>
      <c r="T1012" s="2"/>
    </row>
    <row r="1013" spans="1:20">
      <c r="A1013" s="3"/>
      <c r="B1013" s="3"/>
      <c r="C1013" s="2"/>
      <c r="D1013" s="2"/>
      <c r="E1013" s="64"/>
      <c r="F1013" s="64"/>
      <c r="G1013" s="64"/>
      <c r="H1013" s="64"/>
      <c r="I1013" s="2"/>
      <c r="J1013" s="2"/>
      <c r="K1013" s="2"/>
      <c r="L1013" s="2"/>
      <c r="M1013" s="2"/>
      <c r="N1013" s="2"/>
      <c r="O1013" s="2"/>
      <c r="P1013" s="66"/>
      <c r="Q1013" s="66"/>
      <c r="R1013" s="2"/>
      <c r="S1013" s="2"/>
      <c r="T1013" s="2"/>
    </row>
    <row r="1014" spans="1:20">
      <c r="A1014" s="3"/>
      <c r="B1014" s="3"/>
      <c r="C1014" s="2"/>
      <c r="D1014" s="2"/>
      <c r="E1014" s="64"/>
      <c r="F1014" s="64"/>
      <c r="G1014" s="64"/>
      <c r="H1014" s="64"/>
      <c r="I1014" s="2"/>
      <c r="J1014" s="2"/>
      <c r="K1014" s="2"/>
      <c r="L1014" s="2"/>
      <c r="M1014" s="2"/>
      <c r="N1014" s="2"/>
      <c r="O1014" s="2"/>
      <c r="P1014" s="66"/>
      <c r="Q1014" s="66"/>
      <c r="R1014" s="2"/>
      <c r="S1014" s="2"/>
      <c r="T1014" s="2"/>
    </row>
    <row r="1015" spans="1:20">
      <c r="A1015" s="3"/>
      <c r="B1015" s="3"/>
      <c r="C1015" s="2"/>
      <c r="D1015" s="2"/>
      <c r="E1015" s="64"/>
      <c r="F1015" s="64"/>
      <c r="G1015" s="64"/>
      <c r="H1015" s="64"/>
      <c r="I1015" s="2"/>
      <c r="J1015" s="2"/>
      <c r="K1015" s="2"/>
      <c r="L1015" s="2"/>
      <c r="M1015" s="2"/>
      <c r="N1015" s="2"/>
      <c r="O1015" s="2"/>
      <c r="P1015" s="66"/>
      <c r="Q1015" s="66"/>
      <c r="R1015" s="2"/>
      <c r="S1015" s="2"/>
      <c r="T1015" s="2"/>
    </row>
    <row r="1016" spans="1:20">
      <c r="A1016" s="3"/>
      <c r="B1016" s="3"/>
      <c r="C1016" s="2"/>
      <c r="D1016" s="2"/>
      <c r="E1016" s="64"/>
      <c r="F1016" s="64"/>
      <c r="G1016" s="64"/>
      <c r="H1016" s="64"/>
      <c r="I1016" s="2"/>
      <c r="J1016" s="2"/>
      <c r="K1016" s="2"/>
      <c r="L1016" s="2"/>
      <c r="M1016" s="2"/>
      <c r="N1016" s="2"/>
      <c r="O1016" s="2"/>
      <c r="P1016" s="66"/>
      <c r="Q1016" s="66"/>
      <c r="R1016" s="2"/>
      <c r="S1016" s="2"/>
      <c r="T1016" s="2"/>
    </row>
    <row r="1017" spans="1:20">
      <c r="A1017" s="3"/>
      <c r="B1017" s="3"/>
      <c r="C1017" s="2"/>
      <c r="D1017" s="2"/>
      <c r="E1017" s="64"/>
      <c r="F1017" s="64"/>
      <c r="G1017" s="64"/>
      <c r="H1017" s="64"/>
      <c r="I1017" s="2"/>
      <c r="J1017" s="2"/>
      <c r="K1017" s="2"/>
      <c r="L1017" s="2"/>
      <c r="M1017" s="2"/>
      <c r="N1017" s="2"/>
      <c r="O1017" s="2"/>
      <c r="P1017" s="66"/>
      <c r="Q1017" s="66"/>
      <c r="R1017" s="2"/>
      <c r="S1017" s="2"/>
      <c r="T1017" s="2"/>
    </row>
    <row r="1018" spans="1:20">
      <c r="A1018" s="3"/>
      <c r="B1018" s="3"/>
      <c r="C1018" s="2"/>
      <c r="D1018" s="2"/>
      <c r="E1018" s="64"/>
      <c r="F1018" s="64"/>
      <c r="G1018" s="64"/>
      <c r="H1018" s="64"/>
      <c r="I1018" s="2"/>
      <c r="J1018" s="2"/>
      <c r="K1018" s="2"/>
      <c r="L1018" s="2"/>
      <c r="M1018" s="2"/>
      <c r="N1018" s="2"/>
      <c r="O1018" s="2"/>
      <c r="P1018" s="66"/>
      <c r="Q1018" s="66"/>
      <c r="R1018" s="2"/>
      <c r="S1018" s="2"/>
      <c r="T1018" s="2"/>
    </row>
    <row r="1019" spans="1:20">
      <c r="A1019" s="3"/>
      <c r="B1019" s="3"/>
      <c r="C1019" s="2"/>
      <c r="D1019" s="2"/>
      <c r="E1019" s="64"/>
      <c r="F1019" s="64"/>
      <c r="G1019" s="64"/>
      <c r="H1019" s="64"/>
      <c r="I1019" s="2"/>
      <c r="J1019" s="2"/>
      <c r="K1019" s="2"/>
      <c r="L1019" s="2"/>
      <c r="M1019" s="2"/>
      <c r="N1019" s="2"/>
      <c r="O1019" s="2"/>
      <c r="P1019" s="66"/>
      <c r="Q1019" s="66"/>
      <c r="R1019" s="2"/>
      <c r="S1019" s="2"/>
      <c r="T1019" s="2"/>
    </row>
    <row r="1020" spans="1:20">
      <c r="A1020" s="3"/>
      <c r="B1020" s="3"/>
      <c r="C1020" s="2"/>
      <c r="D1020" s="2"/>
      <c r="E1020" s="64"/>
      <c r="F1020" s="64"/>
      <c r="G1020" s="64"/>
      <c r="H1020" s="64"/>
      <c r="I1020" s="2"/>
      <c r="J1020" s="2"/>
      <c r="K1020" s="2"/>
      <c r="L1020" s="2"/>
      <c r="M1020" s="2"/>
      <c r="N1020" s="2"/>
      <c r="O1020" s="2"/>
      <c r="P1020" s="66"/>
      <c r="Q1020" s="66"/>
      <c r="R1020" s="2"/>
      <c r="S1020" s="2"/>
      <c r="T1020" s="2"/>
    </row>
    <row r="1021" spans="1:20">
      <c r="A1021" s="3"/>
      <c r="B1021" s="3"/>
      <c r="C1021" s="2"/>
      <c r="D1021" s="2"/>
      <c r="E1021" s="64"/>
      <c r="F1021" s="64"/>
      <c r="G1021" s="64"/>
      <c r="H1021" s="64"/>
      <c r="I1021" s="2"/>
      <c r="J1021" s="2"/>
      <c r="K1021" s="2"/>
      <c r="L1021" s="2"/>
      <c r="M1021" s="2"/>
      <c r="N1021" s="2"/>
      <c r="O1021" s="2"/>
      <c r="P1021" s="66"/>
      <c r="Q1021" s="66"/>
      <c r="R1021" s="2"/>
      <c r="S1021" s="2"/>
      <c r="T1021" s="2"/>
    </row>
    <row r="1022" spans="1:20">
      <c r="A1022" s="3"/>
      <c r="B1022" s="3"/>
      <c r="C1022" s="2"/>
      <c r="D1022" s="2"/>
      <c r="E1022" s="64"/>
      <c r="F1022" s="64"/>
      <c r="G1022" s="64"/>
      <c r="H1022" s="64"/>
      <c r="I1022" s="2"/>
      <c r="J1022" s="2"/>
      <c r="K1022" s="2"/>
      <c r="L1022" s="2"/>
      <c r="M1022" s="2"/>
      <c r="N1022" s="2"/>
      <c r="O1022" s="2"/>
      <c r="P1022" s="66"/>
      <c r="Q1022" s="66"/>
      <c r="R1022" s="2"/>
      <c r="S1022" s="2"/>
      <c r="T1022" s="2"/>
    </row>
    <row r="1023" spans="1:20">
      <c r="A1023" s="3"/>
      <c r="B1023" s="3"/>
      <c r="C1023" s="2"/>
      <c r="D1023" s="2"/>
      <c r="E1023" s="64"/>
      <c r="F1023" s="64"/>
      <c r="G1023" s="64"/>
      <c r="H1023" s="64"/>
      <c r="I1023" s="2"/>
      <c r="J1023" s="2"/>
      <c r="K1023" s="2"/>
      <c r="L1023" s="2"/>
      <c r="M1023" s="2"/>
      <c r="N1023" s="2"/>
      <c r="O1023" s="2"/>
      <c r="P1023" s="66"/>
      <c r="Q1023" s="66"/>
      <c r="R1023" s="2"/>
      <c r="S1023" s="2"/>
      <c r="T1023" s="2"/>
    </row>
    <row r="1024" spans="1:20">
      <c r="A1024" s="3"/>
      <c r="B1024" s="3"/>
      <c r="C1024" s="2"/>
      <c r="D1024" s="2"/>
      <c r="E1024" s="64"/>
      <c r="F1024" s="64"/>
      <c r="G1024" s="64"/>
      <c r="H1024" s="64"/>
      <c r="I1024" s="2"/>
      <c r="J1024" s="2"/>
      <c r="K1024" s="2"/>
      <c r="L1024" s="2"/>
      <c r="M1024" s="2"/>
      <c r="N1024" s="2"/>
      <c r="O1024" s="2"/>
      <c r="P1024" s="66"/>
      <c r="Q1024" s="66"/>
      <c r="R1024" s="2"/>
      <c r="S1024" s="2"/>
      <c r="T1024" s="2"/>
    </row>
    <row r="1025" spans="1:20">
      <c r="A1025" s="3"/>
      <c r="B1025" s="3"/>
      <c r="C1025" s="2"/>
      <c r="D1025" s="2"/>
      <c r="E1025" s="64"/>
      <c r="F1025" s="64"/>
      <c r="G1025" s="64"/>
      <c r="H1025" s="64"/>
      <c r="I1025" s="2"/>
      <c r="J1025" s="2"/>
      <c r="K1025" s="2"/>
      <c r="L1025" s="2"/>
      <c r="M1025" s="2"/>
      <c r="N1025" s="2"/>
      <c r="O1025" s="2"/>
      <c r="P1025" s="66"/>
      <c r="Q1025" s="66"/>
      <c r="R1025" s="2"/>
      <c r="S1025" s="2"/>
      <c r="T1025" s="2"/>
    </row>
    <row r="1026" spans="1:20">
      <c r="A1026" s="3"/>
      <c r="B1026" s="3"/>
      <c r="C1026" s="2"/>
      <c r="D1026" s="2"/>
      <c r="E1026" s="64"/>
      <c r="F1026" s="64"/>
      <c r="G1026" s="64"/>
      <c r="H1026" s="64"/>
      <c r="I1026" s="2"/>
      <c r="J1026" s="2"/>
      <c r="K1026" s="2"/>
      <c r="L1026" s="2"/>
      <c r="M1026" s="2"/>
      <c r="N1026" s="2"/>
      <c r="O1026" s="2"/>
      <c r="P1026" s="66"/>
      <c r="Q1026" s="66"/>
      <c r="R1026" s="2"/>
      <c r="S1026" s="2"/>
      <c r="T1026" s="2"/>
    </row>
    <row r="1027" spans="1:20">
      <c r="A1027" s="3"/>
      <c r="B1027" s="3"/>
      <c r="C1027" s="2"/>
      <c r="D1027" s="2"/>
      <c r="E1027" s="64"/>
      <c r="F1027" s="64"/>
      <c r="G1027" s="64"/>
      <c r="H1027" s="64"/>
      <c r="I1027" s="2"/>
      <c r="J1027" s="2"/>
      <c r="K1027" s="2"/>
      <c r="L1027" s="2"/>
      <c r="M1027" s="2"/>
      <c r="N1027" s="2"/>
      <c r="O1027" s="2"/>
      <c r="P1027" s="66"/>
      <c r="Q1027" s="66"/>
      <c r="R1027" s="2"/>
      <c r="S1027" s="2"/>
      <c r="T1027" s="2"/>
    </row>
    <row r="1028" spans="1:20">
      <c r="A1028" s="3"/>
      <c r="B1028" s="3"/>
      <c r="C1028" s="2"/>
      <c r="D1028" s="2"/>
      <c r="E1028" s="64"/>
      <c r="F1028" s="64"/>
      <c r="G1028" s="64"/>
      <c r="H1028" s="64"/>
      <c r="I1028" s="2"/>
      <c r="J1028" s="2"/>
      <c r="K1028" s="2"/>
      <c r="L1028" s="2"/>
      <c r="M1028" s="2"/>
      <c r="N1028" s="2"/>
      <c r="O1028" s="2"/>
      <c r="P1028" s="66"/>
      <c r="Q1028" s="66"/>
      <c r="R1028" s="2"/>
      <c r="S1028" s="2"/>
      <c r="T1028" s="2"/>
    </row>
    <row r="1029" spans="1:20">
      <c r="A1029" s="3"/>
      <c r="B1029" s="3"/>
      <c r="C1029" s="2"/>
      <c r="D1029" s="2"/>
      <c r="E1029" s="64"/>
      <c r="F1029" s="64"/>
      <c r="G1029" s="64"/>
      <c r="H1029" s="64"/>
      <c r="I1029" s="2"/>
      <c r="J1029" s="2"/>
      <c r="K1029" s="2"/>
      <c r="L1029" s="2"/>
      <c r="M1029" s="2"/>
      <c r="N1029" s="2"/>
      <c r="O1029" s="2"/>
      <c r="P1029" s="66"/>
      <c r="Q1029" s="66"/>
      <c r="R1029" s="2"/>
      <c r="S1029" s="2"/>
      <c r="T1029" s="2"/>
    </row>
    <row r="1030" spans="1:20">
      <c r="A1030" s="3"/>
      <c r="B1030" s="3"/>
      <c r="C1030" s="2"/>
      <c r="D1030" s="2"/>
      <c r="E1030" s="64"/>
      <c r="F1030" s="64"/>
      <c r="G1030" s="64"/>
      <c r="H1030" s="64"/>
      <c r="I1030" s="2"/>
      <c r="J1030" s="2"/>
      <c r="K1030" s="2"/>
      <c r="L1030" s="2"/>
      <c r="M1030" s="2"/>
      <c r="N1030" s="2"/>
      <c r="O1030" s="2"/>
      <c r="P1030" s="66"/>
      <c r="Q1030" s="66"/>
      <c r="R1030" s="2"/>
      <c r="S1030" s="2"/>
      <c r="T1030" s="2"/>
    </row>
    <row r="1031" spans="1:20">
      <c r="A1031" s="3"/>
      <c r="B1031" s="3"/>
      <c r="C1031" s="2"/>
      <c r="D1031" s="2"/>
      <c r="E1031" s="64"/>
      <c r="F1031" s="64"/>
      <c r="G1031" s="64"/>
      <c r="H1031" s="64"/>
      <c r="I1031" s="2"/>
      <c r="J1031" s="2"/>
      <c r="K1031" s="2"/>
      <c r="L1031" s="2"/>
      <c r="M1031" s="2"/>
      <c r="N1031" s="2"/>
      <c r="O1031" s="2"/>
      <c r="P1031" s="66"/>
      <c r="Q1031" s="66"/>
      <c r="R1031" s="2"/>
      <c r="S1031" s="2"/>
      <c r="T1031" s="2"/>
    </row>
    <row r="1032" spans="1:20">
      <c r="A1032" s="3"/>
      <c r="B1032" s="3"/>
      <c r="C1032" s="2"/>
      <c r="D1032" s="2"/>
      <c r="E1032" s="64"/>
      <c r="F1032" s="64"/>
      <c r="G1032" s="64"/>
      <c r="H1032" s="64"/>
      <c r="I1032" s="2"/>
      <c r="J1032" s="2"/>
      <c r="K1032" s="2"/>
      <c r="L1032" s="2"/>
      <c r="M1032" s="2"/>
      <c r="N1032" s="2"/>
      <c r="O1032" s="2"/>
      <c r="P1032" s="66"/>
      <c r="Q1032" s="66"/>
      <c r="R1032" s="2"/>
      <c r="S1032" s="2"/>
      <c r="T1032" s="2"/>
    </row>
    <row r="1033" spans="1:20">
      <c r="A1033" s="3"/>
      <c r="B1033" s="3"/>
      <c r="C1033" s="2"/>
      <c r="D1033" s="2"/>
      <c r="E1033" s="64"/>
      <c r="F1033" s="64"/>
      <c r="G1033" s="64"/>
      <c r="H1033" s="64"/>
      <c r="I1033" s="2"/>
      <c r="J1033" s="2"/>
      <c r="K1033" s="2"/>
      <c r="L1033" s="2"/>
      <c r="M1033" s="2"/>
      <c r="N1033" s="2"/>
      <c r="O1033" s="2"/>
      <c r="P1033" s="66"/>
      <c r="Q1033" s="66"/>
      <c r="R1033" s="2"/>
      <c r="S1033" s="2"/>
      <c r="T1033" s="2"/>
    </row>
    <row r="1034" spans="1:20">
      <c r="A1034" s="3"/>
      <c r="B1034" s="3"/>
      <c r="C1034" s="2"/>
      <c r="D1034" s="2"/>
      <c r="E1034" s="64"/>
      <c r="F1034" s="64"/>
      <c r="G1034" s="64"/>
      <c r="H1034" s="64"/>
      <c r="I1034" s="2"/>
      <c r="J1034" s="2"/>
      <c r="K1034" s="2"/>
      <c r="L1034" s="2"/>
      <c r="M1034" s="2"/>
      <c r="N1034" s="2"/>
      <c r="O1034" s="2"/>
      <c r="P1034" s="66"/>
      <c r="Q1034" s="66"/>
      <c r="R1034" s="2"/>
      <c r="S1034" s="2"/>
      <c r="T1034" s="2"/>
    </row>
    <row r="1035" spans="1:20">
      <c r="A1035" s="3"/>
      <c r="B1035" s="3"/>
      <c r="C1035" s="2"/>
      <c r="D1035" s="2"/>
      <c r="E1035" s="64"/>
      <c r="F1035" s="64"/>
      <c r="G1035" s="64"/>
      <c r="H1035" s="64"/>
      <c r="I1035" s="2"/>
      <c r="J1035" s="2"/>
      <c r="K1035" s="2"/>
      <c r="L1035" s="2"/>
      <c r="M1035" s="2"/>
      <c r="N1035" s="2"/>
      <c r="O1035" s="2"/>
      <c r="P1035" s="66"/>
      <c r="Q1035" s="66"/>
      <c r="R1035" s="2"/>
      <c r="S1035" s="2"/>
      <c r="T1035" s="2"/>
    </row>
    <row r="1036" spans="1:20">
      <c r="A1036" s="3"/>
      <c r="B1036" s="3"/>
      <c r="C1036" s="2"/>
      <c r="D1036" s="2"/>
      <c r="E1036" s="64"/>
      <c r="F1036" s="64"/>
      <c r="G1036" s="64"/>
      <c r="H1036" s="64"/>
      <c r="I1036" s="2"/>
      <c r="J1036" s="2"/>
      <c r="K1036" s="2"/>
      <c r="L1036" s="2"/>
      <c r="M1036" s="2"/>
      <c r="N1036" s="2"/>
      <c r="O1036" s="2"/>
      <c r="P1036" s="66"/>
      <c r="Q1036" s="66"/>
      <c r="R1036" s="2"/>
      <c r="S1036" s="2"/>
      <c r="T1036" s="2"/>
    </row>
    <row r="1037" spans="1:20">
      <c r="A1037" s="3"/>
      <c r="B1037" s="3"/>
      <c r="C1037" s="2"/>
      <c r="D1037" s="2"/>
      <c r="E1037" s="64"/>
      <c r="F1037" s="64"/>
      <c r="G1037" s="64"/>
      <c r="H1037" s="64"/>
      <c r="I1037" s="2"/>
      <c r="J1037" s="2"/>
      <c r="K1037" s="2"/>
      <c r="L1037" s="2"/>
      <c r="M1037" s="2"/>
      <c r="N1037" s="2"/>
      <c r="O1037" s="2"/>
      <c r="P1037" s="66"/>
      <c r="Q1037" s="66"/>
      <c r="R1037" s="2"/>
      <c r="S1037" s="2"/>
      <c r="T1037" s="2"/>
    </row>
    <row r="1038" spans="1:20">
      <c r="A1038" s="3"/>
      <c r="B1038" s="3"/>
      <c r="C1038" s="2"/>
      <c r="D1038" s="2"/>
      <c r="E1038" s="64"/>
      <c r="F1038" s="64"/>
      <c r="G1038" s="64"/>
      <c r="H1038" s="64"/>
      <c r="I1038" s="2"/>
      <c r="J1038" s="2"/>
      <c r="K1038" s="2"/>
      <c r="L1038" s="2"/>
      <c r="M1038" s="2"/>
      <c r="N1038" s="2"/>
      <c r="O1038" s="2"/>
      <c r="P1038" s="66"/>
      <c r="Q1038" s="66"/>
      <c r="R1038" s="2"/>
      <c r="S1038" s="2"/>
      <c r="T1038" s="2"/>
    </row>
    <row r="1039" spans="1:20">
      <c r="A1039" s="3"/>
      <c r="B1039" s="3"/>
      <c r="C1039" s="2"/>
      <c r="D1039" s="2"/>
      <c r="E1039" s="64"/>
      <c r="F1039" s="64"/>
      <c r="G1039" s="64"/>
      <c r="H1039" s="64"/>
      <c r="I1039" s="2"/>
      <c r="J1039" s="2"/>
      <c r="K1039" s="2"/>
      <c r="L1039" s="2"/>
      <c r="M1039" s="2"/>
      <c r="N1039" s="2"/>
      <c r="O1039" s="2"/>
      <c r="P1039" s="66"/>
      <c r="Q1039" s="66"/>
      <c r="R1039" s="2"/>
      <c r="S1039" s="2"/>
      <c r="T1039" s="2"/>
    </row>
    <row r="1040" spans="1:20">
      <c r="A1040" s="3"/>
      <c r="B1040" s="3"/>
      <c r="C1040" s="2"/>
      <c r="D1040" s="2"/>
      <c r="E1040" s="64"/>
      <c r="F1040" s="64"/>
      <c r="G1040" s="64"/>
      <c r="H1040" s="64"/>
      <c r="I1040" s="2"/>
      <c r="J1040" s="2"/>
      <c r="K1040" s="2"/>
      <c r="L1040" s="2"/>
      <c r="M1040" s="2"/>
      <c r="N1040" s="2"/>
      <c r="O1040" s="2"/>
      <c r="P1040" s="66"/>
      <c r="Q1040" s="66"/>
      <c r="R1040" s="2"/>
      <c r="S1040" s="2"/>
      <c r="T1040" s="2"/>
    </row>
    <row r="1041" spans="1:20">
      <c r="A1041" s="3"/>
      <c r="B1041" s="3"/>
      <c r="C1041" s="2"/>
      <c r="D1041" s="2"/>
      <c r="E1041" s="64"/>
      <c r="F1041" s="64"/>
      <c r="G1041" s="64"/>
      <c r="H1041" s="64"/>
      <c r="I1041" s="2"/>
      <c r="J1041" s="2"/>
      <c r="K1041" s="2"/>
      <c r="L1041" s="2"/>
      <c r="M1041" s="2"/>
      <c r="N1041" s="2"/>
      <c r="O1041" s="2"/>
      <c r="P1041" s="66"/>
      <c r="Q1041" s="66"/>
      <c r="R1041" s="2"/>
      <c r="S1041" s="2"/>
      <c r="T1041" s="2"/>
    </row>
    <row r="1042" spans="1:20">
      <c r="A1042" s="3"/>
      <c r="B1042" s="3"/>
      <c r="C1042" s="2"/>
      <c r="D1042" s="2"/>
      <c r="E1042" s="64"/>
      <c r="F1042" s="64"/>
      <c r="G1042" s="64"/>
      <c r="H1042" s="64"/>
      <c r="I1042" s="2"/>
      <c r="J1042" s="2"/>
      <c r="K1042" s="2"/>
      <c r="L1042" s="2"/>
      <c r="M1042" s="2"/>
      <c r="N1042" s="2"/>
      <c r="O1042" s="2"/>
      <c r="P1042" s="66"/>
      <c r="Q1042" s="66"/>
      <c r="R1042" s="2"/>
      <c r="S1042" s="2"/>
      <c r="T1042" s="2"/>
    </row>
    <row r="1043" spans="1:20">
      <c r="A1043" s="3"/>
      <c r="B1043" s="3"/>
      <c r="C1043" s="2"/>
      <c r="D1043" s="2"/>
      <c r="E1043" s="64"/>
      <c r="F1043" s="64"/>
      <c r="G1043" s="64"/>
      <c r="H1043" s="64"/>
      <c r="I1043" s="2"/>
      <c r="J1043" s="2"/>
      <c r="K1043" s="2"/>
      <c r="L1043" s="2"/>
      <c r="M1043" s="2"/>
      <c r="N1043" s="2"/>
      <c r="O1043" s="2"/>
      <c r="P1043" s="66"/>
      <c r="Q1043" s="66"/>
      <c r="R1043" s="2"/>
      <c r="S1043" s="2"/>
      <c r="T1043" s="2"/>
    </row>
    <row r="1044" spans="1:20">
      <c r="A1044" s="3"/>
      <c r="B1044" s="3"/>
      <c r="C1044" s="2"/>
      <c r="D1044" s="2"/>
      <c r="E1044" s="64"/>
      <c r="F1044" s="64"/>
      <c r="G1044" s="64"/>
      <c r="H1044" s="64"/>
      <c r="I1044" s="2"/>
      <c r="J1044" s="2"/>
      <c r="K1044" s="2"/>
      <c r="L1044" s="2"/>
      <c r="M1044" s="2"/>
      <c r="N1044" s="2"/>
      <c r="O1044" s="2"/>
      <c r="P1044" s="66"/>
      <c r="Q1044" s="66"/>
      <c r="R1044" s="2"/>
      <c r="S1044" s="2"/>
      <c r="T1044" s="2"/>
    </row>
    <row r="1045" spans="1:20">
      <c r="A1045" s="3"/>
      <c r="B1045" s="3"/>
      <c r="C1045" s="2"/>
      <c r="D1045" s="2"/>
      <c r="E1045" s="64"/>
      <c r="F1045" s="64"/>
      <c r="G1045" s="64"/>
      <c r="H1045" s="64"/>
      <c r="I1045" s="2"/>
      <c r="J1045" s="2"/>
      <c r="K1045" s="2"/>
      <c r="L1045" s="2"/>
      <c r="M1045" s="2"/>
      <c r="N1045" s="2"/>
      <c r="O1045" s="2"/>
      <c r="P1045" s="66"/>
      <c r="Q1045" s="66"/>
      <c r="R1045" s="2"/>
      <c r="S1045" s="2"/>
      <c r="T1045" s="2"/>
    </row>
    <row r="1046" spans="1:20">
      <c r="A1046" s="3"/>
      <c r="B1046" s="3"/>
      <c r="C1046" s="2"/>
      <c r="D1046" s="2"/>
      <c r="E1046" s="64"/>
      <c r="F1046" s="64"/>
      <c r="G1046" s="64"/>
      <c r="H1046" s="64"/>
      <c r="I1046" s="2"/>
      <c r="J1046" s="2"/>
      <c r="K1046" s="2"/>
      <c r="L1046" s="2"/>
      <c r="M1046" s="2"/>
      <c r="N1046" s="2"/>
      <c r="O1046" s="2"/>
      <c r="P1046" s="66"/>
      <c r="Q1046" s="66"/>
      <c r="R1046" s="2"/>
      <c r="S1046" s="2"/>
      <c r="T1046" s="2"/>
    </row>
    <row r="1047" spans="1:20">
      <c r="A1047" s="3"/>
      <c r="B1047" s="3"/>
      <c r="C1047" s="2"/>
      <c r="D1047" s="2"/>
      <c r="E1047" s="64"/>
      <c r="F1047" s="64"/>
      <c r="G1047" s="64"/>
      <c r="H1047" s="64"/>
      <c r="I1047" s="2"/>
      <c r="J1047" s="2"/>
      <c r="K1047" s="2"/>
      <c r="L1047" s="2"/>
      <c r="M1047" s="2"/>
      <c r="N1047" s="2"/>
      <c r="O1047" s="2"/>
      <c r="P1047" s="66"/>
      <c r="Q1047" s="66"/>
      <c r="R1047" s="2"/>
      <c r="S1047" s="2"/>
      <c r="T1047" s="2"/>
    </row>
    <row r="1048" spans="1:20">
      <c r="A1048" s="3"/>
      <c r="B1048" s="3"/>
      <c r="C1048" s="2"/>
      <c r="D1048" s="2"/>
      <c r="E1048" s="64"/>
      <c r="F1048" s="64"/>
      <c r="G1048" s="64"/>
      <c r="H1048" s="64"/>
      <c r="I1048" s="2"/>
      <c r="J1048" s="2"/>
      <c r="K1048" s="2"/>
      <c r="L1048" s="2"/>
      <c r="M1048" s="2"/>
      <c r="N1048" s="2"/>
      <c r="O1048" s="2"/>
      <c r="P1048" s="66"/>
      <c r="Q1048" s="66"/>
      <c r="R1048" s="2"/>
      <c r="S1048" s="2"/>
      <c r="T1048" s="2"/>
    </row>
    <row r="1049" spans="1:20">
      <c r="A1049" s="3"/>
      <c r="B1049" s="3"/>
      <c r="C1049" s="2"/>
      <c r="D1049" s="2"/>
      <c r="E1049" s="64"/>
      <c r="F1049" s="64"/>
      <c r="G1049" s="64"/>
      <c r="H1049" s="64"/>
      <c r="I1049" s="2"/>
      <c r="J1049" s="2"/>
      <c r="K1049" s="2"/>
      <c r="L1049" s="2"/>
      <c r="M1049" s="2"/>
      <c r="N1049" s="2"/>
      <c r="O1049" s="2"/>
      <c r="P1049" s="66"/>
      <c r="Q1049" s="66"/>
      <c r="R1049" s="2"/>
      <c r="S1049" s="2"/>
      <c r="T1049" s="2"/>
    </row>
    <row r="1050" spans="1:20">
      <c r="A1050" s="3"/>
      <c r="B1050" s="3"/>
      <c r="C1050" s="2"/>
      <c r="D1050" s="2"/>
      <c r="E1050" s="64"/>
      <c r="F1050" s="64"/>
      <c r="G1050" s="64"/>
      <c r="H1050" s="64"/>
      <c r="I1050" s="2"/>
      <c r="J1050" s="2"/>
      <c r="K1050" s="2"/>
      <c r="L1050" s="2"/>
      <c r="M1050" s="2"/>
      <c r="N1050" s="2"/>
      <c r="O1050" s="2"/>
      <c r="P1050" s="66"/>
      <c r="Q1050" s="66"/>
      <c r="R1050" s="2"/>
      <c r="S1050" s="2"/>
      <c r="T1050" s="2"/>
    </row>
    <row r="1051" spans="1:20">
      <c r="A1051" s="3"/>
      <c r="B1051" s="3"/>
      <c r="C1051" s="2"/>
      <c r="D1051" s="2"/>
      <c r="E1051" s="64"/>
      <c r="F1051" s="64"/>
      <c r="G1051" s="64"/>
      <c r="H1051" s="64"/>
      <c r="I1051" s="2"/>
      <c r="J1051" s="2"/>
      <c r="K1051" s="2"/>
      <c r="L1051" s="2"/>
      <c r="M1051" s="2"/>
      <c r="N1051" s="2"/>
      <c r="O1051" s="2"/>
      <c r="P1051" s="66"/>
      <c r="Q1051" s="66"/>
      <c r="R1051" s="2"/>
      <c r="S1051" s="2"/>
      <c r="T1051" s="2"/>
    </row>
    <row r="1052" spans="1:20">
      <c r="A1052" s="3"/>
      <c r="B1052" s="3"/>
      <c r="C1052" s="2"/>
      <c r="D1052" s="2"/>
      <c r="E1052" s="64"/>
      <c r="F1052" s="64"/>
      <c r="G1052" s="64"/>
      <c r="H1052" s="64"/>
      <c r="I1052" s="2"/>
      <c r="J1052" s="2"/>
      <c r="K1052" s="2"/>
      <c r="L1052" s="2"/>
      <c r="M1052" s="2"/>
      <c r="N1052" s="2"/>
      <c r="O1052" s="2"/>
      <c r="P1052" s="66"/>
      <c r="Q1052" s="66"/>
      <c r="R1052" s="2"/>
      <c r="S1052" s="2"/>
      <c r="T1052" s="2"/>
    </row>
    <row r="1053" spans="1:20">
      <c r="A1053" s="3"/>
      <c r="B1053" s="3"/>
      <c r="C1053" s="2"/>
      <c r="D1053" s="2"/>
      <c r="E1053" s="64"/>
      <c r="F1053" s="64"/>
      <c r="G1053" s="64"/>
      <c r="H1053" s="64"/>
      <c r="I1053" s="2"/>
      <c r="J1053" s="2"/>
      <c r="K1053" s="2"/>
      <c r="L1053" s="2"/>
      <c r="M1053" s="2"/>
      <c r="N1053" s="2"/>
      <c r="O1053" s="2"/>
      <c r="P1053" s="66"/>
      <c r="Q1053" s="66"/>
      <c r="R1053" s="2"/>
      <c r="S1053" s="2"/>
      <c r="T1053" s="2"/>
    </row>
    <row r="1054" spans="1:20">
      <c r="A1054" s="3"/>
      <c r="B1054" s="3"/>
      <c r="C1054" s="2"/>
      <c r="D1054" s="2"/>
      <c r="E1054" s="64"/>
      <c r="F1054" s="64"/>
      <c r="G1054" s="64"/>
      <c r="H1054" s="64"/>
      <c r="I1054" s="2"/>
      <c r="J1054" s="2"/>
      <c r="K1054" s="2"/>
      <c r="L1054" s="2"/>
      <c r="M1054" s="2"/>
      <c r="N1054" s="2"/>
      <c r="O1054" s="2"/>
      <c r="P1054" s="66"/>
      <c r="Q1054" s="66"/>
      <c r="R1054" s="2"/>
      <c r="S1054" s="2"/>
      <c r="T1054" s="2"/>
    </row>
    <row r="1055" spans="1:20">
      <c r="A1055" s="3"/>
      <c r="B1055" s="3"/>
      <c r="C1055" s="2"/>
      <c r="D1055" s="2"/>
      <c r="E1055" s="64"/>
      <c r="F1055" s="64"/>
      <c r="G1055" s="64"/>
      <c r="H1055" s="64"/>
      <c r="I1055" s="2"/>
      <c r="J1055" s="2"/>
      <c r="K1055" s="2"/>
      <c r="L1055" s="2"/>
      <c r="M1055" s="2"/>
      <c r="N1055" s="2"/>
      <c r="O1055" s="2"/>
      <c r="P1055" s="66"/>
      <c r="Q1055" s="66"/>
      <c r="R1055" s="2"/>
      <c r="S1055" s="2"/>
      <c r="T1055" s="2"/>
    </row>
    <row r="1056" spans="1:20">
      <c r="A1056" s="3"/>
      <c r="B1056" s="3"/>
      <c r="C1056" s="2"/>
      <c r="D1056" s="2"/>
      <c r="E1056" s="64"/>
      <c r="F1056" s="64"/>
      <c r="G1056" s="64"/>
      <c r="H1056" s="64"/>
      <c r="I1056" s="2"/>
      <c r="J1056" s="2"/>
      <c r="K1056" s="2"/>
      <c r="L1056" s="2"/>
      <c r="M1056" s="2"/>
      <c r="N1056" s="2"/>
      <c r="O1056" s="2"/>
      <c r="P1056" s="66"/>
      <c r="Q1056" s="66"/>
      <c r="R1056" s="2"/>
      <c r="S1056" s="2"/>
      <c r="T1056" s="2"/>
    </row>
    <row r="1057" spans="1:20">
      <c r="A1057" s="3"/>
      <c r="B1057" s="3"/>
      <c r="C1057" s="2"/>
      <c r="D1057" s="2"/>
      <c r="E1057" s="64"/>
      <c r="F1057" s="64"/>
      <c r="G1057" s="64"/>
      <c r="H1057" s="64"/>
      <c r="I1057" s="2"/>
      <c r="J1057" s="2"/>
      <c r="K1057" s="2"/>
      <c r="L1057" s="2"/>
      <c r="M1057" s="2"/>
      <c r="N1057" s="2"/>
      <c r="O1057" s="2"/>
      <c r="P1057" s="66"/>
      <c r="Q1057" s="66"/>
      <c r="R1057" s="2"/>
      <c r="S1057" s="2"/>
      <c r="T1057" s="2"/>
    </row>
    <row r="1058" spans="1:20">
      <c r="A1058" s="3"/>
      <c r="B1058" s="3"/>
      <c r="C1058" s="2"/>
      <c r="D1058" s="2"/>
      <c r="E1058" s="64"/>
      <c r="F1058" s="64"/>
      <c r="G1058" s="64"/>
      <c r="H1058" s="64"/>
      <c r="I1058" s="2"/>
      <c r="J1058" s="2"/>
      <c r="K1058" s="2"/>
      <c r="L1058" s="2"/>
      <c r="M1058" s="2"/>
      <c r="N1058" s="2"/>
      <c r="O1058" s="2"/>
      <c r="P1058" s="66"/>
      <c r="Q1058" s="66"/>
      <c r="R1058" s="2"/>
      <c r="S1058" s="2"/>
      <c r="T1058" s="2"/>
    </row>
    <row r="1059" spans="1:20">
      <c r="A1059" s="3"/>
      <c r="B1059" s="3"/>
      <c r="C1059" s="2"/>
      <c r="D1059" s="2"/>
      <c r="E1059" s="64"/>
      <c r="F1059" s="64"/>
      <c r="G1059" s="64"/>
      <c r="H1059" s="64"/>
      <c r="I1059" s="2"/>
      <c r="J1059" s="2"/>
      <c r="K1059" s="2"/>
      <c r="L1059" s="2"/>
      <c r="M1059" s="2"/>
      <c r="N1059" s="2"/>
      <c r="O1059" s="2"/>
      <c r="P1059" s="66"/>
      <c r="Q1059" s="66"/>
      <c r="R1059" s="2"/>
      <c r="S1059" s="2"/>
      <c r="T1059" s="2"/>
    </row>
    <row r="1060" spans="1:20">
      <c r="A1060" s="3"/>
      <c r="B1060" s="3"/>
      <c r="C1060" s="2"/>
      <c r="D1060" s="2"/>
      <c r="E1060" s="64"/>
      <c r="F1060" s="64"/>
      <c r="G1060" s="64"/>
      <c r="H1060" s="64"/>
      <c r="I1060" s="2"/>
      <c r="J1060" s="2"/>
      <c r="K1060" s="2"/>
      <c r="L1060" s="2"/>
      <c r="M1060" s="2"/>
      <c r="N1060" s="2"/>
      <c r="O1060" s="2"/>
      <c r="P1060" s="66"/>
      <c r="Q1060" s="66"/>
      <c r="R1060" s="2"/>
      <c r="S1060" s="2"/>
      <c r="T1060" s="2"/>
    </row>
    <row r="1061" spans="1:20">
      <c r="A1061" s="3"/>
      <c r="B1061" s="3"/>
      <c r="C1061" s="2"/>
      <c r="D1061" s="2"/>
      <c r="E1061" s="64"/>
      <c r="F1061" s="64"/>
      <c r="G1061" s="64"/>
      <c r="H1061" s="64"/>
      <c r="I1061" s="2"/>
      <c r="J1061" s="2"/>
      <c r="K1061" s="2"/>
      <c r="L1061" s="2"/>
      <c r="M1061" s="2"/>
      <c r="N1061" s="2"/>
      <c r="O1061" s="2"/>
      <c r="P1061" s="66"/>
      <c r="Q1061" s="66"/>
      <c r="R1061" s="2"/>
      <c r="S1061" s="2"/>
      <c r="T1061" s="2"/>
    </row>
    <row r="1062" spans="1:20">
      <c r="A1062" s="3"/>
      <c r="B1062" s="3"/>
      <c r="C1062" s="2"/>
      <c r="D1062" s="2"/>
      <c r="E1062" s="64"/>
      <c r="F1062" s="64"/>
      <c r="G1062" s="64"/>
      <c r="H1062" s="64"/>
      <c r="I1062" s="2"/>
      <c r="J1062" s="2"/>
      <c r="K1062" s="2"/>
      <c r="L1062" s="2"/>
      <c r="M1062" s="2"/>
      <c r="N1062" s="2"/>
      <c r="O1062" s="2"/>
      <c r="P1062" s="66"/>
      <c r="Q1062" s="66"/>
      <c r="R1062" s="2"/>
      <c r="S1062" s="2"/>
      <c r="T1062" s="2"/>
    </row>
    <row r="1063" spans="1:20">
      <c r="A1063" s="3"/>
      <c r="B1063" s="3"/>
      <c r="C1063" s="2"/>
      <c r="D1063" s="2"/>
      <c r="E1063" s="64"/>
      <c r="F1063" s="64"/>
      <c r="G1063" s="64"/>
      <c r="H1063" s="64"/>
      <c r="I1063" s="2"/>
      <c r="J1063" s="2"/>
      <c r="K1063" s="2"/>
      <c r="L1063" s="2"/>
      <c r="M1063" s="2"/>
      <c r="N1063" s="2"/>
      <c r="O1063" s="2"/>
      <c r="P1063" s="66"/>
      <c r="Q1063" s="66"/>
      <c r="R1063" s="2"/>
      <c r="S1063" s="2"/>
      <c r="T1063" s="2"/>
    </row>
    <row r="1064" spans="1:20">
      <c r="A1064" s="3"/>
      <c r="B1064" s="3"/>
      <c r="C1064" s="2"/>
      <c r="D1064" s="2"/>
      <c r="E1064" s="64"/>
      <c r="F1064" s="64"/>
      <c r="G1064" s="64"/>
      <c r="H1064" s="64"/>
      <c r="I1064" s="2"/>
      <c r="J1064" s="2"/>
      <c r="K1064" s="2"/>
      <c r="L1064" s="2"/>
      <c r="M1064" s="2"/>
      <c r="N1064" s="2"/>
      <c r="O1064" s="2"/>
      <c r="P1064" s="66"/>
      <c r="Q1064" s="66"/>
      <c r="R1064" s="2"/>
      <c r="S1064" s="2"/>
      <c r="T1064" s="2"/>
    </row>
    <row r="1065" spans="1:20">
      <c r="A1065" s="3"/>
      <c r="B1065" s="3"/>
      <c r="C1065" s="2"/>
      <c r="D1065" s="2"/>
      <c r="E1065" s="64"/>
      <c r="F1065" s="64"/>
      <c r="G1065" s="64"/>
      <c r="H1065" s="64"/>
      <c r="I1065" s="2"/>
      <c r="J1065" s="2"/>
      <c r="K1065" s="2"/>
      <c r="L1065" s="2"/>
      <c r="M1065" s="2"/>
      <c r="N1065" s="2"/>
      <c r="O1065" s="2"/>
      <c r="P1065" s="66"/>
      <c r="Q1065" s="66"/>
      <c r="R1065" s="2"/>
      <c r="S1065" s="2"/>
      <c r="T1065" s="2"/>
    </row>
    <row r="1066" spans="1:20">
      <c r="A1066" s="3"/>
      <c r="B1066" s="3"/>
      <c r="C1066" s="2"/>
      <c r="D1066" s="2"/>
      <c r="E1066" s="64"/>
      <c r="F1066" s="64"/>
      <c r="G1066" s="64"/>
      <c r="H1066" s="64"/>
      <c r="I1066" s="2"/>
      <c r="J1066" s="2"/>
      <c r="K1066" s="2"/>
      <c r="L1066" s="2"/>
      <c r="M1066" s="2"/>
      <c r="N1066" s="2"/>
      <c r="O1066" s="2"/>
      <c r="P1066" s="66"/>
      <c r="Q1066" s="66"/>
      <c r="R1066" s="2"/>
      <c r="S1066" s="2"/>
      <c r="T1066" s="2"/>
    </row>
    <row r="1067" spans="1:20">
      <c r="A1067" s="3"/>
      <c r="B1067" s="3"/>
      <c r="C1067" s="2"/>
      <c r="D1067" s="2"/>
      <c r="E1067" s="64"/>
      <c r="F1067" s="64"/>
      <c r="G1067" s="64"/>
      <c r="H1067" s="64"/>
      <c r="I1067" s="2"/>
      <c r="J1067" s="2"/>
      <c r="K1067" s="2"/>
      <c r="L1067" s="2"/>
      <c r="M1067" s="2"/>
      <c r="N1067" s="2"/>
      <c r="O1067" s="2"/>
      <c r="P1067" s="66"/>
      <c r="Q1067" s="66"/>
      <c r="R1067" s="2"/>
      <c r="S1067" s="2"/>
      <c r="T1067" s="2"/>
    </row>
    <row r="1068" spans="1:20">
      <c r="A1068" s="3"/>
      <c r="B1068" s="3"/>
      <c r="C1068" s="2"/>
      <c r="D1068" s="2"/>
      <c r="E1068" s="64"/>
      <c r="F1068" s="64"/>
      <c r="G1068" s="64"/>
      <c r="H1068" s="64"/>
      <c r="I1068" s="2"/>
      <c r="J1068" s="2"/>
      <c r="K1068" s="2"/>
      <c r="L1068" s="2"/>
      <c r="M1068" s="2"/>
      <c r="N1068" s="2"/>
      <c r="O1068" s="2"/>
      <c r="P1068" s="66"/>
      <c r="Q1068" s="66"/>
      <c r="R1068" s="2"/>
      <c r="S1068" s="2"/>
      <c r="T1068" s="2"/>
    </row>
    <row r="1069" spans="1:20">
      <c r="A1069" s="3"/>
      <c r="B1069" s="3"/>
      <c r="C1069" s="2"/>
      <c r="D1069" s="2"/>
      <c r="E1069" s="64"/>
      <c r="F1069" s="64"/>
      <c r="G1069" s="64"/>
      <c r="H1069" s="64"/>
      <c r="I1069" s="2"/>
      <c r="J1069" s="2"/>
      <c r="K1069" s="2"/>
      <c r="L1069" s="2"/>
      <c r="M1069" s="2"/>
      <c r="N1069" s="2"/>
      <c r="O1069" s="2"/>
      <c r="P1069" s="66"/>
      <c r="Q1069" s="66"/>
      <c r="R1069" s="2"/>
      <c r="S1069" s="2"/>
      <c r="T1069" s="2"/>
    </row>
    <row r="1070" spans="1:20">
      <c r="A1070" s="3"/>
      <c r="B1070" s="3"/>
      <c r="C1070" s="2"/>
      <c r="D1070" s="2"/>
      <c r="E1070" s="64"/>
      <c r="F1070" s="64"/>
      <c r="G1070" s="64"/>
      <c r="H1070" s="64"/>
      <c r="I1070" s="2"/>
      <c r="J1070" s="2"/>
      <c r="K1070" s="2"/>
      <c r="L1070" s="2"/>
      <c r="M1070" s="2"/>
      <c r="N1070" s="2"/>
      <c r="O1070" s="2"/>
      <c r="P1070" s="66"/>
      <c r="Q1070" s="66"/>
      <c r="R1070" s="2"/>
      <c r="S1070" s="2"/>
      <c r="T1070" s="2"/>
    </row>
    <row r="1071" spans="1:20">
      <c r="A1071" s="3"/>
      <c r="B1071" s="3"/>
      <c r="C1071" s="2"/>
      <c r="D1071" s="2"/>
      <c r="E1071" s="64"/>
      <c r="F1071" s="64"/>
      <c r="G1071" s="64"/>
      <c r="H1071" s="64"/>
      <c r="I1071" s="2"/>
      <c r="J1071" s="2"/>
      <c r="K1071" s="2"/>
      <c r="L1071" s="2"/>
      <c r="M1071" s="2"/>
      <c r="N1071" s="2"/>
      <c r="O1071" s="2"/>
      <c r="P1071" s="66"/>
      <c r="Q1071" s="66"/>
      <c r="R1071" s="2"/>
      <c r="S1071" s="2"/>
      <c r="T1071" s="2"/>
    </row>
    <row r="1072" spans="1:20">
      <c r="A1072" s="3"/>
      <c r="B1072" s="3"/>
      <c r="C1072" s="2"/>
      <c r="D1072" s="2"/>
      <c r="E1072" s="64"/>
      <c r="F1072" s="64"/>
      <c r="G1072" s="64"/>
      <c r="H1072" s="64"/>
      <c r="I1072" s="2"/>
      <c r="J1072" s="2"/>
      <c r="K1072" s="2"/>
      <c r="L1072" s="2"/>
      <c r="M1072" s="2"/>
      <c r="N1072" s="2"/>
      <c r="O1072" s="2"/>
      <c r="P1072" s="66"/>
      <c r="Q1072" s="66"/>
      <c r="R1072" s="2"/>
      <c r="S1072" s="2"/>
      <c r="T1072" s="2"/>
    </row>
    <row r="1073" spans="1:20">
      <c r="A1073" s="3"/>
      <c r="B1073" s="3"/>
      <c r="C1073" s="2"/>
      <c r="D1073" s="2"/>
      <c r="E1073" s="64"/>
      <c r="F1073" s="64"/>
      <c r="G1073" s="64"/>
      <c r="H1073" s="64"/>
      <c r="I1073" s="2"/>
      <c r="J1073" s="2"/>
      <c r="K1073" s="2"/>
      <c r="L1073" s="2"/>
      <c r="M1073" s="2"/>
      <c r="N1073" s="2"/>
      <c r="O1073" s="2"/>
      <c r="P1073" s="66"/>
      <c r="Q1073" s="66"/>
      <c r="R1073" s="2"/>
      <c r="S1073" s="2"/>
      <c r="T1073" s="2"/>
    </row>
    <row r="1074" spans="1:20">
      <c r="A1074" s="3"/>
      <c r="B1074" s="3"/>
      <c r="C1074" s="2"/>
      <c r="D1074" s="2"/>
      <c r="E1074" s="64"/>
      <c r="F1074" s="64"/>
      <c r="G1074" s="64"/>
      <c r="H1074" s="64"/>
      <c r="I1074" s="2"/>
      <c r="J1074" s="2"/>
      <c r="K1074" s="2"/>
      <c r="L1074" s="2"/>
      <c r="M1074" s="2"/>
      <c r="N1074" s="2"/>
      <c r="O1074" s="2"/>
      <c r="P1074" s="66"/>
      <c r="Q1074" s="66"/>
      <c r="R1074" s="2"/>
      <c r="S1074" s="2"/>
      <c r="T1074" s="2"/>
    </row>
    <row r="1075" spans="1:20">
      <c r="A1075" s="3"/>
      <c r="B1075" s="3"/>
      <c r="C1075" s="2"/>
      <c r="D1075" s="2"/>
      <c r="E1075" s="64"/>
      <c r="F1075" s="64"/>
      <c r="G1075" s="64"/>
      <c r="H1075" s="64"/>
      <c r="I1075" s="2"/>
      <c r="J1075" s="2"/>
      <c r="K1075" s="2"/>
      <c r="L1075" s="2"/>
      <c r="M1075" s="2"/>
      <c r="N1075" s="2"/>
      <c r="O1075" s="2"/>
      <c r="P1075" s="66"/>
      <c r="Q1075" s="66"/>
      <c r="R1075" s="2"/>
      <c r="S1075" s="2"/>
      <c r="T1075" s="2"/>
    </row>
    <row r="1076" spans="1:20">
      <c r="A1076" s="3"/>
      <c r="B1076" s="3"/>
      <c r="C1076" s="2"/>
      <c r="D1076" s="2"/>
      <c r="E1076" s="64"/>
      <c r="F1076" s="64"/>
      <c r="G1076" s="64"/>
      <c r="H1076" s="64"/>
      <c r="I1076" s="2"/>
      <c r="J1076" s="2"/>
      <c r="K1076" s="2"/>
      <c r="L1076" s="2"/>
      <c r="M1076" s="2"/>
      <c r="N1076" s="2"/>
      <c r="O1076" s="2"/>
      <c r="P1076" s="66"/>
      <c r="Q1076" s="66"/>
      <c r="R1076" s="2"/>
      <c r="S1076" s="2"/>
      <c r="T1076" s="2"/>
    </row>
    <row r="1077" spans="1:20">
      <c r="A1077" s="3"/>
      <c r="B1077" s="3"/>
      <c r="C1077" s="2"/>
      <c r="D1077" s="2"/>
      <c r="E1077" s="64"/>
      <c r="F1077" s="64"/>
      <c r="G1077" s="64"/>
      <c r="H1077" s="64"/>
      <c r="I1077" s="2"/>
      <c r="J1077" s="2"/>
      <c r="K1077" s="2"/>
      <c r="L1077" s="2"/>
      <c r="M1077" s="2"/>
      <c r="N1077" s="2"/>
      <c r="O1077" s="2"/>
      <c r="P1077" s="66"/>
      <c r="Q1077" s="66"/>
      <c r="R1077" s="2"/>
      <c r="S1077" s="2"/>
      <c r="T1077" s="2"/>
    </row>
    <row r="1078" spans="1:20">
      <c r="A1078" s="3"/>
      <c r="B1078" s="3"/>
      <c r="C1078" s="2"/>
      <c r="D1078" s="2"/>
      <c r="E1078" s="64"/>
      <c r="F1078" s="64"/>
      <c r="G1078" s="64"/>
      <c r="H1078" s="64"/>
      <c r="I1078" s="2"/>
      <c r="J1078" s="2"/>
      <c r="K1078" s="2"/>
      <c r="L1078" s="2"/>
      <c r="M1078" s="2"/>
      <c r="N1078" s="2"/>
      <c r="O1078" s="2"/>
      <c r="P1078" s="66"/>
      <c r="Q1078" s="66"/>
      <c r="R1078" s="2"/>
      <c r="S1078" s="2"/>
      <c r="T1078" s="2"/>
    </row>
    <row r="1079" spans="1:20">
      <c r="A1079" s="3"/>
      <c r="B1079" s="3"/>
      <c r="C1079" s="2"/>
      <c r="D1079" s="2"/>
      <c r="E1079" s="64"/>
      <c r="F1079" s="64"/>
      <c r="G1079" s="64"/>
      <c r="H1079" s="64"/>
      <c r="I1079" s="2"/>
      <c r="J1079" s="2"/>
      <c r="K1079" s="2"/>
      <c r="L1079" s="2"/>
      <c r="M1079" s="2"/>
      <c r="N1079" s="2"/>
      <c r="O1079" s="2"/>
      <c r="P1079" s="66"/>
      <c r="Q1079" s="66"/>
      <c r="R1079" s="2"/>
      <c r="S1079" s="2"/>
      <c r="T1079" s="2"/>
    </row>
    <row r="1080" spans="1:20">
      <c r="A1080" s="3"/>
      <c r="B1080" s="3"/>
      <c r="C1080" s="2"/>
      <c r="D1080" s="2"/>
      <c r="E1080" s="64"/>
      <c r="F1080" s="64"/>
      <c r="G1080" s="64"/>
      <c r="H1080" s="64"/>
      <c r="I1080" s="2"/>
      <c r="J1080" s="2"/>
      <c r="K1080" s="2"/>
      <c r="L1080" s="2"/>
      <c r="M1080" s="2"/>
      <c r="N1080" s="2"/>
      <c r="O1080" s="2"/>
      <c r="P1080" s="66"/>
      <c r="Q1080" s="66"/>
      <c r="R1080" s="2"/>
      <c r="S1080" s="2"/>
      <c r="T1080" s="2"/>
    </row>
    <row r="1081" spans="1:20">
      <c r="A1081" s="3"/>
      <c r="B1081" s="3"/>
      <c r="C1081" s="2"/>
      <c r="D1081" s="2"/>
      <c r="E1081" s="64"/>
      <c r="F1081" s="64"/>
      <c r="G1081" s="64"/>
      <c r="H1081" s="64"/>
      <c r="I1081" s="2"/>
      <c r="J1081" s="2"/>
      <c r="K1081" s="2"/>
      <c r="L1081" s="2"/>
      <c r="M1081" s="2"/>
      <c r="N1081" s="2"/>
      <c r="O1081" s="2"/>
      <c r="P1081" s="66"/>
      <c r="Q1081" s="66"/>
      <c r="R1081" s="2"/>
      <c r="S1081" s="2"/>
      <c r="T1081" s="2"/>
    </row>
    <row r="1082" spans="1:20">
      <c r="A1082" s="3"/>
      <c r="B1082" s="3"/>
      <c r="C1082" s="2"/>
      <c r="D1082" s="2"/>
      <c r="E1082" s="64"/>
      <c r="F1082" s="64"/>
      <c r="G1082" s="64"/>
      <c r="H1082" s="64"/>
      <c r="I1082" s="2"/>
      <c r="J1082" s="2"/>
      <c r="K1082" s="2"/>
      <c r="L1082" s="2"/>
      <c r="M1082" s="2"/>
      <c r="N1082" s="2"/>
      <c r="O1082" s="2"/>
      <c r="P1082" s="66"/>
      <c r="Q1082" s="66"/>
      <c r="R1082" s="2"/>
      <c r="S1082" s="2"/>
      <c r="T1082" s="2"/>
    </row>
    <row r="1083" spans="1:20">
      <c r="A1083" s="3"/>
      <c r="B1083" s="3"/>
      <c r="C1083" s="2"/>
      <c r="D1083" s="2"/>
      <c r="E1083" s="64"/>
      <c r="F1083" s="64"/>
      <c r="G1083" s="64"/>
      <c r="H1083" s="64"/>
      <c r="I1083" s="2"/>
      <c r="J1083" s="2"/>
      <c r="K1083" s="2"/>
      <c r="L1083" s="2"/>
      <c r="M1083" s="2"/>
      <c r="N1083" s="2"/>
      <c r="O1083" s="2"/>
      <c r="P1083" s="66"/>
      <c r="Q1083" s="66"/>
      <c r="R1083" s="2"/>
      <c r="S1083" s="2"/>
      <c r="T1083" s="2"/>
    </row>
    <row r="1084" spans="1:20">
      <c r="A1084" s="3"/>
      <c r="B1084" s="3"/>
      <c r="C1084" s="2"/>
      <c r="D1084" s="2"/>
      <c r="E1084" s="64"/>
      <c r="F1084" s="64"/>
      <c r="G1084" s="64"/>
      <c r="H1084" s="64"/>
      <c r="I1084" s="2"/>
      <c r="J1084" s="2"/>
      <c r="K1084" s="2"/>
      <c r="L1084" s="2"/>
      <c r="M1084" s="2"/>
      <c r="N1084" s="2"/>
      <c r="O1084" s="2"/>
      <c r="P1084" s="66"/>
      <c r="Q1084" s="66"/>
      <c r="R1084" s="2"/>
      <c r="S1084" s="2"/>
      <c r="T1084" s="2"/>
    </row>
    <row r="1085" spans="1:20">
      <c r="A1085" s="3"/>
      <c r="B1085" s="3"/>
      <c r="C1085" s="2"/>
      <c r="D1085" s="2"/>
      <c r="E1085" s="64"/>
      <c r="F1085" s="64"/>
      <c r="G1085" s="64"/>
      <c r="H1085" s="64"/>
      <c r="I1085" s="2"/>
      <c r="J1085" s="2"/>
      <c r="K1085" s="2"/>
      <c r="L1085" s="2"/>
      <c r="M1085" s="2"/>
      <c r="N1085" s="2"/>
      <c r="O1085" s="2"/>
      <c r="P1085" s="66"/>
      <c r="Q1085" s="66"/>
      <c r="R1085" s="2"/>
      <c r="S1085" s="2"/>
      <c r="T1085" s="2"/>
    </row>
    <row r="1086" spans="1:20">
      <c r="A1086" s="3"/>
      <c r="B1086" s="3"/>
      <c r="C1086" s="2"/>
      <c r="D1086" s="2"/>
      <c r="E1086" s="64"/>
      <c r="F1086" s="64"/>
      <c r="G1086" s="64"/>
      <c r="H1086" s="64"/>
      <c r="I1086" s="2"/>
      <c r="J1086" s="2"/>
      <c r="K1086" s="2"/>
      <c r="L1086" s="2"/>
      <c r="M1086" s="2"/>
      <c r="N1086" s="2"/>
      <c r="O1086" s="2"/>
      <c r="P1086" s="66"/>
      <c r="Q1086" s="66"/>
      <c r="R1086" s="2"/>
      <c r="S1086" s="2"/>
      <c r="T1086" s="2"/>
    </row>
    <row r="1087" spans="1:20">
      <c r="A1087" s="3"/>
      <c r="B1087" s="3"/>
      <c r="C1087" s="2"/>
      <c r="D1087" s="2"/>
      <c r="E1087" s="64"/>
      <c r="F1087" s="64"/>
      <c r="G1087" s="64"/>
      <c r="H1087" s="64"/>
      <c r="I1087" s="2"/>
      <c r="J1087" s="2"/>
      <c r="K1087" s="2"/>
      <c r="L1087" s="2"/>
      <c r="M1087" s="2"/>
      <c r="N1087" s="2"/>
      <c r="O1087" s="2"/>
      <c r="P1087" s="66"/>
      <c r="Q1087" s="66"/>
      <c r="R1087" s="2"/>
      <c r="S1087" s="2"/>
      <c r="T1087" s="2"/>
    </row>
    <row r="1088" spans="1:20">
      <c r="A1088" s="3"/>
      <c r="B1088" s="3"/>
      <c r="C1088" s="2"/>
      <c r="D1088" s="2"/>
      <c r="E1088" s="64"/>
      <c r="F1088" s="64"/>
      <c r="G1088" s="64"/>
      <c r="H1088" s="64"/>
      <c r="I1088" s="2"/>
      <c r="J1088" s="2"/>
      <c r="K1088" s="2"/>
      <c r="L1088" s="2"/>
      <c r="M1088" s="2"/>
      <c r="N1088" s="2"/>
      <c r="O1088" s="2"/>
      <c r="P1088" s="66"/>
      <c r="Q1088" s="66"/>
      <c r="R1088" s="2"/>
      <c r="S1088" s="2"/>
      <c r="T1088" s="2"/>
    </row>
    <row r="1089" spans="1:20">
      <c r="A1089" s="3"/>
      <c r="B1089" s="3"/>
      <c r="C1089" s="2"/>
      <c r="D1089" s="2"/>
      <c r="E1089" s="64"/>
      <c r="F1089" s="64"/>
      <c r="G1089" s="64"/>
      <c r="H1089" s="64"/>
      <c r="I1089" s="2"/>
      <c r="J1089" s="2"/>
      <c r="K1089" s="2"/>
      <c r="L1089" s="2"/>
      <c r="M1089" s="2"/>
      <c r="N1089" s="2"/>
      <c r="O1089" s="2"/>
      <c r="P1089" s="66"/>
      <c r="Q1089" s="66"/>
      <c r="R1089" s="2"/>
      <c r="S1089" s="2"/>
      <c r="T1089" s="2"/>
    </row>
    <row r="1090" spans="1:20">
      <c r="A1090" s="3"/>
      <c r="B1090" s="3"/>
      <c r="C1090" s="2"/>
      <c r="D1090" s="2"/>
      <c r="E1090" s="64"/>
      <c r="F1090" s="64"/>
      <c r="G1090" s="64"/>
      <c r="H1090" s="64"/>
      <c r="I1090" s="2"/>
      <c r="J1090" s="2"/>
      <c r="K1090" s="2"/>
      <c r="L1090" s="2"/>
      <c r="M1090" s="2"/>
      <c r="N1090" s="2"/>
      <c r="O1090" s="2"/>
      <c r="P1090" s="66"/>
      <c r="Q1090" s="66"/>
      <c r="R1090" s="2"/>
      <c r="S1090" s="2"/>
      <c r="T1090" s="2"/>
    </row>
    <row r="1091" spans="1:20">
      <c r="A1091" s="3"/>
      <c r="B1091" s="3"/>
      <c r="C1091" s="2"/>
      <c r="D1091" s="2"/>
      <c r="E1091" s="64"/>
      <c r="F1091" s="64"/>
      <c r="G1091" s="64"/>
      <c r="H1091" s="64"/>
      <c r="I1091" s="2"/>
      <c r="J1091" s="2"/>
      <c r="K1091" s="2"/>
      <c r="L1091" s="2"/>
      <c r="M1091" s="2"/>
      <c r="N1091" s="2"/>
      <c r="O1091" s="2"/>
      <c r="P1091" s="66"/>
      <c r="Q1091" s="66"/>
      <c r="R1091" s="2"/>
      <c r="S1091" s="2"/>
      <c r="T1091" s="2"/>
    </row>
    <row r="1092" spans="1:20">
      <c r="A1092" s="3"/>
      <c r="B1092" s="3"/>
      <c r="C1092" s="2"/>
      <c r="D1092" s="2"/>
      <c r="E1092" s="64"/>
      <c r="F1092" s="64"/>
      <c r="G1092" s="64"/>
      <c r="H1092" s="64"/>
      <c r="I1092" s="2"/>
      <c r="J1092" s="2"/>
      <c r="K1092" s="2"/>
      <c r="L1092" s="2"/>
      <c r="M1092" s="2"/>
      <c r="N1092" s="2"/>
      <c r="O1092" s="2"/>
      <c r="P1092" s="66"/>
      <c r="Q1092" s="66"/>
      <c r="R1092" s="2"/>
      <c r="S1092" s="2"/>
      <c r="T1092" s="2"/>
    </row>
    <row r="1093" spans="1:20">
      <c r="A1093" s="3"/>
      <c r="B1093" s="3"/>
      <c r="C1093" s="2"/>
      <c r="D1093" s="2"/>
      <c r="E1093" s="64"/>
      <c r="F1093" s="64"/>
      <c r="G1093" s="64"/>
      <c r="H1093" s="64"/>
      <c r="I1093" s="2"/>
      <c r="J1093" s="2"/>
      <c r="K1093" s="2"/>
      <c r="L1093" s="2"/>
      <c r="M1093" s="2"/>
      <c r="N1093" s="2"/>
      <c r="O1093" s="2"/>
      <c r="P1093" s="66"/>
      <c r="Q1093" s="66"/>
      <c r="R1093" s="2"/>
      <c r="S1093" s="2"/>
      <c r="T1093" s="2"/>
    </row>
    <row r="1094" spans="1:20">
      <c r="A1094" s="3"/>
      <c r="B1094" s="3"/>
      <c r="C1094" s="2"/>
      <c r="D1094" s="2"/>
      <c r="E1094" s="64"/>
      <c r="F1094" s="64"/>
      <c r="G1094" s="64"/>
      <c r="H1094" s="64"/>
      <c r="I1094" s="2"/>
      <c r="J1094" s="2"/>
      <c r="K1094" s="2"/>
      <c r="L1094" s="2"/>
      <c r="M1094" s="2"/>
      <c r="N1094" s="2"/>
      <c r="O1094" s="2"/>
      <c r="P1094" s="66"/>
      <c r="Q1094" s="66"/>
      <c r="R1094" s="2"/>
      <c r="S1094" s="2"/>
      <c r="T1094" s="2"/>
    </row>
    <row r="1095" spans="1:20">
      <c r="A1095" s="3"/>
      <c r="B1095" s="3"/>
      <c r="C1095" s="2"/>
      <c r="D1095" s="2"/>
      <c r="E1095" s="64"/>
      <c r="F1095" s="64"/>
      <c r="G1095" s="64"/>
      <c r="H1095" s="64"/>
      <c r="I1095" s="2"/>
      <c r="J1095" s="2"/>
      <c r="K1095" s="2"/>
      <c r="L1095" s="2"/>
      <c r="M1095" s="2"/>
      <c r="N1095" s="2"/>
      <c r="O1095" s="2"/>
      <c r="P1095" s="66"/>
      <c r="Q1095" s="66"/>
      <c r="R1095" s="2"/>
      <c r="S1095" s="2"/>
      <c r="T1095" s="2"/>
    </row>
    <row r="1096" spans="1:20">
      <c r="A1096" s="3"/>
      <c r="B1096" s="3"/>
      <c r="C1096" s="2"/>
      <c r="D1096" s="2"/>
      <c r="E1096" s="64"/>
      <c r="F1096" s="64"/>
      <c r="G1096" s="64"/>
      <c r="H1096" s="64"/>
      <c r="I1096" s="2"/>
      <c r="J1096" s="2"/>
      <c r="K1096" s="2"/>
      <c r="L1096" s="2"/>
      <c r="M1096" s="2"/>
      <c r="N1096" s="2"/>
      <c r="O1096" s="2"/>
      <c r="P1096" s="66"/>
      <c r="Q1096" s="66"/>
      <c r="R1096" s="2"/>
      <c r="S1096" s="2"/>
      <c r="T1096" s="2"/>
    </row>
    <row r="1097" spans="1:20">
      <c r="A1097" s="3"/>
      <c r="B1097" s="3"/>
      <c r="C1097" s="2"/>
      <c r="D1097" s="2"/>
      <c r="E1097" s="64"/>
      <c r="F1097" s="64"/>
      <c r="G1097" s="64"/>
      <c r="H1097" s="64"/>
      <c r="I1097" s="2"/>
      <c r="J1097" s="2"/>
      <c r="K1097" s="2"/>
      <c r="L1097" s="2"/>
      <c r="M1097" s="2"/>
      <c r="N1097" s="2"/>
      <c r="O1097" s="2"/>
      <c r="P1097" s="66"/>
      <c r="Q1097" s="66"/>
      <c r="R1097" s="2"/>
      <c r="S1097" s="2"/>
      <c r="T1097" s="2"/>
    </row>
    <row r="1098" spans="1:20">
      <c r="A1098" s="3"/>
      <c r="B1098" s="3"/>
      <c r="C1098" s="2"/>
      <c r="D1098" s="2"/>
      <c r="E1098" s="64"/>
      <c r="F1098" s="64"/>
      <c r="G1098" s="64"/>
      <c r="H1098" s="64"/>
      <c r="I1098" s="2"/>
      <c r="J1098" s="2"/>
      <c r="K1098" s="2"/>
      <c r="L1098" s="2"/>
      <c r="M1098" s="2"/>
      <c r="N1098" s="2"/>
      <c r="O1098" s="2"/>
      <c r="P1098" s="66"/>
      <c r="Q1098" s="66"/>
      <c r="R1098" s="2"/>
      <c r="S1098" s="2"/>
      <c r="T1098" s="2"/>
    </row>
    <row r="1099" spans="1:20">
      <c r="A1099" s="3"/>
      <c r="B1099" s="3"/>
      <c r="C1099" s="2"/>
      <c r="D1099" s="2"/>
      <c r="E1099" s="64"/>
      <c r="F1099" s="64"/>
      <c r="G1099" s="64"/>
      <c r="H1099" s="64"/>
      <c r="I1099" s="2"/>
      <c r="J1099" s="2"/>
      <c r="K1099" s="2"/>
      <c r="L1099" s="2"/>
      <c r="M1099" s="2"/>
      <c r="N1099" s="2"/>
      <c r="O1099" s="2"/>
      <c r="P1099" s="66"/>
      <c r="Q1099" s="66"/>
      <c r="R1099" s="2"/>
      <c r="S1099" s="2"/>
      <c r="T1099" s="2"/>
    </row>
    <row r="1100" spans="1:20">
      <c r="A1100" s="3"/>
      <c r="B1100" s="3"/>
      <c r="C1100" s="2"/>
      <c r="D1100" s="2"/>
      <c r="E1100" s="64"/>
      <c r="F1100" s="64"/>
      <c r="G1100" s="64"/>
      <c r="H1100" s="64"/>
      <c r="I1100" s="2"/>
      <c r="J1100" s="2"/>
      <c r="K1100" s="2"/>
      <c r="L1100" s="2"/>
      <c r="M1100" s="2"/>
      <c r="N1100" s="2"/>
      <c r="O1100" s="2"/>
      <c r="P1100" s="66"/>
      <c r="Q1100" s="66"/>
      <c r="R1100" s="2"/>
      <c r="S1100" s="2"/>
      <c r="T1100" s="2"/>
    </row>
    <row r="1101" spans="1:20">
      <c r="A1101" s="3"/>
      <c r="B1101" s="3"/>
      <c r="C1101" s="2"/>
      <c r="D1101" s="2"/>
      <c r="E1101" s="64"/>
      <c r="F1101" s="64"/>
      <c r="G1101" s="64"/>
      <c r="H1101" s="64"/>
      <c r="I1101" s="2"/>
      <c r="J1101" s="2"/>
      <c r="K1101" s="2"/>
      <c r="L1101" s="2"/>
      <c r="M1101" s="2"/>
      <c r="N1101" s="2"/>
      <c r="O1101" s="2"/>
      <c r="P1101" s="66"/>
      <c r="Q1101" s="66"/>
      <c r="R1101" s="2"/>
      <c r="S1101" s="2"/>
      <c r="T1101" s="2"/>
    </row>
    <row r="1102" spans="1:20">
      <c r="A1102" s="3"/>
      <c r="B1102" s="3"/>
      <c r="C1102" s="2"/>
      <c r="D1102" s="2"/>
      <c r="E1102" s="64"/>
      <c r="F1102" s="64"/>
      <c r="G1102" s="64"/>
      <c r="H1102" s="64"/>
      <c r="I1102" s="2"/>
      <c r="J1102" s="2"/>
      <c r="K1102" s="2"/>
      <c r="L1102" s="2"/>
      <c r="M1102" s="2"/>
      <c r="N1102" s="2"/>
      <c r="O1102" s="2"/>
      <c r="P1102" s="66"/>
      <c r="Q1102" s="66"/>
      <c r="R1102" s="2"/>
      <c r="S1102" s="2"/>
      <c r="T1102" s="2"/>
    </row>
    <row r="1103" spans="1:20">
      <c r="A1103" s="3"/>
      <c r="B1103" s="3"/>
      <c r="C1103" s="2"/>
      <c r="D1103" s="2"/>
      <c r="E1103" s="64"/>
      <c r="F1103" s="64"/>
      <c r="G1103" s="64"/>
      <c r="H1103" s="64"/>
      <c r="I1103" s="2"/>
      <c r="J1103" s="2"/>
      <c r="K1103" s="2"/>
      <c r="L1103" s="2"/>
      <c r="M1103" s="2"/>
      <c r="N1103" s="2"/>
      <c r="O1103" s="2"/>
      <c r="P1103" s="66"/>
      <c r="Q1103" s="66"/>
      <c r="R1103" s="2"/>
      <c r="S1103" s="2"/>
      <c r="T1103" s="2"/>
    </row>
    <row r="1104" spans="1:20">
      <c r="A1104" s="3"/>
      <c r="B1104" s="3"/>
      <c r="C1104" s="2"/>
      <c r="D1104" s="2"/>
      <c r="E1104" s="64"/>
      <c r="F1104" s="64"/>
      <c r="G1104" s="64"/>
      <c r="H1104" s="64"/>
      <c r="I1104" s="2"/>
      <c r="J1104" s="2"/>
      <c r="K1104" s="2"/>
      <c r="L1104" s="2"/>
      <c r="M1104" s="2"/>
      <c r="N1104" s="2"/>
      <c r="O1104" s="2"/>
      <c r="P1104" s="66"/>
      <c r="Q1104" s="66"/>
      <c r="R1104" s="2"/>
      <c r="S1104" s="2"/>
      <c r="T1104" s="2"/>
    </row>
    <row r="1105" spans="1:20">
      <c r="A1105" s="3"/>
      <c r="B1105" s="3"/>
      <c r="C1105" s="2"/>
      <c r="D1105" s="2"/>
      <c r="E1105" s="64"/>
      <c r="F1105" s="64"/>
      <c r="G1105" s="64"/>
      <c r="H1105" s="64"/>
      <c r="I1105" s="2"/>
      <c r="J1105" s="2"/>
      <c r="K1105" s="2"/>
      <c r="L1105" s="2"/>
      <c r="M1105" s="2"/>
      <c r="N1105" s="2"/>
      <c r="O1105" s="2"/>
      <c r="P1105" s="66"/>
      <c r="Q1105" s="66"/>
      <c r="R1105" s="2"/>
      <c r="S1105" s="2"/>
      <c r="T1105" s="2"/>
    </row>
    <row r="1106" spans="1:20">
      <c r="A1106" s="3"/>
      <c r="B1106" s="3"/>
      <c r="C1106" s="2"/>
      <c r="D1106" s="2"/>
      <c r="E1106" s="64"/>
      <c r="F1106" s="64"/>
      <c r="G1106" s="64"/>
      <c r="H1106" s="64"/>
      <c r="I1106" s="2"/>
      <c r="J1106" s="2"/>
      <c r="K1106" s="2"/>
      <c r="L1106" s="2"/>
      <c r="M1106" s="2"/>
      <c r="N1106" s="2"/>
      <c r="O1106" s="2"/>
      <c r="P1106" s="66"/>
      <c r="Q1106" s="66"/>
      <c r="R1106" s="2"/>
      <c r="S1106" s="2"/>
      <c r="T1106" s="2"/>
    </row>
    <row r="1107" spans="1:20">
      <c r="A1107" s="3"/>
      <c r="B1107" s="3"/>
      <c r="C1107" s="2"/>
      <c r="D1107" s="2"/>
      <c r="E1107" s="64"/>
      <c r="F1107" s="64"/>
      <c r="G1107" s="64"/>
      <c r="H1107" s="64"/>
      <c r="I1107" s="2"/>
      <c r="J1107" s="2"/>
      <c r="K1107" s="2"/>
      <c r="L1107" s="2"/>
      <c r="M1107" s="2"/>
      <c r="N1107" s="2"/>
      <c r="O1107" s="2"/>
      <c r="P1107" s="66"/>
      <c r="Q1107" s="66"/>
      <c r="R1107" s="2"/>
      <c r="S1107" s="2"/>
      <c r="T1107" s="2"/>
    </row>
    <row r="1108" spans="1:20">
      <c r="A1108" s="3"/>
      <c r="B1108" s="3"/>
      <c r="C1108" s="2"/>
      <c r="D1108" s="2"/>
      <c r="E1108" s="64"/>
      <c r="F1108" s="64"/>
      <c r="G1108" s="64"/>
      <c r="H1108" s="64"/>
      <c r="I1108" s="2"/>
      <c r="J1108" s="2"/>
      <c r="K1108" s="2"/>
      <c r="L1108" s="2"/>
      <c r="M1108" s="2"/>
      <c r="N1108" s="2"/>
      <c r="O1108" s="2"/>
      <c r="P1108" s="66"/>
      <c r="Q1108" s="66"/>
      <c r="R1108" s="2"/>
      <c r="S1108" s="2"/>
      <c r="T1108" s="2"/>
    </row>
    <row r="1109" spans="1:20">
      <c r="A1109" s="3"/>
      <c r="B1109" s="3"/>
      <c r="C1109" s="2"/>
      <c r="D1109" s="2"/>
      <c r="E1109" s="64"/>
      <c r="F1109" s="64"/>
      <c r="G1109" s="64"/>
      <c r="H1109" s="64"/>
      <c r="I1109" s="2"/>
      <c r="J1109" s="2"/>
      <c r="K1109" s="2"/>
      <c r="L1109" s="2"/>
      <c r="M1109" s="2"/>
      <c r="N1109" s="2"/>
      <c r="O1109" s="2"/>
      <c r="P1109" s="66"/>
      <c r="Q1109" s="66"/>
      <c r="R1109" s="2"/>
      <c r="S1109" s="2"/>
      <c r="T1109" s="2"/>
    </row>
    <row r="1110" spans="1:20">
      <c r="A1110" s="3"/>
      <c r="B1110" s="3"/>
      <c r="C1110" s="2"/>
      <c r="D1110" s="2"/>
      <c r="E1110" s="64"/>
      <c r="F1110" s="64"/>
      <c r="G1110" s="64"/>
      <c r="H1110" s="64"/>
      <c r="I1110" s="2"/>
      <c r="J1110" s="2"/>
      <c r="K1110" s="2"/>
      <c r="L1110" s="2"/>
      <c r="M1110" s="2"/>
      <c r="N1110" s="2"/>
      <c r="O1110" s="2"/>
      <c r="P1110" s="66"/>
      <c r="Q1110" s="66"/>
      <c r="R1110" s="2"/>
      <c r="S1110" s="2"/>
      <c r="T1110" s="2"/>
    </row>
    <row r="1111" spans="1:20">
      <c r="A1111" s="3"/>
      <c r="B1111" s="3"/>
      <c r="C1111" s="2"/>
      <c r="D1111" s="2"/>
      <c r="E1111" s="64"/>
      <c r="F1111" s="64"/>
      <c r="G1111" s="64"/>
      <c r="H1111" s="64"/>
      <c r="I1111" s="2"/>
      <c r="J1111" s="2"/>
      <c r="K1111" s="2"/>
      <c r="L1111" s="2"/>
      <c r="M1111" s="2"/>
      <c r="N1111" s="2"/>
      <c r="O1111" s="2"/>
      <c r="P1111" s="66"/>
      <c r="Q1111" s="66"/>
      <c r="R1111" s="2"/>
      <c r="S1111" s="2"/>
      <c r="T1111" s="2"/>
    </row>
    <row r="1112" spans="1:20">
      <c r="A1112" s="3"/>
      <c r="B1112" s="3"/>
      <c r="C1112" s="2"/>
      <c r="D1112" s="2"/>
      <c r="E1112" s="64"/>
      <c r="F1112" s="64"/>
      <c r="G1112" s="64"/>
      <c r="H1112" s="64"/>
      <c r="I1112" s="2"/>
      <c r="J1112" s="2"/>
      <c r="K1112" s="2"/>
      <c r="L1112" s="2"/>
      <c r="M1112" s="2"/>
      <c r="N1112" s="2"/>
      <c r="O1112" s="2"/>
      <c r="P1112" s="66"/>
      <c r="Q1112" s="66"/>
      <c r="R1112" s="2"/>
      <c r="S1112" s="2"/>
      <c r="T1112" s="2"/>
    </row>
    <row r="1113" spans="1:20">
      <c r="A1113" s="3"/>
      <c r="B1113" s="3"/>
      <c r="C1113" s="2"/>
      <c r="D1113" s="2"/>
      <c r="E1113" s="64"/>
      <c r="F1113" s="64"/>
      <c r="G1113" s="64"/>
      <c r="H1113" s="64"/>
      <c r="I1113" s="2"/>
      <c r="J1113" s="2"/>
      <c r="K1113" s="2"/>
      <c r="L1113" s="2"/>
      <c r="M1113" s="2"/>
      <c r="N1113" s="2"/>
      <c r="O1113" s="2"/>
      <c r="P1113" s="66"/>
      <c r="Q1113" s="66"/>
      <c r="R1113" s="2"/>
      <c r="S1113" s="2"/>
      <c r="T1113" s="2"/>
    </row>
    <row r="1114" spans="1:20">
      <c r="A1114" s="3"/>
      <c r="B1114" s="3"/>
      <c r="C1114" s="2"/>
      <c r="D1114" s="2"/>
      <c r="E1114" s="64"/>
      <c r="F1114" s="64"/>
      <c r="G1114" s="64"/>
      <c r="H1114" s="64"/>
      <c r="I1114" s="2"/>
      <c r="J1114" s="2"/>
      <c r="K1114" s="2"/>
      <c r="L1114" s="2"/>
      <c r="M1114" s="2"/>
      <c r="N1114" s="2"/>
      <c r="O1114" s="2"/>
      <c r="P1114" s="66"/>
      <c r="Q1114" s="66"/>
      <c r="R1114" s="2"/>
      <c r="S1114" s="2"/>
      <c r="T1114" s="2"/>
    </row>
    <row r="1115" spans="1:20">
      <c r="A1115" s="3"/>
      <c r="B1115" s="3"/>
      <c r="C1115" s="2"/>
      <c r="D1115" s="2"/>
      <c r="E1115" s="64"/>
      <c r="F1115" s="64"/>
      <c r="G1115" s="64"/>
      <c r="H1115" s="64"/>
      <c r="I1115" s="2"/>
      <c r="J1115" s="2"/>
      <c r="K1115" s="2"/>
      <c r="L1115" s="2"/>
      <c r="M1115" s="2"/>
      <c r="N1115" s="2"/>
      <c r="O1115" s="2"/>
      <c r="P1115" s="66"/>
      <c r="Q1115" s="66"/>
      <c r="R1115" s="2"/>
      <c r="S1115" s="2"/>
      <c r="T1115" s="2"/>
    </row>
    <row r="1116" spans="1:20">
      <c r="A1116" s="3"/>
      <c r="B1116" s="3"/>
      <c r="C1116" s="2"/>
      <c r="D1116" s="2"/>
      <c r="E1116" s="64"/>
      <c r="F1116" s="64"/>
      <c r="G1116" s="64"/>
      <c r="H1116" s="64"/>
      <c r="I1116" s="2"/>
      <c r="J1116" s="2"/>
      <c r="K1116" s="2"/>
      <c r="L1116" s="2"/>
      <c r="M1116" s="2"/>
      <c r="N1116" s="2"/>
      <c r="O1116" s="2"/>
      <c r="P1116" s="66"/>
      <c r="Q1116" s="66"/>
      <c r="R1116" s="2"/>
      <c r="S1116" s="2"/>
      <c r="T1116" s="2"/>
    </row>
    <row r="1117" spans="1:20">
      <c r="A1117" s="3"/>
      <c r="B1117" s="3"/>
      <c r="C1117" s="2"/>
      <c r="D1117" s="2"/>
      <c r="E1117" s="64"/>
      <c r="F1117" s="64"/>
      <c r="G1117" s="64"/>
      <c r="H1117" s="64"/>
      <c r="I1117" s="2"/>
      <c r="J1117" s="2"/>
      <c r="K1117" s="2"/>
      <c r="L1117" s="2"/>
      <c r="M1117" s="2"/>
      <c r="N1117" s="2"/>
      <c r="O1117" s="2"/>
      <c r="P1117" s="66"/>
      <c r="Q1117" s="66"/>
      <c r="R1117" s="2"/>
      <c r="S1117" s="2"/>
      <c r="T1117" s="2"/>
    </row>
    <row r="1118" spans="1:20">
      <c r="A1118" s="3"/>
      <c r="B1118" s="3"/>
      <c r="C1118" s="2"/>
      <c r="D1118" s="2"/>
      <c r="E1118" s="64"/>
      <c r="F1118" s="64"/>
      <c r="G1118" s="64"/>
      <c r="H1118" s="64"/>
      <c r="I1118" s="2"/>
      <c r="J1118" s="2"/>
      <c r="K1118" s="2"/>
      <c r="L1118" s="2"/>
      <c r="M1118" s="2"/>
      <c r="N1118" s="2"/>
      <c r="O1118" s="2"/>
      <c r="P1118" s="66"/>
      <c r="Q1118" s="66"/>
      <c r="R1118" s="2"/>
      <c r="S1118" s="2"/>
      <c r="T1118" s="2"/>
    </row>
    <row r="1119" spans="1:20">
      <c r="A1119" s="3"/>
      <c r="B1119" s="3"/>
      <c r="C1119" s="2"/>
      <c r="D1119" s="2"/>
      <c r="E1119" s="64"/>
      <c r="F1119" s="64"/>
      <c r="G1119" s="64"/>
      <c r="H1119" s="64"/>
      <c r="I1119" s="2"/>
      <c r="J1119" s="2"/>
      <c r="K1119" s="2"/>
      <c r="L1119" s="2"/>
      <c r="M1119" s="2"/>
      <c r="N1119" s="2"/>
      <c r="O1119" s="2"/>
      <c r="P1119" s="66"/>
      <c r="Q1119" s="66"/>
      <c r="R1119" s="2"/>
      <c r="S1119" s="2"/>
      <c r="T1119" s="2"/>
    </row>
    <row r="1120" spans="1:20">
      <c r="A1120" s="3"/>
      <c r="B1120" s="3"/>
      <c r="C1120" s="2"/>
      <c r="D1120" s="2"/>
      <c r="E1120" s="64"/>
      <c r="F1120" s="64"/>
      <c r="G1120" s="64"/>
      <c r="H1120" s="64"/>
      <c r="I1120" s="2"/>
      <c r="J1120" s="2"/>
      <c r="K1120" s="2"/>
      <c r="L1120" s="2"/>
      <c r="M1120" s="2"/>
      <c r="N1120" s="2"/>
      <c r="O1120" s="2"/>
      <c r="P1120" s="66"/>
      <c r="Q1120" s="66"/>
      <c r="R1120" s="2"/>
      <c r="S1120" s="2"/>
      <c r="T1120" s="2"/>
    </row>
    <row r="1121" spans="1:20">
      <c r="A1121" s="3"/>
      <c r="B1121" s="3"/>
      <c r="C1121" s="2"/>
      <c r="D1121" s="2"/>
      <c r="E1121" s="64"/>
      <c r="F1121" s="64"/>
      <c r="G1121" s="64"/>
      <c r="H1121" s="64"/>
      <c r="I1121" s="2"/>
      <c r="J1121" s="2"/>
      <c r="K1121" s="2"/>
      <c r="L1121" s="2"/>
      <c r="M1121" s="2"/>
      <c r="N1121" s="2"/>
      <c r="O1121" s="2"/>
      <c r="P1121" s="66"/>
      <c r="Q1121" s="66"/>
      <c r="R1121" s="2"/>
      <c r="S1121" s="2"/>
      <c r="T1121" s="2"/>
    </row>
    <row r="1122" spans="1:20">
      <c r="A1122" s="3"/>
      <c r="B1122" s="3"/>
      <c r="C1122" s="2"/>
      <c r="D1122" s="2"/>
      <c r="E1122" s="64"/>
      <c r="F1122" s="64"/>
      <c r="G1122" s="64"/>
      <c r="H1122" s="64"/>
      <c r="I1122" s="2"/>
      <c r="J1122" s="2"/>
      <c r="K1122" s="2"/>
      <c r="L1122" s="2"/>
      <c r="M1122" s="2"/>
      <c r="N1122" s="2"/>
      <c r="O1122" s="2"/>
      <c r="P1122" s="66"/>
      <c r="Q1122" s="66"/>
      <c r="R1122" s="2"/>
      <c r="S1122" s="2"/>
      <c r="T1122" s="2"/>
    </row>
    <row r="1123" spans="1:20">
      <c r="A1123" s="3"/>
      <c r="B1123" s="3"/>
      <c r="C1123" s="2"/>
      <c r="D1123" s="2"/>
      <c r="E1123" s="64"/>
      <c r="F1123" s="64"/>
      <c r="G1123" s="64"/>
      <c r="H1123" s="64"/>
      <c r="I1123" s="2"/>
      <c r="J1123" s="2"/>
      <c r="K1123" s="2"/>
      <c r="L1123" s="2"/>
      <c r="M1123" s="2"/>
      <c r="N1123" s="2"/>
      <c r="O1123" s="2"/>
      <c r="P1123" s="66"/>
      <c r="Q1123" s="66"/>
      <c r="R1123" s="2"/>
      <c r="S1123" s="2"/>
      <c r="T1123" s="2"/>
    </row>
    <row r="1124" spans="1:20">
      <c r="A1124" s="3"/>
      <c r="B1124" s="3"/>
      <c r="C1124" s="2"/>
      <c r="D1124" s="2"/>
      <c r="E1124" s="64"/>
      <c r="F1124" s="64"/>
      <c r="G1124" s="64"/>
      <c r="H1124" s="64"/>
      <c r="I1124" s="2"/>
      <c r="J1124" s="2"/>
      <c r="K1124" s="2"/>
      <c r="L1124" s="2"/>
      <c r="M1124" s="2"/>
      <c r="N1124" s="2"/>
      <c r="O1124" s="2"/>
      <c r="P1124" s="66"/>
      <c r="Q1124" s="66"/>
      <c r="R1124" s="2"/>
      <c r="S1124" s="2"/>
      <c r="T1124" s="2"/>
    </row>
    <row r="1125" spans="1:20">
      <c r="A1125" s="3"/>
      <c r="B1125" s="3"/>
      <c r="C1125" s="2"/>
      <c r="D1125" s="2"/>
      <c r="E1125" s="64"/>
      <c r="F1125" s="64"/>
      <c r="G1125" s="64"/>
      <c r="H1125" s="64"/>
      <c r="I1125" s="2"/>
      <c r="J1125" s="2"/>
      <c r="K1125" s="2"/>
      <c r="L1125" s="2"/>
      <c r="M1125" s="2"/>
      <c r="N1125" s="2"/>
      <c r="O1125" s="2"/>
      <c r="P1125" s="66"/>
      <c r="Q1125" s="66"/>
      <c r="R1125" s="2"/>
      <c r="S1125" s="2"/>
      <c r="T1125" s="2"/>
    </row>
    <row r="1126" spans="1:20">
      <c r="A1126" s="3"/>
      <c r="B1126" s="3"/>
      <c r="C1126" s="2"/>
      <c r="D1126" s="2"/>
      <c r="E1126" s="64"/>
      <c r="F1126" s="64"/>
      <c r="G1126" s="64"/>
      <c r="H1126" s="64"/>
      <c r="I1126" s="2"/>
      <c r="J1126" s="2"/>
      <c r="K1126" s="2"/>
      <c r="L1126" s="2"/>
      <c r="M1126" s="2"/>
      <c r="N1126" s="2"/>
      <c r="O1126" s="2"/>
      <c r="P1126" s="66"/>
      <c r="Q1126" s="66"/>
      <c r="R1126" s="2"/>
      <c r="S1126" s="2"/>
      <c r="T1126" s="2"/>
    </row>
    <row r="1127" spans="1:20">
      <c r="A1127" s="3"/>
      <c r="B1127" s="3"/>
      <c r="C1127" s="2"/>
      <c r="D1127" s="2"/>
      <c r="E1127" s="64"/>
      <c r="F1127" s="64"/>
      <c r="G1127" s="64"/>
      <c r="H1127" s="64"/>
      <c r="I1127" s="2"/>
      <c r="J1127" s="2"/>
      <c r="K1127" s="2"/>
      <c r="L1127" s="2"/>
      <c r="M1127" s="2"/>
      <c r="N1127" s="2"/>
      <c r="O1127" s="2"/>
      <c r="P1127" s="66"/>
      <c r="Q1127" s="66"/>
      <c r="R1127" s="2"/>
      <c r="S1127" s="2"/>
      <c r="T1127" s="2"/>
    </row>
    <row r="1128" spans="1:20">
      <c r="A1128" s="3"/>
      <c r="B1128" s="3"/>
      <c r="C1128" s="2"/>
      <c r="D1128" s="2"/>
      <c r="E1128" s="64"/>
      <c r="F1128" s="64"/>
      <c r="G1128" s="64"/>
      <c r="H1128" s="64"/>
      <c r="I1128" s="2"/>
      <c r="J1128" s="2"/>
      <c r="K1128" s="2"/>
      <c r="L1128" s="2"/>
      <c r="M1128" s="2"/>
      <c r="N1128" s="2"/>
      <c r="O1128" s="2"/>
      <c r="P1128" s="66"/>
      <c r="Q1128" s="66"/>
      <c r="R1128" s="2"/>
      <c r="S1128" s="2"/>
      <c r="T1128" s="2"/>
    </row>
    <row r="1129" spans="1:20">
      <c r="A1129" s="3"/>
      <c r="B1129" s="3"/>
      <c r="C1129" s="2"/>
      <c r="D1129" s="2"/>
      <c r="E1129" s="64"/>
      <c r="F1129" s="64"/>
      <c r="G1129" s="64"/>
      <c r="H1129" s="64"/>
      <c r="I1129" s="2"/>
      <c r="J1129" s="2"/>
      <c r="K1129" s="2"/>
      <c r="L1129" s="2"/>
      <c r="M1129" s="2"/>
      <c r="N1129" s="2"/>
      <c r="O1129" s="2"/>
      <c r="P1129" s="66"/>
      <c r="Q1129" s="66"/>
      <c r="R1129" s="2"/>
      <c r="S1129" s="2"/>
      <c r="T1129" s="2"/>
    </row>
    <row r="1130" spans="1:20">
      <c r="A1130" s="3"/>
      <c r="B1130" s="3"/>
      <c r="C1130" s="2"/>
      <c r="D1130" s="2"/>
      <c r="E1130" s="64"/>
      <c r="F1130" s="64"/>
      <c r="G1130" s="64"/>
      <c r="H1130" s="64"/>
      <c r="I1130" s="2"/>
      <c r="J1130" s="2"/>
      <c r="K1130" s="2"/>
      <c r="L1130" s="2"/>
      <c r="M1130" s="2"/>
      <c r="N1130" s="2"/>
      <c r="O1130" s="2"/>
      <c r="P1130" s="66"/>
      <c r="Q1130" s="66"/>
      <c r="R1130" s="2"/>
      <c r="S1130" s="2"/>
      <c r="T1130" s="2"/>
    </row>
    <row r="1131" spans="1:20">
      <c r="A1131" s="3"/>
      <c r="B1131" s="3"/>
      <c r="C1131" s="2"/>
      <c r="D1131" s="2"/>
      <c r="E1131" s="64"/>
      <c r="F1131" s="64"/>
      <c r="G1131" s="64"/>
      <c r="H1131" s="64"/>
      <c r="I1131" s="2"/>
      <c r="J1131" s="2"/>
      <c r="K1131" s="2"/>
      <c r="L1131" s="2"/>
      <c r="M1131" s="2"/>
      <c r="N1131" s="2"/>
      <c r="O1131" s="2"/>
      <c r="P1131" s="66"/>
      <c r="Q1131" s="66"/>
      <c r="R1131" s="2"/>
      <c r="S1131" s="2"/>
      <c r="T1131" s="2"/>
    </row>
    <row r="1132" spans="1:20">
      <c r="A1132" s="3"/>
      <c r="B1132" s="3"/>
      <c r="C1132" s="2"/>
      <c r="D1132" s="2"/>
      <c r="E1132" s="64"/>
      <c r="F1132" s="64"/>
      <c r="G1132" s="64"/>
      <c r="H1132" s="64"/>
      <c r="I1132" s="2"/>
      <c r="J1132" s="2"/>
      <c r="K1132" s="2"/>
      <c r="L1132" s="2"/>
      <c r="M1132" s="2"/>
      <c r="N1132" s="2"/>
      <c r="O1132" s="2"/>
      <c r="P1132" s="66"/>
      <c r="Q1132" s="66"/>
      <c r="R1132" s="2"/>
      <c r="S1132" s="2"/>
      <c r="T1132" s="2"/>
    </row>
    <row r="1133" spans="1:20">
      <c r="A1133" s="3"/>
      <c r="B1133" s="3"/>
      <c r="C1133" s="2"/>
      <c r="D1133" s="2"/>
      <c r="E1133" s="64"/>
      <c r="F1133" s="64"/>
      <c r="G1133" s="64"/>
      <c r="H1133" s="64"/>
      <c r="I1133" s="2"/>
      <c r="J1133" s="2"/>
      <c r="K1133" s="2"/>
      <c r="L1133" s="2"/>
      <c r="M1133" s="2"/>
      <c r="N1133" s="2"/>
      <c r="O1133" s="2"/>
      <c r="P1133" s="66"/>
      <c r="Q1133" s="66"/>
      <c r="R1133" s="2"/>
      <c r="S1133" s="2"/>
      <c r="T1133" s="2"/>
    </row>
    <row r="1134" spans="1:20">
      <c r="A1134" s="3"/>
      <c r="B1134" s="3"/>
      <c r="C1134" s="2"/>
      <c r="D1134" s="2"/>
      <c r="E1134" s="64"/>
      <c r="F1134" s="64"/>
      <c r="G1134" s="64"/>
      <c r="H1134" s="64"/>
      <c r="I1134" s="2"/>
      <c r="J1134" s="2"/>
      <c r="K1134" s="2"/>
      <c r="L1134" s="2"/>
      <c r="M1134" s="2"/>
      <c r="N1134" s="2"/>
      <c r="O1134" s="2"/>
      <c r="P1134" s="66"/>
      <c r="Q1134" s="66"/>
      <c r="R1134" s="2"/>
    </row>
    <row r="1135" spans="1:20">
      <c r="A1135" s="3"/>
      <c r="B1135" s="3"/>
      <c r="C1135" s="2"/>
      <c r="D1135" s="2"/>
      <c r="E1135" s="64"/>
      <c r="F1135" s="64"/>
      <c r="G1135" s="64"/>
      <c r="H1135" s="64"/>
      <c r="I1135" s="2"/>
      <c r="J1135" s="2"/>
      <c r="K1135" s="2"/>
      <c r="L1135" s="2"/>
      <c r="M1135" s="2"/>
      <c r="N1135" s="2"/>
      <c r="O1135" s="2"/>
      <c r="P1135" s="66"/>
      <c r="Q1135" s="66"/>
      <c r="R1135" s="2"/>
    </row>
    <row r="1136" spans="1:20">
      <c r="A1136" s="3"/>
      <c r="B1136" s="3"/>
      <c r="C1136" s="2"/>
      <c r="D1136" s="2"/>
      <c r="E1136" s="64"/>
      <c r="F1136" s="64"/>
      <c r="G1136" s="64"/>
      <c r="H1136" s="64"/>
      <c r="I1136" s="2"/>
      <c r="J1136" s="2"/>
      <c r="K1136" s="2"/>
      <c r="L1136" s="2"/>
      <c r="M1136" s="2"/>
      <c r="N1136" s="2"/>
      <c r="O1136" s="2"/>
      <c r="P1136" s="66"/>
      <c r="Q1136" s="66"/>
      <c r="R1136" s="2"/>
    </row>
    <row r="1137" spans="1:18">
      <c r="A1137" s="3"/>
      <c r="B1137" s="3"/>
      <c r="C1137" s="2"/>
      <c r="D1137" s="2"/>
      <c r="E1137" s="64"/>
      <c r="F1137" s="64"/>
      <c r="G1137" s="64"/>
      <c r="H1137" s="64"/>
      <c r="I1137" s="2"/>
      <c r="J1137" s="2"/>
      <c r="K1137" s="2"/>
      <c r="L1137" s="2"/>
      <c r="M1137" s="2"/>
      <c r="N1137" s="2"/>
      <c r="O1137" s="2"/>
      <c r="P1137" s="66"/>
      <c r="Q1137" s="66"/>
      <c r="R1137" s="2"/>
    </row>
    <row r="1138" spans="1:18">
      <c r="A1138" s="3"/>
      <c r="B1138" s="3"/>
      <c r="C1138" s="2"/>
      <c r="D1138" s="2"/>
      <c r="E1138" s="64"/>
      <c r="F1138" s="64"/>
      <c r="G1138" s="64"/>
      <c r="H1138" s="64"/>
      <c r="I1138" s="2"/>
      <c r="J1138" s="2"/>
      <c r="K1138" s="2"/>
      <c r="L1138" s="2"/>
      <c r="M1138" s="2"/>
      <c r="N1138" s="2"/>
      <c r="O1138" s="2"/>
      <c r="P1138" s="66"/>
      <c r="Q1138" s="66"/>
      <c r="R1138" s="2"/>
    </row>
    <row r="1139" spans="1:18">
      <c r="A1139" s="3"/>
      <c r="B1139" s="3"/>
      <c r="C1139" s="2"/>
      <c r="D1139" s="2"/>
      <c r="E1139" s="64"/>
      <c r="F1139" s="64"/>
      <c r="G1139" s="64"/>
      <c r="H1139" s="64"/>
      <c r="I1139" s="2"/>
      <c r="J1139" s="2"/>
      <c r="K1139" s="2"/>
      <c r="L1139" s="2"/>
      <c r="M1139" s="2"/>
      <c r="N1139" s="2"/>
      <c r="O1139" s="2"/>
      <c r="P1139" s="66"/>
      <c r="Q1139" s="66"/>
      <c r="R1139" s="2"/>
    </row>
    <row r="1140" spans="1:18">
      <c r="A1140" s="3"/>
      <c r="B1140" s="3"/>
      <c r="C1140" s="2"/>
      <c r="D1140" s="2"/>
      <c r="E1140" s="64"/>
      <c r="F1140" s="64"/>
      <c r="G1140" s="64"/>
      <c r="H1140" s="64"/>
      <c r="I1140" s="2"/>
      <c r="J1140" s="2"/>
      <c r="K1140" s="2"/>
      <c r="L1140" s="2"/>
      <c r="M1140" s="2"/>
      <c r="N1140" s="2"/>
      <c r="O1140" s="2"/>
      <c r="P1140" s="66"/>
      <c r="Q1140" s="66"/>
      <c r="R1140" s="2"/>
    </row>
    <row r="1141" spans="1:18">
      <c r="A1141" s="3"/>
      <c r="B1141" s="3"/>
      <c r="C1141" s="2"/>
      <c r="D1141" s="2"/>
      <c r="E1141" s="64"/>
      <c r="F1141" s="64"/>
      <c r="G1141" s="64"/>
      <c r="H1141" s="64"/>
      <c r="I1141" s="2"/>
      <c r="J1141" s="2"/>
      <c r="K1141" s="2"/>
      <c r="L1141" s="2"/>
      <c r="M1141" s="2"/>
      <c r="N1141" s="2"/>
      <c r="O1141" s="2"/>
      <c r="P1141" s="66"/>
      <c r="Q1141" s="66"/>
      <c r="R1141" s="2"/>
    </row>
    <row r="1142" spans="1:18">
      <c r="A1142" s="3"/>
      <c r="B1142" s="3"/>
      <c r="C1142" s="2"/>
      <c r="D1142" s="2"/>
      <c r="E1142" s="64"/>
      <c r="F1142" s="64"/>
      <c r="G1142" s="64"/>
      <c r="H1142" s="64"/>
      <c r="I1142" s="2"/>
      <c r="J1142" s="2"/>
      <c r="K1142" s="2"/>
      <c r="L1142" s="2"/>
      <c r="M1142" s="2"/>
      <c r="N1142" s="2"/>
      <c r="O1142" s="2"/>
      <c r="P1142" s="66"/>
      <c r="Q1142" s="66"/>
      <c r="R1142" s="2"/>
    </row>
    <row r="1143" spans="1:18">
      <c r="A1143" s="3"/>
      <c r="B1143" s="3"/>
      <c r="C1143" s="2"/>
      <c r="D1143" s="2"/>
      <c r="E1143" s="64"/>
      <c r="F1143" s="64"/>
      <c r="G1143" s="64"/>
      <c r="H1143" s="64"/>
      <c r="I1143" s="2"/>
      <c r="J1143" s="2"/>
      <c r="K1143" s="2"/>
      <c r="L1143" s="2"/>
      <c r="M1143" s="2"/>
      <c r="N1143" s="2"/>
      <c r="O1143" s="2"/>
      <c r="P1143" s="66"/>
      <c r="Q1143" s="66"/>
      <c r="R1143" s="2"/>
    </row>
    <row r="1144" spans="1:18">
      <c r="A1144" s="3"/>
      <c r="B1144" s="3"/>
      <c r="C1144" s="2"/>
      <c r="D1144" s="2"/>
      <c r="E1144" s="64"/>
      <c r="F1144" s="64"/>
      <c r="G1144" s="64"/>
      <c r="H1144" s="64"/>
      <c r="I1144" s="2"/>
      <c r="J1144" s="2"/>
      <c r="K1144" s="2"/>
      <c r="L1144" s="2"/>
      <c r="M1144" s="2"/>
      <c r="N1144" s="2"/>
      <c r="O1144" s="2"/>
      <c r="P1144" s="66"/>
      <c r="Q1144" s="66"/>
      <c r="R1144" s="2"/>
    </row>
    <row r="1145" spans="1:18">
      <c r="A1145" s="3"/>
      <c r="B1145" s="3"/>
      <c r="C1145" s="2"/>
      <c r="D1145" s="2"/>
      <c r="E1145" s="64"/>
      <c r="F1145" s="64"/>
      <c r="G1145" s="64"/>
      <c r="H1145" s="64"/>
      <c r="I1145" s="2"/>
      <c r="J1145" s="2"/>
      <c r="K1145" s="2"/>
      <c r="L1145" s="2"/>
      <c r="M1145" s="2"/>
      <c r="N1145" s="2"/>
      <c r="O1145" s="2"/>
      <c r="P1145" s="66"/>
      <c r="Q1145" s="66"/>
      <c r="R1145" s="2"/>
    </row>
    <row r="1146" spans="1:18">
      <c r="A1146" s="3"/>
      <c r="B1146" s="3"/>
      <c r="C1146" s="2"/>
      <c r="D1146" s="2"/>
      <c r="E1146" s="64"/>
      <c r="F1146" s="64"/>
      <c r="G1146" s="64"/>
      <c r="H1146" s="64"/>
      <c r="I1146" s="2"/>
      <c r="J1146" s="2"/>
      <c r="K1146" s="2"/>
      <c r="L1146" s="2"/>
      <c r="M1146" s="2"/>
      <c r="N1146" s="2"/>
      <c r="O1146" s="2"/>
      <c r="P1146" s="66"/>
      <c r="Q1146" s="66"/>
      <c r="R1146" s="2"/>
    </row>
    <row r="1147" spans="1:18">
      <c r="A1147" s="3"/>
      <c r="B1147" s="3"/>
      <c r="C1147" s="2"/>
      <c r="D1147" s="2"/>
      <c r="E1147" s="64"/>
      <c r="F1147" s="64"/>
      <c r="G1147" s="64"/>
      <c r="H1147" s="64"/>
      <c r="I1147" s="2"/>
      <c r="J1147" s="2"/>
      <c r="K1147" s="2"/>
      <c r="L1147" s="2"/>
      <c r="M1147" s="2"/>
      <c r="N1147" s="2"/>
      <c r="O1147" s="2"/>
      <c r="P1147" s="66"/>
      <c r="Q1147" s="66"/>
      <c r="R1147" s="2"/>
    </row>
    <row r="1148" spans="1:18">
      <c r="A1148" s="3"/>
      <c r="B1148" s="3"/>
      <c r="C1148" s="2"/>
      <c r="D1148" s="2"/>
      <c r="E1148" s="64"/>
      <c r="F1148" s="64"/>
      <c r="G1148" s="64"/>
      <c r="H1148" s="64"/>
      <c r="I1148" s="2"/>
      <c r="J1148" s="2"/>
      <c r="K1148" s="2"/>
      <c r="L1148" s="2"/>
      <c r="M1148" s="2"/>
      <c r="N1148" s="2"/>
      <c r="O1148" s="2"/>
      <c r="P1148" s="66"/>
      <c r="Q1148" s="66"/>
      <c r="R1148" s="2"/>
    </row>
    <row r="1149" spans="1:18">
      <c r="A1149" s="3"/>
      <c r="B1149" s="3"/>
      <c r="C1149" s="2"/>
      <c r="D1149" s="2"/>
      <c r="E1149" s="64"/>
      <c r="F1149" s="64"/>
      <c r="G1149" s="64"/>
      <c r="H1149" s="64"/>
      <c r="I1149" s="2"/>
      <c r="J1149" s="2"/>
      <c r="K1149" s="2"/>
      <c r="L1149" s="2"/>
      <c r="M1149" s="2"/>
      <c r="N1149" s="2"/>
      <c r="O1149" s="2"/>
      <c r="P1149" s="66"/>
      <c r="Q1149" s="66"/>
      <c r="R1149" s="2"/>
    </row>
    <row r="1150" spans="1:18">
      <c r="A1150" s="3"/>
      <c r="B1150" s="3"/>
      <c r="C1150" s="2"/>
      <c r="D1150" s="2"/>
      <c r="E1150" s="64"/>
      <c r="F1150" s="64"/>
      <c r="G1150" s="64"/>
      <c r="H1150" s="64"/>
      <c r="I1150" s="2"/>
      <c r="J1150" s="2"/>
      <c r="K1150" s="2"/>
      <c r="L1150" s="2"/>
      <c r="M1150" s="2"/>
      <c r="N1150" s="2"/>
      <c r="O1150" s="2"/>
      <c r="P1150" s="66"/>
      <c r="Q1150" s="66"/>
      <c r="R1150" s="2"/>
    </row>
    <row r="1151" spans="1:18">
      <c r="A1151" s="3"/>
      <c r="B1151" s="3"/>
      <c r="C1151" s="2"/>
      <c r="D1151" s="2"/>
      <c r="E1151" s="64"/>
      <c r="F1151" s="64"/>
      <c r="G1151" s="64"/>
      <c r="H1151" s="64"/>
      <c r="I1151" s="2"/>
      <c r="J1151" s="2"/>
      <c r="K1151" s="2"/>
      <c r="L1151" s="2"/>
      <c r="M1151" s="2"/>
      <c r="N1151" s="2"/>
      <c r="O1151" s="2"/>
      <c r="P1151" s="66"/>
      <c r="Q1151" s="66"/>
      <c r="R1151" s="2"/>
    </row>
    <row r="1152" spans="1:18">
      <c r="A1152" s="3"/>
      <c r="B1152" s="3"/>
      <c r="C1152" s="2"/>
      <c r="D1152" s="2"/>
      <c r="E1152" s="64"/>
      <c r="F1152" s="64"/>
      <c r="G1152" s="64"/>
      <c r="H1152" s="64"/>
      <c r="I1152" s="2"/>
      <c r="J1152" s="2"/>
      <c r="K1152" s="2"/>
      <c r="L1152" s="2"/>
      <c r="M1152" s="2"/>
      <c r="N1152" s="2"/>
      <c r="O1152" s="2"/>
      <c r="P1152" s="66"/>
      <c r="Q1152" s="66"/>
      <c r="R1152" s="2"/>
    </row>
    <row r="1153" spans="1:18">
      <c r="A1153" s="3"/>
      <c r="B1153" s="3"/>
      <c r="C1153" s="2"/>
      <c r="D1153" s="2"/>
      <c r="E1153" s="64"/>
      <c r="F1153" s="64"/>
      <c r="G1153" s="64"/>
      <c r="H1153" s="64"/>
      <c r="I1153" s="2"/>
      <c r="J1153" s="2"/>
      <c r="K1153" s="2"/>
      <c r="L1153" s="2"/>
      <c r="M1153" s="2"/>
      <c r="N1153" s="2"/>
      <c r="O1153" s="2"/>
      <c r="P1153" s="66"/>
      <c r="Q1153" s="66"/>
      <c r="R1153" s="2"/>
    </row>
    <row r="1154" spans="1:18">
      <c r="A1154" s="3"/>
      <c r="B1154" s="3"/>
      <c r="C1154" s="2"/>
      <c r="D1154" s="2"/>
      <c r="E1154" s="64"/>
      <c r="F1154" s="64"/>
      <c r="G1154" s="64"/>
      <c r="H1154" s="64"/>
      <c r="I1154" s="2"/>
      <c r="J1154" s="2"/>
      <c r="K1154" s="2"/>
      <c r="L1154" s="2"/>
      <c r="M1154" s="2"/>
      <c r="N1154" s="2"/>
      <c r="O1154" s="2"/>
      <c r="P1154" s="66"/>
      <c r="Q1154" s="66"/>
      <c r="R1154" s="2"/>
    </row>
    <row r="1155" spans="1:18">
      <c r="A1155" s="3"/>
      <c r="B1155" s="3"/>
      <c r="C1155" s="2"/>
      <c r="D1155" s="2"/>
      <c r="E1155" s="64"/>
      <c r="F1155" s="64"/>
      <c r="G1155" s="64"/>
      <c r="H1155" s="64"/>
      <c r="I1155" s="2"/>
      <c r="J1155" s="2"/>
      <c r="K1155" s="2"/>
      <c r="L1155" s="2"/>
      <c r="M1155" s="2"/>
      <c r="N1155" s="2"/>
      <c r="O1155" s="2"/>
      <c r="P1155" s="66"/>
      <c r="Q1155" s="66"/>
      <c r="R1155" s="2"/>
    </row>
    <row r="1156" spans="1:18">
      <c r="A1156" s="3"/>
      <c r="B1156" s="3"/>
      <c r="C1156" s="2"/>
      <c r="D1156" s="2"/>
      <c r="E1156" s="64"/>
      <c r="F1156" s="64"/>
      <c r="G1156" s="64"/>
      <c r="H1156" s="64"/>
      <c r="I1156" s="2"/>
      <c r="J1156" s="2"/>
      <c r="K1156" s="2"/>
      <c r="L1156" s="2"/>
      <c r="M1156" s="2"/>
      <c r="N1156" s="2"/>
      <c r="O1156" s="2"/>
      <c r="P1156" s="66"/>
      <c r="Q1156" s="66"/>
      <c r="R1156" s="2"/>
    </row>
    <row r="1157" spans="1:18">
      <c r="A1157" s="3"/>
      <c r="B1157" s="3"/>
      <c r="C1157" s="2"/>
      <c r="D1157" s="2"/>
      <c r="E1157" s="64"/>
      <c r="F1157" s="64"/>
      <c r="G1157" s="64"/>
      <c r="H1157" s="64"/>
      <c r="I1157" s="2"/>
      <c r="J1157" s="2"/>
      <c r="K1157" s="2"/>
      <c r="L1157" s="2"/>
      <c r="M1157" s="2"/>
      <c r="N1157" s="2"/>
      <c r="O1157" s="2"/>
      <c r="P1157" s="66"/>
      <c r="Q1157" s="66"/>
      <c r="R1157" s="2"/>
    </row>
    <row r="1158" spans="1:18">
      <c r="A1158" s="3"/>
      <c r="B1158" s="3"/>
      <c r="C1158" s="2"/>
      <c r="D1158" s="2"/>
      <c r="E1158" s="64"/>
      <c r="F1158" s="64"/>
      <c r="G1158" s="64"/>
      <c r="H1158" s="64"/>
      <c r="I1158" s="2"/>
      <c r="J1158" s="2"/>
      <c r="K1158" s="2"/>
      <c r="L1158" s="2"/>
      <c r="M1158" s="2"/>
      <c r="N1158" s="2"/>
      <c r="O1158" s="2"/>
      <c r="P1158" s="66"/>
      <c r="Q1158" s="66"/>
      <c r="R1158" s="2"/>
    </row>
    <row r="1159" spans="1:18">
      <c r="A1159" s="3"/>
      <c r="B1159" s="3"/>
      <c r="C1159" s="2"/>
      <c r="D1159" s="2"/>
      <c r="E1159" s="64"/>
      <c r="F1159" s="64"/>
      <c r="G1159" s="64"/>
      <c r="H1159" s="64"/>
      <c r="I1159" s="2"/>
      <c r="J1159" s="2"/>
      <c r="K1159" s="2"/>
      <c r="L1159" s="2"/>
      <c r="M1159" s="2"/>
      <c r="N1159" s="2"/>
      <c r="O1159" s="2"/>
      <c r="P1159" s="66"/>
      <c r="Q1159" s="66"/>
      <c r="R1159" s="2"/>
    </row>
    <row r="1160" spans="1:18">
      <c r="A1160" s="3"/>
      <c r="B1160" s="3"/>
      <c r="C1160" s="2"/>
      <c r="D1160" s="2"/>
      <c r="E1160" s="64"/>
      <c r="F1160" s="64"/>
      <c r="G1160" s="64"/>
      <c r="H1160" s="64"/>
      <c r="I1160" s="2"/>
      <c r="J1160" s="2"/>
      <c r="K1160" s="2"/>
      <c r="L1160" s="2"/>
      <c r="M1160" s="2"/>
      <c r="N1160" s="2"/>
      <c r="O1160" s="2"/>
      <c r="P1160" s="66"/>
      <c r="Q1160" s="66"/>
      <c r="R1160" s="2"/>
    </row>
    <row r="1161" spans="1:18">
      <c r="A1161" s="3"/>
      <c r="B1161" s="3"/>
      <c r="C1161" s="2"/>
      <c r="D1161" s="2"/>
      <c r="E1161" s="64"/>
      <c r="F1161" s="64"/>
      <c r="G1161" s="64"/>
      <c r="H1161" s="64"/>
      <c r="I1161" s="2"/>
      <c r="J1161" s="2"/>
      <c r="K1161" s="2"/>
      <c r="L1161" s="2"/>
      <c r="M1161" s="2"/>
      <c r="N1161" s="2"/>
      <c r="O1161" s="2"/>
      <c r="P1161" s="66"/>
      <c r="Q1161" s="66"/>
      <c r="R1161" s="2"/>
    </row>
    <row r="1162" spans="1:18">
      <c r="A1162" s="3"/>
      <c r="B1162" s="3"/>
      <c r="C1162" s="2"/>
      <c r="D1162" s="2"/>
      <c r="E1162" s="64"/>
      <c r="F1162" s="64"/>
      <c r="G1162" s="64"/>
      <c r="H1162" s="64"/>
      <c r="I1162" s="2"/>
      <c r="J1162" s="2"/>
      <c r="K1162" s="2"/>
      <c r="L1162" s="2"/>
      <c r="M1162" s="2"/>
      <c r="N1162" s="2"/>
      <c r="O1162" s="2"/>
      <c r="P1162" s="66"/>
      <c r="Q1162" s="66"/>
      <c r="R1162" s="2"/>
    </row>
    <row r="1163" spans="1:18">
      <c r="A1163" s="3"/>
      <c r="B1163" s="3"/>
      <c r="C1163" s="2"/>
      <c r="D1163" s="2"/>
      <c r="E1163" s="64"/>
      <c r="F1163" s="64"/>
      <c r="G1163" s="64"/>
      <c r="H1163" s="64"/>
      <c r="I1163" s="2"/>
      <c r="J1163" s="2"/>
      <c r="K1163" s="2"/>
      <c r="L1163" s="2"/>
      <c r="M1163" s="2"/>
      <c r="N1163" s="2"/>
      <c r="O1163" s="2"/>
      <c r="P1163" s="66"/>
      <c r="Q1163" s="66"/>
      <c r="R1163" s="2"/>
    </row>
    <row r="1164" spans="1:18">
      <c r="A1164" s="3"/>
      <c r="B1164" s="3"/>
      <c r="C1164" s="2"/>
      <c r="D1164" s="2"/>
      <c r="E1164" s="64"/>
      <c r="F1164" s="64"/>
      <c r="G1164" s="64"/>
      <c r="H1164" s="64"/>
      <c r="I1164" s="2"/>
      <c r="J1164" s="2"/>
      <c r="K1164" s="2"/>
      <c r="L1164" s="2"/>
      <c r="M1164" s="2"/>
      <c r="N1164" s="2"/>
      <c r="O1164" s="2"/>
      <c r="P1164" s="66"/>
      <c r="Q1164" s="66"/>
      <c r="R1164" s="2"/>
    </row>
    <row r="1165" spans="1:18">
      <c r="A1165" s="3"/>
      <c r="B1165" s="3"/>
      <c r="C1165" s="2"/>
      <c r="D1165" s="2"/>
      <c r="E1165" s="64"/>
      <c r="F1165" s="64"/>
      <c r="G1165" s="64"/>
      <c r="H1165" s="64"/>
      <c r="I1165" s="2"/>
      <c r="J1165" s="2"/>
      <c r="K1165" s="2"/>
      <c r="L1165" s="2"/>
      <c r="M1165" s="2"/>
      <c r="N1165" s="2"/>
      <c r="O1165" s="2"/>
      <c r="P1165" s="66"/>
      <c r="Q1165" s="66"/>
      <c r="R1165" s="2"/>
    </row>
    <row r="1166" spans="1:18">
      <c r="A1166" s="3"/>
      <c r="B1166" s="3"/>
      <c r="C1166" s="2"/>
      <c r="D1166" s="2"/>
      <c r="E1166" s="64"/>
      <c r="F1166" s="64"/>
      <c r="G1166" s="64"/>
      <c r="H1166" s="64"/>
      <c r="I1166" s="2"/>
      <c r="J1166" s="2"/>
      <c r="K1166" s="2"/>
      <c r="L1166" s="2"/>
      <c r="M1166" s="2"/>
      <c r="N1166" s="2"/>
      <c r="O1166" s="2"/>
      <c r="P1166" s="66"/>
      <c r="Q1166" s="66"/>
      <c r="R1166" s="2"/>
    </row>
    <row r="1167" spans="1:18">
      <c r="A1167" s="3"/>
      <c r="B1167" s="3"/>
      <c r="C1167" s="2"/>
      <c r="D1167" s="2"/>
      <c r="E1167" s="64"/>
      <c r="F1167" s="64"/>
      <c r="G1167" s="64"/>
      <c r="H1167" s="64"/>
      <c r="I1167" s="2"/>
      <c r="J1167" s="2"/>
      <c r="K1167" s="2"/>
      <c r="L1167" s="2"/>
      <c r="M1167" s="2"/>
      <c r="N1167" s="2"/>
      <c r="O1167" s="2"/>
      <c r="P1167" s="66"/>
      <c r="Q1167" s="66"/>
      <c r="R1167" s="2"/>
    </row>
    <row r="1168" spans="1:18">
      <c r="A1168" s="3"/>
      <c r="B1168" s="3"/>
      <c r="C1168" s="2"/>
      <c r="D1168" s="2"/>
      <c r="E1168" s="64"/>
      <c r="F1168" s="64"/>
      <c r="G1168" s="64"/>
      <c r="H1168" s="64"/>
      <c r="I1168" s="2"/>
      <c r="J1168" s="2"/>
      <c r="K1168" s="2"/>
      <c r="L1168" s="2"/>
      <c r="M1168" s="2"/>
      <c r="N1168" s="2"/>
      <c r="O1168" s="2"/>
      <c r="P1168" s="66"/>
      <c r="Q1168" s="66"/>
      <c r="R1168" s="2"/>
    </row>
    <row r="1169" spans="1:18">
      <c r="A1169" s="3"/>
      <c r="B1169" s="3"/>
      <c r="C1169" s="2"/>
      <c r="D1169" s="2"/>
      <c r="E1169" s="64"/>
      <c r="F1169" s="64"/>
      <c r="G1169" s="64"/>
      <c r="H1169" s="64"/>
      <c r="I1169" s="2"/>
      <c r="J1169" s="2"/>
      <c r="K1169" s="2"/>
      <c r="L1169" s="2"/>
      <c r="M1169" s="2"/>
      <c r="N1169" s="2"/>
      <c r="O1169" s="2"/>
      <c r="P1169" s="66"/>
      <c r="Q1169" s="66"/>
      <c r="R1169" s="2"/>
    </row>
    <row r="1170" spans="1:18">
      <c r="A1170" s="3"/>
      <c r="B1170" s="3"/>
      <c r="C1170" s="2"/>
      <c r="D1170" s="2"/>
      <c r="E1170" s="64"/>
      <c r="F1170" s="64"/>
      <c r="G1170" s="64"/>
      <c r="H1170" s="64"/>
      <c r="I1170" s="2"/>
      <c r="J1170" s="2"/>
      <c r="K1170" s="2"/>
      <c r="L1170" s="2"/>
      <c r="M1170" s="2"/>
      <c r="N1170" s="2"/>
      <c r="O1170" s="2"/>
      <c r="P1170" s="66"/>
      <c r="Q1170" s="66"/>
      <c r="R1170" s="2"/>
    </row>
    <row r="1171" spans="1:18">
      <c r="A1171" s="3"/>
      <c r="B1171" s="3"/>
      <c r="C1171" s="2"/>
      <c r="D1171" s="2"/>
      <c r="E1171" s="64"/>
      <c r="F1171" s="64"/>
      <c r="G1171" s="64"/>
      <c r="H1171" s="64"/>
      <c r="I1171" s="2"/>
      <c r="J1171" s="2"/>
      <c r="K1171" s="2"/>
      <c r="L1171" s="2"/>
      <c r="M1171" s="2"/>
      <c r="N1171" s="2"/>
      <c r="O1171" s="2"/>
      <c r="P1171" s="66"/>
      <c r="Q1171" s="66"/>
      <c r="R1171" s="2"/>
    </row>
    <row r="1172" spans="1:18">
      <c r="A1172" s="3"/>
      <c r="B1172" s="3"/>
      <c r="C1172" s="2"/>
      <c r="D1172" s="2"/>
      <c r="E1172" s="64"/>
      <c r="F1172" s="64"/>
      <c r="G1172" s="64"/>
      <c r="H1172" s="64"/>
      <c r="I1172" s="2"/>
      <c r="J1172" s="2"/>
      <c r="K1172" s="2"/>
      <c r="L1172" s="2"/>
      <c r="M1172" s="2"/>
      <c r="N1172" s="2"/>
      <c r="O1172" s="2"/>
      <c r="P1172" s="66"/>
      <c r="Q1172" s="66"/>
      <c r="R1172" s="2"/>
    </row>
    <row r="1173" spans="1:18">
      <c r="A1173" s="3"/>
      <c r="B1173" s="3"/>
      <c r="C1173" s="2"/>
      <c r="D1173" s="2"/>
      <c r="E1173" s="64"/>
      <c r="F1173" s="64"/>
      <c r="G1173" s="64"/>
      <c r="H1173" s="64"/>
      <c r="I1173" s="2"/>
      <c r="J1173" s="2"/>
      <c r="K1173" s="2"/>
      <c r="L1173" s="2"/>
      <c r="M1173" s="2"/>
      <c r="N1173" s="2"/>
      <c r="O1173" s="2"/>
      <c r="P1173" s="66"/>
      <c r="Q1173" s="66"/>
      <c r="R1173" s="2"/>
    </row>
    <row r="1174" spans="1:18">
      <c r="A1174" s="3"/>
      <c r="B1174" s="3"/>
      <c r="C1174" s="2"/>
      <c r="D1174" s="2"/>
      <c r="E1174" s="64"/>
      <c r="F1174" s="64"/>
      <c r="G1174" s="64"/>
      <c r="H1174" s="64"/>
      <c r="I1174" s="2"/>
      <c r="J1174" s="2"/>
      <c r="K1174" s="2"/>
      <c r="L1174" s="2"/>
      <c r="M1174" s="2"/>
      <c r="N1174" s="2"/>
      <c r="O1174" s="2"/>
      <c r="P1174" s="66"/>
      <c r="Q1174" s="66"/>
      <c r="R1174" s="2"/>
    </row>
    <row r="1175" spans="1:18">
      <c r="A1175" s="3"/>
      <c r="B1175" s="3"/>
      <c r="C1175" s="2"/>
      <c r="D1175" s="2"/>
      <c r="E1175" s="64"/>
      <c r="F1175" s="64"/>
      <c r="G1175" s="64"/>
      <c r="H1175" s="64"/>
      <c r="I1175" s="2"/>
      <c r="J1175" s="2"/>
      <c r="K1175" s="2"/>
      <c r="L1175" s="2"/>
      <c r="M1175" s="2"/>
      <c r="N1175" s="2"/>
      <c r="O1175" s="2"/>
      <c r="P1175" s="66"/>
      <c r="Q1175" s="66"/>
      <c r="R1175" s="2"/>
    </row>
    <row r="1176" spans="1:18">
      <c r="A1176" s="3"/>
      <c r="B1176" s="3"/>
      <c r="C1176" s="2"/>
      <c r="D1176" s="2"/>
      <c r="E1176" s="64"/>
      <c r="F1176" s="64"/>
      <c r="G1176" s="64"/>
      <c r="H1176" s="64"/>
      <c r="I1176" s="2"/>
      <c r="J1176" s="2"/>
      <c r="K1176" s="2"/>
      <c r="L1176" s="2"/>
      <c r="M1176" s="2"/>
      <c r="N1176" s="2"/>
      <c r="O1176" s="2"/>
      <c r="P1176" s="66"/>
      <c r="Q1176" s="66"/>
      <c r="R1176" s="2"/>
    </row>
    <row r="1177" spans="1:18">
      <c r="A1177" s="3"/>
      <c r="B1177" s="3"/>
      <c r="C1177" s="2"/>
      <c r="D1177" s="2"/>
      <c r="E1177" s="64"/>
      <c r="F1177" s="64"/>
      <c r="G1177" s="64"/>
      <c r="H1177" s="64"/>
      <c r="I1177" s="2"/>
      <c r="J1177" s="2"/>
      <c r="K1177" s="2"/>
      <c r="L1177" s="2"/>
      <c r="M1177" s="2"/>
      <c r="N1177" s="2"/>
      <c r="O1177" s="2"/>
      <c r="P1177" s="66"/>
      <c r="Q1177" s="66"/>
      <c r="R1177" s="2"/>
    </row>
    <row r="1178" spans="1:18">
      <c r="A1178" s="3"/>
      <c r="B1178" s="3"/>
      <c r="C1178" s="2"/>
      <c r="D1178" s="2"/>
      <c r="E1178" s="64"/>
      <c r="F1178" s="64"/>
      <c r="G1178" s="64"/>
      <c r="H1178" s="64"/>
      <c r="I1178" s="2"/>
      <c r="J1178" s="2"/>
      <c r="K1178" s="2"/>
      <c r="L1178" s="2"/>
      <c r="M1178" s="2"/>
      <c r="N1178" s="2"/>
      <c r="O1178" s="2"/>
      <c r="P1178" s="66"/>
      <c r="Q1178" s="66"/>
      <c r="R1178" s="2"/>
    </row>
    <row r="1179" spans="1:18">
      <c r="A1179" s="3"/>
      <c r="B1179" s="3"/>
      <c r="C1179" s="2"/>
      <c r="D1179" s="2"/>
      <c r="E1179" s="64"/>
      <c r="F1179" s="64"/>
      <c r="G1179" s="64"/>
      <c r="H1179" s="64"/>
      <c r="I1179" s="2"/>
      <c r="J1179" s="2"/>
      <c r="K1179" s="2"/>
      <c r="L1179" s="2"/>
      <c r="M1179" s="2"/>
      <c r="N1179" s="2"/>
      <c r="O1179" s="2"/>
      <c r="P1179" s="66"/>
      <c r="Q1179" s="66"/>
      <c r="R1179" s="2"/>
    </row>
    <row r="1180" spans="1:18">
      <c r="A1180" s="3"/>
      <c r="B1180" s="3"/>
      <c r="C1180" s="2"/>
      <c r="D1180" s="2"/>
      <c r="E1180" s="64"/>
      <c r="F1180" s="64"/>
      <c r="G1180" s="64"/>
      <c r="H1180" s="64"/>
      <c r="I1180" s="2"/>
      <c r="J1180" s="2"/>
      <c r="K1180" s="2"/>
      <c r="L1180" s="2"/>
      <c r="M1180" s="2"/>
      <c r="N1180" s="2"/>
      <c r="O1180" s="2"/>
      <c r="P1180" s="66"/>
      <c r="Q1180" s="66"/>
      <c r="R1180" s="2"/>
    </row>
    <row r="1181" spans="1:18">
      <c r="A1181" s="3"/>
      <c r="B1181" s="3"/>
      <c r="C1181" s="2"/>
      <c r="D1181" s="2"/>
      <c r="E1181" s="64"/>
      <c r="F1181" s="64"/>
      <c r="G1181" s="64"/>
      <c r="H1181" s="64"/>
      <c r="I1181" s="2"/>
      <c r="J1181" s="2"/>
      <c r="K1181" s="2"/>
      <c r="L1181" s="2"/>
      <c r="M1181" s="2"/>
      <c r="N1181" s="2"/>
      <c r="O1181" s="2"/>
      <c r="P1181" s="66"/>
      <c r="Q1181" s="66"/>
      <c r="R1181" s="2"/>
    </row>
    <row r="1182" spans="1:18">
      <c r="A1182" s="3"/>
      <c r="B1182" s="3"/>
      <c r="C1182" s="2"/>
      <c r="D1182" s="2"/>
      <c r="E1182" s="64"/>
      <c r="F1182" s="64"/>
      <c r="G1182" s="64"/>
      <c r="H1182" s="64"/>
      <c r="I1182" s="2"/>
      <c r="J1182" s="2"/>
      <c r="K1182" s="2"/>
      <c r="L1182" s="2"/>
      <c r="M1182" s="2"/>
      <c r="N1182" s="2"/>
      <c r="O1182" s="2"/>
      <c r="P1182" s="66"/>
      <c r="Q1182" s="66"/>
      <c r="R1182" s="2"/>
    </row>
    <row r="1183" spans="1:18">
      <c r="A1183" s="3"/>
      <c r="B1183" s="3"/>
      <c r="C1183" s="2"/>
      <c r="D1183" s="2"/>
      <c r="E1183" s="64"/>
      <c r="F1183" s="64"/>
      <c r="G1183" s="64"/>
      <c r="H1183" s="64"/>
      <c r="I1183" s="2"/>
      <c r="J1183" s="2"/>
      <c r="K1183" s="2"/>
      <c r="L1183" s="2"/>
      <c r="M1183" s="2"/>
      <c r="N1183" s="2"/>
      <c r="O1183" s="2"/>
      <c r="P1183" s="66"/>
      <c r="Q1183" s="66"/>
      <c r="R1183" s="2"/>
    </row>
    <row r="1184" spans="1:18">
      <c r="A1184" s="3"/>
      <c r="B1184" s="3"/>
      <c r="C1184" s="2"/>
      <c r="D1184" s="2"/>
      <c r="E1184" s="64"/>
      <c r="F1184" s="64"/>
      <c r="G1184" s="64"/>
      <c r="H1184" s="64"/>
      <c r="I1184" s="2"/>
      <c r="J1184" s="2"/>
      <c r="K1184" s="2"/>
      <c r="L1184" s="2"/>
      <c r="M1184" s="2"/>
      <c r="N1184" s="2"/>
      <c r="O1184" s="2"/>
      <c r="P1184" s="66"/>
      <c r="Q1184" s="66"/>
      <c r="R1184" s="2"/>
    </row>
    <row r="1185" spans="1:18">
      <c r="A1185" s="3"/>
      <c r="B1185" s="3"/>
      <c r="C1185" s="2"/>
      <c r="D1185" s="2"/>
      <c r="E1185" s="64"/>
      <c r="F1185" s="64"/>
      <c r="G1185" s="64"/>
      <c r="H1185" s="64"/>
      <c r="I1185" s="2"/>
      <c r="J1185" s="2"/>
      <c r="K1185" s="2"/>
      <c r="L1185" s="2"/>
      <c r="M1185" s="2"/>
      <c r="N1185" s="2"/>
      <c r="O1185" s="2"/>
      <c r="P1185" s="66"/>
      <c r="Q1185" s="66"/>
      <c r="R1185" s="2"/>
    </row>
    <row r="1186" spans="1:18">
      <c r="A1186" s="3"/>
      <c r="B1186" s="3"/>
      <c r="C1186" s="2"/>
      <c r="D1186" s="2"/>
      <c r="E1186" s="64"/>
      <c r="F1186" s="64"/>
      <c r="G1186" s="64"/>
      <c r="H1186" s="64"/>
      <c r="I1186" s="2"/>
      <c r="J1186" s="2"/>
      <c r="K1186" s="2"/>
      <c r="L1186" s="2"/>
      <c r="M1186" s="2"/>
      <c r="N1186" s="2"/>
      <c r="O1186" s="2"/>
      <c r="P1186" s="66"/>
      <c r="Q1186" s="66"/>
      <c r="R1186" s="2"/>
    </row>
    <row r="1187" spans="1:18">
      <c r="A1187" s="3"/>
      <c r="B1187" s="3"/>
      <c r="C1187" s="2"/>
      <c r="D1187" s="2"/>
      <c r="E1187" s="64"/>
      <c r="F1187" s="64"/>
      <c r="G1187" s="64"/>
      <c r="H1187" s="64"/>
      <c r="I1187" s="2"/>
      <c r="J1187" s="2"/>
      <c r="K1187" s="2"/>
      <c r="L1187" s="2"/>
      <c r="M1187" s="2"/>
      <c r="N1187" s="2"/>
      <c r="O1187" s="2"/>
      <c r="P1187" s="66"/>
      <c r="Q1187" s="66"/>
      <c r="R1187" s="2"/>
    </row>
    <row r="1188" spans="1:18">
      <c r="A1188" s="3"/>
      <c r="B1188" s="3"/>
      <c r="C1188" s="2"/>
      <c r="D1188" s="2"/>
      <c r="E1188" s="64"/>
      <c r="F1188" s="64"/>
      <c r="G1188" s="64"/>
      <c r="H1188" s="64"/>
      <c r="I1188" s="2"/>
      <c r="J1188" s="2"/>
      <c r="K1188" s="2"/>
      <c r="L1188" s="2"/>
      <c r="M1188" s="2"/>
      <c r="N1188" s="2"/>
      <c r="O1188" s="2"/>
      <c r="P1188" s="66"/>
      <c r="Q1188" s="66"/>
      <c r="R1188" s="2"/>
    </row>
    <row r="1189" spans="1:18">
      <c r="A1189" s="3"/>
      <c r="B1189" s="3"/>
      <c r="C1189" s="2"/>
      <c r="D1189" s="2"/>
      <c r="E1189" s="64"/>
      <c r="F1189" s="64"/>
      <c r="G1189" s="64"/>
      <c r="H1189" s="64"/>
      <c r="I1189" s="2"/>
      <c r="J1189" s="2"/>
      <c r="K1189" s="2"/>
      <c r="L1189" s="2"/>
      <c r="M1189" s="2"/>
      <c r="N1189" s="2"/>
      <c r="O1189" s="2"/>
      <c r="P1189" s="66"/>
      <c r="Q1189" s="66"/>
      <c r="R1189" s="2"/>
    </row>
    <row r="1190" spans="1:18">
      <c r="A1190" s="3"/>
      <c r="B1190" s="3"/>
      <c r="C1190" s="2"/>
      <c r="D1190" s="2"/>
      <c r="E1190" s="64"/>
      <c r="F1190" s="64"/>
      <c r="G1190" s="64"/>
      <c r="H1190" s="64"/>
      <c r="I1190" s="2"/>
      <c r="J1190" s="2"/>
      <c r="K1190" s="2"/>
      <c r="L1190" s="2"/>
      <c r="M1190" s="2"/>
      <c r="N1190" s="2"/>
      <c r="O1190" s="2"/>
      <c r="P1190" s="66"/>
      <c r="Q1190" s="66"/>
      <c r="R1190" s="2"/>
    </row>
    <row r="1191" spans="1:18">
      <c r="A1191" s="3"/>
      <c r="B1191" s="3"/>
      <c r="C1191" s="2"/>
      <c r="D1191" s="2"/>
      <c r="E1191" s="64"/>
      <c r="F1191" s="64"/>
      <c r="G1191" s="64"/>
      <c r="H1191" s="64"/>
      <c r="I1191" s="2"/>
      <c r="J1191" s="2"/>
      <c r="K1191" s="2"/>
      <c r="L1191" s="2"/>
      <c r="M1191" s="2"/>
      <c r="N1191" s="2"/>
      <c r="O1191" s="2"/>
      <c r="P1191" s="66"/>
      <c r="Q1191" s="66"/>
      <c r="R1191" s="2"/>
    </row>
    <row r="1192" spans="1:18">
      <c r="A1192" s="3"/>
      <c r="B1192" s="3"/>
      <c r="C1192" s="2"/>
      <c r="D1192" s="2"/>
      <c r="E1192" s="64"/>
      <c r="F1192" s="64"/>
      <c r="G1192" s="64"/>
      <c r="H1192" s="64"/>
      <c r="I1192" s="2"/>
      <c r="J1192" s="2"/>
      <c r="K1192" s="2"/>
      <c r="L1192" s="2"/>
      <c r="M1192" s="2"/>
      <c r="N1192" s="2"/>
      <c r="O1192" s="2"/>
      <c r="P1192" s="66"/>
      <c r="Q1192" s="66"/>
      <c r="R1192" s="2"/>
    </row>
    <row r="1193" spans="1:18">
      <c r="A1193" s="3"/>
      <c r="B1193" s="3"/>
      <c r="C1193" s="2"/>
      <c r="D1193" s="2"/>
      <c r="E1193" s="64"/>
      <c r="F1193" s="64"/>
      <c r="G1193" s="64"/>
      <c r="H1193" s="64"/>
      <c r="I1193" s="2"/>
      <c r="J1193" s="2"/>
      <c r="K1193" s="2"/>
      <c r="L1193" s="2"/>
      <c r="M1193" s="2"/>
      <c r="N1193" s="2"/>
      <c r="O1193" s="2"/>
      <c r="P1193" s="66"/>
      <c r="Q1193" s="66"/>
      <c r="R1193" s="2"/>
    </row>
    <row r="1194" spans="1:18">
      <c r="A1194" s="3"/>
      <c r="B1194" s="3"/>
      <c r="C1194" s="2"/>
      <c r="D1194" s="2"/>
      <c r="E1194" s="64"/>
      <c r="F1194" s="64"/>
      <c r="G1194" s="64"/>
      <c r="H1194" s="64"/>
      <c r="I1194" s="2"/>
      <c r="J1194" s="2"/>
      <c r="K1194" s="2"/>
      <c r="L1194" s="2"/>
      <c r="M1194" s="2"/>
      <c r="N1194" s="2"/>
      <c r="O1194" s="2"/>
      <c r="P1194" s="66"/>
      <c r="Q1194" s="66"/>
      <c r="R1194" s="2"/>
    </row>
    <row r="1195" spans="1:18">
      <c r="A1195" s="3"/>
      <c r="B1195" s="3"/>
      <c r="C1195" s="2"/>
      <c r="D1195" s="2"/>
      <c r="E1195" s="64"/>
      <c r="F1195" s="64"/>
      <c r="G1195" s="64"/>
      <c r="H1195" s="64"/>
      <c r="I1195" s="2"/>
      <c r="J1195" s="2"/>
      <c r="K1195" s="2"/>
      <c r="L1195" s="2"/>
      <c r="M1195" s="2"/>
      <c r="N1195" s="2"/>
      <c r="O1195" s="2"/>
      <c r="P1195" s="66"/>
      <c r="Q1195" s="66"/>
      <c r="R1195" s="2"/>
    </row>
    <row r="1196" spans="1:18">
      <c r="A1196" s="3"/>
      <c r="B1196" s="3"/>
      <c r="C1196" s="2"/>
      <c r="D1196" s="2"/>
      <c r="E1196" s="64"/>
      <c r="F1196" s="64"/>
      <c r="G1196" s="64"/>
      <c r="H1196" s="64"/>
      <c r="I1196" s="2"/>
      <c r="J1196" s="2"/>
      <c r="K1196" s="2"/>
      <c r="L1196" s="2"/>
      <c r="M1196" s="2"/>
      <c r="N1196" s="2"/>
      <c r="O1196" s="2"/>
      <c r="P1196" s="66"/>
      <c r="Q1196" s="66"/>
      <c r="R1196" s="2"/>
    </row>
    <row r="1197" spans="1:18">
      <c r="A1197" s="3"/>
      <c r="B1197" s="3"/>
      <c r="C1197" s="2"/>
      <c r="D1197" s="2"/>
      <c r="E1197" s="64"/>
      <c r="F1197" s="64"/>
      <c r="G1197" s="64"/>
      <c r="H1197" s="64"/>
      <c r="I1197" s="2"/>
      <c r="J1197" s="2"/>
      <c r="K1197" s="2"/>
      <c r="L1197" s="2"/>
      <c r="M1197" s="2"/>
      <c r="N1197" s="2"/>
      <c r="O1197" s="2"/>
      <c r="P1197" s="66"/>
      <c r="Q1197" s="66"/>
      <c r="R1197" s="2"/>
    </row>
    <row r="1198" spans="1:18">
      <c r="A1198" s="3"/>
      <c r="B1198" s="3"/>
      <c r="C1198" s="2"/>
      <c r="D1198" s="2"/>
      <c r="E1198" s="64"/>
      <c r="F1198" s="64"/>
      <c r="G1198" s="64"/>
      <c r="H1198" s="64"/>
      <c r="I1198" s="2"/>
      <c r="J1198" s="2"/>
      <c r="K1198" s="2"/>
      <c r="L1198" s="2"/>
      <c r="M1198" s="2"/>
      <c r="N1198" s="2"/>
      <c r="O1198" s="2"/>
      <c r="P1198" s="66"/>
      <c r="Q1198" s="66"/>
      <c r="R1198" s="2"/>
    </row>
    <row r="1199" spans="1:18">
      <c r="A1199" s="3"/>
      <c r="B1199" s="3"/>
      <c r="C1199" s="2"/>
      <c r="D1199" s="2"/>
      <c r="E1199" s="64"/>
      <c r="F1199" s="64"/>
      <c r="G1199" s="64"/>
      <c r="H1199" s="64"/>
      <c r="I1199" s="2"/>
      <c r="J1199" s="2"/>
      <c r="K1199" s="2"/>
      <c r="L1199" s="2"/>
      <c r="M1199" s="2"/>
      <c r="N1199" s="2"/>
      <c r="O1199" s="2"/>
      <c r="P1199" s="66"/>
      <c r="Q1199" s="66"/>
      <c r="R1199" s="2"/>
    </row>
    <row r="1200" spans="1:18">
      <c r="A1200" s="3"/>
      <c r="B1200" s="3"/>
      <c r="C1200" s="2"/>
      <c r="D1200" s="2"/>
      <c r="E1200" s="64"/>
      <c r="F1200" s="64"/>
      <c r="G1200" s="64"/>
      <c r="H1200" s="64"/>
      <c r="I1200" s="2"/>
      <c r="J1200" s="2"/>
      <c r="K1200" s="2"/>
      <c r="L1200" s="2"/>
      <c r="M1200" s="2"/>
      <c r="N1200" s="2"/>
      <c r="O1200" s="2"/>
      <c r="P1200" s="66"/>
      <c r="Q1200" s="66"/>
      <c r="R1200" s="2"/>
    </row>
    <row r="1201" spans="1:18">
      <c r="A1201" s="3"/>
      <c r="B1201" s="3"/>
      <c r="C1201" s="2"/>
      <c r="D1201" s="2"/>
      <c r="E1201" s="64"/>
      <c r="F1201" s="64"/>
      <c r="G1201" s="64"/>
      <c r="H1201" s="64"/>
      <c r="I1201" s="2"/>
      <c r="J1201" s="2"/>
      <c r="K1201" s="2"/>
      <c r="L1201" s="2"/>
      <c r="M1201" s="2"/>
      <c r="N1201" s="2"/>
      <c r="O1201" s="2"/>
      <c r="P1201" s="66"/>
      <c r="Q1201" s="66"/>
      <c r="R1201" s="2"/>
    </row>
    <row r="1202" spans="1:18">
      <c r="A1202" s="3"/>
      <c r="B1202" s="3"/>
      <c r="C1202" s="2"/>
      <c r="D1202" s="2"/>
      <c r="E1202" s="64"/>
      <c r="F1202" s="64"/>
      <c r="G1202" s="64"/>
      <c r="H1202" s="64"/>
      <c r="I1202" s="2"/>
      <c r="J1202" s="2"/>
      <c r="K1202" s="2"/>
      <c r="L1202" s="2"/>
      <c r="M1202" s="2"/>
      <c r="N1202" s="2"/>
      <c r="O1202" s="2"/>
      <c r="P1202" s="66"/>
      <c r="Q1202" s="66"/>
      <c r="R1202" s="2"/>
    </row>
    <row r="1203" spans="1:18">
      <c r="A1203" s="3"/>
      <c r="B1203" s="3"/>
      <c r="C1203" s="2"/>
      <c r="D1203" s="2"/>
      <c r="E1203" s="64"/>
      <c r="F1203" s="64"/>
      <c r="G1203" s="64"/>
      <c r="H1203" s="64"/>
      <c r="I1203" s="2"/>
      <c r="J1203" s="2"/>
      <c r="K1203" s="2"/>
      <c r="L1203" s="2"/>
      <c r="M1203" s="2"/>
      <c r="N1203" s="2"/>
      <c r="O1203" s="2"/>
      <c r="P1203" s="66"/>
      <c r="Q1203" s="66"/>
      <c r="R1203" s="2"/>
    </row>
    <row r="1204" spans="1:18">
      <c r="A1204" s="3"/>
      <c r="B1204" s="3"/>
      <c r="C1204" s="2"/>
      <c r="D1204" s="2"/>
      <c r="E1204" s="64"/>
      <c r="F1204" s="64"/>
      <c r="G1204" s="64"/>
      <c r="H1204" s="64"/>
      <c r="I1204" s="2"/>
      <c r="J1204" s="2"/>
      <c r="K1204" s="2"/>
      <c r="L1204" s="2"/>
      <c r="M1204" s="2"/>
      <c r="N1204" s="2"/>
      <c r="O1204" s="2"/>
      <c r="P1204" s="66"/>
      <c r="Q1204" s="66"/>
      <c r="R1204" s="2"/>
    </row>
    <row r="1205" spans="1:18">
      <c r="A1205" s="3"/>
      <c r="B1205" s="3"/>
      <c r="C1205" s="2"/>
      <c r="D1205" s="2"/>
      <c r="E1205" s="64"/>
      <c r="F1205" s="64"/>
      <c r="G1205" s="64"/>
      <c r="H1205" s="64"/>
      <c r="I1205" s="2"/>
      <c r="J1205" s="2"/>
      <c r="K1205" s="2"/>
      <c r="L1205" s="2"/>
      <c r="M1205" s="2"/>
      <c r="N1205" s="2"/>
      <c r="O1205" s="2"/>
      <c r="P1205" s="66"/>
      <c r="Q1205" s="66"/>
      <c r="R1205" s="2"/>
    </row>
    <row r="1206" spans="1:18">
      <c r="A1206" s="3"/>
      <c r="B1206" s="3"/>
      <c r="C1206" s="2"/>
      <c r="D1206" s="2"/>
      <c r="E1206" s="64"/>
      <c r="F1206" s="64"/>
      <c r="G1206" s="64"/>
      <c r="H1206" s="64"/>
      <c r="I1206" s="2"/>
      <c r="J1206" s="2"/>
      <c r="K1206" s="2"/>
      <c r="L1206" s="2"/>
      <c r="M1206" s="2"/>
      <c r="N1206" s="2"/>
      <c r="O1206" s="2"/>
      <c r="P1206" s="66"/>
      <c r="Q1206" s="66"/>
      <c r="R1206" s="2"/>
    </row>
    <row r="1207" spans="1:18">
      <c r="A1207" s="3"/>
      <c r="B1207" s="3"/>
      <c r="C1207" s="2"/>
      <c r="D1207" s="2"/>
      <c r="E1207" s="64"/>
      <c r="F1207" s="64"/>
      <c r="G1207" s="64"/>
      <c r="H1207" s="64"/>
      <c r="I1207" s="2"/>
      <c r="J1207" s="2"/>
      <c r="K1207" s="2"/>
      <c r="L1207" s="2"/>
      <c r="M1207" s="2"/>
      <c r="N1207" s="2"/>
      <c r="O1207" s="2"/>
      <c r="P1207" s="66"/>
      <c r="Q1207" s="66"/>
      <c r="R1207" s="2"/>
    </row>
    <row r="1208" spans="1:18">
      <c r="A1208" s="3"/>
      <c r="B1208" s="3"/>
      <c r="C1208" s="2"/>
      <c r="D1208" s="2"/>
      <c r="E1208" s="64"/>
      <c r="F1208" s="64"/>
      <c r="G1208" s="64"/>
      <c r="H1208" s="64"/>
      <c r="I1208" s="2"/>
      <c r="J1208" s="2"/>
      <c r="K1208" s="2"/>
      <c r="L1208" s="2"/>
      <c r="M1208" s="2"/>
      <c r="N1208" s="2"/>
      <c r="O1208" s="2"/>
      <c r="P1208" s="66"/>
      <c r="Q1208" s="66"/>
      <c r="R1208" s="2"/>
    </row>
    <row r="1209" spans="1:18">
      <c r="A1209" s="3"/>
      <c r="B1209" s="3"/>
      <c r="C1209" s="2"/>
      <c r="D1209" s="2"/>
      <c r="E1209" s="64"/>
      <c r="F1209" s="64"/>
      <c r="G1209" s="64"/>
      <c r="H1209" s="64"/>
      <c r="I1209" s="2"/>
      <c r="J1209" s="2"/>
      <c r="K1209" s="2"/>
      <c r="L1209" s="2"/>
      <c r="M1209" s="2"/>
      <c r="N1209" s="2"/>
      <c r="O1209" s="2"/>
      <c r="P1209" s="66"/>
      <c r="Q1209" s="66"/>
      <c r="R1209" s="2"/>
    </row>
    <row r="1210" spans="1:18">
      <c r="A1210" s="3"/>
      <c r="B1210" s="3"/>
      <c r="C1210" s="2"/>
      <c r="D1210" s="2"/>
      <c r="E1210" s="64"/>
      <c r="F1210" s="64"/>
      <c r="G1210" s="64"/>
      <c r="H1210" s="64"/>
      <c r="I1210" s="2"/>
      <c r="J1210" s="2"/>
      <c r="K1210" s="2"/>
      <c r="L1210" s="2"/>
      <c r="M1210" s="2"/>
      <c r="N1210" s="2"/>
      <c r="O1210" s="2"/>
      <c r="P1210" s="66"/>
      <c r="Q1210" s="66"/>
      <c r="R1210" s="2"/>
    </row>
    <row r="1211" spans="1:18">
      <c r="A1211" s="3"/>
      <c r="B1211" s="3"/>
      <c r="C1211" s="2"/>
      <c r="D1211" s="2"/>
      <c r="E1211" s="64"/>
      <c r="F1211" s="64"/>
      <c r="G1211" s="64"/>
      <c r="H1211" s="64"/>
      <c r="I1211" s="2"/>
      <c r="J1211" s="2"/>
      <c r="K1211" s="2"/>
      <c r="L1211" s="2"/>
      <c r="M1211" s="2"/>
      <c r="N1211" s="2"/>
      <c r="O1211" s="2"/>
      <c r="P1211" s="66"/>
      <c r="Q1211" s="66"/>
      <c r="R1211" s="2"/>
    </row>
    <row r="1212" spans="1:18">
      <c r="A1212" s="3"/>
      <c r="B1212" s="3"/>
      <c r="C1212" s="2"/>
      <c r="D1212" s="2"/>
      <c r="E1212" s="64"/>
      <c r="F1212" s="64"/>
      <c r="G1212" s="64"/>
      <c r="H1212" s="64"/>
      <c r="I1212" s="2"/>
      <c r="J1212" s="2"/>
      <c r="K1212" s="2"/>
      <c r="L1212" s="2"/>
      <c r="M1212" s="2"/>
      <c r="N1212" s="2"/>
      <c r="O1212" s="2"/>
      <c r="P1212" s="66"/>
      <c r="Q1212" s="66"/>
      <c r="R1212" s="2"/>
    </row>
    <row r="1213" spans="1:18">
      <c r="A1213" s="3"/>
      <c r="B1213" s="3"/>
      <c r="C1213" s="2"/>
      <c r="D1213" s="2"/>
      <c r="E1213" s="64"/>
      <c r="F1213" s="64"/>
      <c r="G1213" s="64"/>
      <c r="H1213" s="64"/>
      <c r="I1213" s="2"/>
      <c r="J1213" s="2"/>
      <c r="K1213" s="2"/>
      <c r="L1213" s="2"/>
      <c r="M1213" s="2"/>
      <c r="N1213" s="2"/>
      <c r="O1213" s="2"/>
      <c r="P1213" s="66"/>
      <c r="Q1213" s="66"/>
      <c r="R1213" s="2"/>
    </row>
    <row r="1214" spans="1:18">
      <c r="A1214" s="3"/>
      <c r="B1214" s="3"/>
      <c r="C1214" s="2"/>
      <c r="D1214" s="2"/>
      <c r="E1214" s="64"/>
      <c r="F1214" s="64"/>
      <c r="G1214" s="64"/>
      <c r="H1214" s="64"/>
      <c r="I1214" s="2"/>
      <c r="J1214" s="2"/>
      <c r="K1214" s="2"/>
      <c r="L1214" s="2"/>
      <c r="M1214" s="2"/>
      <c r="N1214" s="2"/>
      <c r="O1214" s="2"/>
      <c r="P1214" s="66"/>
      <c r="Q1214" s="66"/>
      <c r="R1214" s="2"/>
    </row>
    <row r="1215" spans="1:18">
      <c r="A1215" s="3"/>
      <c r="B1215" s="3"/>
      <c r="C1215" s="2"/>
      <c r="D1215" s="2"/>
      <c r="E1215" s="64"/>
      <c r="F1215" s="64"/>
      <c r="G1215" s="64"/>
      <c r="H1215" s="64"/>
      <c r="I1215" s="2"/>
      <c r="J1215" s="2"/>
      <c r="K1215" s="2"/>
      <c r="L1215" s="2"/>
      <c r="M1215" s="2"/>
      <c r="N1215" s="2"/>
      <c r="O1215" s="2"/>
      <c r="P1215" s="66"/>
      <c r="Q1215" s="66"/>
      <c r="R1215" s="2"/>
    </row>
    <row r="1216" spans="1:18">
      <c r="A1216" s="3"/>
      <c r="B1216" s="3"/>
      <c r="C1216" s="2"/>
      <c r="D1216" s="2"/>
      <c r="E1216" s="64"/>
      <c r="F1216" s="64"/>
      <c r="G1216" s="64"/>
      <c r="H1216" s="64"/>
      <c r="I1216" s="2"/>
      <c r="J1216" s="2"/>
      <c r="K1216" s="2"/>
      <c r="L1216" s="2"/>
      <c r="M1216" s="2"/>
      <c r="N1216" s="2"/>
      <c r="O1216" s="2"/>
      <c r="P1216" s="66"/>
      <c r="Q1216" s="66"/>
      <c r="R1216" s="2"/>
    </row>
    <row r="1217" spans="1:18">
      <c r="A1217" s="3"/>
      <c r="B1217" s="3"/>
      <c r="C1217" s="2"/>
      <c r="D1217" s="2"/>
      <c r="E1217" s="64"/>
      <c r="F1217" s="64"/>
      <c r="G1217" s="64"/>
      <c r="H1217" s="64"/>
      <c r="I1217" s="2"/>
      <c r="J1217" s="2"/>
      <c r="K1217" s="2"/>
      <c r="L1217" s="2"/>
      <c r="M1217" s="2"/>
      <c r="N1217" s="2"/>
      <c r="O1217" s="2"/>
      <c r="P1217" s="66"/>
      <c r="Q1217" s="66"/>
      <c r="R1217" s="2"/>
    </row>
    <row r="1218" spans="1:18">
      <c r="A1218" s="3"/>
      <c r="B1218" s="3"/>
      <c r="C1218" s="2"/>
      <c r="D1218" s="2"/>
      <c r="E1218" s="64"/>
      <c r="F1218" s="64"/>
      <c r="G1218" s="64"/>
      <c r="H1218" s="64"/>
      <c r="I1218" s="2"/>
      <c r="J1218" s="2"/>
      <c r="K1218" s="2"/>
      <c r="L1218" s="2"/>
      <c r="M1218" s="2"/>
      <c r="N1218" s="2"/>
      <c r="O1218" s="2"/>
      <c r="P1218" s="66"/>
      <c r="Q1218" s="66"/>
      <c r="R1218" s="2"/>
    </row>
    <row r="1219" spans="1:18">
      <c r="A1219" s="3"/>
      <c r="B1219" s="3"/>
      <c r="C1219" s="2"/>
      <c r="D1219" s="2"/>
      <c r="E1219" s="64"/>
      <c r="F1219" s="64"/>
      <c r="G1219" s="64"/>
      <c r="H1219" s="64"/>
      <c r="I1219" s="2"/>
      <c r="J1219" s="2"/>
      <c r="K1219" s="2"/>
      <c r="L1219" s="2"/>
      <c r="M1219" s="2"/>
      <c r="N1219" s="2"/>
      <c r="O1219" s="2"/>
      <c r="P1219" s="66"/>
      <c r="Q1219" s="66"/>
      <c r="R1219" s="2"/>
    </row>
    <row r="1220" spans="1:18">
      <c r="A1220" s="3"/>
      <c r="B1220" s="3"/>
      <c r="C1220" s="2"/>
      <c r="D1220" s="2"/>
      <c r="E1220" s="64"/>
      <c r="F1220" s="64"/>
      <c r="G1220" s="64"/>
      <c r="H1220" s="64"/>
      <c r="I1220" s="2"/>
      <c r="J1220" s="2"/>
      <c r="K1220" s="2"/>
      <c r="L1220" s="2"/>
      <c r="M1220" s="2"/>
      <c r="N1220" s="2"/>
      <c r="O1220" s="2"/>
      <c r="P1220" s="66"/>
      <c r="Q1220" s="66"/>
      <c r="R1220" s="2"/>
    </row>
    <row r="1221" spans="1:18">
      <c r="A1221" s="3"/>
      <c r="B1221" s="3"/>
      <c r="C1221" s="2"/>
      <c r="D1221" s="2"/>
      <c r="E1221" s="64"/>
      <c r="F1221" s="64"/>
      <c r="G1221" s="64"/>
      <c r="H1221" s="64"/>
      <c r="I1221" s="2"/>
      <c r="J1221" s="2"/>
      <c r="K1221" s="2"/>
      <c r="L1221" s="2"/>
      <c r="M1221" s="2"/>
      <c r="N1221" s="2"/>
      <c r="O1221" s="2"/>
      <c r="P1221" s="66"/>
      <c r="Q1221" s="66"/>
      <c r="R1221" s="2"/>
    </row>
    <row r="1222" spans="1:18">
      <c r="A1222" s="3"/>
      <c r="B1222" s="3"/>
      <c r="C1222" s="2"/>
      <c r="D1222" s="2"/>
      <c r="E1222" s="64"/>
      <c r="F1222" s="64"/>
      <c r="G1222" s="64"/>
      <c r="H1222" s="64"/>
      <c r="I1222" s="2"/>
      <c r="J1222" s="2"/>
      <c r="K1222" s="2"/>
      <c r="L1222" s="2"/>
      <c r="M1222" s="2"/>
      <c r="N1222" s="2"/>
      <c r="O1222" s="2"/>
      <c r="P1222" s="66"/>
      <c r="Q1222" s="66"/>
      <c r="R1222" s="2"/>
    </row>
    <row r="1223" spans="1:18">
      <c r="A1223" s="3"/>
      <c r="B1223" s="3"/>
      <c r="C1223" s="2"/>
      <c r="D1223" s="2"/>
      <c r="E1223" s="64"/>
      <c r="F1223" s="64"/>
      <c r="G1223" s="64"/>
      <c r="H1223" s="64"/>
      <c r="I1223" s="2"/>
      <c r="J1223" s="2"/>
      <c r="K1223" s="2"/>
      <c r="L1223" s="2"/>
      <c r="M1223" s="2"/>
      <c r="N1223" s="2"/>
      <c r="O1223" s="2"/>
      <c r="P1223" s="66"/>
      <c r="Q1223" s="66"/>
      <c r="R1223" s="2"/>
    </row>
    <row r="1224" spans="1:18">
      <c r="A1224" s="3"/>
      <c r="B1224" s="3"/>
      <c r="C1224" s="2"/>
      <c r="D1224" s="2"/>
      <c r="E1224" s="64"/>
      <c r="F1224" s="64"/>
      <c r="G1224" s="64"/>
      <c r="H1224" s="64"/>
      <c r="I1224" s="2"/>
      <c r="J1224" s="2"/>
      <c r="K1224" s="2"/>
      <c r="L1224" s="2"/>
      <c r="M1224" s="2"/>
      <c r="N1224" s="2"/>
      <c r="O1224" s="2"/>
      <c r="P1224" s="66"/>
      <c r="Q1224" s="66"/>
      <c r="R1224" s="2"/>
    </row>
    <row r="1225" spans="1:18">
      <c r="A1225" s="3"/>
      <c r="B1225" s="3"/>
      <c r="C1225" s="2"/>
      <c r="D1225" s="2"/>
      <c r="E1225" s="64"/>
      <c r="F1225" s="64"/>
      <c r="G1225" s="64"/>
      <c r="H1225" s="64"/>
      <c r="I1225" s="2"/>
      <c r="J1225" s="2"/>
      <c r="K1225" s="2"/>
      <c r="L1225" s="2"/>
      <c r="M1225" s="2"/>
      <c r="N1225" s="2"/>
      <c r="O1225" s="2"/>
      <c r="P1225" s="66"/>
      <c r="Q1225" s="66"/>
      <c r="R1225" s="2"/>
    </row>
    <row r="1226" spans="1:18">
      <c r="A1226" s="3"/>
      <c r="B1226" s="3"/>
      <c r="C1226" s="2"/>
      <c r="D1226" s="2"/>
      <c r="E1226" s="64"/>
      <c r="F1226" s="64"/>
      <c r="G1226" s="64"/>
      <c r="H1226" s="64"/>
      <c r="I1226" s="2"/>
      <c r="J1226" s="2"/>
      <c r="K1226" s="2"/>
      <c r="L1226" s="2"/>
      <c r="M1226" s="2"/>
      <c r="N1226" s="2"/>
      <c r="O1226" s="2"/>
      <c r="P1226" s="66"/>
      <c r="Q1226" s="66"/>
      <c r="R1226" s="2"/>
    </row>
    <row r="1227" spans="1:18">
      <c r="A1227" s="3"/>
      <c r="B1227" s="3"/>
      <c r="C1227" s="2"/>
      <c r="D1227" s="2"/>
      <c r="E1227" s="64"/>
      <c r="F1227" s="64"/>
      <c r="G1227" s="64"/>
      <c r="H1227" s="64"/>
      <c r="I1227" s="2"/>
      <c r="J1227" s="2"/>
      <c r="K1227" s="2"/>
      <c r="L1227" s="2"/>
      <c r="M1227" s="2"/>
      <c r="N1227" s="2"/>
      <c r="O1227" s="2"/>
      <c r="P1227" s="66"/>
      <c r="Q1227" s="66"/>
      <c r="R1227" s="2"/>
    </row>
    <row r="1228" spans="1:18">
      <c r="A1228" s="3"/>
      <c r="B1228" s="3"/>
      <c r="C1228" s="2"/>
      <c r="D1228" s="2"/>
      <c r="E1228" s="64"/>
      <c r="F1228" s="64"/>
      <c r="G1228" s="64"/>
      <c r="H1228" s="64"/>
      <c r="I1228" s="2"/>
      <c r="J1228" s="2"/>
      <c r="K1228" s="2"/>
      <c r="L1228" s="2"/>
      <c r="M1228" s="2"/>
      <c r="N1228" s="2"/>
      <c r="O1228" s="2"/>
      <c r="P1228" s="66"/>
      <c r="Q1228" s="66"/>
      <c r="R1228" s="2"/>
    </row>
    <row r="1229" spans="1:18">
      <c r="A1229" s="3"/>
      <c r="B1229" s="3"/>
      <c r="C1229" s="2"/>
      <c r="D1229" s="2"/>
      <c r="E1229" s="64"/>
      <c r="F1229" s="64"/>
      <c r="G1229" s="64"/>
      <c r="H1229" s="64"/>
      <c r="I1229" s="2"/>
      <c r="J1229" s="2"/>
      <c r="K1229" s="2"/>
      <c r="L1229" s="2"/>
      <c r="M1229" s="2"/>
      <c r="N1229" s="2"/>
      <c r="O1229" s="2"/>
      <c r="P1229" s="66"/>
      <c r="Q1229" s="66"/>
      <c r="R1229" s="2"/>
    </row>
    <row r="1230" spans="1:18">
      <c r="A1230" s="3"/>
      <c r="B1230" s="3"/>
      <c r="C1230" s="2"/>
      <c r="D1230" s="2"/>
      <c r="E1230" s="64"/>
      <c r="F1230" s="64"/>
      <c r="G1230" s="64"/>
      <c r="H1230" s="64"/>
      <c r="I1230" s="2"/>
      <c r="J1230" s="2"/>
      <c r="K1230" s="2"/>
      <c r="L1230" s="2"/>
      <c r="M1230" s="2"/>
      <c r="N1230" s="2"/>
      <c r="O1230" s="2"/>
      <c r="P1230" s="66"/>
      <c r="Q1230" s="66"/>
      <c r="R1230" s="2"/>
    </row>
    <row r="1231" spans="1:18">
      <c r="A1231" s="3"/>
      <c r="B1231" s="3"/>
      <c r="C1231" s="2"/>
      <c r="D1231" s="2"/>
      <c r="E1231" s="64"/>
      <c r="F1231" s="64"/>
      <c r="G1231" s="64"/>
      <c r="H1231" s="64"/>
      <c r="I1231" s="2"/>
      <c r="J1231" s="2"/>
      <c r="K1231" s="2"/>
      <c r="L1231" s="2"/>
      <c r="M1231" s="2"/>
      <c r="N1231" s="2"/>
      <c r="O1231" s="2"/>
      <c r="P1231" s="66"/>
      <c r="Q1231" s="66"/>
      <c r="R1231" s="2"/>
    </row>
    <row r="1232" spans="1:18">
      <c r="A1232" s="3"/>
      <c r="B1232" s="3"/>
      <c r="C1232" s="2"/>
      <c r="D1232" s="2"/>
      <c r="E1232" s="64"/>
      <c r="F1232" s="64"/>
      <c r="G1232" s="64"/>
      <c r="H1232" s="64"/>
      <c r="I1232" s="2"/>
      <c r="J1232" s="2"/>
      <c r="K1232" s="2"/>
      <c r="L1232" s="2"/>
      <c r="M1232" s="2"/>
      <c r="N1232" s="2"/>
      <c r="O1232" s="2"/>
      <c r="P1232" s="66"/>
      <c r="Q1232" s="66"/>
      <c r="R1232" s="2"/>
    </row>
    <row r="1233" spans="1:18">
      <c r="A1233" s="3"/>
      <c r="B1233" s="3"/>
      <c r="C1233" s="2"/>
      <c r="D1233" s="2"/>
      <c r="E1233" s="64"/>
      <c r="F1233" s="64"/>
      <c r="G1233" s="64"/>
      <c r="H1233" s="64"/>
      <c r="I1233" s="2"/>
      <c r="J1233" s="2"/>
      <c r="K1233" s="2"/>
      <c r="L1233" s="2"/>
      <c r="M1233" s="2"/>
      <c r="N1233" s="2"/>
      <c r="O1233" s="2"/>
      <c r="P1233" s="66"/>
      <c r="Q1233" s="66"/>
      <c r="R1233" s="2"/>
    </row>
    <row r="1234" spans="1:18">
      <c r="A1234" s="3"/>
      <c r="B1234" s="3"/>
      <c r="C1234" s="2"/>
      <c r="D1234" s="2"/>
      <c r="E1234" s="64"/>
      <c r="F1234" s="64"/>
      <c r="G1234" s="64"/>
      <c r="H1234" s="64"/>
      <c r="I1234" s="2"/>
      <c r="J1234" s="2"/>
      <c r="K1234" s="2"/>
      <c r="L1234" s="2"/>
      <c r="M1234" s="2"/>
      <c r="N1234" s="2"/>
      <c r="O1234" s="2"/>
      <c r="P1234" s="66"/>
      <c r="Q1234" s="66"/>
      <c r="R1234" s="2"/>
    </row>
    <row r="1235" spans="1:18">
      <c r="A1235" s="3"/>
      <c r="B1235" s="3"/>
      <c r="C1235" s="2"/>
      <c r="D1235" s="2"/>
      <c r="E1235" s="64"/>
      <c r="F1235" s="64"/>
      <c r="G1235" s="64"/>
      <c r="H1235" s="64"/>
      <c r="I1235" s="2"/>
      <c r="J1235" s="2"/>
      <c r="K1235" s="2"/>
      <c r="L1235" s="2"/>
      <c r="M1235" s="2"/>
      <c r="N1235" s="2"/>
      <c r="O1235" s="2"/>
      <c r="P1235" s="66"/>
      <c r="Q1235" s="66"/>
      <c r="R1235" s="2"/>
    </row>
    <row r="1236" spans="1:18">
      <c r="A1236" s="3"/>
      <c r="B1236" s="3"/>
      <c r="C1236" s="2"/>
      <c r="D1236" s="2"/>
      <c r="E1236" s="64"/>
      <c r="F1236" s="64"/>
      <c r="G1236" s="64"/>
      <c r="H1236" s="64"/>
      <c r="I1236" s="2"/>
      <c r="J1236" s="2"/>
      <c r="K1236" s="2"/>
      <c r="L1236" s="2"/>
      <c r="M1236" s="2"/>
      <c r="N1236" s="2"/>
      <c r="O1236" s="2"/>
      <c r="P1236" s="66"/>
      <c r="Q1236" s="66"/>
      <c r="R1236" s="2"/>
    </row>
    <row r="1237" spans="1:18">
      <c r="A1237" s="3"/>
      <c r="B1237" s="3"/>
      <c r="C1237" s="2"/>
      <c r="D1237" s="2"/>
      <c r="E1237" s="64"/>
      <c r="F1237" s="64"/>
      <c r="G1237" s="64"/>
      <c r="H1237" s="64"/>
      <c r="I1237" s="2"/>
      <c r="J1237" s="2"/>
      <c r="K1237" s="2"/>
      <c r="L1237" s="2"/>
      <c r="M1237" s="2"/>
      <c r="N1237" s="2"/>
      <c r="O1237" s="2"/>
      <c r="P1237" s="66"/>
      <c r="Q1237" s="66"/>
      <c r="R1237" s="2"/>
    </row>
    <row r="1238" spans="1:18">
      <c r="A1238" s="3"/>
      <c r="B1238" s="3"/>
      <c r="C1238" s="2"/>
      <c r="D1238" s="2"/>
      <c r="E1238" s="64"/>
      <c r="F1238" s="64"/>
      <c r="G1238" s="64"/>
      <c r="H1238" s="64"/>
      <c r="I1238" s="2"/>
      <c r="J1238" s="2"/>
      <c r="K1238" s="2"/>
      <c r="L1238" s="2"/>
      <c r="M1238" s="2"/>
      <c r="N1238" s="2"/>
      <c r="O1238" s="2"/>
      <c r="P1238" s="66"/>
      <c r="Q1238" s="66"/>
      <c r="R1238" s="2"/>
    </row>
    <row r="1239" spans="1:18">
      <c r="A1239" s="3"/>
      <c r="B1239" s="3"/>
      <c r="C1239" s="2"/>
      <c r="D1239" s="2"/>
      <c r="E1239" s="64"/>
      <c r="F1239" s="64"/>
      <c r="G1239" s="64"/>
      <c r="H1239" s="64"/>
      <c r="I1239" s="2"/>
      <c r="J1239" s="2"/>
      <c r="K1239" s="2"/>
      <c r="L1239" s="2"/>
      <c r="M1239" s="2"/>
      <c r="N1239" s="2"/>
      <c r="O1239" s="2"/>
      <c r="P1239" s="66"/>
      <c r="Q1239" s="66"/>
      <c r="R1239" s="2"/>
    </row>
    <row r="1240" spans="1:18">
      <c r="A1240" s="3"/>
      <c r="B1240" s="3"/>
      <c r="C1240" s="2"/>
      <c r="D1240" s="2"/>
      <c r="E1240" s="64"/>
      <c r="F1240" s="64"/>
      <c r="G1240" s="64"/>
      <c r="H1240" s="64"/>
      <c r="I1240" s="2"/>
      <c r="J1240" s="2"/>
      <c r="K1240" s="2"/>
      <c r="L1240" s="2"/>
      <c r="M1240" s="2"/>
      <c r="N1240" s="2"/>
      <c r="O1240" s="2"/>
      <c r="P1240" s="66"/>
      <c r="Q1240" s="66"/>
      <c r="R1240" s="2"/>
    </row>
    <row r="1241" spans="1:18">
      <c r="A1241" s="3"/>
      <c r="B1241" s="3"/>
      <c r="C1241" s="2"/>
      <c r="D1241" s="2"/>
      <c r="E1241" s="64"/>
      <c r="F1241" s="64"/>
      <c r="G1241" s="64"/>
      <c r="H1241" s="64"/>
      <c r="I1241" s="2"/>
      <c r="J1241" s="2"/>
      <c r="K1241" s="2"/>
      <c r="L1241" s="2"/>
      <c r="M1241" s="2"/>
      <c r="N1241" s="2"/>
      <c r="O1241" s="2"/>
      <c r="P1241" s="66"/>
      <c r="Q1241" s="66"/>
      <c r="R1241" s="2"/>
    </row>
    <row r="1242" spans="1:18">
      <c r="A1242" s="3"/>
      <c r="B1242" s="3"/>
      <c r="C1242" s="2"/>
      <c r="D1242" s="2"/>
      <c r="E1242" s="64"/>
      <c r="F1242" s="64"/>
      <c r="G1242" s="64"/>
      <c r="H1242" s="64"/>
      <c r="I1242" s="2"/>
      <c r="J1242" s="2"/>
      <c r="K1242" s="2"/>
      <c r="L1242" s="2"/>
      <c r="M1242" s="2"/>
      <c r="N1242" s="2"/>
      <c r="O1242" s="2"/>
      <c r="P1242" s="66"/>
      <c r="Q1242" s="66"/>
      <c r="R1242" s="2"/>
    </row>
    <row r="1243" spans="1:18">
      <c r="A1243" s="3"/>
      <c r="B1243" s="3"/>
      <c r="C1243" s="2"/>
      <c r="D1243" s="2"/>
      <c r="E1243" s="64"/>
      <c r="F1243" s="64"/>
      <c r="G1243" s="64"/>
      <c r="H1243" s="64"/>
      <c r="I1243" s="2"/>
      <c r="J1243" s="2"/>
      <c r="K1243" s="2"/>
      <c r="L1243" s="2"/>
      <c r="M1243" s="2"/>
      <c r="N1243" s="2"/>
      <c r="O1243" s="2"/>
      <c r="P1243" s="66"/>
      <c r="Q1243" s="66"/>
      <c r="R1243" s="2"/>
    </row>
    <row r="1244" spans="1:18">
      <c r="A1244" s="3"/>
      <c r="B1244" s="3"/>
      <c r="C1244" s="2"/>
      <c r="D1244" s="2"/>
      <c r="E1244" s="64"/>
      <c r="F1244" s="64"/>
      <c r="G1244" s="64"/>
      <c r="H1244" s="64"/>
      <c r="I1244" s="2"/>
      <c r="J1244" s="2"/>
      <c r="K1244" s="2"/>
      <c r="L1244" s="2"/>
      <c r="M1244" s="2"/>
      <c r="N1244" s="2"/>
      <c r="O1244" s="2"/>
      <c r="P1244" s="66"/>
      <c r="Q1244" s="66"/>
      <c r="R1244" s="2"/>
    </row>
    <row r="1245" spans="1:18">
      <c r="A1245" s="3"/>
      <c r="B1245" s="3"/>
      <c r="C1245" s="2"/>
      <c r="D1245" s="2"/>
      <c r="E1245" s="64"/>
      <c r="F1245" s="64"/>
      <c r="G1245" s="64"/>
      <c r="H1245" s="64"/>
      <c r="I1245" s="2"/>
      <c r="J1245" s="2"/>
      <c r="K1245" s="2"/>
      <c r="L1245" s="2"/>
      <c r="M1245" s="2"/>
      <c r="N1245" s="2"/>
      <c r="O1245" s="2"/>
      <c r="P1245" s="66"/>
      <c r="Q1245" s="66"/>
      <c r="R1245" s="2"/>
    </row>
    <row r="1246" spans="1:18">
      <c r="A1246" s="3"/>
      <c r="B1246" s="3"/>
      <c r="C1246" s="2"/>
      <c r="D1246" s="2"/>
      <c r="E1246" s="64"/>
      <c r="F1246" s="64"/>
      <c r="G1246" s="64"/>
      <c r="H1246" s="64"/>
      <c r="I1246" s="2"/>
      <c r="J1246" s="2"/>
      <c r="K1246" s="2"/>
      <c r="L1246" s="2"/>
      <c r="M1246" s="2"/>
      <c r="N1246" s="2"/>
      <c r="O1246" s="2"/>
      <c r="P1246" s="66"/>
      <c r="Q1246" s="66"/>
      <c r="R1246" s="2"/>
    </row>
    <row r="1247" spans="1:18">
      <c r="A1247" s="3"/>
      <c r="B1247" s="3"/>
      <c r="C1247" s="2"/>
      <c r="D1247" s="2"/>
      <c r="E1247" s="64"/>
      <c r="F1247" s="64"/>
      <c r="G1247" s="64"/>
      <c r="H1247" s="64"/>
      <c r="I1247" s="2"/>
      <c r="J1247" s="2"/>
      <c r="K1247" s="2"/>
      <c r="L1247" s="2"/>
      <c r="M1247" s="2"/>
      <c r="N1247" s="2"/>
      <c r="O1247" s="2"/>
      <c r="P1247" s="66"/>
      <c r="Q1247" s="66"/>
      <c r="R1247" s="2"/>
    </row>
    <row r="1248" spans="1:18">
      <c r="A1248" s="3"/>
      <c r="B1248" s="3"/>
      <c r="C1248" s="2"/>
      <c r="D1248" s="2"/>
      <c r="E1248" s="64"/>
      <c r="F1248" s="64"/>
      <c r="G1248" s="64"/>
      <c r="H1248" s="64"/>
      <c r="I1248" s="2"/>
      <c r="J1248" s="2"/>
      <c r="K1248" s="2"/>
      <c r="L1248" s="2"/>
      <c r="M1248" s="2"/>
      <c r="N1248" s="2"/>
      <c r="O1248" s="2"/>
      <c r="P1248" s="66"/>
      <c r="Q1248" s="66"/>
      <c r="R1248" s="2"/>
    </row>
    <row r="1249" spans="1:18">
      <c r="A1249" s="3"/>
      <c r="B1249" s="3"/>
      <c r="C1249" s="2"/>
      <c r="D1249" s="2"/>
      <c r="E1249" s="64"/>
      <c r="F1249" s="64"/>
      <c r="G1249" s="64"/>
      <c r="H1249" s="64"/>
      <c r="I1249" s="2"/>
      <c r="J1249" s="2"/>
      <c r="K1249" s="2"/>
      <c r="L1249" s="2"/>
      <c r="M1249" s="2"/>
      <c r="N1249" s="2"/>
      <c r="O1249" s="2"/>
      <c r="P1249" s="66"/>
      <c r="Q1249" s="66"/>
      <c r="R1249" s="2"/>
    </row>
    <row r="1250" spans="1:18">
      <c r="A1250" s="3"/>
      <c r="B1250" s="3"/>
      <c r="C1250" s="2"/>
      <c r="D1250" s="2"/>
      <c r="E1250" s="64"/>
      <c r="F1250" s="64"/>
      <c r="G1250" s="64"/>
      <c r="H1250" s="64"/>
      <c r="I1250" s="2"/>
      <c r="J1250" s="2"/>
      <c r="K1250" s="2"/>
      <c r="L1250" s="2"/>
      <c r="M1250" s="2"/>
      <c r="N1250" s="2"/>
      <c r="O1250" s="2"/>
      <c r="P1250" s="66"/>
      <c r="Q1250" s="66"/>
      <c r="R1250" s="2"/>
    </row>
    <row r="1251" spans="1:18">
      <c r="A1251" s="3"/>
      <c r="B1251" s="3"/>
      <c r="C1251" s="2"/>
      <c r="D1251" s="2"/>
      <c r="E1251" s="64"/>
      <c r="F1251" s="64"/>
      <c r="G1251" s="64"/>
      <c r="H1251" s="64"/>
      <c r="I1251" s="2"/>
      <c r="J1251" s="2"/>
      <c r="K1251" s="2"/>
      <c r="L1251" s="2"/>
      <c r="M1251" s="2"/>
      <c r="N1251" s="2"/>
      <c r="O1251" s="2"/>
      <c r="P1251" s="66"/>
      <c r="Q1251" s="66"/>
      <c r="R1251" s="2"/>
    </row>
    <row r="1252" spans="1:18">
      <c r="A1252" s="3"/>
      <c r="B1252" s="3"/>
      <c r="C1252" s="2"/>
      <c r="D1252" s="2"/>
      <c r="E1252" s="64"/>
      <c r="F1252" s="64"/>
      <c r="G1252" s="64"/>
      <c r="H1252" s="64"/>
      <c r="I1252" s="2"/>
      <c r="J1252" s="2"/>
      <c r="K1252" s="2"/>
      <c r="L1252" s="2"/>
      <c r="M1252" s="2"/>
      <c r="N1252" s="2"/>
      <c r="O1252" s="2"/>
      <c r="P1252" s="66"/>
      <c r="Q1252" s="66"/>
      <c r="R1252" s="2"/>
    </row>
    <row r="1253" spans="1:18">
      <c r="A1253" s="3"/>
      <c r="B1253" s="3"/>
      <c r="C1253" s="2"/>
      <c r="D1253" s="2"/>
      <c r="E1253" s="64"/>
      <c r="F1253" s="64"/>
      <c r="G1253" s="64"/>
      <c r="H1253" s="64"/>
      <c r="I1253" s="2"/>
      <c r="J1253" s="2"/>
      <c r="K1253" s="2"/>
      <c r="L1253" s="2"/>
      <c r="M1253" s="2"/>
      <c r="N1253" s="2"/>
      <c r="O1253" s="2"/>
      <c r="P1253" s="66"/>
      <c r="Q1253" s="66"/>
      <c r="R1253" s="2"/>
    </row>
    <row r="1254" spans="1:18">
      <c r="A1254" s="3"/>
      <c r="B1254" s="3"/>
      <c r="C1254" s="2"/>
      <c r="D1254" s="2"/>
      <c r="E1254" s="64"/>
      <c r="F1254" s="64"/>
      <c r="G1254" s="64"/>
      <c r="H1254" s="64"/>
      <c r="I1254" s="2"/>
      <c r="J1254" s="2"/>
      <c r="K1254" s="2"/>
      <c r="L1254" s="2"/>
      <c r="M1254" s="2"/>
      <c r="N1254" s="2"/>
      <c r="O1254" s="2"/>
      <c r="P1254" s="66"/>
      <c r="Q1254" s="66"/>
      <c r="R1254" s="2"/>
    </row>
    <row r="1255" spans="1:18">
      <c r="A1255" s="3"/>
      <c r="B1255" s="3"/>
      <c r="C1255" s="2"/>
      <c r="D1255" s="2"/>
      <c r="E1255" s="64"/>
      <c r="F1255" s="64"/>
      <c r="G1255" s="64"/>
      <c r="H1255" s="64"/>
      <c r="I1255" s="2"/>
      <c r="J1255" s="2"/>
      <c r="K1255" s="2"/>
      <c r="L1255" s="2"/>
      <c r="M1255" s="2"/>
      <c r="N1255" s="2"/>
      <c r="O1255" s="2"/>
      <c r="P1255" s="66"/>
      <c r="Q1255" s="66"/>
      <c r="R1255" s="2"/>
    </row>
    <row r="1256" spans="1:18">
      <c r="A1256" s="3"/>
      <c r="B1256" s="3"/>
      <c r="C1256" s="2"/>
      <c r="D1256" s="2"/>
      <c r="E1256" s="64"/>
      <c r="F1256" s="64"/>
      <c r="G1256" s="64"/>
      <c r="H1256" s="64"/>
      <c r="I1256" s="2"/>
      <c r="J1256" s="2"/>
      <c r="K1256" s="2"/>
      <c r="L1256" s="2"/>
      <c r="M1256" s="2"/>
      <c r="N1256" s="2"/>
      <c r="O1256" s="2"/>
      <c r="P1256" s="66"/>
      <c r="Q1256" s="66"/>
      <c r="R1256" s="2"/>
    </row>
    <row r="1257" spans="1:18">
      <c r="A1257" s="3"/>
      <c r="B1257" s="3"/>
      <c r="C1257" s="2"/>
      <c r="D1257" s="2"/>
      <c r="E1257" s="64"/>
      <c r="F1257" s="64"/>
      <c r="G1257" s="64"/>
      <c r="H1257" s="64"/>
      <c r="I1257" s="2"/>
      <c r="J1257" s="2"/>
      <c r="K1257" s="2"/>
      <c r="L1257" s="2"/>
      <c r="M1257" s="2"/>
      <c r="N1257" s="2"/>
      <c r="O1257" s="2"/>
      <c r="P1257" s="66"/>
      <c r="Q1257" s="66"/>
      <c r="R1257" s="2"/>
    </row>
    <row r="1258" spans="1:18">
      <c r="A1258" s="3"/>
      <c r="B1258" s="3"/>
      <c r="C1258" s="2"/>
      <c r="D1258" s="2"/>
      <c r="E1258" s="64"/>
      <c r="F1258" s="64"/>
      <c r="G1258" s="64"/>
      <c r="H1258" s="64"/>
      <c r="I1258" s="2"/>
      <c r="J1258" s="2"/>
      <c r="K1258" s="2"/>
      <c r="L1258" s="2"/>
      <c r="M1258" s="2"/>
      <c r="N1258" s="2"/>
      <c r="O1258" s="2"/>
      <c r="P1258" s="66"/>
      <c r="Q1258" s="66"/>
      <c r="R1258" s="2"/>
    </row>
    <row r="1259" spans="1:18">
      <c r="A1259" s="3"/>
      <c r="B1259" s="3"/>
      <c r="C1259" s="2"/>
      <c r="D1259" s="2"/>
      <c r="E1259" s="64"/>
      <c r="F1259" s="64"/>
      <c r="G1259" s="64"/>
      <c r="H1259" s="64"/>
      <c r="I1259" s="2"/>
      <c r="J1259" s="2"/>
      <c r="K1259" s="2"/>
      <c r="L1259" s="2"/>
      <c r="M1259" s="2"/>
      <c r="N1259" s="2"/>
      <c r="O1259" s="2"/>
      <c r="P1259" s="66"/>
      <c r="Q1259" s="66"/>
      <c r="R1259" s="2"/>
    </row>
    <row r="1260" spans="1:18">
      <c r="A1260" s="3"/>
      <c r="B1260" s="3"/>
      <c r="C1260" s="2"/>
      <c r="D1260" s="2"/>
      <c r="E1260" s="64"/>
      <c r="F1260" s="64"/>
      <c r="G1260" s="64"/>
      <c r="H1260" s="64"/>
      <c r="I1260" s="2"/>
      <c r="J1260" s="2"/>
      <c r="K1260" s="2"/>
      <c r="L1260" s="2"/>
      <c r="M1260" s="2"/>
      <c r="N1260" s="2"/>
      <c r="O1260" s="2"/>
      <c r="P1260" s="66"/>
      <c r="Q1260" s="66"/>
      <c r="R1260" s="2"/>
    </row>
    <row r="1261" spans="1:18">
      <c r="A1261" s="3"/>
      <c r="B1261" s="3"/>
      <c r="C1261" s="2"/>
      <c r="D1261" s="2"/>
      <c r="E1261" s="64"/>
      <c r="F1261" s="64"/>
      <c r="G1261" s="64"/>
      <c r="H1261" s="64"/>
      <c r="I1261" s="2"/>
      <c r="J1261" s="2"/>
      <c r="K1261" s="2"/>
      <c r="L1261" s="2"/>
      <c r="M1261" s="2"/>
      <c r="N1261" s="2"/>
      <c r="O1261" s="2"/>
      <c r="P1261" s="66"/>
      <c r="Q1261" s="66"/>
      <c r="R1261" s="2"/>
    </row>
    <row r="1262" spans="1:18">
      <c r="A1262" s="3"/>
      <c r="B1262" s="3"/>
      <c r="C1262" s="2"/>
      <c r="D1262" s="2"/>
      <c r="E1262" s="64"/>
      <c r="F1262" s="64"/>
      <c r="G1262" s="64"/>
      <c r="H1262" s="64"/>
      <c r="I1262" s="2"/>
      <c r="J1262" s="2"/>
      <c r="K1262" s="2"/>
      <c r="L1262" s="2"/>
      <c r="M1262" s="2"/>
      <c r="N1262" s="2"/>
      <c r="O1262" s="2"/>
      <c r="P1262" s="66"/>
      <c r="Q1262" s="66"/>
      <c r="R1262" s="2"/>
    </row>
    <row r="1263" spans="1:18">
      <c r="A1263" s="3"/>
      <c r="B1263" s="3"/>
      <c r="C1263" s="2"/>
      <c r="D1263" s="2"/>
      <c r="E1263" s="64"/>
      <c r="F1263" s="64"/>
      <c r="G1263" s="64"/>
      <c r="H1263" s="64"/>
      <c r="I1263" s="2"/>
      <c r="J1263" s="2"/>
      <c r="K1263" s="2"/>
      <c r="L1263" s="2"/>
      <c r="M1263" s="2"/>
      <c r="N1263" s="2"/>
      <c r="O1263" s="2"/>
      <c r="P1263" s="66"/>
      <c r="Q1263" s="66"/>
      <c r="R1263" s="2"/>
    </row>
    <row r="1264" spans="1:18">
      <c r="A1264" s="3"/>
      <c r="B1264" s="3"/>
      <c r="C1264" s="2"/>
      <c r="D1264" s="2"/>
      <c r="E1264" s="64"/>
      <c r="F1264" s="64"/>
      <c r="G1264" s="64"/>
      <c r="H1264" s="64"/>
      <c r="I1264" s="2"/>
      <c r="J1264" s="2"/>
      <c r="K1264" s="2"/>
      <c r="L1264" s="2"/>
      <c r="M1264" s="2"/>
      <c r="N1264" s="2"/>
      <c r="O1264" s="2"/>
      <c r="P1264" s="66"/>
      <c r="Q1264" s="66"/>
      <c r="R1264" s="2"/>
    </row>
    <row r="1265" spans="1:18">
      <c r="A1265" s="3"/>
      <c r="B1265" s="3"/>
      <c r="C1265" s="2"/>
      <c r="D1265" s="2"/>
      <c r="E1265" s="64"/>
      <c r="F1265" s="64"/>
      <c r="G1265" s="64"/>
      <c r="H1265" s="64"/>
      <c r="I1265" s="2"/>
      <c r="J1265" s="2"/>
      <c r="K1265" s="2"/>
      <c r="L1265" s="2"/>
      <c r="M1265" s="2"/>
      <c r="N1265" s="2"/>
      <c r="O1265" s="2"/>
      <c r="P1265" s="66"/>
      <c r="Q1265" s="66"/>
      <c r="R1265" s="2"/>
    </row>
    <row r="1266" spans="1:18">
      <c r="A1266" s="3"/>
      <c r="B1266" s="3"/>
      <c r="C1266" s="2"/>
      <c r="D1266" s="2"/>
      <c r="E1266" s="64"/>
      <c r="F1266" s="64"/>
      <c r="G1266" s="64"/>
      <c r="H1266" s="64"/>
      <c r="I1266" s="2"/>
      <c r="J1266" s="2"/>
      <c r="K1266" s="2"/>
      <c r="L1266" s="2"/>
      <c r="M1266" s="2"/>
      <c r="N1266" s="2"/>
      <c r="O1266" s="2"/>
      <c r="P1266" s="66"/>
      <c r="Q1266" s="66"/>
      <c r="R1266" s="2"/>
    </row>
    <row r="1267" spans="1:18">
      <c r="A1267" s="3"/>
      <c r="B1267" s="3"/>
      <c r="C1267" s="2"/>
      <c r="D1267" s="2"/>
      <c r="E1267" s="64"/>
      <c r="F1267" s="64"/>
      <c r="G1267" s="64"/>
      <c r="H1267" s="64"/>
      <c r="I1267" s="2"/>
      <c r="J1267" s="2"/>
      <c r="K1267" s="2"/>
      <c r="L1267" s="2"/>
      <c r="M1267" s="2"/>
      <c r="N1267" s="2"/>
      <c r="O1267" s="2"/>
      <c r="P1267" s="66"/>
      <c r="Q1267" s="66"/>
      <c r="R1267" s="2"/>
    </row>
    <row r="1268" spans="1:18">
      <c r="A1268" s="3"/>
      <c r="B1268" s="3"/>
      <c r="C1268" s="2"/>
      <c r="D1268" s="2"/>
      <c r="E1268" s="64"/>
      <c r="F1268" s="64"/>
      <c r="G1268" s="64"/>
      <c r="H1268" s="64"/>
      <c r="I1268" s="2"/>
      <c r="J1268" s="2"/>
      <c r="K1268" s="2"/>
      <c r="L1268" s="2"/>
      <c r="M1268" s="2"/>
      <c r="N1268" s="2"/>
      <c r="O1268" s="2"/>
      <c r="P1268" s="66"/>
      <c r="Q1268" s="66"/>
      <c r="R1268" s="2"/>
    </row>
    <row r="1269" spans="1:18">
      <c r="A1269" s="3"/>
      <c r="B1269" s="3"/>
      <c r="C1269" s="2"/>
      <c r="D1269" s="2"/>
      <c r="E1269" s="64"/>
      <c r="F1269" s="64"/>
      <c r="G1269" s="64"/>
      <c r="H1269" s="64"/>
      <c r="I1269" s="2"/>
      <c r="J1269" s="2"/>
      <c r="K1269" s="2"/>
      <c r="L1269" s="2"/>
      <c r="M1269" s="2"/>
      <c r="N1269" s="2"/>
      <c r="O1269" s="2"/>
      <c r="P1269" s="66"/>
      <c r="Q1269" s="66"/>
      <c r="R1269" s="2"/>
    </row>
    <row r="1270" spans="1:18">
      <c r="A1270" s="3"/>
      <c r="B1270" s="3"/>
      <c r="C1270" s="2"/>
      <c r="D1270" s="2"/>
      <c r="E1270" s="64"/>
      <c r="F1270" s="64"/>
      <c r="G1270" s="64"/>
      <c r="H1270" s="64"/>
      <c r="I1270" s="2"/>
      <c r="J1270" s="2"/>
      <c r="K1270" s="2"/>
      <c r="L1270" s="2"/>
      <c r="M1270" s="2"/>
      <c r="N1270" s="2"/>
      <c r="O1270" s="2"/>
      <c r="P1270" s="66"/>
      <c r="Q1270" s="66"/>
      <c r="R1270" s="2"/>
    </row>
    <row r="1271" spans="1:18">
      <c r="A1271" s="3"/>
      <c r="B1271" s="3"/>
      <c r="C1271" s="2"/>
      <c r="D1271" s="2"/>
      <c r="E1271" s="64"/>
      <c r="F1271" s="64"/>
      <c r="G1271" s="64"/>
      <c r="H1271" s="64"/>
      <c r="I1271" s="2"/>
      <c r="J1271" s="2"/>
      <c r="K1271" s="2"/>
      <c r="L1271" s="2"/>
      <c r="M1271" s="2"/>
      <c r="N1271" s="2"/>
      <c r="O1271" s="2"/>
      <c r="P1271" s="66"/>
      <c r="Q1271" s="66"/>
      <c r="R1271" s="2"/>
    </row>
    <row r="1272" spans="1:18">
      <c r="A1272" s="3"/>
      <c r="B1272" s="3"/>
      <c r="C1272" s="2"/>
      <c r="D1272" s="2"/>
      <c r="E1272" s="64"/>
      <c r="F1272" s="64"/>
      <c r="G1272" s="64"/>
      <c r="H1272" s="64"/>
      <c r="I1272" s="2"/>
      <c r="J1272" s="2"/>
      <c r="K1272" s="2"/>
      <c r="L1272" s="2"/>
      <c r="M1272" s="2"/>
      <c r="N1272" s="2"/>
      <c r="O1272" s="2"/>
      <c r="P1272" s="66"/>
      <c r="Q1272" s="66"/>
      <c r="R1272" s="2"/>
    </row>
    <row r="1273" spans="1:18">
      <c r="A1273" s="3"/>
      <c r="B1273" s="3"/>
      <c r="C1273" s="2"/>
      <c r="D1273" s="2"/>
      <c r="E1273" s="64"/>
      <c r="F1273" s="64"/>
      <c r="G1273" s="64"/>
      <c r="H1273" s="64"/>
      <c r="I1273" s="2"/>
      <c r="J1273" s="2"/>
      <c r="K1273" s="2"/>
      <c r="L1273" s="2"/>
      <c r="M1273" s="2"/>
      <c r="N1273" s="2"/>
      <c r="O1273" s="2"/>
      <c r="P1273" s="66"/>
      <c r="Q1273" s="66"/>
      <c r="R1273" s="2"/>
    </row>
    <row r="1274" spans="1:18">
      <c r="A1274" s="3"/>
      <c r="B1274" s="3"/>
      <c r="C1274" s="2"/>
      <c r="D1274" s="2"/>
      <c r="E1274" s="64"/>
      <c r="F1274" s="64"/>
      <c r="G1274" s="64"/>
      <c r="H1274" s="64"/>
      <c r="I1274" s="2"/>
      <c r="J1274" s="2"/>
      <c r="K1274" s="2"/>
      <c r="L1274" s="2"/>
      <c r="M1274" s="2"/>
      <c r="N1274" s="2"/>
      <c r="O1274" s="2"/>
      <c r="P1274" s="66"/>
      <c r="Q1274" s="66"/>
      <c r="R1274" s="2"/>
    </row>
    <row r="1275" spans="1:18">
      <c r="A1275" s="3"/>
      <c r="B1275" s="3"/>
      <c r="C1275" s="2"/>
      <c r="D1275" s="2"/>
      <c r="E1275" s="64"/>
      <c r="F1275" s="64"/>
      <c r="G1275" s="64"/>
      <c r="H1275" s="64"/>
      <c r="I1275" s="2"/>
      <c r="J1275" s="2"/>
      <c r="K1275" s="2"/>
      <c r="L1275" s="2"/>
      <c r="M1275" s="2"/>
      <c r="N1275" s="2"/>
      <c r="O1275" s="2"/>
      <c r="P1275" s="66"/>
      <c r="Q1275" s="66"/>
      <c r="R1275" s="2"/>
    </row>
    <row r="1276" spans="1:18">
      <c r="A1276" s="3"/>
      <c r="B1276" s="3"/>
      <c r="C1276" s="2"/>
      <c r="D1276" s="2"/>
      <c r="E1276" s="64"/>
      <c r="F1276" s="64"/>
      <c r="G1276" s="64"/>
      <c r="H1276" s="64"/>
      <c r="I1276" s="2"/>
      <c r="J1276" s="2"/>
      <c r="K1276" s="2"/>
      <c r="L1276" s="2"/>
      <c r="M1276" s="2"/>
      <c r="N1276" s="2"/>
      <c r="O1276" s="2"/>
      <c r="P1276" s="66"/>
      <c r="Q1276" s="66"/>
      <c r="R1276" s="2"/>
    </row>
    <row r="1277" spans="1:18">
      <c r="A1277" s="3"/>
      <c r="B1277" s="3"/>
      <c r="C1277" s="2"/>
      <c r="D1277" s="2"/>
      <c r="E1277" s="64"/>
      <c r="F1277" s="64"/>
      <c r="G1277" s="64"/>
      <c r="H1277" s="64"/>
      <c r="I1277" s="2"/>
      <c r="J1277" s="2"/>
      <c r="K1277" s="2"/>
      <c r="L1277" s="2"/>
      <c r="M1277" s="2"/>
      <c r="N1277" s="2"/>
      <c r="O1277" s="2"/>
      <c r="P1277" s="66"/>
      <c r="Q1277" s="66"/>
      <c r="R1277" s="2"/>
    </row>
    <row r="1278" spans="1:18">
      <c r="A1278" s="3"/>
      <c r="B1278" s="3"/>
      <c r="C1278" s="2"/>
      <c r="D1278" s="2"/>
      <c r="E1278" s="64"/>
      <c r="F1278" s="64"/>
      <c r="G1278" s="64"/>
      <c r="H1278" s="64"/>
      <c r="I1278" s="2"/>
      <c r="J1278" s="2"/>
      <c r="K1278" s="2"/>
      <c r="L1278" s="2"/>
      <c r="M1278" s="2"/>
      <c r="N1278" s="2"/>
      <c r="O1278" s="2"/>
      <c r="P1278" s="66"/>
      <c r="Q1278" s="66"/>
      <c r="R1278" s="2"/>
    </row>
    <row r="1279" spans="1:18">
      <c r="A1279" s="3"/>
      <c r="B1279" s="3"/>
      <c r="C1279" s="2"/>
      <c r="D1279" s="2"/>
      <c r="E1279" s="64"/>
      <c r="F1279" s="64"/>
      <c r="G1279" s="64"/>
      <c r="H1279" s="64"/>
      <c r="I1279" s="2"/>
      <c r="J1279" s="2"/>
      <c r="K1279" s="2"/>
      <c r="L1279" s="2"/>
      <c r="M1279" s="2"/>
      <c r="N1279" s="2"/>
      <c r="O1279" s="2"/>
      <c r="P1279" s="66"/>
      <c r="Q1279" s="66"/>
      <c r="R1279" s="2"/>
    </row>
    <row r="1280" spans="1:18">
      <c r="A1280" s="3"/>
      <c r="B1280" s="3"/>
      <c r="C1280" s="2"/>
      <c r="D1280" s="2"/>
      <c r="E1280" s="64"/>
      <c r="F1280" s="64"/>
      <c r="G1280" s="64"/>
      <c r="H1280" s="64"/>
      <c r="I1280" s="2"/>
      <c r="J1280" s="2"/>
      <c r="K1280" s="2"/>
      <c r="L1280" s="2"/>
      <c r="M1280" s="2"/>
      <c r="N1280" s="2"/>
      <c r="O1280" s="2"/>
      <c r="P1280" s="66"/>
      <c r="Q1280" s="66"/>
      <c r="R1280" s="2"/>
    </row>
    <row r="1281" spans="1:18">
      <c r="A1281" s="3"/>
      <c r="B1281" s="3"/>
      <c r="C1281" s="2"/>
      <c r="D1281" s="2"/>
      <c r="E1281" s="64"/>
      <c r="F1281" s="64"/>
      <c r="G1281" s="64"/>
      <c r="H1281" s="64"/>
      <c r="I1281" s="2"/>
      <c r="J1281" s="2"/>
      <c r="K1281" s="2"/>
      <c r="L1281" s="2"/>
      <c r="M1281" s="2"/>
      <c r="N1281" s="2"/>
      <c r="O1281" s="2"/>
      <c r="P1281" s="66"/>
      <c r="Q1281" s="66"/>
      <c r="R1281" s="2"/>
    </row>
    <row r="1282" spans="1:18">
      <c r="A1282" s="3"/>
      <c r="B1282" s="3"/>
      <c r="C1282" s="2"/>
      <c r="D1282" s="2"/>
      <c r="E1282" s="64"/>
      <c r="F1282" s="64"/>
      <c r="G1282" s="64"/>
      <c r="H1282" s="64"/>
      <c r="I1282" s="2"/>
      <c r="L1282" s="2"/>
      <c r="M1282" s="2"/>
      <c r="N1282" s="2"/>
    </row>
    <row r="1283" spans="1:18">
      <c r="A1283" s="3"/>
      <c r="B1283" s="3"/>
      <c r="C1283" s="2"/>
      <c r="D1283" s="2"/>
      <c r="E1283" s="64"/>
      <c r="F1283" s="64"/>
      <c r="G1283" s="64"/>
      <c r="H1283" s="64"/>
      <c r="I1283" s="2"/>
      <c r="L1283" s="2"/>
      <c r="M1283" s="2"/>
      <c r="N1283" s="2"/>
    </row>
    <row r="1284" spans="1:18">
      <c r="A1284" s="3"/>
      <c r="B1284" s="3"/>
      <c r="C1284" s="2"/>
      <c r="D1284" s="2"/>
      <c r="E1284" s="64"/>
      <c r="F1284" s="64"/>
      <c r="G1284" s="64"/>
      <c r="H1284" s="64"/>
      <c r="I1284" s="2"/>
      <c r="L1284" s="2"/>
      <c r="M1284" s="2"/>
      <c r="N1284" s="2"/>
    </row>
    <row r="1285" spans="1:18">
      <c r="A1285" s="3"/>
      <c r="B1285" s="3"/>
      <c r="C1285" s="2"/>
      <c r="D1285" s="2"/>
      <c r="E1285" s="64"/>
      <c r="F1285" s="64"/>
      <c r="G1285" s="64"/>
      <c r="H1285" s="64"/>
      <c r="I1285" s="2"/>
      <c r="L1285" s="2"/>
      <c r="M1285" s="2"/>
      <c r="N1285" s="2"/>
    </row>
    <row r="1286" spans="1:18">
      <c r="A1286" s="3"/>
      <c r="B1286" s="3"/>
      <c r="C1286" s="2"/>
      <c r="D1286" s="2"/>
      <c r="E1286" s="64"/>
      <c r="F1286" s="64"/>
      <c r="G1286" s="64"/>
      <c r="H1286" s="64"/>
      <c r="I1286" s="2"/>
      <c r="L1286" s="2"/>
      <c r="M1286" s="2"/>
      <c r="N1286" s="2"/>
    </row>
    <row r="1287" spans="1:18">
      <c r="A1287" s="3"/>
      <c r="B1287" s="3"/>
      <c r="C1287" s="2"/>
      <c r="D1287" s="2"/>
      <c r="E1287" s="64"/>
      <c r="F1287" s="64"/>
      <c r="G1287" s="64"/>
      <c r="H1287" s="64"/>
      <c r="I1287" s="2"/>
      <c r="L1287" s="2"/>
      <c r="M1287" s="2"/>
      <c r="N1287" s="2"/>
    </row>
    <row r="1288" spans="1:18">
      <c r="A1288" s="3"/>
      <c r="B1288" s="3"/>
      <c r="C1288" s="2"/>
      <c r="D1288" s="2"/>
      <c r="E1288" s="64"/>
      <c r="F1288" s="64"/>
      <c r="G1288" s="64"/>
      <c r="H1288" s="64"/>
      <c r="I1288" s="2"/>
      <c r="L1288" s="2"/>
      <c r="M1288" s="2"/>
      <c r="N1288" s="2"/>
    </row>
    <row r="1289" spans="1:18">
      <c r="A1289" s="3"/>
      <c r="B1289" s="3"/>
      <c r="C1289" s="2"/>
      <c r="D1289" s="2"/>
      <c r="E1289" s="64"/>
      <c r="F1289" s="64"/>
      <c r="G1289" s="64"/>
      <c r="H1289" s="64"/>
      <c r="I1289" s="2"/>
      <c r="L1289" s="2"/>
      <c r="M1289" s="2"/>
      <c r="N1289" s="2"/>
    </row>
    <row r="1290" spans="1:18">
      <c r="A1290" s="3"/>
      <c r="B1290" s="3"/>
      <c r="C1290" s="2"/>
      <c r="D1290" s="2"/>
      <c r="E1290" s="64"/>
      <c r="F1290" s="64"/>
      <c r="G1290" s="64"/>
      <c r="H1290" s="64"/>
      <c r="I1290" s="2"/>
      <c r="L1290" s="2"/>
      <c r="M1290" s="2"/>
      <c r="N1290" s="2"/>
    </row>
    <row r="1291" spans="1:18">
      <c r="A1291" s="3"/>
      <c r="B1291" s="3"/>
      <c r="C1291" s="2"/>
      <c r="D1291" s="2"/>
      <c r="E1291" s="64"/>
      <c r="F1291" s="64"/>
      <c r="G1291" s="64"/>
      <c r="H1291" s="64"/>
      <c r="I1291" s="2"/>
      <c r="L1291" s="2"/>
      <c r="M1291" s="2"/>
      <c r="N1291" s="2"/>
    </row>
    <row r="1292" spans="1:18">
      <c r="A1292" s="3"/>
      <c r="B1292" s="3"/>
      <c r="C1292" s="2"/>
      <c r="D1292" s="2"/>
      <c r="E1292" s="64"/>
      <c r="F1292" s="64"/>
      <c r="G1292" s="64"/>
      <c r="H1292" s="64"/>
      <c r="I1292" s="2"/>
      <c r="L1292" s="2"/>
      <c r="M1292" s="2"/>
      <c r="N1292" s="2"/>
    </row>
    <row r="1293" spans="1:18">
      <c r="A1293" s="3"/>
      <c r="B1293" s="3"/>
      <c r="C1293" s="2"/>
      <c r="D1293" s="2"/>
      <c r="E1293" s="64"/>
      <c r="F1293" s="64"/>
      <c r="G1293" s="64"/>
      <c r="H1293" s="64"/>
      <c r="I1293" s="2"/>
      <c r="L1293" s="2"/>
      <c r="M1293" s="2"/>
      <c r="N1293" s="2"/>
    </row>
    <row r="1294" spans="1:18">
      <c r="A1294" s="3"/>
      <c r="B1294" s="3"/>
      <c r="C1294" s="2"/>
      <c r="D1294" s="2"/>
      <c r="E1294" s="64"/>
      <c r="F1294" s="64"/>
      <c r="G1294" s="64"/>
      <c r="H1294" s="64"/>
      <c r="I1294" s="2"/>
      <c r="L1294" s="2"/>
      <c r="M1294" s="2"/>
      <c r="N1294" s="2"/>
    </row>
    <row r="1295" spans="1:18">
      <c r="A1295" s="3"/>
      <c r="B1295" s="3"/>
      <c r="C1295" s="2"/>
      <c r="D1295" s="2"/>
      <c r="E1295" s="64"/>
      <c r="F1295" s="64"/>
      <c r="G1295" s="64"/>
      <c r="H1295" s="64"/>
      <c r="I1295" s="2"/>
      <c r="L1295" s="2"/>
      <c r="M1295" s="2"/>
      <c r="N1295" s="2"/>
    </row>
    <row r="1296" spans="1:18">
      <c r="A1296" s="3"/>
      <c r="B1296" s="3"/>
      <c r="C1296" s="2"/>
      <c r="D1296" s="2"/>
      <c r="E1296" s="64"/>
      <c r="F1296" s="64"/>
      <c r="G1296" s="64"/>
      <c r="H1296" s="64"/>
      <c r="I1296" s="2"/>
      <c r="L1296" s="2"/>
      <c r="M1296" s="2"/>
      <c r="N1296" s="2"/>
    </row>
    <row r="1297" spans="1:14">
      <c r="A1297" s="3"/>
      <c r="B1297" s="3"/>
      <c r="C1297" s="2"/>
      <c r="D1297" s="2"/>
      <c r="E1297" s="64"/>
      <c r="F1297" s="64"/>
      <c r="G1297" s="64"/>
      <c r="H1297" s="64"/>
      <c r="I1297" s="2"/>
      <c r="L1297" s="2"/>
      <c r="M1297" s="2"/>
      <c r="N1297" s="2"/>
    </row>
    <row r="1298" spans="1:14">
      <c r="A1298" s="3"/>
      <c r="B1298" s="3"/>
      <c r="C1298" s="2"/>
      <c r="D1298" s="2"/>
      <c r="E1298" s="64"/>
      <c r="F1298" s="64"/>
      <c r="G1298" s="64"/>
      <c r="H1298" s="64"/>
      <c r="I1298" s="2"/>
      <c r="L1298" s="2"/>
      <c r="M1298" s="2"/>
      <c r="N1298" s="2"/>
    </row>
    <row r="1299" spans="1:14">
      <c r="A1299" s="3"/>
      <c r="B1299" s="3"/>
      <c r="C1299" s="2"/>
      <c r="D1299" s="2"/>
      <c r="E1299" s="64"/>
      <c r="F1299" s="64"/>
      <c r="G1299" s="64"/>
      <c r="H1299" s="64"/>
      <c r="I1299" s="2"/>
      <c r="L1299" s="2"/>
      <c r="M1299" s="2"/>
      <c r="N1299" s="2"/>
    </row>
    <row r="1300" spans="1:14">
      <c r="A1300" s="3"/>
      <c r="B1300" s="3"/>
      <c r="C1300" s="2"/>
      <c r="D1300" s="2"/>
      <c r="E1300" s="64"/>
      <c r="F1300" s="64"/>
      <c r="G1300" s="64"/>
      <c r="H1300" s="64"/>
      <c r="I1300" s="2"/>
      <c r="L1300" s="2"/>
      <c r="M1300" s="2"/>
      <c r="N1300" s="2"/>
    </row>
  </sheetData>
  <mergeCells count="1">
    <mergeCell ref="J22:P72"/>
  </mergeCells>
  <hyperlinks>
    <hyperlink ref="J21" r:id="rId1"/>
  </hyperlinks>
  <pageMargins left="0.7" right="0.7" top="0.75" bottom="0.75" header="0.3" footer="0.3"/>
  <pageSetup orientation="portrait" r:id="rId2"/>
</worksheet>
</file>

<file path=xl/worksheets/sheet2.xml><?xml version="1.0" encoding="utf-8"?>
<worksheet xmlns="http://schemas.openxmlformats.org/spreadsheetml/2006/main" xmlns:r="http://schemas.openxmlformats.org/officeDocument/2006/relationships">
  <sheetPr codeName="Sheet1">
    <tabColor theme="5" tint="0.59999389629810485"/>
  </sheetPr>
  <dimension ref="A1:AAY764"/>
  <sheetViews>
    <sheetView showGridLines="0" tabSelected="1" topLeftCell="A4" zoomScaleNormal="100" workbookViewId="0">
      <selection activeCell="B30" sqref="B30"/>
    </sheetView>
  </sheetViews>
  <sheetFormatPr defaultColWidth="9" defaultRowHeight="14.25" outlineLevelRow="3" outlineLevelCol="2"/>
  <cols>
    <col min="1" max="1" width="1.5" customWidth="1"/>
    <col min="2" max="2" width="56.625" customWidth="1"/>
    <col min="3" max="3" width="2.375" style="45" customWidth="1"/>
    <col min="4" max="4" width="2.375" style="239" customWidth="1" outlineLevel="1"/>
    <col min="5" max="5" width="5.625" style="43" customWidth="1" outlineLevel="1"/>
    <col min="6" max="6" width="5" style="43" customWidth="1" outlineLevel="1"/>
    <col min="7" max="8" width="9.125" style="45" customWidth="1" outlineLevel="1"/>
    <col min="9" max="9" width="2.375" style="777" customWidth="1"/>
    <col min="10" max="701" width="2.375" hidden="1" customWidth="1" outlineLevel="1"/>
    <col min="702" max="702" width="2.375" style="52" hidden="1" customWidth="1" outlineLevel="1"/>
    <col min="703" max="703" width="2.375" style="52" customWidth="1" collapsed="1"/>
    <col min="704" max="704" width="2.375" customWidth="1"/>
    <col min="705" max="705" width="0.375" customWidth="1"/>
    <col min="706" max="706" width="1.75" style="166" customWidth="1" outlineLevel="1"/>
    <col min="707" max="707" width="5" style="523" customWidth="1" outlineLevel="2"/>
    <col min="708" max="708" width="2.25" style="165" customWidth="1" outlineLevel="2"/>
    <col min="709" max="709" width="7.375" customWidth="1" outlineLevel="2"/>
    <col min="710" max="710" width="8.375" style="23" customWidth="1" outlineLevel="2"/>
    <col min="711" max="711" width="12.25" style="42" customWidth="1" outlineLevel="2"/>
    <col min="712" max="712" width="5.75" style="23" customWidth="1" outlineLevel="1"/>
    <col min="713" max="713" width="52.125" customWidth="1"/>
    <col min="714" max="714" width="4.5" customWidth="1" outlineLevel="1"/>
    <col min="715" max="715" width="18.25" style="23" customWidth="1"/>
  </cols>
  <sheetData>
    <row r="1" spans="1:727" ht="6" customHeight="1">
      <c r="A1" s="171"/>
      <c r="B1" s="202" t="s">
        <v>0</v>
      </c>
      <c r="C1" s="203"/>
      <c r="D1" s="228"/>
      <c r="E1" s="204"/>
      <c r="F1" s="205"/>
      <c r="G1" s="206"/>
      <c r="H1" s="209"/>
      <c r="I1" s="244"/>
      <c r="J1" s="207"/>
      <c r="K1" s="208"/>
      <c r="L1" s="208"/>
      <c r="M1" s="208"/>
      <c r="N1" s="208"/>
      <c r="O1" s="208"/>
      <c r="P1" s="208"/>
      <c r="Q1" s="208"/>
      <c r="R1" s="208"/>
      <c r="S1" s="208"/>
      <c r="T1" s="208"/>
      <c r="U1" s="208"/>
      <c r="V1" s="208"/>
      <c r="W1" s="208"/>
      <c r="X1" s="208"/>
      <c r="Y1" s="208"/>
      <c r="Z1" s="208"/>
      <c r="AA1" s="208"/>
      <c r="AB1" s="208"/>
      <c r="AC1" s="208"/>
      <c r="AD1" s="208"/>
      <c r="AE1" s="208"/>
      <c r="AF1" s="208"/>
      <c r="AG1" s="208"/>
      <c r="AH1" s="208"/>
      <c r="AI1" s="208"/>
      <c r="AJ1" s="208"/>
      <c r="AK1" s="208"/>
      <c r="AL1" s="208"/>
      <c r="AM1" s="208"/>
      <c r="AN1" s="208"/>
      <c r="AO1" s="208"/>
      <c r="AP1" s="208"/>
      <c r="AQ1" s="208"/>
      <c r="AR1" s="208"/>
      <c r="AS1" s="208"/>
      <c r="AT1" s="208"/>
      <c r="AU1" s="208"/>
      <c r="AV1" s="208"/>
      <c r="AW1" s="208"/>
      <c r="AX1" s="208"/>
      <c r="AY1" s="208"/>
      <c r="AZ1" s="208"/>
      <c r="BA1" s="208"/>
      <c r="BB1" s="208"/>
      <c r="BC1" s="208"/>
      <c r="BD1" s="208"/>
      <c r="BE1" s="208"/>
      <c r="BF1" s="208"/>
      <c r="BG1" s="208"/>
      <c r="BH1" s="208"/>
      <c r="BI1" s="208"/>
      <c r="BJ1" s="208"/>
      <c r="BK1" s="208"/>
      <c r="BL1" s="208"/>
      <c r="BM1" s="208"/>
      <c r="BN1" s="208"/>
      <c r="BO1" s="208"/>
      <c r="BP1" s="208"/>
      <c r="BQ1" s="208"/>
      <c r="BR1" s="208"/>
      <c r="BS1" s="208"/>
      <c r="BT1" s="208"/>
      <c r="BU1" s="208"/>
      <c r="BV1" s="208"/>
      <c r="BW1" s="208"/>
      <c r="BX1" s="208"/>
      <c r="BY1" s="208"/>
      <c r="BZ1" s="208"/>
      <c r="CA1" s="208"/>
      <c r="CB1" s="208"/>
      <c r="CC1" s="208"/>
      <c r="CD1" s="208"/>
      <c r="CE1" s="208"/>
      <c r="CF1" s="208"/>
      <c r="CG1" s="208"/>
      <c r="CH1" s="208"/>
      <c r="CI1" s="208"/>
      <c r="CJ1" s="208"/>
      <c r="CK1" s="208"/>
      <c r="CL1" s="208"/>
      <c r="CM1" s="208"/>
      <c r="CN1" s="208"/>
      <c r="CO1" s="208"/>
      <c r="CP1" s="208"/>
      <c r="CQ1" s="208"/>
      <c r="CR1" s="208"/>
      <c r="CS1" s="208"/>
      <c r="CT1" s="208"/>
      <c r="CU1" s="208"/>
      <c r="CV1" s="208"/>
      <c r="CW1" s="208"/>
      <c r="CX1" s="208"/>
      <c r="CY1" s="208"/>
      <c r="CZ1" s="208"/>
      <c r="DA1" s="208"/>
      <c r="DB1" s="208"/>
      <c r="DC1" s="208"/>
      <c r="DD1" s="208"/>
      <c r="DE1" s="208"/>
      <c r="DF1" s="208"/>
      <c r="DG1" s="208"/>
      <c r="DH1" s="208"/>
      <c r="DI1" s="208"/>
      <c r="DJ1" s="208"/>
      <c r="DK1" s="208"/>
      <c r="DL1" s="208"/>
      <c r="DM1" s="208"/>
      <c r="DN1" s="208"/>
      <c r="DO1" s="208"/>
      <c r="DP1" s="208"/>
      <c r="AAA1" s="192"/>
      <c r="AAD1" s="90"/>
      <c r="AAE1" s="871" t="s">
        <v>74</v>
      </c>
      <c r="AAF1" s="871"/>
      <c r="AAG1" s="871"/>
      <c r="AAH1" s="871"/>
      <c r="AAI1" s="871"/>
      <c r="AAJ1" s="871"/>
      <c r="AAK1" s="871"/>
      <c r="AAL1" s="90"/>
      <c r="AAM1"/>
    </row>
    <row r="2" spans="1:727" ht="17.25" customHeight="1">
      <c r="A2" s="895"/>
      <c r="B2" s="897" t="s">
        <v>35</v>
      </c>
      <c r="C2" s="888" t="str">
        <f>S.General.RulemakingTitle</f>
        <v>Incorporate Lane Regional Air Protection Agency Rules into State Implementation Plan</v>
      </c>
      <c r="D2" s="888"/>
      <c r="E2" s="888"/>
      <c r="F2" s="888"/>
      <c r="G2" s="888"/>
      <c r="H2" s="888"/>
      <c r="I2" s="244"/>
      <c r="J2" s="215" t="s">
        <v>85</v>
      </c>
      <c r="K2" s="211"/>
      <c r="L2" s="23"/>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c r="AY2" s="26"/>
      <c r="AZ2" s="26"/>
      <c r="BA2" s="26"/>
      <c r="BB2" s="26"/>
      <c r="BC2" s="26"/>
      <c r="BD2" s="26"/>
      <c r="BE2" s="26"/>
      <c r="BF2" s="26"/>
      <c r="BG2" s="26"/>
      <c r="BH2" s="26"/>
      <c r="BI2" s="26"/>
      <c r="BJ2" s="26"/>
      <c r="BK2" s="26"/>
      <c r="BL2" s="26"/>
      <c r="BM2" s="26"/>
      <c r="BN2" s="26"/>
      <c r="BO2" s="26"/>
      <c r="BP2" s="26"/>
      <c r="BQ2" s="26"/>
      <c r="BR2" s="26"/>
      <c r="BS2" s="26"/>
      <c r="BT2" s="26"/>
      <c r="BU2" s="26"/>
      <c r="BV2" s="26"/>
      <c r="BW2" s="26"/>
      <c r="BX2" s="26"/>
      <c r="BY2" s="26"/>
      <c r="BZ2" s="26"/>
      <c r="CA2" s="26"/>
      <c r="CB2" s="26"/>
      <c r="CC2" s="26"/>
      <c r="CD2" s="26"/>
      <c r="CE2" s="26"/>
      <c r="CF2" s="26"/>
      <c r="CG2" s="26"/>
      <c r="CH2" s="26"/>
      <c r="CI2" s="26"/>
      <c r="CJ2" s="26"/>
      <c r="CK2" s="26"/>
      <c r="CL2" s="26"/>
      <c r="CM2" s="26"/>
      <c r="CN2" s="26"/>
      <c r="CO2" s="26"/>
      <c r="CP2" s="26"/>
      <c r="CQ2" s="26"/>
      <c r="CR2" s="26"/>
      <c r="CS2" s="26"/>
      <c r="CT2" s="26"/>
      <c r="CU2" s="26"/>
      <c r="CV2" s="26"/>
      <c r="CW2" s="26"/>
      <c r="CX2" s="26"/>
      <c r="CY2" s="26"/>
      <c r="CZ2" s="26"/>
      <c r="DA2" s="26"/>
      <c r="DB2" s="26"/>
      <c r="DC2" s="26"/>
      <c r="DD2" s="26"/>
      <c r="DE2" s="26"/>
      <c r="DF2" s="26"/>
      <c r="DG2" s="26"/>
      <c r="DH2" s="26"/>
      <c r="DI2" s="26"/>
      <c r="DJ2" s="26"/>
      <c r="DK2" s="26"/>
      <c r="DL2" s="26"/>
      <c r="DM2" s="26"/>
      <c r="DN2" s="26"/>
      <c r="DO2" s="26"/>
      <c r="DP2" s="26"/>
      <c r="AAD2" s="90"/>
      <c r="AAE2" s="871"/>
      <c r="AAF2" s="871"/>
      <c r="AAG2" s="871"/>
      <c r="AAH2" s="871"/>
      <c r="AAI2" s="871"/>
      <c r="AAJ2" s="871"/>
      <c r="AAK2" s="871"/>
      <c r="AAL2" s="90"/>
      <c r="AAM2"/>
    </row>
    <row r="3" spans="1:727" ht="18" customHeight="1">
      <c r="A3" s="895"/>
      <c r="B3" s="897"/>
      <c r="C3" s="888"/>
      <c r="D3" s="888"/>
      <c r="E3" s="888"/>
      <c r="F3" s="888"/>
      <c r="G3" s="888"/>
      <c r="H3" s="888"/>
      <c r="I3" s="244"/>
      <c r="J3" s="776">
        <v>0</v>
      </c>
      <c r="K3" s="35"/>
      <c r="N3" s="52"/>
      <c r="O3" s="875" t="s">
        <v>29</v>
      </c>
      <c r="P3" s="876"/>
      <c r="Q3" s="764"/>
      <c r="R3" s="873" t="s">
        <v>28</v>
      </c>
      <c r="S3" s="874"/>
      <c r="T3" s="765"/>
      <c r="U3" s="883" t="s">
        <v>27</v>
      </c>
      <c r="V3" s="884"/>
      <c r="W3" s="765"/>
      <c r="X3" s="765"/>
      <c r="Y3" s="766"/>
      <c r="Z3" s="766"/>
      <c r="AA3" s="766"/>
      <c r="AB3" s="766"/>
      <c r="AC3" s="766"/>
      <c r="AD3" s="766"/>
      <c r="AE3" s="766"/>
      <c r="AF3" s="766"/>
      <c r="AG3" s="766"/>
      <c r="AH3" s="766"/>
      <c r="AI3" s="766"/>
      <c r="AJ3" s="766"/>
      <c r="AK3" s="766"/>
      <c r="AL3" s="766"/>
      <c r="AM3" s="875" t="s">
        <v>29</v>
      </c>
      <c r="AN3" s="876"/>
      <c r="AO3" s="767"/>
      <c r="AP3" s="873" t="s">
        <v>28</v>
      </c>
      <c r="AQ3" s="874"/>
      <c r="AR3" s="767"/>
      <c r="AS3" s="883" t="s">
        <v>27</v>
      </c>
      <c r="AT3" s="884"/>
      <c r="BO3" s="877" t="s">
        <v>29</v>
      </c>
      <c r="BP3" s="878"/>
      <c r="BQ3" s="768"/>
      <c r="BR3" s="879" t="s">
        <v>28</v>
      </c>
      <c r="BS3" s="880"/>
      <c r="BT3" s="768"/>
      <c r="BU3" s="869" t="s">
        <v>27</v>
      </c>
      <c r="BV3" s="870"/>
      <c r="BW3" s="769"/>
      <c r="BX3" s="769"/>
      <c r="BY3" s="769"/>
      <c r="BZ3" s="769"/>
      <c r="CA3" s="769"/>
      <c r="CB3" s="769"/>
      <c r="CC3" s="769"/>
      <c r="CD3" s="769"/>
      <c r="CE3" s="769"/>
      <c r="CF3" s="769"/>
      <c r="CG3" s="769"/>
      <c r="CH3" s="769"/>
      <c r="CI3" s="769"/>
      <c r="CJ3" s="769"/>
      <c r="CK3" s="769"/>
      <c r="CL3" s="769"/>
      <c r="CM3" s="769"/>
      <c r="CN3" s="769"/>
      <c r="CO3" s="769"/>
      <c r="CP3" s="877" t="s">
        <v>29</v>
      </c>
      <c r="CQ3" s="878"/>
      <c r="CR3" s="768"/>
      <c r="CS3" s="879" t="s">
        <v>28</v>
      </c>
      <c r="CT3" s="880"/>
      <c r="CU3" s="768"/>
      <c r="CV3" s="869" t="s">
        <v>27</v>
      </c>
      <c r="CW3" s="870"/>
      <c r="CX3" s="769"/>
      <c r="CY3" s="769"/>
      <c r="CZ3" s="769"/>
      <c r="DA3" s="769"/>
      <c r="DB3" s="769"/>
      <c r="DC3" s="769"/>
      <c r="DD3" s="769"/>
      <c r="DE3" s="769"/>
      <c r="DF3" s="769"/>
      <c r="DG3" s="769"/>
      <c r="DH3" s="769"/>
      <c r="DI3" s="769"/>
      <c r="DJ3" s="769"/>
      <c r="DK3" s="769"/>
      <c r="DL3" s="769"/>
      <c r="DM3" s="769"/>
      <c r="DN3" s="769"/>
      <c r="DO3" s="769"/>
      <c r="DP3" s="769"/>
      <c r="AAA3" s="192"/>
      <c r="AAD3" s="90"/>
      <c r="AAE3" s="518" t="s">
        <v>217</v>
      </c>
      <c r="AAF3" s="167" t="s">
        <v>56</v>
      </c>
      <c r="AAG3" s="59"/>
      <c r="AAH3" s="59"/>
      <c r="AAI3" s="872" t="s">
        <v>0</v>
      </c>
      <c r="AAJ3" s="89"/>
      <c r="AAK3" s="493" t="str">
        <f>"Last row = "&amp;ROW(S.General.LastCellSchedule)</f>
        <v>Last row = 763</v>
      </c>
      <c r="AAL3" s="90"/>
      <c r="AAM3"/>
    </row>
    <row r="4" spans="1:727" ht="25.5" customHeight="1">
      <c r="A4" s="171" t="s">
        <v>0</v>
      </c>
      <c r="B4" s="119" t="s">
        <v>31</v>
      </c>
      <c r="C4" s="164"/>
      <c r="D4" s="229" t="s">
        <v>0</v>
      </c>
      <c r="E4" s="896" t="s">
        <v>0</v>
      </c>
      <c r="F4" s="896"/>
      <c r="G4" s="899" t="s">
        <v>0</v>
      </c>
      <c r="H4" s="899"/>
      <c r="I4" s="244"/>
      <c r="J4" s="243" t="e">
        <f>#REF!</f>
        <v>#REF!</v>
      </c>
      <c r="K4" s="243" t="str">
        <f ca="1">IF(WEEKDAY(K$7)=2,K7,"")</f>
        <v/>
      </c>
      <c r="L4" s="243" t="str">
        <f t="shared" ref="L4:BW4" ca="1" si="0">IF(WEEKDAY(L$7)=2,L7,"")</f>
        <v/>
      </c>
      <c r="M4" s="243" t="str">
        <f t="shared" ca="1" si="0"/>
        <v/>
      </c>
      <c r="N4" s="243">
        <f t="shared" ca="1" si="0"/>
        <v>41575</v>
      </c>
      <c r="O4" s="243" t="str">
        <f t="shared" ca="1" si="0"/>
        <v/>
      </c>
      <c r="P4" s="243" t="str">
        <f t="shared" ca="1" si="0"/>
        <v/>
      </c>
      <c r="Q4" s="243" t="str">
        <f t="shared" ca="1" si="0"/>
        <v/>
      </c>
      <c r="R4" s="243" t="str">
        <f t="shared" ca="1" si="0"/>
        <v/>
      </c>
      <c r="S4" s="243" t="str">
        <f t="shared" ca="1" si="0"/>
        <v/>
      </c>
      <c r="T4" s="243" t="str">
        <f t="shared" ca="1" si="0"/>
        <v/>
      </c>
      <c r="U4" s="243">
        <f t="shared" ca="1" si="0"/>
        <v>41582</v>
      </c>
      <c r="V4" s="243" t="str">
        <f t="shared" ca="1" si="0"/>
        <v/>
      </c>
      <c r="W4" s="243" t="str">
        <f t="shared" ca="1" si="0"/>
        <v/>
      </c>
      <c r="X4" s="243" t="str">
        <f t="shared" ca="1" si="0"/>
        <v/>
      </c>
      <c r="Y4" s="243" t="str">
        <f t="shared" ca="1" si="0"/>
        <v/>
      </c>
      <c r="Z4" s="243" t="str">
        <f t="shared" ca="1" si="0"/>
        <v/>
      </c>
      <c r="AA4" s="243" t="str">
        <f t="shared" ca="1" si="0"/>
        <v/>
      </c>
      <c r="AB4" s="243">
        <f t="shared" ca="1" si="0"/>
        <v>41589</v>
      </c>
      <c r="AC4" s="243" t="str">
        <f t="shared" ca="1" si="0"/>
        <v/>
      </c>
      <c r="AD4" s="243" t="str">
        <f t="shared" ca="1" si="0"/>
        <v/>
      </c>
      <c r="AE4" s="243" t="str">
        <f t="shared" ca="1" si="0"/>
        <v/>
      </c>
      <c r="AF4" s="243" t="str">
        <f t="shared" ca="1" si="0"/>
        <v/>
      </c>
      <c r="AG4" s="243" t="str">
        <f t="shared" ca="1" si="0"/>
        <v/>
      </c>
      <c r="AH4" s="243" t="str">
        <f t="shared" ca="1" si="0"/>
        <v/>
      </c>
      <c r="AI4" s="243">
        <f t="shared" ca="1" si="0"/>
        <v>41596</v>
      </c>
      <c r="AJ4" s="243" t="str">
        <f t="shared" ca="1" si="0"/>
        <v/>
      </c>
      <c r="AK4" s="243" t="str">
        <f t="shared" ca="1" si="0"/>
        <v/>
      </c>
      <c r="AL4" s="243" t="str">
        <f t="shared" ca="1" si="0"/>
        <v/>
      </c>
      <c r="AM4" s="243" t="str">
        <f t="shared" ca="1" si="0"/>
        <v/>
      </c>
      <c r="AN4" s="243" t="str">
        <f t="shared" ca="1" si="0"/>
        <v/>
      </c>
      <c r="AO4" s="243" t="str">
        <f t="shared" ca="1" si="0"/>
        <v/>
      </c>
      <c r="AP4" s="243">
        <f t="shared" ca="1" si="0"/>
        <v>41603</v>
      </c>
      <c r="AQ4" s="243" t="str">
        <f t="shared" ca="1" si="0"/>
        <v/>
      </c>
      <c r="AR4" s="243" t="str">
        <f t="shared" ca="1" si="0"/>
        <v/>
      </c>
      <c r="AS4" s="243" t="str">
        <f t="shared" ca="1" si="0"/>
        <v/>
      </c>
      <c r="AT4" s="243" t="str">
        <f t="shared" ca="1" si="0"/>
        <v/>
      </c>
      <c r="AU4" s="243" t="str">
        <f t="shared" ca="1" si="0"/>
        <v/>
      </c>
      <c r="AV4" s="243" t="str">
        <f t="shared" ca="1" si="0"/>
        <v/>
      </c>
      <c r="AW4" s="243">
        <f t="shared" ca="1" si="0"/>
        <v>41610</v>
      </c>
      <c r="AX4" s="243" t="str">
        <f t="shared" ca="1" si="0"/>
        <v/>
      </c>
      <c r="AY4" s="243" t="str">
        <f t="shared" ca="1" si="0"/>
        <v/>
      </c>
      <c r="AZ4" s="243" t="str">
        <f t="shared" ca="1" si="0"/>
        <v/>
      </c>
      <c r="BA4" s="243" t="str">
        <f t="shared" ca="1" si="0"/>
        <v/>
      </c>
      <c r="BB4" s="243" t="str">
        <f t="shared" ca="1" si="0"/>
        <v/>
      </c>
      <c r="BC4" s="243" t="str">
        <f t="shared" ca="1" si="0"/>
        <v/>
      </c>
      <c r="BD4" s="243">
        <f t="shared" ca="1" si="0"/>
        <v>41617</v>
      </c>
      <c r="BE4" s="243" t="str">
        <f t="shared" ca="1" si="0"/>
        <v/>
      </c>
      <c r="BF4" s="243" t="str">
        <f t="shared" ca="1" si="0"/>
        <v/>
      </c>
      <c r="BG4" s="243" t="str">
        <f t="shared" ca="1" si="0"/>
        <v/>
      </c>
      <c r="BH4" s="243" t="str">
        <f t="shared" ca="1" si="0"/>
        <v/>
      </c>
      <c r="BI4" s="243" t="str">
        <f t="shared" ca="1" si="0"/>
        <v/>
      </c>
      <c r="BJ4" s="243" t="str">
        <f t="shared" ca="1" si="0"/>
        <v/>
      </c>
      <c r="BK4" s="243">
        <f t="shared" ca="1" si="0"/>
        <v>41624</v>
      </c>
      <c r="BL4" s="243" t="str">
        <f t="shared" ca="1" si="0"/>
        <v/>
      </c>
      <c r="BM4" s="243" t="str">
        <f t="shared" ca="1" si="0"/>
        <v/>
      </c>
      <c r="BN4" s="243" t="str">
        <f t="shared" ca="1" si="0"/>
        <v/>
      </c>
      <c r="BO4" s="243" t="str">
        <f t="shared" ca="1" si="0"/>
        <v/>
      </c>
      <c r="BP4" s="243" t="str">
        <f t="shared" ca="1" si="0"/>
        <v/>
      </c>
      <c r="BQ4" s="243" t="str">
        <f t="shared" ca="1" si="0"/>
        <v/>
      </c>
      <c r="BR4" s="243">
        <f t="shared" ca="1" si="0"/>
        <v>41631</v>
      </c>
      <c r="BS4" s="243" t="str">
        <f t="shared" ca="1" si="0"/>
        <v/>
      </c>
      <c r="BT4" s="243" t="str">
        <f t="shared" ca="1" si="0"/>
        <v/>
      </c>
      <c r="BU4" s="243" t="str">
        <f t="shared" ca="1" si="0"/>
        <v/>
      </c>
      <c r="BV4" s="243" t="str">
        <f t="shared" ca="1" si="0"/>
        <v/>
      </c>
      <c r="BW4" s="243" t="str">
        <f t="shared" ca="1" si="0"/>
        <v/>
      </c>
      <c r="BX4" s="243" t="str">
        <f t="shared" ref="BX4:DP4" ca="1" si="1">IF(WEEKDAY(BX$7)=2,BX7,"")</f>
        <v/>
      </c>
      <c r="BY4" s="243">
        <f t="shared" ca="1" si="1"/>
        <v>41638</v>
      </c>
      <c r="BZ4" s="243" t="str">
        <f t="shared" ca="1" si="1"/>
        <v/>
      </c>
      <c r="CA4" s="243" t="str">
        <f t="shared" ca="1" si="1"/>
        <v/>
      </c>
      <c r="CB4" s="243" t="str">
        <f t="shared" ca="1" si="1"/>
        <v/>
      </c>
      <c r="CC4" s="243" t="str">
        <f t="shared" ca="1" si="1"/>
        <v/>
      </c>
      <c r="CD4" s="243" t="str">
        <f t="shared" ca="1" si="1"/>
        <v/>
      </c>
      <c r="CE4" s="243" t="str">
        <f t="shared" ca="1" si="1"/>
        <v/>
      </c>
      <c r="CF4" s="243">
        <f t="shared" ca="1" si="1"/>
        <v>41645</v>
      </c>
      <c r="CG4" s="243" t="str">
        <f t="shared" ca="1" si="1"/>
        <v/>
      </c>
      <c r="CH4" s="243" t="str">
        <f t="shared" ca="1" si="1"/>
        <v/>
      </c>
      <c r="CI4" s="243" t="str">
        <f t="shared" ca="1" si="1"/>
        <v/>
      </c>
      <c r="CJ4" s="243" t="str">
        <f t="shared" ca="1" si="1"/>
        <v/>
      </c>
      <c r="CK4" s="243" t="str">
        <f t="shared" ca="1" si="1"/>
        <v/>
      </c>
      <c r="CL4" s="243" t="str">
        <f t="shared" ca="1" si="1"/>
        <v/>
      </c>
      <c r="CM4" s="243">
        <f t="shared" ca="1" si="1"/>
        <v>41652</v>
      </c>
      <c r="CN4" s="243" t="str">
        <f t="shared" ca="1" si="1"/>
        <v/>
      </c>
      <c r="CO4" s="243" t="str">
        <f t="shared" ca="1" si="1"/>
        <v/>
      </c>
      <c r="CP4" s="243" t="str">
        <f t="shared" ca="1" si="1"/>
        <v/>
      </c>
      <c r="CQ4" s="243" t="str">
        <f t="shared" ca="1" si="1"/>
        <v/>
      </c>
      <c r="CR4" s="243" t="str">
        <f t="shared" ca="1" si="1"/>
        <v/>
      </c>
      <c r="CS4" s="243" t="str">
        <f t="shared" ca="1" si="1"/>
        <v/>
      </c>
      <c r="CT4" s="243">
        <f t="shared" ca="1" si="1"/>
        <v>41659</v>
      </c>
      <c r="CU4" s="243" t="str">
        <f t="shared" ca="1" si="1"/>
        <v/>
      </c>
      <c r="CV4" s="243" t="str">
        <f t="shared" ca="1" si="1"/>
        <v/>
      </c>
      <c r="CW4" s="243" t="str">
        <f t="shared" ca="1" si="1"/>
        <v/>
      </c>
      <c r="CX4" s="243" t="str">
        <f t="shared" ca="1" si="1"/>
        <v/>
      </c>
      <c r="CY4" s="243" t="str">
        <f t="shared" ca="1" si="1"/>
        <v/>
      </c>
      <c r="CZ4" s="243" t="str">
        <f t="shared" ca="1" si="1"/>
        <v/>
      </c>
      <c r="DA4" s="243">
        <f t="shared" ca="1" si="1"/>
        <v>41666</v>
      </c>
      <c r="DB4" s="243" t="str">
        <f t="shared" ca="1" si="1"/>
        <v/>
      </c>
      <c r="DC4" s="243" t="str">
        <f t="shared" ca="1" si="1"/>
        <v/>
      </c>
      <c r="DD4" s="243" t="str">
        <f t="shared" ca="1" si="1"/>
        <v/>
      </c>
      <c r="DE4" s="243" t="str">
        <f t="shared" ca="1" si="1"/>
        <v/>
      </c>
      <c r="DF4" s="243" t="str">
        <f t="shared" ca="1" si="1"/>
        <v/>
      </c>
      <c r="DG4" s="243" t="str">
        <f t="shared" ca="1" si="1"/>
        <v/>
      </c>
      <c r="DH4" s="243">
        <f t="shared" ca="1" si="1"/>
        <v>41673</v>
      </c>
      <c r="DI4" s="243" t="str">
        <f t="shared" ca="1" si="1"/>
        <v/>
      </c>
      <c r="DJ4" s="243" t="str">
        <f t="shared" ca="1" si="1"/>
        <v/>
      </c>
      <c r="DK4" s="243" t="str">
        <f t="shared" ca="1" si="1"/>
        <v/>
      </c>
      <c r="DL4" s="243" t="str">
        <f t="shared" ca="1" si="1"/>
        <v/>
      </c>
      <c r="DM4" s="243" t="str">
        <f t="shared" ca="1" si="1"/>
        <v/>
      </c>
      <c r="DN4" s="243" t="str">
        <f t="shared" ca="1" si="1"/>
        <v/>
      </c>
      <c r="DO4" s="243">
        <f t="shared" ca="1" si="1"/>
        <v>41680</v>
      </c>
      <c r="DP4" s="243" t="str">
        <f t="shared" ca="1" si="1"/>
        <v/>
      </c>
      <c r="AAA4" s="192"/>
      <c r="AAD4" s="90"/>
      <c r="AAE4" s="519" t="s">
        <v>22</v>
      </c>
      <c r="AAF4" s="190" t="s">
        <v>52</v>
      </c>
      <c r="AAG4" s="72"/>
      <c r="AAH4" s="281">
        <v>2</v>
      </c>
      <c r="AAI4" s="872"/>
      <c r="AAJ4" s="163"/>
      <c r="AAK4" s="491"/>
      <c r="AAL4" s="90"/>
      <c r="AAM4"/>
    </row>
    <row r="5" spans="1:727" s="23" customFormat="1" ht="14.25" customHeight="1">
      <c r="A5" s="171"/>
      <c r="B5" s="570" t="str">
        <f ca="1">"Today "&amp;TEXT(TODAY(),"mm/dd/yy")</f>
        <v>Today 10/24/13</v>
      </c>
      <c r="C5" s="100" t="s">
        <v>0</v>
      </c>
      <c r="D5" s="237"/>
      <c r="E5" s="848" t="s">
        <v>225</v>
      </c>
      <c r="F5" s="848"/>
      <c r="G5" s="848" t="s">
        <v>12</v>
      </c>
      <c r="H5" s="848"/>
      <c r="I5" s="244"/>
      <c r="J5" s="195"/>
      <c r="K5" s="47"/>
      <c r="L5" s="47"/>
      <c r="M5" s="47"/>
      <c r="N5" s="47"/>
      <c r="O5" s="47"/>
      <c r="P5" s="47"/>
      <c r="Q5" s="47"/>
      <c r="R5" s="47"/>
      <c r="S5" s="47"/>
      <c r="T5" s="47"/>
      <c r="U5" s="47"/>
      <c r="V5" s="47"/>
      <c r="W5" s="47"/>
      <c r="X5" s="47"/>
      <c r="Y5" s="47"/>
      <c r="Z5" s="47"/>
      <c r="AA5" s="47"/>
      <c r="AB5" s="47"/>
      <c r="AC5" s="47"/>
      <c r="AD5" s="47"/>
      <c r="AE5" s="47"/>
      <c r="AF5" s="47"/>
      <c r="AG5" s="47"/>
      <c r="AH5" s="47"/>
      <c r="AI5" s="47"/>
      <c r="AJ5" s="47"/>
      <c r="AK5" s="47"/>
      <c r="AL5" s="47"/>
      <c r="AM5" s="47"/>
      <c r="AN5" s="47"/>
      <c r="AO5" s="47"/>
      <c r="AP5" s="47"/>
      <c r="AQ5" s="47"/>
      <c r="AR5" s="47"/>
      <c r="AS5" s="47"/>
      <c r="AT5" s="47"/>
      <c r="AU5" s="47"/>
      <c r="AV5" s="47"/>
      <c r="AW5" s="47"/>
      <c r="AX5" s="47"/>
      <c r="AY5" s="47"/>
      <c r="AZ5" s="47"/>
      <c r="BA5" s="47"/>
      <c r="BB5" s="47"/>
      <c r="BC5" s="47"/>
      <c r="BD5" s="47"/>
      <c r="BE5" s="47"/>
      <c r="BF5" s="47"/>
      <c r="BG5" s="47"/>
      <c r="BH5" s="47"/>
      <c r="BI5" s="47"/>
      <c r="BJ5" s="47"/>
      <c r="BK5" s="47"/>
      <c r="BL5" s="47"/>
      <c r="BM5" s="47"/>
      <c r="BN5" s="47"/>
      <c r="BO5" s="47"/>
      <c r="BP5" s="47"/>
      <c r="BQ5" s="47"/>
      <c r="BR5" s="47"/>
      <c r="BS5" s="47"/>
      <c r="BT5" s="47"/>
      <c r="BU5" s="47"/>
      <c r="BV5" s="47"/>
      <c r="BW5" s="47"/>
      <c r="BX5" s="47"/>
      <c r="BY5" s="47"/>
      <c r="BZ5" s="47"/>
      <c r="CA5" s="47"/>
      <c r="CB5" s="47"/>
      <c r="CC5" s="47"/>
      <c r="CD5" s="47"/>
      <c r="CE5" s="47"/>
      <c r="CF5" s="47"/>
      <c r="CG5" s="47"/>
      <c r="CH5" s="47"/>
      <c r="CI5" s="47"/>
      <c r="CJ5" s="47"/>
      <c r="CK5" s="47"/>
      <c r="CL5" s="47"/>
      <c r="CM5" s="47"/>
      <c r="CN5" s="47"/>
      <c r="CO5" s="47"/>
      <c r="CP5" s="47"/>
      <c r="CQ5" s="47"/>
      <c r="CR5" s="47"/>
      <c r="CS5" s="47"/>
      <c r="CT5" s="47"/>
      <c r="CU5" s="47"/>
      <c r="CV5" s="47"/>
      <c r="CW5" s="47"/>
      <c r="CX5" s="47"/>
      <c r="CY5" s="47"/>
      <c r="CZ5" s="47"/>
      <c r="DA5" s="47"/>
      <c r="DB5" s="47"/>
      <c r="DC5" s="47"/>
      <c r="DD5" s="47"/>
      <c r="DE5" s="47"/>
      <c r="DF5" s="47"/>
      <c r="DG5" s="47"/>
      <c r="DH5" s="47"/>
      <c r="DI5" s="47"/>
      <c r="DJ5" s="47"/>
      <c r="DK5" s="47"/>
      <c r="DL5" s="47"/>
      <c r="DM5" s="47"/>
      <c r="DN5" s="47"/>
      <c r="DO5" s="47"/>
      <c r="DP5" s="47"/>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c r="IW5"/>
      <c r="IX5"/>
      <c r="IY5"/>
      <c r="IZ5"/>
      <c r="JA5"/>
      <c r="JB5"/>
      <c r="JC5"/>
      <c r="JD5"/>
      <c r="JE5"/>
      <c r="JF5"/>
      <c r="JG5"/>
      <c r="JH5"/>
      <c r="JI5"/>
      <c r="JJ5"/>
      <c r="JK5"/>
      <c r="JL5"/>
      <c r="JM5"/>
      <c r="JN5"/>
      <c r="JO5"/>
      <c r="JP5"/>
      <c r="JQ5"/>
      <c r="JR5"/>
      <c r="JS5"/>
      <c r="JT5"/>
      <c r="JU5"/>
      <c r="JV5"/>
      <c r="JW5"/>
      <c r="JX5"/>
      <c r="JY5"/>
      <c r="JZ5"/>
      <c r="KA5"/>
      <c r="KB5"/>
      <c r="KC5"/>
      <c r="KD5"/>
      <c r="KE5"/>
      <c r="KF5"/>
      <c r="KG5"/>
      <c r="KH5"/>
      <c r="KI5"/>
      <c r="KJ5"/>
      <c r="KK5"/>
      <c r="KL5"/>
      <c r="KM5"/>
      <c r="KN5"/>
      <c r="KO5"/>
      <c r="KP5"/>
      <c r="KQ5"/>
      <c r="KR5"/>
      <c r="KS5"/>
      <c r="KT5"/>
      <c r="KU5"/>
      <c r="KV5"/>
      <c r="KW5"/>
      <c r="KX5"/>
      <c r="KY5"/>
      <c r="KZ5"/>
      <c r="LA5"/>
      <c r="LB5"/>
      <c r="LC5"/>
      <c r="LD5"/>
      <c r="LE5"/>
      <c r="LF5"/>
      <c r="LG5"/>
      <c r="LH5"/>
      <c r="LI5"/>
      <c r="LJ5"/>
      <c r="LK5"/>
      <c r="LL5"/>
      <c r="LM5"/>
      <c r="LN5"/>
      <c r="LO5"/>
      <c r="LP5"/>
      <c r="LQ5"/>
      <c r="LR5"/>
      <c r="LS5"/>
      <c r="LT5"/>
      <c r="LU5"/>
      <c r="LV5"/>
      <c r="LW5"/>
      <c r="LX5"/>
      <c r="LY5"/>
      <c r="LZ5"/>
      <c r="MA5"/>
      <c r="MB5"/>
      <c r="MC5"/>
      <c r="MD5"/>
      <c r="ME5"/>
      <c r="MF5"/>
      <c r="MG5"/>
      <c r="MH5"/>
      <c r="MI5"/>
      <c r="MJ5"/>
      <c r="MK5"/>
      <c r="ML5"/>
      <c r="MM5"/>
      <c r="MN5"/>
      <c r="MO5"/>
      <c r="MP5"/>
      <c r="MQ5"/>
      <c r="MR5"/>
      <c r="MS5"/>
      <c r="MT5"/>
      <c r="MU5"/>
      <c r="MV5"/>
      <c r="MW5"/>
      <c r="MX5"/>
      <c r="MY5"/>
      <c r="MZ5"/>
      <c r="NA5"/>
      <c r="NB5"/>
      <c r="NC5"/>
      <c r="ND5"/>
      <c r="NE5"/>
      <c r="NF5"/>
      <c r="NG5"/>
      <c r="NH5"/>
      <c r="NI5"/>
      <c r="NJ5"/>
      <c r="NK5"/>
      <c r="NL5"/>
      <c r="NM5"/>
      <c r="NN5"/>
      <c r="NO5"/>
      <c r="NP5"/>
      <c r="NQ5"/>
      <c r="NR5"/>
      <c r="NS5"/>
      <c r="NT5"/>
      <c r="NU5"/>
      <c r="NV5"/>
      <c r="NW5"/>
      <c r="NX5"/>
      <c r="NY5"/>
      <c r="NZ5"/>
      <c r="OA5"/>
      <c r="OB5"/>
      <c r="OC5"/>
      <c r="OD5"/>
      <c r="OE5"/>
      <c r="OF5"/>
      <c r="OG5"/>
      <c r="OH5"/>
      <c r="OI5"/>
      <c r="OJ5"/>
      <c r="OK5"/>
      <c r="OL5"/>
      <c r="OM5"/>
      <c r="ON5"/>
      <c r="OO5"/>
      <c r="OP5"/>
      <c r="OQ5"/>
      <c r="OR5"/>
      <c r="OS5"/>
      <c r="OT5"/>
      <c r="OU5"/>
      <c r="OV5"/>
      <c r="OW5"/>
      <c r="OX5"/>
      <c r="OY5"/>
      <c r="OZ5"/>
      <c r="PA5"/>
      <c r="PB5"/>
      <c r="PC5"/>
      <c r="PD5"/>
      <c r="PE5"/>
      <c r="PF5"/>
      <c r="PG5"/>
      <c r="PH5"/>
      <c r="PI5"/>
      <c r="PJ5"/>
      <c r="PK5"/>
      <c r="PL5"/>
      <c r="PM5"/>
      <c r="PN5"/>
      <c r="PO5"/>
      <c r="PP5"/>
      <c r="PQ5"/>
      <c r="PR5"/>
      <c r="PS5"/>
      <c r="PT5"/>
      <c r="PU5"/>
      <c r="PV5"/>
      <c r="PW5"/>
      <c r="PX5"/>
      <c r="PY5"/>
      <c r="PZ5"/>
      <c r="QA5"/>
      <c r="QB5"/>
      <c r="QC5"/>
      <c r="QD5"/>
      <c r="QE5"/>
      <c r="QF5"/>
      <c r="QG5"/>
      <c r="QH5"/>
      <c r="QI5"/>
      <c r="QJ5"/>
      <c r="QK5"/>
      <c r="QL5"/>
      <c r="QM5"/>
      <c r="QN5"/>
      <c r="QO5"/>
      <c r="QP5"/>
      <c r="QQ5"/>
      <c r="QR5"/>
      <c r="QS5"/>
      <c r="QT5"/>
      <c r="QU5"/>
      <c r="QV5"/>
      <c r="QW5"/>
      <c r="QX5"/>
      <c r="QY5"/>
      <c r="QZ5"/>
      <c r="RA5"/>
      <c r="RB5"/>
      <c r="RC5"/>
      <c r="RD5"/>
      <c r="RE5"/>
      <c r="RF5"/>
      <c r="RG5"/>
      <c r="RH5"/>
      <c r="RI5"/>
      <c r="RJ5"/>
      <c r="RK5"/>
      <c r="RL5"/>
      <c r="RM5"/>
      <c r="RN5"/>
      <c r="RO5"/>
      <c r="RP5"/>
      <c r="RQ5"/>
      <c r="RR5"/>
      <c r="RS5"/>
      <c r="RT5"/>
      <c r="RU5"/>
      <c r="RV5"/>
      <c r="RW5"/>
      <c r="RX5"/>
      <c r="RY5"/>
      <c r="RZ5"/>
      <c r="SA5"/>
      <c r="SB5"/>
      <c r="SC5"/>
      <c r="SD5"/>
      <c r="SE5"/>
      <c r="SF5"/>
      <c r="SG5"/>
      <c r="SH5"/>
      <c r="SI5"/>
      <c r="SJ5"/>
      <c r="SK5"/>
      <c r="SL5"/>
      <c r="SM5"/>
      <c r="SN5"/>
      <c r="SO5"/>
      <c r="SP5"/>
      <c r="SQ5"/>
      <c r="SR5"/>
      <c r="SS5"/>
      <c r="ST5"/>
      <c r="SU5"/>
      <c r="SV5"/>
      <c r="SW5"/>
      <c r="SX5"/>
      <c r="SY5"/>
      <c r="SZ5"/>
      <c r="TA5"/>
      <c r="TB5"/>
      <c r="TC5"/>
      <c r="TD5"/>
      <c r="TE5"/>
      <c r="TF5"/>
      <c r="TG5"/>
      <c r="TH5"/>
      <c r="TI5"/>
      <c r="TJ5"/>
      <c r="TK5"/>
      <c r="TL5"/>
      <c r="TM5"/>
      <c r="TN5"/>
      <c r="TO5"/>
      <c r="TP5"/>
      <c r="TQ5"/>
      <c r="TR5"/>
      <c r="TS5"/>
      <c r="TT5"/>
      <c r="TU5"/>
      <c r="TV5"/>
      <c r="TW5"/>
      <c r="TX5"/>
      <c r="TY5"/>
      <c r="TZ5"/>
      <c r="UA5"/>
      <c r="UB5"/>
      <c r="UC5"/>
      <c r="UD5"/>
      <c r="UE5"/>
      <c r="UF5"/>
      <c r="UG5"/>
      <c r="UH5"/>
      <c r="UI5"/>
      <c r="UJ5"/>
      <c r="UK5"/>
      <c r="UL5"/>
      <c r="UM5"/>
      <c r="UN5"/>
      <c r="UO5"/>
      <c r="UP5"/>
      <c r="UQ5"/>
      <c r="UR5"/>
      <c r="US5"/>
      <c r="UT5"/>
      <c r="UU5"/>
      <c r="UV5"/>
      <c r="UW5"/>
      <c r="UX5"/>
      <c r="UY5"/>
      <c r="UZ5"/>
      <c r="VA5"/>
      <c r="VB5"/>
      <c r="VC5"/>
      <c r="VD5"/>
      <c r="VE5"/>
      <c r="VF5"/>
      <c r="VG5"/>
      <c r="VH5"/>
      <c r="VI5"/>
      <c r="VJ5"/>
      <c r="VK5"/>
      <c r="VL5"/>
      <c r="VM5"/>
      <c r="VN5"/>
      <c r="VO5"/>
      <c r="VP5"/>
      <c r="VQ5"/>
      <c r="VR5"/>
      <c r="VS5"/>
      <c r="VT5"/>
      <c r="VU5"/>
      <c r="VV5"/>
      <c r="VW5"/>
      <c r="VX5"/>
      <c r="VY5"/>
      <c r="VZ5"/>
      <c r="WA5"/>
      <c r="WB5"/>
      <c r="WC5"/>
      <c r="WD5"/>
      <c r="WE5"/>
      <c r="WF5"/>
      <c r="WG5"/>
      <c r="WH5"/>
      <c r="WI5"/>
      <c r="WJ5"/>
      <c r="WK5"/>
      <c r="WL5"/>
      <c r="WM5"/>
      <c r="WN5"/>
      <c r="WO5"/>
      <c r="WP5"/>
      <c r="WQ5"/>
      <c r="WR5"/>
      <c r="WS5"/>
      <c r="WT5"/>
      <c r="WU5"/>
      <c r="WV5"/>
      <c r="WW5"/>
      <c r="WX5"/>
      <c r="WY5"/>
      <c r="WZ5"/>
      <c r="XA5"/>
      <c r="XB5"/>
      <c r="XC5"/>
      <c r="XD5"/>
      <c r="XE5"/>
      <c r="XF5"/>
      <c r="XG5"/>
      <c r="XH5"/>
      <c r="XI5"/>
      <c r="XJ5"/>
      <c r="XK5"/>
      <c r="XL5"/>
      <c r="XM5"/>
      <c r="XN5"/>
      <c r="XO5"/>
      <c r="XP5"/>
      <c r="XQ5"/>
      <c r="XR5"/>
      <c r="XS5"/>
      <c r="XT5"/>
      <c r="XU5"/>
      <c r="XV5"/>
      <c r="XW5"/>
      <c r="XX5"/>
      <c r="XY5"/>
      <c r="XZ5"/>
      <c r="YA5"/>
      <c r="YB5"/>
      <c r="YC5"/>
      <c r="YD5"/>
      <c r="YE5"/>
      <c r="YF5"/>
      <c r="YG5"/>
      <c r="YH5"/>
      <c r="YI5"/>
      <c r="YJ5"/>
      <c r="YK5"/>
      <c r="YL5"/>
      <c r="YM5"/>
      <c r="YN5"/>
      <c r="YO5"/>
      <c r="YP5"/>
      <c r="YQ5"/>
      <c r="YR5"/>
      <c r="YS5"/>
      <c r="YT5"/>
      <c r="YU5"/>
      <c r="YV5"/>
      <c r="YW5"/>
      <c r="YX5"/>
      <c r="YY5"/>
      <c r="YZ5"/>
      <c r="ZA5"/>
      <c r="ZB5"/>
      <c r="ZC5"/>
      <c r="ZD5"/>
      <c r="ZE5"/>
      <c r="ZF5"/>
      <c r="ZG5"/>
      <c r="ZH5"/>
      <c r="ZI5"/>
      <c r="ZJ5"/>
      <c r="ZK5"/>
      <c r="ZL5"/>
      <c r="ZM5"/>
      <c r="ZN5"/>
      <c r="ZO5"/>
      <c r="ZP5"/>
      <c r="ZQ5"/>
      <c r="ZR5"/>
      <c r="ZS5"/>
      <c r="ZT5"/>
      <c r="ZU5"/>
      <c r="ZV5"/>
      <c r="ZW5"/>
      <c r="ZX5"/>
      <c r="ZY5"/>
      <c r="ZZ5" s="52"/>
      <c r="AAA5" s="192"/>
      <c r="AAD5" s="90"/>
      <c r="AAE5" s="519" t="s">
        <v>63</v>
      </c>
      <c r="AAF5" s="190" t="s">
        <v>52</v>
      </c>
      <c r="AAG5" s="90"/>
      <c r="AAH5" s="90"/>
      <c r="AAI5" s="72"/>
      <c r="AAJ5" s="81"/>
      <c r="AAK5" s="71"/>
      <c r="AAL5" s="90"/>
    </row>
    <row r="6" spans="1:727" s="552" customFormat="1" ht="27.75" customHeight="1">
      <c r="A6" s="545"/>
      <c r="B6" s="546" t="s">
        <v>0</v>
      </c>
      <c r="C6" s="547" t="s">
        <v>0</v>
      </c>
      <c r="D6" s="547"/>
      <c r="E6" s="559" t="s">
        <v>0</v>
      </c>
      <c r="F6" s="560" t="s">
        <v>226</v>
      </c>
      <c r="G6" s="548" t="s">
        <v>477</v>
      </c>
      <c r="H6" s="548" t="s">
        <v>227</v>
      </c>
      <c r="I6" s="549"/>
      <c r="J6" s="550"/>
      <c r="K6" s="551"/>
      <c r="L6" s="551"/>
      <c r="M6" s="551"/>
      <c r="N6" s="551"/>
      <c r="O6" s="551"/>
      <c r="P6" s="551"/>
      <c r="Q6" s="551"/>
      <c r="R6" s="551"/>
      <c r="S6" s="551"/>
      <c r="T6" s="551"/>
      <c r="U6" s="551"/>
      <c r="V6" s="551"/>
      <c r="W6" s="551"/>
      <c r="X6" s="551"/>
      <c r="Y6" s="551"/>
      <c r="Z6" s="551"/>
      <c r="AA6" s="551"/>
      <c r="AB6" s="551"/>
      <c r="AC6" s="551"/>
      <c r="AD6" s="551"/>
      <c r="AE6" s="551"/>
      <c r="AF6" s="551"/>
      <c r="AG6" s="551"/>
      <c r="AH6" s="551"/>
      <c r="AI6" s="551"/>
      <c r="AJ6" s="551"/>
      <c r="AK6" s="551"/>
      <c r="AL6" s="551"/>
      <c r="AM6" s="551"/>
      <c r="AN6" s="551"/>
      <c r="AO6" s="551"/>
      <c r="AP6" s="551"/>
      <c r="AQ6" s="551"/>
      <c r="AR6" s="551"/>
      <c r="AS6" s="551"/>
      <c r="AT6" s="551"/>
      <c r="AU6" s="551"/>
      <c r="AV6" s="551"/>
      <c r="AW6" s="551"/>
      <c r="AX6" s="551"/>
      <c r="AY6" s="551"/>
      <c r="AZ6" s="551"/>
      <c r="BA6" s="551"/>
      <c r="BB6" s="551"/>
      <c r="BC6" s="551"/>
      <c r="BD6" s="551"/>
      <c r="BE6" s="551"/>
      <c r="BF6" s="551"/>
      <c r="BG6" s="551"/>
      <c r="BH6" s="551"/>
      <c r="BI6" s="551"/>
      <c r="BJ6" s="551"/>
      <c r="BK6" s="551"/>
      <c r="BL6" s="551"/>
      <c r="BM6" s="551"/>
      <c r="BN6" s="551"/>
      <c r="BO6" s="551"/>
      <c r="BP6" s="551"/>
      <c r="BQ6" s="551"/>
      <c r="BR6" s="551"/>
      <c r="BS6" s="551"/>
      <c r="BT6" s="551"/>
      <c r="BU6" s="551"/>
      <c r="BV6" s="551"/>
      <c r="BW6" s="551"/>
      <c r="BX6" s="551"/>
      <c r="BY6" s="551"/>
      <c r="BZ6" s="551"/>
      <c r="CA6" s="551"/>
      <c r="CB6" s="551"/>
      <c r="CC6" s="551"/>
      <c r="CD6" s="551"/>
      <c r="CE6" s="551"/>
      <c r="CF6" s="551"/>
      <c r="CG6" s="551"/>
      <c r="CH6" s="551"/>
      <c r="CI6" s="551"/>
      <c r="CJ6" s="551"/>
      <c r="CK6" s="551"/>
      <c r="CL6" s="551"/>
      <c r="CM6" s="551"/>
      <c r="CN6" s="551"/>
      <c r="CO6" s="551"/>
      <c r="CP6" s="551"/>
      <c r="CQ6" s="551"/>
      <c r="CR6" s="551"/>
      <c r="CS6" s="551"/>
      <c r="CT6" s="551"/>
      <c r="CU6" s="551"/>
      <c r="CV6" s="551"/>
      <c r="CW6" s="551"/>
      <c r="CX6" s="551"/>
      <c r="CY6" s="551"/>
      <c r="CZ6" s="551"/>
      <c r="DA6" s="551"/>
      <c r="DB6" s="551"/>
      <c r="DC6" s="551"/>
      <c r="DD6" s="551"/>
      <c r="DE6" s="551"/>
      <c r="DF6" s="551"/>
      <c r="DG6" s="551"/>
      <c r="DH6" s="551"/>
      <c r="DI6" s="551"/>
      <c r="DJ6" s="551"/>
      <c r="DK6" s="551"/>
      <c r="DL6" s="551"/>
      <c r="DM6" s="551"/>
      <c r="DN6" s="551"/>
      <c r="DO6" s="551"/>
      <c r="DP6" s="551"/>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c r="IW6"/>
      <c r="IX6"/>
      <c r="IY6"/>
      <c r="IZ6"/>
      <c r="JA6"/>
      <c r="JB6"/>
      <c r="JC6"/>
      <c r="JD6"/>
      <c r="JE6"/>
      <c r="JF6"/>
      <c r="JG6"/>
      <c r="JH6"/>
      <c r="JI6"/>
      <c r="JJ6"/>
      <c r="JK6"/>
      <c r="JL6"/>
      <c r="JM6"/>
      <c r="JN6"/>
      <c r="JO6"/>
      <c r="JP6"/>
      <c r="JQ6"/>
      <c r="JR6"/>
      <c r="JS6"/>
      <c r="JT6"/>
      <c r="JU6"/>
      <c r="JV6"/>
      <c r="JW6"/>
      <c r="JX6"/>
      <c r="JY6"/>
      <c r="JZ6"/>
      <c r="KA6"/>
      <c r="KB6"/>
      <c r="KC6"/>
      <c r="KD6"/>
      <c r="KE6"/>
      <c r="KF6"/>
      <c r="KG6"/>
      <c r="KH6"/>
      <c r="KI6"/>
      <c r="KJ6"/>
      <c r="KK6"/>
      <c r="KL6"/>
      <c r="KM6"/>
      <c r="KN6"/>
      <c r="KO6"/>
      <c r="KP6"/>
      <c r="KQ6"/>
      <c r="KR6"/>
      <c r="KS6"/>
      <c r="KT6"/>
      <c r="KU6"/>
      <c r="KV6"/>
      <c r="KW6"/>
      <c r="KX6"/>
      <c r="KY6"/>
      <c r="KZ6"/>
      <c r="LA6"/>
      <c r="LB6"/>
      <c r="LC6"/>
      <c r="LD6"/>
      <c r="LE6"/>
      <c r="LF6"/>
      <c r="LG6"/>
      <c r="LH6"/>
      <c r="LI6"/>
      <c r="LJ6"/>
      <c r="LK6"/>
      <c r="LL6"/>
      <c r="LM6"/>
      <c r="LN6"/>
      <c r="LO6"/>
      <c r="LP6"/>
      <c r="LQ6"/>
      <c r="LR6"/>
      <c r="LS6"/>
      <c r="LT6"/>
      <c r="LU6"/>
      <c r="LV6"/>
      <c r="LW6"/>
      <c r="LX6"/>
      <c r="LY6"/>
      <c r="LZ6"/>
      <c r="MA6"/>
      <c r="MB6"/>
      <c r="MC6"/>
      <c r="MD6"/>
      <c r="ME6"/>
      <c r="MF6"/>
      <c r="MG6"/>
      <c r="MH6"/>
      <c r="MI6"/>
      <c r="MJ6"/>
      <c r="MK6"/>
      <c r="ML6"/>
      <c r="MM6"/>
      <c r="MN6"/>
      <c r="MO6"/>
      <c r="MP6"/>
      <c r="MQ6"/>
      <c r="MR6"/>
      <c r="MS6"/>
      <c r="MT6"/>
      <c r="MU6"/>
      <c r="MV6"/>
      <c r="MW6"/>
      <c r="MX6"/>
      <c r="MY6"/>
      <c r="MZ6"/>
      <c r="NA6"/>
      <c r="NB6"/>
      <c r="NC6"/>
      <c r="ND6"/>
      <c r="NE6"/>
      <c r="NF6"/>
      <c r="NG6"/>
      <c r="NH6"/>
      <c r="NI6"/>
      <c r="NJ6"/>
      <c r="NK6"/>
      <c r="NL6"/>
      <c r="NM6"/>
      <c r="NN6"/>
      <c r="NO6"/>
      <c r="NP6"/>
      <c r="NQ6"/>
      <c r="NR6"/>
      <c r="NS6"/>
      <c r="NT6"/>
      <c r="NU6"/>
      <c r="NV6"/>
      <c r="NW6"/>
      <c r="NX6"/>
      <c r="NY6"/>
      <c r="NZ6"/>
      <c r="OA6"/>
      <c r="OB6"/>
      <c r="OC6"/>
      <c r="OD6"/>
      <c r="OE6"/>
      <c r="OF6"/>
      <c r="OG6"/>
      <c r="OH6"/>
      <c r="OI6"/>
      <c r="OJ6"/>
      <c r="OK6"/>
      <c r="OL6"/>
      <c r="OM6"/>
      <c r="ON6"/>
      <c r="OO6"/>
      <c r="OP6"/>
      <c r="OQ6"/>
      <c r="OR6"/>
      <c r="OS6"/>
      <c r="OT6"/>
      <c r="OU6"/>
      <c r="OV6"/>
      <c r="OW6"/>
      <c r="OX6"/>
      <c r="OY6"/>
      <c r="OZ6"/>
      <c r="PA6"/>
      <c r="PB6"/>
      <c r="PC6"/>
      <c r="PD6"/>
      <c r="PE6"/>
      <c r="PF6"/>
      <c r="PG6"/>
      <c r="PH6"/>
      <c r="PI6"/>
      <c r="PJ6"/>
      <c r="PK6"/>
      <c r="PL6"/>
      <c r="PM6"/>
      <c r="PN6"/>
      <c r="PO6"/>
      <c r="PP6"/>
      <c r="PQ6"/>
      <c r="PR6"/>
      <c r="PS6"/>
      <c r="PT6"/>
      <c r="PU6"/>
      <c r="PV6"/>
      <c r="PW6"/>
      <c r="PX6"/>
      <c r="PY6"/>
      <c r="PZ6"/>
      <c r="QA6"/>
      <c r="QB6"/>
      <c r="QC6"/>
      <c r="QD6"/>
      <c r="QE6"/>
      <c r="QF6"/>
      <c r="QG6"/>
      <c r="QH6"/>
      <c r="QI6"/>
      <c r="QJ6"/>
      <c r="QK6"/>
      <c r="QL6"/>
      <c r="QM6"/>
      <c r="QN6"/>
      <c r="QO6"/>
      <c r="QP6"/>
      <c r="QQ6"/>
      <c r="QR6"/>
      <c r="QS6"/>
      <c r="QT6"/>
      <c r="QU6"/>
      <c r="QV6"/>
      <c r="QW6"/>
      <c r="QX6"/>
      <c r="QY6"/>
      <c r="QZ6"/>
      <c r="RA6"/>
      <c r="RB6"/>
      <c r="RC6"/>
      <c r="RD6"/>
      <c r="RE6"/>
      <c r="RF6"/>
      <c r="RG6"/>
      <c r="RH6"/>
      <c r="RI6"/>
      <c r="RJ6"/>
      <c r="RK6"/>
      <c r="RL6"/>
      <c r="RM6"/>
      <c r="RN6"/>
      <c r="RO6"/>
      <c r="RP6"/>
      <c r="RQ6"/>
      <c r="RR6"/>
      <c r="RS6"/>
      <c r="RT6"/>
      <c r="RU6"/>
      <c r="RV6"/>
      <c r="RW6"/>
      <c r="RX6"/>
      <c r="RY6"/>
      <c r="RZ6"/>
      <c r="SA6"/>
      <c r="SB6"/>
      <c r="SC6"/>
      <c r="SD6"/>
      <c r="SE6"/>
      <c r="SF6"/>
      <c r="SG6"/>
      <c r="SH6"/>
      <c r="SI6"/>
      <c r="SJ6"/>
      <c r="SK6"/>
      <c r="SL6"/>
      <c r="SM6"/>
      <c r="SN6"/>
      <c r="SO6"/>
      <c r="SP6"/>
      <c r="SQ6"/>
      <c r="SR6"/>
      <c r="SS6"/>
      <c r="ST6"/>
      <c r="SU6"/>
      <c r="SV6"/>
      <c r="SW6"/>
      <c r="SX6"/>
      <c r="SY6"/>
      <c r="SZ6"/>
      <c r="TA6"/>
      <c r="TB6"/>
      <c r="TC6"/>
      <c r="TD6"/>
      <c r="TE6"/>
      <c r="TF6"/>
      <c r="TG6"/>
      <c r="TH6"/>
      <c r="TI6"/>
      <c r="TJ6"/>
      <c r="TK6"/>
      <c r="TL6"/>
      <c r="TM6"/>
      <c r="TN6"/>
      <c r="TO6"/>
      <c r="TP6"/>
      <c r="TQ6"/>
      <c r="TR6"/>
      <c r="TS6"/>
      <c r="TT6"/>
      <c r="TU6"/>
      <c r="TV6"/>
      <c r="TW6"/>
      <c r="TX6"/>
      <c r="TY6"/>
      <c r="TZ6"/>
      <c r="UA6"/>
      <c r="UB6"/>
      <c r="UC6"/>
      <c r="UD6"/>
      <c r="UE6"/>
      <c r="UF6"/>
      <c r="UG6"/>
      <c r="UH6"/>
      <c r="UI6"/>
      <c r="UJ6"/>
      <c r="UK6"/>
      <c r="UL6"/>
      <c r="UM6"/>
      <c r="UN6"/>
      <c r="UO6"/>
      <c r="UP6"/>
      <c r="UQ6"/>
      <c r="UR6"/>
      <c r="US6"/>
      <c r="UT6"/>
      <c r="UU6"/>
      <c r="UV6"/>
      <c r="UW6"/>
      <c r="UX6"/>
      <c r="UY6"/>
      <c r="UZ6"/>
      <c r="VA6"/>
      <c r="VB6"/>
      <c r="VC6"/>
      <c r="VD6"/>
      <c r="VE6"/>
      <c r="VF6"/>
      <c r="VG6"/>
      <c r="VH6"/>
      <c r="VI6"/>
      <c r="VJ6"/>
      <c r="VK6"/>
      <c r="VL6"/>
      <c r="VM6"/>
      <c r="VN6"/>
      <c r="VO6"/>
      <c r="VP6"/>
      <c r="VQ6"/>
      <c r="VR6"/>
      <c r="VS6"/>
      <c r="VT6"/>
      <c r="VU6"/>
      <c r="VV6"/>
      <c r="VW6"/>
      <c r="VX6"/>
      <c r="VY6"/>
      <c r="VZ6"/>
      <c r="WA6"/>
      <c r="WB6"/>
      <c r="WC6"/>
      <c r="WD6"/>
      <c r="WE6"/>
      <c r="WF6"/>
      <c r="WG6"/>
      <c r="WH6"/>
      <c r="WI6"/>
      <c r="WJ6"/>
      <c r="WK6"/>
      <c r="WL6"/>
      <c r="WM6"/>
      <c r="WN6"/>
      <c r="WO6"/>
      <c r="WP6"/>
      <c r="WQ6"/>
      <c r="WR6"/>
      <c r="WS6"/>
      <c r="WT6"/>
      <c r="WU6"/>
      <c r="WV6"/>
      <c r="WW6"/>
      <c r="WX6"/>
      <c r="WY6"/>
      <c r="WZ6"/>
      <c r="XA6"/>
      <c r="XB6"/>
      <c r="XC6"/>
      <c r="XD6"/>
      <c r="XE6"/>
      <c r="XF6"/>
      <c r="XG6"/>
      <c r="XH6"/>
      <c r="XI6"/>
      <c r="XJ6"/>
      <c r="XK6"/>
      <c r="XL6"/>
      <c r="XM6"/>
      <c r="XN6"/>
      <c r="XO6"/>
      <c r="XP6"/>
      <c r="XQ6"/>
      <c r="XR6"/>
      <c r="XS6"/>
      <c r="XT6"/>
      <c r="XU6"/>
      <c r="XV6"/>
      <c r="XW6"/>
      <c r="XX6"/>
      <c r="XY6"/>
      <c r="XZ6"/>
      <c r="YA6"/>
      <c r="YB6"/>
      <c r="YC6"/>
      <c r="YD6"/>
      <c r="YE6"/>
      <c r="YF6"/>
      <c r="YG6"/>
      <c r="YH6"/>
      <c r="YI6"/>
      <c r="YJ6"/>
      <c r="YK6"/>
      <c r="YL6"/>
      <c r="YM6"/>
      <c r="YN6"/>
      <c r="YO6"/>
      <c r="YP6"/>
      <c r="YQ6"/>
      <c r="YR6"/>
      <c r="YS6"/>
      <c r="YT6"/>
      <c r="YU6"/>
      <c r="YV6"/>
      <c r="YW6"/>
      <c r="YX6"/>
      <c r="YY6"/>
      <c r="YZ6"/>
      <c r="ZA6"/>
      <c r="ZB6"/>
      <c r="ZC6"/>
      <c r="ZD6"/>
      <c r="ZE6"/>
      <c r="ZF6"/>
      <c r="ZG6"/>
      <c r="ZH6"/>
      <c r="ZI6"/>
      <c r="ZJ6"/>
      <c r="ZK6"/>
      <c r="ZL6"/>
      <c r="ZM6"/>
      <c r="ZN6"/>
      <c r="ZO6"/>
      <c r="ZP6"/>
      <c r="ZQ6"/>
      <c r="ZR6"/>
      <c r="ZS6"/>
      <c r="ZT6"/>
      <c r="ZU6"/>
      <c r="ZV6"/>
      <c r="ZW6"/>
      <c r="ZX6"/>
      <c r="ZY6"/>
      <c r="ZZ6" s="52"/>
      <c r="AAA6" s="770"/>
      <c r="AAD6" s="553"/>
      <c r="AAE6" s="554" t="s">
        <v>63</v>
      </c>
      <c r="AAF6" s="555" t="s">
        <v>52</v>
      </c>
      <c r="AAG6" s="553"/>
      <c r="AAH6" s="553"/>
      <c r="AAI6" s="556"/>
      <c r="AAJ6" s="557"/>
      <c r="AAK6" s="756" t="s">
        <v>0</v>
      </c>
      <c r="AAL6" s="553"/>
    </row>
    <row r="7" spans="1:727" s="23" customFormat="1" ht="20.25" customHeight="1">
      <c r="A7" s="171"/>
      <c r="B7" s="569" t="s">
        <v>12</v>
      </c>
      <c r="C7" s="900" t="s">
        <v>0</v>
      </c>
      <c r="D7" s="900"/>
      <c r="E7" s="900"/>
      <c r="F7" s="566">
        <f ca="1">NETWORKDAYS(TODAY(),S.Overview.BANNER.End)</f>
        <v>96</v>
      </c>
      <c r="G7" s="567">
        <v>41549</v>
      </c>
      <c r="H7" s="568">
        <f>AAH7</f>
        <v>41704</v>
      </c>
      <c r="I7" s="244"/>
      <c r="J7" s="210">
        <f ca="1">TODAY()+J3</f>
        <v>41571</v>
      </c>
      <c r="K7" s="210">
        <f ca="1">J$7+1</f>
        <v>41572</v>
      </c>
      <c r="L7" s="210">
        <f t="shared" ref="L7:BW7" ca="1" si="2">K$7+1</f>
        <v>41573</v>
      </c>
      <c r="M7" s="210">
        <f t="shared" ca="1" si="2"/>
        <v>41574</v>
      </c>
      <c r="N7" s="210">
        <f t="shared" ca="1" si="2"/>
        <v>41575</v>
      </c>
      <c r="O7" s="210">
        <f t="shared" ca="1" si="2"/>
        <v>41576</v>
      </c>
      <c r="P7" s="210">
        <f t="shared" ca="1" si="2"/>
        <v>41577</v>
      </c>
      <c r="Q7" s="210">
        <f t="shared" ca="1" si="2"/>
        <v>41578</v>
      </c>
      <c r="R7" s="210">
        <f t="shared" ca="1" si="2"/>
        <v>41579</v>
      </c>
      <c r="S7" s="210">
        <f t="shared" ca="1" si="2"/>
        <v>41580</v>
      </c>
      <c r="T7" s="210">
        <f t="shared" ca="1" si="2"/>
        <v>41581</v>
      </c>
      <c r="U7" s="210">
        <f t="shared" ca="1" si="2"/>
        <v>41582</v>
      </c>
      <c r="V7" s="210">
        <f t="shared" ca="1" si="2"/>
        <v>41583</v>
      </c>
      <c r="W7" s="210">
        <f t="shared" ca="1" si="2"/>
        <v>41584</v>
      </c>
      <c r="X7" s="210">
        <f t="shared" ca="1" si="2"/>
        <v>41585</v>
      </c>
      <c r="Y7" s="210">
        <f t="shared" ca="1" si="2"/>
        <v>41586</v>
      </c>
      <c r="Z7" s="210">
        <f t="shared" ca="1" si="2"/>
        <v>41587</v>
      </c>
      <c r="AA7" s="210">
        <f t="shared" ca="1" si="2"/>
        <v>41588</v>
      </c>
      <c r="AB7" s="210">
        <f t="shared" ca="1" si="2"/>
        <v>41589</v>
      </c>
      <c r="AC7" s="210">
        <f t="shared" ca="1" si="2"/>
        <v>41590</v>
      </c>
      <c r="AD7" s="210">
        <f t="shared" ca="1" si="2"/>
        <v>41591</v>
      </c>
      <c r="AE7" s="210">
        <f t="shared" ca="1" si="2"/>
        <v>41592</v>
      </c>
      <c r="AF7" s="210">
        <f t="shared" ca="1" si="2"/>
        <v>41593</v>
      </c>
      <c r="AG7" s="210">
        <f t="shared" ca="1" si="2"/>
        <v>41594</v>
      </c>
      <c r="AH7" s="210">
        <f t="shared" ca="1" si="2"/>
        <v>41595</v>
      </c>
      <c r="AI7" s="210">
        <f t="shared" ca="1" si="2"/>
        <v>41596</v>
      </c>
      <c r="AJ7" s="210">
        <f t="shared" ca="1" si="2"/>
        <v>41597</v>
      </c>
      <c r="AK7" s="210">
        <f t="shared" ca="1" si="2"/>
        <v>41598</v>
      </c>
      <c r="AL7" s="210">
        <f t="shared" ca="1" si="2"/>
        <v>41599</v>
      </c>
      <c r="AM7" s="210">
        <f t="shared" ca="1" si="2"/>
        <v>41600</v>
      </c>
      <c r="AN7" s="210">
        <f t="shared" ca="1" si="2"/>
        <v>41601</v>
      </c>
      <c r="AO7" s="210">
        <f t="shared" ca="1" si="2"/>
        <v>41602</v>
      </c>
      <c r="AP7" s="210">
        <f t="shared" ca="1" si="2"/>
        <v>41603</v>
      </c>
      <c r="AQ7" s="210">
        <f t="shared" ca="1" si="2"/>
        <v>41604</v>
      </c>
      <c r="AR7" s="210">
        <f t="shared" ca="1" si="2"/>
        <v>41605</v>
      </c>
      <c r="AS7" s="210">
        <f t="shared" ca="1" si="2"/>
        <v>41606</v>
      </c>
      <c r="AT7" s="210">
        <f t="shared" ca="1" si="2"/>
        <v>41607</v>
      </c>
      <c r="AU7" s="210">
        <f t="shared" ca="1" si="2"/>
        <v>41608</v>
      </c>
      <c r="AV7" s="210">
        <f t="shared" ca="1" si="2"/>
        <v>41609</v>
      </c>
      <c r="AW7" s="210">
        <f t="shared" ca="1" si="2"/>
        <v>41610</v>
      </c>
      <c r="AX7" s="210">
        <f t="shared" ca="1" si="2"/>
        <v>41611</v>
      </c>
      <c r="AY7" s="210">
        <f t="shared" ca="1" si="2"/>
        <v>41612</v>
      </c>
      <c r="AZ7" s="210">
        <f t="shared" ca="1" si="2"/>
        <v>41613</v>
      </c>
      <c r="BA7" s="210">
        <f t="shared" ca="1" si="2"/>
        <v>41614</v>
      </c>
      <c r="BB7" s="210">
        <f t="shared" ca="1" si="2"/>
        <v>41615</v>
      </c>
      <c r="BC7" s="210">
        <f t="shared" ca="1" si="2"/>
        <v>41616</v>
      </c>
      <c r="BD7" s="210">
        <f t="shared" ca="1" si="2"/>
        <v>41617</v>
      </c>
      <c r="BE7" s="210">
        <f t="shared" ca="1" si="2"/>
        <v>41618</v>
      </c>
      <c r="BF7" s="210">
        <f t="shared" ca="1" si="2"/>
        <v>41619</v>
      </c>
      <c r="BG7" s="210">
        <f t="shared" ca="1" si="2"/>
        <v>41620</v>
      </c>
      <c r="BH7" s="210">
        <f t="shared" ca="1" si="2"/>
        <v>41621</v>
      </c>
      <c r="BI7" s="210">
        <f t="shared" ca="1" si="2"/>
        <v>41622</v>
      </c>
      <c r="BJ7" s="210">
        <f t="shared" ca="1" si="2"/>
        <v>41623</v>
      </c>
      <c r="BK7" s="210">
        <f t="shared" ca="1" si="2"/>
        <v>41624</v>
      </c>
      <c r="BL7" s="210">
        <f t="shared" ca="1" si="2"/>
        <v>41625</v>
      </c>
      <c r="BM7" s="210">
        <f t="shared" ca="1" si="2"/>
        <v>41626</v>
      </c>
      <c r="BN7" s="210">
        <f t="shared" ca="1" si="2"/>
        <v>41627</v>
      </c>
      <c r="BO7" s="210">
        <f t="shared" ca="1" si="2"/>
        <v>41628</v>
      </c>
      <c r="BP7" s="210">
        <f t="shared" ca="1" si="2"/>
        <v>41629</v>
      </c>
      <c r="BQ7" s="210">
        <f t="shared" ca="1" si="2"/>
        <v>41630</v>
      </c>
      <c r="BR7" s="210">
        <f t="shared" ca="1" si="2"/>
        <v>41631</v>
      </c>
      <c r="BS7" s="210">
        <f t="shared" ca="1" si="2"/>
        <v>41632</v>
      </c>
      <c r="BT7" s="210">
        <f t="shared" ca="1" si="2"/>
        <v>41633</v>
      </c>
      <c r="BU7" s="210">
        <f t="shared" ca="1" si="2"/>
        <v>41634</v>
      </c>
      <c r="BV7" s="210">
        <f t="shared" ca="1" si="2"/>
        <v>41635</v>
      </c>
      <c r="BW7" s="210">
        <f t="shared" ca="1" si="2"/>
        <v>41636</v>
      </c>
      <c r="BX7" s="210">
        <f t="shared" ref="BX7:DP7" ca="1" si="3">BW$7+1</f>
        <v>41637</v>
      </c>
      <c r="BY7" s="210">
        <f t="shared" ca="1" si="3"/>
        <v>41638</v>
      </c>
      <c r="BZ7" s="210">
        <f t="shared" ca="1" si="3"/>
        <v>41639</v>
      </c>
      <c r="CA7" s="210">
        <f t="shared" ca="1" si="3"/>
        <v>41640</v>
      </c>
      <c r="CB7" s="210">
        <f t="shared" ca="1" si="3"/>
        <v>41641</v>
      </c>
      <c r="CC7" s="210">
        <f t="shared" ca="1" si="3"/>
        <v>41642</v>
      </c>
      <c r="CD7" s="210">
        <f t="shared" ca="1" si="3"/>
        <v>41643</v>
      </c>
      <c r="CE7" s="210">
        <f t="shared" ca="1" si="3"/>
        <v>41644</v>
      </c>
      <c r="CF7" s="210">
        <f t="shared" ca="1" si="3"/>
        <v>41645</v>
      </c>
      <c r="CG7" s="210">
        <f t="shared" ca="1" si="3"/>
        <v>41646</v>
      </c>
      <c r="CH7" s="210">
        <f t="shared" ca="1" si="3"/>
        <v>41647</v>
      </c>
      <c r="CI7" s="210">
        <f t="shared" ca="1" si="3"/>
        <v>41648</v>
      </c>
      <c r="CJ7" s="210">
        <f t="shared" ca="1" si="3"/>
        <v>41649</v>
      </c>
      <c r="CK7" s="210">
        <f t="shared" ca="1" si="3"/>
        <v>41650</v>
      </c>
      <c r="CL7" s="210">
        <f t="shared" ca="1" si="3"/>
        <v>41651</v>
      </c>
      <c r="CM7" s="210">
        <f t="shared" ca="1" si="3"/>
        <v>41652</v>
      </c>
      <c r="CN7" s="210">
        <f t="shared" ca="1" si="3"/>
        <v>41653</v>
      </c>
      <c r="CO7" s="210">
        <f t="shared" ca="1" si="3"/>
        <v>41654</v>
      </c>
      <c r="CP7" s="210">
        <f t="shared" ca="1" si="3"/>
        <v>41655</v>
      </c>
      <c r="CQ7" s="210">
        <f t="shared" ca="1" si="3"/>
        <v>41656</v>
      </c>
      <c r="CR7" s="210">
        <f t="shared" ca="1" si="3"/>
        <v>41657</v>
      </c>
      <c r="CS7" s="210">
        <f t="shared" ca="1" si="3"/>
        <v>41658</v>
      </c>
      <c r="CT7" s="210">
        <f t="shared" ca="1" si="3"/>
        <v>41659</v>
      </c>
      <c r="CU7" s="210">
        <f t="shared" ca="1" si="3"/>
        <v>41660</v>
      </c>
      <c r="CV7" s="210">
        <f t="shared" ca="1" si="3"/>
        <v>41661</v>
      </c>
      <c r="CW7" s="210">
        <f t="shared" ca="1" si="3"/>
        <v>41662</v>
      </c>
      <c r="CX7" s="210">
        <f t="shared" ca="1" si="3"/>
        <v>41663</v>
      </c>
      <c r="CY7" s="210">
        <f t="shared" ca="1" si="3"/>
        <v>41664</v>
      </c>
      <c r="CZ7" s="210">
        <f t="shared" ca="1" si="3"/>
        <v>41665</v>
      </c>
      <c r="DA7" s="210">
        <f t="shared" ca="1" si="3"/>
        <v>41666</v>
      </c>
      <c r="DB7" s="210">
        <f t="shared" ca="1" si="3"/>
        <v>41667</v>
      </c>
      <c r="DC7" s="210">
        <f t="shared" ca="1" si="3"/>
        <v>41668</v>
      </c>
      <c r="DD7" s="210">
        <f t="shared" ca="1" si="3"/>
        <v>41669</v>
      </c>
      <c r="DE7" s="210">
        <f t="shared" ca="1" si="3"/>
        <v>41670</v>
      </c>
      <c r="DF7" s="210">
        <f t="shared" ca="1" si="3"/>
        <v>41671</v>
      </c>
      <c r="DG7" s="210">
        <f t="shared" ca="1" si="3"/>
        <v>41672</v>
      </c>
      <c r="DH7" s="210">
        <f t="shared" ca="1" si="3"/>
        <v>41673</v>
      </c>
      <c r="DI7" s="210">
        <f t="shared" ca="1" si="3"/>
        <v>41674</v>
      </c>
      <c r="DJ7" s="210">
        <f t="shared" ca="1" si="3"/>
        <v>41675</v>
      </c>
      <c r="DK7" s="210">
        <f t="shared" ca="1" si="3"/>
        <v>41676</v>
      </c>
      <c r="DL7" s="210">
        <f t="shared" ca="1" si="3"/>
        <v>41677</v>
      </c>
      <c r="DM7" s="210">
        <f t="shared" ca="1" si="3"/>
        <v>41678</v>
      </c>
      <c r="DN7" s="210">
        <f t="shared" ca="1" si="3"/>
        <v>41679</v>
      </c>
      <c r="DO7" s="210">
        <f t="shared" ca="1" si="3"/>
        <v>41680</v>
      </c>
      <c r="DP7" s="210">
        <f t="shared" ca="1" si="3"/>
        <v>41681</v>
      </c>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c r="IW7"/>
      <c r="IX7"/>
      <c r="IY7"/>
      <c r="IZ7"/>
      <c r="JA7"/>
      <c r="JB7"/>
      <c r="JC7"/>
      <c r="JD7"/>
      <c r="JE7"/>
      <c r="JF7"/>
      <c r="JG7"/>
      <c r="JH7"/>
      <c r="JI7"/>
      <c r="JJ7"/>
      <c r="JK7"/>
      <c r="JL7"/>
      <c r="JM7"/>
      <c r="JN7"/>
      <c r="JO7"/>
      <c r="JP7"/>
      <c r="JQ7"/>
      <c r="JR7"/>
      <c r="JS7"/>
      <c r="JT7"/>
      <c r="JU7"/>
      <c r="JV7"/>
      <c r="JW7"/>
      <c r="JX7"/>
      <c r="JY7"/>
      <c r="JZ7"/>
      <c r="KA7"/>
      <c r="KB7"/>
      <c r="KC7"/>
      <c r="KD7"/>
      <c r="KE7"/>
      <c r="KF7"/>
      <c r="KG7"/>
      <c r="KH7"/>
      <c r="KI7"/>
      <c r="KJ7"/>
      <c r="KK7"/>
      <c r="KL7"/>
      <c r="KM7"/>
      <c r="KN7"/>
      <c r="KO7"/>
      <c r="KP7"/>
      <c r="KQ7"/>
      <c r="KR7"/>
      <c r="KS7"/>
      <c r="KT7"/>
      <c r="KU7"/>
      <c r="KV7"/>
      <c r="KW7"/>
      <c r="KX7"/>
      <c r="KY7"/>
      <c r="KZ7"/>
      <c r="LA7"/>
      <c r="LB7"/>
      <c r="LC7"/>
      <c r="LD7"/>
      <c r="LE7"/>
      <c r="LF7"/>
      <c r="LG7"/>
      <c r="LH7"/>
      <c r="LI7"/>
      <c r="LJ7"/>
      <c r="LK7"/>
      <c r="LL7"/>
      <c r="LM7"/>
      <c r="LN7"/>
      <c r="LO7"/>
      <c r="LP7"/>
      <c r="LQ7"/>
      <c r="LR7"/>
      <c r="LS7"/>
      <c r="LT7"/>
      <c r="LU7"/>
      <c r="LV7"/>
      <c r="LW7"/>
      <c r="LX7"/>
      <c r="LY7"/>
      <c r="LZ7"/>
      <c r="MA7"/>
      <c r="MB7"/>
      <c r="MC7"/>
      <c r="MD7"/>
      <c r="ME7"/>
      <c r="MF7"/>
      <c r="MG7"/>
      <c r="MH7"/>
      <c r="MI7"/>
      <c r="MJ7"/>
      <c r="MK7"/>
      <c r="ML7"/>
      <c r="MM7"/>
      <c r="MN7"/>
      <c r="MO7"/>
      <c r="MP7"/>
      <c r="MQ7"/>
      <c r="MR7"/>
      <c r="MS7"/>
      <c r="MT7"/>
      <c r="MU7"/>
      <c r="MV7"/>
      <c r="MW7"/>
      <c r="MX7"/>
      <c r="MY7"/>
      <c r="MZ7"/>
      <c r="NA7"/>
      <c r="NB7"/>
      <c r="NC7"/>
      <c r="ND7"/>
      <c r="NE7"/>
      <c r="NF7"/>
      <c r="NG7"/>
      <c r="NH7"/>
      <c r="NI7"/>
      <c r="NJ7"/>
      <c r="NK7"/>
      <c r="NL7"/>
      <c r="NM7"/>
      <c r="NN7"/>
      <c r="NO7"/>
      <c r="NP7"/>
      <c r="NQ7"/>
      <c r="NR7"/>
      <c r="NS7"/>
      <c r="NT7"/>
      <c r="NU7"/>
      <c r="NV7"/>
      <c r="NW7"/>
      <c r="NX7"/>
      <c r="NY7"/>
      <c r="NZ7"/>
      <c r="OA7"/>
      <c r="OB7"/>
      <c r="OC7"/>
      <c r="OD7"/>
      <c r="OE7"/>
      <c r="OF7"/>
      <c r="OG7"/>
      <c r="OH7"/>
      <c r="OI7"/>
      <c r="OJ7"/>
      <c r="OK7"/>
      <c r="OL7"/>
      <c r="OM7"/>
      <c r="ON7"/>
      <c r="OO7"/>
      <c r="OP7"/>
      <c r="OQ7"/>
      <c r="OR7"/>
      <c r="OS7"/>
      <c r="OT7"/>
      <c r="OU7"/>
      <c r="OV7"/>
      <c r="OW7"/>
      <c r="OX7"/>
      <c r="OY7"/>
      <c r="OZ7"/>
      <c r="PA7"/>
      <c r="PB7"/>
      <c r="PC7"/>
      <c r="PD7"/>
      <c r="PE7"/>
      <c r="PF7"/>
      <c r="PG7"/>
      <c r="PH7"/>
      <c r="PI7"/>
      <c r="PJ7"/>
      <c r="PK7"/>
      <c r="PL7"/>
      <c r="PM7"/>
      <c r="PN7"/>
      <c r="PO7"/>
      <c r="PP7"/>
      <c r="PQ7"/>
      <c r="PR7"/>
      <c r="PS7"/>
      <c r="PT7"/>
      <c r="PU7"/>
      <c r="PV7"/>
      <c r="PW7"/>
      <c r="PX7"/>
      <c r="PY7"/>
      <c r="PZ7"/>
      <c r="QA7"/>
      <c r="QB7"/>
      <c r="QC7"/>
      <c r="QD7"/>
      <c r="QE7"/>
      <c r="QF7"/>
      <c r="QG7"/>
      <c r="QH7"/>
      <c r="QI7"/>
      <c r="QJ7"/>
      <c r="QK7"/>
      <c r="QL7"/>
      <c r="QM7"/>
      <c r="QN7"/>
      <c r="QO7"/>
      <c r="QP7"/>
      <c r="QQ7"/>
      <c r="QR7"/>
      <c r="QS7"/>
      <c r="QT7"/>
      <c r="QU7"/>
      <c r="QV7"/>
      <c r="QW7"/>
      <c r="QX7"/>
      <c r="QY7"/>
      <c r="QZ7"/>
      <c r="RA7"/>
      <c r="RB7"/>
      <c r="RC7"/>
      <c r="RD7"/>
      <c r="RE7"/>
      <c r="RF7"/>
      <c r="RG7"/>
      <c r="RH7"/>
      <c r="RI7"/>
      <c r="RJ7"/>
      <c r="RK7"/>
      <c r="RL7"/>
      <c r="RM7"/>
      <c r="RN7"/>
      <c r="RO7"/>
      <c r="RP7"/>
      <c r="RQ7"/>
      <c r="RR7"/>
      <c r="RS7"/>
      <c r="RT7"/>
      <c r="RU7"/>
      <c r="RV7"/>
      <c r="RW7"/>
      <c r="RX7"/>
      <c r="RY7"/>
      <c r="RZ7"/>
      <c r="SA7"/>
      <c r="SB7"/>
      <c r="SC7"/>
      <c r="SD7"/>
      <c r="SE7"/>
      <c r="SF7"/>
      <c r="SG7"/>
      <c r="SH7"/>
      <c r="SI7"/>
      <c r="SJ7"/>
      <c r="SK7"/>
      <c r="SL7"/>
      <c r="SM7"/>
      <c r="SN7"/>
      <c r="SO7"/>
      <c r="SP7"/>
      <c r="SQ7"/>
      <c r="SR7"/>
      <c r="SS7"/>
      <c r="ST7"/>
      <c r="SU7"/>
      <c r="SV7"/>
      <c r="SW7"/>
      <c r="SX7"/>
      <c r="SY7"/>
      <c r="SZ7"/>
      <c r="TA7"/>
      <c r="TB7"/>
      <c r="TC7"/>
      <c r="TD7"/>
      <c r="TE7"/>
      <c r="TF7"/>
      <c r="TG7"/>
      <c r="TH7"/>
      <c r="TI7"/>
      <c r="TJ7"/>
      <c r="TK7"/>
      <c r="TL7"/>
      <c r="TM7"/>
      <c r="TN7"/>
      <c r="TO7"/>
      <c r="TP7"/>
      <c r="TQ7"/>
      <c r="TR7"/>
      <c r="TS7"/>
      <c r="TT7"/>
      <c r="TU7"/>
      <c r="TV7"/>
      <c r="TW7"/>
      <c r="TX7"/>
      <c r="TY7"/>
      <c r="TZ7"/>
      <c r="UA7"/>
      <c r="UB7"/>
      <c r="UC7"/>
      <c r="UD7"/>
      <c r="UE7"/>
      <c r="UF7"/>
      <c r="UG7"/>
      <c r="UH7"/>
      <c r="UI7"/>
      <c r="UJ7"/>
      <c r="UK7"/>
      <c r="UL7"/>
      <c r="UM7"/>
      <c r="UN7"/>
      <c r="UO7"/>
      <c r="UP7"/>
      <c r="UQ7"/>
      <c r="UR7"/>
      <c r="US7"/>
      <c r="UT7"/>
      <c r="UU7"/>
      <c r="UV7"/>
      <c r="UW7"/>
      <c r="UX7"/>
      <c r="UY7"/>
      <c r="UZ7"/>
      <c r="VA7"/>
      <c r="VB7"/>
      <c r="VC7"/>
      <c r="VD7"/>
      <c r="VE7"/>
      <c r="VF7"/>
      <c r="VG7"/>
      <c r="VH7"/>
      <c r="VI7"/>
      <c r="VJ7"/>
      <c r="VK7"/>
      <c r="VL7"/>
      <c r="VM7"/>
      <c r="VN7"/>
      <c r="VO7"/>
      <c r="VP7"/>
      <c r="VQ7"/>
      <c r="VR7"/>
      <c r="VS7"/>
      <c r="VT7"/>
      <c r="VU7"/>
      <c r="VV7"/>
      <c r="VW7"/>
      <c r="VX7"/>
      <c r="VY7"/>
      <c r="VZ7"/>
      <c r="WA7"/>
      <c r="WB7"/>
      <c r="WC7"/>
      <c r="WD7"/>
      <c r="WE7"/>
      <c r="WF7"/>
      <c r="WG7"/>
      <c r="WH7"/>
      <c r="WI7"/>
      <c r="WJ7"/>
      <c r="WK7"/>
      <c r="WL7"/>
      <c r="WM7"/>
      <c r="WN7"/>
      <c r="WO7"/>
      <c r="WP7"/>
      <c r="WQ7"/>
      <c r="WR7"/>
      <c r="WS7"/>
      <c r="WT7"/>
      <c r="WU7"/>
      <c r="WV7"/>
      <c r="WW7"/>
      <c r="WX7"/>
      <c r="WY7"/>
      <c r="WZ7"/>
      <c r="XA7"/>
      <c r="XB7"/>
      <c r="XC7"/>
      <c r="XD7"/>
      <c r="XE7"/>
      <c r="XF7"/>
      <c r="XG7"/>
      <c r="XH7"/>
      <c r="XI7"/>
      <c r="XJ7"/>
      <c r="XK7"/>
      <c r="XL7"/>
      <c r="XM7"/>
      <c r="XN7"/>
      <c r="XO7"/>
      <c r="XP7"/>
      <c r="XQ7"/>
      <c r="XR7"/>
      <c r="XS7"/>
      <c r="XT7"/>
      <c r="XU7"/>
      <c r="XV7"/>
      <c r="XW7"/>
      <c r="XX7"/>
      <c r="XY7"/>
      <c r="XZ7"/>
      <c r="YA7"/>
      <c r="YB7"/>
      <c r="YC7"/>
      <c r="YD7"/>
      <c r="YE7"/>
      <c r="YF7"/>
      <c r="YG7"/>
      <c r="YH7"/>
      <c r="YI7"/>
      <c r="YJ7"/>
      <c r="YK7"/>
      <c r="YL7"/>
      <c r="YM7"/>
      <c r="YN7"/>
      <c r="YO7"/>
      <c r="YP7"/>
      <c r="YQ7"/>
      <c r="YR7"/>
      <c r="YS7"/>
      <c r="YT7"/>
      <c r="YU7"/>
      <c r="YV7"/>
      <c r="YW7"/>
      <c r="YX7"/>
      <c r="YY7"/>
      <c r="YZ7"/>
      <c r="ZA7"/>
      <c r="ZB7"/>
      <c r="ZC7"/>
      <c r="ZD7"/>
      <c r="ZE7"/>
      <c r="ZF7"/>
      <c r="ZG7"/>
      <c r="ZH7"/>
      <c r="ZI7"/>
      <c r="ZJ7"/>
      <c r="ZK7"/>
      <c r="ZL7"/>
      <c r="ZM7"/>
      <c r="ZN7"/>
      <c r="ZO7"/>
      <c r="ZP7"/>
      <c r="ZQ7"/>
      <c r="ZR7"/>
      <c r="ZS7"/>
      <c r="ZT7"/>
      <c r="ZU7"/>
      <c r="ZV7"/>
      <c r="ZW7"/>
      <c r="ZX7"/>
      <c r="ZY7"/>
      <c r="ZZ7" s="52"/>
      <c r="AAA7" s="192"/>
      <c r="AAB7"/>
      <c r="AAC7"/>
      <c r="AAD7" s="90"/>
      <c r="AAE7" s="519" t="s">
        <v>63</v>
      </c>
      <c r="AAF7" s="190" t="s">
        <v>52</v>
      </c>
      <c r="AAG7" s="553"/>
      <c r="AAH7" s="73">
        <f>WORKDAY(S.Overview.BANNER.Start,S.General.DaysRecommended,S.DDL_DEQClosed)</f>
        <v>41704</v>
      </c>
      <c r="AAI7" s="749" t="s">
        <v>0</v>
      </c>
      <c r="AAJ7" s="557"/>
      <c r="AAK7" s="71" t="s">
        <v>0</v>
      </c>
      <c r="AAL7" s="90"/>
      <c r="AAS7" s="889"/>
      <c r="AAT7" s="889"/>
      <c r="AAU7" s="889"/>
      <c r="AAV7" s="889"/>
      <c r="AAW7" s="889"/>
      <c r="AAX7" s="889"/>
      <c r="AAY7" s="889"/>
    </row>
    <row r="8" spans="1:727" ht="6" customHeight="1">
      <c r="A8" s="200"/>
      <c r="B8" s="120"/>
      <c r="C8" s="112"/>
      <c r="D8" s="230"/>
      <c r="E8" s="113"/>
      <c r="F8" s="113"/>
      <c r="G8" s="112"/>
      <c r="H8" s="112"/>
      <c r="I8" s="244"/>
      <c r="J8" s="32"/>
      <c r="K8" s="32"/>
      <c r="L8" s="32"/>
      <c r="M8" s="32"/>
      <c r="N8" s="32"/>
      <c r="O8" s="32"/>
      <c r="P8" s="32"/>
      <c r="Q8" s="32"/>
      <c r="R8" s="32"/>
      <c r="S8" s="32"/>
      <c r="T8" s="32"/>
      <c r="U8" s="32"/>
      <c r="V8" s="32"/>
      <c r="W8" s="32"/>
      <c r="X8" s="32"/>
      <c r="Y8" s="32"/>
      <c r="Z8" s="32"/>
      <c r="AA8" s="32"/>
      <c r="AB8" s="32"/>
      <c r="AC8" s="32"/>
      <c r="AD8" s="32"/>
      <c r="AE8" s="32"/>
      <c r="AF8" s="32"/>
      <c r="AG8" s="32"/>
      <c r="AH8" s="32"/>
      <c r="AI8" s="32"/>
      <c r="AJ8" s="32"/>
      <c r="AK8" s="32"/>
      <c r="AL8" s="32"/>
      <c r="AM8" s="32"/>
      <c r="AN8" s="32"/>
      <c r="AO8" s="32"/>
      <c r="AP8" s="32"/>
      <c r="AQ8" s="32"/>
      <c r="AR8" s="32"/>
      <c r="AS8" s="32"/>
      <c r="AT8" s="32"/>
      <c r="AU8" s="32"/>
      <c r="AV8" s="32"/>
      <c r="AW8" s="32"/>
      <c r="AX8" s="32"/>
      <c r="AY8" s="32"/>
      <c r="AZ8" s="32"/>
      <c r="BA8" s="32"/>
      <c r="BB8" s="32"/>
      <c r="BC8" s="32"/>
      <c r="BD8" s="32"/>
      <c r="BE8" s="32"/>
      <c r="BF8" s="32"/>
      <c r="BG8" s="32"/>
      <c r="BH8" s="32"/>
      <c r="BI8" s="32"/>
      <c r="BJ8" s="32"/>
      <c r="BK8" s="32"/>
      <c r="BL8" s="32"/>
      <c r="BM8" s="32"/>
      <c r="BN8" s="32"/>
      <c r="BO8" s="32"/>
      <c r="BP8" s="32"/>
      <c r="BQ8" s="32"/>
      <c r="BR8" s="32"/>
      <c r="BS8" s="32"/>
      <c r="BT8" s="32"/>
      <c r="BU8" s="32"/>
      <c r="BV8" s="32"/>
      <c r="BW8" s="32"/>
      <c r="BX8" s="32"/>
      <c r="BY8" s="32"/>
      <c r="BZ8" s="32"/>
      <c r="CA8" s="32"/>
      <c r="CB8" s="32"/>
      <c r="CC8" s="32"/>
      <c r="CD8" s="32"/>
      <c r="CE8" s="32"/>
      <c r="CF8" s="32"/>
      <c r="CG8" s="32"/>
      <c r="CH8" s="32"/>
      <c r="CI8" s="32"/>
      <c r="CJ8" s="32"/>
      <c r="CK8" s="32"/>
      <c r="CL8" s="32"/>
      <c r="CM8" s="32"/>
      <c r="CN8" s="32"/>
      <c r="CO8" s="32"/>
      <c r="CP8" s="32"/>
      <c r="CQ8" s="32"/>
      <c r="CR8" s="32"/>
      <c r="CS8" s="32"/>
      <c r="CT8" s="32"/>
      <c r="CU8" s="32"/>
      <c r="CV8" s="32"/>
      <c r="CW8" s="32"/>
      <c r="CX8" s="32"/>
      <c r="CY8" s="32"/>
      <c r="CZ8" s="32"/>
      <c r="DA8" s="32"/>
      <c r="DB8" s="32"/>
      <c r="DC8" s="32"/>
      <c r="DD8" s="32"/>
      <c r="DE8" s="32"/>
      <c r="DF8" s="32"/>
      <c r="DG8" s="32"/>
      <c r="DH8" s="32"/>
      <c r="DI8" s="32"/>
      <c r="DJ8" s="32"/>
      <c r="DK8" s="32"/>
      <c r="DL8" s="32"/>
      <c r="DM8" s="32"/>
      <c r="DN8" s="32"/>
      <c r="DO8" s="32"/>
      <c r="DP8" s="32"/>
      <c r="AAA8" s="192"/>
      <c r="AAD8" s="90"/>
      <c r="AAE8" s="519" t="s">
        <v>17</v>
      </c>
      <c r="AAF8" s="190" t="s">
        <v>52</v>
      </c>
      <c r="AAG8" s="71"/>
      <c r="AAH8" s="71"/>
      <c r="AAI8" s="71"/>
      <c r="AAJ8" s="186"/>
      <c r="AAK8" s="71"/>
      <c r="AAL8" s="90"/>
      <c r="AAM8"/>
    </row>
    <row r="9" spans="1:727" s="23" customFormat="1" ht="38.25" customHeight="1">
      <c r="A9" s="200"/>
      <c r="B9" s="95"/>
      <c r="C9" s="96"/>
      <c r="D9" s="231"/>
      <c r="E9" s="97"/>
      <c r="F9" s="97"/>
      <c r="G9" s="96"/>
      <c r="H9" s="96"/>
      <c r="I9" s="244"/>
      <c r="J9" s="27"/>
      <c r="K9" s="27"/>
      <c r="L9" s="27"/>
      <c r="M9" s="27"/>
      <c r="N9" s="27"/>
      <c r="O9" s="27"/>
      <c r="P9" s="27"/>
      <c r="Q9" s="27"/>
      <c r="R9" s="27"/>
      <c r="S9" s="27"/>
      <c r="T9" s="27"/>
      <c r="U9" s="27"/>
      <c r="V9" s="27"/>
      <c r="W9" s="27"/>
      <c r="X9" s="27"/>
      <c r="Y9" s="27"/>
      <c r="Z9" s="27"/>
      <c r="AA9" s="27"/>
      <c r="AB9" s="27"/>
      <c r="AC9" s="27"/>
      <c r="AD9" s="27"/>
      <c r="AE9" s="27"/>
      <c r="AF9" s="27"/>
      <c r="AG9" s="27"/>
      <c r="AH9" s="27"/>
      <c r="AI9" s="27"/>
      <c r="AJ9" s="27"/>
      <c r="AK9" s="27"/>
      <c r="AL9" s="27"/>
      <c r="AM9" s="27"/>
      <c r="AN9" s="27"/>
      <c r="AO9" s="27"/>
      <c r="AP9" s="27"/>
      <c r="AQ9" s="27"/>
      <c r="AR9" s="27"/>
      <c r="AS9" s="27"/>
      <c r="AT9" s="27"/>
      <c r="AU9" s="27"/>
      <c r="AV9" s="27"/>
      <c r="AW9" s="27"/>
      <c r="AX9" s="27"/>
      <c r="AY9" s="27"/>
      <c r="AZ9" s="27"/>
      <c r="BA9" s="27"/>
      <c r="BB9" s="27"/>
      <c r="BC9" s="27"/>
      <c r="BD9" s="27"/>
      <c r="BE9" s="27"/>
      <c r="BF9" s="27"/>
      <c r="BG9" s="27"/>
      <c r="BH9" s="27"/>
      <c r="BI9" s="27"/>
      <c r="BJ9" s="27"/>
      <c r="BK9" s="27"/>
      <c r="BL9" s="27"/>
      <c r="BM9" s="27"/>
      <c r="BN9" s="27"/>
      <c r="BO9" s="27"/>
      <c r="BP9" s="27"/>
      <c r="BQ9" s="27"/>
      <c r="BR9" s="27"/>
      <c r="BS9" s="27"/>
      <c r="BT9" s="27"/>
      <c r="BU9" s="27"/>
      <c r="BV9" s="27"/>
      <c r="BW9" s="27"/>
      <c r="BX9" s="27"/>
      <c r="BY9" s="27"/>
      <c r="BZ9" s="27"/>
      <c r="CA9" s="27"/>
      <c r="CB9" s="27"/>
      <c r="CC9" s="27"/>
      <c r="CD9" s="27"/>
      <c r="CE9" s="27"/>
      <c r="CF9" s="27"/>
      <c r="CG9" s="27"/>
      <c r="CH9" s="27"/>
      <c r="CI9" s="27"/>
      <c r="CJ9" s="27"/>
      <c r="CK9" s="27"/>
      <c r="CL9" s="27"/>
      <c r="CM9" s="27"/>
      <c r="CN9" s="27"/>
      <c r="CO9" s="27"/>
      <c r="CP9" s="27"/>
      <c r="CQ9" s="27"/>
      <c r="CR9" s="27"/>
      <c r="CS9" s="27"/>
      <c r="CT9" s="27"/>
      <c r="CU9" s="27"/>
      <c r="CV9" s="27"/>
      <c r="CW9" s="27"/>
      <c r="CX9" s="27"/>
      <c r="CY9" s="27"/>
      <c r="CZ9" s="27"/>
      <c r="DA9" s="27"/>
      <c r="DB9" s="27"/>
      <c r="DC9" s="27"/>
      <c r="DD9" s="27"/>
      <c r="DE9" s="27"/>
      <c r="DF9" s="27"/>
      <c r="DG9" s="27"/>
      <c r="DH9" s="27"/>
      <c r="DI9" s="27"/>
      <c r="DJ9" s="27"/>
      <c r="DK9" s="27"/>
      <c r="DL9" s="27"/>
      <c r="DM9" s="27"/>
      <c r="DN9" s="27"/>
      <c r="DO9" s="27"/>
      <c r="DP9" s="27"/>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c r="JL9"/>
      <c r="JM9"/>
      <c r="JN9"/>
      <c r="JO9"/>
      <c r="JP9"/>
      <c r="JQ9"/>
      <c r="JR9"/>
      <c r="JS9"/>
      <c r="JT9"/>
      <c r="JU9"/>
      <c r="JV9"/>
      <c r="JW9"/>
      <c r="JX9"/>
      <c r="JY9"/>
      <c r="JZ9"/>
      <c r="KA9"/>
      <c r="KB9"/>
      <c r="KC9"/>
      <c r="KD9"/>
      <c r="KE9"/>
      <c r="KF9"/>
      <c r="KG9"/>
      <c r="KH9"/>
      <c r="KI9"/>
      <c r="KJ9"/>
      <c r="KK9"/>
      <c r="KL9"/>
      <c r="KM9"/>
      <c r="KN9"/>
      <c r="KO9"/>
      <c r="KP9"/>
      <c r="KQ9"/>
      <c r="KR9"/>
      <c r="KS9"/>
      <c r="KT9"/>
      <c r="KU9"/>
      <c r="KV9"/>
      <c r="KW9"/>
      <c r="KX9"/>
      <c r="KY9"/>
      <c r="KZ9"/>
      <c r="LA9"/>
      <c r="LB9"/>
      <c r="LC9"/>
      <c r="LD9"/>
      <c r="LE9"/>
      <c r="LF9"/>
      <c r="LG9"/>
      <c r="LH9"/>
      <c r="LI9"/>
      <c r="LJ9"/>
      <c r="LK9"/>
      <c r="LL9"/>
      <c r="LM9"/>
      <c r="LN9"/>
      <c r="LO9"/>
      <c r="LP9"/>
      <c r="LQ9"/>
      <c r="LR9"/>
      <c r="LS9"/>
      <c r="LT9"/>
      <c r="LU9"/>
      <c r="LV9"/>
      <c r="LW9"/>
      <c r="LX9"/>
      <c r="LY9"/>
      <c r="LZ9"/>
      <c r="MA9"/>
      <c r="MB9"/>
      <c r="MC9"/>
      <c r="MD9"/>
      <c r="ME9"/>
      <c r="MF9"/>
      <c r="MG9"/>
      <c r="MH9"/>
      <c r="MI9"/>
      <c r="MJ9"/>
      <c r="MK9"/>
      <c r="ML9"/>
      <c r="MM9"/>
      <c r="MN9"/>
      <c r="MO9"/>
      <c r="MP9"/>
      <c r="MQ9"/>
      <c r="MR9"/>
      <c r="MS9"/>
      <c r="MT9"/>
      <c r="MU9"/>
      <c r="MV9"/>
      <c r="MW9"/>
      <c r="MX9"/>
      <c r="MY9"/>
      <c r="MZ9"/>
      <c r="NA9"/>
      <c r="NB9"/>
      <c r="NC9"/>
      <c r="ND9"/>
      <c r="NE9"/>
      <c r="NF9"/>
      <c r="NG9"/>
      <c r="NH9"/>
      <c r="NI9"/>
      <c r="NJ9"/>
      <c r="NK9"/>
      <c r="NL9"/>
      <c r="NM9"/>
      <c r="NN9"/>
      <c r="NO9"/>
      <c r="NP9"/>
      <c r="NQ9"/>
      <c r="NR9"/>
      <c r="NS9"/>
      <c r="NT9"/>
      <c r="NU9"/>
      <c r="NV9"/>
      <c r="NW9"/>
      <c r="NX9"/>
      <c r="NY9"/>
      <c r="NZ9"/>
      <c r="OA9"/>
      <c r="OB9"/>
      <c r="OC9"/>
      <c r="OD9"/>
      <c r="OE9"/>
      <c r="OF9"/>
      <c r="OG9"/>
      <c r="OH9"/>
      <c r="OI9"/>
      <c r="OJ9"/>
      <c r="OK9"/>
      <c r="OL9"/>
      <c r="OM9"/>
      <c r="ON9"/>
      <c r="OO9"/>
      <c r="OP9"/>
      <c r="OQ9"/>
      <c r="OR9"/>
      <c r="OS9"/>
      <c r="OT9"/>
      <c r="OU9"/>
      <c r="OV9"/>
      <c r="OW9"/>
      <c r="OX9"/>
      <c r="OY9"/>
      <c r="OZ9"/>
      <c r="PA9"/>
      <c r="PB9"/>
      <c r="PC9"/>
      <c r="PD9"/>
      <c r="PE9"/>
      <c r="PF9"/>
      <c r="PG9"/>
      <c r="PH9"/>
      <c r="PI9"/>
      <c r="PJ9"/>
      <c r="PK9"/>
      <c r="PL9"/>
      <c r="PM9"/>
      <c r="PN9"/>
      <c r="PO9"/>
      <c r="PP9"/>
      <c r="PQ9"/>
      <c r="PR9"/>
      <c r="PS9"/>
      <c r="PT9"/>
      <c r="PU9"/>
      <c r="PV9"/>
      <c r="PW9"/>
      <c r="PX9"/>
      <c r="PY9"/>
      <c r="PZ9"/>
      <c r="QA9"/>
      <c r="QB9"/>
      <c r="QC9"/>
      <c r="QD9"/>
      <c r="QE9"/>
      <c r="QF9"/>
      <c r="QG9"/>
      <c r="QH9"/>
      <c r="QI9"/>
      <c r="QJ9"/>
      <c r="QK9"/>
      <c r="QL9"/>
      <c r="QM9"/>
      <c r="QN9"/>
      <c r="QO9"/>
      <c r="QP9"/>
      <c r="QQ9"/>
      <c r="QR9"/>
      <c r="QS9"/>
      <c r="QT9"/>
      <c r="QU9"/>
      <c r="QV9"/>
      <c r="QW9"/>
      <c r="QX9"/>
      <c r="QY9"/>
      <c r="QZ9"/>
      <c r="RA9"/>
      <c r="RB9"/>
      <c r="RC9"/>
      <c r="RD9"/>
      <c r="RE9"/>
      <c r="RF9"/>
      <c r="RG9"/>
      <c r="RH9"/>
      <c r="RI9"/>
      <c r="RJ9"/>
      <c r="RK9"/>
      <c r="RL9"/>
      <c r="RM9"/>
      <c r="RN9"/>
      <c r="RO9"/>
      <c r="RP9"/>
      <c r="RQ9"/>
      <c r="RR9"/>
      <c r="RS9"/>
      <c r="RT9"/>
      <c r="RU9"/>
      <c r="RV9"/>
      <c r="RW9"/>
      <c r="RX9"/>
      <c r="RY9"/>
      <c r="RZ9"/>
      <c r="SA9"/>
      <c r="SB9"/>
      <c r="SC9"/>
      <c r="SD9"/>
      <c r="SE9"/>
      <c r="SF9"/>
      <c r="SG9"/>
      <c r="SH9"/>
      <c r="SI9"/>
      <c r="SJ9"/>
      <c r="SK9"/>
      <c r="SL9"/>
      <c r="SM9"/>
      <c r="SN9"/>
      <c r="SO9"/>
      <c r="SP9"/>
      <c r="SQ9"/>
      <c r="SR9"/>
      <c r="SS9"/>
      <c r="ST9"/>
      <c r="SU9"/>
      <c r="SV9"/>
      <c r="SW9"/>
      <c r="SX9"/>
      <c r="SY9"/>
      <c r="SZ9"/>
      <c r="TA9"/>
      <c r="TB9"/>
      <c r="TC9"/>
      <c r="TD9"/>
      <c r="TE9"/>
      <c r="TF9"/>
      <c r="TG9"/>
      <c r="TH9"/>
      <c r="TI9"/>
      <c r="TJ9"/>
      <c r="TK9"/>
      <c r="TL9"/>
      <c r="TM9"/>
      <c r="TN9"/>
      <c r="TO9"/>
      <c r="TP9"/>
      <c r="TQ9"/>
      <c r="TR9"/>
      <c r="TS9"/>
      <c r="TT9"/>
      <c r="TU9"/>
      <c r="TV9"/>
      <c r="TW9"/>
      <c r="TX9"/>
      <c r="TY9"/>
      <c r="TZ9"/>
      <c r="UA9"/>
      <c r="UB9"/>
      <c r="UC9"/>
      <c r="UD9"/>
      <c r="UE9"/>
      <c r="UF9"/>
      <c r="UG9"/>
      <c r="UH9"/>
      <c r="UI9"/>
      <c r="UJ9"/>
      <c r="UK9"/>
      <c r="UL9"/>
      <c r="UM9"/>
      <c r="UN9"/>
      <c r="UO9"/>
      <c r="UP9"/>
      <c r="UQ9"/>
      <c r="UR9"/>
      <c r="US9"/>
      <c r="UT9"/>
      <c r="UU9"/>
      <c r="UV9"/>
      <c r="UW9"/>
      <c r="UX9"/>
      <c r="UY9"/>
      <c r="UZ9"/>
      <c r="VA9"/>
      <c r="VB9"/>
      <c r="VC9"/>
      <c r="VD9"/>
      <c r="VE9"/>
      <c r="VF9"/>
      <c r="VG9"/>
      <c r="VH9"/>
      <c r="VI9"/>
      <c r="VJ9"/>
      <c r="VK9"/>
      <c r="VL9"/>
      <c r="VM9"/>
      <c r="VN9"/>
      <c r="VO9"/>
      <c r="VP9"/>
      <c r="VQ9"/>
      <c r="VR9"/>
      <c r="VS9"/>
      <c r="VT9"/>
      <c r="VU9"/>
      <c r="VV9"/>
      <c r="VW9"/>
      <c r="VX9"/>
      <c r="VY9"/>
      <c r="VZ9"/>
      <c r="WA9"/>
      <c r="WB9"/>
      <c r="WC9"/>
      <c r="WD9"/>
      <c r="WE9"/>
      <c r="WF9"/>
      <c r="WG9"/>
      <c r="WH9"/>
      <c r="WI9"/>
      <c r="WJ9"/>
      <c r="WK9"/>
      <c r="WL9"/>
      <c r="WM9"/>
      <c r="WN9"/>
      <c r="WO9"/>
      <c r="WP9"/>
      <c r="WQ9"/>
      <c r="WR9"/>
      <c r="WS9"/>
      <c r="WT9"/>
      <c r="WU9"/>
      <c r="WV9"/>
      <c r="WW9"/>
      <c r="WX9"/>
      <c r="WY9"/>
      <c r="WZ9"/>
      <c r="XA9"/>
      <c r="XB9"/>
      <c r="XC9"/>
      <c r="XD9"/>
      <c r="XE9"/>
      <c r="XF9"/>
      <c r="XG9"/>
      <c r="XH9"/>
      <c r="XI9"/>
      <c r="XJ9"/>
      <c r="XK9"/>
      <c r="XL9"/>
      <c r="XM9"/>
      <c r="XN9"/>
      <c r="XO9"/>
      <c r="XP9"/>
      <c r="XQ9"/>
      <c r="XR9"/>
      <c r="XS9"/>
      <c r="XT9"/>
      <c r="XU9"/>
      <c r="XV9"/>
      <c r="XW9"/>
      <c r="XX9"/>
      <c r="XY9"/>
      <c r="XZ9"/>
      <c r="YA9"/>
      <c r="YB9"/>
      <c r="YC9"/>
      <c r="YD9"/>
      <c r="YE9"/>
      <c r="YF9"/>
      <c r="YG9"/>
      <c r="YH9"/>
      <c r="YI9"/>
      <c r="YJ9"/>
      <c r="YK9"/>
      <c r="YL9"/>
      <c r="YM9"/>
      <c r="YN9"/>
      <c r="YO9"/>
      <c r="YP9"/>
      <c r="YQ9"/>
      <c r="YR9"/>
      <c r="YS9"/>
      <c r="YT9"/>
      <c r="YU9"/>
      <c r="YV9"/>
      <c r="YW9"/>
      <c r="YX9"/>
      <c r="YY9"/>
      <c r="YZ9"/>
      <c r="ZA9"/>
      <c r="ZB9"/>
      <c r="ZC9"/>
      <c r="ZD9"/>
      <c r="ZE9"/>
      <c r="ZF9"/>
      <c r="ZG9"/>
      <c r="ZH9"/>
      <c r="ZI9"/>
      <c r="ZJ9"/>
      <c r="ZK9"/>
      <c r="ZL9"/>
      <c r="ZM9"/>
      <c r="ZN9"/>
      <c r="ZO9"/>
      <c r="ZP9"/>
      <c r="ZQ9"/>
      <c r="ZR9"/>
      <c r="ZS9"/>
      <c r="ZT9"/>
      <c r="ZU9"/>
      <c r="ZV9"/>
      <c r="ZW9"/>
      <c r="ZX9"/>
      <c r="ZY9"/>
      <c r="ZZ9" s="52"/>
      <c r="AAA9" s="192"/>
      <c r="AAD9" s="90"/>
      <c r="AAE9" s="519">
        <v>0</v>
      </c>
      <c r="AAF9" s="190" t="s">
        <v>52</v>
      </c>
      <c r="AAG9" s="71"/>
      <c r="AAH9" s="73">
        <v>1</v>
      </c>
      <c r="AAI9" s="71" t="s">
        <v>0</v>
      </c>
      <c r="AAJ9" s="186"/>
      <c r="AAK9" s="757" t="s">
        <v>0</v>
      </c>
      <c r="AAL9" s="90"/>
    </row>
    <row r="10" spans="1:727" s="23" customFormat="1" ht="14.25" customHeight="1" thickBot="1">
      <c r="A10" s="200"/>
      <c r="B10" s="95"/>
      <c r="C10" s="96"/>
      <c r="D10" s="886" t="s">
        <v>480</v>
      </c>
      <c r="E10" s="886"/>
      <c r="F10" s="97"/>
      <c r="G10" s="96"/>
      <c r="H10" s="96"/>
      <c r="I10" s="244"/>
      <c r="J10" s="27"/>
      <c r="K10" s="27"/>
      <c r="L10" s="27"/>
      <c r="M10" s="27"/>
      <c r="N10" s="27"/>
      <c r="O10" s="27"/>
      <c r="P10" s="27"/>
      <c r="Q10" s="27"/>
      <c r="R10" s="27"/>
      <c r="S10" s="27"/>
      <c r="T10" s="27"/>
      <c r="U10" s="27"/>
      <c r="V10" s="27"/>
      <c r="W10" s="27"/>
      <c r="X10" s="27"/>
      <c r="Y10" s="27"/>
      <c r="Z10" s="27"/>
      <c r="AA10" s="27"/>
      <c r="AB10" s="27"/>
      <c r="AC10" s="27"/>
      <c r="AD10" s="27"/>
      <c r="AE10" s="27"/>
      <c r="AF10" s="27"/>
      <c r="AG10" s="27"/>
      <c r="AH10" s="27"/>
      <c r="AI10" s="27"/>
      <c r="AJ10" s="27"/>
      <c r="AK10" s="27"/>
      <c r="AL10" s="27"/>
      <c r="AM10" s="27"/>
      <c r="AN10" s="27"/>
      <c r="AO10" s="27"/>
      <c r="AP10" s="27"/>
      <c r="AQ10" s="27"/>
      <c r="AR10" s="27"/>
      <c r="AS10" s="27"/>
      <c r="AT10" s="27"/>
      <c r="AU10" s="27"/>
      <c r="AV10" s="27"/>
      <c r="AW10" s="27"/>
      <c r="AX10" s="27"/>
      <c r="AY10" s="27"/>
      <c r="AZ10" s="27"/>
      <c r="BA10" s="27"/>
      <c r="BB10" s="27"/>
      <c r="BC10" s="27"/>
      <c r="BD10" s="27"/>
      <c r="BE10" s="27"/>
      <c r="BF10" s="27"/>
      <c r="BG10" s="27"/>
      <c r="BH10" s="27"/>
      <c r="BI10" s="27"/>
      <c r="BJ10" s="27"/>
      <c r="BK10" s="27"/>
      <c r="BL10" s="27"/>
      <c r="BM10" s="27"/>
      <c r="BN10" s="27"/>
      <c r="BO10" s="27"/>
      <c r="BP10" s="27"/>
      <c r="BQ10" s="27"/>
      <c r="BR10" s="27"/>
      <c r="BS10" s="27"/>
      <c r="BT10" s="27"/>
      <c r="BU10" s="27"/>
      <c r="BV10" s="27"/>
      <c r="BW10" s="27"/>
      <c r="BX10" s="27"/>
      <c r="BY10" s="27"/>
      <c r="BZ10" s="27"/>
      <c r="CA10" s="27"/>
      <c r="CB10" s="27"/>
      <c r="CC10" s="27"/>
      <c r="CD10" s="27"/>
      <c r="CE10" s="27"/>
      <c r="CF10" s="27"/>
      <c r="CG10" s="27"/>
      <c r="CH10" s="27"/>
      <c r="CI10" s="27"/>
      <c r="CJ10" s="27"/>
      <c r="CK10" s="27"/>
      <c r="CL10" s="27"/>
      <c r="CM10" s="27"/>
      <c r="CN10" s="27"/>
      <c r="CO10" s="27"/>
      <c r="CP10" s="27"/>
      <c r="CQ10" s="27"/>
      <c r="CR10" s="27"/>
      <c r="CS10" s="27"/>
      <c r="CT10" s="27"/>
      <c r="CU10" s="27"/>
      <c r="CV10" s="27"/>
      <c r="CW10" s="27"/>
      <c r="CX10" s="27"/>
      <c r="CY10" s="27"/>
      <c r="CZ10" s="27"/>
      <c r="DA10" s="27"/>
      <c r="DB10" s="27"/>
      <c r="DC10" s="27"/>
      <c r="DD10" s="27"/>
      <c r="DE10" s="27"/>
      <c r="DF10" s="27"/>
      <c r="DG10" s="27"/>
      <c r="DH10" s="27"/>
      <c r="DI10" s="27"/>
      <c r="DJ10" s="27"/>
      <c r="DK10" s="27"/>
      <c r="DL10" s="27"/>
      <c r="DM10" s="27"/>
      <c r="DN10" s="27"/>
      <c r="DO10" s="27"/>
      <c r="DP10" s="27"/>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c r="KN10"/>
      <c r="KO10"/>
      <c r="KP10"/>
      <c r="KQ10"/>
      <c r="KR10"/>
      <c r="KS10"/>
      <c r="KT10"/>
      <c r="KU10"/>
      <c r="KV10"/>
      <c r="KW10"/>
      <c r="KX10"/>
      <c r="KY10"/>
      <c r="KZ10"/>
      <c r="LA10"/>
      <c r="LB10"/>
      <c r="LC10"/>
      <c r="LD10"/>
      <c r="LE10"/>
      <c r="LF10"/>
      <c r="LG10"/>
      <c r="LH10"/>
      <c r="LI10"/>
      <c r="LJ10"/>
      <c r="LK10"/>
      <c r="LL10"/>
      <c r="LM10"/>
      <c r="LN10"/>
      <c r="LO10"/>
      <c r="LP10"/>
      <c r="LQ10"/>
      <c r="LR10"/>
      <c r="LS10"/>
      <c r="LT10"/>
      <c r="LU10"/>
      <c r="LV10"/>
      <c r="LW10"/>
      <c r="LX10"/>
      <c r="LY10"/>
      <c r="LZ10"/>
      <c r="MA10"/>
      <c r="MB10"/>
      <c r="MC10"/>
      <c r="MD10"/>
      <c r="ME10"/>
      <c r="MF10"/>
      <c r="MG10"/>
      <c r="MH10"/>
      <c r="MI10"/>
      <c r="MJ10"/>
      <c r="MK10"/>
      <c r="ML10"/>
      <c r="MM10"/>
      <c r="MN10"/>
      <c r="MO10"/>
      <c r="MP10"/>
      <c r="MQ10"/>
      <c r="MR10"/>
      <c r="MS10"/>
      <c r="MT10"/>
      <c r="MU10"/>
      <c r="MV10"/>
      <c r="MW10"/>
      <c r="MX10"/>
      <c r="MY10"/>
      <c r="MZ10"/>
      <c r="NA10"/>
      <c r="NB10"/>
      <c r="NC10"/>
      <c r="ND10"/>
      <c r="NE10"/>
      <c r="NF10"/>
      <c r="NG10"/>
      <c r="NH10"/>
      <c r="NI10"/>
      <c r="NJ10"/>
      <c r="NK10"/>
      <c r="NL10"/>
      <c r="NM10"/>
      <c r="NN10"/>
      <c r="NO10"/>
      <c r="NP10"/>
      <c r="NQ10"/>
      <c r="NR10"/>
      <c r="NS10"/>
      <c r="NT10"/>
      <c r="NU10"/>
      <c r="NV10"/>
      <c r="NW10"/>
      <c r="NX10"/>
      <c r="NY10"/>
      <c r="NZ10"/>
      <c r="OA10"/>
      <c r="OB10"/>
      <c r="OC10"/>
      <c r="OD10"/>
      <c r="OE10"/>
      <c r="OF10"/>
      <c r="OG10"/>
      <c r="OH10"/>
      <c r="OI10"/>
      <c r="OJ10"/>
      <c r="OK10"/>
      <c r="OL10"/>
      <c r="OM10"/>
      <c r="ON10"/>
      <c r="OO10"/>
      <c r="OP10"/>
      <c r="OQ10"/>
      <c r="OR10"/>
      <c r="OS10"/>
      <c r="OT10"/>
      <c r="OU10"/>
      <c r="OV10"/>
      <c r="OW10"/>
      <c r="OX10"/>
      <c r="OY10"/>
      <c r="OZ10"/>
      <c r="PA10"/>
      <c r="PB10"/>
      <c r="PC10"/>
      <c r="PD10"/>
      <c r="PE10"/>
      <c r="PF10"/>
      <c r="PG10"/>
      <c r="PH10"/>
      <c r="PI10"/>
      <c r="PJ10"/>
      <c r="PK10"/>
      <c r="PL10"/>
      <c r="PM10"/>
      <c r="PN10"/>
      <c r="PO10"/>
      <c r="PP10"/>
      <c r="PQ10"/>
      <c r="PR10"/>
      <c r="PS10"/>
      <c r="PT10"/>
      <c r="PU10"/>
      <c r="PV10"/>
      <c r="PW10"/>
      <c r="PX10"/>
      <c r="PY10"/>
      <c r="PZ10"/>
      <c r="QA10"/>
      <c r="QB10"/>
      <c r="QC10"/>
      <c r="QD10"/>
      <c r="QE10"/>
      <c r="QF10"/>
      <c r="QG10"/>
      <c r="QH10"/>
      <c r="QI10"/>
      <c r="QJ10"/>
      <c r="QK10"/>
      <c r="QL10"/>
      <c r="QM10"/>
      <c r="QN10"/>
      <c r="QO10"/>
      <c r="QP10"/>
      <c r="QQ10"/>
      <c r="QR10"/>
      <c r="QS10"/>
      <c r="QT10"/>
      <c r="QU10"/>
      <c r="QV10"/>
      <c r="QW10"/>
      <c r="QX10"/>
      <c r="QY10"/>
      <c r="QZ10"/>
      <c r="RA10"/>
      <c r="RB10"/>
      <c r="RC10"/>
      <c r="RD10"/>
      <c r="RE10"/>
      <c r="RF10"/>
      <c r="RG10"/>
      <c r="RH10"/>
      <c r="RI10"/>
      <c r="RJ10"/>
      <c r="RK10"/>
      <c r="RL10"/>
      <c r="RM10"/>
      <c r="RN10"/>
      <c r="RO10"/>
      <c r="RP10"/>
      <c r="RQ10"/>
      <c r="RR10"/>
      <c r="RS10"/>
      <c r="RT10"/>
      <c r="RU10"/>
      <c r="RV10"/>
      <c r="RW10"/>
      <c r="RX10"/>
      <c r="RY10"/>
      <c r="RZ10"/>
      <c r="SA10"/>
      <c r="SB10"/>
      <c r="SC10"/>
      <c r="SD10"/>
      <c r="SE10"/>
      <c r="SF10"/>
      <c r="SG10"/>
      <c r="SH10"/>
      <c r="SI10"/>
      <c r="SJ10"/>
      <c r="SK10"/>
      <c r="SL10"/>
      <c r="SM10"/>
      <c r="SN10"/>
      <c r="SO10"/>
      <c r="SP10"/>
      <c r="SQ10"/>
      <c r="SR10"/>
      <c r="SS10"/>
      <c r="ST10"/>
      <c r="SU10"/>
      <c r="SV10"/>
      <c r="SW10"/>
      <c r="SX10"/>
      <c r="SY10"/>
      <c r="SZ10"/>
      <c r="TA10"/>
      <c r="TB10"/>
      <c r="TC10"/>
      <c r="TD10"/>
      <c r="TE10"/>
      <c r="TF10"/>
      <c r="TG10"/>
      <c r="TH10"/>
      <c r="TI10"/>
      <c r="TJ10"/>
      <c r="TK10"/>
      <c r="TL10"/>
      <c r="TM10"/>
      <c r="TN10"/>
      <c r="TO10"/>
      <c r="TP10"/>
      <c r="TQ10"/>
      <c r="TR10"/>
      <c r="TS10"/>
      <c r="TT10"/>
      <c r="TU10"/>
      <c r="TV10"/>
      <c r="TW10"/>
      <c r="TX10"/>
      <c r="TY10"/>
      <c r="TZ10"/>
      <c r="UA10"/>
      <c r="UB10"/>
      <c r="UC10"/>
      <c r="UD10"/>
      <c r="UE10"/>
      <c r="UF10"/>
      <c r="UG10"/>
      <c r="UH10"/>
      <c r="UI10"/>
      <c r="UJ10"/>
      <c r="UK10"/>
      <c r="UL10"/>
      <c r="UM10"/>
      <c r="UN10"/>
      <c r="UO10"/>
      <c r="UP10"/>
      <c r="UQ10"/>
      <c r="UR10"/>
      <c r="US10"/>
      <c r="UT10"/>
      <c r="UU10"/>
      <c r="UV10"/>
      <c r="UW10"/>
      <c r="UX10"/>
      <c r="UY10"/>
      <c r="UZ10"/>
      <c r="VA10"/>
      <c r="VB10"/>
      <c r="VC10"/>
      <c r="VD10"/>
      <c r="VE10"/>
      <c r="VF10"/>
      <c r="VG10"/>
      <c r="VH10"/>
      <c r="VI10"/>
      <c r="VJ10"/>
      <c r="VK10"/>
      <c r="VL10"/>
      <c r="VM10"/>
      <c r="VN10"/>
      <c r="VO10"/>
      <c r="VP10"/>
      <c r="VQ10"/>
      <c r="VR10"/>
      <c r="VS10"/>
      <c r="VT10"/>
      <c r="VU10"/>
      <c r="VV10"/>
      <c r="VW10"/>
      <c r="VX10"/>
      <c r="VY10"/>
      <c r="VZ10"/>
      <c r="WA10"/>
      <c r="WB10"/>
      <c r="WC10"/>
      <c r="WD10"/>
      <c r="WE10"/>
      <c r="WF10"/>
      <c r="WG10"/>
      <c r="WH10"/>
      <c r="WI10"/>
      <c r="WJ10"/>
      <c r="WK10"/>
      <c r="WL10"/>
      <c r="WM10"/>
      <c r="WN10"/>
      <c r="WO10"/>
      <c r="WP10"/>
      <c r="WQ10"/>
      <c r="WR10"/>
      <c r="WS10"/>
      <c r="WT10"/>
      <c r="WU10"/>
      <c r="WV10"/>
      <c r="WW10"/>
      <c r="WX10"/>
      <c r="WY10"/>
      <c r="WZ10"/>
      <c r="XA10"/>
      <c r="XB10"/>
      <c r="XC10"/>
      <c r="XD10"/>
      <c r="XE10"/>
      <c r="XF10"/>
      <c r="XG10"/>
      <c r="XH10"/>
      <c r="XI10"/>
      <c r="XJ10"/>
      <c r="XK10"/>
      <c r="XL10"/>
      <c r="XM10"/>
      <c r="XN10"/>
      <c r="XO10"/>
      <c r="XP10"/>
      <c r="XQ10"/>
      <c r="XR10"/>
      <c r="XS10"/>
      <c r="XT10"/>
      <c r="XU10"/>
      <c r="XV10"/>
      <c r="XW10"/>
      <c r="XX10"/>
      <c r="XY10"/>
      <c r="XZ10"/>
      <c r="YA10"/>
      <c r="YB10"/>
      <c r="YC10"/>
      <c r="YD10"/>
      <c r="YE10"/>
      <c r="YF10"/>
      <c r="YG10"/>
      <c r="YH10"/>
      <c r="YI10"/>
      <c r="YJ10"/>
      <c r="YK10"/>
      <c r="YL10"/>
      <c r="YM10"/>
      <c r="YN10"/>
      <c r="YO10"/>
      <c r="YP10"/>
      <c r="YQ10"/>
      <c r="YR10"/>
      <c r="YS10"/>
      <c r="YT10"/>
      <c r="YU10"/>
      <c r="YV10"/>
      <c r="YW10"/>
      <c r="YX10"/>
      <c r="YY10"/>
      <c r="YZ10"/>
      <c r="ZA10"/>
      <c r="ZB10"/>
      <c r="ZC10"/>
      <c r="ZD10"/>
      <c r="ZE10"/>
      <c r="ZF10"/>
      <c r="ZG10"/>
      <c r="ZH10"/>
      <c r="ZI10"/>
      <c r="ZJ10"/>
      <c r="ZK10"/>
      <c r="ZL10"/>
      <c r="ZM10"/>
      <c r="ZN10"/>
      <c r="ZO10"/>
      <c r="ZP10"/>
      <c r="ZQ10"/>
      <c r="ZR10"/>
      <c r="ZS10"/>
      <c r="ZT10"/>
      <c r="ZU10"/>
      <c r="ZV10"/>
      <c r="ZW10"/>
      <c r="ZX10"/>
      <c r="ZY10"/>
      <c r="ZZ10" s="52"/>
      <c r="AAA10" s="192"/>
      <c r="AAB10"/>
      <c r="AAC10"/>
      <c r="AAD10" s="90"/>
      <c r="AAE10" s="519">
        <v>0</v>
      </c>
      <c r="AAF10" s="190" t="s">
        <v>52</v>
      </c>
      <c r="AAG10" s="71"/>
      <c r="AAH10" s="71"/>
      <c r="AAI10" s="71"/>
      <c r="AAJ10" s="186"/>
      <c r="AAK10" s="71" t="s">
        <v>0</v>
      </c>
      <c r="AAL10" s="90"/>
    </row>
    <row r="11" spans="1:727" s="23" customFormat="1" ht="6.75" customHeight="1" thickTop="1" thickBot="1">
      <c r="A11" s="200"/>
      <c r="B11" s="460"/>
      <c r="C11" s="458"/>
      <c r="D11" s="742"/>
      <c r="E11" s="743"/>
      <c r="F11" s="751"/>
      <c r="G11" s="751"/>
      <c r="H11" s="751"/>
      <c r="I11" s="459"/>
      <c r="J11" s="193"/>
      <c r="K11" s="46"/>
      <c r="L11" s="46"/>
      <c r="M11" s="46"/>
      <c r="N11" s="46"/>
      <c r="O11" s="46"/>
      <c r="P11" s="46"/>
      <c r="Q11" s="46"/>
      <c r="R11" s="46"/>
      <c r="S11" s="46"/>
      <c r="T11" s="46"/>
      <c r="U11" s="46"/>
      <c r="V11" s="46"/>
      <c r="W11" s="46"/>
      <c r="X11" s="46"/>
      <c r="Y11" s="46"/>
      <c r="Z11" s="46"/>
      <c r="AA11" s="46"/>
      <c r="AB11" s="46"/>
      <c r="AC11" s="46"/>
      <c r="AD11" s="46"/>
      <c r="AE11" s="46"/>
      <c r="AF11" s="46"/>
      <c r="AG11" s="46"/>
      <c r="AH11" s="46"/>
      <c r="AI11" s="46"/>
      <c r="AJ11" s="46"/>
      <c r="AK11" s="46"/>
      <c r="AL11" s="46"/>
      <c r="AM11" s="46"/>
      <c r="AN11" s="46"/>
      <c r="AO11" s="46"/>
      <c r="AP11" s="46"/>
      <c r="AQ11" s="46"/>
      <c r="AR11" s="46"/>
      <c r="AS11" s="46"/>
      <c r="AT11" s="46"/>
      <c r="AU11" s="46"/>
      <c r="AV11" s="46"/>
      <c r="AW11" s="46"/>
      <c r="AX11" s="46"/>
      <c r="AY11" s="46"/>
      <c r="AZ11" s="46"/>
      <c r="BA11" s="46"/>
      <c r="BB11" s="46"/>
      <c r="BC11" s="46"/>
      <c r="BD11" s="46"/>
      <c r="BE11" s="46"/>
      <c r="BF11" s="46"/>
      <c r="BG11" s="46"/>
      <c r="BH11" s="46"/>
      <c r="BI11" s="46"/>
      <c r="BJ11" s="46"/>
      <c r="BK11" s="46"/>
      <c r="BL11" s="46"/>
      <c r="BM11" s="46"/>
      <c r="BN11" s="46"/>
      <c r="BO11" s="46"/>
      <c r="BP11" s="46"/>
      <c r="BQ11" s="46"/>
      <c r="BR11" s="46"/>
      <c r="BS11" s="46"/>
      <c r="BT11" s="46"/>
      <c r="BU11" s="46"/>
      <c r="BV11" s="46"/>
      <c r="BW11" s="46"/>
      <c r="BX11" s="46"/>
      <c r="BY11" s="46"/>
      <c r="BZ11" s="46"/>
      <c r="CA11" s="46"/>
      <c r="CB11" s="46"/>
      <c r="CC11" s="46"/>
      <c r="CD11" s="46"/>
      <c r="CE11" s="46"/>
      <c r="CF11" s="46"/>
      <c r="CG11" s="46"/>
      <c r="CH11" s="46"/>
      <c r="CI11" s="46"/>
      <c r="CJ11" s="46"/>
      <c r="CK11" s="46"/>
      <c r="CL11" s="46"/>
      <c r="CM11" s="46"/>
      <c r="CN11" s="46"/>
      <c r="CO11" s="46"/>
      <c r="CP11" s="46"/>
      <c r="CQ11" s="46"/>
      <c r="CR11" s="46"/>
      <c r="CS11" s="46"/>
      <c r="CT11" s="46"/>
      <c r="CU11" s="46"/>
      <c r="CV11" s="46"/>
      <c r="CW11" s="46"/>
      <c r="CX11" s="46"/>
      <c r="CY11" s="46"/>
      <c r="CZ11" s="46"/>
      <c r="DA11" s="46"/>
      <c r="DB11" s="46"/>
      <c r="DC11" s="46"/>
      <c r="DD11" s="46"/>
      <c r="DE11" s="46"/>
      <c r="DF11" s="46"/>
      <c r="DG11" s="46"/>
      <c r="DH11" s="46"/>
      <c r="DI11" s="46"/>
      <c r="DJ11" s="46"/>
      <c r="DK11" s="46"/>
      <c r="DL11" s="46"/>
      <c r="DM11" s="46"/>
      <c r="DN11" s="46"/>
      <c r="DO11" s="46"/>
      <c r="DP11" s="46"/>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c r="IX11"/>
      <c r="IY11"/>
      <c r="IZ11"/>
      <c r="JA11"/>
      <c r="JB11"/>
      <c r="JC11"/>
      <c r="JD11"/>
      <c r="JE11"/>
      <c r="JF11"/>
      <c r="JG11"/>
      <c r="JH11"/>
      <c r="JI11"/>
      <c r="JJ11"/>
      <c r="JK11"/>
      <c r="JL11"/>
      <c r="JM11"/>
      <c r="JN11"/>
      <c r="JO11"/>
      <c r="JP11"/>
      <c r="JQ11"/>
      <c r="JR11"/>
      <c r="JS11"/>
      <c r="JT11"/>
      <c r="JU11"/>
      <c r="JV11"/>
      <c r="JW11"/>
      <c r="JX11"/>
      <c r="JY11"/>
      <c r="JZ11"/>
      <c r="KA11"/>
      <c r="KB11"/>
      <c r="KC11"/>
      <c r="KD11"/>
      <c r="KE11"/>
      <c r="KF11"/>
      <c r="KG11"/>
      <c r="KH11"/>
      <c r="KI11"/>
      <c r="KJ11"/>
      <c r="KK11"/>
      <c r="KL11"/>
      <c r="KM11"/>
      <c r="KN11"/>
      <c r="KO11"/>
      <c r="KP11"/>
      <c r="KQ11"/>
      <c r="KR11"/>
      <c r="KS11"/>
      <c r="KT11"/>
      <c r="KU11"/>
      <c r="KV11"/>
      <c r="KW11"/>
      <c r="KX11"/>
      <c r="KY11"/>
      <c r="KZ11"/>
      <c r="LA11"/>
      <c r="LB11"/>
      <c r="LC11"/>
      <c r="LD11"/>
      <c r="LE11"/>
      <c r="LF11"/>
      <c r="LG11"/>
      <c r="LH11"/>
      <c r="LI11"/>
      <c r="LJ11"/>
      <c r="LK11"/>
      <c r="LL11"/>
      <c r="LM11"/>
      <c r="LN11"/>
      <c r="LO11"/>
      <c r="LP11"/>
      <c r="LQ11"/>
      <c r="LR11"/>
      <c r="LS11"/>
      <c r="LT11"/>
      <c r="LU11"/>
      <c r="LV11"/>
      <c r="LW11"/>
      <c r="LX11"/>
      <c r="LY11"/>
      <c r="LZ11"/>
      <c r="MA11"/>
      <c r="MB11"/>
      <c r="MC11"/>
      <c r="MD11"/>
      <c r="ME11"/>
      <c r="MF11"/>
      <c r="MG11"/>
      <c r="MH11"/>
      <c r="MI11"/>
      <c r="MJ11"/>
      <c r="MK11"/>
      <c r="ML11"/>
      <c r="MM11"/>
      <c r="MN11"/>
      <c r="MO11"/>
      <c r="MP11"/>
      <c r="MQ11"/>
      <c r="MR11"/>
      <c r="MS11"/>
      <c r="MT11"/>
      <c r="MU11"/>
      <c r="MV11"/>
      <c r="MW11"/>
      <c r="MX11"/>
      <c r="MY11"/>
      <c r="MZ11"/>
      <c r="NA11"/>
      <c r="NB11"/>
      <c r="NC11"/>
      <c r="ND11"/>
      <c r="NE11"/>
      <c r="NF11"/>
      <c r="NG11"/>
      <c r="NH11"/>
      <c r="NI11"/>
      <c r="NJ11"/>
      <c r="NK11"/>
      <c r="NL11"/>
      <c r="NM11"/>
      <c r="NN11"/>
      <c r="NO11"/>
      <c r="NP11"/>
      <c r="NQ11"/>
      <c r="NR11"/>
      <c r="NS11"/>
      <c r="NT11"/>
      <c r="NU11"/>
      <c r="NV11"/>
      <c r="NW11"/>
      <c r="NX11"/>
      <c r="NY11"/>
      <c r="NZ11"/>
      <c r="OA11"/>
      <c r="OB11"/>
      <c r="OC11"/>
      <c r="OD11"/>
      <c r="OE11"/>
      <c r="OF11"/>
      <c r="OG11"/>
      <c r="OH11"/>
      <c r="OI11"/>
      <c r="OJ11"/>
      <c r="OK11"/>
      <c r="OL11"/>
      <c r="OM11"/>
      <c r="ON11"/>
      <c r="OO11"/>
      <c r="OP11"/>
      <c r="OQ11"/>
      <c r="OR11"/>
      <c r="OS11"/>
      <c r="OT11"/>
      <c r="OU11"/>
      <c r="OV11"/>
      <c r="OW11"/>
      <c r="OX11"/>
      <c r="OY11"/>
      <c r="OZ11"/>
      <c r="PA11"/>
      <c r="PB11"/>
      <c r="PC11"/>
      <c r="PD11"/>
      <c r="PE11"/>
      <c r="PF11"/>
      <c r="PG11"/>
      <c r="PH11"/>
      <c r="PI11"/>
      <c r="PJ11"/>
      <c r="PK11"/>
      <c r="PL11"/>
      <c r="PM11"/>
      <c r="PN11"/>
      <c r="PO11"/>
      <c r="PP11"/>
      <c r="PQ11"/>
      <c r="PR11"/>
      <c r="PS11"/>
      <c r="PT11"/>
      <c r="PU11"/>
      <c r="PV11"/>
      <c r="PW11"/>
      <c r="PX11"/>
      <c r="PY11"/>
      <c r="PZ11"/>
      <c r="QA11"/>
      <c r="QB11"/>
      <c r="QC11"/>
      <c r="QD11"/>
      <c r="QE11"/>
      <c r="QF11"/>
      <c r="QG11"/>
      <c r="QH11"/>
      <c r="QI11"/>
      <c r="QJ11"/>
      <c r="QK11"/>
      <c r="QL11"/>
      <c r="QM11"/>
      <c r="QN11"/>
      <c r="QO11"/>
      <c r="QP11"/>
      <c r="QQ11"/>
      <c r="QR11"/>
      <c r="QS11"/>
      <c r="QT11"/>
      <c r="QU11"/>
      <c r="QV11"/>
      <c r="QW11"/>
      <c r="QX11"/>
      <c r="QY11"/>
      <c r="QZ11"/>
      <c r="RA11"/>
      <c r="RB11"/>
      <c r="RC11"/>
      <c r="RD11"/>
      <c r="RE11"/>
      <c r="RF11"/>
      <c r="RG11"/>
      <c r="RH11"/>
      <c r="RI11"/>
      <c r="RJ11"/>
      <c r="RK11"/>
      <c r="RL11"/>
      <c r="RM11"/>
      <c r="RN11"/>
      <c r="RO11"/>
      <c r="RP11"/>
      <c r="RQ11"/>
      <c r="RR11"/>
      <c r="RS11"/>
      <c r="RT11"/>
      <c r="RU11"/>
      <c r="RV11"/>
      <c r="RW11"/>
      <c r="RX11"/>
      <c r="RY11"/>
      <c r="RZ11"/>
      <c r="SA11"/>
      <c r="SB11"/>
      <c r="SC11"/>
      <c r="SD11"/>
      <c r="SE11"/>
      <c r="SF11"/>
      <c r="SG11"/>
      <c r="SH11"/>
      <c r="SI11"/>
      <c r="SJ11"/>
      <c r="SK11"/>
      <c r="SL11"/>
      <c r="SM11"/>
      <c r="SN11"/>
      <c r="SO11"/>
      <c r="SP11"/>
      <c r="SQ11"/>
      <c r="SR11"/>
      <c r="SS11"/>
      <c r="ST11"/>
      <c r="SU11"/>
      <c r="SV11"/>
      <c r="SW11"/>
      <c r="SX11"/>
      <c r="SY11"/>
      <c r="SZ11"/>
      <c r="TA11"/>
      <c r="TB11"/>
      <c r="TC11"/>
      <c r="TD11"/>
      <c r="TE11"/>
      <c r="TF11"/>
      <c r="TG11"/>
      <c r="TH11"/>
      <c r="TI11"/>
      <c r="TJ11"/>
      <c r="TK11"/>
      <c r="TL11"/>
      <c r="TM11"/>
      <c r="TN11"/>
      <c r="TO11"/>
      <c r="TP11"/>
      <c r="TQ11"/>
      <c r="TR11"/>
      <c r="TS11"/>
      <c r="TT11"/>
      <c r="TU11"/>
      <c r="TV11"/>
      <c r="TW11"/>
      <c r="TX11"/>
      <c r="TY11"/>
      <c r="TZ11"/>
      <c r="UA11"/>
      <c r="UB11"/>
      <c r="UC11"/>
      <c r="UD11"/>
      <c r="UE11"/>
      <c r="UF11"/>
      <c r="UG11"/>
      <c r="UH11"/>
      <c r="UI11"/>
      <c r="UJ11"/>
      <c r="UK11"/>
      <c r="UL11"/>
      <c r="UM11"/>
      <c r="UN11"/>
      <c r="UO11"/>
      <c r="UP11"/>
      <c r="UQ11"/>
      <c r="UR11"/>
      <c r="US11"/>
      <c r="UT11"/>
      <c r="UU11"/>
      <c r="UV11"/>
      <c r="UW11"/>
      <c r="UX11"/>
      <c r="UY11"/>
      <c r="UZ11"/>
      <c r="VA11"/>
      <c r="VB11"/>
      <c r="VC11"/>
      <c r="VD11"/>
      <c r="VE11"/>
      <c r="VF11"/>
      <c r="VG11"/>
      <c r="VH11"/>
      <c r="VI11"/>
      <c r="VJ11"/>
      <c r="VK11"/>
      <c r="VL11"/>
      <c r="VM11"/>
      <c r="VN11"/>
      <c r="VO11"/>
      <c r="VP11"/>
      <c r="VQ11"/>
      <c r="VR11"/>
      <c r="VS11"/>
      <c r="VT11"/>
      <c r="VU11"/>
      <c r="VV11"/>
      <c r="VW11"/>
      <c r="VX11"/>
      <c r="VY11"/>
      <c r="VZ11"/>
      <c r="WA11"/>
      <c r="WB11"/>
      <c r="WC11"/>
      <c r="WD11"/>
      <c r="WE11"/>
      <c r="WF11"/>
      <c r="WG11"/>
      <c r="WH11"/>
      <c r="WI11"/>
      <c r="WJ11"/>
      <c r="WK11"/>
      <c r="WL11"/>
      <c r="WM11"/>
      <c r="WN11"/>
      <c r="WO11"/>
      <c r="WP11"/>
      <c r="WQ11"/>
      <c r="WR11"/>
      <c r="WS11"/>
      <c r="WT11"/>
      <c r="WU11"/>
      <c r="WV11"/>
      <c r="WW11"/>
      <c r="WX11"/>
      <c r="WY11"/>
      <c r="WZ11"/>
      <c r="XA11"/>
      <c r="XB11"/>
      <c r="XC11"/>
      <c r="XD11"/>
      <c r="XE11"/>
      <c r="XF11"/>
      <c r="XG11"/>
      <c r="XH11"/>
      <c r="XI11"/>
      <c r="XJ11"/>
      <c r="XK11"/>
      <c r="XL11"/>
      <c r="XM11"/>
      <c r="XN11"/>
      <c r="XO11"/>
      <c r="XP11"/>
      <c r="XQ11"/>
      <c r="XR11"/>
      <c r="XS11"/>
      <c r="XT11"/>
      <c r="XU11"/>
      <c r="XV11"/>
      <c r="XW11"/>
      <c r="XX11"/>
      <c r="XY11"/>
      <c r="XZ11"/>
      <c r="YA11"/>
      <c r="YB11"/>
      <c r="YC11"/>
      <c r="YD11"/>
      <c r="YE11"/>
      <c r="YF11"/>
      <c r="YG11"/>
      <c r="YH11"/>
      <c r="YI11"/>
      <c r="YJ11"/>
      <c r="YK11"/>
      <c r="YL11"/>
      <c r="YM11"/>
      <c r="YN11"/>
      <c r="YO11"/>
      <c r="YP11"/>
      <c r="YQ11"/>
      <c r="YR11"/>
      <c r="YS11"/>
      <c r="YT11"/>
      <c r="YU11"/>
      <c r="YV11"/>
      <c r="YW11"/>
      <c r="YX11"/>
      <c r="YY11"/>
      <c r="YZ11"/>
      <c r="ZA11"/>
      <c r="ZB11"/>
      <c r="ZC11"/>
      <c r="ZD11"/>
      <c r="ZE11"/>
      <c r="ZF11"/>
      <c r="ZG11"/>
      <c r="ZH11"/>
      <c r="ZI11"/>
      <c r="ZJ11"/>
      <c r="ZK11"/>
      <c r="ZL11"/>
      <c r="ZM11"/>
      <c r="ZN11"/>
      <c r="ZO11"/>
      <c r="ZP11"/>
      <c r="ZQ11"/>
      <c r="ZR11"/>
      <c r="ZS11"/>
      <c r="ZT11"/>
      <c r="ZU11"/>
      <c r="ZV11"/>
      <c r="ZW11"/>
      <c r="ZX11"/>
      <c r="ZY11"/>
      <c r="ZZ11" s="52"/>
      <c r="AAA11" s="192"/>
      <c r="AAD11" s="90"/>
      <c r="AAE11" s="519">
        <v>0</v>
      </c>
      <c r="AAF11" s="190" t="s">
        <v>52</v>
      </c>
      <c r="AAG11" s="90"/>
      <c r="AAH11" s="72"/>
      <c r="AAI11" s="72"/>
      <c r="AAJ11" s="488"/>
      <c r="AAK11" s="71"/>
      <c r="AAL11" s="90"/>
      <c r="AAM11" s="23" t="s">
        <v>353</v>
      </c>
    </row>
    <row r="12" spans="1:727" s="23" customFormat="1" ht="15" customHeight="1" thickBot="1">
      <c r="A12" s="200"/>
      <c r="B12" s="462" t="str">
        <f>AAK12</f>
        <v xml:space="preserve">PERMANENT Rulemaking </v>
      </c>
      <c r="C12" s="723" t="s">
        <v>483</v>
      </c>
      <c r="D12" s="839"/>
      <c r="E12" s="837">
        <f>AAJ12</f>
        <v>84</v>
      </c>
      <c r="I12" s="459"/>
      <c r="J12" s="193"/>
      <c r="K12" s="46"/>
      <c r="L12" s="46"/>
      <c r="M12" s="46"/>
      <c r="N12" s="46"/>
      <c r="O12" s="46"/>
      <c r="P12" s="46"/>
      <c r="Q12" s="46"/>
      <c r="R12" s="46"/>
      <c r="S12" s="46"/>
      <c r="T12" s="46"/>
      <c r="U12" s="46"/>
      <c r="V12" s="46"/>
      <c r="W12" s="46"/>
      <c r="X12" s="46"/>
      <c r="Y12" s="46"/>
      <c r="Z12" s="46"/>
      <c r="AA12" s="46"/>
      <c r="AB12" s="46"/>
      <c r="AC12" s="46"/>
      <c r="AD12" s="46"/>
      <c r="AE12" s="46"/>
      <c r="AF12" s="46"/>
      <c r="AG12" s="46"/>
      <c r="AH12" s="46"/>
      <c r="AI12" s="46"/>
      <c r="AJ12" s="46"/>
      <c r="AK12" s="46"/>
      <c r="AL12" s="46"/>
      <c r="AM12" s="46"/>
      <c r="AN12" s="46"/>
      <c r="AO12" s="46"/>
      <c r="AP12" s="46"/>
      <c r="AQ12" s="46"/>
      <c r="AR12" s="46"/>
      <c r="AS12" s="46"/>
      <c r="AT12" s="46"/>
      <c r="AU12" s="46"/>
      <c r="AV12" s="46"/>
      <c r="AW12" s="46"/>
      <c r="AX12" s="46"/>
      <c r="AY12" s="46"/>
      <c r="AZ12" s="46"/>
      <c r="BA12" s="46"/>
      <c r="BB12" s="46"/>
      <c r="BC12" s="46"/>
      <c r="BD12" s="46"/>
      <c r="BE12" s="46"/>
      <c r="BF12" s="46"/>
      <c r="BG12" s="46"/>
      <c r="BH12" s="46"/>
      <c r="BI12" s="46"/>
      <c r="BJ12" s="46"/>
      <c r="BK12" s="46"/>
      <c r="BL12" s="46"/>
      <c r="BM12" s="46"/>
      <c r="BN12" s="46"/>
      <c r="BO12" s="46"/>
      <c r="BP12" s="46"/>
      <c r="BQ12" s="46"/>
      <c r="BR12" s="46"/>
      <c r="BS12" s="46"/>
      <c r="BT12" s="46"/>
      <c r="BU12" s="46"/>
      <c r="BV12" s="46"/>
      <c r="BW12" s="46"/>
      <c r="BX12" s="46"/>
      <c r="BY12" s="46"/>
      <c r="BZ12" s="46"/>
      <c r="CA12" s="46"/>
      <c r="CB12" s="46"/>
      <c r="CC12" s="46"/>
      <c r="CD12" s="46"/>
      <c r="CE12" s="46"/>
      <c r="CF12" s="46"/>
      <c r="CG12" s="46"/>
      <c r="CH12" s="46"/>
      <c r="CI12" s="46"/>
      <c r="CJ12" s="46"/>
      <c r="CK12" s="46"/>
      <c r="CL12" s="46"/>
      <c r="CM12" s="46"/>
      <c r="CN12" s="46"/>
      <c r="CO12" s="46"/>
      <c r="CP12" s="46"/>
      <c r="CQ12" s="46"/>
      <c r="CR12" s="46"/>
      <c r="CS12" s="46"/>
      <c r="CT12" s="46"/>
      <c r="CU12" s="46"/>
      <c r="CV12" s="46"/>
      <c r="CW12" s="46"/>
      <c r="CX12" s="46"/>
      <c r="CY12" s="46"/>
      <c r="CZ12" s="46"/>
      <c r="DA12" s="46"/>
      <c r="DB12" s="46"/>
      <c r="DC12" s="46"/>
      <c r="DD12" s="46"/>
      <c r="DE12" s="46"/>
      <c r="DF12" s="46"/>
      <c r="DG12" s="46"/>
      <c r="DH12" s="46"/>
      <c r="DI12" s="46"/>
      <c r="DJ12" s="46"/>
      <c r="DK12" s="46"/>
      <c r="DL12" s="46"/>
      <c r="DM12" s="46"/>
      <c r="DN12" s="46"/>
      <c r="DO12" s="46"/>
      <c r="DP12" s="46"/>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c r="IW12"/>
      <c r="IX12"/>
      <c r="IY12"/>
      <c r="IZ12"/>
      <c r="JA12"/>
      <c r="JB12"/>
      <c r="JC12"/>
      <c r="JD12"/>
      <c r="JE12"/>
      <c r="JF12"/>
      <c r="JG12"/>
      <c r="JH12"/>
      <c r="JI12"/>
      <c r="JJ12"/>
      <c r="JK12"/>
      <c r="JL12"/>
      <c r="JM12"/>
      <c r="JN12"/>
      <c r="JO12"/>
      <c r="JP12"/>
      <c r="JQ12"/>
      <c r="JR12"/>
      <c r="JS12"/>
      <c r="JT12"/>
      <c r="JU12"/>
      <c r="JV12"/>
      <c r="JW12"/>
      <c r="JX12"/>
      <c r="JY12"/>
      <c r="JZ12"/>
      <c r="KA12"/>
      <c r="KB12"/>
      <c r="KC12"/>
      <c r="KD12"/>
      <c r="KE12"/>
      <c r="KF12"/>
      <c r="KG12"/>
      <c r="KH12"/>
      <c r="KI12"/>
      <c r="KJ12"/>
      <c r="KK12"/>
      <c r="KL12"/>
      <c r="KM12"/>
      <c r="KN12"/>
      <c r="KO12"/>
      <c r="KP12"/>
      <c r="KQ12"/>
      <c r="KR12"/>
      <c r="KS12"/>
      <c r="KT12"/>
      <c r="KU12"/>
      <c r="KV12"/>
      <c r="KW12"/>
      <c r="KX12"/>
      <c r="KY12"/>
      <c r="KZ12"/>
      <c r="LA12"/>
      <c r="LB12"/>
      <c r="LC12"/>
      <c r="LD12"/>
      <c r="LE12"/>
      <c r="LF12"/>
      <c r="LG12"/>
      <c r="LH12"/>
      <c r="LI12"/>
      <c r="LJ12"/>
      <c r="LK12"/>
      <c r="LL12"/>
      <c r="LM12"/>
      <c r="LN12"/>
      <c r="LO12"/>
      <c r="LP12"/>
      <c r="LQ12"/>
      <c r="LR12"/>
      <c r="LS12"/>
      <c r="LT12"/>
      <c r="LU12"/>
      <c r="LV12"/>
      <c r="LW12"/>
      <c r="LX12"/>
      <c r="LY12"/>
      <c r="LZ12"/>
      <c r="MA12"/>
      <c r="MB12"/>
      <c r="MC12"/>
      <c r="MD12"/>
      <c r="ME12"/>
      <c r="MF12"/>
      <c r="MG12"/>
      <c r="MH12"/>
      <c r="MI12"/>
      <c r="MJ12"/>
      <c r="MK12"/>
      <c r="ML12"/>
      <c r="MM12"/>
      <c r="MN12"/>
      <c r="MO12"/>
      <c r="MP12"/>
      <c r="MQ12"/>
      <c r="MR12"/>
      <c r="MS12"/>
      <c r="MT12"/>
      <c r="MU12"/>
      <c r="MV12"/>
      <c r="MW12"/>
      <c r="MX12"/>
      <c r="MY12"/>
      <c r="MZ12"/>
      <c r="NA12"/>
      <c r="NB12"/>
      <c r="NC12"/>
      <c r="ND12"/>
      <c r="NE12"/>
      <c r="NF12"/>
      <c r="NG12"/>
      <c r="NH12"/>
      <c r="NI12"/>
      <c r="NJ12"/>
      <c r="NK12"/>
      <c r="NL12"/>
      <c r="NM12"/>
      <c r="NN12"/>
      <c r="NO12"/>
      <c r="NP12"/>
      <c r="NQ12"/>
      <c r="NR12"/>
      <c r="NS12"/>
      <c r="NT12"/>
      <c r="NU12"/>
      <c r="NV12"/>
      <c r="NW12"/>
      <c r="NX12"/>
      <c r="NY12"/>
      <c r="NZ12"/>
      <c r="OA12"/>
      <c r="OB12"/>
      <c r="OC12"/>
      <c r="OD12"/>
      <c r="OE12"/>
      <c r="OF12"/>
      <c r="OG12"/>
      <c r="OH12"/>
      <c r="OI12"/>
      <c r="OJ12"/>
      <c r="OK12"/>
      <c r="OL12"/>
      <c r="OM12"/>
      <c r="ON12"/>
      <c r="OO12"/>
      <c r="OP12"/>
      <c r="OQ12"/>
      <c r="OR12"/>
      <c r="OS12"/>
      <c r="OT12"/>
      <c r="OU12"/>
      <c r="OV12"/>
      <c r="OW12"/>
      <c r="OX12"/>
      <c r="OY12"/>
      <c r="OZ12"/>
      <c r="PA12"/>
      <c r="PB12"/>
      <c r="PC12"/>
      <c r="PD12"/>
      <c r="PE12"/>
      <c r="PF12"/>
      <c r="PG12"/>
      <c r="PH12"/>
      <c r="PI12"/>
      <c r="PJ12"/>
      <c r="PK12"/>
      <c r="PL12"/>
      <c r="PM12"/>
      <c r="PN12"/>
      <c r="PO12"/>
      <c r="PP12"/>
      <c r="PQ12"/>
      <c r="PR12"/>
      <c r="PS12"/>
      <c r="PT12"/>
      <c r="PU12"/>
      <c r="PV12"/>
      <c r="PW12"/>
      <c r="PX12"/>
      <c r="PY12"/>
      <c r="PZ12"/>
      <c r="QA12"/>
      <c r="QB12"/>
      <c r="QC12"/>
      <c r="QD12"/>
      <c r="QE12"/>
      <c r="QF12"/>
      <c r="QG12"/>
      <c r="QH12"/>
      <c r="QI12"/>
      <c r="QJ12"/>
      <c r="QK12"/>
      <c r="QL12"/>
      <c r="QM12"/>
      <c r="QN12"/>
      <c r="QO12"/>
      <c r="QP12"/>
      <c r="QQ12"/>
      <c r="QR12"/>
      <c r="QS12"/>
      <c r="QT12"/>
      <c r="QU12"/>
      <c r="QV12"/>
      <c r="QW12"/>
      <c r="QX12"/>
      <c r="QY12"/>
      <c r="QZ12"/>
      <c r="RA12"/>
      <c r="RB12"/>
      <c r="RC12"/>
      <c r="RD12"/>
      <c r="RE12"/>
      <c r="RF12"/>
      <c r="RG12"/>
      <c r="RH12"/>
      <c r="RI12"/>
      <c r="RJ12"/>
      <c r="RK12"/>
      <c r="RL12"/>
      <c r="RM12"/>
      <c r="RN12"/>
      <c r="RO12"/>
      <c r="RP12"/>
      <c r="RQ12"/>
      <c r="RR12"/>
      <c r="RS12"/>
      <c r="RT12"/>
      <c r="RU12"/>
      <c r="RV12"/>
      <c r="RW12"/>
      <c r="RX12"/>
      <c r="RY12"/>
      <c r="RZ12"/>
      <c r="SA12"/>
      <c r="SB12"/>
      <c r="SC12"/>
      <c r="SD12"/>
      <c r="SE12"/>
      <c r="SF12"/>
      <c r="SG12"/>
      <c r="SH12"/>
      <c r="SI12"/>
      <c r="SJ12"/>
      <c r="SK12"/>
      <c r="SL12"/>
      <c r="SM12"/>
      <c r="SN12"/>
      <c r="SO12"/>
      <c r="SP12"/>
      <c r="SQ12"/>
      <c r="SR12"/>
      <c r="SS12"/>
      <c r="ST12"/>
      <c r="SU12"/>
      <c r="SV12"/>
      <c r="SW12"/>
      <c r="SX12"/>
      <c r="SY12"/>
      <c r="SZ12"/>
      <c r="TA12"/>
      <c r="TB12"/>
      <c r="TC12"/>
      <c r="TD12"/>
      <c r="TE12"/>
      <c r="TF12"/>
      <c r="TG12"/>
      <c r="TH12"/>
      <c r="TI12"/>
      <c r="TJ12"/>
      <c r="TK12"/>
      <c r="TL12"/>
      <c r="TM12"/>
      <c r="TN12"/>
      <c r="TO12"/>
      <c r="TP12"/>
      <c r="TQ12"/>
      <c r="TR12"/>
      <c r="TS12"/>
      <c r="TT12"/>
      <c r="TU12"/>
      <c r="TV12"/>
      <c r="TW12"/>
      <c r="TX12"/>
      <c r="TY12"/>
      <c r="TZ12"/>
      <c r="UA12"/>
      <c r="UB12"/>
      <c r="UC12"/>
      <c r="UD12"/>
      <c r="UE12"/>
      <c r="UF12"/>
      <c r="UG12"/>
      <c r="UH12"/>
      <c r="UI12"/>
      <c r="UJ12"/>
      <c r="UK12"/>
      <c r="UL12"/>
      <c r="UM12"/>
      <c r="UN12"/>
      <c r="UO12"/>
      <c r="UP12"/>
      <c r="UQ12"/>
      <c r="UR12"/>
      <c r="US12"/>
      <c r="UT12"/>
      <c r="UU12"/>
      <c r="UV12"/>
      <c r="UW12"/>
      <c r="UX12"/>
      <c r="UY12"/>
      <c r="UZ12"/>
      <c r="VA12"/>
      <c r="VB12"/>
      <c r="VC12"/>
      <c r="VD12"/>
      <c r="VE12"/>
      <c r="VF12"/>
      <c r="VG12"/>
      <c r="VH12"/>
      <c r="VI12"/>
      <c r="VJ12"/>
      <c r="VK12"/>
      <c r="VL12"/>
      <c r="VM12"/>
      <c r="VN12"/>
      <c r="VO12"/>
      <c r="VP12"/>
      <c r="VQ12"/>
      <c r="VR12"/>
      <c r="VS12"/>
      <c r="VT12"/>
      <c r="VU12"/>
      <c r="VV12"/>
      <c r="VW12"/>
      <c r="VX12"/>
      <c r="VY12"/>
      <c r="VZ12"/>
      <c r="WA12"/>
      <c r="WB12"/>
      <c r="WC12"/>
      <c r="WD12"/>
      <c r="WE12"/>
      <c r="WF12"/>
      <c r="WG12"/>
      <c r="WH12"/>
      <c r="WI12"/>
      <c r="WJ12"/>
      <c r="WK12"/>
      <c r="WL12"/>
      <c r="WM12"/>
      <c r="WN12"/>
      <c r="WO12"/>
      <c r="WP12"/>
      <c r="WQ12"/>
      <c r="WR12"/>
      <c r="WS12"/>
      <c r="WT12"/>
      <c r="WU12"/>
      <c r="WV12"/>
      <c r="WW12"/>
      <c r="WX12"/>
      <c r="WY12"/>
      <c r="WZ12"/>
      <c r="XA12"/>
      <c r="XB12"/>
      <c r="XC12"/>
      <c r="XD12"/>
      <c r="XE12"/>
      <c r="XF12"/>
      <c r="XG12"/>
      <c r="XH12"/>
      <c r="XI12"/>
      <c r="XJ12"/>
      <c r="XK12"/>
      <c r="XL12"/>
      <c r="XM12"/>
      <c r="XN12"/>
      <c r="XO12"/>
      <c r="XP12"/>
      <c r="XQ12"/>
      <c r="XR12"/>
      <c r="XS12"/>
      <c r="XT12"/>
      <c r="XU12"/>
      <c r="XV12"/>
      <c r="XW12"/>
      <c r="XX12"/>
      <c r="XY12"/>
      <c r="XZ12"/>
      <c r="YA12"/>
      <c r="YB12"/>
      <c r="YC12"/>
      <c r="YD12"/>
      <c r="YE12"/>
      <c r="YF12"/>
      <c r="YG12"/>
      <c r="YH12"/>
      <c r="YI12"/>
      <c r="YJ12"/>
      <c r="YK12"/>
      <c r="YL12"/>
      <c r="YM12"/>
      <c r="YN12"/>
      <c r="YO12"/>
      <c r="YP12"/>
      <c r="YQ12"/>
      <c r="YR12"/>
      <c r="YS12"/>
      <c r="YT12"/>
      <c r="YU12"/>
      <c r="YV12"/>
      <c r="YW12"/>
      <c r="YX12"/>
      <c r="YY12"/>
      <c r="YZ12"/>
      <c r="ZA12"/>
      <c r="ZB12"/>
      <c r="ZC12"/>
      <c r="ZD12"/>
      <c r="ZE12"/>
      <c r="ZF12"/>
      <c r="ZG12"/>
      <c r="ZH12"/>
      <c r="ZI12"/>
      <c r="ZJ12"/>
      <c r="ZK12"/>
      <c r="ZL12"/>
      <c r="ZM12"/>
      <c r="ZN12"/>
      <c r="ZO12"/>
      <c r="ZP12"/>
      <c r="ZQ12"/>
      <c r="ZR12"/>
      <c r="ZS12"/>
      <c r="ZT12"/>
      <c r="ZU12"/>
      <c r="ZV12"/>
      <c r="ZW12"/>
      <c r="ZX12"/>
      <c r="ZY12"/>
      <c r="ZZ12" s="52"/>
      <c r="AAA12" s="192"/>
      <c r="AAD12" s="90"/>
      <c r="AAE12" s="520">
        <v>1</v>
      </c>
      <c r="AAF12" s="190" t="s">
        <v>52</v>
      </c>
      <c r="AAG12" s="39"/>
      <c r="AAH12" s="39"/>
      <c r="AAI12" s="39"/>
      <c r="AAJ12" s="189">
        <f>IF(S.General.RuleType="P",84,56)</f>
        <v>84</v>
      </c>
      <c r="AAK12" s="78" t="str">
        <f>IF(S.General.RuleType="P","PERMANENT Rulemaking ","TEMPORARY Rulemaking")</f>
        <v xml:space="preserve">PERMANENT Rulemaking </v>
      </c>
      <c r="AAL12" s="90"/>
    </row>
    <row r="13" spans="1:727" s="23" customFormat="1" ht="6.75" customHeight="1" thickBot="1">
      <c r="A13" s="200"/>
      <c r="B13" s="460"/>
      <c r="C13" s="458"/>
      <c r="D13" s="823"/>
      <c r="E13" s="824"/>
      <c r="F13" s="374"/>
      <c r="G13" s="374"/>
      <c r="H13" s="374"/>
      <c r="I13" s="459"/>
      <c r="J13" s="193"/>
      <c r="K13" s="46"/>
      <c r="L13" s="46"/>
      <c r="M13" s="46"/>
      <c r="N13" s="46"/>
      <c r="O13" s="46"/>
      <c r="P13" s="46"/>
      <c r="Q13" s="46"/>
      <c r="R13" s="46"/>
      <c r="S13" s="46"/>
      <c r="T13" s="46"/>
      <c r="U13" s="46"/>
      <c r="V13" s="46"/>
      <c r="W13" s="46"/>
      <c r="X13" s="46"/>
      <c r="Y13" s="46"/>
      <c r="Z13" s="46"/>
      <c r="AA13" s="46"/>
      <c r="AB13" s="46"/>
      <c r="AC13" s="46"/>
      <c r="AD13" s="46"/>
      <c r="AE13" s="46"/>
      <c r="AF13" s="46"/>
      <c r="AG13" s="46"/>
      <c r="AH13" s="46"/>
      <c r="AI13" s="46"/>
      <c r="AJ13" s="46"/>
      <c r="AK13" s="46"/>
      <c r="AL13" s="46"/>
      <c r="AM13" s="46"/>
      <c r="AN13" s="46"/>
      <c r="AO13" s="46"/>
      <c r="AP13" s="46"/>
      <c r="AQ13" s="46"/>
      <c r="AR13" s="46"/>
      <c r="AS13" s="46"/>
      <c r="AT13" s="46"/>
      <c r="AU13" s="46"/>
      <c r="AV13" s="46"/>
      <c r="AW13" s="46"/>
      <c r="AX13" s="46"/>
      <c r="AY13" s="46"/>
      <c r="AZ13" s="46"/>
      <c r="BA13" s="46"/>
      <c r="BB13" s="46"/>
      <c r="BC13" s="46"/>
      <c r="BD13" s="46"/>
      <c r="BE13" s="46"/>
      <c r="BF13" s="46"/>
      <c r="BG13" s="46"/>
      <c r="BH13" s="46"/>
      <c r="BI13" s="46"/>
      <c r="BJ13" s="46"/>
      <c r="BK13" s="46"/>
      <c r="BL13" s="46"/>
      <c r="BM13" s="46"/>
      <c r="BN13" s="46"/>
      <c r="BO13" s="46"/>
      <c r="BP13" s="46"/>
      <c r="BQ13" s="46"/>
      <c r="BR13" s="46"/>
      <c r="BS13" s="46"/>
      <c r="BT13" s="46"/>
      <c r="BU13" s="46"/>
      <c r="BV13" s="46"/>
      <c r="BW13" s="46"/>
      <c r="BX13" s="46"/>
      <c r="BY13" s="46"/>
      <c r="BZ13" s="46"/>
      <c r="CA13" s="46"/>
      <c r="CB13" s="46"/>
      <c r="CC13" s="46"/>
      <c r="CD13" s="46"/>
      <c r="CE13" s="46"/>
      <c r="CF13" s="46"/>
      <c r="CG13" s="46"/>
      <c r="CH13" s="46"/>
      <c r="CI13" s="46"/>
      <c r="CJ13" s="46"/>
      <c r="CK13" s="46"/>
      <c r="CL13" s="46"/>
      <c r="CM13" s="46"/>
      <c r="CN13" s="46"/>
      <c r="CO13" s="46"/>
      <c r="CP13" s="46"/>
      <c r="CQ13" s="46"/>
      <c r="CR13" s="46"/>
      <c r="CS13" s="46"/>
      <c r="CT13" s="46"/>
      <c r="CU13" s="46"/>
      <c r="CV13" s="46"/>
      <c r="CW13" s="46"/>
      <c r="CX13" s="46"/>
      <c r="CY13" s="46"/>
      <c r="CZ13" s="46"/>
      <c r="DA13" s="46"/>
      <c r="DB13" s="46"/>
      <c r="DC13" s="46"/>
      <c r="DD13" s="46"/>
      <c r="DE13" s="46"/>
      <c r="DF13" s="46"/>
      <c r="DG13" s="46"/>
      <c r="DH13" s="46"/>
      <c r="DI13" s="46"/>
      <c r="DJ13" s="46"/>
      <c r="DK13" s="46"/>
      <c r="DL13" s="46"/>
      <c r="DM13" s="46"/>
      <c r="DN13" s="46"/>
      <c r="DO13" s="46"/>
      <c r="DP13" s="46"/>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c r="IW13"/>
      <c r="IX13"/>
      <c r="IY13"/>
      <c r="IZ13"/>
      <c r="JA13"/>
      <c r="JB13"/>
      <c r="JC13"/>
      <c r="JD13"/>
      <c r="JE13"/>
      <c r="JF13"/>
      <c r="JG13"/>
      <c r="JH13"/>
      <c r="JI13"/>
      <c r="JJ13"/>
      <c r="JK13"/>
      <c r="JL13"/>
      <c r="JM13"/>
      <c r="JN13"/>
      <c r="JO13"/>
      <c r="JP13"/>
      <c r="JQ13"/>
      <c r="JR13"/>
      <c r="JS13"/>
      <c r="JT13"/>
      <c r="JU13"/>
      <c r="JV13"/>
      <c r="JW13"/>
      <c r="JX13"/>
      <c r="JY13"/>
      <c r="JZ13"/>
      <c r="KA13"/>
      <c r="KB13"/>
      <c r="KC13"/>
      <c r="KD13"/>
      <c r="KE13"/>
      <c r="KF13"/>
      <c r="KG13"/>
      <c r="KH13"/>
      <c r="KI13"/>
      <c r="KJ13"/>
      <c r="KK13"/>
      <c r="KL13"/>
      <c r="KM13"/>
      <c r="KN13"/>
      <c r="KO13"/>
      <c r="KP13"/>
      <c r="KQ13"/>
      <c r="KR13"/>
      <c r="KS13"/>
      <c r="KT13"/>
      <c r="KU13"/>
      <c r="KV13"/>
      <c r="KW13"/>
      <c r="KX13"/>
      <c r="KY13"/>
      <c r="KZ13"/>
      <c r="LA13"/>
      <c r="LB13"/>
      <c r="LC13"/>
      <c r="LD13"/>
      <c r="LE13"/>
      <c r="LF13"/>
      <c r="LG13"/>
      <c r="LH13"/>
      <c r="LI13"/>
      <c r="LJ13"/>
      <c r="LK13"/>
      <c r="LL13"/>
      <c r="LM13"/>
      <c r="LN13"/>
      <c r="LO13"/>
      <c r="LP13"/>
      <c r="LQ13"/>
      <c r="LR13"/>
      <c r="LS13"/>
      <c r="LT13"/>
      <c r="LU13"/>
      <c r="LV13"/>
      <c r="LW13"/>
      <c r="LX13"/>
      <c r="LY13"/>
      <c r="LZ13"/>
      <c r="MA13"/>
      <c r="MB13"/>
      <c r="MC13"/>
      <c r="MD13"/>
      <c r="ME13"/>
      <c r="MF13"/>
      <c r="MG13"/>
      <c r="MH13"/>
      <c r="MI13"/>
      <c r="MJ13"/>
      <c r="MK13"/>
      <c r="ML13"/>
      <c r="MM13"/>
      <c r="MN13"/>
      <c r="MO13"/>
      <c r="MP13"/>
      <c r="MQ13"/>
      <c r="MR13"/>
      <c r="MS13"/>
      <c r="MT13"/>
      <c r="MU13"/>
      <c r="MV13"/>
      <c r="MW13"/>
      <c r="MX13"/>
      <c r="MY13"/>
      <c r="MZ13"/>
      <c r="NA13"/>
      <c r="NB13"/>
      <c r="NC13"/>
      <c r="ND13"/>
      <c r="NE13"/>
      <c r="NF13"/>
      <c r="NG13"/>
      <c r="NH13"/>
      <c r="NI13"/>
      <c r="NJ13"/>
      <c r="NK13"/>
      <c r="NL13"/>
      <c r="NM13"/>
      <c r="NN13"/>
      <c r="NO13"/>
      <c r="NP13"/>
      <c r="NQ13"/>
      <c r="NR13"/>
      <c r="NS13"/>
      <c r="NT13"/>
      <c r="NU13"/>
      <c r="NV13"/>
      <c r="NW13"/>
      <c r="NX13"/>
      <c r="NY13"/>
      <c r="NZ13"/>
      <c r="OA13"/>
      <c r="OB13"/>
      <c r="OC13"/>
      <c r="OD13"/>
      <c r="OE13"/>
      <c r="OF13"/>
      <c r="OG13"/>
      <c r="OH13"/>
      <c r="OI13"/>
      <c r="OJ13"/>
      <c r="OK13"/>
      <c r="OL13"/>
      <c r="OM13"/>
      <c r="ON13"/>
      <c r="OO13"/>
      <c r="OP13"/>
      <c r="OQ13"/>
      <c r="OR13"/>
      <c r="OS13"/>
      <c r="OT13"/>
      <c r="OU13"/>
      <c r="OV13"/>
      <c r="OW13"/>
      <c r="OX13"/>
      <c r="OY13"/>
      <c r="OZ13"/>
      <c r="PA13"/>
      <c r="PB13"/>
      <c r="PC13"/>
      <c r="PD13"/>
      <c r="PE13"/>
      <c r="PF13"/>
      <c r="PG13"/>
      <c r="PH13"/>
      <c r="PI13"/>
      <c r="PJ13"/>
      <c r="PK13"/>
      <c r="PL13"/>
      <c r="PM13"/>
      <c r="PN13"/>
      <c r="PO13"/>
      <c r="PP13"/>
      <c r="PQ13"/>
      <c r="PR13"/>
      <c r="PS13"/>
      <c r="PT13"/>
      <c r="PU13"/>
      <c r="PV13"/>
      <c r="PW13"/>
      <c r="PX13"/>
      <c r="PY13"/>
      <c r="PZ13"/>
      <c r="QA13"/>
      <c r="QB13"/>
      <c r="QC13"/>
      <c r="QD13"/>
      <c r="QE13"/>
      <c r="QF13"/>
      <c r="QG13"/>
      <c r="QH13"/>
      <c r="QI13"/>
      <c r="QJ13"/>
      <c r="QK13"/>
      <c r="QL13"/>
      <c r="QM13"/>
      <c r="QN13"/>
      <c r="QO13"/>
      <c r="QP13"/>
      <c r="QQ13"/>
      <c r="QR13"/>
      <c r="QS13"/>
      <c r="QT13"/>
      <c r="QU13"/>
      <c r="QV13"/>
      <c r="QW13"/>
      <c r="QX13"/>
      <c r="QY13"/>
      <c r="QZ13"/>
      <c r="RA13"/>
      <c r="RB13"/>
      <c r="RC13"/>
      <c r="RD13"/>
      <c r="RE13"/>
      <c r="RF13"/>
      <c r="RG13"/>
      <c r="RH13"/>
      <c r="RI13"/>
      <c r="RJ13"/>
      <c r="RK13"/>
      <c r="RL13"/>
      <c r="RM13"/>
      <c r="RN13"/>
      <c r="RO13"/>
      <c r="RP13"/>
      <c r="RQ13"/>
      <c r="RR13"/>
      <c r="RS13"/>
      <c r="RT13"/>
      <c r="RU13"/>
      <c r="RV13"/>
      <c r="RW13"/>
      <c r="RX13"/>
      <c r="RY13"/>
      <c r="RZ13"/>
      <c r="SA13"/>
      <c r="SB13"/>
      <c r="SC13"/>
      <c r="SD13"/>
      <c r="SE13"/>
      <c r="SF13"/>
      <c r="SG13"/>
      <c r="SH13"/>
      <c r="SI13"/>
      <c r="SJ13"/>
      <c r="SK13"/>
      <c r="SL13"/>
      <c r="SM13"/>
      <c r="SN13"/>
      <c r="SO13"/>
      <c r="SP13"/>
      <c r="SQ13"/>
      <c r="SR13"/>
      <c r="SS13"/>
      <c r="ST13"/>
      <c r="SU13"/>
      <c r="SV13"/>
      <c r="SW13"/>
      <c r="SX13"/>
      <c r="SY13"/>
      <c r="SZ13"/>
      <c r="TA13"/>
      <c r="TB13"/>
      <c r="TC13"/>
      <c r="TD13"/>
      <c r="TE13"/>
      <c r="TF13"/>
      <c r="TG13"/>
      <c r="TH13"/>
      <c r="TI13"/>
      <c r="TJ13"/>
      <c r="TK13"/>
      <c r="TL13"/>
      <c r="TM13"/>
      <c r="TN13"/>
      <c r="TO13"/>
      <c r="TP13"/>
      <c r="TQ13"/>
      <c r="TR13"/>
      <c r="TS13"/>
      <c r="TT13"/>
      <c r="TU13"/>
      <c r="TV13"/>
      <c r="TW13"/>
      <c r="TX13"/>
      <c r="TY13"/>
      <c r="TZ13"/>
      <c r="UA13"/>
      <c r="UB13"/>
      <c r="UC13"/>
      <c r="UD13"/>
      <c r="UE13"/>
      <c r="UF13"/>
      <c r="UG13"/>
      <c r="UH13"/>
      <c r="UI13"/>
      <c r="UJ13"/>
      <c r="UK13"/>
      <c r="UL13"/>
      <c r="UM13"/>
      <c r="UN13"/>
      <c r="UO13"/>
      <c r="UP13"/>
      <c r="UQ13"/>
      <c r="UR13"/>
      <c r="US13"/>
      <c r="UT13"/>
      <c r="UU13"/>
      <c r="UV13"/>
      <c r="UW13"/>
      <c r="UX13"/>
      <c r="UY13"/>
      <c r="UZ13"/>
      <c r="VA13"/>
      <c r="VB13"/>
      <c r="VC13"/>
      <c r="VD13"/>
      <c r="VE13"/>
      <c r="VF13"/>
      <c r="VG13"/>
      <c r="VH13"/>
      <c r="VI13"/>
      <c r="VJ13"/>
      <c r="VK13"/>
      <c r="VL13"/>
      <c r="VM13"/>
      <c r="VN13"/>
      <c r="VO13"/>
      <c r="VP13"/>
      <c r="VQ13"/>
      <c r="VR13"/>
      <c r="VS13"/>
      <c r="VT13"/>
      <c r="VU13"/>
      <c r="VV13"/>
      <c r="VW13"/>
      <c r="VX13"/>
      <c r="VY13"/>
      <c r="VZ13"/>
      <c r="WA13"/>
      <c r="WB13"/>
      <c r="WC13"/>
      <c r="WD13"/>
      <c r="WE13"/>
      <c r="WF13"/>
      <c r="WG13"/>
      <c r="WH13"/>
      <c r="WI13"/>
      <c r="WJ13"/>
      <c r="WK13"/>
      <c r="WL13"/>
      <c r="WM13"/>
      <c r="WN13"/>
      <c r="WO13"/>
      <c r="WP13"/>
      <c r="WQ13"/>
      <c r="WR13"/>
      <c r="WS13"/>
      <c r="WT13"/>
      <c r="WU13"/>
      <c r="WV13"/>
      <c r="WW13"/>
      <c r="WX13"/>
      <c r="WY13"/>
      <c r="WZ13"/>
      <c r="XA13"/>
      <c r="XB13"/>
      <c r="XC13"/>
      <c r="XD13"/>
      <c r="XE13"/>
      <c r="XF13"/>
      <c r="XG13"/>
      <c r="XH13"/>
      <c r="XI13"/>
      <c r="XJ13"/>
      <c r="XK13"/>
      <c r="XL13"/>
      <c r="XM13"/>
      <c r="XN13"/>
      <c r="XO13"/>
      <c r="XP13"/>
      <c r="XQ13"/>
      <c r="XR13"/>
      <c r="XS13"/>
      <c r="XT13"/>
      <c r="XU13"/>
      <c r="XV13"/>
      <c r="XW13"/>
      <c r="XX13"/>
      <c r="XY13"/>
      <c r="XZ13"/>
      <c r="YA13"/>
      <c r="YB13"/>
      <c r="YC13"/>
      <c r="YD13"/>
      <c r="YE13"/>
      <c r="YF13"/>
      <c r="YG13"/>
      <c r="YH13"/>
      <c r="YI13"/>
      <c r="YJ13"/>
      <c r="YK13"/>
      <c r="YL13"/>
      <c r="YM13"/>
      <c r="YN13"/>
      <c r="YO13"/>
      <c r="YP13"/>
      <c r="YQ13"/>
      <c r="YR13"/>
      <c r="YS13"/>
      <c r="YT13"/>
      <c r="YU13"/>
      <c r="YV13"/>
      <c r="YW13"/>
      <c r="YX13"/>
      <c r="YY13"/>
      <c r="YZ13"/>
      <c r="ZA13"/>
      <c r="ZB13"/>
      <c r="ZC13"/>
      <c r="ZD13"/>
      <c r="ZE13"/>
      <c r="ZF13"/>
      <c r="ZG13"/>
      <c r="ZH13"/>
      <c r="ZI13"/>
      <c r="ZJ13"/>
      <c r="ZK13"/>
      <c r="ZL13"/>
      <c r="ZM13"/>
      <c r="ZN13"/>
      <c r="ZO13"/>
      <c r="ZP13"/>
      <c r="ZQ13"/>
      <c r="ZR13"/>
      <c r="ZS13"/>
      <c r="ZT13"/>
      <c r="ZU13"/>
      <c r="ZV13"/>
      <c r="ZW13"/>
      <c r="ZX13"/>
      <c r="ZY13"/>
      <c r="ZZ13" s="52"/>
      <c r="AAA13" s="192"/>
      <c r="AAD13" s="90"/>
      <c r="AAE13" s="519">
        <v>0</v>
      </c>
      <c r="AAF13" s="190" t="s">
        <v>52</v>
      </c>
      <c r="AAG13" s="90"/>
      <c r="AAH13" s="72"/>
      <c r="AAI13" s="72"/>
      <c r="AAJ13" s="488"/>
      <c r="AAK13" s="39"/>
      <c r="AAL13" s="90"/>
    </row>
    <row r="14" spans="1:727" s="23" customFormat="1" ht="15" customHeight="1" thickBot="1">
      <c r="A14" s="200"/>
      <c r="B14" s="361" t="s">
        <v>482</v>
      </c>
      <c r="C14" s="723">
        <v>1</v>
      </c>
      <c r="D14" s="839"/>
      <c r="E14" s="837">
        <f>AAJ14</f>
        <v>0</v>
      </c>
      <c r="F14"/>
      <c r="G14"/>
      <c r="H14"/>
      <c r="I14" s="459"/>
      <c r="J14" s="193"/>
      <c r="K14" s="46"/>
      <c r="L14" s="46"/>
      <c r="M14" s="46"/>
      <c r="N14" s="46"/>
      <c r="O14" s="46"/>
      <c r="P14" s="46"/>
      <c r="Q14" s="46"/>
      <c r="R14" s="46"/>
      <c r="S14" s="46"/>
      <c r="T14" s="46"/>
      <c r="U14" s="46"/>
      <c r="V14" s="46"/>
      <c r="W14" s="46"/>
      <c r="X14" s="46"/>
      <c r="Y14" s="46"/>
      <c r="Z14" s="46"/>
      <c r="AA14" s="46"/>
      <c r="AB14" s="46"/>
      <c r="AC14" s="46"/>
      <c r="AD14" s="46"/>
      <c r="AE14" s="46"/>
      <c r="AF14" s="46"/>
      <c r="AG14" s="46"/>
      <c r="AH14" s="46"/>
      <c r="AI14" s="46"/>
      <c r="AJ14" s="46"/>
      <c r="AK14" s="46"/>
      <c r="AL14" s="46"/>
      <c r="AM14" s="46"/>
      <c r="AN14" s="46"/>
      <c r="AO14" s="46"/>
      <c r="AP14" s="46"/>
      <c r="AQ14" s="46"/>
      <c r="AR14" s="46"/>
      <c r="AS14" s="46"/>
      <c r="AT14" s="46"/>
      <c r="AU14" s="46"/>
      <c r="AV14" s="46"/>
      <c r="AW14" s="46"/>
      <c r="AX14" s="46"/>
      <c r="AY14" s="46"/>
      <c r="AZ14" s="46"/>
      <c r="BA14" s="46"/>
      <c r="BB14" s="46"/>
      <c r="BC14" s="46"/>
      <c r="BD14" s="46"/>
      <c r="BE14" s="46"/>
      <c r="BF14" s="46"/>
      <c r="BG14" s="46"/>
      <c r="BH14" s="46"/>
      <c r="BI14" s="46"/>
      <c r="BJ14" s="46"/>
      <c r="BK14" s="46"/>
      <c r="BL14" s="46"/>
      <c r="BM14" s="46"/>
      <c r="BN14" s="46"/>
      <c r="BO14" s="46"/>
      <c r="BP14" s="46"/>
      <c r="BQ14" s="46"/>
      <c r="BR14" s="46"/>
      <c r="BS14" s="46"/>
      <c r="BT14" s="46"/>
      <c r="BU14" s="46"/>
      <c r="BV14" s="46"/>
      <c r="BW14" s="46"/>
      <c r="BX14" s="46"/>
      <c r="BY14" s="46"/>
      <c r="BZ14" s="46"/>
      <c r="CA14" s="46"/>
      <c r="CB14" s="46"/>
      <c r="CC14" s="46"/>
      <c r="CD14" s="46"/>
      <c r="CE14" s="46"/>
      <c r="CF14" s="46"/>
      <c r="CG14" s="46"/>
      <c r="CH14" s="46"/>
      <c r="CI14" s="46"/>
      <c r="CJ14" s="46"/>
      <c r="CK14" s="46"/>
      <c r="CL14" s="46"/>
      <c r="CM14" s="46"/>
      <c r="CN14" s="46"/>
      <c r="CO14" s="46"/>
      <c r="CP14" s="46"/>
      <c r="CQ14" s="46"/>
      <c r="CR14" s="46"/>
      <c r="CS14" s="46"/>
      <c r="CT14" s="46"/>
      <c r="CU14" s="46"/>
      <c r="CV14" s="46"/>
      <c r="CW14" s="46"/>
      <c r="CX14" s="46"/>
      <c r="CY14" s="46"/>
      <c r="CZ14" s="46"/>
      <c r="DA14" s="46"/>
      <c r="DB14" s="46"/>
      <c r="DC14" s="46"/>
      <c r="DD14" s="46"/>
      <c r="DE14" s="46"/>
      <c r="DF14" s="46"/>
      <c r="DG14" s="46"/>
      <c r="DH14" s="46"/>
      <c r="DI14" s="46"/>
      <c r="DJ14" s="46"/>
      <c r="DK14" s="46"/>
      <c r="DL14" s="46"/>
      <c r="DM14" s="46"/>
      <c r="DN14" s="46"/>
      <c r="DO14" s="46"/>
      <c r="DP14" s="46"/>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c r="IW14"/>
      <c r="IX14"/>
      <c r="IY14"/>
      <c r="IZ14"/>
      <c r="JA14"/>
      <c r="JB14"/>
      <c r="JC14"/>
      <c r="JD14"/>
      <c r="JE14"/>
      <c r="JF14"/>
      <c r="JG14"/>
      <c r="JH14"/>
      <c r="JI14"/>
      <c r="JJ14"/>
      <c r="JK14"/>
      <c r="JL14"/>
      <c r="JM14"/>
      <c r="JN14"/>
      <c r="JO14"/>
      <c r="JP14"/>
      <c r="JQ14"/>
      <c r="JR14"/>
      <c r="JS14"/>
      <c r="JT14"/>
      <c r="JU14"/>
      <c r="JV14"/>
      <c r="JW14"/>
      <c r="JX14"/>
      <c r="JY14"/>
      <c r="JZ14"/>
      <c r="KA14"/>
      <c r="KB14"/>
      <c r="KC14"/>
      <c r="KD14"/>
      <c r="KE14"/>
      <c r="KF14"/>
      <c r="KG14"/>
      <c r="KH14"/>
      <c r="KI14"/>
      <c r="KJ14"/>
      <c r="KK14"/>
      <c r="KL14"/>
      <c r="KM14"/>
      <c r="KN14"/>
      <c r="KO14"/>
      <c r="KP14"/>
      <c r="KQ14"/>
      <c r="KR14"/>
      <c r="KS14"/>
      <c r="KT14"/>
      <c r="KU14"/>
      <c r="KV14"/>
      <c r="KW14"/>
      <c r="KX14"/>
      <c r="KY14"/>
      <c r="KZ14"/>
      <c r="LA14"/>
      <c r="LB14"/>
      <c r="LC14"/>
      <c r="LD14"/>
      <c r="LE14"/>
      <c r="LF14"/>
      <c r="LG14"/>
      <c r="LH14"/>
      <c r="LI14"/>
      <c r="LJ14"/>
      <c r="LK14"/>
      <c r="LL14"/>
      <c r="LM14"/>
      <c r="LN14"/>
      <c r="LO14"/>
      <c r="LP14"/>
      <c r="LQ14"/>
      <c r="LR14"/>
      <c r="LS14"/>
      <c r="LT14"/>
      <c r="LU14"/>
      <c r="LV14"/>
      <c r="LW14"/>
      <c r="LX14"/>
      <c r="LY14"/>
      <c r="LZ14"/>
      <c r="MA14"/>
      <c r="MB14"/>
      <c r="MC14"/>
      <c r="MD14"/>
      <c r="ME14"/>
      <c r="MF14"/>
      <c r="MG14"/>
      <c r="MH14"/>
      <c r="MI14"/>
      <c r="MJ14"/>
      <c r="MK14"/>
      <c r="ML14"/>
      <c r="MM14"/>
      <c r="MN14"/>
      <c r="MO14"/>
      <c r="MP14"/>
      <c r="MQ14"/>
      <c r="MR14"/>
      <c r="MS14"/>
      <c r="MT14"/>
      <c r="MU14"/>
      <c r="MV14"/>
      <c r="MW14"/>
      <c r="MX14"/>
      <c r="MY14"/>
      <c r="MZ14"/>
      <c r="NA14"/>
      <c r="NB14"/>
      <c r="NC14"/>
      <c r="ND14"/>
      <c r="NE14"/>
      <c r="NF14"/>
      <c r="NG14"/>
      <c r="NH14"/>
      <c r="NI14"/>
      <c r="NJ14"/>
      <c r="NK14"/>
      <c r="NL14"/>
      <c r="NM14"/>
      <c r="NN14"/>
      <c r="NO14"/>
      <c r="NP14"/>
      <c r="NQ14"/>
      <c r="NR14"/>
      <c r="NS14"/>
      <c r="NT14"/>
      <c r="NU14"/>
      <c r="NV14"/>
      <c r="NW14"/>
      <c r="NX14"/>
      <c r="NY14"/>
      <c r="NZ14"/>
      <c r="OA14"/>
      <c r="OB14"/>
      <c r="OC14"/>
      <c r="OD14"/>
      <c r="OE14"/>
      <c r="OF14"/>
      <c r="OG14"/>
      <c r="OH14"/>
      <c r="OI14"/>
      <c r="OJ14"/>
      <c r="OK14"/>
      <c r="OL14"/>
      <c r="OM14"/>
      <c r="ON14"/>
      <c r="OO14"/>
      <c r="OP14"/>
      <c r="OQ14"/>
      <c r="OR14"/>
      <c r="OS14"/>
      <c r="OT14"/>
      <c r="OU14"/>
      <c r="OV14"/>
      <c r="OW14"/>
      <c r="OX14"/>
      <c r="OY14"/>
      <c r="OZ14"/>
      <c r="PA14"/>
      <c r="PB14"/>
      <c r="PC14"/>
      <c r="PD14"/>
      <c r="PE14"/>
      <c r="PF14"/>
      <c r="PG14"/>
      <c r="PH14"/>
      <c r="PI14"/>
      <c r="PJ14"/>
      <c r="PK14"/>
      <c r="PL14"/>
      <c r="PM14"/>
      <c r="PN14"/>
      <c r="PO14"/>
      <c r="PP14"/>
      <c r="PQ14"/>
      <c r="PR14"/>
      <c r="PS14"/>
      <c r="PT14"/>
      <c r="PU14"/>
      <c r="PV14"/>
      <c r="PW14"/>
      <c r="PX14"/>
      <c r="PY14"/>
      <c r="PZ14"/>
      <c r="QA14"/>
      <c r="QB14"/>
      <c r="QC14"/>
      <c r="QD14"/>
      <c r="QE14"/>
      <c r="QF14"/>
      <c r="QG14"/>
      <c r="QH14"/>
      <c r="QI14"/>
      <c r="QJ14"/>
      <c r="QK14"/>
      <c r="QL14"/>
      <c r="QM14"/>
      <c r="QN14"/>
      <c r="QO14"/>
      <c r="QP14"/>
      <c r="QQ14"/>
      <c r="QR14"/>
      <c r="QS14"/>
      <c r="QT14"/>
      <c r="QU14"/>
      <c r="QV14"/>
      <c r="QW14"/>
      <c r="QX14"/>
      <c r="QY14"/>
      <c r="QZ14"/>
      <c r="RA14"/>
      <c r="RB14"/>
      <c r="RC14"/>
      <c r="RD14"/>
      <c r="RE14"/>
      <c r="RF14"/>
      <c r="RG14"/>
      <c r="RH14"/>
      <c r="RI14"/>
      <c r="RJ14"/>
      <c r="RK14"/>
      <c r="RL14"/>
      <c r="RM14"/>
      <c r="RN14"/>
      <c r="RO14"/>
      <c r="RP14"/>
      <c r="RQ14"/>
      <c r="RR14"/>
      <c r="RS14"/>
      <c r="RT14"/>
      <c r="RU14"/>
      <c r="RV14"/>
      <c r="RW14"/>
      <c r="RX14"/>
      <c r="RY14"/>
      <c r="RZ14"/>
      <c r="SA14"/>
      <c r="SB14"/>
      <c r="SC14"/>
      <c r="SD14"/>
      <c r="SE14"/>
      <c r="SF14"/>
      <c r="SG14"/>
      <c r="SH14"/>
      <c r="SI14"/>
      <c r="SJ14"/>
      <c r="SK14"/>
      <c r="SL14"/>
      <c r="SM14"/>
      <c r="SN14"/>
      <c r="SO14"/>
      <c r="SP14"/>
      <c r="SQ14"/>
      <c r="SR14"/>
      <c r="SS14"/>
      <c r="ST14"/>
      <c r="SU14"/>
      <c r="SV14"/>
      <c r="SW14"/>
      <c r="SX14"/>
      <c r="SY14"/>
      <c r="SZ14"/>
      <c r="TA14"/>
      <c r="TB14"/>
      <c r="TC14"/>
      <c r="TD14"/>
      <c r="TE14"/>
      <c r="TF14"/>
      <c r="TG14"/>
      <c r="TH14"/>
      <c r="TI14"/>
      <c r="TJ14"/>
      <c r="TK14"/>
      <c r="TL14"/>
      <c r="TM14"/>
      <c r="TN14"/>
      <c r="TO14"/>
      <c r="TP14"/>
      <c r="TQ14"/>
      <c r="TR14"/>
      <c r="TS14"/>
      <c r="TT14"/>
      <c r="TU14"/>
      <c r="TV14"/>
      <c r="TW14"/>
      <c r="TX14"/>
      <c r="TY14"/>
      <c r="TZ14"/>
      <c r="UA14"/>
      <c r="UB14"/>
      <c r="UC14"/>
      <c r="UD14"/>
      <c r="UE14"/>
      <c r="UF14"/>
      <c r="UG14"/>
      <c r="UH14"/>
      <c r="UI14"/>
      <c r="UJ14"/>
      <c r="UK14"/>
      <c r="UL14"/>
      <c r="UM14"/>
      <c r="UN14"/>
      <c r="UO14"/>
      <c r="UP14"/>
      <c r="UQ14"/>
      <c r="UR14"/>
      <c r="US14"/>
      <c r="UT14"/>
      <c r="UU14"/>
      <c r="UV14"/>
      <c r="UW14"/>
      <c r="UX14"/>
      <c r="UY14"/>
      <c r="UZ14"/>
      <c r="VA14"/>
      <c r="VB14"/>
      <c r="VC14"/>
      <c r="VD14"/>
      <c r="VE14"/>
      <c r="VF14"/>
      <c r="VG14"/>
      <c r="VH14"/>
      <c r="VI14"/>
      <c r="VJ14"/>
      <c r="VK14"/>
      <c r="VL14"/>
      <c r="VM14"/>
      <c r="VN14"/>
      <c r="VO14"/>
      <c r="VP14"/>
      <c r="VQ14"/>
      <c r="VR14"/>
      <c r="VS14"/>
      <c r="VT14"/>
      <c r="VU14"/>
      <c r="VV14"/>
      <c r="VW14"/>
      <c r="VX14"/>
      <c r="VY14"/>
      <c r="VZ14"/>
      <c r="WA14"/>
      <c r="WB14"/>
      <c r="WC14"/>
      <c r="WD14"/>
      <c r="WE14"/>
      <c r="WF14"/>
      <c r="WG14"/>
      <c r="WH14"/>
      <c r="WI14"/>
      <c r="WJ14"/>
      <c r="WK14"/>
      <c r="WL14"/>
      <c r="WM14"/>
      <c r="WN14"/>
      <c r="WO14"/>
      <c r="WP14"/>
      <c r="WQ14"/>
      <c r="WR14"/>
      <c r="WS14"/>
      <c r="WT14"/>
      <c r="WU14"/>
      <c r="WV14"/>
      <c r="WW14"/>
      <c r="WX14"/>
      <c r="WY14"/>
      <c r="WZ14"/>
      <c r="XA14"/>
      <c r="XB14"/>
      <c r="XC14"/>
      <c r="XD14"/>
      <c r="XE14"/>
      <c r="XF14"/>
      <c r="XG14"/>
      <c r="XH14"/>
      <c r="XI14"/>
      <c r="XJ14"/>
      <c r="XK14"/>
      <c r="XL14"/>
      <c r="XM14"/>
      <c r="XN14"/>
      <c r="XO14"/>
      <c r="XP14"/>
      <c r="XQ14"/>
      <c r="XR14"/>
      <c r="XS14"/>
      <c r="XT14"/>
      <c r="XU14"/>
      <c r="XV14"/>
      <c r="XW14"/>
      <c r="XX14"/>
      <c r="XY14"/>
      <c r="XZ14"/>
      <c r="YA14"/>
      <c r="YB14"/>
      <c r="YC14"/>
      <c r="YD14"/>
      <c r="YE14"/>
      <c r="YF14"/>
      <c r="YG14"/>
      <c r="YH14"/>
      <c r="YI14"/>
      <c r="YJ14"/>
      <c r="YK14"/>
      <c r="YL14"/>
      <c r="YM14"/>
      <c r="YN14"/>
      <c r="YO14"/>
      <c r="YP14"/>
      <c r="YQ14"/>
      <c r="YR14"/>
      <c r="YS14"/>
      <c r="YT14"/>
      <c r="YU14"/>
      <c r="YV14"/>
      <c r="YW14"/>
      <c r="YX14"/>
      <c r="YY14"/>
      <c r="YZ14"/>
      <c r="ZA14"/>
      <c r="ZB14"/>
      <c r="ZC14"/>
      <c r="ZD14"/>
      <c r="ZE14"/>
      <c r="ZF14"/>
      <c r="ZG14"/>
      <c r="ZH14"/>
      <c r="ZI14"/>
      <c r="ZJ14"/>
      <c r="ZK14"/>
      <c r="ZL14"/>
      <c r="ZM14"/>
      <c r="ZN14"/>
      <c r="ZO14"/>
      <c r="ZP14"/>
      <c r="ZQ14"/>
      <c r="ZR14"/>
      <c r="ZS14"/>
      <c r="ZT14"/>
      <c r="ZU14"/>
      <c r="ZV14"/>
      <c r="ZW14"/>
      <c r="ZX14"/>
      <c r="ZY14"/>
      <c r="ZZ14" s="52"/>
      <c r="AAA14" s="192"/>
      <c r="AAD14" s="90"/>
      <c r="AAE14" s="520">
        <v>1</v>
      </c>
      <c r="AAF14" s="190" t="s">
        <v>52</v>
      </c>
      <c r="AAG14" s="39"/>
      <c r="AAH14" s="39"/>
      <c r="AAI14" s="39"/>
      <c r="AAJ14" s="189">
        <f>IF(S.General.Complexity=1,0,IF(S.General.Complexity=2,14,21))</f>
        <v>0</v>
      </c>
      <c r="AAK14" s="71"/>
      <c r="AAL14" s="90"/>
    </row>
    <row r="15" spans="1:727" s="23" customFormat="1" ht="6.75" customHeight="1" thickBot="1">
      <c r="A15" s="200"/>
      <c r="B15" s="460"/>
      <c r="C15" s="458"/>
      <c r="D15" s="823"/>
      <c r="E15" s="824"/>
      <c r="F15" s="374"/>
      <c r="G15" s="374"/>
      <c r="H15" s="374"/>
      <c r="I15" s="459"/>
      <c r="J15" s="193"/>
      <c r="K15" s="46"/>
      <c r="L15" s="46"/>
      <c r="M15" s="46"/>
      <c r="N15" s="46"/>
      <c r="O15" s="46"/>
      <c r="P15" s="46"/>
      <c r="Q15" s="46"/>
      <c r="R15" s="46"/>
      <c r="S15" s="46"/>
      <c r="T15" s="46"/>
      <c r="U15" s="46"/>
      <c r="V15" s="46"/>
      <c r="W15" s="46"/>
      <c r="X15" s="46"/>
      <c r="Y15" s="46"/>
      <c r="Z15" s="46"/>
      <c r="AA15" s="46"/>
      <c r="AB15" s="46"/>
      <c r="AC15" s="46"/>
      <c r="AD15" s="46"/>
      <c r="AE15" s="46"/>
      <c r="AF15" s="46"/>
      <c r="AG15" s="46"/>
      <c r="AH15" s="46"/>
      <c r="AI15" s="46"/>
      <c r="AJ15" s="46"/>
      <c r="AK15" s="46"/>
      <c r="AL15" s="46"/>
      <c r="AM15" s="46"/>
      <c r="AN15" s="46"/>
      <c r="AO15" s="46"/>
      <c r="AP15" s="46"/>
      <c r="AQ15" s="46"/>
      <c r="AR15" s="46"/>
      <c r="AS15" s="46"/>
      <c r="AT15" s="46"/>
      <c r="AU15" s="46"/>
      <c r="AV15" s="46"/>
      <c r="AW15" s="46"/>
      <c r="AX15" s="46"/>
      <c r="AY15" s="46"/>
      <c r="AZ15" s="46"/>
      <c r="BA15" s="46"/>
      <c r="BB15" s="46"/>
      <c r="BC15" s="46"/>
      <c r="BD15" s="46"/>
      <c r="BE15" s="46"/>
      <c r="BF15" s="46"/>
      <c r="BG15" s="46"/>
      <c r="BH15" s="46"/>
      <c r="BI15" s="46"/>
      <c r="BJ15" s="46"/>
      <c r="BK15" s="46"/>
      <c r="BL15" s="46"/>
      <c r="BM15" s="46"/>
      <c r="BN15" s="46"/>
      <c r="BO15" s="46"/>
      <c r="BP15" s="46"/>
      <c r="BQ15" s="46"/>
      <c r="BR15" s="46"/>
      <c r="BS15" s="46"/>
      <c r="BT15" s="46"/>
      <c r="BU15" s="46"/>
      <c r="BV15" s="46"/>
      <c r="BW15" s="46"/>
      <c r="BX15" s="46"/>
      <c r="BY15" s="46"/>
      <c r="BZ15" s="46"/>
      <c r="CA15" s="46"/>
      <c r="CB15" s="46"/>
      <c r="CC15" s="46"/>
      <c r="CD15" s="46"/>
      <c r="CE15" s="46"/>
      <c r="CF15" s="46"/>
      <c r="CG15" s="46"/>
      <c r="CH15" s="46"/>
      <c r="CI15" s="46"/>
      <c r="CJ15" s="46"/>
      <c r="CK15" s="46"/>
      <c r="CL15" s="46"/>
      <c r="CM15" s="46"/>
      <c r="CN15" s="46"/>
      <c r="CO15" s="46"/>
      <c r="CP15" s="46"/>
      <c r="CQ15" s="46"/>
      <c r="CR15" s="46"/>
      <c r="CS15" s="46"/>
      <c r="CT15" s="46"/>
      <c r="CU15" s="46"/>
      <c r="CV15" s="46"/>
      <c r="CW15" s="46"/>
      <c r="CX15" s="46"/>
      <c r="CY15" s="46"/>
      <c r="CZ15" s="46"/>
      <c r="DA15" s="46"/>
      <c r="DB15" s="46"/>
      <c r="DC15" s="46"/>
      <c r="DD15" s="46"/>
      <c r="DE15" s="46"/>
      <c r="DF15" s="46"/>
      <c r="DG15" s="46"/>
      <c r="DH15" s="46"/>
      <c r="DI15" s="46"/>
      <c r="DJ15" s="46"/>
      <c r="DK15" s="46"/>
      <c r="DL15" s="46"/>
      <c r="DM15" s="46"/>
      <c r="DN15" s="46"/>
      <c r="DO15" s="46"/>
      <c r="DP15" s="46"/>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c r="IW15"/>
      <c r="IX15"/>
      <c r="IY15"/>
      <c r="IZ15"/>
      <c r="JA15"/>
      <c r="JB15"/>
      <c r="JC15"/>
      <c r="JD15"/>
      <c r="JE15"/>
      <c r="JF15"/>
      <c r="JG15"/>
      <c r="JH15"/>
      <c r="JI15"/>
      <c r="JJ15"/>
      <c r="JK15"/>
      <c r="JL15"/>
      <c r="JM15"/>
      <c r="JN15"/>
      <c r="JO15"/>
      <c r="JP15"/>
      <c r="JQ15"/>
      <c r="JR15"/>
      <c r="JS15"/>
      <c r="JT15"/>
      <c r="JU15"/>
      <c r="JV15"/>
      <c r="JW15"/>
      <c r="JX15"/>
      <c r="JY15"/>
      <c r="JZ15"/>
      <c r="KA15"/>
      <c r="KB15"/>
      <c r="KC15"/>
      <c r="KD15"/>
      <c r="KE15"/>
      <c r="KF15"/>
      <c r="KG15"/>
      <c r="KH15"/>
      <c r="KI15"/>
      <c r="KJ15"/>
      <c r="KK15"/>
      <c r="KL15"/>
      <c r="KM15"/>
      <c r="KN15"/>
      <c r="KO15"/>
      <c r="KP15"/>
      <c r="KQ15"/>
      <c r="KR15"/>
      <c r="KS15"/>
      <c r="KT15"/>
      <c r="KU15"/>
      <c r="KV15"/>
      <c r="KW15"/>
      <c r="KX15"/>
      <c r="KY15"/>
      <c r="KZ15"/>
      <c r="LA15"/>
      <c r="LB15"/>
      <c r="LC15"/>
      <c r="LD15"/>
      <c r="LE15"/>
      <c r="LF15"/>
      <c r="LG15"/>
      <c r="LH15"/>
      <c r="LI15"/>
      <c r="LJ15"/>
      <c r="LK15"/>
      <c r="LL15"/>
      <c r="LM15"/>
      <c r="LN15"/>
      <c r="LO15"/>
      <c r="LP15"/>
      <c r="LQ15"/>
      <c r="LR15"/>
      <c r="LS15"/>
      <c r="LT15"/>
      <c r="LU15"/>
      <c r="LV15"/>
      <c r="LW15"/>
      <c r="LX15"/>
      <c r="LY15"/>
      <c r="LZ15"/>
      <c r="MA15"/>
      <c r="MB15"/>
      <c r="MC15"/>
      <c r="MD15"/>
      <c r="ME15"/>
      <c r="MF15"/>
      <c r="MG15"/>
      <c r="MH15"/>
      <c r="MI15"/>
      <c r="MJ15"/>
      <c r="MK15"/>
      <c r="ML15"/>
      <c r="MM15"/>
      <c r="MN15"/>
      <c r="MO15"/>
      <c r="MP15"/>
      <c r="MQ15"/>
      <c r="MR15"/>
      <c r="MS15"/>
      <c r="MT15"/>
      <c r="MU15"/>
      <c r="MV15"/>
      <c r="MW15"/>
      <c r="MX15"/>
      <c r="MY15"/>
      <c r="MZ15"/>
      <c r="NA15"/>
      <c r="NB15"/>
      <c r="NC15"/>
      <c r="ND15"/>
      <c r="NE15"/>
      <c r="NF15"/>
      <c r="NG15"/>
      <c r="NH15"/>
      <c r="NI15"/>
      <c r="NJ15"/>
      <c r="NK15"/>
      <c r="NL15"/>
      <c r="NM15"/>
      <c r="NN15"/>
      <c r="NO15"/>
      <c r="NP15"/>
      <c r="NQ15"/>
      <c r="NR15"/>
      <c r="NS15"/>
      <c r="NT15"/>
      <c r="NU15"/>
      <c r="NV15"/>
      <c r="NW15"/>
      <c r="NX15"/>
      <c r="NY15"/>
      <c r="NZ15"/>
      <c r="OA15"/>
      <c r="OB15"/>
      <c r="OC15"/>
      <c r="OD15"/>
      <c r="OE15"/>
      <c r="OF15"/>
      <c r="OG15"/>
      <c r="OH15"/>
      <c r="OI15"/>
      <c r="OJ15"/>
      <c r="OK15"/>
      <c r="OL15"/>
      <c r="OM15"/>
      <c r="ON15"/>
      <c r="OO15"/>
      <c r="OP15"/>
      <c r="OQ15"/>
      <c r="OR15"/>
      <c r="OS15"/>
      <c r="OT15"/>
      <c r="OU15"/>
      <c r="OV15"/>
      <c r="OW15"/>
      <c r="OX15"/>
      <c r="OY15"/>
      <c r="OZ15"/>
      <c r="PA15"/>
      <c r="PB15"/>
      <c r="PC15"/>
      <c r="PD15"/>
      <c r="PE15"/>
      <c r="PF15"/>
      <c r="PG15"/>
      <c r="PH15"/>
      <c r="PI15"/>
      <c r="PJ15"/>
      <c r="PK15"/>
      <c r="PL15"/>
      <c r="PM15"/>
      <c r="PN15"/>
      <c r="PO15"/>
      <c r="PP15"/>
      <c r="PQ15"/>
      <c r="PR15"/>
      <c r="PS15"/>
      <c r="PT15"/>
      <c r="PU15"/>
      <c r="PV15"/>
      <c r="PW15"/>
      <c r="PX15"/>
      <c r="PY15"/>
      <c r="PZ15"/>
      <c r="QA15"/>
      <c r="QB15"/>
      <c r="QC15"/>
      <c r="QD15"/>
      <c r="QE15"/>
      <c r="QF15"/>
      <c r="QG15"/>
      <c r="QH15"/>
      <c r="QI15"/>
      <c r="QJ15"/>
      <c r="QK15"/>
      <c r="QL15"/>
      <c r="QM15"/>
      <c r="QN15"/>
      <c r="QO15"/>
      <c r="QP15"/>
      <c r="QQ15"/>
      <c r="QR15"/>
      <c r="QS15"/>
      <c r="QT15"/>
      <c r="QU15"/>
      <c r="QV15"/>
      <c r="QW15"/>
      <c r="QX15"/>
      <c r="QY15"/>
      <c r="QZ15"/>
      <c r="RA15"/>
      <c r="RB15"/>
      <c r="RC15"/>
      <c r="RD15"/>
      <c r="RE15"/>
      <c r="RF15"/>
      <c r="RG15"/>
      <c r="RH15"/>
      <c r="RI15"/>
      <c r="RJ15"/>
      <c r="RK15"/>
      <c r="RL15"/>
      <c r="RM15"/>
      <c r="RN15"/>
      <c r="RO15"/>
      <c r="RP15"/>
      <c r="RQ15"/>
      <c r="RR15"/>
      <c r="RS15"/>
      <c r="RT15"/>
      <c r="RU15"/>
      <c r="RV15"/>
      <c r="RW15"/>
      <c r="RX15"/>
      <c r="RY15"/>
      <c r="RZ15"/>
      <c r="SA15"/>
      <c r="SB15"/>
      <c r="SC15"/>
      <c r="SD15"/>
      <c r="SE15"/>
      <c r="SF15"/>
      <c r="SG15"/>
      <c r="SH15"/>
      <c r="SI15"/>
      <c r="SJ15"/>
      <c r="SK15"/>
      <c r="SL15"/>
      <c r="SM15"/>
      <c r="SN15"/>
      <c r="SO15"/>
      <c r="SP15"/>
      <c r="SQ15"/>
      <c r="SR15"/>
      <c r="SS15"/>
      <c r="ST15"/>
      <c r="SU15"/>
      <c r="SV15"/>
      <c r="SW15"/>
      <c r="SX15"/>
      <c r="SY15"/>
      <c r="SZ15"/>
      <c r="TA15"/>
      <c r="TB15"/>
      <c r="TC15"/>
      <c r="TD15"/>
      <c r="TE15"/>
      <c r="TF15"/>
      <c r="TG15"/>
      <c r="TH15"/>
      <c r="TI15"/>
      <c r="TJ15"/>
      <c r="TK15"/>
      <c r="TL15"/>
      <c r="TM15"/>
      <c r="TN15"/>
      <c r="TO15"/>
      <c r="TP15"/>
      <c r="TQ15"/>
      <c r="TR15"/>
      <c r="TS15"/>
      <c r="TT15"/>
      <c r="TU15"/>
      <c r="TV15"/>
      <c r="TW15"/>
      <c r="TX15"/>
      <c r="TY15"/>
      <c r="TZ15"/>
      <c r="UA15"/>
      <c r="UB15"/>
      <c r="UC15"/>
      <c r="UD15"/>
      <c r="UE15"/>
      <c r="UF15"/>
      <c r="UG15"/>
      <c r="UH15"/>
      <c r="UI15"/>
      <c r="UJ15"/>
      <c r="UK15"/>
      <c r="UL15"/>
      <c r="UM15"/>
      <c r="UN15"/>
      <c r="UO15"/>
      <c r="UP15"/>
      <c r="UQ15"/>
      <c r="UR15"/>
      <c r="US15"/>
      <c r="UT15"/>
      <c r="UU15"/>
      <c r="UV15"/>
      <c r="UW15"/>
      <c r="UX15"/>
      <c r="UY15"/>
      <c r="UZ15"/>
      <c r="VA15"/>
      <c r="VB15"/>
      <c r="VC15"/>
      <c r="VD15"/>
      <c r="VE15"/>
      <c r="VF15"/>
      <c r="VG15"/>
      <c r="VH15"/>
      <c r="VI15"/>
      <c r="VJ15"/>
      <c r="VK15"/>
      <c r="VL15"/>
      <c r="VM15"/>
      <c r="VN15"/>
      <c r="VO15"/>
      <c r="VP15"/>
      <c r="VQ15"/>
      <c r="VR15"/>
      <c r="VS15"/>
      <c r="VT15"/>
      <c r="VU15"/>
      <c r="VV15"/>
      <c r="VW15"/>
      <c r="VX15"/>
      <c r="VY15"/>
      <c r="VZ15"/>
      <c r="WA15"/>
      <c r="WB15"/>
      <c r="WC15"/>
      <c r="WD15"/>
      <c r="WE15"/>
      <c r="WF15"/>
      <c r="WG15"/>
      <c r="WH15"/>
      <c r="WI15"/>
      <c r="WJ15"/>
      <c r="WK15"/>
      <c r="WL15"/>
      <c r="WM15"/>
      <c r="WN15"/>
      <c r="WO15"/>
      <c r="WP15"/>
      <c r="WQ15"/>
      <c r="WR15"/>
      <c r="WS15"/>
      <c r="WT15"/>
      <c r="WU15"/>
      <c r="WV15"/>
      <c r="WW15"/>
      <c r="WX15"/>
      <c r="WY15"/>
      <c r="WZ15"/>
      <c r="XA15"/>
      <c r="XB15"/>
      <c r="XC15"/>
      <c r="XD15"/>
      <c r="XE15"/>
      <c r="XF15"/>
      <c r="XG15"/>
      <c r="XH15"/>
      <c r="XI15"/>
      <c r="XJ15"/>
      <c r="XK15"/>
      <c r="XL15"/>
      <c r="XM15"/>
      <c r="XN15"/>
      <c r="XO15"/>
      <c r="XP15"/>
      <c r="XQ15"/>
      <c r="XR15"/>
      <c r="XS15"/>
      <c r="XT15"/>
      <c r="XU15"/>
      <c r="XV15"/>
      <c r="XW15"/>
      <c r="XX15"/>
      <c r="XY15"/>
      <c r="XZ15"/>
      <c r="YA15"/>
      <c r="YB15"/>
      <c r="YC15"/>
      <c r="YD15"/>
      <c r="YE15"/>
      <c r="YF15"/>
      <c r="YG15"/>
      <c r="YH15"/>
      <c r="YI15"/>
      <c r="YJ15"/>
      <c r="YK15"/>
      <c r="YL15"/>
      <c r="YM15"/>
      <c r="YN15"/>
      <c r="YO15"/>
      <c r="YP15"/>
      <c r="YQ15"/>
      <c r="YR15"/>
      <c r="YS15"/>
      <c r="YT15"/>
      <c r="YU15"/>
      <c r="YV15"/>
      <c r="YW15"/>
      <c r="YX15"/>
      <c r="YY15"/>
      <c r="YZ15"/>
      <c r="ZA15"/>
      <c r="ZB15"/>
      <c r="ZC15"/>
      <c r="ZD15"/>
      <c r="ZE15"/>
      <c r="ZF15"/>
      <c r="ZG15"/>
      <c r="ZH15"/>
      <c r="ZI15"/>
      <c r="ZJ15"/>
      <c r="ZK15"/>
      <c r="ZL15"/>
      <c r="ZM15"/>
      <c r="ZN15"/>
      <c r="ZO15"/>
      <c r="ZP15"/>
      <c r="ZQ15"/>
      <c r="ZR15"/>
      <c r="ZS15"/>
      <c r="ZT15"/>
      <c r="ZU15"/>
      <c r="ZV15"/>
      <c r="ZW15"/>
      <c r="ZX15"/>
      <c r="ZY15"/>
      <c r="ZZ15" s="52"/>
      <c r="AAA15" s="192"/>
      <c r="AAD15" s="90"/>
      <c r="AAE15" s="519">
        <v>0</v>
      </c>
      <c r="AAF15" s="190" t="s">
        <v>52</v>
      </c>
      <c r="AAG15" s="90"/>
      <c r="AAH15" s="72"/>
      <c r="AAI15" s="72"/>
      <c r="AAJ15" s="488"/>
      <c r="AAK15" s="39"/>
      <c r="AAL15" s="90"/>
    </row>
    <row r="16" spans="1:727" s="23" customFormat="1" ht="15" customHeight="1" thickBot="1">
      <c r="A16" s="171"/>
      <c r="B16" s="466" t="str">
        <f t="shared" ref="B16:B29" si="4">AAK16</f>
        <v>Advisory Committee - not involved</v>
      </c>
      <c r="C16" s="724" t="s">
        <v>303</v>
      </c>
      <c r="D16" s="839"/>
      <c r="E16" s="837">
        <f>AAJ16</f>
        <v>0</v>
      </c>
      <c r="F16" s="457">
        <f ca="1">IF(YEAR(H16)&gt;2000,NETWORKDAYS(TODAY(),H16,S.DDL_DEQClosed),0)</f>
        <v>0</v>
      </c>
      <c r="G16" s="429">
        <f>AAG16</f>
        <v>0</v>
      </c>
      <c r="H16" s="400">
        <f>AAH16</f>
        <v>0</v>
      </c>
      <c r="I16" s="459"/>
      <c r="J16" s="193"/>
      <c r="K16" s="46"/>
      <c r="L16" s="46"/>
      <c r="M16" s="46"/>
      <c r="N16" s="46"/>
      <c r="O16" s="46"/>
      <c r="P16" s="46"/>
      <c r="Q16" s="46"/>
      <c r="R16" s="46"/>
      <c r="S16" s="46"/>
      <c r="T16" s="46"/>
      <c r="U16" s="46"/>
      <c r="V16" s="46"/>
      <c r="W16" s="46"/>
      <c r="X16" s="46"/>
      <c r="Y16" s="46"/>
      <c r="Z16" s="46"/>
      <c r="AA16" s="46"/>
      <c r="AB16" s="46"/>
      <c r="AC16" s="46"/>
      <c r="AD16" s="46"/>
      <c r="AE16" s="46"/>
      <c r="AF16" s="46"/>
      <c r="AG16" s="46"/>
      <c r="AH16" s="46"/>
      <c r="AI16" s="46"/>
      <c r="AJ16" s="46"/>
      <c r="AK16" s="46"/>
      <c r="AL16" s="46"/>
      <c r="AM16" s="46"/>
      <c r="AN16" s="46"/>
      <c r="AO16" s="46"/>
      <c r="AP16" s="46"/>
      <c r="AQ16" s="46"/>
      <c r="AR16" s="46"/>
      <c r="AS16" s="46"/>
      <c r="AT16" s="46"/>
      <c r="AU16" s="46"/>
      <c r="AV16" s="46"/>
      <c r="AW16" s="46"/>
      <c r="AX16" s="46"/>
      <c r="AY16" s="46"/>
      <c r="AZ16" s="46"/>
      <c r="BA16" s="46"/>
      <c r="BB16" s="46"/>
      <c r="BC16" s="46"/>
      <c r="BD16" s="46"/>
      <c r="BE16" s="46"/>
      <c r="BF16" s="46"/>
      <c r="BG16" s="46"/>
      <c r="BH16" s="46"/>
      <c r="BI16" s="46"/>
      <c r="BJ16" s="46"/>
      <c r="BK16" s="46"/>
      <c r="BL16" s="46"/>
      <c r="BM16" s="46"/>
      <c r="BN16" s="46"/>
      <c r="BO16" s="46"/>
      <c r="BP16" s="46"/>
      <c r="BQ16" s="46"/>
      <c r="BR16" s="46"/>
      <c r="BS16" s="46"/>
      <c r="BT16" s="46"/>
      <c r="BU16" s="46"/>
      <c r="BV16" s="46"/>
      <c r="BW16" s="46"/>
      <c r="BX16" s="46"/>
      <c r="BY16" s="46"/>
      <c r="BZ16" s="46"/>
      <c r="CA16" s="46"/>
      <c r="CB16" s="46"/>
      <c r="CC16" s="46"/>
      <c r="CD16" s="46"/>
      <c r="CE16" s="46"/>
      <c r="CF16" s="46"/>
      <c r="CG16" s="46"/>
      <c r="CH16" s="46"/>
      <c r="CI16" s="46"/>
      <c r="CJ16" s="46"/>
      <c r="CK16" s="46"/>
      <c r="CL16" s="46"/>
      <c r="CM16" s="46"/>
      <c r="CN16" s="46"/>
      <c r="CO16" s="46"/>
      <c r="CP16" s="46"/>
      <c r="CQ16" s="46"/>
      <c r="CR16" s="46"/>
      <c r="CS16" s="46"/>
      <c r="CT16" s="46"/>
      <c r="CU16" s="46"/>
      <c r="CV16" s="46"/>
      <c r="CW16" s="46"/>
      <c r="CX16" s="46"/>
      <c r="CY16" s="46"/>
      <c r="CZ16" s="46"/>
      <c r="DA16" s="46"/>
      <c r="DB16" s="46"/>
      <c r="DC16" s="46"/>
      <c r="DD16" s="46"/>
      <c r="DE16" s="46"/>
      <c r="DF16" s="46"/>
      <c r="DG16" s="46"/>
      <c r="DH16" s="46"/>
      <c r="DI16" s="46"/>
      <c r="DJ16" s="46"/>
      <c r="DK16" s="46"/>
      <c r="DL16" s="46"/>
      <c r="DM16" s="46"/>
      <c r="DN16" s="46"/>
      <c r="DO16" s="46"/>
      <c r="DP16" s="4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c r="IW16"/>
      <c r="IX16"/>
      <c r="IY16"/>
      <c r="IZ16"/>
      <c r="JA16"/>
      <c r="JB16"/>
      <c r="JC16"/>
      <c r="JD16"/>
      <c r="JE16"/>
      <c r="JF16"/>
      <c r="JG16"/>
      <c r="JH16"/>
      <c r="JI16"/>
      <c r="JJ16"/>
      <c r="JK16"/>
      <c r="JL16"/>
      <c r="JM16"/>
      <c r="JN16"/>
      <c r="JO16"/>
      <c r="JP16"/>
      <c r="JQ16"/>
      <c r="JR16"/>
      <c r="JS16"/>
      <c r="JT16"/>
      <c r="JU16"/>
      <c r="JV16"/>
      <c r="JW16"/>
      <c r="JX16"/>
      <c r="JY16"/>
      <c r="JZ16"/>
      <c r="KA16"/>
      <c r="KB16"/>
      <c r="KC16"/>
      <c r="KD16"/>
      <c r="KE16"/>
      <c r="KF16"/>
      <c r="KG16"/>
      <c r="KH16"/>
      <c r="KI16"/>
      <c r="KJ16"/>
      <c r="KK16"/>
      <c r="KL16"/>
      <c r="KM16"/>
      <c r="KN16"/>
      <c r="KO16"/>
      <c r="KP16"/>
      <c r="KQ16"/>
      <c r="KR16"/>
      <c r="KS16"/>
      <c r="KT16"/>
      <c r="KU16"/>
      <c r="KV16"/>
      <c r="KW16"/>
      <c r="KX16"/>
      <c r="KY16"/>
      <c r="KZ16"/>
      <c r="LA16"/>
      <c r="LB16"/>
      <c r="LC16"/>
      <c r="LD16"/>
      <c r="LE16"/>
      <c r="LF16"/>
      <c r="LG16"/>
      <c r="LH16"/>
      <c r="LI16"/>
      <c r="LJ16"/>
      <c r="LK16"/>
      <c r="LL16"/>
      <c r="LM16"/>
      <c r="LN16"/>
      <c r="LO16"/>
      <c r="LP16"/>
      <c r="LQ16"/>
      <c r="LR16"/>
      <c r="LS16"/>
      <c r="LT16"/>
      <c r="LU16"/>
      <c r="LV16"/>
      <c r="LW16"/>
      <c r="LX16"/>
      <c r="LY16"/>
      <c r="LZ16"/>
      <c r="MA16"/>
      <c r="MB16"/>
      <c r="MC16"/>
      <c r="MD16"/>
      <c r="ME16"/>
      <c r="MF16"/>
      <c r="MG16"/>
      <c r="MH16"/>
      <c r="MI16"/>
      <c r="MJ16"/>
      <c r="MK16"/>
      <c r="ML16"/>
      <c r="MM16"/>
      <c r="MN16"/>
      <c r="MO16"/>
      <c r="MP16"/>
      <c r="MQ16"/>
      <c r="MR16"/>
      <c r="MS16"/>
      <c r="MT16"/>
      <c r="MU16"/>
      <c r="MV16"/>
      <c r="MW16"/>
      <c r="MX16"/>
      <c r="MY16"/>
      <c r="MZ16"/>
      <c r="NA16"/>
      <c r="NB16"/>
      <c r="NC16"/>
      <c r="ND16"/>
      <c r="NE16"/>
      <c r="NF16"/>
      <c r="NG16"/>
      <c r="NH16"/>
      <c r="NI16"/>
      <c r="NJ16"/>
      <c r="NK16"/>
      <c r="NL16"/>
      <c r="NM16"/>
      <c r="NN16"/>
      <c r="NO16"/>
      <c r="NP16"/>
      <c r="NQ16"/>
      <c r="NR16"/>
      <c r="NS16"/>
      <c r="NT16"/>
      <c r="NU16"/>
      <c r="NV16"/>
      <c r="NW16"/>
      <c r="NX16"/>
      <c r="NY16"/>
      <c r="NZ16"/>
      <c r="OA16"/>
      <c r="OB16"/>
      <c r="OC16"/>
      <c r="OD16"/>
      <c r="OE16"/>
      <c r="OF16"/>
      <c r="OG16"/>
      <c r="OH16"/>
      <c r="OI16"/>
      <c r="OJ16"/>
      <c r="OK16"/>
      <c r="OL16"/>
      <c r="OM16"/>
      <c r="ON16"/>
      <c r="OO16"/>
      <c r="OP16"/>
      <c r="OQ16"/>
      <c r="OR16"/>
      <c r="OS16"/>
      <c r="OT16"/>
      <c r="OU16"/>
      <c r="OV16"/>
      <c r="OW16"/>
      <c r="OX16"/>
      <c r="OY16"/>
      <c r="OZ16"/>
      <c r="PA16"/>
      <c r="PB16"/>
      <c r="PC16"/>
      <c r="PD16"/>
      <c r="PE16"/>
      <c r="PF16"/>
      <c r="PG16"/>
      <c r="PH16"/>
      <c r="PI16"/>
      <c r="PJ16"/>
      <c r="PK16"/>
      <c r="PL16"/>
      <c r="PM16"/>
      <c r="PN16"/>
      <c r="PO16"/>
      <c r="PP16"/>
      <c r="PQ16"/>
      <c r="PR16"/>
      <c r="PS16"/>
      <c r="PT16"/>
      <c r="PU16"/>
      <c r="PV16"/>
      <c r="PW16"/>
      <c r="PX16"/>
      <c r="PY16"/>
      <c r="PZ16"/>
      <c r="QA16"/>
      <c r="QB16"/>
      <c r="QC16"/>
      <c r="QD16"/>
      <c r="QE16"/>
      <c r="QF16"/>
      <c r="QG16"/>
      <c r="QH16"/>
      <c r="QI16"/>
      <c r="QJ16"/>
      <c r="QK16"/>
      <c r="QL16"/>
      <c r="QM16"/>
      <c r="QN16"/>
      <c r="QO16"/>
      <c r="QP16"/>
      <c r="QQ16"/>
      <c r="QR16"/>
      <c r="QS16"/>
      <c r="QT16"/>
      <c r="QU16"/>
      <c r="QV16"/>
      <c r="QW16"/>
      <c r="QX16"/>
      <c r="QY16"/>
      <c r="QZ16"/>
      <c r="RA16"/>
      <c r="RB16"/>
      <c r="RC16"/>
      <c r="RD16"/>
      <c r="RE16"/>
      <c r="RF16"/>
      <c r="RG16"/>
      <c r="RH16"/>
      <c r="RI16"/>
      <c r="RJ16"/>
      <c r="RK16"/>
      <c r="RL16"/>
      <c r="RM16"/>
      <c r="RN16"/>
      <c r="RO16"/>
      <c r="RP16"/>
      <c r="RQ16"/>
      <c r="RR16"/>
      <c r="RS16"/>
      <c r="RT16"/>
      <c r="RU16"/>
      <c r="RV16"/>
      <c r="RW16"/>
      <c r="RX16"/>
      <c r="RY16"/>
      <c r="RZ16"/>
      <c r="SA16"/>
      <c r="SB16"/>
      <c r="SC16"/>
      <c r="SD16"/>
      <c r="SE16"/>
      <c r="SF16"/>
      <c r="SG16"/>
      <c r="SH16"/>
      <c r="SI16"/>
      <c r="SJ16"/>
      <c r="SK16"/>
      <c r="SL16"/>
      <c r="SM16"/>
      <c r="SN16"/>
      <c r="SO16"/>
      <c r="SP16"/>
      <c r="SQ16"/>
      <c r="SR16"/>
      <c r="SS16"/>
      <c r="ST16"/>
      <c r="SU16"/>
      <c r="SV16"/>
      <c r="SW16"/>
      <c r="SX16"/>
      <c r="SY16"/>
      <c r="SZ16"/>
      <c r="TA16"/>
      <c r="TB16"/>
      <c r="TC16"/>
      <c r="TD16"/>
      <c r="TE16"/>
      <c r="TF16"/>
      <c r="TG16"/>
      <c r="TH16"/>
      <c r="TI16"/>
      <c r="TJ16"/>
      <c r="TK16"/>
      <c r="TL16"/>
      <c r="TM16"/>
      <c r="TN16"/>
      <c r="TO16"/>
      <c r="TP16"/>
      <c r="TQ16"/>
      <c r="TR16"/>
      <c r="TS16"/>
      <c r="TT16"/>
      <c r="TU16"/>
      <c r="TV16"/>
      <c r="TW16"/>
      <c r="TX16"/>
      <c r="TY16"/>
      <c r="TZ16"/>
      <c r="UA16"/>
      <c r="UB16"/>
      <c r="UC16"/>
      <c r="UD16"/>
      <c r="UE16"/>
      <c r="UF16"/>
      <c r="UG16"/>
      <c r="UH16"/>
      <c r="UI16"/>
      <c r="UJ16"/>
      <c r="UK16"/>
      <c r="UL16"/>
      <c r="UM16"/>
      <c r="UN16"/>
      <c r="UO16"/>
      <c r="UP16"/>
      <c r="UQ16"/>
      <c r="UR16"/>
      <c r="US16"/>
      <c r="UT16"/>
      <c r="UU16"/>
      <c r="UV16"/>
      <c r="UW16"/>
      <c r="UX16"/>
      <c r="UY16"/>
      <c r="UZ16"/>
      <c r="VA16"/>
      <c r="VB16"/>
      <c r="VC16"/>
      <c r="VD16"/>
      <c r="VE16"/>
      <c r="VF16"/>
      <c r="VG16"/>
      <c r="VH16"/>
      <c r="VI16"/>
      <c r="VJ16"/>
      <c r="VK16"/>
      <c r="VL16"/>
      <c r="VM16"/>
      <c r="VN16"/>
      <c r="VO16"/>
      <c r="VP16"/>
      <c r="VQ16"/>
      <c r="VR16"/>
      <c r="VS16"/>
      <c r="VT16"/>
      <c r="VU16"/>
      <c r="VV16"/>
      <c r="VW16"/>
      <c r="VX16"/>
      <c r="VY16"/>
      <c r="VZ16"/>
      <c r="WA16"/>
      <c r="WB16"/>
      <c r="WC16"/>
      <c r="WD16"/>
      <c r="WE16"/>
      <c r="WF16"/>
      <c r="WG16"/>
      <c r="WH16"/>
      <c r="WI16"/>
      <c r="WJ16"/>
      <c r="WK16"/>
      <c r="WL16"/>
      <c r="WM16"/>
      <c r="WN16"/>
      <c r="WO16"/>
      <c r="WP16"/>
      <c r="WQ16"/>
      <c r="WR16"/>
      <c r="WS16"/>
      <c r="WT16"/>
      <c r="WU16"/>
      <c r="WV16"/>
      <c r="WW16"/>
      <c r="WX16"/>
      <c r="WY16"/>
      <c r="WZ16"/>
      <c r="XA16"/>
      <c r="XB16"/>
      <c r="XC16"/>
      <c r="XD16"/>
      <c r="XE16"/>
      <c r="XF16"/>
      <c r="XG16"/>
      <c r="XH16"/>
      <c r="XI16"/>
      <c r="XJ16"/>
      <c r="XK16"/>
      <c r="XL16"/>
      <c r="XM16"/>
      <c r="XN16"/>
      <c r="XO16"/>
      <c r="XP16"/>
      <c r="XQ16"/>
      <c r="XR16"/>
      <c r="XS16"/>
      <c r="XT16"/>
      <c r="XU16"/>
      <c r="XV16"/>
      <c r="XW16"/>
      <c r="XX16"/>
      <c r="XY16"/>
      <c r="XZ16"/>
      <c r="YA16"/>
      <c r="YB16"/>
      <c r="YC16"/>
      <c r="YD16"/>
      <c r="YE16"/>
      <c r="YF16"/>
      <c r="YG16"/>
      <c r="YH16"/>
      <c r="YI16"/>
      <c r="YJ16"/>
      <c r="YK16"/>
      <c r="YL16"/>
      <c r="YM16"/>
      <c r="YN16"/>
      <c r="YO16"/>
      <c r="YP16"/>
      <c r="YQ16"/>
      <c r="YR16"/>
      <c r="YS16"/>
      <c r="YT16"/>
      <c r="YU16"/>
      <c r="YV16"/>
      <c r="YW16"/>
      <c r="YX16"/>
      <c r="YY16"/>
      <c r="YZ16"/>
      <c r="ZA16"/>
      <c r="ZB16"/>
      <c r="ZC16"/>
      <c r="ZD16"/>
      <c r="ZE16"/>
      <c r="ZF16"/>
      <c r="ZG16"/>
      <c r="ZH16"/>
      <c r="ZI16"/>
      <c r="ZJ16"/>
      <c r="ZK16"/>
      <c r="ZL16"/>
      <c r="ZM16"/>
      <c r="ZN16"/>
      <c r="ZO16"/>
      <c r="ZP16"/>
      <c r="ZQ16"/>
      <c r="ZR16"/>
      <c r="ZS16"/>
      <c r="ZT16"/>
      <c r="ZU16"/>
      <c r="ZV16"/>
      <c r="ZW16"/>
      <c r="ZX16"/>
      <c r="ZY16"/>
      <c r="ZZ16" s="52"/>
      <c r="AAA16" s="192"/>
      <c r="AAB16"/>
      <c r="AAC16"/>
      <c r="AAD16" s="90"/>
      <c r="AAE16" s="520">
        <v>1</v>
      </c>
      <c r="AAF16" s="90" t="s">
        <v>0</v>
      </c>
      <c r="AAG16" s="73">
        <f>IF(S.AC.CommitteeInvolved="N",,S.Planning.AddConcepToPlanDate)</f>
        <v>0</v>
      </c>
      <c r="AAH16" s="73">
        <f>IF(S.AC.CommitteeInvolved="N",,S.Overview.BANNER.End)</f>
        <v>0</v>
      </c>
      <c r="AAI16" s="61" t="s">
        <v>0</v>
      </c>
      <c r="AAJ16" s="489">
        <f>IF(S.AC.CommitteeInvolved="N",0,IF(S.General.Complexity=1,14,IF(S.General.Complexity=2,21,42)))</f>
        <v>0</v>
      </c>
      <c r="AAK16" s="78" t="str">
        <f>IF(S.AC.CommitteeInvolved="Y","Advisory Committee","Advisory Committee - not involved")</f>
        <v>Advisory Committee - not involved</v>
      </c>
      <c r="AAL16" s="90"/>
    </row>
    <row r="17" spans="1:717" s="23" customFormat="1" ht="6" customHeight="1" thickBot="1">
      <c r="A17" s="171"/>
      <c r="B17" s="465"/>
      <c r="C17" s="467"/>
      <c r="D17" s="824"/>
      <c r="E17" s="825"/>
      <c r="F17" s="463"/>
      <c r="G17" s="391"/>
      <c r="H17" s="468"/>
      <c r="I17" s="459"/>
      <c r="J17" s="193"/>
      <c r="K17" s="46"/>
      <c r="L17" s="46"/>
      <c r="M17" s="46"/>
      <c r="N17" s="46"/>
      <c r="O17" s="46"/>
      <c r="P17" s="46"/>
      <c r="Q17" s="46"/>
      <c r="R17" s="46"/>
      <c r="S17" s="46"/>
      <c r="T17" s="46"/>
      <c r="U17" s="46"/>
      <c r="V17" s="46"/>
      <c r="W17" s="46"/>
      <c r="X17" s="46"/>
      <c r="Y17" s="46"/>
      <c r="Z17" s="46"/>
      <c r="AA17" s="46"/>
      <c r="AB17" s="46"/>
      <c r="AC17" s="46"/>
      <c r="AD17" s="46"/>
      <c r="AE17" s="46"/>
      <c r="AF17" s="46"/>
      <c r="AG17" s="46"/>
      <c r="AH17" s="46"/>
      <c r="AI17" s="46"/>
      <c r="AJ17" s="46"/>
      <c r="AK17" s="46"/>
      <c r="AL17" s="46"/>
      <c r="AM17" s="46"/>
      <c r="AN17" s="46"/>
      <c r="AO17" s="46"/>
      <c r="AP17" s="46"/>
      <c r="AQ17" s="46"/>
      <c r="AR17" s="46"/>
      <c r="AS17" s="46"/>
      <c r="AT17" s="46"/>
      <c r="AU17" s="46"/>
      <c r="AV17" s="46"/>
      <c r="AW17" s="46"/>
      <c r="AX17" s="46"/>
      <c r="AY17" s="46"/>
      <c r="AZ17" s="46"/>
      <c r="BA17" s="46"/>
      <c r="BB17" s="46"/>
      <c r="BC17" s="46"/>
      <c r="BD17" s="46"/>
      <c r="BE17" s="46"/>
      <c r="BF17" s="46"/>
      <c r="BG17" s="46"/>
      <c r="BH17" s="46"/>
      <c r="BI17" s="46"/>
      <c r="BJ17" s="46"/>
      <c r="BK17" s="46"/>
      <c r="BL17" s="46"/>
      <c r="BM17" s="46"/>
      <c r="BN17" s="46"/>
      <c r="BO17" s="46"/>
      <c r="BP17" s="46"/>
      <c r="BQ17" s="46"/>
      <c r="BR17" s="46"/>
      <c r="BS17" s="46"/>
      <c r="BT17" s="46"/>
      <c r="BU17" s="46"/>
      <c r="BV17" s="46"/>
      <c r="BW17" s="46"/>
      <c r="BX17" s="46"/>
      <c r="BY17" s="46"/>
      <c r="BZ17" s="46"/>
      <c r="CA17" s="46"/>
      <c r="CB17" s="46"/>
      <c r="CC17" s="46"/>
      <c r="CD17" s="46"/>
      <c r="CE17" s="46"/>
      <c r="CF17" s="46"/>
      <c r="CG17" s="46"/>
      <c r="CH17" s="46"/>
      <c r="CI17" s="46"/>
      <c r="CJ17" s="46"/>
      <c r="CK17" s="46"/>
      <c r="CL17" s="46"/>
      <c r="CM17" s="46"/>
      <c r="CN17" s="46"/>
      <c r="CO17" s="46"/>
      <c r="CP17" s="46"/>
      <c r="CQ17" s="46"/>
      <c r="CR17" s="46"/>
      <c r="CS17" s="46"/>
      <c r="CT17" s="46"/>
      <c r="CU17" s="46"/>
      <c r="CV17" s="46"/>
      <c r="CW17" s="46"/>
      <c r="CX17" s="46"/>
      <c r="CY17" s="46"/>
      <c r="CZ17" s="46"/>
      <c r="DA17" s="46"/>
      <c r="DB17" s="46"/>
      <c r="DC17" s="46"/>
      <c r="DD17" s="46"/>
      <c r="DE17" s="46"/>
      <c r="DF17" s="46"/>
      <c r="DG17" s="46"/>
      <c r="DH17" s="46"/>
      <c r="DI17" s="46"/>
      <c r="DJ17" s="46"/>
      <c r="DK17" s="46"/>
      <c r="DL17" s="46"/>
      <c r="DM17" s="46"/>
      <c r="DN17" s="46"/>
      <c r="DO17" s="46"/>
      <c r="DP17" s="46"/>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c r="IW17"/>
      <c r="IX17"/>
      <c r="IY17"/>
      <c r="IZ17"/>
      <c r="JA17"/>
      <c r="JB17"/>
      <c r="JC17"/>
      <c r="JD17"/>
      <c r="JE17"/>
      <c r="JF17"/>
      <c r="JG17"/>
      <c r="JH17"/>
      <c r="JI17"/>
      <c r="JJ17"/>
      <c r="JK17"/>
      <c r="JL17"/>
      <c r="JM17"/>
      <c r="JN17"/>
      <c r="JO17"/>
      <c r="JP17"/>
      <c r="JQ17"/>
      <c r="JR17"/>
      <c r="JS17"/>
      <c r="JT17"/>
      <c r="JU17"/>
      <c r="JV17"/>
      <c r="JW17"/>
      <c r="JX17"/>
      <c r="JY17"/>
      <c r="JZ17"/>
      <c r="KA17"/>
      <c r="KB17"/>
      <c r="KC17"/>
      <c r="KD17"/>
      <c r="KE17"/>
      <c r="KF17"/>
      <c r="KG17"/>
      <c r="KH17"/>
      <c r="KI17"/>
      <c r="KJ17"/>
      <c r="KK17"/>
      <c r="KL17"/>
      <c r="KM17"/>
      <c r="KN17"/>
      <c r="KO17"/>
      <c r="KP17"/>
      <c r="KQ17"/>
      <c r="KR17"/>
      <c r="KS17"/>
      <c r="KT17"/>
      <c r="KU17"/>
      <c r="KV17"/>
      <c r="KW17"/>
      <c r="KX17"/>
      <c r="KY17"/>
      <c r="KZ17"/>
      <c r="LA17"/>
      <c r="LB17"/>
      <c r="LC17"/>
      <c r="LD17"/>
      <c r="LE17"/>
      <c r="LF17"/>
      <c r="LG17"/>
      <c r="LH17"/>
      <c r="LI17"/>
      <c r="LJ17"/>
      <c r="LK17"/>
      <c r="LL17"/>
      <c r="LM17"/>
      <c r="LN17"/>
      <c r="LO17"/>
      <c r="LP17"/>
      <c r="LQ17"/>
      <c r="LR17"/>
      <c r="LS17"/>
      <c r="LT17"/>
      <c r="LU17"/>
      <c r="LV17"/>
      <c r="LW17"/>
      <c r="LX17"/>
      <c r="LY17"/>
      <c r="LZ17"/>
      <c r="MA17"/>
      <c r="MB17"/>
      <c r="MC17"/>
      <c r="MD17"/>
      <c r="ME17"/>
      <c r="MF17"/>
      <c r="MG17"/>
      <c r="MH17"/>
      <c r="MI17"/>
      <c r="MJ17"/>
      <c r="MK17"/>
      <c r="ML17"/>
      <c r="MM17"/>
      <c r="MN17"/>
      <c r="MO17"/>
      <c r="MP17"/>
      <c r="MQ17"/>
      <c r="MR17"/>
      <c r="MS17"/>
      <c r="MT17"/>
      <c r="MU17"/>
      <c r="MV17"/>
      <c r="MW17"/>
      <c r="MX17"/>
      <c r="MY17"/>
      <c r="MZ17"/>
      <c r="NA17"/>
      <c r="NB17"/>
      <c r="NC17"/>
      <c r="ND17"/>
      <c r="NE17"/>
      <c r="NF17"/>
      <c r="NG17"/>
      <c r="NH17"/>
      <c r="NI17"/>
      <c r="NJ17"/>
      <c r="NK17"/>
      <c r="NL17"/>
      <c r="NM17"/>
      <c r="NN17"/>
      <c r="NO17"/>
      <c r="NP17"/>
      <c r="NQ17"/>
      <c r="NR17"/>
      <c r="NS17"/>
      <c r="NT17"/>
      <c r="NU17"/>
      <c r="NV17"/>
      <c r="NW17"/>
      <c r="NX17"/>
      <c r="NY17"/>
      <c r="NZ17"/>
      <c r="OA17"/>
      <c r="OB17"/>
      <c r="OC17"/>
      <c r="OD17"/>
      <c r="OE17"/>
      <c r="OF17"/>
      <c r="OG17"/>
      <c r="OH17"/>
      <c r="OI17"/>
      <c r="OJ17"/>
      <c r="OK17"/>
      <c r="OL17"/>
      <c r="OM17"/>
      <c r="ON17"/>
      <c r="OO17"/>
      <c r="OP17"/>
      <c r="OQ17"/>
      <c r="OR17"/>
      <c r="OS17"/>
      <c r="OT17"/>
      <c r="OU17"/>
      <c r="OV17"/>
      <c r="OW17"/>
      <c r="OX17"/>
      <c r="OY17"/>
      <c r="OZ17"/>
      <c r="PA17"/>
      <c r="PB17"/>
      <c r="PC17"/>
      <c r="PD17"/>
      <c r="PE17"/>
      <c r="PF17"/>
      <c r="PG17"/>
      <c r="PH17"/>
      <c r="PI17"/>
      <c r="PJ17"/>
      <c r="PK17"/>
      <c r="PL17"/>
      <c r="PM17"/>
      <c r="PN17"/>
      <c r="PO17"/>
      <c r="PP17"/>
      <c r="PQ17"/>
      <c r="PR17"/>
      <c r="PS17"/>
      <c r="PT17"/>
      <c r="PU17"/>
      <c r="PV17"/>
      <c r="PW17"/>
      <c r="PX17"/>
      <c r="PY17"/>
      <c r="PZ17"/>
      <c r="QA17"/>
      <c r="QB17"/>
      <c r="QC17"/>
      <c r="QD17"/>
      <c r="QE17"/>
      <c r="QF17"/>
      <c r="QG17"/>
      <c r="QH17"/>
      <c r="QI17"/>
      <c r="QJ17"/>
      <c r="QK17"/>
      <c r="QL17"/>
      <c r="QM17"/>
      <c r="QN17"/>
      <c r="QO17"/>
      <c r="QP17"/>
      <c r="QQ17"/>
      <c r="QR17"/>
      <c r="QS17"/>
      <c r="QT17"/>
      <c r="QU17"/>
      <c r="QV17"/>
      <c r="QW17"/>
      <c r="QX17"/>
      <c r="QY17"/>
      <c r="QZ17"/>
      <c r="RA17"/>
      <c r="RB17"/>
      <c r="RC17"/>
      <c r="RD17"/>
      <c r="RE17"/>
      <c r="RF17"/>
      <c r="RG17"/>
      <c r="RH17"/>
      <c r="RI17"/>
      <c r="RJ17"/>
      <c r="RK17"/>
      <c r="RL17"/>
      <c r="RM17"/>
      <c r="RN17"/>
      <c r="RO17"/>
      <c r="RP17"/>
      <c r="RQ17"/>
      <c r="RR17"/>
      <c r="RS17"/>
      <c r="RT17"/>
      <c r="RU17"/>
      <c r="RV17"/>
      <c r="RW17"/>
      <c r="RX17"/>
      <c r="RY17"/>
      <c r="RZ17"/>
      <c r="SA17"/>
      <c r="SB17"/>
      <c r="SC17"/>
      <c r="SD17"/>
      <c r="SE17"/>
      <c r="SF17"/>
      <c r="SG17"/>
      <c r="SH17"/>
      <c r="SI17"/>
      <c r="SJ17"/>
      <c r="SK17"/>
      <c r="SL17"/>
      <c r="SM17"/>
      <c r="SN17"/>
      <c r="SO17"/>
      <c r="SP17"/>
      <c r="SQ17"/>
      <c r="SR17"/>
      <c r="SS17"/>
      <c r="ST17"/>
      <c r="SU17"/>
      <c r="SV17"/>
      <c r="SW17"/>
      <c r="SX17"/>
      <c r="SY17"/>
      <c r="SZ17"/>
      <c r="TA17"/>
      <c r="TB17"/>
      <c r="TC17"/>
      <c r="TD17"/>
      <c r="TE17"/>
      <c r="TF17"/>
      <c r="TG17"/>
      <c r="TH17"/>
      <c r="TI17"/>
      <c r="TJ17"/>
      <c r="TK17"/>
      <c r="TL17"/>
      <c r="TM17"/>
      <c r="TN17"/>
      <c r="TO17"/>
      <c r="TP17"/>
      <c r="TQ17"/>
      <c r="TR17"/>
      <c r="TS17"/>
      <c r="TT17"/>
      <c r="TU17"/>
      <c r="TV17"/>
      <c r="TW17"/>
      <c r="TX17"/>
      <c r="TY17"/>
      <c r="TZ17"/>
      <c r="UA17"/>
      <c r="UB17"/>
      <c r="UC17"/>
      <c r="UD17"/>
      <c r="UE17"/>
      <c r="UF17"/>
      <c r="UG17"/>
      <c r="UH17"/>
      <c r="UI17"/>
      <c r="UJ17"/>
      <c r="UK17"/>
      <c r="UL17"/>
      <c r="UM17"/>
      <c r="UN17"/>
      <c r="UO17"/>
      <c r="UP17"/>
      <c r="UQ17"/>
      <c r="UR17"/>
      <c r="US17"/>
      <c r="UT17"/>
      <c r="UU17"/>
      <c r="UV17"/>
      <c r="UW17"/>
      <c r="UX17"/>
      <c r="UY17"/>
      <c r="UZ17"/>
      <c r="VA17"/>
      <c r="VB17"/>
      <c r="VC17"/>
      <c r="VD17"/>
      <c r="VE17"/>
      <c r="VF17"/>
      <c r="VG17"/>
      <c r="VH17"/>
      <c r="VI17"/>
      <c r="VJ17"/>
      <c r="VK17"/>
      <c r="VL17"/>
      <c r="VM17"/>
      <c r="VN17"/>
      <c r="VO17"/>
      <c r="VP17"/>
      <c r="VQ17"/>
      <c r="VR17"/>
      <c r="VS17"/>
      <c r="VT17"/>
      <c r="VU17"/>
      <c r="VV17"/>
      <c r="VW17"/>
      <c r="VX17"/>
      <c r="VY17"/>
      <c r="VZ17"/>
      <c r="WA17"/>
      <c r="WB17"/>
      <c r="WC17"/>
      <c r="WD17"/>
      <c r="WE17"/>
      <c r="WF17"/>
      <c r="WG17"/>
      <c r="WH17"/>
      <c r="WI17"/>
      <c r="WJ17"/>
      <c r="WK17"/>
      <c r="WL17"/>
      <c r="WM17"/>
      <c r="WN17"/>
      <c r="WO17"/>
      <c r="WP17"/>
      <c r="WQ17"/>
      <c r="WR17"/>
      <c r="WS17"/>
      <c r="WT17"/>
      <c r="WU17"/>
      <c r="WV17"/>
      <c r="WW17"/>
      <c r="WX17"/>
      <c r="WY17"/>
      <c r="WZ17"/>
      <c r="XA17"/>
      <c r="XB17"/>
      <c r="XC17"/>
      <c r="XD17"/>
      <c r="XE17"/>
      <c r="XF17"/>
      <c r="XG17"/>
      <c r="XH17"/>
      <c r="XI17"/>
      <c r="XJ17"/>
      <c r="XK17"/>
      <c r="XL17"/>
      <c r="XM17"/>
      <c r="XN17"/>
      <c r="XO17"/>
      <c r="XP17"/>
      <c r="XQ17"/>
      <c r="XR17"/>
      <c r="XS17"/>
      <c r="XT17"/>
      <c r="XU17"/>
      <c r="XV17"/>
      <c r="XW17"/>
      <c r="XX17"/>
      <c r="XY17"/>
      <c r="XZ17"/>
      <c r="YA17"/>
      <c r="YB17"/>
      <c r="YC17"/>
      <c r="YD17"/>
      <c r="YE17"/>
      <c r="YF17"/>
      <c r="YG17"/>
      <c r="YH17"/>
      <c r="YI17"/>
      <c r="YJ17"/>
      <c r="YK17"/>
      <c r="YL17"/>
      <c r="YM17"/>
      <c r="YN17"/>
      <c r="YO17"/>
      <c r="YP17"/>
      <c r="YQ17"/>
      <c r="YR17"/>
      <c r="YS17"/>
      <c r="YT17"/>
      <c r="YU17"/>
      <c r="YV17"/>
      <c r="YW17"/>
      <c r="YX17"/>
      <c r="YY17"/>
      <c r="YZ17"/>
      <c r="ZA17"/>
      <c r="ZB17"/>
      <c r="ZC17"/>
      <c r="ZD17"/>
      <c r="ZE17"/>
      <c r="ZF17"/>
      <c r="ZG17"/>
      <c r="ZH17"/>
      <c r="ZI17"/>
      <c r="ZJ17"/>
      <c r="ZK17"/>
      <c r="ZL17"/>
      <c r="ZM17"/>
      <c r="ZN17"/>
      <c r="ZO17"/>
      <c r="ZP17"/>
      <c r="ZQ17"/>
      <c r="ZR17"/>
      <c r="ZS17"/>
      <c r="ZT17"/>
      <c r="ZU17"/>
      <c r="ZV17"/>
      <c r="ZW17"/>
      <c r="ZX17"/>
      <c r="ZY17"/>
      <c r="ZZ17" s="52"/>
      <c r="AAA17" s="192"/>
      <c r="AAB17"/>
      <c r="AAC17"/>
      <c r="AAD17" s="90"/>
      <c r="AAE17" s="519">
        <v>0</v>
      </c>
      <c r="AAF17" s="190" t="s">
        <v>52</v>
      </c>
      <c r="AAG17" s="77"/>
      <c r="AAH17" s="72"/>
      <c r="AAI17" s="122"/>
      <c r="AAJ17" s="188"/>
      <c r="AAK17" s="78"/>
      <c r="AAL17" s="90"/>
    </row>
    <row r="18" spans="1:717" ht="15" customHeight="1" thickBot="1">
      <c r="A18" s="171"/>
      <c r="B18" s="462" t="str">
        <f t="shared" si="4"/>
        <v>Fees - not involved</v>
      </c>
      <c r="C18" s="724" t="s">
        <v>303</v>
      </c>
      <c r="D18" s="840"/>
      <c r="E18" s="837">
        <f>AAJ18</f>
        <v>0</v>
      </c>
      <c r="F18" s="457">
        <f ca="1">IF(YEAR(H18)&gt;2000,NETWORKDAYS(TODAY(),H18,S.DDL_DEQClosed),0)</f>
        <v>0</v>
      </c>
      <c r="G18" s="429">
        <f>AAG18</f>
        <v>0</v>
      </c>
      <c r="H18" s="469">
        <f>AAH18</f>
        <v>0</v>
      </c>
      <c r="I18" s="459"/>
      <c r="J18" s="193"/>
      <c r="K18" s="46"/>
      <c r="L18" s="46"/>
      <c r="M18" s="46"/>
      <c r="N18" s="46"/>
      <c r="O18" s="46"/>
      <c r="P18" s="46"/>
      <c r="Q18" s="46"/>
      <c r="R18" s="46"/>
      <c r="S18" s="46"/>
      <c r="T18" s="46"/>
      <c r="U18" s="46"/>
      <c r="V18" s="46"/>
      <c r="W18" s="46"/>
      <c r="X18" s="46"/>
      <c r="Y18" s="46"/>
      <c r="Z18" s="46"/>
      <c r="AA18" s="46"/>
      <c r="AB18" s="46"/>
      <c r="AC18" s="46"/>
      <c r="AD18" s="46"/>
      <c r="AE18" s="46"/>
      <c r="AF18" s="46"/>
      <c r="AG18" s="46"/>
      <c r="AH18" s="46"/>
      <c r="AI18" s="46"/>
      <c r="AJ18" s="46"/>
      <c r="AK18" s="46"/>
      <c r="AL18" s="46"/>
      <c r="AM18" s="46"/>
      <c r="AN18" s="46"/>
      <c r="AO18" s="46"/>
      <c r="AP18" s="46"/>
      <c r="AQ18" s="46"/>
      <c r="AR18" s="46"/>
      <c r="AS18" s="46"/>
      <c r="AT18" s="46"/>
      <c r="AU18" s="46"/>
      <c r="AV18" s="46"/>
      <c r="AW18" s="46"/>
      <c r="AX18" s="46"/>
      <c r="AY18" s="46"/>
      <c r="AZ18" s="46"/>
      <c r="BA18" s="46"/>
      <c r="BB18" s="46"/>
      <c r="BC18" s="46"/>
      <c r="BD18" s="46"/>
      <c r="BE18" s="46"/>
      <c r="BF18" s="46"/>
      <c r="BG18" s="46"/>
      <c r="BH18" s="46"/>
      <c r="BI18" s="46"/>
      <c r="BJ18" s="46"/>
      <c r="BK18" s="46"/>
      <c r="BL18" s="46"/>
      <c r="BM18" s="46"/>
      <c r="BN18" s="46"/>
      <c r="BO18" s="46"/>
      <c r="BP18" s="46"/>
      <c r="BQ18" s="46"/>
      <c r="BR18" s="46"/>
      <c r="BS18" s="46"/>
      <c r="BT18" s="46"/>
      <c r="BU18" s="46"/>
      <c r="BV18" s="46"/>
      <c r="BW18" s="46"/>
      <c r="BX18" s="46"/>
      <c r="BY18" s="46"/>
      <c r="BZ18" s="46"/>
      <c r="CA18" s="46"/>
      <c r="CB18" s="46"/>
      <c r="CC18" s="46"/>
      <c r="CD18" s="46"/>
      <c r="CE18" s="46"/>
      <c r="CF18" s="46"/>
      <c r="CG18" s="46"/>
      <c r="CH18" s="46"/>
      <c r="CI18" s="46"/>
      <c r="CJ18" s="46"/>
      <c r="CK18" s="46"/>
      <c r="CL18" s="46"/>
      <c r="CM18" s="46"/>
      <c r="CN18" s="46"/>
      <c r="CO18" s="46"/>
      <c r="CP18" s="46"/>
      <c r="CQ18" s="46"/>
      <c r="CR18" s="46"/>
      <c r="CS18" s="46"/>
      <c r="CT18" s="46"/>
      <c r="CU18" s="46"/>
      <c r="CV18" s="46"/>
      <c r="CW18" s="46"/>
      <c r="CX18" s="46"/>
      <c r="CY18" s="46"/>
      <c r="CZ18" s="46"/>
      <c r="DA18" s="46"/>
      <c r="DB18" s="46"/>
      <c r="DC18" s="46"/>
      <c r="DD18" s="46"/>
      <c r="DE18" s="46"/>
      <c r="DF18" s="46"/>
      <c r="DG18" s="46"/>
      <c r="DH18" s="46"/>
      <c r="DI18" s="46"/>
      <c r="DJ18" s="46"/>
      <c r="DK18" s="46"/>
      <c r="DL18" s="46"/>
      <c r="DM18" s="46"/>
      <c r="DN18" s="46"/>
      <c r="DO18" s="46"/>
      <c r="DP18" s="46"/>
      <c r="AAA18" s="192"/>
      <c r="AAD18" s="90"/>
      <c r="AAE18" s="520">
        <v>1</v>
      </c>
      <c r="AAF18" s="90" t="s">
        <v>0</v>
      </c>
      <c r="AAG18" s="73">
        <f>IF(S.Fee.Involved="N",,S.Overview.BANNER.Start)</f>
        <v>0</v>
      </c>
      <c r="AAH18" s="73">
        <f>IF(S.Fee.Involved="N",,S.Fee.BANNER.End)</f>
        <v>0</v>
      </c>
      <c r="AAI18" s="77"/>
      <c r="AAJ18" s="489">
        <f>IF(S.Fee.Involved="N",0,14)</f>
        <v>0</v>
      </c>
      <c r="AAK18" s="76" t="str">
        <f>IF(AND(S.Fee.Involved="Y",S.General.RuleType="T"),"Fees Involved - no action required for TEMPORARY rules",IF(S.Fee.Involved="Y","Fees Involved","Fees - not involved"))</f>
        <v>Fees - not involved</v>
      </c>
      <c r="AAL18" s="90"/>
      <c r="AAM18"/>
    </row>
    <row r="19" spans="1:717" s="23" customFormat="1" ht="15" customHeight="1" thickBot="1">
      <c r="A19" s="171"/>
      <c r="B19" s="287" t="str">
        <f t="shared" si="4"/>
        <v>-blank-</v>
      </c>
      <c r="C19" s="724" t="s">
        <v>303</v>
      </c>
      <c r="D19" s="789" t="str">
        <f>HYPERLINK("\\deqhq1\Rule_Resources\i\3-FeeApproval.pdf","i")</f>
        <v>i</v>
      </c>
      <c r="E19" s="838">
        <f>AAJ19</f>
        <v>0</v>
      </c>
      <c r="F19" s="517"/>
      <c r="G19" s="517"/>
      <c r="H19" s="517"/>
      <c r="I19" s="459"/>
      <c r="J19" s="193"/>
      <c r="K19" s="46"/>
      <c r="L19" s="46"/>
      <c r="M19" s="46"/>
      <c r="N19" s="46"/>
      <c r="O19" s="46"/>
      <c r="P19" s="46"/>
      <c r="Q19" s="46"/>
      <c r="R19" s="46"/>
      <c r="S19" s="46"/>
      <c r="T19" s="46"/>
      <c r="U19" s="46"/>
      <c r="V19" s="46"/>
      <c r="W19" s="46"/>
      <c r="X19" s="46"/>
      <c r="Y19" s="46"/>
      <c r="Z19" s="46"/>
      <c r="AA19" s="46"/>
      <c r="AB19" s="46"/>
      <c r="AC19" s="46"/>
      <c r="AD19" s="46"/>
      <c r="AE19" s="46"/>
      <c r="AF19" s="46"/>
      <c r="AG19" s="46"/>
      <c r="AH19" s="46"/>
      <c r="AI19" s="46"/>
      <c r="AJ19" s="46"/>
      <c r="AK19" s="46"/>
      <c r="AL19" s="46"/>
      <c r="AM19" s="46"/>
      <c r="AN19" s="46"/>
      <c r="AO19" s="46"/>
      <c r="AP19" s="46"/>
      <c r="AQ19" s="46"/>
      <c r="AR19" s="46"/>
      <c r="AS19" s="46"/>
      <c r="AT19" s="46"/>
      <c r="AU19" s="46"/>
      <c r="AV19" s="46"/>
      <c r="AW19" s="46"/>
      <c r="AX19" s="46"/>
      <c r="AY19" s="46"/>
      <c r="AZ19" s="46"/>
      <c r="BA19" s="46"/>
      <c r="BB19" s="46"/>
      <c r="BC19" s="46"/>
      <c r="BD19" s="46"/>
      <c r="BE19" s="46"/>
      <c r="BF19" s="46"/>
      <c r="BG19" s="46"/>
      <c r="BH19" s="46"/>
      <c r="BI19" s="46"/>
      <c r="BJ19" s="46"/>
      <c r="BK19" s="46"/>
      <c r="BL19" s="46"/>
      <c r="BM19" s="46"/>
      <c r="BN19" s="46"/>
      <c r="BO19" s="46"/>
      <c r="BP19" s="46"/>
      <c r="BQ19" s="46"/>
      <c r="BR19" s="46"/>
      <c r="BS19" s="46"/>
      <c r="BT19" s="46"/>
      <c r="BU19" s="46"/>
      <c r="BV19" s="46"/>
      <c r="BW19" s="46"/>
      <c r="BX19" s="46"/>
      <c r="BY19" s="46"/>
      <c r="BZ19" s="46"/>
      <c r="CA19" s="46"/>
      <c r="CB19" s="46"/>
      <c r="CC19" s="46"/>
      <c r="CD19" s="46"/>
      <c r="CE19" s="46"/>
      <c r="CF19" s="46"/>
      <c r="CG19" s="46"/>
      <c r="CH19" s="46"/>
      <c r="CI19" s="46"/>
      <c r="CJ19" s="46"/>
      <c r="CK19" s="46"/>
      <c r="CL19" s="46"/>
      <c r="CM19" s="46"/>
      <c r="CN19" s="46"/>
      <c r="CO19" s="46"/>
      <c r="CP19" s="46"/>
      <c r="CQ19" s="46"/>
      <c r="CR19" s="46"/>
      <c r="CS19" s="46"/>
      <c r="CT19" s="46"/>
      <c r="CU19" s="46"/>
      <c r="CV19" s="46"/>
      <c r="CW19" s="46"/>
      <c r="CX19" s="46"/>
      <c r="CY19" s="46"/>
      <c r="CZ19" s="46"/>
      <c r="DA19" s="46"/>
      <c r="DB19" s="46"/>
      <c r="DC19" s="46"/>
      <c r="DD19" s="46"/>
      <c r="DE19" s="46"/>
      <c r="DF19" s="46"/>
      <c r="DG19" s="46"/>
      <c r="DH19" s="46"/>
      <c r="DI19" s="46"/>
      <c r="DJ19" s="46"/>
      <c r="DK19" s="46"/>
      <c r="DL19" s="46"/>
      <c r="DM19" s="46"/>
      <c r="DN19" s="46"/>
      <c r="DO19" s="46"/>
      <c r="DP19" s="46"/>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c r="IW19"/>
      <c r="IX19"/>
      <c r="IY19"/>
      <c r="IZ19"/>
      <c r="JA19"/>
      <c r="JB19"/>
      <c r="JC19"/>
      <c r="JD19"/>
      <c r="JE19"/>
      <c r="JF19"/>
      <c r="JG19"/>
      <c r="JH19"/>
      <c r="JI19"/>
      <c r="JJ19"/>
      <c r="JK19"/>
      <c r="JL19"/>
      <c r="JM19"/>
      <c r="JN19"/>
      <c r="JO19"/>
      <c r="JP19"/>
      <c r="JQ19"/>
      <c r="JR19"/>
      <c r="JS19"/>
      <c r="JT19"/>
      <c r="JU19"/>
      <c r="JV19"/>
      <c r="JW19"/>
      <c r="JX19"/>
      <c r="JY19"/>
      <c r="JZ19"/>
      <c r="KA19"/>
      <c r="KB19"/>
      <c r="KC19"/>
      <c r="KD19"/>
      <c r="KE19"/>
      <c r="KF19"/>
      <c r="KG19"/>
      <c r="KH19"/>
      <c r="KI19"/>
      <c r="KJ19"/>
      <c r="KK19"/>
      <c r="KL19"/>
      <c r="KM19"/>
      <c r="KN19"/>
      <c r="KO19"/>
      <c r="KP19"/>
      <c r="KQ19"/>
      <c r="KR19"/>
      <c r="KS19"/>
      <c r="KT19"/>
      <c r="KU19"/>
      <c r="KV19"/>
      <c r="KW19"/>
      <c r="KX19"/>
      <c r="KY19"/>
      <c r="KZ19"/>
      <c r="LA19"/>
      <c r="LB19"/>
      <c r="LC19"/>
      <c r="LD19"/>
      <c r="LE19"/>
      <c r="LF19"/>
      <c r="LG19"/>
      <c r="LH19"/>
      <c r="LI19"/>
      <c r="LJ19"/>
      <c r="LK19"/>
      <c r="LL19"/>
      <c r="LM19"/>
      <c r="LN19"/>
      <c r="LO19"/>
      <c r="LP19"/>
      <c r="LQ19"/>
      <c r="LR19"/>
      <c r="LS19"/>
      <c r="LT19"/>
      <c r="LU19"/>
      <c r="LV19"/>
      <c r="LW19"/>
      <c r="LX19"/>
      <c r="LY19"/>
      <c r="LZ19"/>
      <c r="MA19"/>
      <c r="MB19"/>
      <c r="MC19"/>
      <c r="MD19"/>
      <c r="ME19"/>
      <c r="MF19"/>
      <c r="MG19"/>
      <c r="MH19"/>
      <c r="MI19"/>
      <c r="MJ19"/>
      <c r="MK19"/>
      <c r="ML19"/>
      <c r="MM19"/>
      <c r="MN19"/>
      <c r="MO19"/>
      <c r="MP19"/>
      <c r="MQ19"/>
      <c r="MR19"/>
      <c r="MS19"/>
      <c r="MT19"/>
      <c r="MU19"/>
      <c r="MV19"/>
      <c r="MW19"/>
      <c r="MX19"/>
      <c r="MY19"/>
      <c r="MZ19"/>
      <c r="NA19"/>
      <c r="NB19"/>
      <c r="NC19"/>
      <c r="ND19"/>
      <c r="NE19"/>
      <c r="NF19"/>
      <c r="NG19"/>
      <c r="NH19"/>
      <c r="NI19"/>
      <c r="NJ19"/>
      <c r="NK19"/>
      <c r="NL19"/>
      <c r="NM19"/>
      <c r="NN19"/>
      <c r="NO19"/>
      <c r="NP19"/>
      <c r="NQ19"/>
      <c r="NR19"/>
      <c r="NS19"/>
      <c r="NT19"/>
      <c r="NU19"/>
      <c r="NV19"/>
      <c r="NW19"/>
      <c r="NX19"/>
      <c r="NY19"/>
      <c r="NZ19"/>
      <c r="OA19"/>
      <c r="OB19"/>
      <c r="OC19"/>
      <c r="OD19"/>
      <c r="OE19"/>
      <c r="OF19"/>
      <c r="OG19"/>
      <c r="OH19"/>
      <c r="OI19"/>
      <c r="OJ19"/>
      <c r="OK19"/>
      <c r="OL19"/>
      <c r="OM19"/>
      <c r="ON19"/>
      <c r="OO19"/>
      <c r="OP19"/>
      <c r="OQ19"/>
      <c r="OR19"/>
      <c r="OS19"/>
      <c r="OT19"/>
      <c r="OU19"/>
      <c r="OV19"/>
      <c r="OW19"/>
      <c r="OX19"/>
      <c r="OY19"/>
      <c r="OZ19"/>
      <c r="PA19"/>
      <c r="PB19"/>
      <c r="PC19"/>
      <c r="PD19"/>
      <c r="PE19"/>
      <c r="PF19"/>
      <c r="PG19"/>
      <c r="PH19"/>
      <c r="PI19"/>
      <c r="PJ19"/>
      <c r="PK19"/>
      <c r="PL19"/>
      <c r="PM19"/>
      <c r="PN19"/>
      <c r="PO19"/>
      <c r="PP19"/>
      <c r="PQ19"/>
      <c r="PR19"/>
      <c r="PS19"/>
      <c r="PT19"/>
      <c r="PU19"/>
      <c r="PV19"/>
      <c r="PW19"/>
      <c r="PX19"/>
      <c r="PY19"/>
      <c r="PZ19"/>
      <c r="QA19"/>
      <c r="QB19"/>
      <c r="QC19"/>
      <c r="QD19"/>
      <c r="QE19"/>
      <c r="QF19"/>
      <c r="QG19"/>
      <c r="QH19"/>
      <c r="QI19"/>
      <c r="QJ19"/>
      <c r="QK19"/>
      <c r="QL19"/>
      <c r="QM19"/>
      <c r="QN19"/>
      <c r="QO19"/>
      <c r="QP19"/>
      <c r="QQ19"/>
      <c r="QR19"/>
      <c r="QS19"/>
      <c r="QT19"/>
      <c r="QU19"/>
      <c r="QV19"/>
      <c r="QW19"/>
      <c r="QX19"/>
      <c r="QY19"/>
      <c r="QZ19"/>
      <c r="RA19"/>
      <c r="RB19"/>
      <c r="RC19"/>
      <c r="RD19"/>
      <c r="RE19"/>
      <c r="RF19"/>
      <c r="RG19"/>
      <c r="RH19"/>
      <c r="RI19"/>
      <c r="RJ19"/>
      <c r="RK19"/>
      <c r="RL19"/>
      <c r="RM19"/>
      <c r="RN19"/>
      <c r="RO19"/>
      <c r="RP19"/>
      <c r="RQ19"/>
      <c r="RR19"/>
      <c r="RS19"/>
      <c r="RT19"/>
      <c r="RU19"/>
      <c r="RV19"/>
      <c r="RW19"/>
      <c r="RX19"/>
      <c r="RY19"/>
      <c r="RZ19"/>
      <c r="SA19"/>
      <c r="SB19"/>
      <c r="SC19"/>
      <c r="SD19"/>
      <c r="SE19"/>
      <c r="SF19"/>
      <c r="SG19"/>
      <c r="SH19"/>
      <c r="SI19"/>
      <c r="SJ19"/>
      <c r="SK19"/>
      <c r="SL19"/>
      <c r="SM19"/>
      <c r="SN19"/>
      <c r="SO19"/>
      <c r="SP19"/>
      <c r="SQ19"/>
      <c r="SR19"/>
      <c r="SS19"/>
      <c r="ST19"/>
      <c r="SU19"/>
      <c r="SV19"/>
      <c r="SW19"/>
      <c r="SX19"/>
      <c r="SY19"/>
      <c r="SZ19"/>
      <c r="TA19"/>
      <c r="TB19"/>
      <c r="TC19"/>
      <c r="TD19"/>
      <c r="TE19"/>
      <c r="TF19"/>
      <c r="TG19"/>
      <c r="TH19"/>
      <c r="TI19"/>
      <c r="TJ19"/>
      <c r="TK19"/>
      <c r="TL19"/>
      <c r="TM19"/>
      <c r="TN19"/>
      <c r="TO19"/>
      <c r="TP19"/>
      <c r="TQ19"/>
      <c r="TR19"/>
      <c r="TS19"/>
      <c r="TT19"/>
      <c r="TU19"/>
      <c r="TV19"/>
      <c r="TW19"/>
      <c r="TX19"/>
      <c r="TY19"/>
      <c r="TZ19"/>
      <c r="UA19"/>
      <c r="UB19"/>
      <c r="UC19"/>
      <c r="UD19"/>
      <c r="UE19"/>
      <c r="UF19"/>
      <c r="UG19"/>
      <c r="UH19"/>
      <c r="UI19"/>
      <c r="UJ19"/>
      <c r="UK19"/>
      <c r="UL19"/>
      <c r="UM19"/>
      <c r="UN19"/>
      <c r="UO19"/>
      <c r="UP19"/>
      <c r="UQ19"/>
      <c r="UR19"/>
      <c r="US19"/>
      <c r="UT19"/>
      <c r="UU19"/>
      <c r="UV19"/>
      <c r="UW19"/>
      <c r="UX19"/>
      <c r="UY19"/>
      <c r="UZ19"/>
      <c r="VA19"/>
      <c r="VB19"/>
      <c r="VC19"/>
      <c r="VD19"/>
      <c r="VE19"/>
      <c r="VF19"/>
      <c r="VG19"/>
      <c r="VH19"/>
      <c r="VI19"/>
      <c r="VJ19"/>
      <c r="VK19"/>
      <c r="VL19"/>
      <c r="VM19"/>
      <c r="VN19"/>
      <c r="VO19"/>
      <c r="VP19"/>
      <c r="VQ19"/>
      <c r="VR19"/>
      <c r="VS19"/>
      <c r="VT19"/>
      <c r="VU19"/>
      <c r="VV19"/>
      <c r="VW19"/>
      <c r="VX19"/>
      <c r="VY19"/>
      <c r="VZ19"/>
      <c r="WA19"/>
      <c r="WB19"/>
      <c r="WC19"/>
      <c r="WD19"/>
      <c r="WE19"/>
      <c r="WF19"/>
      <c r="WG19"/>
      <c r="WH19"/>
      <c r="WI19"/>
      <c r="WJ19"/>
      <c r="WK19"/>
      <c r="WL19"/>
      <c r="WM19"/>
      <c r="WN19"/>
      <c r="WO19"/>
      <c r="WP19"/>
      <c r="WQ19"/>
      <c r="WR19"/>
      <c r="WS19"/>
      <c r="WT19"/>
      <c r="WU19"/>
      <c r="WV19"/>
      <c r="WW19"/>
      <c r="WX19"/>
      <c r="WY19"/>
      <c r="WZ19"/>
      <c r="XA19"/>
      <c r="XB19"/>
      <c r="XC19"/>
      <c r="XD19"/>
      <c r="XE19"/>
      <c r="XF19"/>
      <c r="XG19"/>
      <c r="XH19"/>
      <c r="XI19"/>
      <c r="XJ19"/>
      <c r="XK19"/>
      <c r="XL19"/>
      <c r="XM19"/>
      <c r="XN19"/>
      <c r="XO19"/>
      <c r="XP19"/>
      <c r="XQ19"/>
      <c r="XR19"/>
      <c r="XS19"/>
      <c r="XT19"/>
      <c r="XU19"/>
      <c r="XV19"/>
      <c r="XW19"/>
      <c r="XX19"/>
      <c r="XY19"/>
      <c r="XZ19"/>
      <c r="YA19"/>
      <c r="YB19"/>
      <c r="YC19"/>
      <c r="YD19"/>
      <c r="YE19"/>
      <c r="YF19"/>
      <c r="YG19"/>
      <c r="YH19"/>
      <c r="YI19"/>
      <c r="YJ19"/>
      <c r="YK19"/>
      <c r="YL19"/>
      <c r="YM19"/>
      <c r="YN19"/>
      <c r="YO19"/>
      <c r="YP19"/>
      <c r="YQ19"/>
      <c r="YR19"/>
      <c r="YS19"/>
      <c r="YT19"/>
      <c r="YU19"/>
      <c r="YV19"/>
      <c r="YW19"/>
      <c r="YX19"/>
      <c r="YY19"/>
      <c r="YZ19"/>
      <c r="ZA19"/>
      <c r="ZB19"/>
      <c r="ZC19"/>
      <c r="ZD19"/>
      <c r="ZE19"/>
      <c r="ZF19"/>
      <c r="ZG19"/>
      <c r="ZH19"/>
      <c r="ZI19"/>
      <c r="ZJ19"/>
      <c r="ZK19"/>
      <c r="ZL19"/>
      <c r="ZM19"/>
      <c r="ZN19"/>
      <c r="ZO19"/>
      <c r="ZP19"/>
      <c r="ZQ19"/>
      <c r="ZR19"/>
      <c r="ZS19"/>
      <c r="ZT19"/>
      <c r="ZU19"/>
      <c r="ZV19"/>
      <c r="ZW19"/>
      <c r="ZX19"/>
      <c r="ZY19"/>
      <c r="ZZ19" s="52"/>
      <c r="AAA19" s="192"/>
      <c r="AAB19"/>
      <c r="AAC19"/>
      <c r="AAD19" s="90"/>
      <c r="AAE19" s="519">
        <f>IF(S.Fee.Involved="Y",1,0)</f>
        <v>0</v>
      </c>
      <c r="AAF19" s="190" t="s">
        <v>52</v>
      </c>
      <c r="AAG19" s="77"/>
      <c r="AAH19" s="77" t="s">
        <v>0</v>
      </c>
      <c r="AAI19" s="77"/>
      <c r="AAJ19" s="489">
        <f>IF(S.Fee.Involved="N",0,IF(S.Fee.DASApprovalRequired="N",0,21))</f>
        <v>0</v>
      </c>
      <c r="AAK19" s="76" t="str">
        <f>IF(S.Fee.Involved="N","-blank-",IF(AND(C19="Y",S.Fee.Involved="Y"),"DAS - Fee approval required","DAS - Fee approval NOT required"))</f>
        <v>-blank-</v>
      </c>
      <c r="AAL19" s="90"/>
    </row>
    <row r="20" spans="1:717" s="23" customFormat="1" ht="6" customHeight="1" thickBot="1">
      <c r="A20" s="171"/>
      <c r="B20" s="465"/>
      <c r="C20" s="467"/>
      <c r="D20" s="824"/>
      <c r="E20" s="825"/>
      <c r="F20" s="463"/>
      <c r="G20" s="391"/>
      <c r="H20" s="468"/>
      <c r="I20" s="459"/>
      <c r="J20" s="193"/>
      <c r="K20" s="46"/>
      <c r="L20" s="46"/>
      <c r="M20" s="46"/>
      <c r="N20" s="46"/>
      <c r="O20" s="46"/>
      <c r="P20" s="46"/>
      <c r="Q20" s="46"/>
      <c r="R20" s="46"/>
      <c r="S20" s="46"/>
      <c r="T20" s="46"/>
      <c r="U20" s="46"/>
      <c r="V20" s="46"/>
      <c r="W20" s="46"/>
      <c r="X20" s="46"/>
      <c r="Y20" s="46"/>
      <c r="Z20" s="46"/>
      <c r="AA20" s="46"/>
      <c r="AB20" s="46"/>
      <c r="AC20" s="46"/>
      <c r="AD20" s="46"/>
      <c r="AE20" s="46"/>
      <c r="AF20" s="46"/>
      <c r="AG20" s="46"/>
      <c r="AH20" s="46"/>
      <c r="AI20" s="46"/>
      <c r="AJ20" s="46"/>
      <c r="AK20" s="46"/>
      <c r="AL20" s="46"/>
      <c r="AM20" s="46"/>
      <c r="AN20" s="46"/>
      <c r="AO20" s="46"/>
      <c r="AP20" s="46"/>
      <c r="AQ20" s="46"/>
      <c r="AR20" s="46"/>
      <c r="AS20" s="46"/>
      <c r="AT20" s="46"/>
      <c r="AU20" s="46"/>
      <c r="AV20" s="46"/>
      <c r="AW20" s="46"/>
      <c r="AX20" s="46"/>
      <c r="AY20" s="46"/>
      <c r="AZ20" s="46"/>
      <c r="BA20" s="46"/>
      <c r="BB20" s="46"/>
      <c r="BC20" s="46"/>
      <c r="BD20" s="46"/>
      <c r="BE20" s="46"/>
      <c r="BF20" s="46"/>
      <c r="BG20" s="46"/>
      <c r="BH20" s="46"/>
      <c r="BI20" s="46"/>
      <c r="BJ20" s="46"/>
      <c r="BK20" s="46"/>
      <c r="BL20" s="46"/>
      <c r="BM20" s="46"/>
      <c r="BN20" s="46"/>
      <c r="BO20" s="46"/>
      <c r="BP20" s="46"/>
      <c r="BQ20" s="46"/>
      <c r="BR20" s="46"/>
      <c r="BS20" s="46"/>
      <c r="BT20" s="46"/>
      <c r="BU20" s="46"/>
      <c r="BV20" s="46"/>
      <c r="BW20" s="46"/>
      <c r="BX20" s="46"/>
      <c r="BY20" s="46"/>
      <c r="BZ20" s="46"/>
      <c r="CA20" s="46"/>
      <c r="CB20" s="46"/>
      <c r="CC20" s="46"/>
      <c r="CD20" s="46"/>
      <c r="CE20" s="46"/>
      <c r="CF20" s="46"/>
      <c r="CG20" s="46"/>
      <c r="CH20" s="46"/>
      <c r="CI20" s="46"/>
      <c r="CJ20" s="46"/>
      <c r="CK20" s="46"/>
      <c r="CL20" s="46"/>
      <c r="CM20" s="46"/>
      <c r="CN20" s="46"/>
      <c r="CO20" s="46"/>
      <c r="CP20" s="46"/>
      <c r="CQ20" s="46"/>
      <c r="CR20" s="46"/>
      <c r="CS20" s="46"/>
      <c r="CT20" s="46"/>
      <c r="CU20" s="46"/>
      <c r="CV20" s="46"/>
      <c r="CW20" s="46"/>
      <c r="CX20" s="46"/>
      <c r="CY20" s="46"/>
      <c r="CZ20" s="46"/>
      <c r="DA20" s="46"/>
      <c r="DB20" s="46"/>
      <c r="DC20" s="46"/>
      <c r="DD20" s="46"/>
      <c r="DE20" s="46"/>
      <c r="DF20" s="46"/>
      <c r="DG20" s="46"/>
      <c r="DH20" s="46"/>
      <c r="DI20" s="46"/>
      <c r="DJ20" s="46"/>
      <c r="DK20" s="46"/>
      <c r="DL20" s="46"/>
      <c r="DM20" s="46"/>
      <c r="DN20" s="46"/>
      <c r="DO20" s="46"/>
      <c r="DP20" s="46"/>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c r="IW20"/>
      <c r="IX20"/>
      <c r="IY20"/>
      <c r="IZ20"/>
      <c r="JA20"/>
      <c r="JB20"/>
      <c r="JC20"/>
      <c r="JD20"/>
      <c r="JE20"/>
      <c r="JF20"/>
      <c r="JG20"/>
      <c r="JH20"/>
      <c r="JI20"/>
      <c r="JJ20"/>
      <c r="JK20"/>
      <c r="JL20"/>
      <c r="JM20"/>
      <c r="JN20"/>
      <c r="JO20"/>
      <c r="JP20"/>
      <c r="JQ20"/>
      <c r="JR20"/>
      <c r="JS20"/>
      <c r="JT20"/>
      <c r="JU20"/>
      <c r="JV20"/>
      <c r="JW20"/>
      <c r="JX20"/>
      <c r="JY20"/>
      <c r="JZ20"/>
      <c r="KA20"/>
      <c r="KB20"/>
      <c r="KC20"/>
      <c r="KD20"/>
      <c r="KE20"/>
      <c r="KF20"/>
      <c r="KG20"/>
      <c r="KH20"/>
      <c r="KI20"/>
      <c r="KJ20"/>
      <c r="KK20"/>
      <c r="KL20"/>
      <c r="KM20"/>
      <c r="KN20"/>
      <c r="KO20"/>
      <c r="KP20"/>
      <c r="KQ20"/>
      <c r="KR20"/>
      <c r="KS20"/>
      <c r="KT20"/>
      <c r="KU20"/>
      <c r="KV20"/>
      <c r="KW20"/>
      <c r="KX20"/>
      <c r="KY20"/>
      <c r="KZ20"/>
      <c r="LA20"/>
      <c r="LB20"/>
      <c r="LC20"/>
      <c r="LD20"/>
      <c r="LE20"/>
      <c r="LF20"/>
      <c r="LG20"/>
      <c r="LH20"/>
      <c r="LI20"/>
      <c r="LJ20"/>
      <c r="LK20"/>
      <c r="LL20"/>
      <c r="LM20"/>
      <c r="LN20"/>
      <c r="LO20"/>
      <c r="LP20"/>
      <c r="LQ20"/>
      <c r="LR20"/>
      <c r="LS20"/>
      <c r="LT20"/>
      <c r="LU20"/>
      <c r="LV20"/>
      <c r="LW20"/>
      <c r="LX20"/>
      <c r="LY20"/>
      <c r="LZ20"/>
      <c r="MA20"/>
      <c r="MB20"/>
      <c r="MC20"/>
      <c r="MD20"/>
      <c r="ME20"/>
      <c r="MF20"/>
      <c r="MG20"/>
      <c r="MH20"/>
      <c r="MI20"/>
      <c r="MJ20"/>
      <c r="MK20"/>
      <c r="ML20"/>
      <c r="MM20"/>
      <c r="MN20"/>
      <c r="MO20"/>
      <c r="MP20"/>
      <c r="MQ20"/>
      <c r="MR20"/>
      <c r="MS20"/>
      <c r="MT20"/>
      <c r="MU20"/>
      <c r="MV20"/>
      <c r="MW20"/>
      <c r="MX20"/>
      <c r="MY20"/>
      <c r="MZ20"/>
      <c r="NA20"/>
      <c r="NB20"/>
      <c r="NC20"/>
      <c r="ND20"/>
      <c r="NE20"/>
      <c r="NF20"/>
      <c r="NG20"/>
      <c r="NH20"/>
      <c r="NI20"/>
      <c r="NJ20"/>
      <c r="NK20"/>
      <c r="NL20"/>
      <c r="NM20"/>
      <c r="NN20"/>
      <c r="NO20"/>
      <c r="NP20"/>
      <c r="NQ20"/>
      <c r="NR20"/>
      <c r="NS20"/>
      <c r="NT20"/>
      <c r="NU20"/>
      <c r="NV20"/>
      <c r="NW20"/>
      <c r="NX20"/>
      <c r="NY20"/>
      <c r="NZ20"/>
      <c r="OA20"/>
      <c r="OB20"/>
      <c r="OC20"/>
      <c r="OD20"/>
      <c r="OE20"/>
      <c r="OF20"/>
      <c r="OG20"/>
      <c r="OH20"/>
      <c r="OI20"/>
      <c r="OJ20"/>
      <c r="OK20"/>
      <c r="OL20"/>
      <c r="OM20"/>
      <c r="ON20"/>
      <c r="OO20"/>
      <c r="OP20"/>
      <c r="OQ20"/>
      <c r="OR20"/>
      <c r="OS20"/>
      <c r="OT20"/>
      <c r="OU20"/>
      <c r="OV20"/>
      <c r="OW20"/>
      <c r="OX20"/>
      <c r="OY20"/>
      <c r="OZ20"/>
      <c r="PA20"/>
      <c r="PB20"/>
      <c r="PC20"/>
      <c r="PD20"/>
      <c r="PE20"/>
      <c r="PF20"/>
      <c r="PG20"/>
      <c r="PH20"/>
      <c r="PI20"/>
      <c r="PJ20"/>
      <c r="PK20"/>
      <c r="PL20"/>
      <c r="PM20"/>
      <c r="PN20"/>
      <c r="PO20"/>
      <c r="PP20"/>
      <c r="PQ20"/>
      <c r="PR20"/>
      <c r="PS20"/>
      <c r="PT20"/>
      <c r="PU20"/>
      <c r="PV20"/>
      <c r="PW20"/>
      <c r="PX20"/>
      <c r="PY20"/>
      <c r="PZ20"/>
      <c r="QA20"/>
      <c r="QB20"/>
      <c r="QC20"/>
      <c r="QD20"/>
      <c r="QE20"/>
      <c r="QF20"/>
      <c r="QG20"/>
      <c r="QH20"/>
      <c r="QI20"/>
      <c r="QJ20"/>
      <c r="QK20"/>
      <c r="QL20"/>
      <c r="QM20"/>
      <c r="QN20"/>
      <c r="QO20"/>
      <c r="QP20"/>
      <c r="QQ20"/>
      <c r="QR20"/>
      <c r="QS20"/>
      <c r="QT20"/>
      <c r="QU20"/>
      <c r="QV20"/>
      <c r="QW20"/>
      <c r="QX20"/>
      <c r="QY20"/>
      <c r="QZ20"/>
      <c r="RA20"/>
      <c r="RB20"/>
      <c r="RC20"/>
      <c r="RD20"/>
      <c r="RE20"/>
      <c r="RF20"/>
      <c r="RG20"/>
      <c r="RH20"/>
      <c r="RI20"/>
      <c r="RJ20"/>
      <c r="RK20"/>
      <c r="RL20"/>
      <c r="RM20"/>
      <c r="RN20"/>
      <c r="RO20"/>
      <c r="RP20"/>
      <c r="RQ20"/>
      <c r="RR20"/>
      <c r="RS20"/>
      <c r="RT20"/>
      <c r="RU20"/>
      <c r="RV20"/>
      <c r="RW20"/>
      <c r="RX20"/>
      <c r="RY20"/>
      <c r="RZ20"/>
      <c r="SA20"/>
      <c r="SB20"/>
      <c r="SC20"/>
      <c r="SD20"/>
      <c r="SE20"/>
      <c r="SF20"/>
      <c r="SG20"/>
      <c r="SH20"/>
      <c r="SI20"/>
      <c r="SJ20"/>
      <c r="SK20"/>
      <c r="SL20"/>
      <c r="SM20"/>
      <c r="SN20"/>
      <c r="SO20"/>
      <c r="SP20"/>
      <c r="SQ20"/>
      <c r="SR20"/>
      <c r="SS20"/>
      <c r="ST20"/>
      <c r="SU20"/>
      <c r="SV20"/>
      <c r="SW20"/>
      <c r="SX20"/>
      <c r="SY20"/>
      <c r="SZ20"/>
      <c r="TA20"/>
      <c r="TB20"/>
      <c r="TC20"/>
      <c r="TD20"/>
      <c r="TE20"/>
      <c r="TF20"/>
      <c r="TG20"/>
      <c r="TH20"/>
      <c r="TI20"/>
      <c r="TJ20"/>
      <c r="TK20"/>
      <c r="TL20"/>
      <c r="TM20"/>
      <c r="TN20"/>
      <c r="TO20"/>
      <c r="TP20"/>
      <c r="TQ20"/>
      <c r="TR20"/>
      <c r="TS20"/>
      <c r="TT20"/>
      <c r="TU20"/>
      <c r="TV20"/>
      <c r="TW20"/>
      <c r="TX20"/>
      <c r="TY20"/>
      <c r="TZ20"/>
      <c r="UA20"/>
      <c r="UB20"/>
      <c r="UC20"/>
      <c r="UD20"/>
      <c r="UE20"/>
      <c r="UF20"/>
      <c r="UG20"/>
      <c r="UH20"/>
      <c r="UI20"/>
      <c r="UJ20"/>
      <c r="UK20"/>
      <c r="UL20"/>
      <c r="UM20"/>
      <c r="UN20"/>
      <c r="UO20"/>
      <c r="UP20"/>
      <c r="UQ20"/>
      <c r="UR20"/>
      <c r="US20"/>
      <c r="UT20"/>
      <c r="UU20"/>
      <c r="UV20"/>
      <c r="UW20"/>
      <c r="UX20"/>
      <c r="UY20"/>
      <c r="UZ20"/>
      <c r="VA20"/>
      <c r="VB20"/>
      <c r="VC20"/>
      <c r="VD20"/>
      <c r="VE20"/>
      <c r="VF20"/>
      <c r="VG20"/>
      <c r="VH20"/>
      <c r="VI20"/>
      <c r="VJ20"/>
      <c r="VK20"/>
      <c r="VL20"/>
      <c r="VM20"/>
      <c r="VN20"/>
      <c r="VO20"/>
      <c r="VP20"/>
      <c r="VQ20"/>
      <c r="VR20"/>
      <c r="VS20"/>
      <c r="VT20"/>
      <c r="VU20"/>
      <c r="VV20"/>
      <c r="VW20"/>
      <c r="VX20"/>
      <c r="VY20"/>
      <c r="VZ20"/>
      <c r="WA20"/>
      <c r="WB20"/>
      <c r="WC20"/>
      <c r="WD20"/>
      <c r="WE20"/>
      <c r="WF20"/>
      <c r="WG20"/>
      <c r="WH20"/>
      <c r="WI20"/>
      <c r="WJ20"/>
      <c r="WK20"/>
      <c r="WL20"/>
      <c r="WM20"/>
      <c r="WN20"/>
      <c r="WO20"/>
      <c r="WP20"/>
      <c r="WQ20"/>
      <c r="WR20"/>
      <c r="WS20"/>
      <c r="WT20"/>
      <c r="WU20"/>
      <c r="WV20"/>
      <c r="WW20"/>
      <c r="WX20"/>
      <c r="WY20"/>
      <c r="WZ20"/>
      <c r="XA20"/>
      <c r="XB20"/>
      <c r="XC20"/>
      <c r="XD20"/>
      <c r="XE20"/>
      <c r="XF20"/>
      <c r="XG20"/>
      <c r="XH20"/>
      <c r="XI20"/>
      <c r="XJ20"/>
      <c r="XK20"/>
      <c r="XL20"/>
      <c r="XM20"/>
      <c r="XN20"/>
      <c r="XO20"/>
      <c r="XP20"/>
      <c r="XQ20"/>
      <c r="XR20"/>
      <c r="XS20"/>
      <c r="XT20"/>
      <c r="XU20"/>
      <c r="XV20"/>
      <c r="XW20"/>
      <c r="XX20"/>
      <c r="XY20"/>
      <c r="XZ20"/>
      <c r="YA20"/>
      <c r="YB20"/>
      <c r="YC20"/>
      <c r="YD20"/>
      <c r="YE20"/>
      <c r="YF20"/>
      <c r="YG20"/>
      <c r="YH20"/>
      <c r="YI20"/>
      <c r="YJ20"/>
      <c r="YK20"/>
      <c r="YL20"/>
      <c r="YM20"/>
      <c r="YN20"/>
      <c r="YO20"/>
      <c r="YP20"/>
      <c r="YQ20"/>
      <c r="YR20"/>
      <c r="YS20"/>
      <c r="YT20"/>
      <c r="YU20"/>
      <c r="YV20"/>
      <c r="YW20"/>
      <c r="YX20"/>
      <c r="YY20"/>
      <c r="YZ20"/>
      <c r="ZA20"/>
      <c r="ZB20"/>
      <c r="ZC20"/>
      <c r="ZD20"/>
      <c r="ZE20"/>
      <c r="ZF20"/>
      <c r="ZG20"/>
      <c r="ZH20"/>
      <c r="ZI20"/>
      <c r="ZJ20"/>
      <c r="ZK20"/>
      <c r="ZL20"/>
      <c r="ZM20"/>
      <c r="ZN20"/>
      <c r="ZO20"/>
      <c r="ZP20"/>
      <c r="ZQ20"/>
      <c r="ZR20"/>
      <c r="ZS20"/>
      <c r="ZT20"/>
      <c r="ZU20"/>
      <c r="ZV20"/>
      <c r="ZW20"/>
      <c r="ZX20"/>
      <c r="ZY20"/>
      <c r="ZZ20" s="52"/>
      <c r="AAA20" s="192"/>
      <c r="AAD20" s="90"/>
      <c r="AAE20" s="519">
        <v>0</v>
      </c>
      <c r="AAF20" s="190" t="s">
        <v>52</v>
      </c>
      <c r="AAG20" s="77"/>
      <c r="AAH20" s="72"/>
      <c r="AAI20" s="122"/>
      <c r="AAJ20" s="188"/>
      <c r="AAK20" s="78"/>
      <c r="AAL20" s="90"/>
    </row>
    <row r="21" spans="1:717" s="23" customFormat="1" ht="15" customHeight="1" thickBot="1">
      <c r="A21" s="200"/>
      <c r="B21" s="462" t="str">
        <f>AAK21</f>
        <v>State Implementation Plan (AQ rules)</v>
      </c>
      <c r="C21" s="724" t="s">
        <v>17</v>
      </c>
      <c r="D21" s="839"/>
      <c r="E21" s="837">
        <f>AAJ21</f>
        <v>14</v>
      </c>
      <c r="I21" s="459"/>
      <c r="J21" s="193"/>
      <c r="K21" s="46"/>
      <c r="L21" s="46"/>
      <c r="M21" s="46"/>
      <c r="N21" s="46"/>
      <c r="O21" s="46"/>
      <c r="P21" s="46"/>
      <c r="Q21" s="46"/>
      <c r="R21" s="46"/>
      <c r="S21" s="46"/>
      <c r="T21" s="46"/>
      <c r="U21" s="46"/>
      <c r="V21" s="46"/>
      <c r="W21" s="46"/>
      <c r="X21" s="46"/>
      <c r="Y21" s="46"/>
      <c r="Z21" s="46"/>
      <c r="AA21" s="46"/>
      <c r="AB21" s="46"/>
      <c r="AC21" s="46"/>
      <c r="AD21" s="46"/>
      <c r="AE21" s="46"/>
      <c r="AF21" s="46"/>
      <c r="AG21" s="46"/>
      <c r="AH21" s="46"/>
      <c r="AI21" s="46"/>
      <c r="AJ21" s="46"/>
      <c r="AK21" s="46"/>
      <c r="AL21" s="46"/>
      <c r="AM21" s="46"/>
      <c r="AN21" s="46"/>
      <c r="AO21" s="46"/>
      <c r="AP21" s="46"/>
      <c r="AQ21" s="46"/>
      <c r="AR21" s="46"/>
      <c r="AS21" s="46"/>
      <c r="AT21" s="46"/>
      <c r="AU21" s="46"/>
      <c r="AV21" s="46"/>
      <c r="AW21" s="46"/>
      <c r="AX21" s="46"/>
      <c r="AY21" s="46"/>
      <c r="AZ21" s="46"/>
      <c r="BA21" s="46"/>
      <c r="BB21" s="46"/>
      <c r="BC21" s="46"/>
      <c r="BD21" s="46"/>
      <c r="BE21" s="46"/>
      <c r="BF21" s="46"/>
      <c r="BG21" s="46"/>
      <c r="BH21" s="46"/>
      <c r="BI21" s="46"/>
      <c r="BJ21" s="46"/>
      <c r="BK21" s="46"/>
      <c r="BL21" s="46"/>
      <c r="BM21" s="46"/>
      <c r="BN21" s="46"/>
      <c r="BO21" s="46"/>
      <c r="BP21" s="46"/>
      <c r="BQ21" s="46"/>
      <c r="BR21" s="46"/>
      <c r="BS21" s="46"/>
      <c r="BT21" s="46"/>
      <c r="BU21" s="46"/>
      <c r="BV21" s="46"/>
      <c r="BW21" s="46"/>
      <c r="BX21" s="46"/>
      <c r="BY21" s="46"/>
      <c r="BZ21" s="46"/>
      <c r="CA21" s="46"/>
      <c r="CB21" s="46"/>
      <c r="CC21" s="46"/>
      <c r="CD21" s="46"/>
      <c r="CE21" s="46"/>
      <c r="CF21" s="46"/>
      <c r="CG21" s="46"/>
      <c r="CH21" s="46"/>
      <c r="CI21" s="46"/>
      <c r="CJ21" s="46"/>
      <c r="CK21" s="46"/>
      <c r="CL21" s="46"/>
      <c r="CM21" s="46"/>
      <c r="CN21" s="46"/>
      <c r="CO21" s="46"/>
      <c r="CP21" s="46"/>
      <c r="CQ21" s="46"/>
      <c r="CR21" s="46"/>
      <c r="CS21" s="46"/>
      <c r="CT21" s="46"/>
      <c r="CU21" s="46"/>
      <c r="CV21" s="46"/>
      <c r="CW21" s="46"/>
      <c r="CX21" s="46"/>
      <c r="CY21" s="46"/>
      <c r="CZ21" s="46"/>
      <c r="DA21" s="46"/>
      <c r="DB21" s="46"/>
      <c r="DC21" s="46"/>
      <c r="DD21" s="46"/>
      <c r="DE21" s="46"/>
      <c r="DF21" s="46"/>
      <c r="DG21" s="46"/>
      <c r="DH21" s="46"/>
      <c r="DI21" s="46"/>
      <c r="DJ21" s="46"/>
      <c r="DK21" s="46"/>
      <c r="DL21" s="46"/>
      <c r="DM21" s="46"/>
      <c r="DN21" s="46"/>
      <c r="DO21" s="46"/>
      <c r="DP21" s="46"/>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c r="IW21"/>
      <c r="IX21"/>
      <c r="IY21"/>
      <c r="IZ21"/>
      <c r="JA21"/>
      <c r="JB21"/>
      <c r="JC21"/>
      <c r="JD21"/>
      <c r="JE21"/>
      <c r="JF21"/>
      <c r="JG21"/>
      <c r="JH21"/>
      <c r="JI21"/>
      <c r="JJ21"/>
      <c r="JK21"/>
      <c r="JL21"/>
      <c r="JM21"/>
      <c r="JN21"/>
      <c r="JO21"/>
      <c r="JP21"/>
      <c r="JQ21"/>
      <c r="JR21"/>
      <c r="JS21"/>
      <c r="JT21"/>
      <c r="JU21"/>
      <c r="JV21"/>
      <c r="JW21"/>
      <c r="JX21"/>
      <c r="JY21"/>
      <c r="JZ21"/>
      <c r="KA21"/>
      <c r="KB21"/>
      <c r="KC21"/>
      <c r="KD21"/>
      <c r="KE21"/>
      <c r="KF21"/>
      <c r="KG21"/>
      <c r="KH21"/>
      <c r="KI21"/>
      <c r="KJ21"/>
      <c r="KK21"/>
      <c r="KL21"/>
      <c r="KM21"/>
      <c r="KN21"/>
      <c r="KO21"/>
      <c r="KP21"/>
      <c r="KQ21"/>
      <c r="KR21"/>
      <c r="KS21"/>
      <c r="KT21"/>
      <c r="KU21"/>
      <c r="KV21"/>
      <c r="KW21"/>
      <c r="KX21"/>
      <c r="KY21"/>
      <c r="KZ21"/>
      <c r="LA21"/>
      <c r="LB21"/>
      <c r="LC21"/>
      <c r="LD21"/>
      <c r="LE21"/>
      <c r="LF21"/>
      <c r="LG21"/>
      <c r="LH21"/>
      <c r="LI21"/>
      <c r="LJ21"/>
      <c r="LK21"/>
      <c r="LL21"/>
      <c r="LM21"/>
      <c r="LN21"/>
      <c r="LO21"/>
      <c r="LP21"/>
      <c r="LQ21"/>
      <c r="LR21"/>
      <c r="LS21"/>
      <c r="LT21"/>
      <c r="LU21"/>
      <c r="LV21"/>
      <c r="LW21"/>
      <c r="LX21"/>
      <c r="LY21"/>
      <c r="LZ21"/>
      <c r="MA21"/>
      <c r="MB21"/>
      <c r="MC21"/>
      <c r="MD21"/>
      <c r="ME21"/>
      <c r="MF21"/>
      <c r="MG21"/>
      <c r="MH21"/>
      <c r="MI21"/>
      <c r="MJ21"/>
      <c r="MK21"/>
      <c r="ML21"/>
      <c r="MM21"/>
      <c r="MN21"/>
      <c r="MO21"/>
      <c r="MP21"/>
      <c r="MQ21"/>
      <c r="MR21"/>
      <c r="MS21"/>
      <c r="MT21"/>
      <c r="MU21"/>
      <c r="MV21"/>
      <c r="MW21"/>
      <c r="MX21"/>
      <c r="MY21"/>
      <c r="MZ21"/>
      <c r="NA21"/>
      <c r="NB21"/>
      <c r="NC21"/>
      <c r="ND21"/>
      <c r="NE21"/>
      <c r="NF21"/>
      <c r="NG21"/>
      <c r="NH21"/>
      <c r="NI21"/>
      <c r="NJ21"/>
      <c r="NK21"/>
      <c r="NL21"/>
      <c r="NM21"/>
      <c r="NN21"/>
      <c r="NO21"/>
      <c r="NP21"/>
      <c r="NQ21"/>
      <c r="NR21"/>
      <c r="NS21"/>
      <c r="NT21"/>
      <c r="NU21"/>
      <c r="NV21"/>
      <c r="NW21"/>
      <c r="NX21"/>
      <c r="NY21"/>
      <c r="NZ21"/>
      <c r="OA21"/>
      <c r="OB21"/>
      <c r="OC21"/>
      <c r="OD21"/>
      <c r="OE21"/>
      <c r="OF21"/>
      <c r="OG21"/>
      <c r="OH21"/>
      <c r="OI21"/>
      <c r="OJ21"/>
      <c r="OK21"/>
      <c r="OL21"/>
      <c r="OM21"/>
      <c r="ON21"/>
      <c r="OO21"/>
      <c r="OP21"/>
      <c r="OQ21"/>
      <c r="OR21"/>
      <c r="OS21"/>
      <c r="OT21"/>
      <c r="OU21"/>
      <c r="OV21"/>
      <c r="OW21"/>
      <c r="OX21"/>
      <c r="OY21"/>
      <c r="OZ21"/>
      <c r="PA21"/>
      <c r="PB21"/>
      <c r="PC21"/>
      <c r="PD21"/>
      <c r="PE21"/>
      <c r="PF21"/>
      <c r="PG21"/>
      <c r="PH21"/>
      <c r="PI21"/>
      <c r="PJ21"/>
      <c r="PK21"/>
      <c r="PL21"/>
      <c r="PM21"/>
      <c r="PN21"/>
      <c r="PO21"/>
      <c r="PP21"/>
      <c r="PQ21"/>
      <c r="PR21"/>
      <c r="PS21"/>
      <c r="PT21"/>
      <c r="PU21"/>
      <c r="PV21"/>
      <c r="PW21"/>
      <c r="PX21"/>
      <c r="PY21"/>
      <c r="PZ21"/>
      <c r="QA21"/>
      <c r="QB21"/>
      <c r="QC21"/>
      <c r="QD21"/>
      <c r="QE21"/>
      <c r="QF21"/>
      <c r="QG21"/>
      <c r="QH21"/>
      <c r="QI21"/>
      <c r="QJ21"/>
      <c r="QK21"/>
      <c r="QL21"/>
      <c r="QM21"/>
      <c r="QN21"/>
      <c r="QO21"/>
      <c r="QP21"/>
      <c r="QQ21"/>
      <c r="QR21"/>
      <c r="QS21"/>
      <c r="QT21"/>
      <c r="QU21"/>
      <c r="QV21"/>
      <c r="QW21"/>
      <c r="QX21"/>
      <c r="QY21"/>
      <c r="QZ21"/>
      <c r="RA21"/>
      <c r="RB21"/>
      <c r="RC21"/>
      <c r="RD21"/>
      <c r="RE21"/>
      <c r="RF21"/>
      <c r="RG21"/>
      <c r="RH21"/>
      <c r="RI21"/>
      <c r="RJ21"/>
      <c r="RK21"/>
      <c r="RL21"/>
      <c r="RM21"/>
      <c r="RN21"/>
      <c r="RO21"/>
      <c r="RP21"/>
      <c r="RQ21"/>
      <c r="RR21"/>
      <c r="RS21"/>
      <c r="RT21"/>
      <c r="RU21"/>
      <c r="RV21"/>
      <c r="RW21"/>
      <c r="RX21"/>
      <c r="RY21"/>
      <c r="RZ21"/>
      <c r="SA21"/>
      <c r="SB21"/>
      <c r="SC21"/>
      <c r="SD21"/>
      <c r="SE21"/>
      <c r="SF21"/>
      <c r="SG21"/>
      <c r="SH21"/>
      <c r="SI21"/>
      <c r="SJ21"/>
      <c r="SK21"/>
      <c r="SL21"/>
      <c r="SM21"/>
      <c r="SN21"/>
      <c r="SO21"/>
      <c r="SP21"/>
      <c r="SQ21"/>
      <c r="SR21"/>
      <c r="SS21"/>
      <c r="ST21"/>
      <c r="SU21"/>
      <c r="SV21"/>
      <c r="SW21"/>
      <c r="SX21"/>
      <c r="SY21"/>
      <c r="SZ21"/>
      <c r="TA21"/>
      <c r="TB21"/>
      <c r="TC21"/>
      <c r="TD21"/>
      <c r="TE21"/>
      <c r="TF21"/>
      <c r="TG21"/>
      <c r="TH21"/>
      <c r="TI21"/>
      <c r="TJ21"/>
      <c r="TK21"/>
      <c r="TL21"/>
      <c r="TM21"/>
      <c r="TN21"/>
      <c r="TO21"/>
      <c r="TP21"/>
      <c r="TQ21"/>
      <c r="TR21"/>
      <c r="TS21"/>
      <c r="TT21"/>
      <c r="TU21"/>
      <c r="TV21"/>
      <c r="TW21"/>
      <c r="TX21"/>
      <c r="TY21"/>
      <c r="TZ21"/>
      <c r="UA21"/>
      <c r="UB21"/>
      <c r="UC21"/>
      <c r="UD21"/>
      <c r="UE21"/>
      <c r="UF21"/>
      <c r="UG21"/>
      <c r="UH21"/>
      <c r="UI21"/>
      <c r="UJ21"/>
      <c r="UK21"/>
      <c r="UL21"/>
      <c r="UM21"/>
      <c r="UN21"/>
      <c r="UO21"/>
      <c r="UP21"/>
      <c r="UQ21"/>
      <c r="UR21"/>
      <c r="US21"/>
      <c r="UT21"/>
      <c r="UU21"/>
      <c r="UV21"/>
      <c r="UW21"/>
      <c r="UX21"/>
      <c r="UY21"/>
      <c r="UZ21"/>
      <c r="VA21"/>
      <c r="VB21"/>
      <c r="VC21"/>
      <c r="VD21"/>
      <c r="VE21"/>
      <c r="VF21"/>
      <c r="VG21"/>
      <c r="VH21"/>
      <c r="VI21"/>
      <c r="VJ21"/>
      <c r="VK21"/>
      <c r="VL21"/>
      <c r="VM21"/>
      <c r="VN21"/>
      <c r="VO21"/>
      <c r="VP21"/>
      <c r="VQ21"/>
      <c r="VR21"/>
      <c r="VS21"/>
      <c r="VT21"/>
      <c r="VU21"/>
      <c r="VV21"/>
      <c r="VW21"/>
      <c r="VX21"/>
      <c r="VY21"/>
      <c r="VZ21"/>
      <c r="WA21"/>
      <c r="WB21"/>
      <c r="WC21"/>
      <c r="WD21"/>
      <c r="WE21"/>
      <c r="WF21"/>
      <c r="WG21"/>
      <c r="WH21"/>
      <c r="WI21"/>
      <c r="WJ21"/>
      <c r="WK21"/>
      <c r="WL21"/>
      <c r="WM21"/>
      <c r="WN21"/>
      <c r="WO21"/>
      <c r="WP21"/>
      <c r="WQ21"/>
      <c r="WR21"/>
      <c r="WS21"/>
      <c r="WT21"/>
      <c r="WU21"/>
      <c r="WV21"/>
      <c r="WW21"/>
      <c r="WX21"/>
      <c r="WY21"/>
      <c r="WZ21"/>
      <c r="XA21"/>
      <c r="XB21"/>
      <c r="XC21"/>
      <c r="XD21"/>
      <c r="XE21"/>
      <c r="XF21"/>
      <c r="XG21"/>
      <c r="XH21"/>
      <c r="XI21"/>
      <c r="XJ21"/>
      <c r="XK21"/>
      <c r="XL21"/>
      <c r="XM21"/>
      <c r="XN21"/>
      <c r="XO21"/>
      <c r="XP21"/>
      <c r="XQ21"/>
      <c r="XR21"/>
      <c r="XS21"/>
      <c r="XT21"/>
      <c r="XU21"/>
      <c r="XV21"/>
      <c r="XW21"/>
      <c r="XX21"/>
      <c r="XY21"/>
      <c r="XZ21"/>
      <c r="YA21"/>
      <c r="YB21"/>
      <c r="YC21"/>
      <c r="YD21"/>
      <c r="YE21"/>
      <c r="YF21"/>
      <c r="YG21"/>
      <c r="YH21"/>
      <c r="YI21"/>
      <c r="YJ21"/>
      <c r="YK21"/>
      <c r="YL21"/>
      <c r="YM21"/>
      <c r="YN21"/>
      <c r="YO21"/>
      <c r="YP21"/>
      <c r="YQ21"/>
      <c r="YR21"/>
      <c r="YS21"/>
      <c r="YT21"/>
      <c r="YU21"/>
      <c r="YV21"/>
      <c r="YW21"/>
      <c r="YX21"/>
      <c r="YY21"/>
      <c r="YZ21"/>
      <c r="ZA21"/>
      <c r="ZB21"/>
      <c r="ZC21"/>
      <c r="ZD21"/>
      <c r="ZE21"/>
      <c r="ZF21"/>
      <c r="ZG21"/>
      <c r="ZH21"/>
      <c r="ZI21"/>
      <c r="ZJ21"/>
      <c r="ZK21"/>
      <c r="ZL21"/>
      <c r="ZM21"/>
      <c r="ZN21"/>
      <c r="ZO21"/>
      <c r="ZP21"/>
      <c r="ZQ21"/>
      <c r="ZR21"/>
      <c r="ZS21"/>
      <c r="ZT21"/>
      <c r="ZU21"/>
      <c r="ZV21"/>
      <c r="ZW21"/>
      <c r="ZX21"/>
      <c r="ZY21"/>
      <c r="ZZ21" s="52"/>
      <c r="AAA21" s="192"/>
      <c r="AAB21"/>
      <c r="AAC21"/>
      <c r="AAD21" s="90"/>
      <c r="AAE21" s="520">
        <v>1</v>
      </c>
      <c r="AAF21" s="190" t="s">
        <v>52</v>
      </c>
      <c r="AAG21" s="61"/>
      <c r="AAH21" s="61"/>
      <c r="AAI21" s="61"/>
      <c r="AAJ21" s="489">
        <f>IF(S.SIP.Involved="N",0,IF(S.General.Complexity=1,14,112))</f>
        <v>14</v>
      </c>
      <c r="AAK21" s="76" t="str">
        <f>IF(AND(S.SIP.Involved="Y",S.Notice.Involved="N"),"ERROR: EPA requires SIP rules have public notice",IF(AND(S.SIP.Involved="Y",S.Hearing.1stInvolve="N"),"ERROR: EPA requires SIP rules have public hearings.",IF(S.SIP.Involved="Y","State Implementation Plan (AQ rules)","State Implementation Plan for AQ rules - not involved")))</f>
        <v>State Implementation Plan (AQ rules)</v>
      </c>
      <c r="AAL21" s="90"/>
    </row>
    <row r="22" spans="1:717" s="23" customFormat="1" ht="15" customHeight="1">
      <c r="A22" s="171"/>
      <c r="B22" s="287" t="str">
        <f>AAK22</f>
        <v xml:space="preserve">EPA - submit SIP Development Plan 6 months before comment period opens </v>
      </c>
      <c r="C22"/>
      <c r="D22" s="826" t="s">
        <v>0</v>
      </c>
      <c r="E22" s="825"/>
      <c r="F22" s="457">
        <f ca="1">IF(S.SIP.Involved="N",0,IF(S.General.Complexity=1,0,NETWORKDAYS(TODAY(),H22,S.DDL_DEQClosed)))</f>
        <v>0</v>
      </c>
      <c r="G22" s="741" t="s">
        <v>0</v>
      </c>
      <c r="H22" s="355">
        <f>AAH22</f>
        <v>0</v>
      </c>
      <c r="I22" s="459"/>
      <c r="J22" s="193"/>
      <c r="K22" s="46"/>
      <c r="L22" s="46"/>
      <c r="M22" s="46"/>
      <c r="N22" s="46"/>
      <c r="O22" s="46"/>
      <c r="P22" s="46"/>
      <c r="Q22" s="46"/>
      <c r="R22" s="46"/>
      <c r="S22" s="46"/>
      <c r="T22" s="46"/>
      <c r="U22" s="46"/>
      <c r="V22" s="46"/>
      <c r="W22" s="46"/>
      <c r="X22" s="46"/>
      <c r="Y22" s="46"/>
      <c r="Z22" s="46"/>
      <c r="AA22" s="46"/>
      <c r="AB22" s="46"/>
      <c r="AC22" s="46"/>
      <c r="AD22" s="46"/>
      <c r="AE22" s="46"/>
      <c r="AF22" s="46"/>
      <c r="AG22" s="46"/>
      <c r="AH22" s="46"/>
      <c r="AI22" s="46"/>
      <c r="AJ22" s="46"/>
      <c r="AK22" s="46"/>
      <c r="AL22" s="46"/>
      <c r="AM22" s="46"/>
      <c r="AN22" s="46"/>
      <c r="AO22" s="46"/>
      <c r="AP22" s="46"/>
      <c r="AQ22" s="46"/>
      <c r="AR22" s="46"/>
      <c r="AS22" s="46"/>
      <c r="AT22" s="46"/>
      <c r="AU22" s="46"/>
      <c r="AV22" s="46"/>
      <c r="AW22" s="46"/>
      <c r="AX22" s="46"/>
      <c r="AY22" s="46"/>
      <c r="AZ22" s="46"/>
      <c r="BA22" s="46"/>
      <c r="BB22" s="46"/>
      <c r="BC22" s="46"/>
      <c r="BD22" s="46"/>
      <c r="BE22" s="46"/>
      <c r="BF22" s="46"/>
      <c r="BG22" s="46"/>
      <c r="BH22" s="46"/>
      <c r="BI22" s="46"/>
      <c r="BJ22" s="46"/>
      <c r="BK22" s="46"/>
      <c r="BL22" s="46"/>
      <c r="BM22" s="46"/>
      <c r="BN22" s="46"/>
      <c r="BO22" s="46"/>
      <c r="BP22" s="46"/>
      <c r="BQ22" s="46"/>
      <c r="BR22" s="46"/>
      <c r="BS22" s="46"/>
      <c r="BT22" s="46"/>
      <c r="BU22" s="46"/>
      <c r="BV22" s="46"/>
      <c r="BW22" s="46"/>
      <c r="BX22" s="46"/>
      <c r="BY22" s="46"/>
      <c r="BZ22" s="46"/>
      <c r="CA22" s="46"/>
      <c r="CB22" s="46"/>
      <c r="CC22" s="46"/>
      <c r="CD22" s="46"/>
      <c r="CE22" s="46"/>
      <c r="CF22" s="46"/>
      <c r="CG22" s="46"/>
      <c r="CH22" s="46"/>
      <c r="CI22" s="46"/>
      <c r="CJ22" s="46"/>
      <c r="CK22" s="46"/>
      <c r="CL22" s="46"/>
      <c r="CM22" s="46"/>
      <c r="CN22" s="46"/>
      <c r="CO22" s="46"/>
      <c r="CP22" s="46"/>
      <c r="CQ22" s="46"/>
      <c r="CR22" s="46"/>
      <c r="CS22" s="46"/>
      <c r="CT22" s="46"/>
      <c r="CU22" s="46"/>
      <c r="CV22" s="46"/>
      <c r="CW22" s="46"/>
      <c r="CX22" s="46"/>
      <c r="CY22" s="46"/>
      <c r="CZ22" s="46"/>
      <c r="DA22" s="46"/>
      <c r="DB22" s="46"/>
      <c r="DC22" s="46"/>
      <c r="DD22" s="46"/>
      <c r="DE22" s="46"/>
      <c r="DF22" s="46"/>
      <c r="DG22" s="46"/>
      <c r="DH22" s="46"/>
      <c r="DI22" s="46"/>
      <c r="DJ22" s="46"/>
      <c r="DK22" s="46"/>
      <c r="DL22" s="46"/>
      <c r="DM22" s="46"/>
      <c r="DN22" s="46"/>
      <c r="DO22" s="46"/>
      <c r="DP22" s="46"/>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c r="IW22"/>
      <c r="IX22"/>
      <c r="IY22"/>
      <c r="IZ22"/>
      <c r="JA22"/>
      <c r="JB22"/>
      <c r="JC22"/>
      <c r="JD22"/>
      <c r="JE22"/>
      <c r="JF22"/>
      <c r="JG22"/>
      <c r="JH22"/>
      <c r="JI22"/>
      <c r="JJ22"/>
      <c r="JK22"/>
      <c r="JL22"/>
      <c r="JM22"/>
      <c r="JN22"/>
      <c r="JO22"/>
      <c r="JP22"/>
      <c r="JQ22"/>
      <c r="JR22"/>
      <c r="JS22"/>
      <c r="JT22"/>
      <c r="JU22"/>
      <c r="JV22"/>
      <c r="JW22"/>
      <c r="JX22"/>
      <c r="JY22"/>
      <c r="JZ22"/>
      <c r="KA22"/>
      <c r="KB22"/>
      <c r="KC22"/>
      <c r="KD22"/>
      <c r="KE22"/>
      <c r="KF22"/>
      <c r="KG22"/>
      <c r="KH22"/>
      <c r="KI22"/>
      <c r="KJ22"/>
      <c r="KK22"/>
      <c r="KL22"/>
      <c r="KM22"/>
      <c r="KN22"/>
      <c r="KO22"/>
      <c r="KP22"/>
      <c r="KQ22"/>
      <c r="KR22"/>
      <c r="KS22"/>
      <c r="KT22"/>
      <c r="KU22"/>
      <c r="KV22"/>
      <c r="KW22"/>
      <c r="KX22"/>
      <c r="KY22"/>
      <c r="KZ22"/>
      <c r="LA22"/>
      <c r="LB22"/>
      <c r="LC22"/>
      <c r="LD22"/>
      <c r="LE22"/>
      <c r="LF22"/>
      <c r="LG22"/>
      <c r="LH22"/>
      <c r="LI22"/>
      <c r="LJ22"/>
      <c r="LK22"/>
      <c r="LL22"/>
      <c r="LM22"/>
      <c r="LN22"/>
      <c r="LO22"/>
      <c r="LP22"/>
      <c r="LQ22"/>
      <c r="LR22"/>
      <c r="LS22"/>
      <c r="LT22"/>
      <c r="LU22"/>
      <c r="LV22"/>
      <c r="LW22"/>
      <c r="LX22"/>
      <c r="LY22"/>
      <c r="LZ22"/>
      <c r="MA22"/>
      <c r="MB22"/>
      <c r="MC22"/>
      <c r="MD22"/>
      <c r="ME22"/>
      <c r="MF22"/>
      <c r="MG22"/>
      <c r="MH22"/>
      <c r="MI22"/>
      <c r="MJ22"/>
      <c r="MK22"/>
      <c r="ML22"/>
      <c r="MM22"/>
      <c r="MN22"/>
      <c r="MO22"/>
      <c r="MP22"/>
      <c r="MQ22"/>
      <c r="MR22"/>
      <c r="MS22"/>
      <c r="MT22"/>
      <c r="MU22"/>
      <c r="MV22"/>
      <c r="MW22"/>
      <c r="MX22"/>
      <c r="MY22"/>
      <c r="MZ22"/>
      <c r="NA22"/>
      <c r="NB22"/>
      <c r="NC22"/>
      <c r="ND22"/>
      <c r="NE22"/>
      <c r="NF22"/>
      <c r="NG22"/>
      <c r="NH22"/>
      <c r="NI22"/>
      <c r="NJ22"/>
      <c r="NK22"/>
      <c r="NL22"/>
      <c r="NM22"/>
      <c r="NN22"/>
      <c r="NO22"/>
      <c r="NP22"/>
      <c r="NQ22"/>
      <c r="NR22"/>
      <c r="NS22"/>
      <c r="NT22"/>
      <c r="NU22"/>
      <c r="NV22"/>
      <c r="NW22"/>
      <c r="NX22"/>
      <c r="NY22"/>
      <c r="NZ22"/>
      <c r="OA22"/>
      <c r="OB22"/>
      <c r="OC22"/>
      <c r="OD22"/>
      <c r="OE22"/>
      <c r="OF22"/>
      <c r="OG22"/>
      <c r="OH22"/>
      <c r="OI22"/>
      <c r="OJ22"/>
      <c r="OK22"/>
      <c r="OL22"/>
      <c r="OM22"/>
      <c r="ON22"/>
      <c r="OO22"/>
      <c r="OP22"/>
      <c r="OQ22"/>
      <c r="OR22"/>
      <c r="OS22"/>
      <c r="OT22"/>
      <c r="OU22"/>
      <c r="OV22"/>
      <c r="OW22"/>
      <c r="OX22"/>
      <c r="OY22"/>
      <c r="OZ22"/>
      <c r="PA22"/>
      <c r="PB22"/>
      <c r="PC22"/>
      <c r="PD22"/>
      <c r="PE22"/>
      <c r="PF22"/>
      <c r="PG22"/>
      <c r="PH22"/>
      <c r="PI22"/>
      <c r="PJ22"/>
      <c r="PK22"/>
      <c r="PL22"/>
      <c r="PM22"/>
      <c r="PN22"/>
      <c r="PO22"/>
      <c r="PP22"/>
      <c r="PQ22"/>
      <c r="PR22"/>
      <c r="PS22"/>
      <c r="PT22"/>
      <c r="PU22"/>
      <c r="PV22"/>
      <c r="PW22"/>
      <c r="PX22"/>
      <c r="PY22"/>
      <c r="PZ22"/>
      <c r="QA22"/>
      <c r="QB22"/>
      <c r="QC22"/>
      <c r="QD22"/>
      <c r="QE22"/>
      <c r="QF22"/>
      <c r="QG22"/>
      <c r="QH22"/>
      <c r="QI22"/>
      <c r="QJ22"/>
      <c r="QK22"/>
      <c r="QL22"/>
      <c r="QM22"/>
      <c r="QN22"/>
      <c r="QO22"/>
      <c r="QP22"/>
      <c r="QQ22"/>
      <c r="QR22"/>
      <c r="QS22"/>
      <c r="QT22"/>
      <c r="QU22"/>
      <c r="QV22"/>
      <c r="QW22"/>
      <c r="QX22"/>
      <c r="QY22"/>
      <c r="QZ22"/>
      <c r="RA22"/>
      <c r="RB22"/>
      <c r="RC22"/>
      <c r="RD22"/>
      <c r="RE22"/>
      <c r="RF22"/>
      <c r="RG22"/>
      <c r="RH22"/>
      <c r="RI22"/>
      <c r="RJ22"/>
      <c r="RK22"/>
      <c r="RL22"/>
      <c r="RM22"/>
      <c r="RN22"/>
      <c r="RO22"/>
      <c r="RP22"/>
      <c r="RQ22"/>
      <c r="RR22"/>
      <c r="RS22"/>
      <c r="RT22"/>
      <c r="RU22"/>
      <c r="RV22"/>
      <c r="RW22"/>
      <c r="RX22"/>
      <c r="RY22"/>
      <c r="RZ22"/>
      <c r="SA22"/>
      <c r="SB22"/>
      <c r="SC22"/>
      <c r="SD22"/>
      <c r="SE22"/>
      <c r="SF22"/>
      <c r="SG22"/>
      <c r="SH22"/>
      <c r="SI22"/>
      <c r="SJ22"/>
      <c r="SK22"/>
      <c r="SL22"/>
      <c r="SM22"/>
      <c r="SN22"/>
      <c r="SO22"/>
      <c r="SP22"/>
      <c r="SQ22"/>
      <c r="SR22"/>
      <c r="SS22"/>
      <c r="ST22"/>
      <c r="SU22"/>
      <c r="SV22"/>
      <c r="SW22"/>
      <c r="SX22"/>
      <c r="SY22"/>
      <c r="SZ22"/>
      <c r="TA22"/>
      <c r="TB22"/>
      <c r="TC22"/>
      <c r="TD22"/>
      <c r="TE22"/>
      <c r="TF22"/>
      <c r="TG22"/>
      <c r="TH22"/>
      <c r="TI22"/>
      <c r="TJ22"/>
      <c r="TK22"/>
      <c r="TL22"/>
      <c r="TM22"/>
      <c r="TN22"/>
      <c r="TO22"/>
      <c r="TP22"/>
      <c r="TQ22"/>
      <c r="TR22"/>
      <c r="TS22"/>
      <c r="TT22"/>
      <c r="TU22"/>
      <c r="TV22"/>
      <c r="TW22"/>
      <c r="TX22"/>
      <c r="TY22"/>
      <c r="TZ22"/>
      <c r="UA22"/>
      <c r="UB22"/>
      <c r="UC22"/>
      <c r="UD22"/>
      <c r="UE22"/>
      <c r="UF22"/>
      <c r="UG22"/>
      <c r="UH22"/>
      <c r="UI22"/>
      <c r="UJ22"/>
      <c r="UK22"/>
      <c r="UL22"/>
      <c r="UM22"/>
      <c r="UN22"/>
      <c r="UO22"/>
      <c r="UP22"/>
      <c r="UQ22"/>
      <c r="UR22"/>
      <c r="US22"/>
      <c r="UT22"/>
      <c r="UU22"/>
      <c r="UV22"/>
      <c r="UW22"/>
      <c r="UX22"/>
      <c r="UY22"/>
      <c r="UZ22"/>
      <c r="VA22"/>
      <c r="VB22"/>
      <c r="VC22"/>
      <c r="VD22"/>
      <c r="VE22"/>
      <c r="VF22"/>
      <c r="VG22"/>
      <c r="VH22"/>
      <c r="VI22"/>
      <c r="VJ22"/>
      <c r="VK22"/>
      <c r="VL22"/>
      <c r="VM22"/>
      <c r="VN22"/>
      <c r="VO22"/>
      <c r="VP22"/>
      <c r="VQ22"/>
      <c r="VR22"/>
      <c r="VS22"/>
      <c r="VT22"/>
      <c r="VU22"/>
      <c r="VV22"/>
      <c r="VW22"/>
      <c r="VX22"/>
      <c r="VY22"/>
      <c r="VZ22"/>
      <c r="WA22"/>
      <c r="WB22"/>
      <c r="WC22"/>
      <c r="WD22"/>
      <c r="WE22"/>
      <c r="WF22"/>
      <c r="WG22"/>
      <c r="WH22"/>
      <c r="WI22"/>
      <c r="WJ22"/>
      <c r="WK22"/>
      <c r="WL22"/>
      <c r="WM22"/>
      <c r="WN22"/>
      <c r="WO22"/>
      <c r="WP22"/>
      <c r="WQ22"/>
      <c r="WR22"/>
      <c r="WS22"/>
      <c r="WT22"/>
      <c r="WU22"/>
      <c r="WV22"/>
      <c r="WW22"/>
      <c r="WX22"/>
      <c r="WY22"/>
      <c r="WZ22"/>
      <c r="XA22"/>
      <c r="XB22"/>
      <c r="XC22"/>
      <c r="XD22"/>
      <c r="XE22"/>
      <c r="XF22"/>
      <c r="XG22"/>
      <c r="XH22"/>
      <c r="XI22"/>
      <c r="XJ22"/>
      <c r="XK22"/>
      <c r="XL22"/>
      <c r="XM22"/>
      <c r="XN22"/>
      <c r="XO22"/>
      <c r="XP22"/>
      <c r="XQ22"/>
      <c r="XR22"/>
      <c r="XS22"/>
      <c r="XT22"/>
      <c r="XU22"/>
      <c r="XV22"/>
      <c r="XW22"/>
      <c r="XX22"/>
      <c r="XY22"/>
      <c r="XZ22"/>
      <c r="YA22"/>
      <c r="YB22"/>
      <c r="YC22"/>
      <c r="YD22"/>
      <c r="YE22"/>
      <c r="YF22"/>
      <c r="YG22"/>
      <c r="YH22"/>
      <c r="YI22"/>
      <c r="YJ22"/>
      <c r="YK22"/>
      <c r="YL22"/>
      <c r="YM22"/>
      <c r="YN22"/>
      <c r="YO22"/>
      <c r="YP22"/>
      <c r="YQ22"/>
      <c r="YR22"/>
      <c r="YS22"/>
      <c r="YT22"/>
      <c r="YU22"/>
      <c r="YV22"/>
      <c r="YW22"/>
      <c r="YX22"/>
      <c r="YY22"/>
      <c r="YZ22"/>
      <c r="ZA22"/>
      <c r="ZB22"/>
      <c r="ZC22"/>
      <c r="ZD22"/>
      <c r="ZE22"/>
      <c r="ZF22"/>
      <c r="ZG22"/>
      <c r="ZH22"/>
      <c r="ZI22"/>
      <c r="ZJ22"/>
      <c r="ZK22"/>
      <c r="ZL22"/>
      <c r="ZM22"/>
      <c r="ZN22"/>
      <c r="ZO22"/>
      <c r="ZP22"/>
      <c r="ZQ22"/>
      <c r="ZR22"/>
      <c r="ZS22"/>
      <c r="ZT22"/>
      <c r="ZU22"/>
      <c r="ZV22"/>
      <c r="ZW22"/>
      <c r="ZX22"/>
      <c r="ZY22"/>
      <c r="ZZ22" s="52"/>
      <c r="AAA22" s="192"/>
      <c r="AAD22" s="90"/>
      <c r="AAE22" s="520">
        <f>IF(AND(S.General.Complexity&gt;1,S.SIP.Involved="Y"),1,0)</f>
        <v>0</v>
      </c>
      <c r="AAF22" s="77"/>
      <c r="AAG22" s="61"/>
      <c r="AAH22" s="73">
        <f>IF(S.SIP.Involved="N",,IF(S.General.Complexity=1,,IF(S.Notice.Involved="N","ERROR",WORKDAY(DATE(YEAR(S.Notice.OpenComment),MONTH(S.Notice.OpenComment)-6,DAY(S.Notice.OpenComment+1)),-1,S.DDL_DEQClosed))))</f>
        <v>0</v>
      </c>
      <c r="AAI22" s="61"/>
      <c r="AAJ22" s="188"/>
      <c r="AAK22" s="76" t="str">
        <f>IF(S.SIP.Involved="N","-blank-",IF(ISERROR(H22)=TRUE,"ERROR - Must enter 'Y' to involve public notice and hearing below","EPA - submit SIP Development Plan 6 months before comment period opens "))</f>
        <v xml:space="preserve">EPA - submit SIP Development Plan 6 months before comment period opens </v>
      </c>
      <c r="AAL22" s="90"/>
    </row>
    <row r="23" spans="1:717" s="23" customFormat="1" ht="15" customHeight="1">
      <c r="A23" s="200"/>
      <c r="B23" s="287" t="str">
        <f>AAK23</f>
        <v>EPA- submit Notice Packet 45 days before comment period opens</v>
      </c>
      <c r="C23"/>
      <c r="D23" s="824"/>
      <c r="E23" s="825"/>
      <c r="F23" s="457">
        <f ca="1">IF(S.SIP.Involved="N",0,IF(H23="ERROR",0,NETWORKDAYS(TODAY(),H23,S.DDL_DEQClosed)))</f>
        <v>4</v>
      </c>
      <c r="H23" s="355">
        <f>AAH23</f>
        <v>41576</v>
      </c>
      <c r="I23" s="459"/>
      <c r="J23" s="193"/>
      <c r="K23" s="46"/>
      <c r="L23" s="46"/>
      <c r="M23" s="46"/>
      <c r="N23" s="46"/>
      <c r="O23" s="46"/>
      <c r="P23" s="46"/>
      <c r="Q23" s="46"/>
      <c r="R23" s="46"/>
      <c r="S23" s="46"/>
      <c r="T23" s="46"/>
      <c r="U23" s="46"/>
      <c r="V23" s="46"/>
      <c r="W23" s="46"/>
      <c r="X23" s="46"/>
      <c r="Y23" s="46"/>
      <c r="Z23" s="46"/>
      <c r="AA23" s="46"/>
      <c r="AB23" s="46"/>
      <c r="AC23" s="46"/>
      <c r="AD23" s="46"/>
      <c r="AE23" s="46"/>
      <c r="AF23" s="46"/>
      <c r="AG23" s="46"/>
      <c r="AH23" s="46"/>
      <c r="AI23" s="46"/>
      <c r="AJ23" s="46"/>
      <c r="AK23" s="46"/>
      <c r="AL23" s="46"/>
      <c r="AM23" s="46"/>
      <c r="AN23" s="46"/>
      <c r="AO23" s="46"/>
      <c r="AP23" s="46"/>
      <c r="AQ23" s="46"/>
      <c r="AR23" s="46"/>
      <c r="AS23" s="46"/>
      <c r="AT23" s="46"/>
      <c r="AU23" s="46"/>
      <c r="AV23" s="46"/>
      <c r="AW23" s="46"/>
      <c r="AX23" s="46"/>
      <c r="AY23" s="46"/>
      <c r="AZ23" s="46"/>
      <c r="BA23" s="46"/>
      <c r="BB23" s="46"/>
      <c r="BC23" s="46"/>
      <c r="BD23" s="46"/>
      <c r="BE23" s="46"/>
      <c r="BF23" s="46"/>
      <c r="BG23" s="46"/>
      <c r="BH23" s="46"/>
      <c r="BI23" s="46"/>
      <c r="BJ23" s="46"/>
      <c r="BK23" s="46"/>
      <c r="BL23" s="46"/>
      <c r="BM23" s="46"/>
      <c r="BN23" s="46"/>
      <c r="BO23" s="46"/>
      <c r="BP23" s="46"/>
      <c r="BQ23" s="46"/>
      <c r="BR23" s="46"/>
      <c r="BS23" s="46"/>
      <c r="BT23" s="46"/>
      <c r="BU23" s="46"/>
      <c r="BV23" s="46"/>
      <c r="BW23" s="46"/>
      <c r="BX23" s="46"/>
      <c r="BY23" s="46"/>
      <c r="BZ23" s="46"/>
      <c r="CA23" s="46"/>
      <c r="CB23" s="46"/>
      <c r="CC23" s="46"/>
      <c r="CD23" s="46"/>
      <c r="CE23" s="46"/>
      <c r="CF23" s="46"/>
      <c r="CG23" s="46"/>
      <c r="CH23" s="46"/>
      <c r="CI23" s="46"/>
      <c r="CJ23" s="46"/>
      <c r="CK23" s="46"/>
      <c r="CL23" s="46"/>
      <c r="CM23" s="46"/>
      <c r="CN23" s="46"/>
      <c r="CO23" s="46"/>
      <c r="CP23" s="46"/>
      <c r="CQ23" s="46"/>
      <c r="CR23" s="46"/>
      <c r="CS23" s="46"/>
      <c r="CT23" s="46"/>
      <c r="CU23" s="46"/>
      <c r="CV23" s="46"/>
      <c r="CW23" s="46"/>
      <c r="CX23" s="46"/>
      <c r="CY23" s="46"/>
      <c r="CZ23" s="46"/>
      <c r="DA23" s="46"/>
      <c r="DB23" s="46"/>
      <c r="DC23" s="46"/>
      <c r="DD23" s="46"/>
      <c r="DE23" s="46"/>
      <c r="DF23" s="46"/>
      <c r="DG23" s="46"/>
      <c r="DH23" s="46"/>
      <c r="DI23" s="46"/>
      <c r="DJ23" s="46"/>
      <c r="DK23" s="46"/>
      <c r="DL23" s="46"/>
      <c r="DM23" s="46"/>
      <c r="DN23" s="46"/>
      <c r="DO23" s="46"/>
      <c r="DP23" s="46"/>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IW23"/>
      <c r="IX23"/>
      <c r="IY23"/>
      <c r="IZ23"/>
      <c r="JA23"/>
      <c r="JB23"/>
      <c r="JC23"/>
      <c r="JD23"/>
      <c r="JE23"/>
      <c r="JF23"/>
      <c r="JG23"/>
      <c r="JH23"/>
      <c r="JI23"/>
      <c r="JJ23"/>
      <c r="JK23"/>
      <c r="JL23"/>
      <c r="JM23"/>
      <c r="JN23"/>
      <c r="JO23"/>
      <c r="JP23"/>
      <c r="JQ23"/>
      <c r="JR23"/>
      <c r="JS23"/>
      <c r="JT23"/>
      <c r="JU23"/>
      <c r="JV23"/>
      <c r="JW23"/>
      <c r="JX23"/>
      <c r="JY23"/>
      <c r="JZ23"/>
      <c r="KA23"/>
      <c r="KB23"/>
      <c r="KC23"/>
      <c r="KD23"/>
      <c r="KE23"/>
      <c r="KF23"/>
      <c r="KG23"/>
      <c r="KH23"/>
      <c r="KI23"/>
      <c r="KJ23"/>
      <c r="KK23"/>
      <c r="KL23"/>
      <c r="KM23"/>
      <c r="KN23"/>
      <c r="KO23"/>
      <c r="KP23"/>
      <c r="KQ23"/>
      <c r="KR23"/>
      <c r="KS23"/>
      <c r="KT23"/>
      <c r="KU23"/>
      <c r="KV23"/>
      <c r="KW23"/>
      <c r="KX23"/>
      <c r="KY23"/>
      <c r="KZ23"/>
      <c r="LA23"/>
      <c r="LB23"/>
      <c r="LC23"/>
      <c r="LD23"/>
      <c r="LE23"/>
      <c r="LF23"/>
      <c r="LG23"/>
      <c r="LH23"/>
      <c r="LI23"/>
      <c r="LJ23"/>
      <c r="LK23"/>
      <c r="LL23"/>
      <c r="LM23"/>
      <c r="LN23"/>
      <c r="LO23"/>
      <c r="LP23"/>
      <c r="LQ23"/>
      <c r="LR23"/>
      <c r="LS23"/>
      <c r="LT23"/>
      <c r="LU23"/>
      <c r="LV23"/>
      <c r="LW23"/>
      <c r="LX23"/>
      <c r="LY23"/>
      <c r="LZ23"/>
      <c r="MA23"/>
      <c r="MB23"/>
      <c r="MC23"/>
      <c r="MD23"/>
      <c r="ME23"/>
      <c r="MF23"/>
      <c r="MG23"/>
      <c r="MH23"/>
      <c r="MI23"/>
      <c r="MJ23"/>
      <c r="MK23"/>
      <c r="ML23"/>
      <c r="MM23"/>
      <c r="MN23"/>
      <c r="MO23"/>
      <c r="MP23"/>
      <c r="MQ23"/>
      <c r="MR23"/>
      <c r="MS23"/>
      <c r="MT23"/>
      <c r="MU23"/>
      <c r="MV23"/>
      <c r="MW23"/>
      <c r="MX23"/>
      <c r="MY23"/>
      <c r="MZ23"/>
      <c r="NA23"/>
      <c r="NB23"/>
      <c r="NC23"/>
      <c r="ND23"/>
      <c r="NE23"/>
      <c r="NF23"/>
      <c r="NG23"/>
      <c r="NH23"/>
      <c r="NI23"/>
      <c r="NJ23"/>
      <c r="NK23"/>
      <c r="NL23"/>
      <c r="NM23"/>
      <c r="NN23"/>
      <c r="NO23"/>
      <c r="NP23"/>
      <c r="NQ23"/>
      <c r="NR23"/>
      <c r="NS23"/>
      <c r="NT23"/>
      <c r="NU23"/>
      <c r="NV23"/>
      <c r="NW23"/>
      <c r="NX23"/>
      <c r="NY23"/>
      <c r="NZ23"/>
      <c r="OA23"/>
      <c r="OB23"/>
      <c r="OC23"/>
      <c r="OD23"/>
      <c r="OE23"/>
      <c r="OF23"/>
      <c r="OG23"/>
      <c r="OH23"/>
      <c r="OI23"/>
      <c r="OJ23"/>
      <c r="OK23"/>
      <c r="OL23"/>
      <c r="OM23"/>
      <c r="ON23"/>
      <c r="OO23"/>
      <c r="OP23"/>
      <c r="OQ23"/>
      <c r="OR23"/>
      <c r="OS23"/>
      <c r="OT23"/>
      <c r="OU23"/>
      <c r="OV23"/>
      <c r="OW23"/>
      <c r="OX23"/>
      <c r="OY23"/>
      <c r="OZ23"/>
      <c r="PA23"/>
      <c r="PB23"/>
      <c r="PC23"/>
      <c r="PD23"/>
      <c r="PE23"/>
      <c r="PF23"/>
      <c r="PG23"/>
      <c r="PH23"/>
      <c r="PI23"/>
      <c r="PJ23"/>
      <c r="PK23"/>
      <c r="PL23"/>
      <c r="PM23"/>
      <c r="PN23"/>
      <c r="PO23"/>
      <c r="PP23"/>
      <c r="PQ23"/>
      <c r="PR23"/>
      <c r="PS23"/>
      <c r="PT23"/>
      <c r="PU23"/>
      <c r="PV23"/>
      <c r="PW23"/>
      <c r="PX23"/>
      <c r="PY23"/>
      <c r="PZ23"/>
      <c r="QA23"/>
      <c r="QB23"/>
      <c r="QC23"/>
      <c r="QD23"/>
      <c r="QE23"/>
      <c r="QF23"/>
      <c r="QG23"/>
      <c r="QH23"/>
      <c r="QI23"/>
      <c r="QJ23"/>
      <c r="QK23"/>
      <c r="QL23"/>
      <c r="QM23"/>
      <c r="QN23"/>
      <c r="QO23"/>
      <c r="QP23"/>
      <c r="QQ23"/>
      <c r="QR23"/>
      <c r="QS23"/>
      <c r="QT23"/>
      <c r="QU23"/>
      <c r="QV23"/>
      <c r="QW23"/>
      <c r="QX23"/>
      <c r="QY23"/>
      <c r="QZ23"/>
      <c r="RA23"/>
      <c r="RB23"/>
      <c r="RC23"/>
      <c r="RD23"/>
      <c r="RE23"/>
      <c r="RF23"/>
      <c r="RG23"/>
      <c r="RH23"/>
      <c r="RI23"/>
      <c r="RJ23"/>
      <c r="RK23"/>
      <c r="RL23"/>
      <c r="RM23"/>
      <c r="RN23"/>
      <c r="RO23"/>
      <c r="RP23"/>
      <c r="RQ23"/>
      <c r="RR23"/>
      <c r="RS23"/>
      <c r="RT23"/>
      <c r="RU23"/>
      <c r="RV23"/>
      <c r="RW23"/>
      <c r="RX23"/>
      <c r="RY23"/>
      <c r="RZ23"/>
      <c r="SA23"/>
      <c r="SB23"/>
      <c r="SC23"/>
      <c r="SD23"/>
      <c r="SE23"/>
      <c r="SF23"/>
      <c r="SG23"/>
      <c r="SH23"/>
      <c r="SI23"/>
      <c r="SJ23"/>
      <c r="SK23"/>
      <c r="SL23"/>
      <c r="SM23"/>
      <c r="SN23"/>
      <c r="SO23"/>
      <c r="SP23"/>
      <c r="SQ23"/>
      <c r="SR23"/>
      <c r="SS23"/>
      <c r="ST23"/>
      <c r="SU23"/>
      <c r="SV23"/>
      <c r="SW23"/>
      <c r="SX23"/>
      <c r="SY23"/>
      <c r="SZ23"/>
      <c r="TA23"/>
      <c r="TB23"/>
      <c r="TC23"/>
      <c r="TD23"/>
      <c r="TE23"/>
      <c r="TF23"/>
      <c r="TG23"/>
      <c r="TH23"/>
      <c r="TI23"/>
      <c r="TJ23"/>
      <c r="TK23"/>
      <c r="TL23"/>
      <c r="TM23"/>
      <c r="TN23"/>
      <c r="TO23"/>
      <c r="TP23"/>
      <c r="TQ23"/>
      <c r="TR23"/>
      <c r="TS23"/>
      <c r="TT23"/>
      <c r="TU23"/>
      <c r="TV23"/>
      <c r="TW23"/>
      <c r="TX23"/>
      <c r="TY23"/>
      <c r="TZ23"/>
      <c r="UA23"/>
      <c r="UB23"/>
      <c r="UC23"/>
      <c r="UD23"/>
      <c r="UE23"/>
      <c r="UF23"/>
      <c r="UG23"/>
      <c r="UH23"/>
      <c r="UI23"/>
      <c r="UJ23"/>
      <c r="UK23"/>
      <c r="UL23"/>
      <c r="UM23"/>
      <c r="UN23"/>
      <c r="UO23"/>
      <c r="UP23"/>
      <c r="UQ23"/>
      <c r="UR23"/>
      <c r="US23"/>
      <c r="UT23"/>
      <c r="UU23"/>
      <c r="UV23"/>
      <c r="UW23"/>
      <c r="UX23"/>
      <c r="UY23"/>
      <c r="UZ23"/>
      <c r="VA23"/>
      <c r="VB23"/>
      <c r="VC23"/>
      <c r="VD23"/>
      <c r="VE23"/>
      <c r="VF23"/>
      <c r="VG23"/>
      <c r="VH23"/>
      <c r="VI23"/>
      <c r="VJ23"/>
      <c r="VK23"/>
      <c r="VL23"/>
      <c r="VM23"/>
      <c r="VN23"/>
      <c r="VO23"/>
      <c r="VP23"/>
      <c r="VQ23"/>
      <c r="VR23"/>
      <c r="VS23"/>
      <c r="VT23"/>
      <c r="VU23"/>
      <c r="VV23"/>
      <c r="VW23"/>
      <c r="VX23"/>
      <c r="VY23"/>
      <c r="VZ23"/>
      <c r="WA23"/>
      <c r="WB23"/>
      <c r="WC23"/>
      <c r="WD23"/>
      <c r="WE23"/>
      <c r="WF23"/>
      <c r="WG23"/>
      <c r="WH23"/>
      <c r="WI23"/>
      <c r="WJ23"/>
      <c r="WK23"/>
      <c r="WL23"/>
      <c r="WM23"/>
      <c r="WN23"/>
      <c r="WO23"/>
      <c r="WP23"/>
      <c r="WQ23"/>
      <c r="WR23"/>
      <c r="WS23"/>
      <c r="WT23"/>
      <c r="WU23"/>
      <c r="WV23"/>
      <c r="WW23"/>
      <c r="WX23"/>
      <c r="WY23"/>
      <c r="WZ23"/>
      <c r="XA23"/>
      <c r="XB23"/>
      <c r="XC23"/>
      <c r="XD23"/>
      <c r="XE23"/>
      <c r="XF23"/>
      <c r="XG23"/>
      <c r="XH23"/>
      <c r="XI23"/>
      <c r="XJ23"/>
      <c r="XK23"/>
      <c r="XL23"/>
      <c r="XM23"/>
      <c r="XN23"/>
      <c r="XO23"/>
      <c r="XP23"/>
      <c r="XQ23"/>
      <c r="XR23"/>
      <c r="XS23"/>
      <c r="XT23"/>
      <c r="XU23"/>
      <c r="XV23"/>
      <c r="XW23"/>
      <c r="XX23"/>
      <c r="XY23"/>
      <c r="XZ23"/>
      <c r="YA23"/>
      <c r="YB23"/>
      <c r="YC23"/>
      <c r="YD23"/>
      <c r="YE23"/>
      <c r="YF23"/>
      <c r="YG23"/>
      <c r="YH23"/>
      <c r="YI23"/>
      <c r="YJ23"/>
      <c r="YK23"/>
      <c r="YL23"/>
      <c r="YM23"/>
      <c r="YN23"/>
      <c r="YO23"/>
      <c r="YP23"/>
      <c r="YQ23"/>
      <c r="YR23"/>
      <c r="YS23"/>
      <c r="YT23"/>
      <c r="YU23"/>
      <c r="YV23"/>
      <c r="YW23"/>
      <c r="YX23"/>
      <c r="YY23"/>
      <c r="YZ23"/>
      <c r="ZA23"/>
      <c r="ZB23"/>
      <c r="ZC23"/>
      <c r="ZD23"/>
      <c r="ZE23"/>
      <c r="ZF23"/>
      <c r="ZG23"/>
      <c r="ZH23"/>
      <c r="ZI23"/>
      <c r="ZJ23"/>
      <c r="ZK23"/>
      <c r="ZL23"/>
      <c r="ZM23"/>
      <c r="ZN23"/>
      <c r="ZO23"/>
      <c r="ZP23"/>
      <c r="ZQ23"/>
      <c r="ZR23"/>
      <c r="ZS23"/>
      <c r="ZT23"/>
      <c r="ZU23"/>
      <c r="ZV23"/>
      <c r="ZW23"/>
      <c r="ZX23"/>
      <c r="ZY23"/>
      <c r="ZZ23" s="52"/>
      <c r="AAA23" s="192"/>
      <c r="AAD23" s="90"/>
      <c r="AAE23" s="520">
        <f>IF(S.SIP.Involved="Y",1,0)</f>
        <v>1</v>
      </c>
      <c r="AAF23" s="191" t="s">
        <v>0</v>
      </c>
      <c r="AAG23" s="77"/>
      <c r="AAH23" s="73">
        <f>IF(S.SIP.Involved="N",,IF(S.Notice.Involved="N","ERROR",WORKDAY(S.Notice.OpenComment-44,-1,S.DDL_DEQClosed)))</f>
        <v>41576</v>
      </c>
      <c r="AAI23" s="61"/>
      <c r="AAJ23" s="61"/>
      <c r="AAK23" s="76" t="str">
        <f>IF(S.SIP.Involved="N","-blank-",IF(ISERROR(H23)=TRUE,"ERROR - Must enter 'Y' to involve public notice and hearing below","EPA- submit Notice Packet 45 days before comment period opens"))</f>
        <v>EPA- submit Notice Packet 45 days before comment period opens</v>
      </c>
      <c r="AAL23" s="90"/>
    </row>
    <row r="24" spans="1:717" s="23" customFormat="1" ht="6" customHeight="1" thickBot="1">
      <c r="A24" s="171"/>
      <c r="B24" s="461"/>
      <c r="C24" s="461"/>
      <c r="D24" s="824"/>
      <c r="E24" s="825"/>
      <c r="F24" s="463"/>
      <c r="G24" s="391"/>
      <c r="H24" s="464"/>
      <c r="I24" s="459"/>
      <c r="J24" s="193"/>
      <c r="K24" s="46"/>
      <c r="L24" s="46"/>
      <c r="M24" s="46"/>
      <c r="N24" s="46"/>
      <c r="O24" s="46"/>
      <c r="P24" s="46"/>
      <c r="Q24" s="46"/>
      <c r="R24" s="46"/>
      <c r="S24" s="46"/>
      <c r="T24" s="46"/>
      <c r="U24" s="46"/>
      <c r="V24" s="46"/>
      <c r="W24" s="46"/>
      <c r="X24" s="46"/>
      <c r="Y24" s="46"/>
      <c r="Z24" s="46"/>
      <c r="AA24" s="46"/>
      <c r="AB24" s="46"/>
      <c r="AC24" s="46"/>
      <c r="AD24" s="46"/>
      <c r="AE24" s="46"/>
      <c r="AF24" s="46"/>
      <c r="AG24" s="46"/>
      <c r="AH24" s="46"/>
      <c r="AI24" s="46"/>
      <c r="AJ24" s="46"/>
      <c r="AK24" s="46"/>
      <c r="AL24" s="46"/>
      <c r="AM24" s="46"/>
      <c r="AN24" s="46"/>
      <c r="AO24" s="46"/>
      <c r="AP24" s="46"/>
      <c r="AQ24" s="46"/>
      <c r="AR24" s="46"/>
      <c r="AS24" s="46"/>
      <c r="AT24" s="46"/>
      <c r="AU24" s="46"/>
      <c r="AV24" s="46"/>
      <c r="AW24" s="46"/>
      <c r="AX24" s="46"/>
      <c r="AY24" s="46"/>
      <c r="AZ24" s="46"/>
      <c r="BA24" s="46"/>
      <c r="BB24" s="46"/>
      <c r="BC24" s="46"/>
      <c r="BD24" s="46"/>
      <c r="BE24" s="46"/>
      <c r="BF24" s="46"/>
      <c r="BG24" s="46"/>
      <c r="BH24" s="46"/>
      <c r="BI24" s="46"/>
      <c r="BJ24" s="46"/>
      <c r="BK24" s="46"/>
      <c r="BL24" s="46"/>
      <c r="BM24" s="46"/>
      <c r="BN24" s="46"/>
      <c r="BO24" s="46"/>
      <c r="BP24" s="46"/>
      <c r="BQ24" s="46"/>
      <c r="BR24" s="46"/>
      <c r="BS24" s="46"/>
      <c r="BT24" s="46"/>
      <c r="BU24" s="46"/>
      <c r="BV24" s="46"/>
      <c r="BW24" s="46"/>
      <c r="BX24" s="46"/>
      <c r="BY24" s="46"/>
      <c r="BZ24" s="46"/>
      <c r="CA24" s="46"/>
      <c r="CB24" s="46"/>
      <c r="CC24" s="46"/>
      <c r="CD24" s="46"/>
      <c r="CE24" s="46"/>
      <c r="CF24" s="46"/>
      <c r="CG24" s="46"/>
      <c r="CH24" s="46"/>
      <c r="CI24" s="46"/>
      <c r="CJ24" s="46"/>
      <c r="CK24" s="46"/>
      <c r="CL24" s="46"/>
      <c r="CM24" s="46"/>
      <c r="CN24" s="46"/>
      <c r="CO24" s="46"/>
      <c r="CP24" s="46"/>
      <c r="CQ24" s="46"/>
      <c r="CR24" s="46"/>
      <c r="CS24" s="46"/>
      <c r="CT24" s="46"/>
      <c r="CU24" s="46"/>
      <c r="CV24" s="46"/>
      <c r="CW24" s="46"/>
      <c r="CX24" s="46"/>
      <c r="CY24" s="46"/>
      <c r="CZ24" s="46"/>
      <c r="DA24" s="46"/>
      <c r="DB24" s="46"/>
      <c r="DC24" s="46"/>
      <c r="DD24" s="46"/>
      <c r="DE24" s="46"/>
      <c r="DF24" s="46"/>
      <c r="DG24" s="46"/>
      <c r="DH24" s="46"/>
      <c r="DI24" s="46"/>
      <c r="DJ24" s="46"/>
      <c r="DK24" s="46"/>
      <c r="DL24" s="46"/>
      <c r="DM24" s="46"/>
      <c r="DN24" s="46"/>
      <c r="DO24" s="46"/>
      <c r="DP24" s="46"/>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c r="IZ24"/>
      <c r="JA24"/>
      <c r="JB24"/>
      <c r="JC24"/>
      <c r="JD24"/>
      <c r="JE24"/>
      <c r="JF24"/>
      <c r="JG24"/>
      <c r="JH24"/>
      <c r="JI24"/>
      <c r="JJ24"/>
      <c r="JK24"/>
      <c r="JL24"/>
      <c r="JM24"/>
      <c r="JN24"/>
      <c r="JO24"/>
      <c r="JP24"/>
      <c r="JQ24"/>
      <c r="JR24"/>
      <c r="JS24"/>
      <c r="JT24"/>
      <c r="JU24"/>
      <c r="JV24"/>
      <c r="JW24"/>
      <c r="JX24"/>
      <c r="JY24"/>
      <c r="JZ24"/>
      <c r="KA24"/>
      <c r="KB24"/>
      <c r="KC24"/>
      <c r="KD24"/>
      <c r="KE24"/>
      <c r="KF24"/>
      <c r="KG24"/>
      <c r="KH24"/>
      <c r="KI24"/>
      <c r="KJ24"/>
      <c r="KK24"/>
      <c r="KL24"/>
      <c r="KM24"/>
      <c r="KN24"/>
      <c r="KO24"/>
      <c r="KP24"/>
      <c r="KQ24"/>
      <c r="KR24"/>
      <c r="KS24"/>
      <c r="KT24"/>
      <c r="KU24"/>
      <c r="KV24"/>
      <c r="KW24"/>
      <c r="KX24"/>
      <c r="KY24"/>
      <c r="KZ24"/>
      <c r="LA24"/>
      <c r="LB24"/>
      <c r="LC24"/>
      <c r="LD24"/>
      <c r="LE24"/>
      <c r="LF24"/>
      <c r="LG24"/>
      <c r="LH24"/>
      <c r="LI24"/>
      <c r="LJ24"/>
      <c r="LK24"/>
      <c r="LL24"/>
      <c r="LM24"/>
      <c r="LN24"/>
      <c r="LO24"/>
      <c r="LP24"/>
      <c r="LQ24"/>
      <c r="LR24"/>
      <c r="LS24"/>
      <c r="LT24"/>
      <c r="LU24"/>
      <c r="LV24"/>
      <c r="LW24"/>
      <c r="LX24"/>
      <c r="LY24"/>
      <c r="LZ24"/>
      <c r="MA24"/>
      <c r="MB24"/>
      <c r="MC24"/>
      <c r="MD24"/>
      <c r="ME24"/>
      <c r="MF24"/>
      <c r="MG24"/>
      <c r="MH24"/>
      <c r="MI24"/>
      <c r="MJ24"/>
      <c r="MK24"/>
      <c r="ML24"/>
      <c r="MM24"/>
      <c r="MN24"/>
      <c r="MO24"/>
      <c r="MP24"/>
      <c r="MQ24"/>
      <c r="MR24"/>
      <c r="MS24"/>
      <c r="MT24"/>
      <c r="MU24"/>
      <c r="MV24"/>
      <c r="MW24"/>
      <c r="MX24"/>
      <c r="MY24"/>
      <c r="MZ24"/>
      <c r="NA24"/>
      <c r="NB24"/>
      <c r="NC24"/>
      <c r="ND24"/>
      <c r="NE24"/>
      <c r="NF24"/>
      <c r="NG24"/>
      <c r="NH24"/>
      <c r="NI24"/>
      <c r="NJ24"/>
      <c r="NK24"/>
      <c r="NL24"/>
      <c r="NM24"/>
      <c r="NN24"/>
      <c r="NO24"/>
      <c r="NP24"/>
      <c r="NQ24"/>
      <c r="NR24"/>
      <c r="NS24"/>
      <c r="NT24"/>
      <c r="NU24"/>
      <c r="NV24"/>
      <c r="NW24"/>
      <c r="NX24"/>
      <c r="NY24"/>
      <c r="NZ24"/>
      <c r="OA24"/>
      <c r="OB24"/>
      <c r="OC24"/>
      <c r="OD24"/>
      <c r="OE24"/>
      <c r="OF24"/>
      <c r="OG24"/>
      <c r="OH24"/>
      <c r="OI24"/>
      <c r="OJ24"/>
      <c r="OK24"/>
      <c r="OL24"/>
      <c r="OM24"/>
      <c r="ON24"/>
      <c r="OO24"/>
      <c r="OP24"/>
      <c r="OQ24"/>
      <c r="OR24"/>
      <c r="OS24"/>
      <c r="OT24"/>
      <c r="OU24"/>
      <c r="OV24"/>
      <c r="OW24"/>
      <c r="OX24"/>
      <c r="OY24"/>
      <c r="OZ24"/>
      <c r="PA24"/>
      <c r="PB24"/>
      <c r="PC24"/>
      <c r="PD24"/>
      <c r="PE24"/>
      <c r="PF24"/>
      <c r="PG24"/>
      <c r="PH24"/>
      <c r="PI24"/>
      <c r="PJ24"/>
      <c r="PK24"/>
      <c r="PL24"/>
      <c r="PM24"/>
      <c r="PN24"/>
      <c r="PO24"/>
      <c r="PP24"/>
      <c r="PQ24"/>
      <c r="PR24"/>
      <c r="PS24"/>
      <c r="PT24"/>
      <c r="PU24"/>
      <c r="PV24"/>
      <c r="PW24"/>
      <c r="PX24"/>
      <c r="PY24"/>
      <c r="PZ24"/>
      <c r="QA24"/>
      <c r="QB24"/>
      <c r="QC24"/>
      <c r="QD24"/>
      <c r="QE24"/>
      <c r="QF24"/>
      <c r="QG24"/>
      <c r="QH24"/>
      <c r="QI24"/>
      <c r="QJ24"/>
      <c r="QK24"/>
      <c r="QL24"/>
      <c r="QM24"/>
      <c r="QN24"/>
      <c r="QO24"/>
      <c r="QP24"/>
      <c r="QQ24"/>
      <c r="QR24"/>
      <c r="QS24"/>
      <c r="QT24"/>
      <c r="QU24"/>
      <c r="QV24"/>
      <c r="QW24"/>
      <c r="QX24"/>
      <c r="QY24"/>
      <c r="QZ24"/>
      <c r="RA24"/>
      <c r="RB24"/>
      <c r="RC24"/>
      <c r="RD24"/>
      <c r="RE24"/>
      <c r="RF24"/>
      <c r="RG24"/>
      <c r="RH24"/>
      <c r="RI24"/>
      <c r="RJ24"/>
      <c r="RK24"/>
      <c r="RL24"/>
      <c r="RM24"/>
      <c r="RN24"/>
      <c r="RO24"/>
      <c r="RP24"/>
      <c r="RQ24"/>
      <c r="RR24"/>
      <c r="RS24"/>
      <c r="RT24"/>
      <c r="RU24"/>
      <c r="RV24"/>
      <c r="RW24"/>
      <c r="RX24"/>
      <c r="RY24"/>
      <c r="RZ24"/>
      <c r="SA24"/>
      <c r="SB24"/>
      <c r="SC24"/>
      <c r="SD24"/>
      <c r="SE24"/>
      <c r="SF24"/>
      <c r="SG24"/>
      <c r="SH24"/>
      <c r="SI24"/>
      <c r="SJ24"/>
      <c r="SK24"/>
      <c r="SL24"/>
      <c r="SM24"/>
      <c r="SN24"/>
      <c r="SO24"/>
      <c r="SP24"/>
      <c r="SQ24"/>
      <c r="SR24"/>
      <c r="SS24"/>
      <c r="ST24"/>
      <c r="SU24"/>
      <c r="SV24"/>
      <c r="SW24"/>
      <c r="SX24"/>
      <c r="SY24"/>
      <c r="SZ24"/>
      <c r="TA24"/>
      <c r="TB24"/>
      <c r="TC24"/>
      <c r="TD24"/>
      <c r="TE24"/>
      <c r="TF24"/>
      <c r="TG24"/>
      <c r="TH24"/>
      <c r="TI24"/>
      <c r="TJ24"/>
      <c r="TK24"/>
      <c r="TL24"/>
      <c r="TM24"/>
      <c r="TN24"/>
      <c r="TO24"/>
      <c r="TP24"/>
      <c r="TQ24"/>
      <c r="TR24"/>
      <c r="TS24"/>
      <c r="TT24"/>
      <c r="TU24"/>
      <c r="TV24"/>
      <c r="TW24"/>
      <c r="TX24"/>
      <c r="TY24"/>
      <c r="TZ24"/>
      <c r="UA24"/>
      <c r="UB24"/>
      <c r="UC24"/>
      <c r="UD24"/>
      <c r="UE24"/>
      <c r="UF24"/>
      <c r="UG24"/>
      <c r="UH24"/>
      <c r="UI24"/>
      <c r="UJ24"/>
      <c r="UK24"/>
      <c r="UL24"/>
      <c r="UM24"/>
      <c r="UN24"/>
      <c r="UO24"/>
      <c r="UP24"/>
      <c r="UQ24"/>
      <c r="UR24"/>
      <c r="US24"/>
      <c r="UT24"/>
      <c r="UU24"/>
      <c r="UV24"/>
      <c r="UW24"/>
      <c r="UX24"/>
      <c r="UY24"/>
      <c r="UZ24"/>
      <c r="VA24"/>
      <c r="VB24"/>
      <c r="VC24"/>
      <c r="VD24"/>
      <c r="VE24"/>
      <c r="VF24"/>
      <c r="VG24"/>
      <c r="VH24"/>
      <c r="VI24"/>
      <c r="VJ24"/>
      <c r="VK24"/>
      <c r="VL24"/>
      <c r="VM24"/>
      <c r="VN24"/>
      <c r="VO24"/>
      <c r="VP24"/>
      <c r="VQ24"/>
      <c r="VR24"/>
      <c r="VS24"/>
      <c r="VT24"/>
      <c r="VU24"/>
      <c r="VV24"/>
      <c r="VW24"/>
      <c r="VX24"/>
      <c r="VY24"/>
      <c r="VZ24"/>
      <c r="WA24"/>
      <c r="WB24"/>
      <c r="WC24"/>
      <c r="WD24"/>
      <c r="WE24"/>
      <c r="WF24"/>
      <c r="WG24"/>
      <c r="WH24"/>
      <c r="WI24"/>
      <c r="WJ24"/>
      <c r="WK24"/>
      <c r="WL24"/>
      <c r="WM24"/>
      <c r="WN24"/>
      <c r="WO24"/>
      <c r="WP24"/>
      <c r="WQ24"/>
      <c r="WR24"/>
      <c r="WS24"/>
      <c r="WT24"/>
      <c r="WU24"/>
      <c r="WV24"/>
      <c r="WW24"/>
      <c r="WX24"/>
      <c r="WY24"/>
      <c r="WZ24"/>
      <c r="XA24"/>
      <c r="XB24"/>
      <c r="XC24"/>
      <c r="XD24"/>
      <c r="XE24"/>
      <c r="XF24"/>
      <c r="XG24"/>
      <c r="XH24"/>
      <c r="XI24"/>
      <c r="XJ24"/>
      <c r="XK24"/>
      <c r="XL24"/>
      <c r="XM24"/>
      <c r="XN24"/>
      <c r="XO24"/>
      <c r="XP24"/>
      <c r="XQ24"/>
      <c r="XR24"/>
      <c r="XS24"/>
      <c r="XT24"/>
      <c r="XU24"/>
      <c r="XV24"/>
      <c r="XW24"/>
      <c r="XX24"/>
      <c r="XY24"/>
      <c r="XZ24"/>
      <c r="YA24"/>
      <c r="YB24"/>
      <c r="YC24"/>
      <c r="YD24"/>
      <c r="YE24"/>
      <c r="YF24"/>
      <c r="YG24"/>
      <c r="YH24"/>
      <c r="YI24"/>
      <c r="YJ24"/>
      <c r="YK24"/>
      <c r="YL24"/>
      <c r="YM24"/>
      <c r="YN24"/>
      <c r="YO24"/>
      <c r="YP24"/>
      <c r="YQ24"/>
      <c r="YR24"/>
      <c r="YS24"/>
      <c r="YT24"/>
      <c r="YU24"/>
      <c r="YV24"/>
      <c r="YW24"/>
      <c r="YX24"/>
      <c r="YY24"/>
      <c r="YZ24"/>
      <c r="ZA24"/>
      <c r="ZB24"/>
      <c r="ZC24"/>
      <c r="ZD24"/>
      <c r="ZE24"/>
      <c r="ZF24"/>
      <c r="ZG24"/>
      <c r="ZH24"/>
      <c r="ZI24"/>
      <c r="ZJ24"/>
      <c r="ZK24"/>
      <c r="ZL24"/>
      <c r="ZM24"/>
      <c r="ZN24"/>
      <c r="ZO24"/>
      <c r="ZP24"/>
      <c r="ZQ24"/>
      <c r="ZR24"/>
      <c r="ZS24"/>
      <c r="ZT24"/>
      <c r="ZU24"/>
      <c r="ZV24"/>
      <c r="ZW24"/>
      <c r="ZX24"/>
      <c r="ZY24"/>
      <c r="ZZ24" s="52"/>
      <c r="AAA24" s="192"/>
      <c r="AAB24"/>
      <c r="AAC24"/>
      <c r="AAD24" s="90"/>
      <c r="AAE24" s="519">
        <v>0</v>
      </c>
      <c r="AAF24" s="190" t="s">
        <v>52</v>
      </c>
      <c r="AAG24" s="90"/>
      <c r="AAH24" s="90"/>
      <c r="AAI24" s="122"/>
      <c r="AAJ24" s="188"/>
      <c r="AAK24" s="91"/>
      <c r="AAL24" s="90"/>
    </row>
    <row r="25" spans="1:717" s="23" customFormat="1" ht="15" customHeight="1" thickBot="1">
      <c r="A25" s="171"/>
      <c r="B25" s="538" t="str">
        <f t="shared" si="4"/>
        <v>Public Notice</v>
      </c>
      <c r="C25" s="724" t="s">
        <v>17</v>
      </c>
      <c r="D25" s="839"/>
      <c r="E25" s="837">
        <f>AAJ25</f>
        <v>7</v>
      </c>
      <c r="F25" s="517"/>
      <c r="G25" s="517"/>
      <c r="H25" s="517"/>
      <c r="I25" s="459" t="s">
        <v>0</v>
      </c>
      <c r="J25" s="193"/>
      <c r="K25" s="46"/>
      <c r="L25" s="46"/>
      <c r="M25" s="46"/>
      <c r="N25" s="46"/>
      <c r="O25" s="46"/>
      <c r="P25" s="46"/>
      <c r="Q25" s="46"/>
      <c r="R25" s="46"/>
      <c r="S25" s="46"/>
      <c r="T25" s="46"/>
      <c r="U25" s="46"/>
      <c r="V25" s="46"/>
      <c r="W25" s="46"/>
      <c r="X25" s="46"/>
      <c r="Y25" s="46"/>
      <c r="Z25" s="46"/>
      <c r="AA25" s="46"/>
      <c r="AB25" s="46"/>
      <c r="AC25" s="46"/>
      <c r="AD25" s="46"/>
      <c r="AE25" s="46"/>
      <c r="AF25" s="46"/>
      <c r="AG25" s="46"/>
      <c r="AH25" s="46"/>
      <c r="AI25" s="46"/>
      <c r="AJ25" s="46"/>
      <c r="AK25" s="46"/>
      <c r="AL25" s="46"/>
      <c r="AM25" s="46"/>
      <c r="AN25" s="46"/>
      <c r="AO25" s="46"/>
      <c r="AP25" s="46"/>
      <c r="AQ25" s="46"/>
      <c r="AR25" s="46"/>
      <c r="AS25" s="46"/>
      <c r="AT25" s="46"/>
      <c r="AU25" s="46"/>
      <c r="AV25" s="46"/>
      <c r="AW25" s="46"/>
      <c r="AX25" s="46"/>
      <c r="AY25" s="46"/>
      <c r="AZ25" s="46"/>
      <c r="BA25" s="46"/>
      <c r="BB25" s="46"/>
      <c r="BC25" s="46"/>
      <c r="BD25" s="46"/>
      <c r="BE25" s="46"/>
      <c r="BF25" s="46"/>
      <c r="BG25" s="46"/>
      <c r="BH25" s="46"/>
      <c r="BI25" s="46"/>
      <c r="BJ25" s="46"/>
      <c r="BK25" s="46"/>
      <c r="BL25" s="46"/>
      <c r="BM25" s="46"/>
      <c r="BN25" s="46"/>
      <c r="BO25" s="46"/>
      <c r="BP25" s="46"/>
      <c r="BQ25" s="46"/>
      <c r="BR25" s="46"/>
      <c r="BS25" s="46"/>
      <c r="BT25" s="46"/>
      <c r="BU25" s="46"/>
      <c r="BV25" s="46"/>
      <c r="BW25" s="46"/>
      <c r="BX25" s="46"/>
      <c r="BY25" s="46"/>
      <c r="BZ25" s="46"/>
      <c r="CA25" s="46"/>
      <c r="CB25" s="46"/>
      <c r="CC25" s="46"/>
      <c r="CD25" s="46"/>
      <c r="CE25" s="46"/>
      <c r="CF25" s="46"/>
      <c r="CG25" s="46"/>
      <c r="CH25" s="46"/>
      <c r="CI25" s="46"/>
      <c r="CJ25" s="46"/>
      <c r="CK25" s="46"/>
      <c r="CL25" s="46"/>
      <c r="CM25" s="46"/>
      <c r="CN25" s="46"/>
      <c r="CO25" s="46"/>
      <c r="CP25" s="46"/>
      <c r="CQ25" s="46"/>
      <c r="CR25" s="46"/>
      <c r="CS25" s="46"/>
      <c r="CT25" s="46"/>
      <c r="CU25" s="46"/>
      <c r="CV25" s="46"/>
      <c r="CW25" s="46"/>
      <c r="CX25" s="46"/>
      <c r="CY25" s="46"/>
      <c r="CZ25" s="46"/>
      <c r="DA25" s="46"/>
      <c r="DB25" s="46"/>
      <c r="DC25" s="46"/>
      <c r="DD25" s="46"/>
      <c r="DE25" s="46"/>
      <c r="DF25" s="46"/>
      <c r="DG25" s="46"/>
      <c r="DH25" s="46"/>
      <c r="DI25" s="46"/>
      <c r="DJ25" s="46"/>
      <c r="DK25" s="46"/>
      <c r="DL25" s="46"/>
      <c r="DM25" s="46"/>
      <c r="DN25" s="46"/>
      <c r="DO25" s="46"/>
      <c r="DP25" s="46"/>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c r="IW25"/>
      <c r="IX25"/>
      <c r="IY25"/>
      <c r="IZ25"/>
      <c r="JA25"/>
      <c r="JB25"/>
      <c r="JC25"/>
      <c r="JD25"/>
      <c r="JE25"/>
      <c r="JF25"/>
      <c r="JG25"/>
      <c r="JH25"/>
      <c r="JI25"/>
      <c r="JJ25"/>
      <c r="JK25"/>
      <c r="JL25"/>
      <c r="JM25"/>
      <c r="JN25"/>
      <c r="JO25"/>
      <c r="JP25"/>
      <c r="JQ25"/>
      <c r="JR25"/>
      <c r="JS25"/>
      <c r="JT25"/>
      <c r="JU25"/>
      <c r="JV25"/>
      <c r="JW25"/>
      <c r="JX25"/>
      <c r="JY25"/>
      <c r="JZ25"/>
      <c r="KA25"/>
      <c r="KB25"/>
      <c r="KC25"/>
      <c r="KD25"/>
      <c r="KE25"/>
      <c r="KF25"/>
      <c r="KG25"/>
      <c r="KH25"/>
      <c r="KI25"/>
      <c r="KJ25"/>
      <c r="KK25"/>
      <c r="KL25"/>
      <c r="KM25"/>
      <c r="KN25"/>
      <c r="KO25"/>
      <c r="KP25"/>
      <c r="KQ25"/>
      <c r="KR25"/>
      <c r="KS25"/>
      <c r="KT25"/>
      <c r="KU25"/>
      <c r="KV25"/>
      <c r="KW25"/>
      <c r="KX25"/>
      <c r="KY25"/>
      <c r="KZ25"/>
      <c r="LA25"/>
      <c r="LB25"/>
      <c r="LC25"/>
      <c r="LD25"/>
      <c r="LE25"/>
      <c r="LF25"/>
      <c r="LG25"/>
      <c r="LH25"/>
      <c r="LI25"/>
      <c r="LJ25"/>
      <c r="LK25"/>
      <c r="LL25"/>
      <c r="LM25"/>
      <c r="LN25"/>
      <c r="LO25"/>
      <c r="LP25"/>
      <c r="LQ25"/>
      <c r="LR25"/>
      <c r="LS25"/>
      <c r="LT25"/>
      <c r="LU25"/>
      <c r="LV25"/>
      <c r="LW25"/>
      <c r="LX25"/>
      <c r="LY25"/>
      <c r="LZ25"/>
      <c r="MA25"/>
      <c r="MB25"/>
      <c r="MC25"/>
      <c r="MD25"/>
      <c r="ME25"/>
      <c r="MF25"/>
      <c r="MG25"/>
      <c r="MH25"/>
      <c r="MI25"/>
      <c r="MJ25"/>
      <c r="MK25"/>
      <c r="ML25"/>
      <c r="MM25"/>
      <c r="MN25"/>
      <c r="MO25"/>
      <c r="MP25"/>
      <c r="MQ25"/>
      <c r="MR25"/>
      <c r="MS25"/>
      <c r="MT25"/>
      <c r="MU25"/>
      <c r="MV25"/>
      <c r="MW25"/>
      <c r="MX25"/>
      <c r="MY25"/>
      <c r="MZ25"/>
      <c r="NA25"/>
      <c r="NB25"/>
      <c r="NC25"/>
      <c r="ND25"/>
      <c r="NE25"/>
      <c r="NF25"/>
      <c r="NG25"/>
      <c r="NH25"/>
      <c r="NI25"/>
      <c r="NJ25"/>
      <c r="NK25"/>
      <c r="NL25"/>
      <c r="NM25"/>
      <c r="NN25"/>
      <c r="NO25"/>
      <c r="NP25"/>
      <c r="NQ25"/>
      <c r="NR25"/>
      <c r="NS25"/>
      <c r="NT25"/>
      <c r="NU25"/>
      <c r="NV25"/>
      <c r="NW25"/>
      <c r="NX25"/>
      <c r="NY25"/>
      <c r="NZ25"/>
      <c r="OA25"/>
      <c r="OB25"/>
      <c r="OC25"/>
      <c r="OD25"/>
      <c r="OE25"/>
      <c r="OF25"/>
      <c r="OG25"/>
      <c r="OH25"/>
      <c r="OI25"/>
      <c r="OJ25"/>
      <c r="OK25"/>
      <c r="OL25"/>
      <c r="OM25"/>
      <c r="ON25"/>
      <c r="OO25"/>
      <c r="OP25"/>
      <c r="OQ25"/>
      <c r="OR25"/>
      <c r="OS25"/>
      <c r="OT25"/>
      <c r="OU25"/>
      <c r="OV25"/>
      <c r="OW25"/>
      <c r="OX25"/>
      <c r="OY25"/>
      <c r="OZ25"/>
      <c r="PA25"/>
      <c r="PB25"/>
      <c r="PC25"/>
      <c r="PD25"/>
      <c r="PE25"/>
      <c r="PF25"/>
      <c r="PG25"/>
      <c r="PH25"/>
      <c r="PI25"/>
      <c r="PJ25"/>
      <c r="PK25"/>
      <c r="PL25"/>
      <c r="PM25"/>
      <c r="PN25"/>
      <c r="PO25"/>
      <c r="PP25"/>
      <c r="PQ25"/>
      <c r="PR25"/>
      <c r="PS25"/>
      <c r="PT25"/>
      <c r="PU25"/>
      <c r="PV25"/>
      <c r="PW25"/>
      <c r="PX25"/>
      <c r="PY25"/>
      <c r="PZ25"/>
      <c r="QA25"/>
      <c r="QB25"/>
      <c r="QC25"/>
      <c r="QD25"/>
      <c r="QE25"/>
      <c r="QF25"/>
      <c r="QG25"/>
      <c r="QH25"/>
      <c r="QI25"/>
      <c r="QJ25"/>
      <c r="QK25"/>
      <c r="QL25"/>
      <c r="QM25"/>
      <c r="QN25"/>
      <c r="QO25"/>
      <c r="QP25"/>
      <c r="QQ25"/>
      <c r="QR25"/>
      <c r="QS25"/>
      <c r="QT25"/>
      <c r="QU25"/>
      <c r="QV25"/>
      <c r="QW25"/>
      <c r="QX25"/>
      <c r="QY25"/>
      <c r="QZ25"/>
      <c r="RA25"/>
      <c r="RB25"/>
      <c r="RC25"/>
      <c r="RD25"/>
      <c r="RE25"/>
      <c r="RF25"/>
      <c r="RG25"/>
      <c r="RH25"/>
      <c r="RI25"/>
      <c r="RJ25"/>
      <c r="RK25"/>
      <c r="RL25"/>
      <c r="RM25"/>
      <c r="RN25"/>
      <c r="RO25"/>
      <c r="RP25"/>
      <c r="RQ25"/>
      <c r="RR25"/>
      <c r="RS25"/>
      <c r="RT25"/>
      <c r="RU25"/>
      <c r="RV25"/>
      <c r="RW25"/>
      <c r="RX25"/>
      <c r="RY25"/>
      <c r="RZ25"/>
      <c r="SA25"/>
      <c r="SB25"/>
      <c r="SC25"/>
      <c r="SD25"/>
      <c r="SE25"/>
      <c r="SF25"/>
      <c r="SG25"/>
      <c r="SH25"/>
      <c r="SI25"/>
      <c r="SJ25"/>
      <c r="SK25"/>
      <c r="SL25"/>
      <c r="SM25"/>
      <c r="SN25"/>
      <c r="SO25"/>
      <c r="SP25"/>
      <c r="SQ25"/>
      <c r="SR25"/>
      <c r="SS25"/>
      <c r="ST25"/>
      <c r="SU25"/>
      <c r="SV25"/>
      <c r="SW25"/>
      <c r="SX25"/>
      <c r="SY25"/>
      <c r="SZ25"/>
      <c r="TA25"/>
      <c r="TB25"/>
      <c r="TC25"/>
      <c r="TD25"/>
      <c r="TE25"/>
      <c r="TF25"/>
      <c r="TG25"/>
      <c r="TH25"/>
      <c r="TI25"/>
      <c r="TJ25"/>
      <c r="TK25"/>
      <c r="TL25"/>
      <c r="TM25"/>
      <c r="TN25"/>
      <c r="TO25"/>
      <c r="TP25"/>
      <c r="TQ25"/>
      <c r="TR25"/>
      <c r="TS25"/>
      <c r="TT25"/>
      <c r="TU25"/>
      <c r="TV25"/>
      <c r="TW25"/>
      <c r="TX25"/>
      <c r="TY25"/>
      <c r="TZ25"/>
      <c r="UA25"/>
      <c r="UB25"/>
      <c r="UC25"/>
      <c r="UD25"/>
      <c r="UE25"/>
      <c r="UF25"/>
      <c r="UG25"/>
      <c r="UH25"/>
      <c r="UI25"/>
      <c r="UJ25"/>
      <c r="UK25"/>
      <c r="UL25"/>
      <c r="UM25"/>
      <c r="UN25"/>
      <c r="UO25"/>
      <c r="UP25"/>
      <c r="UQ25"/>
      <c r="UR25"/>
      <c r="US25"/>
      <c r="UT25"/>
      <c r="UU25"/>
      <c r="UV25"/>
      <c r="UW25"/>
      <c r="UX25"/>
      <c r="UY25"/>
      <c r="UZ25"/>
      <c r="VA25"/>
      <c r="VB25"/>
      <c r="VC25"/>
      <c r="VD25"/>
      <c r="VE25"/>
      <c r="VF25"/>
      <c r="VG25"/>
      <c r="VH25"/>
      <c r="VI25"/>
      <c r="VJ25"/>
      <c r="VK25"/>
      <c r="VL25"/>
      <c r="VM25"/>
      <c r="VN25"/>
      <c r="VO25"/>
      <c r="VP25"/>
      <c r="VQ25"/>
      <c r="VR25"/>
      <c r="VS25"/>
      <c r="VT25"/>
      <c r="VU25"/>
      <c r="VV25"/>
      <c r="VW25"/>
      <c r="VX25"/>
      <c r="VY25"/>
      <c r="VZ25"/>
      <c r="WA25"/>
      <c r="WB25"/>
      <c r="WC25"/>
      <c r="WD25"/>
      <c r="WE25"/>
      <c r="WF25"/>
      <c r="WG25"/>
      <c r="WH25"/>
      <c r="WI25"/>
      <c r="WJ25"/>
      <c r="WK25"/>
      <c r="WL25"/>
      <c r="WM25"/>
      <c r="WN25"/>
      <c r="WO25"/>
      <c r="WP25"/>
      <c r="WQ25"/>
      <c r="WR25"/>
      <c r="WS25"/>
      <c r="WT25"/>
      <c r="WU25"/>
      <c r="WV25"/>
      <c r="WW25"/>
      <c r="WX25"/>
      <c r="WY25"/>
      <c r="WZ25"/>
      <c r="XA25"/>
      <c r="XB25"/>
      <c r="XC25"/>
      <c r="XD25"/>
      <c r="XE25"/>
      <c r="XF25"/>
      <c r="XG25"/>
      <c r="XH25"/>
      <c r="XI25"/>
      <c r="XJ25"/>
      <c r="XK25"/>
      <c r="XL25"/>
      <c r="XM25"/>
      <c r="XN25"/>
      <c r="XO25"/>
      <c r="XP25"/>
      <c r="XQ25"/>
      <c r="XR25"/>
      <c r="XS25"/>
      <c r="XT25"/>
      <c r="XU25"/>
      <c r="XV25"/>
      <c r="XW25"/>
      <c r="XX25"/>
      <c r="XY25"/>
      <c r="XZ25"/>
      <c r="YA25"/>
      <c r="YB25"/>
      <c r="YC25"/>
      <c r="YD25"/>
      <c r="YE25"/>
      <c r="YF25"/>
      <c r="YG25"/>
      <c r="YH25"/>
      <c r="YI25"/>
      <c r="YJ25"/>
      <c r="YK25"/>
      <c r="YL25"/>
      <c r="YM25"/>
      <c r="YN25"/>
      <c r="YO25"/>
      <c r="YP25"/>
      <c r="YQ25"/>
      <c r="YR25"/>
      <c r="YS25"/>
      <c r="YT25"/>
      <c r="YU25"/>
      <c r="YV25"/>
      <c r="YW25"/>
      <c r="YX25"/>
      <c r="YY25"/>
      <c r="YZ25"/>
      <c r="ZA25"/>
      <c r="ZB25"/>
      <c r="ZC25"/>
      <c r="ZD25"/>
      <c r="ZE25"/>
      <c r="ZF25"/>
      <c r="ZG25"/>
      <c r="ZH25"/>
      <c r="ZI25"/>
      <c r="ZJ25"/>
      <c r="ZK25"/>
      <c r="ZL25"/>
      <c r="ZM25"/>
      <c r="ZN25"/>
      <c r="ZO25"/>
      <c r="ZP25"/>
      <c r="ZQ25"/>
      <c r="ZR25"/>
      <c r="ZS25"/>
      <c r="ZT25"/>
      <c r="ZU25"/>
      <c r="ZV25"/>
      <c r="ZW25"/>
      <c r="ZX25"/>
      <c r="ZY25"/>
      <c r="ZZ25" s="52"/>
      <c r="AAA25" s="192"/>
      <c r="AAB25"/>
      <c r="AAC25"/>
      <c r="AAD25" s="90"/>
      <c r="AAE25" s="519">
        <v>1</v>
      </c>
      <c r="AAF25" s="190" t="s">
        <v>52</v>
      </c>
      <c r="AAG25" s="61"/>
      <c r="AAH25" s="61"/>
      <c r="AAI25" s="72"/>
      <c r="AAJ25" s="489">
        <f>IF(S.Notice.Involved="N",0,IF(S.General.Complexity=1,7,IF(S.General.Complexity=2,14,21)))</f>
        <v>7</v>
      </c>
      <c r="AAK25" s="76" t="str">
        <f>IF(S.General.RuleType="T","Public Notice - not required for TEMPORARY rules (APA)",IF(AND(S.Hearing.1stInvolve="Y",S.Notice.Involved="N"),"ERROR: APA requies all hearings be noticed                            change to 'Y' &gt;",IF(AND(S.Notice.Involved="N",S.Hearing.1stInvolve="N"),"Public Notice - not involved, best practice to notice permanent rules",IF(AND(S.Notice.Involved="N",S.Hearing.1stInvolve="Y"),"ERROR: must notice all public hearings",IF(AND(S.Notice.Involved="Y",S.Hearing.1stInvolve="Y"),"Public Notice",IF(AND(S.Notice.Involved="Y",S.Hearing.1stInvolve="N"),"Public Notice WITHOUT hearing"))))))</f>
        <v>Public Notice</v>
      </c>
      <c r="AAL25" s="90"/>
      <c r="AAN25" s="147"/>
      <c r="AAO25" s="147"/>
    </row>
    <row r="26" spans="1:717" s="23" customFormat="1" ht="15" customHeight="1">
      <c r="A26" s="171" t="s">
        <v>0</v>
      </c>
      <c r="B26" s="287" t="str">
        <f t="shared" si="4"/>
        <v>EMT - preview period open a minimum of 7 workdays</v>
      </c>
      <c r="C26" s="287"/>
      <c r="D26" s="827"/>
      <c r="E26" s="825"/>
      <c r="F26" s="457">
        <f t="shared" ref="F26" ca="1" si="5">IF(YEAR(H26)&gt;2000,NETWORKDAYS(TODAY(),H26,S.DDL_DEQClosed),0)</f>
        <v>24</v>
      </c>
      <c r="G26" s="469">
        <f>AAG26</f>
        <v>41596</v>
      </c>
      <c r="H26" s="424">
        <f t="shared" ref="H26" si="6">AAH26</f>
        <v>41605</v>
      </c>
      <c r="I26" s="459"/>
      <c r="J26" s="193"/>
      <c r="K26" s="46"/>
      <c r="L26" s="46"/>
      <c r="M26" s="46"/>
      <c r="N26" s="46"/>
      <c r="O26" s="46"/>
      <c r="P26" s="46"/>
      <c r="Q26" s="46"/>
      <c r="R26" s="46"/>
      <c r="S26" s="46"/>
      <c r="T26" s="46"/>
      <c r="U26" s="46"/>
      <c r="V26" s="46"/>
      <c r="W26" s="46"/>
      <c r="X26" s="46"/>
      <c r="Y26" s="46"/>
      <c r="Z26" s="46"/>
      <c r="AA26" s="46"/>
      <c r="AB26" s="46"/>
      <c r="AC26" s="46"/>
      <c r="AD26" s="46"/>
      <c r="AE26" s="46"/>
      <c r="AF26" s="46"/>
      <c r="AG26" s="46"/>
      <c r="AH26" s="46"/>
      <c r="AI26" s="46"/>
      <c r="AJ26" s="46"/>
      <c r="AK26" s="46"/>
      <c r="AL26" s="46"/>
      <c r="AM26" s="46"/>
      <c r="AN26" s="46"/>
      <c r="AO26" s="46"/>
      <c r="AP26" s="46"/>
      <c r="AQ26" s="46"/>
      <c r="AR26" s="46"/>
      <c r="AS26" s="46"/>
      <c r="AT26" s="46"/>
      <c r="AU26" s="46"/>
      <c r="AV26" s="46"/>
      <c r="AW26" s="46"/>
      <c r="AX26" s="46"/>
      <c r="AY26" s="46"/>
      <c r="AZ26" s="46"/>
      <c r="BA26" s="46"/>
      <c r="BB26" s="46"/>
      <c r="BC26" s="46"/>
      <c r="BD26" s="46"/>
      <c r="BE26" s="46"/>
      <c r="BF26" s="46"/>
      <c r="BG26" s="46"/>
      <c r="BH26" s="46"/>
      <c r="BI26" s="46"/>
      <c r="BJ26" s="46"/>
      <c r="BK26" s="46"/>
      <c r="BL26" s="46"/>
      <c r="BM26" s="46"/>
      <c r="BN26" s="46"/>
      <c r="BO26" s="46"/>
      <c r="BP26" s="46"/>
      <c r="BQ26" s="46"/>
      <c r="BR26" s="46"/>
      <c r="BS26" s="46"/>
      <c r="BT26" s="46"/>
      <c r="BU26" s="46"/>
      <c r="BV26" s="46"/>
      <c r="BW26" s="46"/>
      <c r="BX26" s="46"/>
      <c r="BY26" s="46"/>
      <c r="BZ26" s="46"/>
      <c r="CA26" s="46"/>
      <c r="CB26" s="46"/>
      <c r="CC26" s="46"/>
      <c r="CD26" s="46"/>
      <c r="CE26" s="46"/>
      <c r="CF26" s="46"/>
      <c r="CG26" s="46"/>
      <c r="CH26" s="46"/>
      <c r="CI26" s="46"/>
      <c r="CJ26" s="46"/>
      <c r="CK26" s="46"/>
      <c r="CL26" s="46"/>
      <c r="CM26" s="46"/>
      <c r="CN26" s="46"/>
      <c r="CO26" s="46"/>
      <c r="CP26" s="46"/>
      <c r="CQ26" s="46"/>
      <c r="CR26" s="46"/>
      <c r="CS26" s="46"/>
      <c r="CT26" s="46"/>
      <c r="CU26" s="46"/>
      <c r="CV26" s="46"/>
      <c r="CW26" s="46"/>
      <c r="CX26" s="46"/>
      <c r="CY26" s="46"/>
      <c r="CZ26" s="46"/>
      <c r="DA26" s="46"/>
      <c r="DB26" s="46"/>
      <c r="DC26" s="46"/>
      <c r="DD26" s="46"/>
      <c r="DE26" s="46"/>
      <c r="DF26" s="46"/>
      <c r="DG26" s="46"/>
      <c r="DH26" s="46"/>
      <c r="DI26" s="46"/>
      <c r="DJ26" s="46"/>
      <c r="DK26" s="46"/>
      <c r="DL26" s="46"/>
      <c r="DM26" s="46"/>
      <c r="DN26" s="46"/>
      <c r="DO26" s="46"/>
      <c r="DP26" s="4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c r="IW26"/>
      <c r="IX26"/>
      <c r="IY26"/>
      <c r="IZ26"/>
      <c r="JA26"/>
      <c r="JB26"/>
      <c r="JC26"/>
      <c r="JD26"/>
      <c r="JE26"/>
      <c r="JF26"/>
      <c r="JG26"/>
      <c r="JH26"/>
      <c r="JI26"/>
      <c r="JJ26"/>
      <c r="JK26"/>
      <c r="JL26"/>
      <c r="JM26"/>
      <c r="JN26"/>
      <c r="JO26"/>
      <c r="JP26"/>
      <c r="JQ26"/>
      <c r="JR26"/>
      <c r="JS26"/>
      <c r="JT26"/>
      <c r="JU26"/>
      <c r="JV26"/>
      <c r="JW26"/>
      <c r="JX26"/>
      <c r="JY26"/>
      <c r="JZ26"/>
      <c r="KA26"/>
      <c r="KB26"/>
      <c r="KC26"/>
      <c r="KD26"/>
      <c r="KE26"/>
      <c r="KF26"/>
      <c r="KG26"/>
      <c r="KH26"/>
      <c r="KI26"/>
      <c r="KJ26"/>
      <c r="KK26"/>
      <c r="KL26"/>
      <c r="KM26"/>
      <c r="KN26"/>
      <c r="KO26"/>
      <c r="KP26"/>
      <c r="KQ26"/>
      <c r="KR26"/>
      <c r="KS26"/>
      <c r="KT26"/>
      <c r="KU26"/>
      <c r="KV26"/>
      <c r="KW26"/>
      <c r="KX26"/>
      <c r="KY26"/>
      <c r="KZ26"/>
      <c r="LA26"/>
      <c r="LB26"/>
      <c r="LC26"/>
      <c r="LD26"/>
      <c r="LE26"/>
      <c r="LF26"/>
      <c r="LG26"/>
      <c r="LH26"/>
      <c r="LI26"/>
      <c r="LJ26"/>
      <c r="LK26"/>
      <c r="LL26"/>
      <c r="LM26"/>
      <c r="LN26"/>
      <c r="LO26"/>
      <c r="LP26"/>
      <c r="LQ26"/>
      <c r="LR26"/>
      <c r="LS26"/>
      <c r="LT26"/>
      <c r="LU26"/>
      <c r="LV26"/>
      <c r="LW26"/>
      <c r="LX26"/>
      <c r="LY26"/>
      <c r="LZ26"/>
      <c r="MA26"/>
      <c r="MB26"/>
      <c r="MC26"/>
      <c r="MD26"/>
      <c r="ME26"/>
      <c r="MF26"/>
      <c r="MG26"/>
      <c r="MH26"/>
      <c r="MI26"/>
      <c r="MJ26"/>
      <c r="MK26"/>
      <c r="ML26"/>
      <c r="MM26"/>
      <c r="MN26"/>
      <c r="MO26"/>
      <c r="MP26"/>
      <c r="MQ26"/>
      <c r="MR26"/>
      <c r="MS26"/>
      <c r="MT26"/>
      <c r="MU26"/>
      <c r="MV26"/>
      <c r="MW26"/>
      <c r="MX26"/>
      <c r="MY26"/>
      <c r="MZ26"/>
      <c r="NA26"/>
      <c r="NB26"/>
      <c r="NC26"/>
      <c r="ND26"/>
      <c r="NE26"/>
      <c r="NF26"/>
      <c r="NG26"/>
      <c r="NH26"/>
      <c r="NI26"/>
      <c r="NJ26"/>
      <c r="NK26"/>
      <c r="NL26"/>
      <c r="NM26"/>
      <c r="NN26"/>
      <c r="NO26"/>
      <c r="NP26"/>
      <c r="NQ26"/>
      <c r="NR26"/>
      <c r="NS26"/>
      <c r="NT26"/>
      <c r="NU26"/>
      <c r="NV26"/>
      <c r="NW26"/>
      <c r="NX26"/>
      <c r="NY26"/>
      <c r="NZ26"/>
      <c r="OA26"/>
      <c r="OB26"/>
      <c r="OC26"/>
      <c r="OD26"/>
      <c r="OE26"/>
      <c r="OF26"/>
      <c r="OG26"/>
      <c r="OH26"/>
      <c r="OI26"/>
      <c r="OJ26"/>
      <c r="OK26"/>
      <c r="OL26"/>
      <c r="OM26"/>
      <c r="ON26"/>
      <c r="OO26"/>
      <c r="OP26"/>
      <c r="OQ26"/>
      <c r="OR26"/>
      <c r="OS26"/>
      <c r="OT26"/>
      <c r="OU26"/>
      <c r="OV26"/>
      <c r="OW26"/>
      <c r="OX26"/>
      <c r="OY26"/>
      <c r="OZ26"/>
      <c r="PA26"/>
      <c r="PB26"/>
      <c r="PC26"/>
      <c r="PD26"/>
      <c r="PE26"/>
      <c r="PF26"/>
      <c r="PG26"/>
      <c r="PH26"/>
      <c r="PI26"/>
      <c r="PJ26"/>
      <c r="PK26"/>
      <c r="PL26"/>
      <c r="PM26"/>
      <c r="PN26"/>
      <c r="PO26"/>
      <c r="PP26"/>
      <c r="PQ26"/>
      <c r="PR26"/>
      <c r="PS26"/>
      <c r="PT26"/>
      <c r="PU26"/>
      <c r="PV26"/>
      <c r="PW26"/>
      <c r="PX26"/>
      <c r="PY26"/>
      <c r="PZ26"/>
      <c r="QA26"/>
      <c r="QB26"/>
      <c r="QC26"/>
      <c r="QD26"/>
      <c r="QE26"/>
      <c r="QF26"/>
      <c r="QG26"/>
      <c r="QH26"/>
      <c r="QI26"/>
      <c r="QJ26"/>
      <c r="QK26"/>
      <c r="QL26"/>
      <c r="QM26"/>
      <c r="QN26"/>
      <c r="QO26"/>
      <c r="QP26"/>
      <c r="QQ26"/>
      <c r="QR26"/>
      <c r="QS26"/>
      <c r="QT26"/>
      <c r="QU26"/>
      <c r="QV26"/>
      <c r="QW26"/>
      <c r="QX26"/>
      <c r="QY26"/>
      <c r="QZ26"/>
      <c r="RA26"/>
      <c r="RB26"/>
      <c r="RC26"/>
      <c r="RD26"/>
      <c r="RE26"/>
      <c r="RF26"/>
      <c r="RG26"/>
      <c r="RH26"/>
      <c r="RI26"/>
      <c r="RJ26"/>
      <c r="RK26"/>
      <c r="RL26"/>
      <c r="RM26"/>
      <c r="RN26"/>
      <c r="RO26"/>
      <c r="RP26"/>
      <c r="RQ26"/>
      <c r="RR26"/>
      <c r="RS26"/>
      <c r="RT26"/>
      <c r="RU26"/>
      <c r="RV26"/>
      <c r="RW26"/>
      <c r="RX26"/>
      <c r="RY26"/>
      <c r="RZ26"/>
      <c r="SA26"/>
      <c r="SB26"/>
      <c r="SC26"/>
      <c r="SD26"/>
      <c r="SE26"/>
      <c r="SF26"/>
      <c r="SG26"/>
      <c r="SH26"/>
      <c r="SI26"/>
      <c r="SJ26"/>
      <c r="SK26"/>
      <c r="SL26"/>
      <c r="SM26"/>
      <c r="SN26"/>
      <c r="SO26"/>
      <c r="SP26"/>
      <c r="SQ26"/>
      <c r="SR26"/>
      <c r="SS26"/>
      <c r="ST26"/>
      <c r="SU26"/>
      <c r="SV26"/>
      <c r="SW26"/>
      <c r="SX26"/>
      <c r="SY26"/>
      <c r="SZ26"/>
      <c r="TA26"/>
      <c r="TB26"/>
      <c r="TC26"/>
      <c r="TD26"/>
      <c r="TE26"/>
      <c r="TF26"/>
      <c r="TG26"/>
      <c r="TH26"/>
      <c r="TI26"/>
      <c r="TJ26"/>
      <c r="TK26"/>
      <c r="TL26"/>
      <c r="TM26"/>
      <c r="TN26"/>
      <c r="TO26"/>
      <c r="TP26"/>
      <c r="TQ26"/>
      <c r="TR26"/>
      <c r="TS26"/>
      <c r="TT26"/>
      <c r="TU26"/>
      <c r="TV26"/>
      <c r="TW26"/>
      <c r="TX26"/>
      <c r="TY26"/>
      <c r="TZ26"/>
      <c r="UA26"/>
      <c r="UB26"/>
      <c r="UC26"/>
      <c r="UD26"/>
      <c r="UE26"/>
      <c r="UF26"/>
      <c r="UG26"/>
      <c r="UH26"/>
      <c r="UI26"/>
      <c r="UJ26"/>
      <c r="UK26"/>
      <c r="UL26"/>
      <c r="UM26"/>
      <c r="UN26"/>
      <c r="UO26"/>
      <c r="UP26"/>
      <c r="UQ26"/>
      <c r="UR26"/>
      <c r="US26"/>
      <c r="UT26"/>
      <c r="UU26"/>
      <c r="UV26"/>
      <c r="UW26"/>
      <c r="UX26"/>
      <c r="UY26"/>
      <c r="UZ26"/>
      <c r="VA26"/>
      <c r="VB26"/>
      <c r="VC26"/>
      <c r="VD26"/>
      <c r="VE26"/>
      <c r="VF26"/>
      <c r="VG26"/>
      <c r="VH26"/>
      <c r="VI26"/>
      <c r="VJ26"/>
      <c r="VK26"/>
      <c r="VL26"/>
      <c r="VM26"/>
      <c r="VN26"/>
      <c r="VO26"/>
      <c r="VP26"/>
      <c r="VQ26"/>
      <c r="VR26"/>
      <c r="VS26"/>
      <c r="VT26"/>
      <c r="VU26"/>
      <c r="VV26"/>
      <c r="VW26"/>
      <c r="VX26"/>
      <c r="VY26"/>
      <c r="VZ26"/>
      <c r="WA26"/>
      <c r="WB26"/>
      <c r="WC26"/>
      <c r="WD26"/>
      <c r="WE26"/>
      <c r="WF26"/>
      <c r="WG26"/>
      <c r="WH26"/>
      <c r="WI26"/>
      <c r="WJ26"/>
      <c r="WK26"/>
      <c r="WL26"/>
      <c r="WM26"/>
      <c r="WN26"/>
      <c r="WO26"/>
      <c r="WP26"/>
      <c r="WQ26"/>
      <c r="WR26"/>
      <c r="WS26"/>
      <c r="WT26"/>
      <c r="WU26"/>
      <c r="WV26"/>
      <c r="WW26"/>
      <c r="WX26"/>
      <c r="WY26"/>
      <c r="WZ26"/>
      <c r="XA26"/>
      <c r="XB26"/>
      <c r="XC26"/>
      <c r="XD26"/>
      <c r="XE26"/>
      <c r="XF26"/>
      <c r="XG26"/>
      <c r="XH26"/>
      <c r="XI26"/>
      <c r="XJ26"/>
      <c r="XK26"/>
      <c r="XL26"/>
      <c r="XM26"/>
      <c r="XN26"/>
      <c r="XO26"/>
      <c r="XP26"/>
      <c r="XQ26"/>
      <c r="XR26"/>
      <c r="XS26"/>
      <c r="XT26"/>
      <c r="XU26"/>
      <c r="XV26"/>
      <c r="XW26"/>
      <c r="XX26"/>
      <c r="XY26"/>
      <c r="XZ26"/>
      <c r="YA26"/>
      <c r="YB26"/>
      <c r="YC26"/>
      <c r="YD26"/>
      <c r="YE26"/>
      <c r="YF26"/>
      <c r="YG26"/>
      <c r="YH26"/>
      <c r="YI26"/>
      <c r="YJ26"/>
      <c r="YK26"/>
      <c r="YL26"/>
      <c r="YM26"/>
      <c r="YN26"/>
      <c r="YO26"/>
      <c r="YP26"/>
      <c r="YQ26"/>
      <c r="YR26"/>
      <c r="YS26"/>
      <c r="YT26"/>
      <c r="YU26"/>
      <c r="YV26"/>
      <c r="YW26"/>
      <c r="YX26"/>
      <c r="YY26"/>
      <c r="YZ26"/>
      <c r="ZA26"/>
      <c r="ZB26"/>
      <c r="ZC26"/>
      <c r="ZD26"/>
      <c r="ZE26"/>
      <c r="ZF26"/>
      <c r="ZG26"/>
      <c r="ZH26"/>
      <c r="ZI26"/>
      <c r="ZJ26"/>
      <c r="ZK26"/>
      <c r="ZL26"/>
      <c r="ZM26"/>
      <c r="ZN26"/>
      <c r="ZO26"/>
      <c r="ZP26"/>
      <c r="ZQ26"/>
      <c r="ZR26"/>
      <c r="ZS26"/>
      <c r="ZT26"/>
      <c r="ZU26"/>
      <c r="ZV26"/>
      <c r="ZW26"/>
      <c r="ZX26"/>
      <c r="ZY26"/>
      <c r="ZZ26" s="52"/>
      <c r="AAA26" s="192" t="s">
        <v>0</v>
      </c>
      <c r="AAD26" s="90"/>
      <c r="AAE26" s="519">
        <f>IF(S.Notice.Involved="Y",1,0)</f>
        <v>1</v>
      </c>
      <c r="AAF26" s="90" t="s">
        <v>0</v>
      </c>
      <c r="AAG26" s="73">
        <f>IF(S.Notice.Involved="N",,S.Notice.PreviewBegin)</f>
        <v>41596</v>
      </c>
      <c r="AAH26" s="73">
        <f>IF(S.Notice.Involved="N",,S.Notice.PreviewEnd)</f>
        <v>41605</v>
      </c>
      <c r="AAI26" s="79" t="s">
        <v>0</v>
      </c>
      <c r="AAJ26" s="490"/>
      <c r="AAK26" s="76" t="str">
        <f>IF(S.Notice.Involved="Y","EMT - preview period open a minimum of 7 workdays","-blank-")</f>
        <v>EMT - preview period open a minimum of 7 workdays</v>
      </c>
      <c r="AAL26" s="90"/>
    </row>
    <row r="27" spans="1:717" s="23" customFormat="1" ht="15" customHeight="1">
      <c r="A27" s="171"/>
      <c r="B27" s="778" t="str">
        <f>AAK27</f>
        <v>this is Andy's and JoanieS's review period</v>
      </c>
      <c r="C27" s="472"/>
      <c r="D27" s="828"/>
      <c r="E27" s="829"/>
      <c r="F27" s="473"/>
      <c r="G27" s="474"/>
      <c r="H27" s="475"/>
      <c r="I27" s="459"/>
      <c r="J27" s="193"/>
      <c r="K27" s="46"/>
      <c r="L27" s="46"/>
      <c r="M27" s="46"/>
      <c r="N27" s="46"/>
      <c r="O27" s="46"/>
      <c r="P27" s="46"/>
      <c r="Q27" s="46"/>
      <c r="R27" s="46"/>
      <c r="S27" s="46"/>
      <c r="T27" s="46"/>
      <c r="U27" s="46"/>
      <c r="V27" s="46"/>
      <c r="W27" s="46"/>
      <c r="X27" s="46"/>
      <c r="Y27" s="46"/>
      <c r="Z27" s="46"/>
      <c r="AA27" s="46"/>
      <c r="AB27" s="46"/>
      <c r="AC27" s="46"/>
      <c r="AD27" s="46"/>
      <c r="AE27" s="46"/>
      <c r="AF27" s="46"/>
      <c r="AG27" s="46"/>
      <c r="AH27" s="46"/>
      <c r="AI27" s="46"/>
      <c r="AJ27" s="46"/>
      <c r="AK27" s="46"/>
      <c r="AL27" s="46"/>
      <c r="AM27" s="46"/>
      <c r="AN27" s="46"/>
      <c r="AO27" s="46"/>
      <c r="AP27" s="46"/>
      <c r="AQ27" s="46"/>
      <c r="AR27" s="46"/>
      <c r="AS27" s="46"/>
      <c r="AT27" s="46"/>
      <c r="AU27" s="46"/>
      <c r="AV27" s="46"/>
      <c r="AW27" s="46"/>
      <c r="AX27" s="46"/>
      <c r="AY27" s="46"/>
      <c r="AZ27" s="46"/>
      <c r="BA27" s="46"/>
      <c r="BB27" s="46"/>
      <c r="BC27" s="46"/>
      <c r="BD27" s="46"/>
      <c r="BE27" s="46"/>
      <c r="BF27" s="46"/>
      <c r="BG27" s="46"/>
      <c r="BH27" s="46"/>
      <c r="BI27" s="46"/>
      <c r="BJ27" s="46"/>
      <c r="BK27" s="46"/>
      <c r="BL27" s="46"/>
      <c r="BM27" s="46"/>
      <c r="BN27" s="46"/>
      <c r="BO27" s="46"/>
      <c r="BP27" s="46"/>
      <c r="BQ27" s="46"/>
      <c r="BR27" s="46"/>
      <c r="BS27" s="46"/>
      <c r="BT27" s="46"/>
      <c r="BU27" s="46"/>
      <c r="BV27" s="46"/>
      <c r="BW27" s="46"/>
      <c r="BX27" s="46"/>
      <c r="BY27" s="46"/>
      <c r="BZ27" s="46"/>
      <c r="CA27" s="46"/>
      <c r="CB27" s="46"/>
      <c r="CC27" s="46"/>
      <c r="CD27" s="46"/>
      <c r="CE27" s="46"/>
      <c r="CF27" s="46"/>
      <c r="CG27" s="46"/>
      <c r="CH27" s="46"/>
      <c r="CI27" s="46"/>
      <c r="CJ27" s="46"/>
      <c r="CK27" s="46"/>
      <c r="CL27" s="46"/>
      <c r="CM27" s="46"/>
      <c r="CN27" s="46"/>
      <c r="CO27" s="46"/>
      <c r="CP27" s="46"/>
      <c r="CQ27" s="46"/>
      <c r="CR27" s="46"/>
      <c r="CS27" s="46"/>
      <c r="CT27" s="46"/>
      <c r="CU27" s="46"/>
      <c r="CV27" s="46"/>
      <c r="CW27" s="46"/>
      <c r="CX27" s="46"/>
      <c r="CY27" s="46"/>
      <c r="CZ27" s="46"/>
      <c r="DA27" s="46"/>
      <c r="DB27" s="46"/>
      <c r="DC27" s="46"/>
      <c r="DD27" s="46"/>
      <c r="DE27" s="46"/>
      <c r="DF27" s="46"/>
      <c r="DG27" s="46"/>
      <c r="DH27" s="46"/>
      <c r="DI27" s="46"/>
      <c r="DJ27" s="46"/>
      <c r="DK27" s="46"/>
      <c r="DL27" s="46"/>
      <c r="DM27" s="46"/>
      <c r="DN27" s="46"/>
      <c r="DO27" s="46"/>
      <c r="DP27" s="46"/>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c r="IW27"/>
      <c r="IX27"/>
      <c r="IY27"/>
      <c r="IZ27"/>
      <c r="JA27"/>
      <c r="JB27"/>
      <c r="JC27"/>
      <c r="JD27"/>
      <c r="JE27"/>
      <c r="JF27"/>
      <c r="JG27"/>
      <c r="JH27"/>
      <c r="JI27"/>
      <c r="JJ27"/>
      <c r="JK27"/>
      <c r="JL27"/>
      <c r="JM27"/>
      <c r="JN27"/>
      <c r="JO27"/>
      <c r="JP27"/>
      <c r="JQ27"/>
      <c r="JR27"/>
      <c r="JS27"/>
      <c r="JT27"/>
      <c r="JU27"/>
      <c r="JV27"/>
      <c r="JW27"/>
      <c r="JX27"/>
      <c r="JY27"/>
      <c r="JZ27"/>
      <c r="KA27"/>
      <c r="KB27"/>
      <c r="KC27"/>
      <c r="KD27"/>
      <c r="KE27"/>
      <c r="KF27"/>
      <c r="KG27"/>
      <c r="KH27"/>
      <c r="KI27"/>
      <c r="KJ27"/>
      <c r="KK27"/>
      <c r="KL27"/>
      <c r="KM27"/>
      <c r="KN27"/>
      <c r="KO27"/>
      <c r="KP27"/>
      <c r="KQ27"/>
      <c r="KR27"/>
      <c r="KS27"/>
      <c r="KT27"/>
      <c r="KU27"/>
      <c r="KV27"/>
      <c r="KW27"/>
      <c r="KX27"/>
      <c r="KY27"/>
      <c r="KZ27"/>
      <c r="LA27"/>
      <c r="LB27"/>
      <c r="LC27"/>
      <c r="LD27"/>
      <c r="LE27"/>
      <c r="LF27"/>
      <c r="LG27"/>
      <c r="LH27"/>
      <c r="LI27"/>
      <c r="LJ27"/>
      <c r="LK27"/>
      <c r="LL27"/>
      <c r="LM27"/>
      <c r="LN27"/>
      <c r="LO27"/>
      <c r="LP27"/>
      <c r="LQ27"/>
      <c r="LR27"/>
      <c r="LS27"/>
      <c r="LT27"/>
      <c r="LU27"/>
      <c r="LV27"/>
      <c r="LW27"/>
      <c r="LX27"/>
      <c r="LY27"/>
      <c r="LZ27"/>
      <c r="MA27"/>
      <c r="MB27"/>
      <c r="MC27"/>
      <c r="MD27"/>
      <c r="ME27"/>
      <c r="MF27"/>
      <c r="MG27"/>
      <c r="MH27"/>
      <c r="MI27"/>
      <c r="MJ27"/>
      <c r="MK27"/>
      <c r="ML27"/>
      <c r="MM27"/>
      <c r="MN27"/>
      <c r="MO27"/>
      <c r="MP27"/>
      <c r="MQ27"/>
      <c r="MR27"/>
      <c r="MS27"/>
      <c r="MT27"/>
      <c r="MU27"/>
      <c r="MV27"/>
      <c r="MW27"/>
      <c r="MX27"/>
      <c r="MY27"/>
      <c r="MZ27"/>
      <c r="NA27"/>
      <c r="NB27"/>
      <c r="NC27"/>
      <c r="ND27"/>
      <c r="NE27"/>
      <c r="NF27"/>
      <c r="NG27"/>
      <c r="NH27"/>
      <c r="NI27"/>
      <c r="NJ27"/>
      <c r="NK27"/>
      <c r="NL27"/>
      <c r="NM27"/>
      <c r="NN27"/>
      <c r="NO27"/>
      <c r="NP27"/>
      <c r="NQ27"/>
      <c r="NR27"/>
      <c r="NS27"/>
      <c r="NT27"/>
      <c r="NU27"/>
      <c r="NV27"/>
      <c r="NW27"/>
      <c r="NX27"/>
      <c r="NY27"/>
      <c r="NZ27"/>
      <c r="OA27"/>
      <c r="OB27"/>
      <c r="OC27"/>
      <c r="OD27"/>
      <c r="OE27"/>
      <c r="OF27"/>
      <c r="OG27"/>
      <c r="OH27"/>
      <c r="OI27"/>
      <c r="OJ27"/>
      <c r="OK27"/>
      <c r="OL27"/>
      <c r="OM27"/>
      <c r="ON27"/>
      <c r="OO27"/>
      <c r="OP27"/>
      <c r="OQ27"/>
      <c r="OR27"/>
      <c r="OS27"/>
      <c r="OT27"/>
      <c r="OU27"/>
      <c r="OV27"/>
      <c r="OW27"/>
      <c r="OX27"/>
      <c r="OY27"/>
      <c r="OZ27"/>
      <c r="PA27"/>
      <c r="PB27"/>
      <c r="PC27"/>
      <c r="PD27"/>
      <c r="PE27"/>
      <c r="PF27"/>
      <c r="PG27"/>
      <c r="PH27"/>
      <c r="PI27"/>
      <c r="PJ27"/>
      <c r="PK27"/>
      <c r="PL27"/>
      <c r="PM27"/>
      <c r="PN27"/>
      <c r="PO27"/>
      <c r="PP27"/>
      <c r="PQ27"/>
      <c r="PR27"/>
      <c r="PS27"/>
      <c r="PT27"/>
      <c r="PU27"/>
      <c r="PV27"/>
      <c r="PW27"/>
      <c r="PX27"/>
      <c r="PY27"/>
      <c r="PZ27"/>
      <c r="QA27"/>
      <c r="QB27"/>
      <c r="QC27"/>
      <c r="QD27"/>
      <c r="QE27"/>
      <c r="QF27"/>
      <c r="QG27"/>
      <c r="QH27"/>
      <c r="QI27"/>
      <c r="QJ27"/>
      <c r="QK27"/>
      <c r="QL27"/>
      <c r="QM27"/>
      <c r="QN27"/>
      <c r="QO27"/>
      <c r="QP27"/>
      <c r="QQ27"/>
      <c r="QR27"/>
      <c r="QS27"/>
      <c r="QT27"/>
      <c r="QU27"/>
      <c r="QV27"/>
      <c r="QW27"/>
      <c r="QX27"/>
      <c r="QY27"/>
      <c r="QZ27"/>
      <c r="RA27"/>
      <c r="RB27"/>
      <c r="RC27"/>
      <c r="RD27"/>
      <c r="RE27"/>
      <c r="RF27"/>
      <c r="RG27"/>
      <c r="RH27"/>
      <c r="RI27"/>
      <c r="RJ27"/>
      <c r="RK27"/>
      <c r="RL27"/>
      <c r="RM27"/>
      <c r="RN27"/>
      <c r="RO27"/>
      <c r="RP27"/>
      <c r="RQ27"/>
      <c r="RR27"/>
      <c r="RS27"/>
      <c r="RT27"/>
      <c r="RU27"/>
      <c r="RV27"/>
      <c r="RW27"/>
      <c r="RX27"/>
      <c r="RY27"/>
      <c r="RZ27"/>
      <c r="SA27"/>
      <c r="SB27"/>
      <c r="SC27"/>
      <c r="SD27"/>
      <c r="SE27"/>
      <c r="SF27"/>
      <c r="SG27"/>
      <c r="SH27"/>
      <c r="SI27"/>
      <c r="SJ27"/>
      <c r="SK27"/>
      <c r="SL27"/>
      <c r="SM27"/>
      <c r="SN27"/>
      <c r="SO27"/>
      <c r="SP27"/>
      <c r="SQ27"/>
      <c r="SR27"/>
      <c r="SS27"/>
      <c r="ST27"/>
      <c r="SU27"/>
      <c r="SV27"/>
      <c r="SW27"/>
      <c r="SX27"/>
      <c r="SY27"/>
      <c r="SZ27"/>
      <c r="TA27"/>
      <c r="TB27"/>
      <c r="TC27"/>
      <c r="TD27"/>
      <c r="TE27"/>
      <c r="TF27"/>
      <c r="TG27"/>
      <c r="TH27"/>
      <c r="TI27"/>
      <c r="TJ27"/>
      <c r="TK27"/>
      <c r="TL27"/>
      <c r="TM27"/>
      <c r="TN27"/>
      <c r="TO27"/>
      <c r="TP27"/>
      <c r="TQ27"/>
      <c r="TR27"/>
      <c r="TS27"/>
      <c r="TT27"/>
      <c r="TU27"/>
      <c r="TV27"/>
      <c r="TW27"/>
      <c r="TX27"/>
      <c r="TY27"/>
      <c r="TZ27"/>
      <c r="UA27"/>
      <c r="UB27"/>
      <c r="UC27"/>
      <c r="UD27"/>
      <c r="UE27"/>
      <c r="UF27"/>
      <c r="UG27"/>
      <c r="UH27"/>
      <c r="UI27"/>
      <c r="UJ27"/>
      <c r="UK27"/>
      <c r="UL27"/>
      <c r="UM27"/>
      <c r="UN27"/>
      <c r="UO27"/>
      <c r="UP27"/>
      <c r="UQ27"/>
      <c r="UR27"/>
      <c r="US27"/>
      <c r="UT27"/>
      <c r="UU27"/>
      <c r="UV27"/>
      <c r="UW27"/>
      <c r="UX27"/>
      <c r="UY27"/>
      <c r="UZ27"/>
      <c r="VA27"/>
      <c r="VB27"/>
      <c r="VC27"/>
      <c r="VD27"/>
      <c r="VE27"/>
      <c r="VF27"/>
      <c r="VG27"/>
      <c r="VH27"/>
      <c r="VI27"/>
      <c r="VJ27"/>
      <c r="VK27"/>
      <c r="VL27"/>
      <c r="VM27"/>
      <c r="VN27"/>
      <c r="VO27"/>
      <c r="VP27"/>
      <c r="VQ27"/>
      <c r="VR27"/>
      <c r="VS27"/>
      <c r="VT27"/>
      <c r="VU27"/>
      <c r="VV27"/>
      <c r="VW27"/>
      <c r="VX27"/>
      <c r="VY27"/>
      <c r="VZ27"/>
      <c r="WA27"/>
      <c r="WB27"/>
      <c r="WC27"/>
      <c r="WD27"/>
      <c r="WE27"/>
      <c r="WF27"/>
      <c r="WG27"/>
      <c r="WH27"/>
      <c r="WI27"/>
      <c r="WJ27"/>
      <c r="WK27"/>
      <c r="WL27"/>
      <c r="WM27"/>
      <c r="WN27"/>
      <c r="WO27"/>
      <c r="WP27"/>
      <c r="WQ27"/>
      <c r="WR27"/>
      <c r="WS27"/>
      <c r="WT27"/>
      <c r="WU27"/>
      <c r="WV27"/>
      <c r="WW27"/>
      <c r="WX27"/>
      <c r="WY27"/>
      <c r="WZ27"/>
      <c r="XA27"/>
      <c r="XB27"/>
      <c r="XC27"/>
      <c r="XD27"/>
      <c r="XE27"/>
      <c r="XF27"/>
      <c r="XG27"/>
      <c r="XH27"/>
      <c r="XI27"/>
      <c r="XJ27"/>
      <c r="XK27"/>
      <c r="XL27"/>
      <c r="XM27"/>
      <c r="XN27"/>
      <c r="XO27"/>
      <c r="XP27"/>
      <c r="XQ27"/>
      <c r="XR27"/>
      <c r="XS27"/>
      <c r="XT27"/>
      <c r="XU27"/>
      <c r="XV27"/>
      <c r="XW27"/>
      <c r="XX27"/>
      <c r="XY27"/>
      <c r="XZ27"/>
      <c r="YA27"/>
      <c r="YB27"/>
      <c r="YC27"/>
      <c r="YD27"/>
      <c r="YE27"/>
      <c r="YF27"/>
      <c r="YG27"/>
      <c r="YH27"/>
      <c r="YI27"/>
      <c r="YJ27"/>
      <c r="YK27"/>
      <c r="YL27"/>
      <c r="YM27"/>
      <c r="YN27"/>
      <c r="YO27"/>
      <c r="YP27"/>
      <c r="YQ27"/>
      <c r="YR27"/>
      <c r="YS27"/>
      <c r="YT27"/>
      <c r="YU27"/>
      <c r="YV27"/>
      <c r="YW27"/>
      <c r="YX27"/>
      <c r="YY27"/>
      <c r="YZ27"/>
      <c r="ZA27"/>
      <c r="ZB27"/>
      <c r="ZC27"/>
      <c r="ZD27"/>
      <c r="ZE27"/>
      <c r="ZF27"/>
      <c r="ZG27"/>
      <c r="ZH27"/>
      <c r="ZI27"/>
      <c r="ZJ27"/>
      <c r="ZK27"/>
      <c r="ZL27"/>
      <c r="ZM27"/>
      <c r="ZN27"/>
      <c r="ZO27"/>
      <c r="ZP27"/>
      <c r="ZQ27"/>
      <c r="ZR27"/>
      <c r="ZS27"/>
      <c r="ZT27"/>
      <c r="ZU27"/>
      <c r="ZV27"/>
      <c r="ZW27"/>
      <c r="ZX27"/>
      <c r="ZY27"/>
      <c r="ZZ27" s="52"/>
      <c r="AAA27" s="192"/>
      <c r="AAD27" s="90"/>
      <c r="AAE27" s="519">
        <f>IF(S.Notice.Involved="Y",1,0)</f>
        <v>1</v>
      </c>
      <c r="AAF27" s="190" t="s">
        <v>52</v>
      </c>
      <c r="AAG27" s="77"/>
      <c r="AAH27" s="77"/>
      <c r="AAI27" s="72"/>
      <c r="AAJ27" s="187"/>
      <c r="AAK27" s="76" t="str">
        <f>IF(S.Notice.Involved="Y","this is "&amp;S.Staff.DA&amp;"'s and "&amp;S.Staff.CheifPublicAffairsOfficer&amp;"'s review period","-blank-")</f>
        <v>this is Andy's and JoanieS's review period</v>
      </c>
      <c r="AAL27" s="90"/>
    </row>
    <row r="28" spans="1:717" s="23" customFormat="1" ht="15" customHeight="1">
      <c r="A28" s="171" t="s">
        <v>0</v>
      </c>
      <c r="B28" s="287" t="str">
        <f t="shared" ref="B28" si="7">AAK28</f>
        <v>Rule publication - submit at least 5 workdays BEFORE Open comment</v>
      </c>
      <c r="C28" s="287"/>
      <c r="D28" s="827"/>
      <c r="E28" s="825"/>
      <c r="F28" s="457">
        <f t="shared" ref="F28:F30" ca="1" si="8">IF(YEAR(H28)&gt;2000,NETWORKDAYS(TODAY(),H28,S.DDL_DEQClosed),0)</f>
        <v>35</v>
      </c>
      <c r="G28" s="469">
        <f>AAG28</f>
        <v>41614</v>
      </c>
      <c r="H28" s="424">
        <f t="shared" ref="H28:H30" si="9">AAH28</f>
        <v>41621</v>
      </c>
      <c r="I28" s="459"/>
      <c r="J28" s="193"/>
      <c r="K28" s="46"/>
      <c r="L28" s="46"/>
      <c r="M28" s="46"/>
      <c r="N28" s="46"/>
      <c r="O28" s="46"/>
      <c r="P28" s="46"/>
      <c r="Q28" s="46"/>
      <c r="R28" s="46"/>
      <c r="S28" s="46"/>
      <c r="T28" s="46"/>
      <c r="U28" s="46"/>
      <c r="V28" s="46"/>
      <c r="W28" s="46"/>
      <c r="X28" s="46"/>
      <c r="Y28" s="46"/>
      <c r="Z28" s="46"/>
      <c r="AA28" s="46"/>
      <c r="AB28" s="46"/>
      <c r="AC28" s="46"/>
      <c r="AD28" s="46"/>
      <c r="AE28" s="46"/>
      <c r="AF28" s="46"/>
      <c r="AG28" s="46"/>
      <c r="AH28" s="46"/>
      <c r="AI28" s="46"/>
      <c r="AJ28" s="46"/>
      <c r="AK28" s="46"/>
      <c r="AL28" s="46"/>
      <c r="AM28" s="46"/>
      <c r="AN28" s="46"/>
      <c r="AO28" s="46"/>
      <c r="AP28" s="46"/>
      <c r="AQ28" s="46"/>
      <c r="AR28" s="46"/>
      <c r="AS28" s="46"/>
      <c r="AT28" s="46"/>
      <c r="AU28" s="46"/>
      <c r="AV28" s="46"/>
      <c r="AW28" s="46"/>
      <c r="AX28" s="46"/>
      <c r="AY28" s="46"/>
      <c r="AZ28" s="46"/>
      <c r="BA28" s="46"/>
      <c r="BB28" s="46"/>
      <c r="BC28" s="46"/>
      <c r="BD28" s="46"/>
      <c r="BE28" s="46"/>
      <c r="BF28" s="46"/>
      <c r="BG28" s="46"/>
      <c r="BH28" s="46"/>
      <c r="BI28" s="46"/>
      <c r="BJ28" s="46"/>
      <c r="BK28" s="46"/>
      <c r="BL28" s="46"/>
      <c r="BM28" s="46"/>
      <c r="BN28" s="46"/>
      <c r="BO28" s="46"/>
      <c r="BP28" s="46"/>
      <c r="BQ28" s="46"/>
      <c r="BR28" s="46"/>
      <c r="BS28" s="46"/>
      <c r="BT28" s="46"/>
      <c r="BU28" s="46"/>
      <c r="BV28" s="46"/>
      <c r="BW28" s="46"/>
      <c r="BX28" s="46"/>
      <c r="BY28" s="46"/>
      <c r="BZ28" s="46"/>
      <c r="CA28" s="46"/>
      <c r="CB28" s="46"/>
      <c r="CC28" s="46"/>
      <c r="CD28" s="46"/>
      <c r="CE28" s="46"/>
      <c r="CF28" s="46"/>
      <c r="CG28" s="46"/>
      <c r="CH28" s="46"/>
      <c r="CI28" s="46"/>
      <c r="CJ28" s="46"/>
      <c r="CK28" s="46"/>
      <c r="CL28" s="46"/>
      <c r="CM28" s="46"/>
      <c r="CN28" s="46"/>
      <c r="CO28" s="46"/>
      <c r="CP28" s="46"/>
      <c r="CQ28" s="46"/>
      <c r="CR28" s="46"/>
      <c r="CS28" s="46"/>
      <c r="CT28" s="46"/>
      <c r="CU28" s="46"/>
      <c r="CV28" s="46"/>
      <c r="CW28" s="46"/>
      <c r="CX28" s="46"/>
      <c r="CY28" s="46"/>
      <c r="CZ28" s="46"/>
      <c r="DA28" s="46"/>
      <c r="DB28" s="46"/>
      <c r="DC28" s="46"/>
      <c r="DD28" s="46"/>
      <c r="DE28" s="46"/>
      <c r="DF28" s="46"/>
      <c r="DG28" s="46"/>
      <c r="DH28" s="46"/>
      <c r="DI28" s="46"/>
      <c r="DJ28" s="46"/>
      <c r="DK28" s="46"/>
      <c r="DL28" s="46"/>
      <c r="DM28" s="46"/>
      <c r="DN28" s="46"/>
      <c r="DO28" s="46"/>
      <c r="DP28" s="46"/>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c r="IW28"/>
      <c r="IX28"/>
      <c r="IY28"/>
      <c r="IZ28"/>
      <c r="JA28"/>
      <c r="JB28"/>
      <c r="JC28"/>
      <c r="JD28"/>
      <c r="JE28"/>
      <c r="JF28"/>
      <c r="JG28"/>
      <c r="JH28"/>
      <c r="JI28"/>
      <c r="JJ28"/>
      <c r="JK28"/>
      <c r="JL28"/>
      <c r="JM28"/>
      <c r="JN28"/>
      <c r="JO28"/>
      <c r="JP28"/>
      <c r="JQ28"/>
      <c r="JR28"/>
      <c r="JS28"/>
      <c r="JT28"/>
      <c r="JU28"/>
      <c r="JV28"/>
      <c r="JW28"/>
      <c r="JX28"/>
      <c r="JY28"/>
      <c r="JZ28"/>
      <c r="KA28"/>
      <c r="KB28"/>
      <c r="KC28"/>
      <c r="KD28"/>
      <c r="KE28"/>
      <c r="KF28"/>
      <c r="KG28"/>
      <c r="KH28"/>
      <c r="KI28"/>
      <c r="KJ28"/>
      <c r="KK28"/>
      <c r="KL28"/>
      <c r="KM28"/>
      <c r="KN28"/>
      <c r="KO28"/>
      <c r="KP28"/>
      <c r="KQ28"/>
      <c r="KR28"/>
      <c r="KS28"/>
      <c r="KT28"/>
      <c r="KU28"/>
      <c r="KV28"/>
      <c r="KW28"/>
      <c r="KX28"/>
      <c r="KY28"/>
      <c r="KZ28"/>
      <c r="LA28"/>
      <c r="LB28"/>
      <c r="LC28"/>
      <c r="LD28"/>
      <c r="LE28"/>
      <c r="LF28"/>
      <c r="LG28"/>
      <c r="LH28"/>
      <c r="LI28"/>
      <c r="LJ28"/>
      <c r="LK28"/>
      <c r="LL28"/>
      <c r="LM28"/>
      <c r="LN28"/>
      <c r="LO28"/>
      <c r="LP28"/>
      <c r="LQ28"/>
      <c r="LR28"/>
      <c r="LS28"/>
      <c r="LT28"/>
      <c r="LU28"/>
      <c r="LV28"/>
      <c r="LW28"/>
      <c r="LX28"/>
      <c r="LY28"/>
      <c r="LZ28"/>
      <c r="MA28"/>
      <c r="MB28"/>
      <c r="MC28"/>
      <c r="MD28"/>
      <c r="ME28"/>
      <c r="MF28"/>
      <c r="MG28"/>
      <c r="MH28"/>
      <c r="MI28"/>
      <c r="MJ28"/>
      <c r="MK28"/>
      <c r="ML28"/>
      <c r="MM28"/>
      <c r="MN28"/>
      <c r="MO28"/>
      <c r="MP28"/>
      <c r="MQ28"/>
      <c r="MR28"/>
      <c r="MS28"/>
      <c r="MT28"/>
      <c r="MU28"/>
      <c r="MV28"/>
      <c r="MW28"/>
      <c r="MX28"/>
      <c r="MY28"/>
      <c r="MZ28"/>
      <c r="NA28"/>
      <c r="NB28"/>
      <c r="NC28"/>
      <c r="ND28"/>
      <c r="NE28"/>
      <c r="NF28"/>
      <c r="NG28"/>
      <c r="NH28"/>
      <c r="NI28"/>
      <c r="NJ28"/>
      <c r="NK28"/>
      <c r="NL28"/>
      <c r="NM28"/>
      <c r="NN28"/>
      <c r="NO28"/>
      <c r="NP28"/>
      <c r="NQ28"/>
      <c r="NR28"/>
      <c r="NS28"/>
      <c r="NT28"/>
      <c r="NU28"/>
      <c r="NV28"/>
      <c r="NW28"/>
      <c r="NX28"/>
      <c r="NY28"/>
      <c r="NZ28"/>
      <c r="OA28"/>
      <c r="OB28"/>
      <c r="OC28"/>
      <c r="OD28"/>
      <c r="OE28"/>
      <c r="OF28"/>
      <c r="OG28"/>
      <c r="OH28"/>
      <c r="OI28"/>
      <c r="OJ28"/>
      <c r="OK28"/>
      <c r="OL28"/>
      <c r="OM28"/>
      <c r="ON28"/>
      <c r="OO28"/>
      <c r="OP28"/>
      <c r="OQ28"/>
      <c r="OR28"/>
      <c r="OS28"/>
      <c r="OT28"/>
      <c r="OU28"/>
      <c r="OV28"/>
      <c r="OW28"/>
      <c r="OX28"/>
      <c r="OY28"/>
      <c r="OZ28"/>
      <c r="PA28"/>
      <c r="PB28"/>
      <c r="PC28"/>
      <c r="PD28"/>
      <c r="PE28"/>
      <c r="PF28"/>
      <c r="PG28"/>
      <c r="PH28"/>
      <c r="PI28"/>
      <c r="PJ28"/>
      <c r="PK28"/>
      <c r="PL28"/>
      <c r="PM28"/>
      <c r="PN28"/>
      <c r="PO28"/>
      <c r="PP28"/>
      <c r="PQ28"/>
      <c r="PR28"/>
      <c r="PS28"/>
      <c r="PT28"/>
      <c r="PU28"/>
      <c r="PV28"/>
      <c r="PW28"/>
      <c r="PX28"/>
      <c r="PY28"/>
      <c r="PZ28"/>
      <c r="QA28"/>
      <c r="QB28"/>
      <c r="QC28"/>
      <c r="QD28"/>
      <c r="QE28"/>
      <c r="QF28"/>
      <c r="QG28"/>
      <c r="QH28"/>
      <c r="QI28"/>
      <c r="QJ28"/>
      <c r="QK28"/>
      <c r="QL28"/>
      <c r="QM28"/>
      <c r="QN28"/>
      <c r="QO28"/>
      <c r="QP28"/>
      <c r="QQ28"/>
      <c r="QR28"/>
      <c r="QS28"/>
      <c r="QT28"/>
      <c r="QU28"/>
      <c r="QV28"/>
      <c r="QW28"/>
      <c r="QX28"/>
      <c r="QY28"/>
      <c r="QZ28"/>
      <c r="RA28"/>
      <c r="RB28"/>
      <c r="RC28"/>
      <c r="RD28"/>
      <c r="RE28"/>
      <c r="RF28"/>
      <c r="RG28"/>
      <c r="RH28"/>
      <c r="RI28"/>
      <c r="RJ28"/>
      <c r="RK28"/>
      <c r="RL28"/>
      <c r="RM28"/>
      <c r="RN28"/>
      <c r="RO28"/>
      <c r="RP28"/>
      <c r="RQ28"/>
      <c r="RR28"/>
      <c r="RS28"/>
      <c r="RT28"/>
      <c r="RU28"/>
      <c r="RV28"/>
      <c r="RW28"/>
      <c r="RX28"/>
      <c r="RY28"/>
      <c r="RZ28"/>
      <c r="SA28"/>
      <c r="SB28"/>
      <c r="SC28"/>
      <c r="SD28"/>
      <c r="SE28"/>
      <c r="SF28"/>
      <c r="SG28"/>
      <c r="SH28"/>
      <c r="SI28"/>
      <c r="SJ28"/>
      <c r="SK28"/>
      <c r="SL28"/>
      <c r="SM28"/>
      <c r="SN28"/>
      <c r="SO28"/>
      <c r="SP28"/>
      <c r="SQ28"/>
      <c r="SR28"/>
      <c r="SS28"/>
      <c r="ST28"/>
      <c r="SU28"/>
      <c r="SV28"/>
      <c r="SW28"/>
      <c r="SX28"/>
      <c r="SY28"/>
      <c r="SZ28"/>
      <c r="TA28"/>
      <c r="TB28"/>
      <c r="TC28"/>
      <c r="TD28"/>
      <c r="TE28"/>
      <c r="TF28"/>
      <c r="TG28"/>
      <c r="TH28"/>
      <c r="TI28"/>
      <c r="TJ28"/>
      <c r="TK28"/>
      <c r="TL28"/>
      <c r="TM28"/>
      <c r="TN28"/>
      <c r="TO28"/>
      <c r="TP28"/>
      <c r="TQ28"/>
      <c r="TR28"/>
      <c r="TS28"/>
      <c r="TT28"/>
      <c r="TU28"/>
      <c r="TV28"/>
      <c r="TW28"/>
      <c r="TX28"/>
      <c r="TY28"/>
      <c r="TZ28"/>
      <c r="UA28"/>
      <c r="UB28"/>
      <c r="UC28"/>
      <c r="UD28"/>
      <c r="UE28"/>
      <c r="UF28"/>
      <c r="UG28"/>
      <c r="UH28"/>
      <c r="UI28"/>
      <c r="UJ28"/>
      <c r="UK28"/>
      <c r="UL28"/>
      <c r="UM28"/>
      <c r="UN28"/>
      <c r="UO28"/>
      <c r="UP28"/>
      <c r="UQ28"/>
      <c r="UR28"/>
      <c r="US28"/>
      <c r="UT28"/>
      <c r="UU28"/>
      <c r="UV28"/>
      <c r="UW28"/>
      <c r="UX28"/>
      <c r="UY28"/>
      <c r="UZ28"/>
      <c r="VA28"/>
      <c r="VB28"/>
      <c r="VC28"/>
      <c r="VD28"/>
      <c r="VE28"/>
      <c r="VF28"/>
      <c r="VG28"/>
      <c r="VH28"/>
      <c r="VI28"/>
      <c r="VJ28"/>
      <c r="VK28"/>
      <c r="VL28"/>
      <c r="VM28"/>
      <c r="VN28"/>
      <c r="VO28"/>
      <c r="VP28"/>
      <c r="VQ28"/>
      <c r="VR28"/>
      <c r="VS28"/>
      <c r="VT28"/>
      <c r="VU28"/>
      <c r="VV28"/>
      <c r="VW28"/>
      <c r="VX28"/>
      <c r="VY28"/>
      <c r="VZ28"/>
      <c r="WA28"/>
      <c r="WB28"/>
      <c r="WC28"/>
      <c r="WD28"/>
      <c r="WE28"/>
      <c r="WF28"/>
      <c r="WG28"/>
      <c r="WH28"/>
      <c r="WI28"/>
      <c r="WJ28"/>
      <c r="WK28"/>
      <c r="WL28"/>
      <c r="WM28"/>
      <c r="WN28"/>
      <c r="WO28"/>
      <c r="WP28"/>
      <c r="WQ28"/>
      <c r="WR28"/>
      <c r="WS28"/>
      <c r="WT28"/>
      <c r="WU28"/>
      <c r="WV28"/>
      <c r="WW28"/>
      <c r="WX28"/>
      <c r="WY28"/>
      <c r="WZ28"/>
      <c r="XA28"/>
      <c r="XB28"/>
      <c r="XC28"/>
      <c r="XD28"/>
      <c r="XE28"/>
      <c r="XF28"/>
      <c r="XG28"/>
      <c r="XH28"/>
      <c r="XI28"/>
      <c r="XJ28"/>
      <c r="XK28"/>
      <c r="XL28"/>
      <c r="XM28"/>
      <c r="XN28"/>
      <c r="XO28"/>
      <c r="XP28"/>
      <c r="XQ28"/>
      <c r="XR28"/>
      <c r="XS28"/>
      <c r="XT28"/>
      <c r="XU28"/>
      <c r="XV28"/>
      <c r="XW28"/>
      <c r="XX28"/>
      <c r="XY28"/>
      <c r="XZ28"/>
      <c r="YA28"/>
      <c r="YB28"/>
      <c r="YC28"/>
      <c r="YD28"/>
      <c r="YE28"/>
      <c r="YF28"/>
      <c r="YG28"/>
      <c r="YH28"/>
      <c r="YI28"/>
      <c r="YJ28"/>
      <c r="YK28"/>
      <c r="YL28"/>
      <c r="YM28"/>
      <c r="YN28"/>
      <c r="YO28"/>
      <c r="YP28"/>
      <c r="YQ28"/>
      <c r="YR28"/>
      <c r="YS28"/>
      <c r="YT28"/>
      <c r="YU28"/>
      <c r="YV28"/>
      <c r="YW28"/>
      <c r="YX28"/>
      <c r="YY28"/>
      <c r="YZ28"/>
      <c r="ZA28"/>
      <c r="ZB28"/>
      <c r="ZC28"/>
      <c r="ZD28"/>
      <c r="ZE28"/>
      <c r="ZF28"/>
      <c r="ZG28"/>
      <c r="ZH28"/>
      <c r="ZI28"/>
      <c r="ZJ28"/>
      <c r="ZK28"/>
      <c r="ZL28"/>
      <c r="ZM28"/>
      <c r="ZN28"/>
      <c r="ZO28"/>
      <c r="ZP28"/>
      <c r="ZQ28"/>
      <c r="ZR28"/>
      <c r="ZS28"/>
      <c r="ZT28"/>
      <c r="ZU28"/>
      <c r="ZV28"/>
      <c r="ZW28"/>
      <c r="ZX28"/>
      <c r="ZY28"/>
      <c r="ZZ28" s="52"/>
      <c r="AAA28" s="192" t="s">
        <v>0</v>
      </c>
      <c r="AAD28" s="90"/>
      <c r="AAE28" s="519">
        <f>IF(S.Notice.Involved="Y",1,0)</f>
        <v>1</v>
      </c>
      <c r="AAF28" s="90" t="s">
        <v>0</v>
      </c>
      <c r="AAG28" s="73">
        <f>IF(S.Notice.Involved="N",,S.Notice.EMAIL.RulePublication)</f>
        <v>41614</v>
      </c>
      <c r="AAH28" s="73">
        <f>IF(S.Notice.Involved="N",,MIN(S.Notice.SubmitToSOS,S.Notice.OpenComment))</f>
        <v>41621</v>
      </c>
      <c r="AAI28" s="79" t="s">
        <v>0</v>
      </c>
      <c r="AAJ28" s="490"/>
      <c r="AAK28" s="76" t="str">
        <f>IF(S.Notice.Involved="Y","Rule publication - submit at least 5 workdays BEFORE Open comment","-blank-")</f>
        <v>Rule publication - submit at least 5 workdays BEFORE Open comment</v>
      </c>
      <c r="AAL28" s="90"/>
    </row>
    <row r="29" spans="1:717" s="23" customFormat="1" ht="15" customHeight="1">
      <c r="A29" s="171" t="s">
        <v>0</v>
      </c>
      <c r="B29" s="287" t="str">
        <f t="shared" si="4"/>
        <v>SOS - submit on workday no later than 15th of month BEFORE Bulletin</v>
      </c>
      <c r="C29" s="287"/>
      <c r="D29" s="827"/>
      <c r="E29" s="830"/>
      <c r="F29" s="457">
        <f t="shared" ca="1" si="8"/>
        <v>35</v>
      </c>
      <c r="G29" s="533" t="s">
        <v>0</v>
      </c>
      <c r="H29" s="400">
        <f t="shared" si="9"/>
        <v>41621</v>
      </c>
      <c r="I29" s="459"/>
      <c r="J29" s="193"/>
      <c r="K29" s="46"/>
      <c r="L29" s="46"/>
      <c r="M29" s="46"/>
      <c r="N29" s="46"/>
      <c r="O29" s="46"/>
      <c r="P29" s="46"/>
      <c r="Q29" s="46"/>
      <c r="R29" s="46"/>
      <c r="S29" s="46"/>
      <c r="T29" s="46"/>
      <c r="U29" s="46"/>
      <c r="V29" s="46"/>
      <c r="W29" s="46"/>
      <c r="X29" s="46"/>
      <c r="Y29" s="46"/>
      <c r="Z29" s="46"/>
      <c r="AA29" s="46"/>
      <c r="AB29" s="46"/>
      <c r="AC29" s="46"/>
      <c r="AD29" s="46"/>
      <c r="AE29" s="46"/>
      <c r="AF29" s="46"/>
      <c r="AG29" s="46"/>
      <c r="AH29" s="46"/>
      <c r="AI29" s="46"/>
      <c r="AJ29" s="46"/>
      <c r="AK29" s="46"/>
      <c r="AL29" s="46"/>
      <c r="AM29" s="46"/>
      <c r="AN29" s="46"/>
      <c r="AO29" s="46"/>
      <c r="AP29" s="46"/>
      <c r="AQ29" s="46"/>
      <c r="AR29" s="46"/>
      <c r="AS29" s="46"/>
      <c r="AT29" s="46"/>
      <c r="AU29" s="46"/>
      <c r="AV29" s="46"/>
      <c r="AW29" s="46"/>
      <c r="AX29" s="46"/>
      <c r="AY29" s="46"/>
      <c r="AZ29" s="46"/>
      <c r="BA29" s="46"/>
      <c r="BB29" s="46"/>
      <c r="BC29" s="46"/>
      <c r="BD29" s="46"/>
      <c r="BE29" s="46"/>
      <c r="BF29" s="46"/>
      <c r="BG29" s="46"/>
      <c r="BH29" s="46"/>
      <c r="BI29" s="46"/>
      <c r="BJ29" s="46"/>
      <c r="BK29" s="46"/>
      <c r="BL29" s="46"/>
      <c r="BM29" s="46"/>
      <c r="BN29" s="46"/>
      <c r="BO29" s="46"/>
      <c r="BP29" s="46"/>
      <c r="BQ29" s="46"/>
      <c r="BR29" s="46"/>
      <c r="BS29" s="46"/>
      <c r="BT29" s="46"/>
      <c r="BU29" s="46"/>
      <c r="BV29" s="46"/>
      <c r="BW29" s="46"/>
      <c r="BX29" s="46"/>
      <c r="BY29" s="46"/>
      <c r="BZ29" s="46"/>
      <c r="CA29" s="46"/>
      <c r="CB29" s="46"/>
      <c r="CC29" s="46"/>
      <c r="CD29" s="46"/>
      <c r="CE29" s="46"/>
      <c r="CF29" s="46"/>
      <c r="CG29" s="46"/>
      <c r="CH29" s="46"/>
      <c r="CI29" s="46"/>
      <c r="CJ29" s="46"/>
      <c r="CK29" s="46"/>
      <c r="CL29" s="46"/>
      <c r="CM29" s="46"/>
      <c r="CN29" s="46"/>
      <c r="CO29" s="46"/>
      <c r="CP29" s="46"/>
      <c r="CQ29" s="46"/>
      <c r="CR29" s="46"/>
      <c r="CS29" s="46"/>
      <c r="CT29" s="46"/>
      <c r="CU29" s="46"/>
      <c r="CV29" s="46"/>
      <c r="CW29" s="46"/>
      <c r="CX29" s="46"/>
      <c r="CY29" s="46"/>
      <c r="CZ29" s="46"/>
      <c r="DA29" s="46"/>
      <c r="DB29" s="46"/>
      <c r="DC29" s="46"/>
      <c r="DD29" s="46"/>
      <c r="DE29" s="46"/>
      <c r="DF29" s="46"/>
      <c r="DG29" s="46"/>
      <c r="DH29" s="46"/>
      <c r="DI29" s="46"/>
      <c r="DJ29" s="46"/>
      <c r="DK29" s="46"/>
      <c r="DL29" s="46"/>
      <c r="DM29" s="46"/>
      <c r="DN29" s="46"/>
      <c r="DO29" s="46"/>
      <c r="DP29" s="46"/>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c r="IW29"/>
      <c r="IX29"/>
      <c r="IY29"/>
      <c r="IZ29"/>
      <c r="JA29"/>
      <c r="JB29"/>
      <c r="JC29"/>
      <c r="JD29"/>
      <c r="JE29"/>
      <c r="JF29"/>
      <c r="JG29"/>
      <c r="JH29"/>
      <c r="JI29"/>
      <c r="JJ29"/>
      <c r="JK29"/>
      <c r="JL29"/>
      <c r="JM29"/>
      <c r="JN29"/>
      <c r="JO29"/>
      <c r="JP29"/>
      <c r="JQ29"/>
      <c r="JR29"/>
      <c r="JS29"/>
      <c r="JT29"/>
      <c r="JU29"/>
      <c r="JV29"/>
      <c r="JW29"/>
      <c r="JX29"/>
      <c r="JY29"/>
      <c r="JZ29"/>
      <c r="KA29"/>
      <c r="KB29"/>
      <c r="KC29"/>
      <c r="KD29"/>
      <c r="KE29"/>
      <c r="KF29"/>
      <c r="KG29"/>
      <c r="KH29"/>
      <c r="KI29"/>
      <c r="KJ29"/>
      <c r="KK29"/>
      <c r="KL29"/>
      <c r="KM29"/>
      <c r="KN29"/>
      <c r="KO29"/>
      <c r="KP29"/>
      <c r="KQ29"/>
      <c r="KR29"/>
      <c r="KS29"/>
      <c r="KT29"/>
      <c r="KU29"/>
      <c r="KV29"/>
      <c r="KW29"/>
      <c r="KX29"/>
      <c r="KY29"/>
      <c r="KZ29"/>
      <c r="LA29"/>
      <c r="LB29"/>
      <c r="LC29"/>
      <c r="LD29"/>
      <c r="LE29"/>
      <c r="LF29"/>
      <c r="LG29"/>
      <c r="LH29"/>
      <c r="LI29"/>
      <c r="LJ29"/>
      <c r="LK29"/>
      <c r="LL29"/>
      <c r="LM29"/>
      <c r="LN29"/>
      <c r="LO29"/>
      <c r="LP29"/>
      <c r="LQ29"/>
      <c r="LR29"/>
      <c r="LS29"/>
      <c r="LT29"/>
      <c r="LU29"/>
      <c r="LV29"/>
      <c r="LW29"/>
      <c r="LX29"/>
      <c r="LY29"/>
      <c r="LZ29"/>
      <c r="MA29"/>
      <c r="MB29"/>
      <c r="MC29"/>
      <c r="MD29"/>
      <c r="ME29"/>
      <c r="MF29"/>
      <c r="MG29"/>
      <c r="MH29"/>
      <c r="MI29"/>
      <c r="MJ29"/>
      <c r="MK29"/>
      <c r="ML29"/>
      <c r="MM29"/>
      <c r="MN29"/>
      <c r="MO29"/>
      <c r="MP29"/>
      <c r="MQ29"/>
      <c r="MR29"/>
      <c r="MS29"/>
      <c r="MT29"/>
      <c r="MU29"/>
      <c r="MV29"/>
      <c r="MW29"/>
      <c r="MX29"/>
      <c r="MY29"/>
      <c r="MZ29"/>
      <c r="NA29"/>
      <c r="NB29"/>
      <c r="NC29"/>
      <c r="ND29"/>
      <c r="NE29"/>
      <c r="NF29"/>
      <c r="NG29"/>
      <c r="NH29"/>
      <c r="NI29"/>
      <c r="NJ29"/>
      <c r="NK29"/>
      <c r="NL29"/>
      <c r="NM29"/>
      <c r="NN29"/>
      <c r="NO29"/>
      <c r="NP29"/>
      <c r="NQ29"/>
      <c r="NR29"/>
      <c r="NS29"/>
      <c r="NT29"/>
      <c r="NU29"/>
      <c r="NV29"/>
      <c r="NW29"/>
      <c r="NX29"/>
      <c r="NY29"/>
      <c r="NZ29"/>
      <c r="OA29"/>
      <c r="OB29"/>
      <c r="OC29"/>
      <c r="OD29"/>
      <c r="OE29"/>
      <c r="OF29"/>
      <c r="OG29"/>
      <c r="OH29"/>
      <c r="OI29"/>
      <c r="OJ29"/>
      <c r="OK29"/>
      <c r="OL29"/>
      <c r="OM29"/>
      <c r="ON29"/>
      <c r="OO29"/>
      <c r="OP29"/>
      <c r="OQ29"/>
      <c r="OR29"/>
      <c r="OS29"/>
      <c r="OT29"/>
      <c r="OU29"/>
      <c r="OV29"/>
      <c r="OW29"/>
      <c r="OX29"/>
      <c r="OY29"/>
      <c r="OZ29"/>
      <c r="PA29"/>
      <c r="PB29"/>
      <c r="PC29"/>
      <c r="PD29"/>
      <c r="PE29"/>
      <c r="PF29"/>
      <c r="PG29"/>
      <c r="PH29"/>
      <c r="PI29"/>
      <c r="PJ29"/>
      <c r="PK29"/>
      <c r="PL29"/>
      <c r="PM29"/>
      <c r="PN29"/>
      <c r="PO29"/>
      <c r="PP29"/>
      <c r="PQ29"/>
      <c r="PR29"/>
      <c r="PS29"/>
      <c r="PT29"/>
      <c r="PU29"/>
      <c r="PV29"/>
      <c r="PW29"/>
      <c r="PX29"/>
      <c r="PY29"/>
      <c r="PZ29"/>
      <c r="QA29"/>
      <c r="QB29"/>
      <c r="QC29"/>
      <c r="QD29"/>
      <c r="QE29"/>
      <c r="QF29"/>
      <c r="QG29"/>
      <c r="QH29"/>
      <c r="QI29"/>
      <c r="QJ29"/>
      <c r="QK29"/>
      <c r="QL29"/>
      <c r="QM29"/>
      <c r="QN29"/>
      <c r="QO29"/>
      <c r="QP29"/>
      <c r="QQ29"/>
      <c r="QR29"/>
      <c r="QS29"/>
      <c r="QT29"/>
      <c r="QU29"/>
      <c r="QV29"/>
      <c r="QW29"/>
      <c r="QX29"/>
      <c r="QY29"/>
      <c r="QZ29"/>
      <c r="RA29"/>
      <c r="RB29"/>
      <c r="RC29"/>
      <c r="RD29"/>
      <c r="RE29"/>
      <c r="RF29"/>
      <c r="RG29"/>
      <c r="RH29"/>
      <c r="RI29"/>
      <c r="RJ29"/>
      <c r="RK29"/>
      <c r="RL29"/>
      <c r="RM29"/>
      <c r="RN29"/>
      <c r="RO29"/>
      <c r="RP29"/>
      <c r="RQ29"/>
      <c r="RR29"/>
      <c r="RS29"/>
      <c r="RT29"/>
      <c r="RU29"/>
      <c r="RV29"/>
      <c r="RW29"/>
      <c r="RX29"/>
      <c r="RY29"/>
      <c r="RZ29"/>
      <c r="SA29"/>
      <c r="SB29"/>
      <c r="SC29"/>
      <c r="SD29"/>
      <c r="SE29"/>
      <c r="SF29"/>
      <c r="SG29"/>
      <c r="SH29"/>
      <c r="SI29"/>
      <c r="SJ29"/>
      <c r="SK29"/>
      <c r="SL29"/>
      <c r="SM29"/>
      <c r="SN29"/>
      <c r="SO29"/>
      <c r="SP29"/>
      <c r="SQ29"/>
      <c r="SR29"/>
      <c r="SS29"/>
      <c r="ST29"/>
      <c r="SU29"/>
      <c r="SV29"/>
      <c r="SW29"/>
      <c r="SX29"/>
      <c r="SY29"/>
      <c r="SZ29"/>
      <c r="TA29"/>
      <c r="TB29"/>
      <c r="TC29"/>
      <c r="TD29"/>
      <c r="TE29"/>
      <c r="TF29"/>
      <c r="TG29"/>
      <c r="TH29"/>
      <c r="TI29"/>
      <c r="TJ29"/>
      <c r="TK29"/>
      <c r="TL29"/>
      <c r="TM29"/>
      <c r="TN29"/>
      <c r="TO29"/>
      <c r="TP29"/>
      <c r="TQ29"/>
      <c r="TR29"/>
      <c r="TS29"/>
      <c r="TT29"/>
      <c r="TU29"/>
      <c r="TV29"/>
      <c r="TW29"/>
      <c r="TX29"/>
      <c r="TY29"/>
      <c r="TZ29"/>
      <c r="UA29"/>
      <c r="UB29"/>
      <c r="UC29"/>
      <c r="UD29"/>
      <c r="UE29"/>
      <c r="UF29"/>
      <c r="UG29"/>
      <c r="UH29"/>
      <c r="UI29"/>
      <c r="UJ29"/>
      <c r="UK29"/>
      <c r="UL29"/>
      <c r="UM29"/>
      <c r="UN29"/>
      <c r="UO29"/>
      <c r="UP29"/>
      <c r="UQ29"/>
      <c r="UR29"/>
      <c r="US29"/>
      <c r="UT29"/>
      <c r="UU29"/>
      <c r="UV29"/>
      <c r="UW29"/>
      <c r="UX29"/>
      <c r="UY29"/>
      <c r="UZ29"/>
      <c r="VA29"/>
      <c r="VB29"/>
      <c r="VC29"/>
      <c r="VD29"/>
      <c r="VE29"/>
      <c r="VF29"/>
      <c r="VG29"/>
      <c r="VH29"/>
      <c r="VI29"/>
      <c r="VJ29"/>
      <c r="VK29"/>
      <c r="VL29"/>
      <c r="VM29"/>
      <c r="VN29"/>
      <c r="VO29"/>
      <c r="VP29"/>
      <c r="VQ29"/>
      <c r="VR29"/>
      <c r="VS29"/>
      <c r="VT29"/>
      <c r="VU29"/>
      <c r="VV29"/>
      <c r="VW29"/>
      <c r="VX29"/>
      <c r="VY29"/>
      <c r="VZ29"/>
      <c r="WA29"/>
      <c r="WB29"/>
      <c r="WC29"/>
      <c r="WD29"/>
      <c r="WE29"/>
      <c r="WF29"/>
      <c r="WG29"/>
      <c r="WH29"/>
      <c r="WI29"/>
      <c r="WJ29"/>
      <c r="WK29"/>
      <c r="WL29"/>
      <c r="WM29"/>
      <c r="WN29"/>
      <c r="WO29"/>
      <c r="WP29"/>
      <c r="WQ29"/>
      <c r="WR29"/>
      <c r="WS29"/>
      <c r="WT29"/>
      <c r="WU29"/>
      <c r="WV29"/>
      <c r="WW29"/>
      <c r="WX29"/>
      <c r="WY29"/>
      <c r="WZ29"/>
      <c r="XA29"/>
      <c r="XB29"/>
      <c r="XC29"/>
      <c r="XD29"/>
      <c r="XE29"/>
      <c r="XF29"/>
      <c r="XG29"/>
      <c r="XH29"/>
      <c r="XI29"/>
      <c r="XJ29"/>
      <c r="XK29"/>
      <c r="XL29"/>
      <c r="XM29"/>
      <c r="XN29"/>
      <c r="XO29"/>
      <c r="XP29"/>
      <c r="XQ29"/>
      <c r="XR29"/>
      <c r="XS29"/>
      <c r="XT29"/>
      <c r="XU29"/>
      <c r="XV29"/>
      <c r="XW29"/>
      <c r="XX29"/>
      <c r="XY29"/>
      <c r="XZ29"/>
      <c r="YA29"/>
      <c r="YB29"/>
      <c r="YC29"/>
      <c r="YD29"/>
      <c r="YE29"/>
      <c r="YF29"/>
      <c r="YG29"/>
      <c r="YH29"/>
      <c r="YI29"/>
      <c r="YJ29"/>
      <c r="YK29"/>
      <c r="YL29"/>
      <c r="YM29"/>
      <c r="YN29"/>
      <c r="YO29"/>
      <c r="YP29"/>
      <c r="YQ29"/>
      <c r="YR29"/>
      <c r="YS29"/>
      <c r="YT29"/>
      <c r="YU29"/>
      <c r="YV29"/>
      <c r="YW29"/>
      <c r="YX29"/>
      <c r="YY29"/>
      <c r="YZ29"/>
      <c r="ZA29"/>
      <c r="ZB29"/>
      <c r="ZC29"/>
      <c r="ZD29"/>
      <c r="ZE29"/>
      <c r="ZF29"/>
      <c r="ZG29"/>
      <c r="ZH29"/>
      <c r="ZI29"/>
      <c r="ZJ29"/>
      <c r="ZK29"/>
      <c r="ZL29"/>
      <c r="ZM29"/>
      <c r="ZN29"/>
      <c r="ZO29"/>
      <c r="ZP29"/>
      <c r="ZQ29"/>
      <c r="ZR29"/>
      <c r="ZS29"/>
      <c r="ZT29"/>
      <c r="ZU29"/>
      <c r="ZV29"/>
      <c r="ZW29"/>
      <c r="ZX29"/>
      <c r="ZY29"/>
      <c r="ZZ29" s="52"/>
      <c r="AAA29" s="192"/>
      <c r="AAB29"/>
      <c r="AAC29"/>
      <c r="AAD29" s="90"/>
      <c r="AAE29" s="519">
        <f>IF(S.Notice.Involved="Y",1,0)</f>
        <v>1</v>
      </c>
      <c r="AAF29" s="90" t="s">
        <v>0</v>
      </c>
      <c r="AAG29" s="61"/>
      <c r="AAH29" s="73">
        <f>IF(S.Notice.Involved="N",,VLOOKUP(S.Notice.InOregonBulletin,VL_Bulletin,2,FALSE))</f>
        <v>41621</v>
      </c>
      <c r="AAI29" s="79" t="s">
        <v>0</v>
      </c>
      <c r="AAJ29" s="490"/>
      <c r="AAK29" s="76" t="str">
        <f>IF(S.Notice.Involved="Y","SOS - submit on workday no later than 15th of month BEFORE Bulletin","-blank")</f>
        <v>SOS - submit on workday no later than 15th of month BEFORE Bulletin</v>
      </c>
      <c r="AAL29" s="90"/>
    </row>
    <row r="30" spans="1:717" s="23" customFormat="1" ht="15" customHeight="1">
      <c r="A30" s="171" t="s">
        <v>0</v>
      </c>
      <c r="B30" s="287" t="str">
        <f t="shared" ref="B30" si="10">AAK30</f>
        <v xml:space="preserve">SOS - Oregon Bulletin always publishes on the 1st of month </v>
      </c>
      <c r="C30" s="287"/>
      <c r="D30" s="827"/>
      <c r="E30" s="830"/>
      <c r="F30" s="457">
        <f t="shared" ca="1" si="8"/>
        <v>46</v>
      </c>
      <c r="G30" s="533" t="s">
        <v>353</v>
      </c>
      <c r="H30" s="747">
        <f t="shared" si="9"/>
        <v>41640</v>
      </c>
      <c r="I30" s="459"/>
      <c r="J30" s="193"/>
      <c r="K30" s="46"/>
      <c r="L30" s="46"/>
      <c r="M30" s="46"/>
      <c r="N30" s="46"/>
      <c r="O30" s="46"/>
      <c r="P30" s="46"/>
      <c r="Q30" s="46"/>
      <c r="R30" s="46"/>
      <c r="S30" s="46"/>
      <c r="T30" s="46"/>
      <c r="U30" s="46"/>
      <c r="V30" s="46"/>
      <c r="W30" s="46"/>
      <c r="X30" s="46"/>
      <c r="Y30" s="46"/>
      <c r="Z30" s="46"/>
      <c r="AA30" s="46"/>
      <c r="AB30" s="46"/>
      <c r="AC30" s="46"/>
      <c r="AD30" s="46"/>
      <c r="AE30" s="46"/>
      <c r="AF30" s="46"/>
      <c r="AG30" s="46"/>
      <c r="AH30" s="46"/>
      <c r="AI30" s="46"/>
      <c r="AJ30" s="46"/>
      <c r="AK30" s="46"/>
      <c r="AL30" s="46"/>
      <c r="AM30" s="46"/>
      <c r="AN30" s="46"/>
      <c r="AO30" s="46"/>
      <c r="AP30" s="46"/>
      <c r="AQ30" s="46"/>
      <c r="AR30" s="46"/>
      <c r="AS30" s="46"/>
      <c r="AT30" s="46"/>
      <c r="AU30" s="46"/>
      <c r="AV30" s="46"/>
      <c r="AW30" s="46"/>
      <c r="AX30" s="46"/>
      <c r="AY30" s="46"/>
      <c r="AZ30" s="46"/>
      <c r="BA30" s="46"/>
      <c r="BB30" s="46"/>
      <c r="BC30" s="46"/>
      <c r="BD30" s="46"/>
      <c r="BE30" s="46"/>
      <c r="BF30" s="46"/>
      <c r="BG30" s="46"/>
      <c r="BH30" s="46"/>
      <c r="BI30" s="46"/>
      <c r="BJ30" s="46"/>
      <c r="BK30" s="46"/>
      <c r="BL30" s="46"/>
      <c r="BM30" s="46"/>
      <c r="BN30" s="46"/>
      <c r="BO30" s="46"/>
      <c r="BP30" s="46"/>
      <c r="BQ30" s="46"/>
      <c r="BR30" s="46"/>
      <c r="BS30" s="46"/>
      <c r="BT30" s="46"/>
      <c r="BU30" s="46"/>
      <c r="BV30" s="46"/>
      <c r="BW30" s="46"/>
      <c r="BX30" s="46"/>
      <c r="BY30" s="46"/>
      <c r="BZ30" s="46"/>
      <c r="CA30" s="46"/>
      <c r="CB30" s="46"/>
      <c r="CC30" s="46"/>
      <c r="CD30" s="46"/>
      <c r="CE30" s="46"/>
      <c r="CF30" s="46"/>
      <c r="CG30" s="46"/>
      <c r="CH30" s="46"/>
      <c r="CI30" s="46"/>
      <c r="CJ30" s="46"/>
      <c r="CK30" s="46"/>
      <c r="CL30" s="46"/>
      <c r="CM30" s="46"/>
      <c r="CN30" s="46"/>
      <c r="CO30" s="46"/>
      <c r="CP30" s="46"/>
      <c r="CQ30" s="46"/>
      <c r="CR30" s="46"/>
      <c r="CS30" s="46"/>
      <c r="CT30" s="46"/>
      <c r="CU30" s="46"/>
      <c r="CV30" s="46"/>
      <c r="CW30" s="46"/>
      <c r="CX30" s="46"/>
      <c r="CY30" s="46"/>
      <c r="CZ30" s="46"/>
      <c r="DA30" s="46"/>
      <c r="DB30" s="46"/>
      <c r="DC30" s="46"/>
      <c r="DD30" s="46"/>
      <c r="DE30" s="46"/>
      <c r="DF30" s="46"/>
      <c r="DG30" s="46"/>
      <c r="DH30" s="46"/>
      <c r="DI30" s="46"/>
      <c r="DJ30" s="46"/>
      <c r="DK30" s="46"/>
      <c r="DL30" s="46"/>
      <c r="DM30" s="46"/>
      <c r="DN30" s="46"/>
      <c r="DO30" s="46"/>
      <c r="DP30" s="46"/>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c r="IW30"/>
      <c r="IX30"/>
      <c r="IY30"/>
      <c r="IZ30"/>
      <c r="JA30"/>
      <c r="JB30"/>
      <c r="JC30"/>
      <c r="JD30"/>
      <c r="JE30"/>
      <c r="JF30"/>
      <c r="JG30"/>
      <c r="JH30"/>
      <c r="JI30"/>
      <c r="JJ30"/>
      <c r="JK30"/>
      <c r="JL30"/>
      <c r="JM30"/>
      <c r="JN30"/>
      <c r="JO30"/>
      <c r="JP30"/>
      <c r="JQ30"/>
      <c r="JR30"/>
      <c r="JS30"/>
      <c r="JT30"/>
      <c r="JU30"/>
      <c r="JV30"/>
      <c r="JW30"/>
      <c r="JX30"/>
      <c r="JY30"/>
      <c r="JZ30"/>
      <c r="KA30"/>
      <c r="KB30"/>
      <c r="KC30"/>
      <c r="KD30"/>
      <c r="KE30"/>
      <c r="KF30"/>
      <c r="KG30"/>
      <c r="KH30"/>
      <c r="KI30"/>
      <c r="KJ30"/>
      <c r="KK30"/>
      <c r="KL30"/>
      <c r="KM30"/>
      <c r="KN30"/>
      <c r="KO30"/>
      <c r="KP30"/>
      <c r="KQ30"/>
      <c r="KR30"/>
      <c r="KS30"/>
      <c r="KT30"/>
      <c r="KU30"/>
      <c r="KV30"/>
      <c r="KW30"/>
      <c r="KX30"/>
      <c r="KY30"/>
      <c r="KZ30"/>
      <c r="LA30"/>
      <c r="LB30"/>
      <c r="LC30"/>
      <c r="LD30"/>
      <c r="LE30"/>
      <c r="LF30"/>
      <c r="LG30"/>
      <c r="LH30"/>
      <c r="LI30"/>
      <c r="LJ30"/>
      <c r="LK30"/>
      <c r="LL30"/>
      <c r="LM30"/>
      <c r="LN30"/>
      <c r="LO30"/>
      <c r="LP30"/>
      <c r="LQ30"/>
      <c r="LR30"/>
      <c r="LS30"/>
      <c r="LT30"/>
      <c r="LU30"/>
      <c r="LV30"/>
      <c r="LW30"/>
      <c r="LX30"/>
      <c r="LY30"/>
      <c r="LZ30"/>
      <c r="MA30"/>
      <c r="MB30"/>
      <c r="MC30"/>
      <c r="MD30"/>
      <c r="ME30"/>
      <c r="MF30"/>
      <c r="MG30"/>
      <c r="MH30"/>
      <c r="MI30"/>
      <c r="MJ30"/>
      <c r="MK30"/>
      <c r="ML30"/>
      <c r="MM30"/>
      <c r="MN30"/>
      <c r="MO30"/>
      <c r="MP30"/>
      <c r="MQ30"/>
      <c r="MR30"/>
      <c r="MS30"/>
      <c r="MT30"/>
      <c r="MU30"/>
      <c r="MV30"/>
      <c r="MW30"/>
      <c r="MX30"/>
      <c r="MY30"/>
      <c r="MZ30"/>
      <c r="NA30"/>
      <c r="NB30"/>
      <c r="NC30"/>
      <c r="ND30"/>
      <c r="NE30"/>
      <c r="NF30"/>
      <c r="NG30"/>
      <c r="NH30"/>
      <c r="NI30"/>
      <c r="NJ30"/>
      <c r="NK30"/>
      <c r="NL30"/>
      <c r="NM30"/>
      <c r="NN30"/>
      <c r="NO30"/>
      <c r="NP30"/>
      <c r="NQ30"/>
      <c r="NR30"/>
      <c r="NS30"/>
      <c r="NT30"/>
      <c r="NU30"/>
      <c r="NV30"/>
      <c r="NW30"/>
      <c r="NX30"/>
      <c r="NY30"/>
      <c r="NZ30"/>
      <c r="OA30"/>
      <c r="OB30"/>
      <c r="OC30"/>
      <c r="OD30"/>
      <c r="OE30"/>
      <c r="OF30"/>
      <c r="OG30"/>
      <c r="OH30"/>
      <c r="OI30"/>
      <c r="OJ30"/>
      <c r="OK30"/>
      <c r="OL30"/>
      <c r="OM30"/>
      <c r="ON30"/>
      <c r="OO30"/>
      <c r="OP30"/>
      <c r="OQ30"/>
      <c r="OR30"/>
      <c r="OS30"/>
      <c r="OT30"/>
      <c r="OU30"/>
      <c r="OV30"/>
      <c r="OW30"/>
      <c r="OX30"/>
      <c r="OY30"/>
      <c r="OZ30"/>
      <c r="PA30"/>
      <c r="PB30"/>
      <c r="PC30"/>
      <c r="PD30"/>
      <c r="PE30"/>
      <c r="PF30"/>
      <c r="PG30"/>
      <c r="PH30"/>
      <c r="PI30"/>
      <c r="PJ30"/>
      <c r="PK30"/>
      <c r="PL30"/>
      <c r="PM30"/>
      <c r="PN30"/>
      <c r="PO30"/>
      <c r="PP30"/>
      <c r="PQ30"/>
      <c r="PR30"/>
      <c r="PS30"/>
      <c r="PT30"/>
      <c r="PU30"/>
      <c r="PV30"/>
      <c r="PW30"/>
      <c r="PX30"/>
      <c r="PY30"/>
      <c r="PZ30"/>
      <c r="QA30"/>
      <c r="QB30"/>
      <c r="QC30"/>
      <c r="QD30"/>
      <c r="QE30"/>
      <c r="QF30"/>
      <c r="QG30"/>
      <c r="QH30"/>
      <c r="QI30"/>
      <c r="QJ30"/>
      <c r="QK30"/>
      <c r="QL30"/>
      <c r="QM30"/>
      <c r="QN30"/>
      <c r="QO30"/>
      <c r="QP30"/>
      <c r="QQ30"/>
      <c r="QR30"/>
      <c r="QS30"/>
      <c r="QT30"/>
      <c r="QU30"/>
      <c r="QV30"/>
      <c r="QW30"/>
      <c r="QX30"/>
      <c r="QY30"/>
      <c r="QZ30"/>
      <c r="RA30"/>
      <c r="RB30"/>
      <c r="RC30"/>
      <c r="RD30"/>
      <c r="RE30"/>
      <c r="RF30"/>
      <c r="RG30"/>
      <c r="RH30"/>
      <c r="RI30"/>
      <c r="RJ30"/>
      <c r="RK30"/>
      <c r="RL30"/>
      <c r="RM30"/>
      <c r="RN30"/>
      <c r="RO30"/>
      <c r="RP30"/>
      <c r="RQ30"/>
      <c r="RR30"/>
      <c r="RS30"/>
      <c r="RT30"/>
      <c r="RU30"/>
      <c r="RV30"/>
      <c r="RW30"/>
      <c r="RX30"/>
      <c r="RY30"/>
      <c r="RZ30"/>
      <c r="SA30"/>
      <c r="SB30"/>
      <c r="SC30"/>
      <c r="SD30"/>
      <c r="SE30"/>
      <c r="SF30"/>
      <c r="SG30"/>
      <c r="SH30"/>
      <c r="SI30"/>
      <c r="SJ30"/>
      <c r="SK30"/>
      <c r="SL30"/>
      <c r="SM30"/>
      <c r="SN30"/>
      <c r="SO30"/>
      <c r="SP30"/>
      <c r="SQ30"/>
      <c r="SR30"/>
      <c r="SS30"/>
      <c r="ST30"/>
      <c r="SU30"/>
      <c r="SV30"/>
      <c r="SW30"/>
      <c r="SX30"/>
      <c r="SY30"/>
      <c r="SZ30"/>
      <c r="TA30"/>
      <c r="TB30"/>
      <c r="TC30"/>
      <c r="TD30"/>
      <c r="TE30"/>
      <c r="TF30"/>
      <c r="TG30"/>
      <c r="TH30"/>
      <c r="TI30"/>
      <c r="TJ30"/>
      <c r="TK30"/>
      <c r="TL30"/>
      <c r="TM30"/>
      <c r="TN30"/>
      <c r="TO30"/>
      <c r="TP30"/>
      <c r="TQ30"/>
      <c r="TR30"/>
      <c r="TS30"/>
      <c r="TT30"/>
      <c r="TU30"/>
      <c r="TV30"/>
      <c r="TW30"/>
      <c r="TX30"/>
      <c r="TY30"/>
      <c r="TZ30"/>
      <c r="UA30"/>
      <c r="UB30"/>
      <c r="UC30"/>
      <c r="UD30"/>
      <c r="UE30"/>
      <c r="UF30"/>
      <c r="UG30"/>
      <c r="UH30"/>
      <c r="UI30"/>
      <c r="UJ30"/>
      <c r="UK30"/>
      <c r="UL30"/>
      <c r="UM30"/>
      <c r="UN30"/>
      <c r="UO30"/>
      <c r="UP30"/>
      <c r="UQ30"/>
      <c r="UR30"/>
      <c r="US30"/>
      <c r="UT30"/>
      <c r="UU30"/>
      <c r="UV30"/>
      <c r="UW30"/>
      <c r="UX30"/>
      <c r="UY30"/>
      <c r="UZ30"/>
      <c r="VA30"/>
      <c r="VB30"/>
      <c r="VC30"/>
      <c r="VD30"/>
      <c r="VE30"/>
      <c r="VF30"/>
      <c r="VG30"/>
      <c r="VH30"/>
      <c r="VI30"/>
      <c r="VJ30"/>
      <c r="VK30"/>
      <c r="VL30"/>
      <c r="VM30"/>
      <c r="VN30"/>
      <c r="VO30"/>
      <c r="VP30"/>
      <c r="VQ30"/>
      <c r="VR30"/>
      <c r="VS30"/>
      <c r="VT30"/>
      <c r="VU30"/>
      <c r="VV30"/>
      <c r="VW30"/>
      <c r="VX30"/>
      <c r="VY30"/>
      <c r="VZ30"/>
      <c r="WA30"/>
      <c r="WB30"/>
      <c r="WC30"/>
      <c r="WD30"/>
      <c r="WE30"/>
      <c r="WF30"/>
      <c r="WG30"/>
      <c r="WH30"/>
      <c r="WI30"/>
      <c r="WJ30"/>
      <c r="WK30"/>
      <c r="WL30"/>
      <c r="WM30"/>
      <c r="WN30"/>
      <c r="WO30"/>
      <c r="WP30"/>
      <c r="WQ30"/>
      <c r="WR30"/>
      <c r="WS30"/>
      <c r="WT30"/>
      <c r="WU30"/>
      <c r="WV30"/>
      <c r="WW30"/>
      <c r="WX30"/>
      <c r="WY30"/>
      <c r="WZ30"/>
      <c r="XA30"/>
      <c r="XB30"/>
      <c r="XC30"/>
      <c r="XD30"/>
      <c r="XE30"/>
      <c r="XF30"/>
      <c r="XG30"/>
      <c r="XH30"/>
      <c r="XI30"/>
      <c r="XJ30"/>
      <c r="XK30"/>
      <c r="XL30"/>
      <c r="XM30"/>
      <c r="XN30"/>
      <c r="XO30"/>
      <c r="XP30"/>
      <c r="XQ30"/>
      <c r="XR30"/>
      <c r="XS30"/>
      <c r="XT30"/>
      <c r="XU30"/>
      <c r="XV30"/>
      <c r="XW30"/>
      <c r="XX30"/>
      <c r="XY30"/>
      <c r="XZ30"/>
      <c r="YA30"/>
      <c r="YB30"/>
      <c r="YC30"/>
      <c r="YD30"/>
      <c r="YE30"/>
      <c r="YF30"/>
      <c r="YG30"/>
      <c r="YH30"/>
      <c r="YI30"/>
      <c r="YJ30"/>
      <c r="YK30"/>
      <c r="YL30"/>
      <c r="YM30"/>
      <c r="YN30"/>
      <c r="YO30"/>
      <c r="YP30"/>
      <c r="YQ30"/>
      <c r="YR30"/>
      <c r="YS30"/>
      <c r="YT30"/>
      <c r="YU30"/>
      <c r="YV30"/>
      <c r="YW30"/>
      <c r="YX30"/>
      <c r="YY30"/>
      <c r="YZ30"/>
      <c r="ZA30"/>
      <c r="ZB30"/>
      <c r="ZC30"/>
      <c r="ZD30"/>
      <c r="ZE30"/>
      <c r="ZF30"/>
      <c r="ZG30"/>
      <c r="ZH30"/>
      <c r="ZI30"/>
      <c r="ZJ30"/>
      <c r="ZK30"/>
      <c r="ZL30"/>
      <c r="ZM30"/>
      <c r="ZN30"/>
      <c r="ZO30"/>
      <c r="ZP30"/>
      <c r="ZQ30"/>
      <c r="ZR30"/>
      <c r="ZS30"/>
      <c r="ZT30"/>
      <c r="ZU30"/>
      <c r="ZV30"/>
      <c r="ZW30"/>
      <c r="ZX30"/>
      <c r="ZY30"/>
      <c r="ZZ30" s="52"/>
      <c r="AAA30" s="192"/>
      <c r="AAB30"/>
      <c r="AAC30"/>
      <c r="AAD30" s="90"/>
      <c r="AAE30" s="519">
        <f>IF(S.Notice.Involved="Y",1,0)</f>
        <v>1</v>
      </c>
      <c r="AAF30" s="90" t="s">
        <v>0</v>
      </c>
      <c r="AAG30" s="61"/>
      <c r="AAH30" s="73">
        <f>IF(S.Notice.Involved="N",,IF(S.General.Complexity=1,VLOOKUP(S.EQC.Meeting-60,S.DDL_Bulletin,TRUE),VLOOKUP(S.EQC.Meeting-90,S.DDL_Bulletin,TRUE)))</f>
        <v>41640</v>
      </c>
      <c r="AAI30" s="183" t="str">
        <f>IF(S.Notice.InOregonBulletin&gt;=S.EQC.SubmitStaffRpt-25,"Select earlier date to publish in Oregon Bulletin.","")</f>
        <v/>
      </c>
      <c r="AAJ30" s="491"/>
      <c r="AAK30" s="76" t="str">
        <f>IF(S.Notice.Involved="Y","SOS - Oregon Bulletin always publishes on the 1st of month ","-blank-")</f>
        <v xml:space="preserve">SOS - Oregon Bulletin always publishes on the 1st of month </v>
      </c>
      <c r="AAL30" s="90"/>
    </row>
    <row r="31" spans="1:717" s="23" customFormat="1" ht="15" customHeight="1">
      <c r="A31" s="171"/>
      <c r="B31" s="287" t="str">
        <f>AAK31</f>
        <v>-blank-</v>
      </c>
      <c r="C31" s="356"/>
      <c r="D31" s="831"/>
      <c r="E31" s="824"/>
      <c r="F31" s="457">
        <f ca="1">IF(YEAR(H31)&gt;2000,NETWORKDAYS(TODAY(),H31,S.DDL_DEQClosed),0)</f>
        <v>0</v>
      </c>
      <c r="G31" s="533" t="s">
        <v>0</v>
      </c>
      <c r="H31" s="400">
        <f>AAH31</f>
        <v>0</v>
      </c>
      <c r="I31" s="459" t="s">
        <v>0</v>
      </c>
      <c r="J31" s="193"/>
      <c r="K31" s="46"/>
      <c r="L31" s="46"/>
      <c r="M31" s="46"/>
      <c r="N31" s="46"/>
      <c r="O31" s="46"/>
      <c r="P31" s="46"/>
      <c r="Q31" s="46"/>
      <c r="R31" s="46"/>
      <c r="S31" s="46"/>
      <c r="T31" s="46"/>
      <c r="U31" s="46"/>
      <c r="V31" s="46"/>
      <c r="W31" s="46"/>
      <c r="X31" s="46"/>
      <c r="Y31" s="46"/>
      <c r="Z31" s="46"/>
      <c r="AA31" s="46"/>
      <c r="AB31" s="46"/>
      <c r="AC31" s="46"/>
      <c r="AD31" s="46"/>
      <c r="AE31" s="46"/>
      <c r="AF31" s="46"/>
      <c r="AG31" s="46"/>
      <c r="AH31" s="46"/>
      <c r="AI31" s="46"/>
      <c r="AJ31" s="46"/>
      <c r="AK31" s="46"/>
      <c r="AL31" s="46"/>
      <c r="AM31" s="46"/>
      <c r="AN31" s="46"/>
      <c r="AO31" s="46"/>
      <c r="AP31" s="46"/>
      <c r="AQ31" s="46"/>
      <c r="AR31" s="46"/>
      <c r="AS31" s="46"/>
      <c r="AT31" s="46"/>
      <c r="AU31" s="46"/>
      <c r="AV31" s="46"/>
      <c r="AW31" s="46"/>
      <c r="AX31" s="46"/>
      <c r="AY31" s="46"/>
      <c r="AZ31" s="46"/>
      <c r="BA31" s="46"/>
      <c r="BB31" s="46"/>
      <c r="BC31" s="46"/>
      <c r="BD31" s="46"/>
      <c r="BE31" s="46"/>
      <c r="BF31" s="46"/>
      <c r="BG31" s="46"/>
      <c r="BH31" s="46"/>
      <c r="BI31" s="46"/>
      <c r="BJ31" s="46"/>
      <c r="BK31" s="46"/>
      <c r="BL31" s="46"/>
      <c r="BM31" s="46"/>
      <c r="BN31" s="46"/>
      <c r="BO31" s="46"/>
      <c r="BP31" s="46"/>
      <c r="BQ31" s="46"/>
      <c r="BR31" s="46"/>
      <c r="BS31" s="46"/>
      <c r="BT31" s="46"/>
      <c r="BU31" s="46"/>
      <c r="BV31" s="46"/>
      <c r="BW31" s="46"/>
      <c r="BX31" s="46"/>
      <c r="BY31" s="46"/>
      <c r="BZ31" s="46"/>
      <c r="CA31" s="46"/>
      <c r="CB31" s="46"/>
      <c r="CC31" s="46"/>
      <c r="CD31" s="46"/>
      <c r="CE31" s="46"/>
      <c r="CF31" s="46"/>
      <c r="CG31" s="46"/>
      <c r="CH31" s="46"/>
      <c r="CI31" s="46"/>
      <c r="CJ31" s="46"/>
      <c r="CK31" s="46"/>
      <c r="CL31" s="46"/>
      <c r="CM31" s="46"/>
      <c r="CN31" s="46"/>
      <c r="CO31" s="46"/>
      <c r="CP31" s="46"/>
      <c r="CQ31" s="46"/>
      <c r="CR31" s="46"/>
      <c r="CS31" s="46"/>
      <c r="CT31" s="46"/>
      <c r="CU31" s="46"/>
      <c r="CV31" s="46"/>
      <c r="CW31" s="46"/>
      <c r="CX31" s="46"/>
      <c r="CY31" s="46"/>
      <c r="CZ31" s="46"/>
      <c r="DA31" s="46"/>
      <c r="DB31" s="46"/>
      <c r="DC31" s="46"/>
      <c r="DD31" s="46"/>
      <c r="DE31" s="46"/>
      <c r="DF31" s="46"/>
      <c r="DG31" s="46"/>
      <c r="DH31" s="46"/>
      <c r="DI31" s="46"/>
      <c r="DJ31" s="46"/>
      <c r="DK31" s="46"/>
      <c r="DL31" s="46"/>
      <c r="DM31" s="46"/>
      <c r="DN31" s="46"/>
      <c r="DO31" s="46"/>
      <c r="DP31" s="46"/>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c r="IW31"/>
      <c r="IX31"/>
      <c r="IY31"/>
      <c r="IZ31"/>
      <c r="JA31"/>
      <c r="JB31"/>
      <c r="JC31"/>
      <c r="JD31"/>
      <c r="JE31"/>
      <c r="JF31"/>
      <c r="JG31"/>
      <c r="JH31"/>
      <c r="JI31"/>
      <c r="JJ31"/>
      <c r="JK31"/>
      <c r="JL31"/>
      <c r="JM31"/>
      <c r="JN31"/>
      <c r="JO31"/>
      <c r="JP31"/>
      <c r="JQ31"/>
      <c r="JR31"/>
      <c r="JS31"/>
      <c r="JT31"/>
      <c r="JU31"/>
      <c r="JV31"/>
      <c r="JW31"/>
      <c r="JX31"/>
      <c r="JY31"/>
      <c r="JZ31"/>
      <c r="KA31"/>
      <c r="KB31"/>
      <c r="KC31"/>
      <c r="KD31"/>
      <c r="KE31"/>
      <c r="KF31"/>
      <c r="KG31"/>
      <c r="KH31"/>
      <c r="KI31"/>
      <c r="KJ31"/>
      <c r="KK31"/>
      <c r="KL31"/>
      <c r="KM31"/>
      <c r="KN31"/>
      <c r="KO31"/>
      <c r="KP31"/>
      <c r="KQ31"/>
      <c r="KR31"/>
      <c r="KS31"/>
      <c r="KT31"/>
      <c r="KU31"/>
      <c r="KV31"/>
      <c r="KW31"/>
      <c r="KX31"/>
      <c r="KY31"/>
      <c r="KZ31"/>
      <c r="LA31"/>
      <c r="LB31"/>
      <c r="LC31"/>
      <c r="LD31"/>
      <c r="LE31"/>
      <c r="LF31"/>
      <c r="LG31"/>
      <c r="LH31"/>
      <c r="LI31"/>
      <c r="LJ31"/>
      <c r="LK31"/>
      <c r="LL31"/>
      <c r="LM31"/>
      <c r="LN31"/>
      <c r="LO31"/>
      <c r="LP31"/>
      <c r="LQ31"/>
      <c r="LR31"/>
      <c r="LS31"/>
      <c r="LT31"/>
      <c r="LU31"/>
      <c r="LV31"/>
      <c r="LW31"/>
      <c r="LX31"/>
      <c r="LY31"/>
      <c r="LZ31"/>
      <c r="MA31"/>
      <c r="MB31"/>
      <c r="MC31"/>
      <c r="MD31"/>
      <c r="ME31"/>
      <c r="MF31"/>
      <c r="MG31"/>
      <c r="MH31"/>
      <c r="MI31"/>
      <c r="MJ31"/>
      <c r="MK31"/>
      <c r="ML31"/>
      <c r="MM31"/>
      <c r="MN31"/>
      <c r="MO31"/>
      <c r="MP31"/>
      <c r="MQ31"/>
      <c r="MR31"/>
      <c r="MS31"/>
      <c r="MT31"/>
      <c r="MU31"/>
      <c r="MV31"/>
      <c r="MW31"/>
      <c r="MX31"/>
      <c r="MY31"/>
      <c r="MZ31"/>
      <c r="NA31"/>
      <c r="NB31"/>
      <c r="NC31"/>
      <c r="ND31"/>
      <c r="NE31"/>
      <c r="NF31"/>
      <c r="NG31"/>
      <c r="NH31"/>
      <c r="NI31"/>
      <c r="NJ31"/>
      <c r="NK31"/>
      <c r="NL31"/>
      <c r="NM31"/>
      <c r="NN31"/>
      <c r="NO31"/>
      <c r="NP31"/>
      <c r="NQ31"/>
      <c r="NR31"/>
      <c r="NS31"/>
      <c r="NT31"/>
      <c r="NU31"/>
      <c r="NV31"/>
      <c r="NW31"/>
      <c r="NX31"/>
      <c r="NY31"/>
      <c r="NZ31"/>
      <c r="OA31"/>
      <c r="OB31"/>
      <c r="OC31"/>
      <c r="OD31"/>
      <c r="OE31"/>
      <c r="OF31"/>
      <c r="OG31"/>
      <c r="OH31"/>
      <c r="OI31"/>
      <c r="OJ31"/>
      <c r="OK31"/>
      <c r="OL31"/>
      <c r="OM31"/>
      <c r="ON31"/>
      <c r="OO31"/>
      <c r="OP31"/>
      <c r="OQ31"/>
      <c r="OR31"/>
      <c r="OS31"/>
      <c r="OT31"/>
      <c r="OU31"/>
      <c r="OV31"/>
      <c r="OW31"/>
      <c r="OX31"/>
      <c r="OY31"/>
      <c r="OZ31"/>
      <c r="PA31"/>
      <c r="PB31"/>
      <c r="PC31"/>
      <c r="PD31"/>
      <c r="PE31"/>
      <c r="PF31"/>
      <c r="PG31"/>
      <c r="PH31"/>
      <c r="PI31"/>
      <c r="PJ31"/>
      <c r="PK31"/>
      <c r="PL31"/>
      <c r="PM31"/>
      <c r="PN31"/>
      <c r="PO31"/>
      <c r="PP31"/>
      <c r="PQ31"/>
      <c r="PR31"/>
      <c r="PS31"/>
      <c r="PT31"/>
      <c r="PU31"/>
      <c r="PV31"/>
      <c r="PW31"/>
      <c r="PX31"/>
      <c r="PY31"/>
      <c r="PZ31"/>
      <c r="QA31"/>
      <c r="QB31"/>
      <c r="QC31"/>
      <c r="QD31"/>
      <c r="QE31"/>
      <c r="QF31"/>
      <c r="QG31"/>
      <c r="QH31"/>
      <c r="QI31"/>
      <c r="QJ31"/>
      <c r="QK31"/>
      <c r="QL31"/>
      <c r="QM31"/>
      <c r="QN31"/>
      <c r="QO31"/>
      <c r="QP31"/>
      <c r="QQ31"/>
      <c r="QR31"/>
      <c r="QS31"/>
      <c r="QT31"/>
      <c r="QU31"/>
      <c r="QV31"/>
      <c r="QW31"/>
      <c r="QX31"/>
      <c r="QY31"/>
      <c r="QZ31"/>
      <c r="RA31"/>
      <c r="RB31"/>
      <c r="RC31"/>
      <c r="RD31"/>
      <c r="RE31"/>
      <c r="RF31"/>
      <c r="RG31"/>
      <c r="RH31"/>
      <c r="RI31"/>
      <c r="RJ31"/>
      <c r="RK31"/>
      <c r="RL31"/>
      <c r="RM31"/>
      <c r="RN31"/>
      <c r="RO31"/>
      <c r="RP31"/>
      <c r="RQ31"/>
      <c r="RR31"/>
      <c r="RS31"/>
      <c r="RT31"/>
      <c r="RU31"/>
      <c r="RV31"/>
      <c r="RW31"/>
      <c r="RX31"/>
      <c r="RY31"/>
      <c r="RZ31"/>
      <c r="SA31"/>
      <c r="SB31"/>
      <c r="SC31"/>
      <c r="SD31"/>
      <c r="SE31"/>
      <c r="SF31"/>
      <c r="SG31"/>
      <c r="SH31"/>
      <c r="SI31"/>
      <c r="SJ31"/>
      <c r="SK31"/>
      <c r="SL31"/>
      <c r="SM31"/>
      <c r="SN31"/>
      <c r="SO31"/>
      <c r="SP31"/>
      <c r="SQ31"/>
      <c r="SR31"/>
      <c r="SS31"/>
      <c r="ST31"/>
      <c r="SU31"/>
      <c r="SV31"/>
      <c r="SW31"/>
      <c r="SX31"/>
      <c r="SY31"/>
      <c r="SZ31"/>
      <c r="TA31"/>
      <c r="TB31"/>
      <c r="TC31"/>
      <c r="TD31"/>
      <c r="TE31"/>
      <c r="TF31"/>
      <c r="TG31"/>
      <c r="TH31"/>
      <c r="TI31"/>
      <c r="TJ31"/>
      <c r="TK31"/>
      <c r="TL31"/>
      <c r="TM31"/>
      <c r="TN31"/>
      <c r="TO31"/>
      <c r="TP31"/>
      <c r="TQ31"/>
      <c r="TR31"/>
      <c r="TS31"/>
      <c r="TT31"/>
      <c r="TU31"/>
      <c r="TV31"/>
      <c r="TW31"/>
      <c r="TX31"/>
      <c r="TY31"/>
      <c r="TZ31"/>
      <c r="UA31"/>
      <c r="UB31"/>
      <c r="UC31"/>
      <c r="UD31"/>
      <c r="UE31"/>
      <c r="UF31"/>
      <c r="UG31"/>
      <c r="UH31"/>
      <c r="UI31"/>
      <c r="UJ31"/>
      <c r="UK31"/>
      <c r="UL31"/>
      <c r="UM31"/>
      <c r="UN31"/>
      <c r="UO31"/>
      <c r="UP31"/>
      <c r="UQ31"/>
      <c r="UR31"/>
      <c r="US31"/>
      <c r="UT31"/>
      <c r="UU31"/>
      <c r="UV31"/>
      <c r="UW31"/>
      <c r="UX31"/>
      <c r="UY31"/>
      <c r="UZ31"/>
      <c r="VA31"/>
      <c r="VB31"/>
      <c r="VC31"/>
      <c r="VD31"/>
      <c r="VE31"/>
      <c r="VF31"/>
      <c r="VG31"/>
      <c r="VH31"/>
      <c r="VI31"/>
      <c r="VJ31"/>
      <c r="VK31"/>
      <c r="VL31"/>
      <c r="VM31"/>
      <c r="VN31"/>
      <c r="VO31"/>
      <c r="VP31"/>
      <c r="VQ31"/>
      <c r="VR31"/>
      <c r="VS31"/>
      <c r="VT31"/>
      <c r="VU31"/>
      <c r="VV31"/>
      <c r="VW31"/>
      <c r="VX31"/>
      <c r="VY31"/>
      <c r="VZ31"/>
      <c r="WA31"/>
      <c r="WB31"/>
      <c r="WC31"/>
      <c r="WD31"/>
      <c r="WE31"/>
      <c r="WF31"/>
      <c r="WG31"/>
      <c r="WH31"/>
      <c r="WI31"/>
      <c r="WJ31"/>
      <c r="WK31"/>
      <c r="WL31"/>
      <c r="WM31"/>
      <c r="WN31"/>
      <c r="WO31"/>
      <c r="WP31"/>
      <c r="WQ31"/>
      <c r="WR31"/>
      <c r="WS31"/>
      <c r="WT31"/>
      <c r="WU31"/>
      <c r="WV31"/>
      <c r="WW31"/>
      <c r="WX31"/>
      <c r="WY31"/>
      <c r="WZ31"/>
      <c r="XA31"/>
      <c r="XB31"/>
      <c r="XC31"/>
      <c r="XD31"/>
      <c r="XE31"/>
      <c r="XF31"/>
      <c r="XG31"/>
      <c r="XH31"/>
      <c r="XI31"/>
      <c r="XJ31"/>
      <c r="XK31"/>
      <c r="XL31"/>
      <c r="XM31"/>
      <c r="XN31"/>
      <c r="XO31"/>
      <c r="XP31"/>
      <c r="XQ31"/>
      <c r="XR31"/>
      <c r="XS31"/>
      <c r="XT31"/>
      <c r="XU31"/>
      <c r="XV31"/>
      <c r="XW31"/>
      <c r="XX31"/>
      <c r="XY31"/>
      <c r="XZ31"/>
      <c r="YA31"/>
      <c r="YB31"/>
      <c r="YC31"/>
      <c r="YD31"/>
      <c r="YE31"/>
      <c r="YF31"/>
      <c r="YG31"/>
      <c r="YH31"/>
      <c r="YI31"/>
      <c r="YJ31"/>
      <c r="YK31"/>
      <c r="YL31"/>
      <c r="YM31"/>
      <c r="YN31"/>
      <c r="YO31"/>
      <c r="YP31"/>
      <c r="YQ31"/>
      <c r="YR31"/>
      <c r="YS31"/>
      <c r="YT31"/>
      <c r="YU31"/>
      <c r="YV31"/>
      <c r="YW31"/>
      <c r="YX31"/>
      <c r="YY31"/>
      <c r="YZ31"/>
      <c r="ZA31"/>
      <c r="ZB31"/>
      <c r="ZC31"/>
      <c r="ZD31"/>
      <c r="ZE31"/>
      <c r="ZF31"/>
      <c r="ZG31"/>
      <c r="ZH31"/>
      <c r="ZI31"/>
      <c r="ZJ31"/>
      <c r="ZK31"/>
      <c r="ZL31"/>
      <c r="ZM31"/>
      <c r="ZN31"/>
      <c r="ZO31"/>
      <c r="ZP31"/>
      <c r="ZQ31"/>
      <c r="ZR31"/>
      <c r="ZS31"/>
      <c r="ZT31"/>
      <c r="ZU31"/>
      <c r="ZV31"/>
      <c r="ZW31"/>
      <c r="ZX31"/>
      <c r="ZY31"/>
      <c r="ZZ31" s="52"/>
      <c r="AAA31" s="192"/>
      <c r="AAB31"/>
      <c r="AAC31"/>
      <c r="AAD31" s="90"/>
      <c r="AAE31" s="519">
        <f>IF(AND(S.Fee.Involved="Y",S.Notice.Involved="Y"),1,0)</f>
        <v>0</v>
      </c>
      <c r="AAF31" s="90" t="s">
        <v>0</v>
      </c>
      <c r="AAG31" s="61"/>
      <c r="AAH31" s="73">
        <f>IF(S.Fee.Involved="N",,IF(S.Notice.Involved="N",,IF(S.Fee.DASApprovalRequired="Y",WORKDAY(S.Notice.OpenComment-29,-1,S.DDL_DEQClosed),S.Notice.SubmitToSOS)))</f>
        <v>0</v>
      </c>
      <c r="AAI31" s="72"/>
      <c r="AAJ31" s="491"/>
      <c r="AAK31" s="76" t="str">
        <f>IF(S.Fee.Involved="N","-blank-",IF(S.Fee.DASApprovalRequired="Y","DAS - submit Part 1, about 30 days BEFORE SOS submittal","DAS - email notification BEFORE Oregon Bulletin publication"))</f>
        <v>-blank-</v>
      </c>
      <c r="AAL31" s="90"/>
      <c r="AAN31" s="147"/>
      <c r="AAO31" s="147"/>
    </row>
    <row r="32" spans="1:717" s="23" customFormat="1" ht="15" customHeight="1">
      <c r="A32" s="171"/>
      <c r="B32" s="462" t="str">
        <f>AAK32</f>
        <v>Public Comment and Testimony</v>
      </c>
      <c r="D32" s="832"/>
      <c r="E32" s="832"/>
      <c r="F32" s="529"/>
      <c r="G32" s="536"/>
      <c r="H32" s="529"/>
      <c r="I32" s="530"/>
      <c r="J32" s="193"/>
      <c r="K32" s="46"/>
      <c r="L32" s="46"/>
      <c r="M32" s="46"/>
      <c r="N32" s="46"/>
      <c r="O32" s="46"/>
      <c r="P32" s="46"/>
      <c r="Q32" s="46"/>
      <c r="R32" s="46"/>
      <c r="S32" s="46"/>
      <c r="T32" s="46"/>
      <c r="U32" s="46"/>
      <c r="V32" s="46"/>
      <c r="W32" s="46"/>
      <c r="X32" s="46"/>
      <c r="Y32" s="46"/>
      <c r="Z32" s="46"/>
      <c r="AA32" s="46"/>
      <c r="AB32" s="46"/>
      <c r="AC32" s="46"/>
      <c r="AD32" s="46"/>
      <c r="AE32" s="46"/>
      <c r="AF32" s="46"/>
      <c r="AG32" s="46"/>
      <c r="AH32" s="46"/>
      <c r="AI32" s="46"/>
      <c r="AJ32" s="46"/>
      <c r="AK32" s="46"/>
      <c r="AL32" s="46"/>
      <c r="AM32" s="46"/>
      <c r="AN32" s="46"/>
      <c r="AO32" s="46"/>
      <c r="AP32" s="46"/>
      <c r="AQ32" s="46"/>
      <c r="AR32" s="46"/>
      <c r="AS32" s="46"/>
      <c r="AT32" s="46"/>
      <c r="AU32" s="46"/>
      <c r="AV32" s="46"/>
      <c r="AW32" s="46"/>
      <c r="AX32" s="46"/>
      <c r="AY32" s="46"/>
      <c r="AZ32" s="46"/>
      <c r="BA32" s="46"/>
      <c r="BB32" s="46"/>
      <c r="BC32" s="46"/>
      <c r="BD32" s="46"/>
      <c r="BE32" s="46"/>
      <c r="BF32" s="46"/>
      <c r="BG32" s="46"/>
      <c r="BH32" s="46"/>
      <c r="BI32" s="46"/>
      <c r="BJ32" s="46"/>
      <c r="BK32" s="46"/>
      <c r="BL32" s="46"/>
      <c r="BM32" s="46"/>
      <c r="BN32" s="46"/>
      <c r="BO32" s="46"/>
      <c r="BP32" s="46"/>
      <c r="BQ32" s="46"/>
      <c r="BR32" s="46"/>
      <c r="BS32" s="46"/>
      <c r="BT32" s="46"/>
      <c r="BU32" s="46"/>
      <c r="BV32" s="46"/>
      <c r="BW32" s="46"/>
      <c r="BX32" s="46"/>
      <c r="BY32" s="46"/>
      <c r="BZ32" s="46"/>
      <c r="CA32" s="46"/>
      <c r="CB32" s="46"/>
      <c r="CC32" s="46"/>
      <c r="CD32" s="46"/>
      <c r="CE32" s="46"/>
      <c r="CF32" s="46"/>
      <c r="CG32" s="46"/>
      <c r="CH32" s="46"/>
      <c r="CI32" s="46"/>
      <c r="CJ32" s="46"/>
      <c r="CK32" s="46"/>
      <c r="CL32" s="46"/>
      <c r="CM32" s="46"/>
      <c r="CN32" s="46"/>
      <c r="CO32" s="46"/>
      <c r="CP32" s="46"/>
      <c r="CQ32" s="46"/>
      <c r="CR32" s="46"/>
      <c r="CS32" s="46"/>
      <c r="CT32" s="46"/>
      <c r="CU32" s="46"/>
      <c r="CV32" s="46"/>
      <c r="CW32" s="46"/>
      <c r="CX32" s="46"/>
      <c r="CY32" s="46"/>
      <c r="CZ32" s="46"/>
      <c r="DA32" s="46"/>
      <c r="DB32" s="46"/>
      <c r="DC32" s="46"/>
      <c r="DD32" s="46"/>
      <c r="DE32" s="46"/>
      <c r="DF32" s="46"/>
      <c r="DG32" s="46"/>
      <c r="DH32" s="46"/>
      <c r="DI32" s="46"/>
      <c r="DJ32" s="46"/>
      <c r="DK32" s="46"/>
      <c r="DL32" s="46"/>
      <c r="DM32" s="46"/>
      <c r="DN32" s="46"/>
      <c r="DO32" s="46"/>
      <c r="DP32" s="46"/>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c r="IW32"/>
      <c r="IX32"/>
      <c r="IY32"/>
      <c r="IZ32"/>
      <c r="JA32"/>
      <c r="JB32"/>
      <c r="JC32"/>
      <c r="JD32"/>
      <c r="JE32"/>
      <c r="JF32"/>
      <c r="JG32"/>
      <c r="JH32"/>
      <c r="JI32"/>
      <c r="JJ32"/>
      <c r="JK32"/>
      <c r="JL32"/>
      <c r="JM32"/>
      <c r="JN32"/>
      <c r="JO32"/>
      <c r="JP32"/>
      <c r="JQ32"/>
      <c r="JR32"/>
      <c r="JS32"/>
      <c r="JT32"/>
      <c r="JU32"/>
      <c r="JV32"/>
      <c r="JW32"/>
      <c r="JX32"/>
      <c r="JY32"/>
      <c r="JZ32"/>
      <c r="KA32"/>
      <c r="KB32"/>
      <c r="KC32"/>
      <c r="KD32"/>
      <c r="KE32"/>
      <c r="KF32"/>
      <c r="KG32"/>
      <c r="KH32"/>
      <c r="KI32"/>
      <c r="KJ32"/>
      <c r="KK32"/>
      <c r="KL32"/>
      <c r="KM32"/>
      <c r="KN32"/>
      <c r="KO32"/>
      <c r="KP32"/>
      <c r="KQ32"/>
      <c r="KR32"/>
      <c r="KS32"/>
      <c r="KT32"/>
      <c r="KU32"/>
      <c r="KV32"/>
      <c r="KW32"/>
      <c r="KX32"/>
      <c r="KY32"/>
      <c r="KZ32"/>
      <c r="LA32"/>
      <c r="LB32"/>
      <c r="LC32"/>
      <c r="LD32"/>
      <c r="LE32"/>
      <c r="LF32"/>
      <c r="LG32"/>
      <c r="LH32"/>
      <c r="LI32"/>
      <c r="LJ32"/>
      <c r="LK32"/>
      <c r="LL32"/>
      <c r="LM32"/>
      <c r="LN32"/>
      <c r="LO32"/>
      <c r="LP32"/>
      <c r="LQ32"/>
      <c r="LR32"/>
      <c r="LS32"/>
      <c r="LT32"/>
      <c r="LU32"/>
      <c r="LV32"/>
      <c r="LW32"/>
      <c r="LX32"/>
      <c r="LY32"/>
      <c r="LZ32"/>
      <c r="MA32"/>
      <c r="MB32"/>
      <c r="MC32"/>
      <c r="MD32"/>
      <c r="ME32"/>
      <c r="MF32"/>
      <c r="MG32"/>
      <c r="MH32"/>
      <c r="MI32"/>
      <c r="MJ32"/>
      <c r="MK32"/>
      <c r="ML32"/>
      <c r="MM32"/>
      <c r="MN32"/>
      <c r="MO32"/>
      <c r="MP32"/>
      <c r="MQ32"/>
      <c r="MR32"/>
      <c r="MS32"/>
      <c r="MT32"/>
      <c r="MU32"/>
      <c r="MV32"/>
      <c r="MW32"/>
      <c r="MX32"/>
      <c r="MY32"/>
      <c r="MZ32"/>
      <c r="NA32"/>
      <c r="NB32"/>
      <c r="NC32"/>
      <c r="ND32"/>
      <c r="NE32"/>
      <c r="NF32"/>
      <c r="NG32"/>
      <c r="NH32"/>
      <c r="NI32"/>
      <c r="NJ32"/>
      <c r="NK32"/>
      <c r="NL32"/>
      <c r="NM32"/>
      <c r="NN32"/>
      <c r="NO32"/>
      <c r="NP32"/>
      <c r="NQ32"/>
      <c r="NR32"/>
      <c r="NS32"/>
      <c r="NT32"/>
      <c r="NU32"/>
      <c r="NV32"/>
      <c r="NW32"/>
      <c r="NX32"/>
      <c r="NY32"/>
      <c r="NZ32"/>
      <c r="OA32"/>
      <c r="OB32"/>
      <c r="OC32"/>
      <c r="OD32"/>
      <c r="OE32"/>
      <c r="OF32"/>
      <c r="OG32"/>
      <c r="OH32"/>
      <c r="OI32"/>
      <c r="OJ32"/>
      <c r="OK32"/>
      <c r="OL32"/>
      <c r="OM32"/>
      <c r="ON32"/>
      <c r="OO32"/>
      <c r="OP32"/>
      <c r="OQ32"/>
      <c r="OR32"/>
      <c r="OS32"/>
      <c r="OT32"/>
      <c r="OU32"/>
      <c r="OV32"/>
      <c r="OW32"/>
      <c r="OX32"/>
      <c r="OY32"/>
      <c r="OZ32"/>
      <c r="PA32"/>
      <c r="PB32"/>
      <c r="PC32"/>
      <c r="PD32"/>
      <c r="PE32"/>
      <c r="PF32"/>
      <c r="PG32"/>
      <c r="PH32"/>
      <c r="PI32"/>
      <c r="PJ32"/>
      <c r="PK32"/>
      <c r="PL32"/>
      <c r="PM32"/>
      <c r="PN32"/>
      <c r="PO32"/>
      <c r="PP32"/>
      <c r="PQ32"/>
      <c r="PR32"/>
      <c r="PS32"/>
      <c r="PT32"/>
      <c r="PU32"/>
      <c r="PV32"/>
      <c r="PW32"/>
      <c r="PX32"/>
      <c r="PY32"/>
      <c r="PZ32"/>
      <c r="QA32"/>
      <c r="QB32"/>
      <c r="QC32"/>
      <c r="QD32"/>
      <c r="QE32"/>
      <c r="QF32"/>
      <c r="QG32"/>
      <c r="QH32"/>
      <c r="QI32"/>
      <c r="QJ32"/>
      <c r="QK32"/>
      <c r="QL32"/>
      <c r="QM32"/>
      <c r="QN32"/>
      <c r="QO32"/>
      <c r="QP32"/>
      <c r="QQ32"/>
      <c r="QR32"/>
      <c r="QS32"/>
      <c r="QT32"/>
      <c r="QU32"/>
      <c r="QV32"/>
      <c r="QW32"/>
      <c r="QX32"/>
      <c r="QY32"/>
      <c r="QZ32"/>
      <c r="RA32"/>
      <c r="RB32"/>
      <c r="RC32"/>
      <c r="RD32"/>
      <c r="RE32"/>
      <c r="RF32"/>
      <c r="RG32"/>
      <c r="RH32"/>
      <c r="RI32"/>
      <c r="RJ32"/>
      <c r="RK32"/>
      <c r="RL32"/>
      <c r="RM32"/>
      <c r="RN32"/>
      <c r="RO32"/>
      <c r="RP32"/>
      <c r="RQ32"/>
      <c r="RR32"/>
      <c r="RS32"/>
      <c r="RT32"/>
      <c r="RU32"/>
      <c r="RV32"/>
      <c r="RW32"/>
      <c r="RX32"/>
      <c r="RY32"/>
      <c r="RZ32"/>
      <c r="SA32"/>
      <c r="SB32"/>
      <c r="SC32"/>
      <c r="SD32"/>
      <c r="SE32"/>
      <c r="SF32"/>
      <c r="SG32"/>
      <c r="SH32"/>
      <c r="SI32"/>
      <c r="SJ32"/>
      <c r="SK32"/>
      <c r="SL32"/>
      <c r="SM32"/>
      <c r="SN32"/>
      <c r="SO32"/>
      <c r="SP32"/>
      <c r="SQ32"/>
      <c r="SR32"/>
      <c r="SS32"/>
      <c r="ST32"/>
      <c r="SU32"/>
      <c r="SV32"/>
      <c r="SW32"/>
      <c r="SX32"/>
      <c r="SY32"/>
      <c r="SZ32"/>
      <c r="TA32"/>
      <c r="TB32"/>
      <c r="TC32"/>
      <c r="TD32"/>
      <c r="TE32"/>
      <c r="TF32"/>
      <c r="TG32"/>
      <c r="TH32"/>
      <c r="TI32"/>
      <c r="TJ32"/>
      <c r="TK32"/>
      <c r="TL32"/>
      <c r="TM32"/>
      <c r="TN32"/>
      <c r="TO32"/>
      <c r="TP32"/>
      <c r="TQ32"/>
      <c r="TR32"/>
      <c r="TS32"/>
      <c r="TT32"/>
      <c r="TU32"/>
      <c r="TV32"/>
      <c r="TW32"/>
      <c r="TX32"/>
      <c r="TY32"/>
      <c r="TZ32"/>
      <c r="UA32"/>
      <c r="UB32"/>
      <c r="UC32"/>
      <c r="UD32"/>
      <c r="UE32"/>
      <c r="UF32"/>
      <c r="UG32"/>
      <c r="UH32"/>
      <c r="UI32"/>
      <c r="UJ32"/>
      <c r="UK32"/>
      <c r="UL32"/>
      <c r="UM32"/>
      <c r="UN32"/>
      <c r="UO32"/>
      <c r="UP32"/>
      <c r="UQ32"/>
      <c r="UR32"/>
      <c r="US32"/>
      <c r="UT32"/>
      <c r="UU32"/>
      <c r="UV32"/>
      <c r="UW32"/>
      <c r="UX32"/>
      <c r="UY32"/>
      <c r="UZ32"/>
      <c r="VA32"/>
      <c r="VB32"/>
      <c r="VC32"/>
      <c r="VD32"/>
      <c r="VE32"/>
      <c r="VF32"/>
      <c r="VG32"/>
      <c r="VH32"/>
      <c r="VI32"/>
      <c r="VJ32"/>
      <c r="VK32"/>
      <c r="VL32"/>
      <c r="VM32"/>
      <c r="VN32"/>
      <c r="VO32"/>
      <c r="VP32"/>
      <c r="VQ32"/>
      <c r="VR32"/>
      <c r="VS32"/>
      <c r="VT32"/>
      <c r="VU32"/>
      <c r="VV32"/>
      <c r="VW32"/>
      <c r="VX32"/>
      <c r="VY32"/>
      <c r="VZ32"/>
      <c r="WA32"/>
      <c r="WB32"/>
      <c r="WC32"/>
      <c r="WD32"/>
      <c r="WE32"/>
      <c r="WF32"/>
      <c r="WG32"/>
      <c r="WH32"/>
      <c r="WI32"/>
      <c r="WJ32"/>
      <c r="WK32"/>
      <c r="WL32"/>
      <c r="WM32"/>
      <c r="WN32"/>
      <c r="WO32"/>
      <c r="WP32"/>
      <c r="WQ32"/>
      <c r="WR32"/>
      <c r="WS32"/>
      <c r="WT32"/>
      <c r="WU32"/>
      <c r="WV32"/>
      <c r="WW32"/>
      <c r="WX32"/>
      <c r="WY32"/>
      <c r="WZ32"/>
      <c r="XA32"/>
      <c r="XB32"/>
      <c r="XC32"/>
      <c r="XD32"/>
      <c r="XE32"/>
      <c r="XF32"/>
      <c r="XG32"/>
      <c r="XH32"/>
      <c r="XI32"/>
      <c r="XJ32"/>
      <c r="XK32"/>
      <c r="XL32"/>
      <c r="XM32"/>
      <c r="XN32"/>
      <c r="XO32"/>
      <c r="XP32"/>
      <c r="XQ32"/>
      <c r="XR32"/>
      <c r="XS32"/>
      <c r="XT32"/>
      <c r="XU32"/>
      <c r="XV32"/>
      <c r="XW32"/>
      <c r="XX32"/>
      <c r="XY32"/>
      <c r="XZ32"/>
      <c r="YA32"/>
      <c r="YB32"/>
      <c r="YC32"/>
      <c r="YD32"/>
      <c r="YE32"/>
      <c r="YF32"/>
      <c r="YG32"/>
      <c r="YH32"/>
      <c r="YI32"/>
      <c r="YJ32"/>
      <c r="YK32"/>
      <c r="YL32"/>
      <c r="YM32"/>
      <c r="YN32"/>
      <c r="YO32"/>
      <c r="YP32"/>
      <c r="YQ32"/>
      <c r="YR32"/>
      <c r="YS32"/>
      <c r="YT32"/>
      <c r="YU32"/>
      <c r="YV32"/>
      <c r="YW32"/>
      <c r="YX32"/>
      <c r="YY32"/>
      <c r="YZ32"/>
      <c r="ZA32"/>
      <c r="ZB32"/>
      <c r="ZC32"/>
      <c r="ZD32"/>
      <c r="ZE32"/>
      <c r="ZF32"/>
      <c r="ZG32"/>
      <c r="ZH32"/>
      <c r="ZI32"/>
      <c r="ZJ32"/>
      <c r="ZK32"/>
      <c r="ZL32"/>
      <c r="ZM32"/>
      <c r="ZN32"/>
      <c r="ZO32"/>
      <c r="ZP32"/>
      <c r="ZQ32"/>
      <c r="ZR32"/>
      <c r="ZS32"/>
      <c r="ZT32"/>
      <c r="ZU32"/>
      <c r="ZV32"/>
      <c r="ZW32"/>
      <c r="ZX32"/>
      <c r="ZY32"/>
      <c r="ZZ32" s="52"/>
      <c r="AAA32" s="192"/>
      <c r="AAB32"/>
      <c r="AAC32"/>
      <c r="AAD32" s="90"/>
      <c r="AAE32" s="519">
        <v>1</v>
      </c>
      <c r="AAF32" s="190" t="s">
        <v>52</v>
      </c>
      <c r="AAG32" s="72"/>
      <c r="AAH32" s="61"/>
      <c r="AAI32" s="61"/>
      <c r="AAJ32" s="490"/>
      <c r="AAK32" s="76" t="str">
        <f>IF(S.Notice.Involved="N","Public Comment and Testimony - not involved","Public Comment and Testimony")</f>
        <v>Public Comment and Testimony</v>
      </c>
      <c r="AAL32" s="90"/>
      <c r="AAM32" s="184" t="s">
        <v>0</v>
      </c>
    </row>
    <row r="33" spans="1:715" s="23" customFormat="1" ht="15" customHeight="1" thickBot="1">
      <c r="A33" s="171"/>
      <c r="B33" s="371" t="str">
        <f>AAK33</f>
        <v xml:space="preserve">Open public comment </v>
      </c>
      <c r="C33" s="472"/>
      <c r="D33" s="828"/>
      <c r="E33" s="833"/>
      <c r="F33" s="457">
        <f ca="1">IF(YEAR(H33)&gt;2000,NETWORKDAYS(TODAY(),H33,S.DDL_DEQClosed),0)</f>
        <v>35</v>
      </c>
      <c r="G33" s="533" t="s">
        <v>0</v>
      </c>
      <c r="H33" s="400">
        <f>AAH33</f>
        <v>41621</v>
      </c>
      <c r="I33" s="459"/>
      <c r="J33" s="193"/>
      <c r="K33" s="46"/>
      <c r="L33" s="46"/>
      <c r="M33" s="46"/>
      <c r="N33" s="46"/>
      <c r="O33" s="46"/>
      <c r="P33" s="46"/>
      <c r="Q33" s="46"/>
      <c r="R33" s="46"/>
      <c r="S33" s="46"/>
      <c r="T33" s="46"/>
      <c r="U33" s="46"/>
      <c r="V33" s="46"/>
      <c r="W33" s="46"/>
      <c r="X33" s="46"/>
      <c r="Y33" s="46"/>
      <c r="Z33" s="46"/>
      <c r="AA33" s="46"/>
      <c r="AB33" s="46"/>
      <c r="AC33" s="46"/>
      <c r="AD33" s="46"/>
      <c r="AE33" s="46"/>
      <c r="AF33" s="46"/>
      <c r="AG33" s="46"/>
      <c r="AH33" s="46"/>
      <c r="AI33" s="46"/>
      <c r="AJ33" s="46"/>
      <c r="AK33" s="46"/>
      <c r="AL33" s="46"/>
      <c r="AM33" s="46"/>
      <c r="AN33" s="46"/>
      <c r="AO33" s="46"/>
      <c r="AP33" s="46"/>
      <c r="AQ33" s="46"/>
      <c r="AR33" s="46"/>
      <c r="AS33" s="46"/>
      <c r="AT33" s="46"/>
      <c r="AU33" s="46"/>
      <c r="AV33" s="46"/>
      <c r="AW33" s="46"/>
      <c r="AX33" s="46"/>
      <c r="AY33" s="46"/>
      <c r="AZ33" s="46"/>
      <c r="BA33" s="46"/>
      <c r="BB33" s="46"/>
      <c r="BC33" s="46"/>
      <c r="BD33" s="46"/>
      <c r="BE33" s="46"/>
      <c r="BF33" s="46"/>
      <c r="BG33" s="46"/>
      <c r="BH33" s="46"/>
      <c r="BI33" s="46"/>
      <c r="BJ33" s="46"/>
      <c r="BK33" s="46"/>
      <c r="BL33" s="46"/>
      <c r="BM33" s="46"/>
      <c r="BN33" s="46"/>
      <c r="BO33" s="46"/>
      <c r="BP33" s="46"/>
      <c r="BQ33" s="46"/>
      <c r="BR33" s="46"/>
      <c r="BS33" s="46"/>
      <c r="BT33" s="46"/>
      <c r="BU33" s="46"/>
      <c r="BV33" s="46"/>
      <c r="BW33" s="46"/>
      <c r="BX33" s="46"/>
      <c r="BY33" s="46"/>
      <c r="BZ33" s="46"/>
      <c r="CA33" s="46"/>
      <c r="CB33" s="46"/>
      <c r="CC33" s="46"/>
      <c r="CD33" s="46"/>
      <c r="CE33" s="46"/>
      <c r="CF33" s="46"/>
      <c r="CG33" s="46"/>
      <c r="CH33" s="46"/>
      <c r="CI33" s="46"/>
      <c r="CJ33" s="46"/>
      <c r="CK33" s="46"/>
      <c r="CL33" s="46"/>
      <c r="CM33" s="46"/>
      <c r="CN33" s="46"/>
      <c r="CO33" s="46"/>
      <c r="CP33" s="46"/>
      <c r="CQ33" s="46"/>
      <c r="CR33" s="46"/>
      <c r="CS33" s="46"/>
      <c r="CT33" s="46"/>
      <c r="CU33" s="46"/>
      <c r="CV33" s="46"/>
      <c r="CW33" s="46"/>
      <c r="CX33" s="46"/>
      <c r="CY33" s="46"/>
      <c r="CZ33" s="46"/>
      <c r="DA33" s="46"/>
      <c r="DB33" s="46"/>
      <c r="DC33" s="46"/>
      <c r="DD33" s="46"/>
      <c r="DE33" s="46"/>
      <c r="DF33" s="46"/>
      <c r="DG33" s="46"/>
      <c r="DH33" s="46"/>
      <c r="DI33" s="46"/>
      <c r="DJ33" s="46"/>
      <c r="DK33" s="46"/>
      <c r="DL33" s="46"/>
      <c r="DM33" s="46"/>
      <c r="DN33" s="46"/>
      <c r="DO33" s="46"/>
      <c r="DP33" s="46"/>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c r="IW33"/>
      <c r="IX33"/>
      <c r="IY33"/>
      <c r="IZ33"/>
      <c r="JA33"/>
      <c r="JB33"/>
      <c r="JC33"/>
      <c r="JD33"/>
      <c r="JE33"/>
      <c r="JF33"/>
      <c r="JG33"/>
      <c r="JH33"/>
      <c r="JI33"/>
      <c r="JJ33"/>
      <c r="JK33"/>
      <c r="JL33"/>
      <c r="JM33"/>
      <c r="JN33"/>
      <c r="JO33"/>
      <c r="JP33"/>
      <c r="JQ33"/>
      <c r="JR33"/>
      <c r="JS33"/>
      <c r="JT33"/>
      <c r="JU33"/>
      <c r="JV33"/>
      <c r="JW33"/>
      <c r="JX33"/>
      <c r="JY33"/>
      <c r="JZ33"/>
      <c r="KA33"/>
      <c r="KB33"/>
      <c r="KC33"/>
      <c r="KD33"/>
      <c r="KE33"/>
      <c r="KF33"/>
      <c r="KG33"/>
      <c r="KH33"/>
      <c r="KI33"/>
      <c r="KJ33"/>
      <c r="KK33"/>
      <c r="KL33"/>
      <c r="KM33"/>
      <c r="KN33"/>
      <c r="KO33"/>
      <c r="KP33"/>
      <c r="KQ33"/>
      <c r="KR33"/>
      <c r="KS33"/>
      <c r="KT33"/>
      <c r="KU33"/>
      <c r="KV33"/>
      <c r="KW33"/>
      <c r="KX33"/>
      <c r="KY33"/>
      <c r="KZ33"/>
      <c r="LA33"/>
      <c r="LB33"/>
      <c r="LC33"/>
      <c r="LD33"/>
      <c r="LE33"/>
      <c r="LF33"/>
      <c r="LG33"/>
      <c r="LH33"/>
      <c r="LI33"/>
      <c r="LJ33"/>
      <c r="LK33"/>
      <c r="LL33"/>
      <c r="LM33"/>
      <c r="LN33"/>
      <c r="LO33"/>
      <c r="LP33"/>
      <c r="LQ33"/>
      <c r="LR33"/>
      <c r="LS33"/>
      <c r="LT33"/>
      <c r="LU33"/>
      <c r="LV33"/>
      <c r="LW33"/>
      <c r="LX33"/>
      <c r="LY33"/>
      <c r="LZ33"/>
      <c r="MA33"/>
      <c r="MB33"/>
      <c r="MC33"/>
      <c r="MD33"/>
      <c r="ME33"/>
      <c r="MF33"/>
      <c r="MG33"/>
      <c r="MH33"/>
      <c r="MI33"/>
      <c r="MJ33"/>
      <c r="MK33"/>
      <c r="ML33"/>
      <c r="MM33"/>
      <c r="MN33"/>
      <c r="MO33"/>
      <c r="MP33"/>
      <c r="MQ33"/>
      <c r="MR33"/>
      <c r="MS33"/>
      <c r="MT33"/>
      <c r="MU33"/>
      <c r="MV33"/>
      <c r="MW33"/>
      <c r="MX33"/>
      <c r="MY33"/>
      <c r="MZ33"/>
      <c r="NA33"/>
      <c r="NB33"/>
      <c r="NC33"/>
      <c r="ND33"/>
      <c r="NE33"/>
      <c r="NF33"/>
      <c r="NG33"/>
      <c r="NH33"/>
      <c r="NI33"/>
      <c r="NJ33"/>
      <c r="NK33"/>
      <c r="NL33"/>
      <c r="NM33"/>
      <c r="NN33"/>
      <c r="NO33"/>
      <c r="NP33"/>
      <c r="NQ33"/>
      <c r="NR33"/>
      <c r="NS33"/>
      <c r="NT33"/>
      <c r="NU33"/>
      <c r="NV33"/>
      <c r="NW33"/>
      <c r="NX33"/>
      <c r="NY33"/>
      <c r="NZ33"/>
      <c r="OA33"/>
      <c r="OB33"/>
      <c r="OC33"/>
      <c r="OD33"/>
      <c r="OE33"/>
      <c r="OF33"/>
      <c r="OG33"/>
      <c r="OH33"/>
      <c r="OI33"/>
      <c r="OJ33"/>
      <c r="OK33"/>
      <c r="OL33"/>
      <c r="OM33"/>
      <c r="ON33"/>
      <c r="OO33"/>
      <c r="OP33"/>
      <c r="OQ33"/>
      <c r="OR33"/>
      <c r="OS33"/>
      <c r="OT33"/>
      <c r="OU33"/>
      <c r="OV33"/>
      <c r="OW33"/>
      <c r="OX33"/>
      <c r="OY33"/>
      <c r="OZ33"/>
      <c r="PA33"/>
      <c r="PB33"/>
      <c r="PC33"/>
      <c r="PD33"/>
      <c r="PE33"/>
      <c r="PF33"/>
      <c r="PG33"/>
      <c r="PH33"/>
      <c r="PI33"/>
      <c r="PJ33"/>
      <c r="PK33"/>
      <c r="PL33"/>
      <c r="PM33"/>
      <c r="PN33"/>
      <c r="PO33"/>
      <c r="PP33"/>
      <c r="PQ33"/>
      <c r="PR33"/>
      <c r="PS33"/>
      <c r="PT33"/>
      <c r="PU33"/>
      <c r="PV33"/>
      <c r="PW33"/>
      <c r="PX33"/>
      <c r="PY33"/>
      <c r="PZ33"/>
      <c r="QA33"/>
      <c r="QB33"/>
      <c r="QC33"/>
      <c r="QD33"/>
      <c r="QE33"/>
      <c r="QF33"/>
      <c r="QG33"/>
      <c r="QH33"/>
      <c r="QI33"/>
      <c r="QJ33"/>
      <c r="QK33"/>
      <c r="QL33"/>
      <c r="QM33"/>
      <c r="QN33"/>
      <c r="QO33"/>
      <c r="QP33"/>
      <c r="QQ33"/>
      <c r="QR33"/>
      <c r="QS33"/>
      <c r="QT33"/>
      <c r="QU33"/>
      <c r="QV33"/>
      <c r="QW33"/>
      <c r="QX33"/>
      <c r="QY33"/>
      <c r="QZ33"/>
      <c r="RA33"/>
      <c r="RB33"/>
      <c r="RC33"/>
      <c r="RD33"/>
      <c r="RE33"/>
      <c r="RF33"/>
      <c r="RG33"/>
      <c r="RH33"/>
      <c r="RI33"/>
      <c r="RJ33"/>
      <c r="RK33"/>
      <c r="RL33"/>
      <c r="RM33"/>
      <c r="RN33"/>
      <c r="RO33"/>
      <c r="RP33"/>
      <c r="RQ33"/>
      <c r="RR33"/>
      <c r="RS33"/>
      <c r="RT33"/>
      <c r="RU33"/>
      <c r="RV33"/>
      <c r="RW33"/>
      <c r="RX33"/>
      <c r="RY33"/>
      <c r="RZ33"/>
      <c r="SA33"/>
      <c r="SB33"/>
      <c r="SC33"/>
      <c r="SD33"/>
      <c r="SE33"/>
      <c r="SF33"/>
      <c r="SG33"/>
      <c r="SH33"/>
      <c r="SI33"/>
      <c r="SJ33"/>
      <c r="SK33"/>
      <c r="SL33"/>
      <c r="SM33"/>
      <c r="SN33"/>
      <c r="SO33"/>
      <c r="SP33"/>
      <c r="SQ33"/>
      <c r="SR33"/>
      <c r="SS33"/>
      <c r="ST33"/>
      <c r="SU33"/>
      <c r="SV33"/>
      <c r="SW33"/>
      <c r="SX33"/>
      <c r="SY33"/>
      <c r="SZ33"/>
      <c r="TA33"/>
      <c r="TB33"/>
      <c r="TC33"/>
      <c r="TD33"/>
      <c r="TE33"/>
      <c r="TF33"/>
      <c r="TG33"/>
      <c r="TH33"/>
      <c r="TI33"/>
      <c r="TJ33"/>
      <c r="TK33"/>
      <c r="TL33"/>
      <c r="TM33"/>
      <c r="TN33"/>
      <c r="TO33"/>
      <c r="TP33"/>
      <c r="TQ33"/>
      <c r="TR33"/>
      <c r="TS33"/>
      <c r="TT33"/>
      <c r="TU33"/>
      <c r="TV33"/>
      <c r="TW33"/>
      <c r="TX33"/>
      <c r="TY33"/>
      <c r="TZ33"/>
      <c r="UA33"/>
      <c r="UB33"/>
      <c r="UC33"/>
      <c r="UD33"/>
      <c r="UE33"/>
      <c r="UF33"/>
      <c r="UG33"/>
      <c r="UH33"/>
      <c r="UI33"/>
      <c r="UJ33"/>
      <c r="UK33"/>
      <c r="UL33"/>
      <c r="UM33"/>
      <c r="UN33"/>
      <c r="UO33"/>
      <c r="UP33"/>
      <c r="UQ33"/>
      <c r="UR33"/>
      <c r="US33"/>
      <c r="UT33"/>
      <c r="UU33"/>
      <c r="UV33"/>
      <c r="UW33"/>
      <c r="UX33"/>
      <c r="UY33"/>
      <c r="UZ33"/>
      <c r="VA33"/>
      <c r="VB33"/>
      <c r="VC33"/>
      <c r="VD33"/>
      <c r="VE33"/>
      <c r="VF33"/>
      <c r="VG33"/>
      <c r="VH33"/>
      <c r="VI33"/>
      <c r="VJ33"/>
      <c r="VK33"/>
      <c r="VL33"/>
      <c r="VM33"/>
      <c r="VN33"/>
      <c r="VO33"/>
      <c r="VP33"/>
      <c r="VQ33"/>
      <c r="VR33"/>
      <c r="VS33"/>
      <c r="VT33"/>
      <c r="VU33"/>
      <c r="VV33"/>
      <c r="VW33"/>
      <c r="VX33"/>
      <c r="VY33"/>
      <c r="VZ33"/>
      <c r="WA33"/>
      <c r="WB33"/>
      <c r="WC33"/>
      <c r="WD33"/>
      <c r="WE33"/>
      <c r="WF33"/>
      <c r="WG33"/>
      <c r="WH33"/>
      <c r="WI33"/>
      <c r="WJ33"/>
      <c r="WK33"/>
      <c r="WL33"/>
      <c r="WM33"/>
      <c r="WN33"/>
      <c r="WO33"/>
      <c r="WP33"/>
      <c r="WQ33"/>
      <c r="WR33"/>
      <c r="WS33"/>
      <c r="WT33"/>
      <c r="WU33"/>
      <c r="WV33"/>
      <c r="WW33"/>
      <c r="WX33"/>
      <c r="WY33"/>
      <c r="WZ33"/>
      <c r="XA33"/>
      <c r="XB33"/>
      <c r="XC33"/>
      <c r="XD33"/>
      <c r="XE33"/>
      <c r="XF33"/>
      <c r="XG33"/>
      <c r="XH33"/>
      <c r="XI33"/>
      <c r="XJ33"/>
      <c r="XK33"/>
      <c r="XL33"/>
      <c r="XM33"/>
      <c r="XN33"/>
      <c r="XO33"/>
      <c r="XP33"/>
      <c r="XQ33"/>
      <c r="XR33"/>
      <c r="XS33"/>
      <c r="XT33"/>
      <c r="XU33"/>
      <c r="XV33"/>
      <c r="XW33"/>
      <c r="XX33"/>
      <c r="XY33"/>
      <c r="XZ33"/>
      <c r="YA33"/>
      <c r="YB33"/>
      <c r="YC33"/>
      <c r="YD33"/>
      <c r="YE33"/>
      <c r="YF33"/>
      <c r="YG33"/>
      <c r="YH33"/>
      <c r="YI33"/>
      <c r="YJ33"/>
      <c r="YK33"/>
      <c r="YL33"/>
      <c r="YM33"/>
      <c r="YN33"/>
      <c r="YO33"/>
      <c r="YP33"/>
      <c r="YQ33"/>
      <c r="YR33"/>
      <c r="YS33"/>
      <c r="YT33"/>
      <c r="YU33"/>
      <c r="YV33"/>
      <c r="YW33"/>
      <c r="YX33"/>
      <c r="YY33"/>
      <c r="YZ33"/>
      <c r="ZA33"/>
      <c r="ZB33"/>
      <c r="ZC33"/>
      <c r="ZD33"/>
      <c r="ZE33"/>
      <c r="ZF33"/>
      <c r="ZG33"/>
      <c r="ZH33"/>
      <c r="ZI33"/>
      <c r="ZJ33"/>
      <c r="ZK33"/>
      <c r="ZL33"/>
      <c r="ZM33"/>
      <c r="ZN33"/>
      <c r="ZO33"/>
      <c r="ZP33"/>
      <c r="ZQ33"/>
      <c r="ZR33"/>
      <c r="ZS33"/>
      <c r="ZT33"/>
      <c r="ZU33"/>
      <c r="ZV33"/>
      <c r="ZW33"/>
      <c r="ZX33"/>
      <c r="ZY33"/>
      <c r="ZZ33" s="52"/>
      <c r="AAA33" s="192" t="s">
        <v>0</v>
      </c>
      <c r="AAD33" s="90"/>
      <c r="AAE33" s="519">
        <f>IF(S.Notice.Involved="Y",1,0)</f>
        <v>1</v>
      </c>
      <c r="AAF33" s="90" t="s">
        <v>0</v>
      </c>
      <c r="AAG33" s="61"/>
      <c r="AAH33" s="73">
        <f>IF(S.Notice.Involved="N",,S.Notice.SubmitToSOS)</f>
        <v>41621</v>
      </c>
      <c r="AAI33" s="72"/>
      <c r="AAJ33" s="188"/>
      <c r="AAK33" s="92" t="str">
        <f>IF(S.Notice.Involved="N","-blank-","Open public comment ")</f>
        <v xml:space="preserve">Open public comment </v>
      </c>
      <c r="AAL33" s="90"/>
    </row>
    <row r="34" spans="1:715" ht="15" customHeight="1" thickBot="1">
      <c r="A34" s="171"/>
      <c r="B34" s="483" t="str">
        <f>AAK34</f>
        <v>Hold 1st hearing at least 30 days AFTER open comment</v>
      </c>
      <c r="C34" s="724" t="s">
        <v>17</v>
      </c>
      <c r="D34" s="892">
        <f>AAJ34</f>
        <v>0</v>
      </c>
      <c r="E34" s="893"/>
      <c r="F34" s="457">
        <f ca="1">IF(YEAR(H34)&gt;2000,NETWORKDAYS(TODAY(),H34,S.DDL_DEQClosed),0)</f>
        <v>54</v>
      </c>
      <c r="G34" s="533" t="s">
        <v>0</v>
      </c>
      <c r="H34" s="400">
        <f>AAH34</f>
        <v>41652</v>
      </c>
      <c r="I34" s="459"/>
      <c r="J34" s="193"/>
      <c r="K34" s="46"/>
      <c r="L34" s="46"/>
      <c r="M34" s="46"/>
      <c r="N34" s="46"/>
      <c r="O34" s="46"/>
      <c r="P34" s="46"/>
      <c r="Q34" s="46"/>
      <c r="R34" s="46"/>
      <c r="S34" s="46"/>
      <c r="T34" s="46"/>
      <c r="U34" s="46"/>
      <c r="V34" s="46"/>
      <c r="W34" s="46"/>
      <c r="X34" s="46"/>
      <c r="Y34" s="46"/>
      <c r="Z34" s="46"/>
      <c r="AA34" s="46"/>
      <c r="AB34" s="46"/>
      <c r="AC34" s="46"/>
      <c r="AD34" s="46"/>
      <c r="AE34" s="46"/>
      <c r="AF34" s="46"/>
      <c r="AG34" s="46"/>
      <c r="AH34" s="46"/>
      <c r="AI34" s="46"/>
      <c r="AJ34" s="46"/>
      <c r="AK34" s="46"/>
      <c r="AL34" s="46"/>
      <c r="AM34" s="46"/>
      <c r="AN34" s="46"/>
      <c r="AO34" s="46"/>
      <c r="AP34" s="46"/>
      <c r="AQ34" s="46"/>
      <c r="AR34" s="46"/>
      <c r="AS34" s="46"/>
      <c r="AT34" s="46"/>
      <c r="AU34" s="46"/>
      <c r="AV34" s="46"/>
      <c r="AW34" s="46"/>
      <c r="AX34" s="46"/>
      <c r="AY34" s="46"/>
      <c r="AZ34" s="46"/>
      <c r="BA34" s="46"/>
      <c r="BB34" s="46"/>
      <c r="BC34" s="46"/>
      <c r="BD34" s="46"/>
      <c r="BE34" s="46"/>
      <c r="BF34" s="46"/>
      <c r="BG34" s="46"/>
      <c r="BH34" s="46"/>
      <c r="BI34" s="46"/>
      <c r="BJ34" s="46"/>
      <c r="BK34" s="46"/>
      <c r="BL34" s="46"/>
      <c r="BM34" s="46"/>
      <c r="BN34" s="46"/>
      <c r="BO34" s="46"/>
      <c r="BP34" s="46"/>
      <c r="BQ34" s="46"/>
      <c r="BR34" s="46"/>
      <c r="BS34" s="46"/>
      <c r="BT34" s="46"/>
      <c r="BU34" s="46"/>
      <c r="BV34" s="46"/>
      <c r="BW34" s="46"/>
      <c r="BX34" s="46"/>
      <c r="BY34" s="46"/>
      <c r="BZ34" s="46"/>
      <c r="CA34" s="46"/>
      <c r="CB34" s="46"/>
      <c r="CC34" s="46"/>
      <c r="CD34" s="46"/>
      <c r="CE34" s="46"/>
      <c r="CF34" s="46"/>
      <c r="CG34" s="46"/>
      <c r="CH34" s="46"/>
      <c r="CI34" s="46"/>
      <c r="CJ34" s="46"/>
      <c r="CK34" s="46"/>
      <c r="CL34" s="46"/>
      <c r="CM34" s="46"/>
      <c r="CN34" s="46"/>
      <c r="CO34" s="46"/>
      <c r="CP34" s="46"/>
      <c r="CQ34" s="46"/>
      <c r="CR34" s="46"/>
      <c r="CS34" s="46"/>
      <c r="CT34" s="46"/>
      <c r="CU34" s="46"/>
      <c r="CV34" s="46"/>
      <c r="CW34" s="46"/>
      <c r="CX34" s="46"/>
      <c r="CY34" s="46"/>
      <c r="CZ34" s="46"/>
      <c r="DA34" s="46"/>
      <c r="DB34" s="46"/>
      <c r="DC34" s="46"/>
      <c r="DD34" s="46"/>
      <c r="DE34" s="46"/>
      <c r="DF34" s="46"/>
      <c r="DG34" s="46"/>
      <c r="DH34" s="46"/>
      <c r="DI34" s="46"/>
      <c r="DJ34" s="46"/>
      <c r="DK34" s="46"/>
      <c r="DL34" s="46"/>
      <c r="DM34" s="46"/>
      <c r="DN34" s="46"/>
      <c r="DO34" s="46"/>
      <c r="DP34" s="46"/>
      <c r="AAA34" s="192"/>
      <c r="AAD34" s="90"/>
      <c r="AAE34" s="519">
        <f>IF(S.Notice.Involved="N",0,IF(S.Hearing.1stInvolve="Y",1,0))</f>
        <v>1</v>
      </c>
      <c r="AAF34" s="90" t="s">
        <v>0</v>
      </c>
      <c r="AAG34" s="61"/>
      <c r="AAH34" s="73">
        <f>IF(S.Notice.Involved="N",,IF(S.Hearing.1stInvolve="N",,IF(S.SIP.Involved="N",WORKDAY(S.Notice.InOregonBulletin+13,1,S.DDL_DEQClosed),WORKDAY(S.Notice.OpenComment+29,1,S.DDL_DEQClosed))))</f>
        <v>41652</v>
      </c>
      <c r="AAI34" s="72"/>
      <c r="AAJ34" s="489">
        <f>IF(S.Notice.Involved="N",,IF(S.Hearing.1stInvolve="N",,IF(S.General.Complexity=1,0,IF(S.General.Complexity=2,7,14))))</f>
        <v>0</v>
      </c>
      <c r="AAK34" s="76" t="str">
        <f>IF(AND(S.Notice.Involved="N",S.Hearing.1stInvolve="N"),"-blank-",IF(S.SIP.Involved="Y","Hold 1st hearing at least 30 days AFTER open comment",IF(AND(S.Notice.Involved="Y",S.Hearing.1stInvolve="N"),"No public hearing involved",IF(AND(S.Notice.Involved="N",S.Hearing.1stInvolve="Y"),"ERROR: All hearings must be noticed","Hold 1st hearing no earlier than 15th of month AFTER Bulletin"))))</f>
        <v>Hold 1st hearing at least 30 days AFTER open comment</v>
      </c>
      <c r="AAL34" s="90"/>
      <c r="AAM34"/>
    </row>
    <row r="35" spans="1:715" ht="15" customHeight="1">
      <c r="A35" s="171"/>
      <c r="B35" s="371" t="str">
        <f>AAK35</f>
        <v>Close public comment - best practice, 3 days after last hearing</v>
      </c>
      <c r="C35" s="472"/>
      <c r="D35" s="834"/>
      <c r="E35" s="835"/>
      <c r="F35" s="457">
        <f ca="1">IF(YEAR(H35)&gt;2000,NETWORKDAYS(TODAY(),H35,S.DDL_DEQClosed),0)</f>
        <v>57</v>
      </c>
      <c r="G35" s="533" t="s">
        <v>0</v>
      </c>
      <c r="H35" s="400">
        <f>AAH35</f>
        <v>41655</v>
      </c>
      <c r="I35" s="459"/>
      <c r="J35" s="193"/>
      <c r="K35" s="46"/>
      <c r="L35" s="46"/>
      <c r="M35" s="46"/>
      <c r="N35" s="46"/>
      <c r="O35" s="46"/>
      <c r="P35" s="46"/>
      <c r="Q35" s="46"/>
      <c r="R35" s="46"/>
      <c r="S35" s="46"/>
      <c r="T35" s="46"/>
      <c r="U35" s="46"/>
      <c r="V35" s="46"/>
      <c r="W35" s="46"/>
      <c r="X35" s="46"/>
      <c r="Y35" s="46"/>
      <c r="Z35" s="46"/>
      <c r="AA35" s="46"/>
      <c r="AB35" s="46"/>
      <c r="AC35" s="46"/>
      <c r="AD35" s="46"/>
      <c r="AE35" s="46"/>
      <c r="AF35" s="46"/>
      <c r="AG35" s="46"/>
      <c r="AH35" s="46"/>
      <c r="AI35" s="46"/>
      <c r="AJ35" s="46"/>
      <c r="AK35" s="46"/>
      <c r="AL35" s="46"/>
      <c r="AM35" s="46"/>
      <c r="AN35" s="46"/>
      <c r="AO35" s="46"/>
      <c r="AP35" s="46"/>
      <c r="AQ35" s="46"/>
      <c r="AR35" s="46"/>
      <c r="AS35" s="46"/>
      <c r="AT35" s="46"/>
      <c r="AU35" s="46"/>
      <c r="AV35" s="46"/>
      <c r="AW35" s="46"/>
      <c r="AX35" s="46"/>
      <c r="AY35" s="46"/>
      <c r="AZ35" s="46"/>
      <c r="BA35" s="46"/>
      <c r="BB35" s="46"/>
      <c r="BC35" s="46"/>
      <c r="BD35" s="46"/>
      <c r="BE35" s="46"/>
      <c r="BF35" s="46"/>
      <c r="BG35" s="46"/>
      <c r="BH35" s="46"/>
      <c r="BI35" s="46"/>
      <c r="BJ35" s="46"/>
      <c r="BK35" s="46"/>
      <c r="BL35" s="46"/>
      <c r="BM35" s="46"/>
      <c r="BN35" s="46"/>
      <c r="BO35" s="46"/>
      <c r="BP35" s="46"/>
      <c r="BQ35" s="46"/>
      <c r="BR35" s="46"/>
      <c r="BS35" s="46"/>
      <c r="BT35" s="46"/>
      <c r="BU35" s="46"/>
      <c r="BV35" s="46"/>
      <c r="BW35" s="46"/>
      <c r="BX35" s="46"/>
      <c r="BY35" s="46"/>
      <c r="BZ35" s="46"/>
      <c r="CA35" s="46"/>
      <c r="CB35" s="46"/>
      <c r="CC35" s="46"/>
      <c r="CD35" s="46"/>
      <c r="CE35" s="46"/>
      <c r="CF35" s="46"/>
      <c r="CG35" s="46"/>
      <c r="CH35" s="46"/>
      <c r="CI35" s="46"/>
      <c r="CJ35" s="46"/>
      <c r="CK35" s="46"/>
      <c r="CL35" s="46"/>
      <c r="CM35" s="46"/>
      <c r="CN35" s="46"/>
      <c r="CO35" s="46"/>
      <c r="CP35" s="46"/>
      <c r="CQ35" s="46"/>
      <c r="CR35" s="46"/>
      <c r="CS35" s="46"/>
      <c r="CT35" s="46"/>
      <c r="CU35" s="46"/>
      <c r="CV35" s="46"/>
      <c r="CW35" s="46"/>
      <c r="CX35" s="46"/>
      <c r="CY35" s="46"/>
      <c r="CZ35" s="46"/>
      <c r="DA35" s="46"/>
      <c r="DB35" s="46"/>
      <c r="DC35" s="46"/>
      <c r="DD35" s="46"/>
      <c r="DE35" s="46"/>
      <c r="DF35" s="46"/>
      <c r="DG35" s="46"/>
      <c r="DH35" s="46"/>
      <c r="DI35" s="46"/>
      <c r="DJ35" s="46"/>
      <c r="DK35" s="46"/>
      <c r="DL35" s="46"/>
      <c r="DM35" s="46"/>
      <c r="DN35" s="46"/>
      <c r="DO35" s="46"/>
      <c r="DP35" s="46"/>
      <c r="AAA35" s="192"/>
      <c r="AAD35" s="90"/>
      <c r="AAE35" s="519">
        <f>IF(S.Notice.Involved="Y",1,0)</f>
        <v>1</v>
      </c>
      <c r="AAF35" s="90" t="s">
        <v>0</v>
      </c>
      <c r="AAG35" s="61"/>
      <c r="AAH35" s="73">
        <f>IF(AAE35=0,,IF(S.Notice.Involved="N",S.Overview.BANNER.Start,WORKDAY(S.Notice.LastHearingDate+2,1,S.DDL_DEQClosed)))</f>
        <v>41655</v>
      </c>
      <c r="AAI35" s="72"/>
      <c r="AAJ35" s="188"/>
      <c r="AAK35" s="92" t="str">
        <f>IF(S.Notice.Involved="N","-blank-","Close public comment - best practice, 3 days after last hearing")</f>
        <v>Close public comment - best practice, 3 days after last hearing</v>
      </c>
      <c r="AAL35" s="90"/>
      <c r="AAM35"/>
    </row>
    <row r="36" spans="1:715" s="23" customFormat="1" ht="15" customHeight="1">
      <c r="A36" s="171"/>
      <c r="B36" s="539" t="s">
        <v>224</v>
      </c>
      <c r="C36" s="472"/>
      <c r="D36" s="471"/>
      <c r="E36" s="375"/>
      <c r="F36" s="473"/>
      <c r="G36" s="474"/>
      <c r="H36" s="475"/>
      <c r="I36" s="459"/>
      <c r="J36" s="193"/>
      <c r="K36" s="46"/>
      <c r="L36" s="46"/>
      <c r="M36" s="46"/>
      <c r="N36" s="46"/>
      <c r="O36" s="46"/>
      <c r="P36" s="46"/>
      <c r="Q36" s="46"/>
      <c r="R36" s="46"/>
      <c r="S36" s="46"/>
      <c r="T36" s="46"/>
      <c r="U36" s="46"/>
      <c r="V36" s="46"/>
      <c r="W36" s="46"/>
      <c r="X36" s="46"/>
      <c r="Y36" s="46"/>
      <c r="Z36" s="46"/>
      <c r="AA36" s="46"/>
      <c r="AB36" s="46"/>
      <c r="AC36" s="46"/>
      <c r="AD36" s="46"/>
      <c r="AE36" s="46"/>
      <c r="AF36" s="46"/>
      <c r="AG36" s="46"/>
      <c r="AH36" s="46"/>
      <c r="AI36" s="46"/>
      <c r="AJ36" s="46"/>
      <c r="AK36" s="46"/>
      <c r="AL36" s="46"/>
      <c r="AM36" s="46"/>
      <c r="AN36" s="46"/>
      <c r="AO36" s="46"/>
      <c r="AP36" s="46"/>
      <c r="AQ36" s="46"/>
      <c r="AR36" s="46"/>
      <c r="AS36" s="46"/>
      <c r="AT36" s="46"/>
      <c r="AU36" s="46"/>
      <c r="AV36" s="46"/>
      <c r="AW36" s="46"/>
      <c r="AX36" s="46"/>
      <c r="AY36" s="46"/>
      <c r="AZ36" s="46"/>
      <c r="BA36" s="46"/>
      <c r="BB36" s="46"/>
      <c r="BC36" s="46"/>
      <c r="BD36" s="46"/>
      <c r="BE36" s="46"/>
      <c r="BF36" s="46"/>
      <c r="BG36" s="46"/>
      <c r="BH36" s="46"/>
      <c r="BI36" s="46"/>
      <c r="BJ36" s="46"/>
      <c r="BK36" s="46"/>
      <c r="BL36" s="46"/>
      <c r="BM36" s="46"/>
      <c r="BN36" s="46"/>
      <c r="BO36" s="46"/>
      <c r="BP36" s="46"/>
      <c r="BQ36" s="46"/>
      <c r="BR36" s="46"/>
      <c r="BS36" s="46"/>
      <c r="BT36" s="46"/>
      <c r="BU36" s="46"/>
      <c r="BV36" s="46"/>
      <c r="BW36" s="46"/>
      <c r="BX36" s="46"/>
      <c r="BY36" s="46"/>
      <c r="BZ36" s="46"/>
      <c r="CA36" s="46"/>
      <c r="CB36" s="46"/>
      <c r="CC36" s="46"/>
      <c r="CD36" s="46"/>
      <c r="CE36" s="46"/>
      <c r="CF36" s="46"/>
      <c r="CG36" s="46"/>
      <c r="CH36" s="46"/>
      <c r="CI36" s="46"/>
      <c r="CJ36" s="46"/>
      <c r="CK36" s="46"/>
      <c r="CL36" s="46"/>
      <c r="CM36" s="46"/>
      <c r="CN36" s="46"/>
      <c r="CO36" s="46"/>
      <c r="CP36" s="46"/>
      <c r="CQ36" s="46"/>
      <c r="CR36" s="46"/>
      <c r="CS36" s="46"/>
      <c r="CT36" s="46"/>
      <c r="CU36" s="46"/>
      <c r="CV36" s="46"/>
      <c r="CW36" s="46"/>
      <c r="CX36" s="46"/>
      <c r="CY36" s="46"/>
      <c r="CZ36" s="46"/>
      <c r="DA36" s="46"/>
      <c r="DB36" s="46"/>
      <c r="DC36" s="46"/>
      <c r="DD36" s="46"/>
      <c r="DE36" s="46"/>
      <c r="DF36" s="46"/>
      <c r="DG36" s="46"/>
      <c r="DH36" s="46"/>
      <c r="DI36" s="46"/>
      <c r="DJ36" s="46"/>
      <c r="DK36" s="46"/>
      <c r="DL36" s="46"/>
      <c r="DM36" s="46"/>
      <c r="DN36" s="46"/>
      <c r="DO36" s="46"/>
      <c r="DP36" s="4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c r="IW36"/>
      <c r="IX36"/>
      <c r="IY36"/>
      <c r="IZ36"/>
      <c r="JA36"/>
      <c r="JB36"/>
      <c r="JC36"/>
      <c r="JD36"/>
      <c r="JE36"/>
      <c r="JF36"/>
      <c r="JG36"/>
      <c r="JH36"/>
      <c r="JI36"/>
      <c r="JJ36"/>
      <c r="JK36"/>
      <c r="JL36"/>
      <c r="JM36"/>
      <c r="JN36"/>
      <c r="JO36"/>
      <c r="JP36"/>
      <c r="JQ36"/>
      <c r="JR36"/>
      <c r="JS36"/>
      <c r="JT36"/>
      <c r="JU36"/>
      <c r="JV36"/>
      <c r="JW36"/>
      <c r="JX36"/>
      <c r="JY36"/>
      <c r="JZ36"/>
      <c r="KA36"/>
      <c r="KB36"/>
      <c r="KC36"/>
      <c r="KD36"/>
      <c r="KE36"/>
      <c r="KF36"/>
      <c r="KG36"/>
      <c r="KH36"/>
      <c r="KI36"/>
      <c r="KJ36"/>
      <c r="KK36"/>
      <c r="KL36"/>
      <c r="KM36"/>
      <c r="KN36"/>
      <c r="KO36"/>
      <c r="KP36"/>
      <c r="KQ36"/>
      <c r="KR36"/>
      <c r="KS36"/>
      <c r="KT36"/>
      <c r="KU36"/>
      <c r="KV36"/>
      <c r="KW36"/>
      <c r="KX36"/>
      <c r="KY36"/>
      <c r="KZ36"/>
      <c r="LA36"/>
      <c r="LB36"/>
      <c r="LC36"/>
      <c r="LD36"/>
      <c r="LE36"/>
      <c r="LF36"/>
      <c r="LG36"/>
      <c r="LH36"/>
      <c r="LI36"/>
      <c r="LJ36"/>
      <c r="LK36"/>
      <c r="LL36"/>
      <c r="LM36"/>
      <c r="LN36"/>
      <c r="LO36"/>
      <c r="LP36"/>
      <c r="LQ36"/>
      <c r="LR36"/>
      <c r="LS36"/>
      <c r="LT36"/>
      <c r="LU36"/>
      <c r="LV36"/>
      <c r="LW36"/>
      <c r="LX36"/>
      <c r="LY36"/>
      <c r="LZ36"/>
      <c r="MA36"/>
      <c r="MB36"/>
      <c r="MC36"/>
      <c r="MD36"/>
      <c r="ME36"/>
      <c r="MF36"/>
      <c r="MG36"/>
      <c r="MH36"/>
      <c r="MI36"/>
      <c r="MJ36"/>
      <c r="MK36"/>
      <c r="ML36"/>
      <c r="MM36"/>
      <c r="MN36"/>
      <c r="MO36"/>
      <c r="MP36"/>
      <c r="MQ36"/>
      <c r="MR36"/>
      <c r="MS36"/>
      <c r="MT36"/>
      <c r="MU36"/>
      <c r="MV36"/>
      <c r="MW36"/>
      <c r="MX36"/>
      <c r="MY36"/>
      <c r="MZ36"/>
      <c r="NA36"/>
      <c r="NB36"/>
      <c r="NC36"/>
      <c r="ND36"/>
      <c r="NE36"/>
      <c r="NF36"/>
      <c r="NG36"/>
      <c r="NH36"/>
      <c r="NI36"/>
      <c r="NJ36"/>
      <c r="NK36"/>
      <c r="NL36"/>
      <c r="NM36"/>
      <c r="NN36"/>
      <c r="NO36"/>
      <c r="NP36"/>
      <c r="NQ36"/>
      <c r="NR36"/>
      <c r="NS36"/>
      <c r="NT36"/>
      <c r="NU36"/>
      <c r="NV36"/>
      <c r="NW36"/>
      <c r="NX36"/>
      <c r="NY36"/>
      <c r="NZ36"/>
      <c r="OA36"/>
      <c r="OB36"/>
      <c r="OC36"/>
      <c r="OD36"/>
      <c r="OE36"/>
      <c r="OF36"/>
      <c r="OG36"/>
      <c r="OH36"/>
      <c r="OI36"/>
      <c r="OJ36"/>
      <c r="OK36"/>
      <c r="OL36"/>
      <c r="OM36"/>
      <c r="ON36"/>
      <c r="OO36"/>
      <c r="OP36"/>
      <c r="OQ36"/>
      <c r="OR36"/>
      <c r="OS36"/>
      <c r="OT36"/>
      <c r="OU36"/>
      <c r="OV36"/>
      <c r="OW36"/>
      <c r="OX36"/>
      <c r="OY36"/>
      <c r="OZ36"/>
      <c r="PA36"/>
      <c r="PB36"/>
      <c r="PC36"/>
      <c r="PD36"/>
      <c r="PE36"/>
      <c r="PF36"/>
      <c r="PG36"/>
      <c r="PH36"/>
      <c r="PI36"/>
      <c r="PJ36"/>
      <c r="PK36"/>
      <c r="PL36"/>
      <c r="PM36"/>
      <c r="PN36"/>
      <c r="PO36"/>
      <c r="PP36"/>
      <c r="PQ36"/>
      <c r="PR36"/>
      <c r="PS36"/>
      <c r="PT36"/>
      <c r="PU36"/>
      <c r="PV36"/>
      <c r="PW36"/>
      <c r="PX36"/>
      <c r="PY36"/>
      <c r="PZ36"/>
      <c r="QA36"/>
      <c r="QB36"/>
      <c r="QC36"/>
      <c r="QD36"/>
      <c r="QE36"/>
      <c r="QF36"/>
      <c r="QG36"/>
      <c r="QH36"/>
      <c r="QI36"/>
      <c r="QJ36"/>
      <c r="QK36"/>
      <c r="QL36"/>
      <c r="QM36"/>
      <c r="QN36"/>
      <c r="QO36"/>
      <c r="QP36"/>
      <c r="QQ36"/>
      <c r="QR36"/>
      <c r="QS36"/>
      <c r="QT36"/>
      <c r="QU36"/>
      <c r="QV36"/>
      <c r="QW36"/>
      <c r="QX36"/>
      <c r="QY36"/>
      <c r="QZ36"/>
      <c r="RA36"/>
      <c r="RB36"/>
      <c r="RC36"/>
      <c r="RD36"/>
      <c r="RE36"/>
      <c r="RF36"/>
      <c r="RG36"/>
      <c r="RH36"/>
      <c r="RI36"/>
      <c r="RJ36"/>
      <c r="RK36"/>
      <c r="RL36"/>
      <c r="RM36"/>
      <c r="RN36"/>
      <c r="RO36"/>
      <c r="RP36"/>
      <c r="RQ36"/>
      <c r="RR36"/>
      <c r="RS36"/>
      <c r="RT36"/>
      <c r="RU36"/>
      <c r="RV36"/>
      <c r="RW36"/>
      <c r="RX36"/>
      <c r="RY36"/>
      <c r="RZ36"/>
      <c r="SA36"/>
      <c r="SB36"/>
      <c r="SC36"/>
      <c r="SD36"/>
      <c r="SE36"/>
      <c r="SF36"/>
      <c r="SG36"/>
      <c r="SH36"/>
      <c r="SI36"/>
      <c r="SJ36"/>
      <c r="SK36"/>
      <c r="SL36"/>
      <c r="SM36"/>
      <c r="SN36"/>
      <c r="SO36"/>
      <c r="SP36"/>
      <c r="SQ36"/>
      <c r="SR36"/>
      <c r="SS36"/>
      <c r="ST36"/>
      <c r="SU36"/>
      <c r="SV36"/>
      <c r="SW36"/>
      <c r="SX36"/>
      <c r="SY36"/>
      <c r="SZ36"/>
      <c r="TA36"/>
      <c r="TB36"/>
      <c r="TC36"/>
      <c r="TD36"/>
      <c r="TE36"/>
      <c r="TF36"/>
      <c r="TG36"/>
      <c r="TH36"/>
      <c r="TI36"/>
      <c r="TJ36"/>
      <c r="TK36"/>
      <c r="TL36"/>
      <c r="TM36"/>
      <c r="TN36"/>
      <c r="TO36"/>
      <c r="TP36"/>
      <c r="TQ36"/>
      <c r="TR36"/>
      <c r="TS36"/>
      <c r="TT36"/>
      <c r="TU36"/>
      <c r="TV36"/>
      <c r="TW36"/>
      <c r="TX36"/>
      <c r="TY36"/>
      <c r="TZ36"/>
      <c r="UA36"/>
      <c r="UB36"/>
      <c r="UC36"/>
      <c r="UD36"/>
      <c r="UE36"/>
      <c r="UF36"/>
      <c r="UG36"/>
      <c r="UH36"/>
      <c r="UI36"/>
      <c r="UJ36"/>
      <c r="UK36"/>
      <c r="UL36"/>
      <c r="UM36"/>
      <c r="UN36"/>
      <c r="UO36"/>
      <c r="UP36"/>
      <c r="UQ36"/>
      <c r="UR36"/>
      <c r="US36"/>
      <c r="UT36"/>
      <c r="UU36"/>
      <c r="UV36"/>
      <c r="UW36"/>
      <c r="UX36"/>
      <c r="UY36"/>
      <c r="UZ36"/>
      <c r="VA36"/>
      <c r="VB36"/>
      <c r="VC36"/>
      <c r="VD36"/>
      <c r="VE36"/>
      <c r="VF36"/>
      <c r="VG36"/>
      <c r="VH36"/>
      <c r="VI36"/>
      <c r="VJ36"/>
      <c r="VK36"/>
      <c r="VL36"/>
      <c r="VM36"/>
      <c r="VN36"/>
      <c r="VO36"/>
      <c r="VP36"/>
      <c r="VQ36"/>
      <c r="VR36"/>
      <c r="VS36"/>
      <c r="VT36"/>
      <c r="VU36"/>
      <c r="VV36"/>
      <c r="VW36"/>
      <c r="VX36"/>
      <c r="VY36"/>
      <c r="VZ36"/>
      <c r="WA36"/>
      <c r="WB36"/>
      <c r="WC36"/>
      <c r="WD36"/>
      <c r="WE36"/>
      <c r="WF36"/>
      <c r="WG36"/>
      <c r="WH36"/>
      <c r="WI36"/>
      <c r="WJ36"/>
      <c r="WK36"/>
      <c r="WL36"/>
      <c r="WM36"/>
      <c r="WN36"/>
      <c r="WO36"/>
      <c r="WP36"/>
      <c r="WQ36"/>
      <c r="WR36"/>
      <c r="WS36"/>
      <c r="WT36"/>
      <c r="WU36"/>
      <c r="WV36"/>
      <c r="WW36"/>
      <c r="WX36"/>
      <c r="WY36"/>
      <c r="WZ36"/>
      <c r="XA36"/>
      <c r="XB36"/>
      <c r="XC36"/>
      <c r="XD36"/>
      <c r="XE36"/>
      <c r="XF36"/>
      <c r="XG36"/>
      <c r="XH36"/>
      <c r="XI36"/>
      <c r="XJ36"/>
      <c r="XK36"/>
      <c r="XL36"/>
      <c r="XM36"/>
      <c r="XN36"/>
      <c r="XO36"/>
      <c r="XP36"/>
      <c r="XQ36"/>
      <c r="XR36"/>
      <c r="XS36"/>
      <c r="XT36"/>
      <c r="XU36"/>
      <c r="XV36"/>
      <c r="XW36"/>
      <c r="XX36"/>
      <c r="XY36"/>
      <c r="XZ36"/>
      <c r="YA36"/>
      <c r="YB36"/>
      <c r="YC36"/>
      <c r="YD36"/>
      <c r="YE36"/>
      <c r="YF36"/>
      <c r="YG36"/>
      <c r="YH36"/>
      <c r="YI36"/>
      <c r="YJ36"/>
      <c r="YK36"/>
      <c r="YL36"/>
      <c r="YM36"/>
      <c r="YN36"/>
      <c r="YO36"/>
      <c r="YP36"/>
      <c r="YQ36"/>
      <c r="YR36"/>
      <c r="YS36"/>
      <c r="YT36"/>
      <c r="YU36"/>
      <c r="YV36"/>
      <c r="YW36"/>
      <c r="YX36"/>
      <c r="YY36"/>
      <c r="YZ36"/>
      <c r="ZA36"/>
      <c r="ZB36"/>
      <c r="ZC36"/>
      <c r="ZD36"/>
      <c r="ZE36"/>
      <c r="ZF36"/>
      <c r="ZG36"/>
      <c r="ZH36"/>
      <c r="ZI36"/>
      <c r="ZJ36"/>
      <c r="ZK36"/>
      <c r="ZL36"/>
      <c r="ZM36"/>
      <c r="ZN36"/>
      <c r="ZO36"/>
      <c r="ZP36"/>
      <c r="ZQ36"/>
      <c r="ZR36"/>
      <c r="ZS36"/>
      <c r="ZT36"/>
      <c r="ZU36"/>
      <c r="ZV36"/>
      <c r="ZW36"/>
      <c r="ZX36"/>
      <c r="ZY36"/>
      <c r="ZZ36" s="52"/>
      <c r="AAA36" s="192"/>
      <c r="AAB36"/>
      <c r="AAC36"/>
      <c r="AAD36" s="90"/>
      <c r="AAE36" s="519">
        <v>1</v>
      </c>
      <c r="AAF36" s="190" t="s">
        <v>52</v>
      </c>
      <c r="AAG36" s="77"/>
      <c r="AAH36" s="77"/>
      <c r="AAI36" s="72"/>
      <c r="AAJ36" s="187"/>
      <c r="AAK36" s="93"/>
      <c r="AAL36" s="90"/>
    </row>
    <row r="37" spans="1:715" s="23" customFormat="1" ht="15" customHeight="1" thickBot="1">
      <c r="A37" s="200"/>
      <c r="B37" s="540" t="str">
        <f t="shared" ref="B37:B43" si="11">AAK37</f>
        <v>Involvement before Rulemaking Action Item</v>
      </c>
      <c r="C37" s="537"/>
      <c r="D37" s="476"/>
      <c r="E37" s="477"/>
      <c r="F37" s="456"/>
      <c r="G37" s="816" t="s">
        <v>73</v>
      </c>
      <c r="H37" s="816" t="s">
        <v>72</v>
      </c>
      <c r="I37" s="459"/>
      <c r="J37" s="194"/>
      <c r="K37" s="49"/>
      <c r="L37" s="49"/>
      <c r="M37" s="49"/>
      <c r="N37" s="49"/>
      <c r="O37" s="49"/>
      <c r="P37" s="49"/>
      <c r="Q37" s="49"/>
      <c r="R37" s="49"/>
      <c r="S37" s="49"/>
      <c r="T37" s="49"/>
      <c r="U37" s="49"/>
      <c r="V37" s="49"/>
      <c r="W37" s="49"/>
      <c r="X37" s="49"/>
      <c r="Y37" s="49"/>
      <c r="Z37" s="49"/>
      <c r="AA37" s="49"/>
      <c r="AB37" s="49"/>
      <c r="AC37" s="49"/>
      <c r="AD37" s="49"/>
      <c r="AE37" s="49"/>
      <c r="AF37" s="49"/>
      <c r="AG37" s="49"/>
      <c r="AH37" s="49"/>
      <c r="AI37" s="49"/>
      <c r="AJ37" s="49"/>
      <c r="AK37" s="49"/>
      <c r="AL37" s="49"/>
      <c r="AM37" s="49"/>
      <c r="AN37" s="49"/>
      <c r="AO37" s="49"/>
      <c r="AP37" s="49"/>
      <c r="AQ37" s="49"/>
      <c r="AR37" s="49"/>
      <c r="AS37" s="49"/>
      <c r="AT37" s="49"/>
      <c r="AU37" s="49"/>
      <c r="AV37" s="49"/>
      <c r="AW37" s="49"/>
      <c r="AX37" s="49"/>
      <c r="AY37" s="49"/>
      <c r="AZ37" s="49"/>
      <c r="BA37" s="49"/>
      <c r="BB37" s="49"/>
      <c r="BC37" s="49"/>
      <c r="BD37" s="49"/>
      <c r="BE37" s="49"/>
      <c r="BF37" s="49"/>
      <c r="BG37" s="49"/>
      <c r="BH37" s="49"/>
      <c r="BI37" s="49"/>
      <c r="BJ37" s="49"/>
      <c r="BK37" s="49"/>
      <c r="BL37" s="49"/>
      <c r="BM37" s="49"/>
      <c r="BN37" s="49"/>
      <c r="BO37" s="49"/>
      <c r="BP37" s="49"/>
      <c r="BQ37" s="49"/>
      <c r="BR37" s="49"/>
      <c r="BS37" s="49"/>
      <c r="BT37" s="49"/>
      <c r="BU37" s="49"/>
      <c r="BV37" s="49"/>
      <c r="BW37" s="49"/>
      <c r="BX37" s="49"/>
      <c r="BY37" s="49"/>
      <c r="BZ37" s="49"/>
      <c r="CA37" s="49"/>
      <c r="CB37" s="49"/>
      <c r="CC37" s="49"/>
      <c r="CD37" s="49"/>
      <c r="CE37" s="49"/>
      <c r="CF37" s="49"/>
      <c r="CG37" s="49"/>
      <c r="CH37" s="49"/>
      <c r="CI37" s="49"/>
      <c r="CJ37" s="49"/>
      <c r="CK37" s="49"/>
      <c r="CL37" s="49"/>
      <c r="CM37" s="49"/>
      <c r="CN37" s="49"/>
      <c r="CO37" s="49"/>
      <c r="CP37" s="49"/>
      <c r="CQ37" s="49"/>
      <c r="CR37" s="49"/>
      <c r="CS37" s="49"/>
      <c r="CT37" s="49"/>
      <c r="CU37" s="49"/>
      <c r="CV37" s="49"/>
      <c r="CW37" s="49"/>
      <c r="CX37" s="49"/>
      <c r="CY37" s="49"/>
      <c r="CZ37" s="49"/>
      <c r="DA37" s="49"/>
      <c r="DB37" s="49"/>
      <c r="DC37" s="49"/>
      <c r="DD37" s="49"/>
      <c r="DE37" s="49"/>
      <c r="DF37" s="49"/>
      <c r="DG37" s="49"/>
      <c r="DH37" s="49"/>
      <c r="DI37" s="49"/>
      <c r="DJ37" s="49"/>
      <c r="DK37" s="49"/>
      <c r="DL37" s="49"/>
      <c r="DM37" s="49"/>
      <c r="DN37" s="49"/>
      <c r="DO37" s="49"/>
      <c r="DP37" s="49"/>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c r="IW37"/>
      <c r="IX37"/>
      <c r="IY37"/>
      <c r="IZ37"/>
      <c r="JA37"/>
      <c r="JB37"/>
      <c r="JC37"/>
      <c r="JD37"/>
      <c r="JE37"/>
      <c r="JF37"/>
      <c r="JG37"/>
      <c r="JH37"/>
      <c r="JI37"/>
      <c r="JJ37"/>
      <c r="JK37"/>
      <c r="JL37"/>
      <c r="JM37"/>
      <c r="JN37"/>
      <c r="JO37"/>
      <c r="JP37"/>
      <c r="JQ37"/>
      <c r="JR37"/>
      <c r="JS37"/>
      <c r="JT37"/>
      <c r="JU37"/>
      <c r="JV37"/>
      <c r="JW37"/>
      <c r="JX37"/>
      <c r="JY37"/>
      <c r="JZ37"/>
      <c r="KA37"/>
      <c r="KB37"/>
      <c r="KC37"/>
      <c r="KD37"/>
      <c r="KE37"/>
      <c r="KF37"/>
      <c r="KG37"/>
      <c r="KH37"/>
      <c r="KI37"/>
      <c r="KJ37"/>
      <c r="KK37"/>
      <c r="KL37"/>
      <c r="KM37"/>
      <c r="KN37"/>
      <c r="KO37"/>
      <c r="KP37"/>
      <c r="KQ37"/>
      <c r="KR37"/>
      <c r="KS37"/>
      <c r="KT37"/>
      <c r="KU37"/>
      <c r="KV37"/>
      <c r="KW37"/>
      <c r="KX37"/>
      <c r="KY37"/>
      <c r="KZ37"/>
      <c r="LA37"/>
      <c r="LB37"/>
      <c r="LC37"/>
      <c r="LD37"/>
      <c r="LE37"/>
      <c r="LF37"/>
      <c r="LG37"/>
      <c r="LH37"/>
      <c r="LI37"/>
      <c r="LJ37"/>
      <c r="LK37"/>
      <c r="LL37"/>
      <c r="LM37"/>
      <c r="LN37"/>
      <c r="LO37"/>
      <c r="LP37"/>
      <c r="LQ37"/>
      <c r="LR37"/>
      <c r="LS37"/>
      <c r="LT37"/>
      <c r="LU37"/>
      <c r="LV37"/>
      <c r="LW37"/>
      <c r="LX37"/>
      <c r="LY37"/>
      <c r="LZ37"/>
      <c r="MA37"/>
      <c r="MB37"/>
      <c r="MC37"/>
      <c r="MD37"/>
      <c r="ME37"/>
      <c r="MF37"/>
      <c r="MG37"/>
      <c r="MH37"/>
      <c r="MI37"/>
      <c r="MJ37"/>
      <c r="MK37"/>
      <c r="ML37"/>
      <c r="MM37"/>
      <c r="MN37"/>
      <c r="MO37"/>
      <c r="MP37"/>
      <c r="MQ37"/>
      <c r="MR37"/>
      <c r="MS37"/>
      <c r="MT37"/>
      <c r="MU37"/>
      <c r="MV37"/>
      <c r="MW37"/>
      <c r="MX37"/>
      <c r="MY37"/>
      <c r="MZ37"/>
      <c r="NA37"/>
      <c r="NB37"/>
      <c r="NC37"/>
      <c r="ND37"/>
      <c r="NE37"/>
      <c r="NF37"/>
      <c r="NG37"/>
      <c r="NH37"/>
      <c r="NI37"/>
      <c r="NJ37"/>
      <c r="NK37"/>
      <c r="NL37"/>
      <c r="NM37"/>
      <c r="NN37"/>
      <c r="NO37"/>
      <c r="NP37"/>
      <c r="NQ37"/>
      <c r="NR37"/>
      <c r="NS37"/>
      <c r="NT37"/>
      <c r="NU37"/>
      <c r="NV37"/>
      <c r="NW37"/>
      <c r="NX37"/>
      <c r="NY37"/>
      <c r="NZ37"/>
      <c r="OA37"/>
      <c r="OB37"/>
      <c r="OC37"/>
      <c r="OD37"/>
      <c r="OE37"/>
      <c r="OF37"/>
      <c r="OG37"/>
      <c r="OH37"/>
      <c r="OI37"/>
      <c r="OJ37"/>
      <c r="OK37"/>
      <c r="OL37"/>
      <c r="OM37"/>
      <c r="ON37"/>
      <c r="OO37"/>
      <c r="OP37"/>
      <c r="OQ37"/>
      <c r="OR37"/>
      <c r="OS37"/>
      <c r="OT37"/>
      <c r="OU37"/>
      <c r="OV37"/>
      <c r="OW37"/>
      <c r="OX37"/>
      <c r="OY37"/>
      <c r="OZ37"/>
      <c r="PA37"/>
      <c r="PB37"/>
      <c r="PC37"/>
      <c r="PD37"/>
      <c r="PE37"/>
      <c r="PF37"/>
      <c r="PG37"/>
      <c r="PH37"/>
      <c r="PI37"/>
      <c r="PJ37"/>
      <c r="PK37"/>
      <c r="PL37"/>
      <c r="PM37"/>
      <c r="PN37"/>
      <c r="PO37"/>
      <c r="PP37"/>
      <c r="PQ37"/>
      <c r="PR37"/>
      <c r="PS37"/>
      <c r="PT37"/>
      <c r="PU37"/>
      <c r="PV37"/>
      <c r="PW37"/>
      <c r="PX37"/>
      <c r="PY37"/>
      <c r="PZ37"/>
      <c r="QA37"/>
      <c r="QB37"/>
      <c r="QC37"/>
      <c r="QD37"/>
      <c r="QE37"/>
      <c r="QF37"/>
      <c r="QG37"/>
      <c r="QH37"/>
      <c r="QI37"/>
      <c r="QJ37"/>
      <c r="QK37"/>
      <c r="QL37"/>
      <c r="QM37"/>
      <c r="QN37"/>
      <c r="QO37"/>
      <c r="QP37"/>
      <c r="QQ37"/>
      <c r="QR37"/>
      <c r="QS37"/>
      <c r="QT37"/>
      <c r="QU37"/>
      <c r="QV37"/>
      <c r="QW37"/>
      <c r="QX37"/>
      <c r="QY37"/>
      <c r="QZ37"/>
      <c r="RA37"/>
      <c r="RB37"/>
      <c r="RC37"/>
      <c r="RD37"/>
      <c r="RE37"/>
      <c r="RF37"/>
      <c r="RG37"/>
      <c r="RH37"/>
      <c r="RI37"/>
      <c r="RJ37"/>
      <c r="RK37"/>
      <c r="RL37"/>
      <c r="RM37"/>
      <c r="RN37"/>
      <c r="RO37"/>
      <c r="RP37"/>
      <c r="RQ37"/>
      <c r="RR37"/>
      <c r="RS37"/>
      <c r="RT37"/>
      <c r="RU37"/>
      <c r="RV37"/>
      <c r="RW37"/>
      <c r="RX37"/>
      <c r="RY37"/>
      <c r="RZ37"/>
      <c r="SA37"/>
      <c r="SB37"/>
      <c r="SC37"/>
      <c r="SD37"/>
      <c r="SE37"/>
      <c r="SF37"/>
      <c r="SG37"/>
      <c r="SH37"/>
      <c r="SI37"/>
      <c r="SJ37"/>
      <c r="SK37"/>
      <c r="SL37"/>
      <c r="SM37"/>
      <c r="SN37"/>
      <c r="SO37"/>
      <c r="SP37"/>
      <c r="SQ37"/>
      <c r="SR37"/>
      <c r="SS37"/>
      <c r="ST37"/>
      <c r="SU37"/>
      <c r="SV37"/>
      <c r="SW37"/>
      <c r="SX37"/>
      <c r="SY37"/>
      <c r="SZ37"/>
      <c r="TA37"/>
      <c r="TB37"/>
      <c r="TC37"/>
      <c r="TD37"/>
      <c r="TE37"/>
      <c r="TF37"/>
      <c r="TG37"/>
      <c r="TH37"/>
      <c r="TI37"/>
      <c r="TJ37"/>
      <c r="TK37"/>
      <c r="TL37"/>
      <c r="TM37"/>
      <c r="TN37"/>
      <c r="TO37"/>
      <c r="TP37"/>
      <c r="TQ37"/>
      <c r="TR37"/>
      <c r="TS37"/>
      <c r="TT37"/>
      <c r="TU37"/>
      <c r="TV37"/>
      <c r="TW37"/>
      <c r="TX37"/>
      <c r="TY37"/>
      <c r="TZ37"/>
      <c r="UA37"/>
      <c r="UB37"/>
      <c r="UC37"/>
      <c r="UD37"/>
      <c r="UE37"/>
      <c r="UF37"/>
      <c r="UG37"/>
      <c r="UH37"/>
      <c r="UI37"/>
      <c r="UJ37"/>
      <c r="UK37"/>
      <c r="UL37"/>
      <c r="UM37"/>
      <c r="UN37"/>
      <c r="UO37"/>
      <c r="UP37"/>
      <c r="UQ37"/>
      <c r="UR37"/>
      <c r="US37"/>
      <c r="UT37"/>
      <c r="UU37"/>
      <c r="UV37"/>
      <c r="UW37"/>
      <c r="UX37"/>
      <c r="UY37"/>
      <c r="UZ37"/>
      <c r="VA37"/>
      <c r="VB37"/>
      <c r="VC37"/>
      <c r="VD37"/>
      <c r="VE37"/>
      <c r="VF37"/>
      <c r="VG37"/>
      <c r="VH37"/>
      <c r="VI37"/>
      <c r="VJ37"/>
      <c r="VK37"/>
      <c r="VL37"/>
      <c r="VM37"/>
      <c r="VN37"/>
      <c r="VO37"/>
      <c r="VP37"/>
      <c r="VQ37"/>
      <c r="VR37"/>
      <c r="VS37"/>
      <c r="VT37"/>
      <c r="VU37"/>
      <c r="VV37"/>
      <c r="VW37"/>
      <c r="VX37"/>
      <c r="VY37"/>
      <c r="VZ37"/>
      <c r="WA37"/>
      <c r="WB37"/>
      <c r="WC37"/>
      <c r="WD37"/>
      <c r="WE37"/>
      <c r="WF37"/>
      <c r="WG37"/>
      <c r="WH37"/>
      <c r="WI37"/>
      <c r="WJ37"/>
      <c r="WK37"/>
      <c r="WL37"/>
      <c r="WM37"/>
      <c r="WN37"/>
      <c r="WO37"/>
      <c r="WP37"/>
      <c r="WQ37"/>
      <c r="WR37"/>
      <c r="WS37"/>
      <c r="WT37"/>
      <c r="WU37"/>
      <c r="WV37"/>
      <c r="WW37"/>
      <c r="WX37"/>
      <c r="WY37"/>
      <c r="WZ37"/>
      <c r="XA37"/>
      <c r="XB37"/>
      <c r="XC37"/>
      <c r="XD37"/>
      <c r="XE37"/>
      <c r="XF37"/>
      <c r="XG37"/>
      <c r="XH37"/>
      <c r="XI37"/>
      <c r="XJ37"/>
      <c r="XK37"/>
      <c r="XL37"/>
      <c r="XM37"/>
      <c r="XN37"/>
      <c r="XO37"/>
      <c r="XP37"/>
      <c r="XQ37"/>
      <c r="XR37"/>
      <c r="XS37"/>
      <c r="XT37"/>
      <c r="XU37"/>
      <c r="XV37"/>
      <c r="XW37"/>
      <c r="XX37"/>
      <c r="XY37"/>
      <c r="XZ37"/>
      <c r="YA37"/>
      <c r="YB37"/>
      <c r="YC37"/>
      <c r="YD37"/>
      <c r="YE37"/>
      <c r="YF37"/>
      <c r="YG37"/>
      <c r="YH37"/>
      <c r="YI37"/>
      <c r="YJ37"/>
      <c r="YK37"/>
      <c r="YL37"/>
      <c r="YM37"/>
      <c r="YN37"/>
      <c r="YO37"/>
      <c r="YP37"/>
      <c r="YQ37"/>
      <c r="YR37"/>
      <c r="YS37"/>
      <c r="YT37"/>
      <c r="YU37"/>
      <c r="YV37"/>
      <c r="YW37"/>
      <c r="YX37"/>
      <c r="YY37"/>
      <c r="YZ37"/>
      <c r="ZA37"/>
      <c r="ZB37"/>
      <c r="ZC37"/>
      <c r="ZD37"/>
      <c r="ZE37"/>
      <c r="ZF37"/>
      <c r="ZG37"/>
      <c r="ZH37"/>
      <c r="ZI37"/>
      <c r="ZJ37"/>
      <c r="ZK37"/>
      <c r="ZL37"/>
      <c r="ZM37"/>
      <c r="ZN37"/>
      <c r="ZO37"/>
      <c r="ZP37"/>
      <c r="ZQ37"/>
      <c r="ZR37"/>
      <c r="ZS37"/>
      <c r="ZT37"/>
      <c r="ZU37"/>
      <c r="ZV37"/>
      <c r="ZW37"/>
      <c r="ZX37"/>
      <c r="ZY37"/>
      <c r="ZZ37" s="52"/>
      <c r="AAA37" s="192"/>
      <c r="AAB37"/>
      <c r="AAC37"/>
      <c r="AAD37" s="90"/>
      <c r="AAE37" s="520">
        <v>1</v>
      </c>
      <c r="AAF37" s="190" t="s">
        <v>52</v>
      </c>
      <c r="AAG37" s="61"/>
      <c r="AAH37" s="61"/>
      <c r="AAI37" s="72"/>
      <c r="AAJ37" s="188"/>
      <c r="AAK37" s="80" t="str">
        <f>IF(OR(S.EQC.DirReport="Y",S.EQC.InfoItem="Y",S.EQC.FacHearing="Y"),"Involvement before Rulemaking Action Item","No EQC involvement before Action Item meeting")</f>
        <v>Involvement before Rulemaking Action Item</v>
      </c>
      <c r="AAL37" s="90"/>
      <c r="AAM37" s="52"/>
    </row>
    <row r="38" spans="1:715" s="23" customFormat="1" ht="15" customHeight="1" thickBot="1">
      <c r="A38" s="200"/>
      <c r="B38" s="516" t="str">
        <f t="shared" si="11"/>
        <v>Director's Report - some material comes from monthly status report</v>
      </c>
      <c r="C38" s="725" t="s">
        <v>17</v>
      </c>
      <c r="D38" s="790" t="str">
        <f>HYPERLINK("http://deqsps/groups/eqc/docs/EQCDeadlines.docx","i")</f>
        <v>i</v>
      </c>
      <c r="E38" s="532"/>
      <c r="F38" s="457">
        <f ca="1">IF(S.EQC.DirReport="N",,NETWORKDAYS(TODAY(),H38,S.DDL_DEQClosed))</f>
        <v>33</v>
      </c>
      <c r="G38" s="815">
        <v>41619</v>
      </c>
      <c r="H38" s="815">
        <v>41619</v>
      </c>
      <c r="I38" s="459" t="s">
        <v>479</v>
      </c>
      <c r="J38" s="194"/>
      <c r="K38" s="49"/>
      <c r="L38" s="49"/>
      <c r="M38" s="49"/>
      <c r="N38" s="49"/>
      <c r="O38" s="49"/>
      <c r="P38" s="49"/>
      <c r="Q38" s="49"/>
      <c r="R38" s="49"/>
      <c r="S38" s="49"/>
      <c r="T38" s="49"/>
      <c r="U38" s="49"/>
      <c r="V38" s="49"/>
      <c r="W38" s="49"/>
      <c r="X38" s="49"/>
      <c r="Y38" s="49"/>
      <c r="Z38" s="49"/>
      <c r="AA38" s="49"/>
      <c r="AB38" s="49"/>
      <c r="AC38" s="49"/>
      <c r="AD38" s="49"/>
      <c r="AE38" s="49"/>
      <c r="AF38" s="49"/>
      <c r="AG38" s="49"/>
      <c r="AH38" s="49"/>
      <c r="AI38" s="49"/>
      <c r="AJ38" s="49"/>
      <c r="AK38" s="49"/>
      <c r="AL38" s="49"/>
      <c r="AM38" s="49"/>
      <c r="AN38" s="49"/>
      <c r="AO38" s="49"/>
      <c r="AP38" s="49"/>
      <c r="AQ38" s="49"/>
      <c r="AR38" s="49"/>
      <c r="AS38" s="49"/>
      <c r="AT38" s="49"/>
      <c r="AU38" s="49"/>
      <c r="AV38" s="49"/>
      <c r="AW38" s="49"/>
      <c r="AX38" s="49"/>
      <c r="AY38" s="49"/>
      <c r="AZ38" s="49"/>
      <c r="BA38" s="49"/>
      <c r="BB38" s="49"/>
      <c r="BC38" s="49"/>
      <c r="BD38" s="49"/>
      <c r="BE38" s="49"/>
      <c r="BF38" s="49"/>
      <c r="BG38" s="49"/>
      <c r="BH38" s="49"/>
      <c r="BI38" s="49"/>
      <c r="BJ38" s="49"/>
      <c r="BK38" s="49"/>
      <c r="BL38" s="49"/>
      <c r="BM38" s="49"/>
      <c r="BN38" s="49"/>
      <c r="BO38" s="49"/>
      <c r="BP38" s="49"/>
      <c r="BQ38" s="49"/>
      <c r="BR38" s="49"/>
      <c r="BS38" s="49"/>
      <c r="BT38" s="49"/>
      <c r="BU38" s="49"/>
      <c r="BV38" s="49"/>
      <c r="BW38" s="49"/>
      <c r="BX38" s="49"/>
      <c r="BY38" s="49"/>
      <c r="BZ38" s="49"/>
      <c r="CA38" s="49"/>
      <c r="CB38" s="49"/>
      <c r="CC38" s="49"/>
      <c r="CD38" s="49"/>
      <c r="CE38" s="49"/>
      <c r="CF38" s="49"/>
      <c r="CG38" s="49"/>
      <c r="CH38" s="49"/>
      <c r="CI38" s="49"/>
      <c r="CJ38" s="49"/>
      <c r="CK38" s="49"/>
      <c r="CL38" s="49"/>
      <c r="CM38" s="49"/>
      <c r="CN38" s="49"/>
      <c r="CO38" s="49"/>
      <c r="CP38" s="49"/>
      <c r="CQ38" s="49"/>
      <c r="CR38" s="49"/>
      <c r="CS38" s="49"/>
      <c r="CT38" s="49"/>
      <c r="CU38" s="49"/>
      <c r="CV38" s="49"/>
      <c r="CW38" s="49"/>
      <c r="CX38" s="49"/>
      <c r="CY38" s="49"/>
      <c r="CZ38" s="49"/>
      <c r="DA38" s="49"/>
      <c r="DB38" s="49"/>
      <c r="DC38" s="49"/>
      <c r="DD38" s="49"/>
      <c r="DE38" s="49"/>
      <c r="DF38" s="49"/>
      <c r="DG38" s="49"/>
      <c r="DH38" s="49"/>
      <c r="DI38" s="49"/>
      <c r="DJ38" s="49"/>
      <c r="DK38" s="49"/>
      <c r="DL38" s="49"/>
      <c r="DM38" s="49"/>
      <c r="DN38" s="49"/>
      <c r="DO38" s="49"/>
      <c r="DP38" s="49"/>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c r="IW38"/>
      <c r="IX38"/>
      <c r="IY38"/>
      <c r="IZ38"/>
      <c r="JA38"/>
      <c r="JB38"/>
      <c r="JC38"/>
      <c r="JD38"/>
      <c r="JE38"/>
      <c r="JF38"/>
      <c r="JG38"/>
      <c r="JH38"/>
      <c r="JI38"/>
      <c r="JJ38"/>
      <c r="JK38"/>
      <c r="JL38"/>
      <c r="JM38"/>
      <c r="JN38"/>
      <c r="JO38"/>
      <c r="JP38"/>
      <c r="JQ38"/>
      <c r="JR38"/>
      <c r="JS38"/>
      <c r="JT38"/>
      <c r="JU38"/>
      <c r="JV38"/>
      <c r="JW38"/>
      <c r="JX38"/>
      <c r="JY38"/>
      <c r="JZ38"/>
      <c r="KA38"/>
      <c r="KB38"/>
      <c r="KC38"/>
      <c r="KD38"/>
      <c r="KE38"/>
      <c r="KF38"/>
      <c r="KG38"/>
      <c r="KH38"/>
      <c r="KI38"/>
      <c r="KJ38"/>
      <c r="KK38"/>
      <c r="KL38"/>
      <c r="KM38"/>
      <c r="KN38"/>
      <c r="KO38"/>
      <c r="KP38"/>
      <c r="KQ38"/>
      <c r="KR38"/>
      <c r="KS38"/>
      <c r="KT38"/>
      <c r="KU38"/>
      <c r="KV38"/>
      <c r="KW38"/>
      <c r="KX38"/>
      <c r="KY38"/>
      <c r="KZ38"/>
      <c r="LA38"/>
      <c r="LB38"/>
      <c r="LC38"/>
      <c r="LD38"/>
      <c r="LE38"/>
      <c r="LF38"/>
      <c r="LG38"/>
      <c r="LH38"/>
      <c r="LI38"/>
      <c r="LJ38"/>
      <c r="LK38"/>
      <c r="LL38"/>
      <c r="LM38"/>
      <c r="LN38"/>
      <c r="LO38"/>
      <c r="LP38"/>
      <c r="LQ38"/>
      <c r="LR38"/>
      <c r="LS38"/>
      <c r="LT38"/>
      <c r="LU38"/>
      <c r="LV38"/>
      <c r="LW38"/>
      <c r="LX38"/>
      <c r="LY38"/>
      <c r="LZ38"/>
      <c r="MA38"/>
      <c r="MB38"/>
      <c r="MC38"/>
      <c r="MD38"/>
      <c r="ME38"/>
      <c r="MF38"/>
      <c r="MG38"/>
      <c r="MH38"/>
      <c r="MI38"/>
      <c r="MJ38"/>
      <c r="MK38"/>
      <c r="ML38"/>
      <c r="MM38"/>
      <c r="MN38"/>
      <c r="MO38"/>
      <c r="MP38"/>
      <c r="MQ38"/>
      <c r="MR38"/>
      <c r="MS38"/>
      <c r="MT38"/>
      <c r="MU38"/>
      <c r="MV38"/>
      <c r="MW38"/>
      <c r="MX38"/>
      <c r="MY38"/>
      <c r="MZ38"/>
      <c r="NA38"/>
      <c r="NB38"/>
      <c r="NC38"/>
      <c r="ND38"/>
      <c r="NE38"/>
      <c r="NF38"/>
      <c r="NG38"/>
      <c r="NH38"/>
      <c r="NI38"/>
      <c r="NJ38"/>
      <c r="NK38"/>
      <c r="NL38"/>
      <c r="NM38"/>
      <c r="NN38"/>
      <c r="NO38"/>
      <c r="NP38"/>
      <c r="NQ38"/>
      <c r="NR38"/>
      <c r="NS38"/>
      <c r="NT38"/>
      <c r="NU38"/>
      <c r="NV38"/>
      <c r="NW38"/>
      <c r="NX38"/>
      <c r="NY38"/>
      <c r="NZ38"/>
      <c r="OA38"/>
      <c r="OB38"/>
      <c r="OC38"/>
      <c r="OD38"/>
      <c r="OE38"/>
      <c r="OF38"/>
      <c r="OG38"/>
      <c r="OH38"/>
      <c r="OI38"/>
      <c r="OJ38"/>
      <c r="OK38"/>
      <c r="OL38"/>
      <c r="OM38"/>
      <c r="ON38"/>
      <c r="OO38"/>
      <c r="OP38"/>
      <c r="OQ38"/>
      <c r="OR38"/>
      <c r="OS38"/>
      <c r="OT38"/>
      <c r="OU38"/>
      <c r="OV38"/>
      <c r="OW38"/>
      <c r="OX38"/>
      <c r="OY38"/>
      <c r="OZ38"/>
      <c r="PA38"/>
      <c r="PB38"/>
      <c r="PC38"/>
      <c r="PD38"/>
      <c r="PE38"/>
      <c r="PF38"/>
      <c r="PG38"/>
      <c r="PH38"/>
      <c r="PI38"/>
      <c r="PJ38"/>
      <c r="PK38"/>
      <c r="PL38"/>
      <c r="PM38"/>
      <c r="PN38"/>
      <c r="PO38"/>
      <c r="PP38"/>
      <c r="PQ38"/>
      <c r="PR38"/>
      <c r="PS38"/>
      <c r="PT38"/>
      <c r="PU38"/>
      <c r="PV38"/>
      <c r="PW38"/>
      <c r="PX38"/>
      <c r="PY38"/>
      <c r="PZ38"/>
      <c r="QA38"/>
      <c r="QB38"/>
      <c r="QC38"/>
      <c r="QD38"/>
      <c r="QE38"/>
      <c r="QF38"/>
      <c r="QG38"/>
      <c r="QH38"/>
      <c r="QI38"/>
      <c r="QJ38"/>
      <c r="QK38"/>
      <c r="QL38"/>
      <c r="QM38"/>
      <c r="QN38"/>
      <c r="QO38"/>
      <c r="QP38"/>
      <c r="QQ38"/>
      <c r="QR38"/>
      <c r="QS38"/>
      <c r="QT38"/>
      <c r="QU38"/>
      <c r="QV38"/>
      <c r="QW38"/>
      <c r="QX38"/>
      <c r="QY38"/>
      <c r="QZ38"/>
      <c r="RA38"/>
      <c r="RB38"/>
      <c r="RC38"/>
      <c r="RD38"/>
      <c r="RE38"/>
      <c r="RF38"/>
      <c r="RG38"/>
      <c r="RH38"/>
      <c r="RI38"/>
      <c r="RJ38"/>
      <c r="RK38"/>
      <c r="RL38"/>
      <c r="RM38"/>
      <c r="RN38"/>
      <c r="RO38"/>
      <c r="RP38"/>
      <c r="RQ38"/>
      <c r="RR38"/>
      <c r="RS38"/>
      <c r="RT38"/>
      <c r="RU38"/>
      <c r="RV38"/>
      <c r="RW38"/>
      <c r="RX38"/>
      <c r="RY38"/>
      <c r="RZ38"/>
      <c r="SA38"/>
      <c r="SB38"/>
      <c r="SC38"/>
      <c r="SD38"/>
      <c r="SE38"/>
      <c r="SF38"/>
      <c r="SG38"/>
      <c r="SH38"/>
      <c r="SI38"/>
      <c r="SJ38"/>
      <c r="SK38"/>
      <c r="SL38"/>
      <c r="SM38"/>
      <c r="SN38"/>
      <c r="SO38"/>
      <c r="SP38"/>
      <c r="SQ38"/>
      <c r="SR38"/>
      <c r="SS38"/>
      <c r="ST38"/>
      <c r="SU38"/>
      <c r="SV38"/>
      <c r="SW38"/>
      <c r="SX38"/>
      <c r="SY38"/>
      <c r="SZ38"/>
      <c r="TA38"/>
      <c r="TB38"/>
      <c r="TC38"/>
      <c r="TD38"/>
      <c r="TE38"/>
      <c r="TF38"/>
      <c r="TG38"/>
      <c r="TH38"/>
      <c r="TI38"/>
      <c r="TJ38"/>
      <c r="TK38"/>
      <c r="TL38"/>
      <c r="TM38"/>
      <c r="TN38"/>
      <c r="TO38"/>
      <c r="TP38"/>
      <c r="TQ38"/>
      <c r="TR38"/>
      <c r="TS38"/>
      <c r="TT38"/>
      <c r="TU38"/>
      <c r="TV38"/>
      <c r="TW38"/>
      <c r="TX38"/>
      <c r="TY38"/>
      <c r="TZ38"/>
      <c r="UA38"/>
      <c r="UB38"/>
      <c r="UC38"/>
      <c r="UD38"/>
      <c r="UE38"/>
      <c r="UF38"/>
      <c r="UG38"/>
      <c r="UH38"/>
      <c r="UI38"/>
      <c r="UJ38"/>
      <c r="UK38"/>
      <c r="UL38"/>
      <c r="UM38"/>
      <c r="UN38"/>
      <c r="UO38"/>
      <c r="UP38"/>
      <c r="UQ38"/>
      <c r="UR38"/>
      <c r="US38"/>
      <c r="UT38"/>
      <c r="UU38"/>
      <c r="UV38"/>
      <c r="UW38"/>
      <c r="UX38"/>
      <c r="UY38"/>
      <c r="UZ38"/>
      <c r="VA38"/>
      <c r="VB38"/>
      <c r="VC38"/>
      <c r="VD38"/>
      <c r="VE38"/>
      <c r="VF38"/>
      <c r="VG38"/>
      <c r="VH38"/>
      <c r="VI38"/>
      <c r="VJ38"/>
      <c r="VK38"/>
      <c r="VL38"/>
      <c r="VM38"/>
      <c r="VN38"/>
      <c r="VO38"/>
      <c r="VP38"/>
      <c r="VQ38"/>
      <c r="VR38"/>
      <c r="VS38"/>
      <c r="VT38"/>
      <c r="VU38"/>
      <c r="VV38"/>
      <c r="VW38"/>
      <c r="VX38"/>
      <c r="VY38"/>
      <c r="VZ38"/>
      <c r="WA38"/>
      <c r="WB38"/>
      <c r="WC38"/>
      <c r="WD38"/>
      <c r="WE38"/>
      <c r="WF38"/>
      <c r="WG38"/>
      <c r="WH38"/>
      <c r="WI38"/>
      <c r="WJ38"/>
      <c r="WK38"/>
      <c r="WL38"/>
      <c r="WM38"/>
      <c r="WN38"/>
      <c r="WO38"/>
      <c r="WP38"/>
      <c r="WQ38"/>
      <c r="WR38"/>
      <c r="WS38"/>
      <c r="WT38"/>
      <c r="WU38"/>
      <c r="WV38"/>
      <c r="WW38"/>
      <c r="WX38"/>
      <c r="WY38"/>
      <c r="WZ38"/>
      <c r="XA38"/>
      <c r="XB38"/>
      <c r="XC38"/>
      <c r="XD38"/>
      <c r="XE38"/>
      <c r="XF38"/>
      <c r="XG38"/>
      <c r="XH38"/>
      <c r="XI38"/>
      <c r="XJ38"/>
      <c r="XK38"/>
      <c r="XL38"/>
      <c r="XM38"/>
      <c r="XN38"/>
      <c r="XO38"/>
      <c r="XP38"/>
      <c r="XQ38"/>
      <c r="XR38"/>
      <c r="XS38"/>
      <c r="XT38"/>
      <c r="XU38"/>
      <c r="XV38"/>
      <c r="XW38"/>
      <c r="XX38"/>
      <c r="XY38"/>
      <c r="XZ38"/>
      <c r="YA38"/>
      <c r="YB38"/>
      <c r="YC38"/>
      <c r="YD38"/>
      <c r="YE38"/>
      <c r="YF38"/>
      <c r="YG38"/>
      <c r="YH38"/>
      <c r="YI38"/>
      <c r="YJ38"/>
      <c r="YK38"/>
      <c r="YL38"/>
      <c r="YM38"/>
      <c r="YN38"/>
      <c r="YO38"/>
      <c r="YP38"/>
      <c r="YQ38"/>
      <c r="YR38"/>
      <c r="YS38"/>
      <c r="YT38"/>
      <c r="YU38"/>
      <c r="YV38"/>
      <c r="YW38"/>
      <c r="YX38"/>
      <c r="YY38"/>
      <c r="YZ38"/>
      <c r="ZA38"/>
      <c r="ZB38"/>
      <c r="ZC38"/>
      <c r="ZD38"/>
      <c r="ZE38"/>
      <c r="ZF38"/>
      <c r="ZG38"/>
      <c r="ZH38"/>
      <c r="ZI38"/>
      <c r="ZJ38"/>
      <c r="ZK38"/>
      <c r="ZL38"/>
      <c r="ZM38"/>
      <c r="ZN38"/>
      <c r="ZO38"/>
      <c r="ZP38"/>
      <c r="ZQ38"/>
      <c r="ZR38"/>
      <c r="ZS38"/>
      <c r="ZT38"/>
      <c r="ZU38"/>
      <c r="ZV38"/>
      <c r="ZW38"/>
      <c r="ZX38"/>
      <c r="ZY38"/>
      <c r="ZZ38" s="52"/>
      <c r="AAA38" s="192"/>
      <c r="AAB38"/>
      <c r="AAC38"/>
      <c r="AAD38" s="90"/>
      <c r="AAE38" s="520">
        <f>IF(S.EQC.DirReport="Y",1,0)</f>
        <v>1</v>
      </c>
      <c r="AAF38" s="191" t="s">
        <v>0</v>
      </c>
      <c r="AAG38" s="73">
        <f>IF(S.EQC.DirReport="Y",VLOOKUP(S.EQC.Meeting,VL_EQCActivities,6,FALSE),)</f>
        <v>41619</v>
      </c>
      <c r="AAH38" s="73">
        <f>IF(S.EQC.DirReport="Y",G38,)</f>
        <v>41619</v>
      </c>
      <c r="AAI38" s="183" t="str">
        <f>IF(OR(G38&gt;=S.EQC.Meeting,H38&gt;=S.EQC.Meeting),"Must be less than H13","")</f>
        <v/>
      </c>
      <c r="AAJ38" s="188"/>
      <c r="AAK38" s="80" t="str">
        <f>IF(S.EQC.DirReport="N","-blank-","Director's Report - some material comes from monthly status report")</f>
        <v>Director's Report - some material comes from monthly status report</v>
      </c>
      <c r="AAL38" s="90"/>
    </row>
    <row r="39" spans="1:715" s="23" customFormat="1" ht="15" customHeight="1" thickBot="1">
      <c r="A39" s="200"/>
      <c r="B39" s="516" t="str">
        <f t="shared" si="11"/>
        <v>-blank-</v>
      </c>
      <c r="C39" s="724" t="s">
        <v>303</v>
      </c>
      <c r="D39" s="790" t="str">
        <f>HYPERLINK("http://deqsps/groups/eqc/docs/EQCDeadlines.docx","i")</f>
        <v>i</v>
      </c>
      <c r="E39" s="836">
        <f>AAJ39</f>
        <v>0</v>
      </c>
      <c r="F39" s="457">
        <f ca="1">IF(S.EQC.InfoItem="N",,NETWORKDAYS(TODAY(),H39,S.DDL_DEQClosed))</f>
        <v>0</v>
      </c>
      <c r="G39" s="815">
        <f t="shared" ref="G39:G40" si="12">AAG39</f>
        <v>0</v>
      </c>
      <c r="H39" s="815">
        <v>41507</v>
      </c>
      <c r="I39" s="459"/>
      <c r="J39" s="194"/>
      <c r="K39" s="49"/>
      <c r="L39" s="49"/>
      <c r="M39" s="49"/>
      <c r="N39" s="49"/>
      <c r="O39" s="49"/>
      <c r="P39" s="49"/>
      <c r="Q39" s="49"/>
      <c r="R39" s="49"/>
      <c r="S39" s="49"/>
      <c r="T39" s="49"/>
      <c r="U39" s="49"/>
      <c r="V39" s="49"/>
      <c r="W39" s="49"/>
      <c r="X39" s="49"/>
      <c r="Y39" s="49"/>
      <c r="Z39" s="49"/>
      <c r="AA39" s="49"/>
      <c r="AB39" s="49"/>
      <c r="AC39" s="49"/>
      <c r="AD39" s="49"/>
      <c r="AE39" s="49"/>
      <c r="AF39" s="49"/>
      <c r="AG39" s="49"/>
      <c r="AH39" s="49"/>
      <c r="AI39" s="49"/>
      <c r="AJ39" s="49"/>
      <c r="AK39" s="49"/>
      <c r="AL39" s="49"/>
      <c r="AM39" s="49"/>
      <c r="AN39" s="49"/>
      <c r="AO39" s="49"/>
      <c r="AP39" s="49"/>
      <c r="AQ39" s="49"/>
      <c r="AR39" s="49"/>
      <c r="AS39" s="49"/>
      <c r="AT39" s="49"/>
      <c r="AU39" s="49"/>
      <c r="AV39" s="49"/>
      <c r="AW39" s="49"/>
      <c r="AX39" s="49"/>
      <c r="AY39" s="49"/>
      <c r="AZ39" s="49"/>
      <c r="BA39" s="49"/>
      <c r="BB39" s="49"/>
      <c r="BC39" s="49"/>
      <c r="BD39" s="49"/>
      <c r="BE39" s="49"/>
      <c r="BF39" s="49"/>
      <c r="BG39" s="49"/>
      <c r="BH39" s="49"/>
      <c r="BI39" s="49"/>
      <c r="BJ39" s="49"/>
      <c r="BK39" s="49"/>
      <c r="BL39" s="49"/>
      <c r="BM39" s="49"/>
      <c r="BN39" s="49"/>
      <c r="BO39" s="49"/>
      <c r="BP39" s="49"/>
      <c r="BQ39" s="49"/>
      <c r="BR39" s="49"/>
      <c r="BS39" s="49"/>
      <c r="BT39" s="49"/>
      <c r="BU39" s="49"/>
      <c r="BV39" s="49"/>
      <c r="BW39" s="49"/>
      <c r="BX39" s="49"/>
      <c r="BY39" s="49"/>
      <c r="BZ39" s="49"/>
      <c r="CA39" s="49"/>
      <c r="CB39" s="49"/>
      <c r="CC39" s="49"/>
      <c r="CD39" s="49"/>
      <c r="CE39" s="49"/>
      <c r="CF39" s="49"/>
      <c r="CG39" s="49"/>
      <c r="CH39" s="49"/>
      <c r="CI39" s="49"/>
      <c r="CJ39" s="49"/>
      <c r="CK39" s="49"/>
      <c r="CL39" s="49"/>
      <c r="CM39" s="49"/>
      <c r="CN39" s="49"/>
      <c r="CO39" s="49"/>
      <c r="CP39" s="49"/>
      <c r="CQ39" s="49"/>
      <c r="CR39" s="49"/>
      <c r="CS39" s="49"/>
      <c r="CT39" s="49"/>
      <c r="CU39" s="49"/>
      <c r="CV39" s="49"/>
      <c r="CW39" s="49"/>
      <c r="CX39" s="49"/>
      <c r="CY39" s="49"/>
      <c r="CZ39" s="49"/>
      <c r="DA39" s="49"/>
      <c r="DB39" s="49"/>
      <c r="DC39" s="49"/>
      <c r="DD39" s="49"/>
      <c r="DE39" s="49"/>
      <c r="DF39" s="49"/>
      <c r="DG39" s="49"/>
      <c r="DH39" s="49"/>
      <c r="DI39" s="49"/>
      <c r="DJ39" s="49"/>
      <c r="DK39" s="49"/>
      <c r="DL39" s="49"/>
      <c r="DM39" s="49"/>
      <c r="DN39" s="49"/>
      <c r="DO39" s="49"/>
      <c r="DP39" s="4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c r="IW39"/>
      <c r="IX39"/>
      <c r="IY39"/>
      <c r="IZ39"/>
      <c r="JA39"/>
      <c r="JB39"/>
      <c r="JC39"/>
      <c r="JD39"/>
      <c r="JE39"/>
      <c r="JF39"/>
      <c r="JG39"/>
      <c r="JH39"/>
      <c r="JI39"/>
      <c r="JJ39"/>
      <c r="JK39"/>
      <c r="JL39"/>
      <c r="JM39"/>
      <c r="JN39"/>
      <c r="JO39"/>
      <c r="JP39"/>
      <c r="JQ39"/>
      <c r="JR39"/>
      <c r="JS39"/>
      <c r="JT39"/>
      <c r="JU39"/>
      <c r="JV39"/>
      <c r="JW39"/>
      <c r="JX39"/>
      <c r="JY39"/>
      <c r="JZ39"/>
      <c r="KA39"/>
      <c r="KB39"/>
      <c r="KC39"/>
      <c r="KD39"/>
      <c r="KE39"/>
      <c r="KF39"/>
      <c r="KG39"/>
      <c r="KH39"/>
      <c r="KI39"/>
      <c r="KJ39"/>
      <c r="KK39"/>
      <c r="KL39"/>
      <c r="KM39"/>
      <c r="KN39"/>
      <c r="KO39"/>
      <c r="KP39"/>
      <c r="KQ39"/>
      <c r="KR39"/>
      <c r="KS39"/>
      <c r="KT39"/>
      <c r="KU39"/>
      <c r="KV39"/>
      <c r="KW39"/>
      <c r="KX39"/>
      <c r="KY39"/>
      <c r="KZ39"/>
      <c r="LA39"/>
      <c r="LB39"/>
      <c r="LC39"/>
      <c r="LD39"/>
      <c r="LE39"/>
      <c r="LF39"/>
      <c r="LG39"/>
      <c r="LH39"/>
      <c r="LI39"/>
      <c r="LJ39"/>
      <c r="LK39"/>
      <c r="LL39"/>
      <c r="LM39"/>
      <c r="LN39"/>
      <c r="LO39"/>
      <c r="LP39"/>
      <c r="LQ39"/>
      <c r="LR39"/>
      <c r="LS39"/>
      <c r="LT39"/>
      <c r="LU39"/>
      <c r="LV39"/>
      <c r="LW39"/>
      <c r="LX39"/>
      <c r="LY39"/>
      <c r="LZ39"/>
      <c r="MA39"/>
      <c r="MB39"/>
      <c r="MC39"/>
      <c r="MD39"/>
      <c r="ME39"/>
      <c r="MF39"/>
      <c r="MG39"/>
      <c r="MH39"/>
      <c r="MI39"/>
      <c r="MJ39"/>
      <c r="MK39"/>
      <c r="ML39"/>
      <c r="MM39"/>
      <c r="MN39"/>
      <c r="MO39"/>
      <c r="MP39"/>
      <c r="MQ39"/>
      <c r="MR39"/>
      <c r="MS39"/>
      <c r="MT39"/>
      <c r="MU39"/>
      <c r="MV39"/>
      <c r="MW39"/>
      <c r="MX39"/>
      <c r="MY39"/>
      <c r="MZ39"/>
      <c r="NA39"/>
      <c r="NB39"/>
      <c r="NC39"/>
      <c r="ND39"/>
      <c r="NE39"/>
      <c r="NF39"/>
      <c r="NG39"/>
      <c r="NH39"/>
      <c r="NI39"/>
      <c r="NJ39"/>
      <c r="NK39"/>
      <c r="NL39"/>
      <c r="NM39"/>
      <c r="NN39"/>
      <c r="NO39"/>
      <c r="NP39"/>
      <c r="NQ39"/>
      <c r="NR39"/>
      <c r="NS39"/>
      <c r="NT39"/>
      <c r="NU39"/>
      <c r="NV39"/>
      <c r="NW39"/>
      <c r="NX39"/>
      <c r="NY39"/>
      <c r="NZ39"/>
      <c r="OA39"/>
      <c r="OB39"/>
      <c r="OC39"/>
      <c r="OD39"/>
      <c r="OE39"/>
      <c r="OF39"/>
      <c r="OG39"/>
      <c r="OH39"/>
      <c r="OI39"/>
      <c r="OJ39"/>
      <c r="OK39"/>
      <c r="OL39"/>
      <c r="OM39"/>
      <c r="ON39"/>
      <c r="OO39"/>
      <c r="OP39"/>
      <c r="OQ39"/>
      <c r="OR39"/>
      <c r="OS39"/>
      <c r="OT39"/>
      <c r="OU39"/>
      <c r="OV39"/>
      <c r="OW39"/>
      <c r="OX39"/>
      <c r="OY39"/>
      <c r="OZ39"/>
      <c r="PA39"/>
      <c r="PB39"/>
      <c r="PC39"/>
      <c r="PD39"/>
      <c r="PE39"/>
      <c r="PF39"/>
      <c r="PG39"/>
      <c r="PH39"/>
      <c r="PI39"/>
      <c r="PJ39"/>
      <c r="PK39"/>
      <c r="PL39"/>
      <c r="PM39"/>
      <c r="PN39"/>
      <c r="PO39"/>
      <c r="PP39"/>
      <c r="PQ39"/>
      <c r="PR39"/>
      <c r="PS39"/>
      <c r="PT39"/>
      <c r="PU39"/>
      <c r="PV39"/>
      <c r="PW39"/>
      <c r="PX39"/>
      <c r="PY39"/>
      <c r="PZ39"/>
      <c r="QA39"/>
      <c r="QB39"/>
      <c r="QC39"/>
      <c r="QD39"/>
      <c r="QE39"/>
      <c r="QF39"/>
      <c r="QG39"/>
      <c r="QH39"/>
      <c r="QI39"/>
      <c r="QJ39"/>
      <c r="QK39"/>
      <c r="QL39"/>
      <c r="QM39"/>
      <c r="QN39"/>
      <c r="QO39"/>
      <c r="QP39"/>
      <c r="QQ39"/>
      <c r="QR39"/>
      <c r="QS39"/>
      <c r="QT39"/>
      <c r="QU39"/>
      <c r="QV39"/>
      <c r="QW39"/>
      <c r="QX39"/>
      <c r="QY39"/>
      <c r="QZ39"/>
      <c r="RA39"/>
      <c r="RB39"/>
      <c r="RC39"/>
      <c r="RD39"/>
      <c r="RE39"/>
      <c r="RF39"/>
      <c r="RG39"/>
      <c r="RH39"/>
      <c r="RI39"/>
      <c r="RJ39"/>
      <c r="RK39"/>
      <c r="RL39"/>
      <c r="RM39"/>
      <c r="RN39"/>
      <c r="RO39"/>
      <c r="RP39"/>
      <c r="RQ39"/>
      <c r="RR39"/>
      <c r="RS39"/>
      <c r="RT39"/>
      <c r="RU39"/>
      <c r="RV39"/>
      <c r="RW39"/>
      <c r="RX39"/>
      <c r="RY39"/>
      <c r="RZ39"/>
      <c r="SA39"/>
      <c r="SB39"/>
      <c r="SC39"/>
      <c r="SD39"/>
      <c r="SE39"/>
      <c r="SF39"/>
      <c r="SG39"/>
      <c r="SH39"/>
      <c r="SI39"/>
      <c r="SJ39"/>
      <c r="SK39"/>
      <c r="SL39"/>
      <c r="SM39"/>
      <c r="SN39"/>
      <c r="SO39"/>
      <c r="SP39"/>
      <c r="SQ39"/>
      <c r="SR39"/>
      <c r="SS39"/>
      <c r="ST39"/>
      <c r="SU39"/>
      <c r="SV39"/>
      <c r="SW39"/>
      <c r="SX39"/>
      <c r="SY39"/>
      <c r="SZ39"/>
      <c r="TA39"/>
      <c r="TB39"/>
      <c r="TC39"/>
      <c r="TD39"/>
      <c r="TE39"/>
      <c r="TF39"/>
      <c r="TG39"/>
      <c r="TH39"/>
      <c r="TI39"/>
      <c r="TJ39"/>
      <c r="TK39"/>
      <c r="TL39"/>
      <c r="TM39"/>
      <c r="TN39"/>
      <c r="TO39"/>
      <c r="TP39"/>
      <c r="TQ39"/>
      <c r="TR39"/>
      <c r="TS39"/>
      <c r="TT39"/>
      <c r="TU39"/>
      <c r="TV39"/>
      <c r="TW39"/>
      <c r="TX39"/>
      <c r="TY39"/>
      <c r="TZ39"/>
      <c r="UA39"/>
      <c r="UB39"/>
      <c r="UC39"/>
      <c r="UD39"/>
      <c r="UE39"/>
      <c r="UF39"/>
      <c r="UG39"/>
      <c r="UH39"/>
      <c r="UI39"/>
      <c r="UJ39"/>
      <c r="UK39"/>
      <c r="UL39"/>
      <c r="UM39"/>
      <c r="UN39"/>
      <c r="UO39"/>
      <c r="UP39"/>
      <c r="UQ39"/>
      <c r="UR39"/>
      <c r="US39"/>
      <c r="UT39"/>
      <c r="UU39"/>
      <c r="UV39"/>
      <c r="UW39"/>
      <c r="UX39"/>
      <c r="UY39"/>
      <c r="UZ39"/>
      <c r="VA39"/>
      <c r="VB39"/>
      <c r="VC39"/>
      <c r="VD39"/>
      <c r="VE39"/>
      <c r="VF39"/>
      <c r="VG39"/>
      <c r="VH39"/>
      <c r="VI39"/>
      <c r="VJ39"/>
      <c r="VK39"/>
      <c r="VL39"/>
      <c r="VM39"/>
      <c r="VN39"/>
      <c r="VO39"/>
      <c r="VP39"/>
      <c r="VQ39"/>
      <c r="VR39"/>
      <c r="VS39"/>
      <c r="VT39"/>
      <c r="VU39"/>
      <c r="VV39"/>
      <c r="VW39"/>
      <c r="VX39"/>
      <c r="VY39"/>
      <c r="VZ39"/>
      <c r="WA39"/>
      <c r="WB39"/>
      <c r="WC39"/>
      <c r="WD39"/>
      <c r="WE39"/>
      <c r="WF39"/>
      <c r="WG39"/>
      <c r="WH39"/>
      <c r="WI39"/>
      <c r="WJ39"/>
      <c r="WK39"/>
      <c r="WL39"/>
      <c r="WM39"/>
      <c r="WN39"/>
      <c r="WO39"/>
      <c r="WP39"/>
      <c r="WQ39"/>
      <c r="WR39"/>
      <c r="WS39"/>
      <c r="WT39"/>
      <c r="WU39"/>
      <c r="WV39"/>
      <c r="WW39"/>
      <c r="WX39"/>
      <c r="WY39"/>
      <c r="WZ39"/>
      <c r="XA39"/>
      <c r="XB39"/>
      <c r="XC39"/>
      <c r="XD39"/>
      <c r="XE39"/>
      <c r="XF39"/>
      <c r="XG39"/>
      <c r="XH39"/>
      <c r="XI39"/>
      <c r="XJ39"/>
      <c r="XK39"/>
      <c r="XL39"/>
      <c r="XM39"/>
      <c r="XN39"/>
      <c r="XO39"/>
      <c r="XP39"/>
      <c r="XQ39"/>
      <c r="XR39"/>
      <c r="XS39"/>
      <c r="XT39"/>
      <c r="XU39"/>
      <c r="XV39"/>
      <c r="XW39"/>
      <c r="XX39"/>
      <c r="XY39"/>
      <c r="XZ39"/>
      <c r="YA39"/>
      <c r="YB39"/>
      <c r="YC39"/>
      <c r="YD39"/>
      <c r="YE39"/>
      <c r="YF39"/>
      <c r="YG39"/>
      <c r="YH39"/>
      <c r="YI39"/>
      <c r="YJ39"/>
      <c r="YK39"/>
      <c r="YL39"/>
      <c r="YM39"/>
      <c r="YN39"/>
      <c r="YO39"/>
      <c r="YP39"/>
      <c r="YQ39"/>
      <c r="YR39"/>
      <c r="YS39"/>
      <c r="YT39"/>
      <c r="YU39"/>
      <c r="YV39"/>
      <c r="YW39"/>
      <c r="YX39"/>
      <c r="YY39"/>
      <c r="YZ39"/>
      <c r="ZA39"/>
      <c r="ZB39"/>
      <c r="ZC39"/>
      <c r="ZD39"/>
      <c r="ZE39"/>
      <c r="ZF39"/>
      <c r="ZG39"/>
      <c r="ZH39"/>
      <c r="ZI39"/>
      <c r="ZJ39"/>
      <c r="ZK39"/>
      <c r="ZL39"/>
      <c r="ZM39"/>
      <c r="ZN39"/>
      <c r="ZO39"/>
      <c r="ZP39"/>
      <c r="ZQ39"/>
      <c r="ZR39"/>
      <c r="ZS39"/>
      <c r="ZT39"/>
      <c r="ZU39"/>
      <c r="ZV39"/>
      <c r="ZW39"/>
      <c r="ZX39"/>
      <c r="ZY39"/>
      <c r="ZZ39" s="52"/>
      <c r="AAA39" s="192"/>
      <c r="AAB39"/>
      <c r="AAC39"/>
      <c r="AAD39" s="90"/>
      <c r="AAE39" s="520">
        <f>IF(S.EQC.InfoItem="Y",1,0)</f>
        <v>0</v>
      </c>
      <c r="AAF39" s="191" t="s">
        <v>0</v>
      </c>
      <c r="AAG39" s="73">
        <f>IF(S.EQC.InfoItem="Y",VLOOKUP(S.EQC.Meeting,VL_EQCActivities,6,FALSE),)</f>
        <v>0</v>
      </c>
      <c r="AAH39" s="73">
        <f>IF(S.EQC.InfoItem="Y",G39,)</f>
        <v>0</v>
      </c>
      <c r="AAI39" s="183" t="str">
        <f>IF(OR(G39&gt;=S.EQC.Meeting,H39&gt;=S.EQC.Meeting),"Must be less than H13","")</f>
        <v/>
      </c>
      <c r="AAJ39" s="489">
        <f>IF(S.EQC.InfoItem="Y",15,0)</f>
        <v>0</v>
      </c>
      <c r="AAK39" s="80" t="str">
        <f>IF(S.EQC.InfoItem="N","-blank-","Information Item - a presentation to update the EQC")</f>
        <v>-blank-</v>
      </c>
      <c r="AAL39" s="90"/>
    </row>
    <row r="40" spans="1:715" s="23" customFormat="1" ht="15" customHeight="1" thickBot="1">
      <c r="A40" s="200"/>
      <c r="B40" s="290" t="str">
        <f t="shared" si="11"/>
        <v>-blank-</v>
      </c>
      <c r="C40" s="726" t="s">
        <v>303</v>
      </c>
      <c r="D40" s="531"/>
      <c r="E40" s="532"/>
      <c r="F40" s="457">
        <f ca="1">IF(S.EQC.FacHearing="N",,NETWORKDAYS(TODAY(),H40,S.DDL_DEQClosed))</f>
        <v>0</v>
      </c>
      <c r="G40" s="815">
        <f t="shared" si="12"/>
        <v>0</v>
      </c>
      <c r="H40" s="815">
        <v>41444</v>
      </c>
      <c r="I40" s="459"/>
      <c r="J40" s="194"/>
      <c r="K40" s="49"/>
      <c r="L40" s="49"/>
      <c r="M40" s="49"/>
      <c r="N40" s="49"/>
      <c r="O40" s="49"/>
      <c r="P40" s="49"/>
      <c r="Q40" s="49"/>
      <c r="R40" s="49"/>
      <c r="S40" s="49"/>
      <c r="T40" s="49"/>
      <c r="U40" s="49"/>
      <c r="V40" s="49"/>
      <c r="W40" s="49"/>
      <c r="X40" s="49"/>
      <c r="Y40" s="49"/>
      <c r="Z40" s="49"/>
      <c r="AA40" s="49"/>
      <c r="AB40" s="49"/>
      <c r="AC40" s="49"/>
      <c r="AD40" s="49"/>
      <c r="AE40" s="49"/>
      <c r="AF40" s="49"/>
      <c r="AG40" s="49"/>
      <c r="AH40" s="49"/>
      <c r="AI40" s="49"/>
      <c r="AJ40" s="49"/>
      <c r="AK40" s="49"/>
      <c r="AL40" s="49"/>
      <c r="AM40" s="49"/>
      <c r="AN40" s="49"/>
      <c r="AO40" s="49"/>
      <c r="AP40" s="49"/>
      <c r="AQ40" s="49"/>
      <c r="AR40" s="49"/>
      <c r="AS40" s="49"/>
      <c r="AT40" s="49"/>
      <c r="AU40" s="49"/>
      <c r="AV40" s="49"/>
      <c r="AW40" s="49"/>
      <c r="AX40" s="49"/>
      <c r="AY40" s="49"/>
      <c r="AZ40" s="49"/>
      <c r="BA40" s="49"/>
      <c r="BB40" s="49"/>
      <c r="BC40" s="49"/>
      <c r="BD40" s="49"/>
      <c r="BE40" s="49"/>
      <c r="BF40" s="49"/>
      <c r="BG40" s="49"/>
      <c r="BH40" s="49"/>
      <c r="BI40" s="49"/>
      <c r="BJ40" s="49"/>
      <c r="BK40" s="49"/>
      <c r="BL40" s="49"/>
      <c r="BM40" s="49"/>
      <c r="BN40" s="49"/>
      <c r="BO40" s="49"/>
      <c r="BP40" s="49"/>
      <c r="BQ40" s="49"/>
      <c r="BR40" s="49"/>
      <c r="BS40" s="49"/>
      <c r="BT40" s="49"/>
      <c r="BU40" s="49"/>
      <c r="BV40" s="49"/>
      <c r="BW40" s="49"/>
      <c r="BX40" s="49"/>
      <c r="BY40" s="49"/>
      <c r="BZ40" s="49"/>
      <c r="CA40" s="49"/>
      <c r="CB40" s="49"/>
      <c r="CC40" s="49"/>
      <c r="CD40" s="49"/>
      <c r="CE40" s="49"/>
      <c r="CF40" s="49"/>
      <c r="CG40" s="49"/>
      <c r="CH40" s="49"/>
      <c r="CI40" s="49"/>
      <c r="CJ40" s="49"/>
      <c r="CK40" s="49"/>
      <c r="CL40" s="49"/>
      <c r="CM40" s="49"/>
      <c r="CN40" s="49"/>
      <c r="CO40" s="49"/>
      <c r="CP40" s="49"/>
      <c r="CQ40" s="49"/>
      <c r="CR40" s="49"/>
      <c r="CS40" s="49"/>
      <c r="CT40" s="49"/>
      <c r="CU40" s="49"/>
      <c r="CV40" s="49"/>
      <c r="CW40" s="49"/>
      <c r="CX40" s="49"/>
      <c r="CY40" s="49"/>
      <c r="CZ40" s="49"/>
      <c r="DA40" s="49"/>
      <c r="DB40" s="49"/>
      <c r="DC40" s="49"/>
      <c r="DD40" s="49"/>
      <c r="DE40" s="49"/>
      <c r="DF40" s="49"/>
      <c r="DG40" s="49"/>
      <c r="DH40" s="49"/>
      <c r="DI40" s="49"/>
      <c r="DJ40" s="49"/>
      <c r="DK40" s="49"/>
      <c r="DL40" s="49"/>
      <c r="DM40" s="49"/>
      <c r="DN40" s="49"/>
      <c r="DO40" s="49"/>
      <c r="DP40" s="49"/>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c r="IW40"/>
      <c r="IX40"/>
      <c r="IY40"/>
      <c r="IZ40"/>
      <c r="JA40"/>
      <c r="JB40"/>
      <c r="JC40"/>
      <c r="JD40"/>
      <c r="JE40"/>
      <c r="JF40"/>
      <c r="JG40"/>
      <c r="JH40"/>
      <c r="JI40"/>
      <c r="JJ40"/>
      <c r="JK40"/>
      <c r="JL40"/>
      <c r="JM40"/>
      <c r="JN40"/>
      <c r="JO40"/>
      <c r="JP40"/>
      <c r="JQ40"/>
      <c r="JR40"/>
      <c r="JS40"/>
      <c r="JT40"/>
      <c r="JU40"/>
      <c r="JV40"/>
      <c r="JW40"/>
      <c r="JX40"/>
      <c r="JY40"/>
      <c r="JZ40"/>
      <c r="KA40"/>
      <c r="KB40"/>
      <c r="KC40"/>
      <c r="KD40"/>
      <c r="KE40"/>
      <c r="KF40"/>
      <c r="KG40"/>
      <c r="KH40"/>
      <c r="KI40"/>
      <c r="KJ40"/>
      <c r="KK40"/>
      <c r="KL40"/>
      <c r="KM40"/>
      <c r="KN40"/>
      <c r="KO40"/>
      <c r="KP40"/>
      <c r="KQ40"/>
      <c r="KR40"/>
      <c r="KS40"/>
      <c r="KT40"/>
      <c r="KU40"/>
      <c r="KV40"/>
      <c r="KW40"/>
      <c r="KX40"/>
      <c r="KY40"/>
      <c r="KZ40"/>
      <c r="LA40"/>
      <c r="LB40"/>
      <c r="LC40"/>
      <c r="LD40"/>
      <c r="LE40"/>
      <c r="LF40"/>
      <c r="LG40"/>
      <c r="LH40"/>
      <c r="LI40"/>
      <c r="LJ40"/>
      <c r="LK40"/>
      <c r="LL40"/>
      <c r="LM40"/>
      <c r="LN40"/>
      <c r="LO40"/>
      <c r="LP40"/>
      <c r="LQ40"/>
      <c r="LR40"/>
      <c r="LS40"/>
      <c r="LT40"/>
      <c r="LU40"/>
      <c r="LV40"/>
      <c r="LW40"/>
      <c r="LX40"/>
      <c r="LY40"/>
      <c r="LZ40"/>
      <c r="MA40"/>
      <c r="MB40"/>
      <c r="MC40"/>
      <c r="MD40"/>
      <c r="ME40"/>
      <c r="MF40"/>
      <c r="MG40"/>
      <c r="MH40"/>
      <c r="MI40"/>
      <c r="MJ40"/>
      <c r="MK40"/>
      <c r="ML40"/>
      <c r="MM40"/>
      <c r="MN40"/>
      <c r="MO40"/>
      <c r="MP40"/>
      <c r="MQ40"/>
      <c r="MR40"/>
      <c r="MS40"/>
      <c r="MT40"/>
      <c r="MU40"/>
      <c r="MV40"/>
      <c r="MW40"/>
      <c r="MX40"/>
      <c r="MY40"/>
      <c r="MZ40"/>
      <c r="NA40"/>
      <c r="NB40"/>
      <c r="NC40"/>
      <c r="ND40"/>
      <c r="NE40"/>
      <c r="NF40"/>
      <c r="NG40"/>
      <c r="NH40"/>
      <c r="NI40"/>
      <c r="NJ40"/>
      <c r="NK40"/>
      <c r="NL40"/>
      <c r="NM40"/>
      <c r="NN40"/>
      <c r="NO40"/>
      <c r="NP40"/>
      <c r="NQ40"/>
      <c r="NR40"/>
      <c r="NS40"/>
      <c r="NT40"/>
      <c r="NU40"/>
      <c r="NV40"/>
      <c r="NW40"/>
      <c r="NX40"/>
      <c r="NY40"/>
      <c r="NZ40"/>
      <c r="OA40"/>
      <c r="OB40"/>
      <c r="OC40"/>
      <c r="OD40"/>
      <c r="OE40"/>
      <c r="OF40"/>
      <c r="OG40"/>
      <c r="OH40"/>
      <c r="OI40"/>
      <c r="OJ40"/>
      <c r="OK40"/>
      <c r="OL40"/>
      <c r="OM40"/>
      <c r="ON40"/>
      <c r="OO40"/>
      <c r="OP40"/>
      <c r="OQ40"/>
      <c r="OR40"/>
      <c r="OS40"/>
      <c r="OT40"/>
      <c r="OU40"/>
      <c r="OV40"/>
      <c r="OW40"/>
      <c r="OX40"/>
      <c r="OY40"/>
      <c r="OZ40"/>
      <c r="PA40"/>
      <c r="PB40"/>
      <c r="PC40"/>
      <c r="PD40"/>
      <c r="PE40"/>
      <c r="PF40"/>
      <c r="PG40"/>
      <c r="PH40"/>
      <c r="PI40"/>
      <c r="PJ40"/>
      <c r="PK40"/>
      <c r="PL40"/>
      <c r="PM40"/>
      <c r="PN40"/>
      <c r="PO40"/>
      <c r="PP40"/>
      <c r="PQ40"/>
      <c r="PR40"/>
      <c r="PS40"/>
      <c r="PT40"/>
      <c r="PU40"/>
      <c r="PV40"/>
      <c r="PW40"/>
      <c r="PX40"/>
      <c r="PY40"/>
      <c r="PZ40"/>
      <c r="QA40"/>
      <c r="QB40"/>
      <c r="QC40"/>
      <c r="QD40"/>
      <c r="QE40"/>
      <c r="QF40"/>
      <c r="QG40"/>
      <c r="QH40"/>
      <c r="QI40"/>
      <c r="QJ40"/>
      <c r="QK40"/>
      <c r="QL40"/>
      <c r="QM40"/>
      <c r="QN40"/>
      <c r="QO40"/>
      <c r="QP40"/>
      <c r="QQ40"/>
      <c r="QR40"/>
      <c r="QS40"/>
      <c r="QT40"/>
      <c r="QU40"/>
      <c r="QV40"/>
      <c r="QW40"/>
      <c r="QX40"/>
      <c r="QY40"/>
      <c r="QZ40"/>
      <c r="RA40"/>
      <c r="RB40"/>
      <c r="RC40"/>
      <c r="RD40"/>
      <c r="RE40"/>
      <c r="RF40"/>
      <c r="RG40"/>
      <c r="RH40"/>
      <c r="RI40"/>
      <c r="RJ40"/>
      <c r="RK40"/>
      <c r="RL40"/>
      <c r="RM40"/>
      <c r="RN40"/>
      <c r="RO40"/>
      <c r="RP40"/>
      <c r="RQ40"/>
      <c r="RR40"/>
      <c r="RS40"/>
      <c r="RT40"/>
      <c r="RU40"/>
      <c r="RV40"/>
      <c r="RW40"/>
      <c r="RX40"/>
      <c r="RY40"/>
      <c r="RZ40"/>
      <c r="SA40"/>
      <c r="SB40"/>
      <c r="SC40"/>
      <c r="SD40"/>
      <c r="SE40"/>
      <c r="SF40"/>
      <c r="SG40"/>
      <c r="SH40"/>
      <c r="SI40"/>
      <c r="SJ40"/>
      <c r="SK40"/>
      <c r="SL40"/>
      <c r="SM40"/>
      <c r="SN40"/>
      <c r="SO40"/>
      <c r="SP40"/>
      <c r="SQ40"/>
      <c r="SR40"/>
      <c r="SS40"/>
      <c r="ST40"/>
      <c r="SU40"/>
      <c r="SV40"/>
      <c r="SW40"/>
      <c r="SX40"/>
      <c r="SY40"/>
      <c r="SZ40"/>
      <c r="TA40"/>
      <c r="TB40"/>
      <c r="TC40"/>
      <c r="TD40"/>
      <c r="TE40"/>
      <c r="TF40"/>
      <c r="TG40"/>
      <c r="TH40"/>
      <c r="TI40"/>
      <c r="TJ40"/>
      <c r="TK40"/>
      <c r="TL40"/>
      <c r="TM40"/>
      <c r="TN40"/>
      <c r="TO40"/>
      <c r="TP40"/>
      <c r="TQ40"/>
      <c r="TR40"/>
      <c r="TS40"/>
      <c r="TT40"/>
      <c r="TU40"/>
      <c r="TV40"/>
      <c r="TW40"/>
      <c r="TX40"/>
      <c r="TY40"/>
      <c r="TZ40"/>
      <c r="UA40"/>
      <c r="UB40"/>
      <c r="UC40"/>
      <c r="UD40"/>
      <c r="UE40"/>
      <c r="UF40"/>
      <c r="UG40"/>
      <c r="UH40"/>
      <c r="UI40"/>
      <c r="UJ40"/>
      <c r="UK40"/>
      <c r="UL40"/>
      <c r="UM40"/>
      <c r="UN40"/>
      <c r="UO40"/>
      <c r="UP40"/>
      <c r="UQ40"/>
      <c r="UR40"/>
      <c r="US40"/>
      <c r="UT40"/>
      <c r="UU40"/>
      <c r="UV40"/>
      <c r="UW40"/>
      <c r="UX40"/>
      <c r="UY40"/>
      <c r="UZ40"/>
      <c r="VA40"/>
      <c r="VB40"/>
      <c r="VC40"/>
      <c r="VD40"/>
      <c r="VE40"/>
      <c r="VF40"/>
      <c r="VG40"/>
      <c r="VH40"/>
      <c r="VI40"/>
      <c r="VJ40"/>
      <c r="VK40"/>
      <c r="VL40"/>
      <c r="VM40"/>
      <c r="VN40"/>
      <c r="VO40"/>
      <c r="VP40"/>
      <c r="VQ40"/>
      <c r="VR40"/>
      <c r="VS40"/>
      <c r="VT40"/>
      <c r="VU40"/>
      <c r="VV40"/>
      <c r="VW40"/>
      <c r="VX40"/>
      <c r="VY40"/>
      <c r="VZ40"/>
      <c r="WA40"/>
      <c r="WB40"/>
      <c r="WC40"/>
      <c r="WD40"/>
      <c r="WE40"/>
      <c r="WF40"/>
      <c r="WG40"/>
      <c r="WH40"/>
      <c r="WI40"/>
      <c r="WJ40"/>
      <c r="WK40"/>
      <c r="WL40"/>
      <c r="WM40"/>
      <c r="WN40"/>
      <c r="WO40"/>
      <c r="WP40"/>
      <c r="WQ40"/>
      <c r="WR40"/>
      <c r="WS40"/>
      <c r="WT40"/>
      <c r="WU40"/>
      <c r="WV40"/>
      <c r="WW40"/>
      <c r="WX40"/>
      <c r="WY40"/>
      <c r="WZ40"/>
      <c r="XA40"/>
      <c r="XB40"/>
      <c r="XC40"/>
      <c r="XD40"/>
      <c r="XE40"/>
      <c r="XF40"/>
      <c r="XG40"/>
      <c r="XH40"/>
      <c r="XI40"/>
      <c r="XJ40"/>
      <c r="XK40"/>
      <c r="XL40"/>
      <c r="XM40"/>
      <c r="XN40"/>
      <c r="XO40"/>
      <c r="XP40"/>
      <c r="XQ40"/>
      <c r="XR40"/>
      <c r="XS40"/>
      <c r="XT40"/>
      <c r="XU40"/>
      <c r="XV40"/>
      <c r="XW40"/>
      <c r="XX40"/>
      <c r="XY40"/>
      <c r="XZ40"/>
      <c r="YA40"/>
      <c r="YB40"/>
      <c r="YC40"/>
      <c r="YD40"/>
      <c r="YE40"/>
      <c r="YF40"/>
      <c r="YG40"/>
      <c r="YH40"/>
      <c r="YI40"/>
      <c r="YJ40"/>
      <c r="YK40"/>
      <c r="YL40"/>
      <c r="YM40"/>
      <c r="YN40"/>
      <c r="YO40"/>
      <c r="YP40"/>
      <c r="YQ40"/>
      <c r="YR40"/>
      <c r="YS40"/>
      <c r="YT40"/>
      <c r="YU40"/>
      <c r="YV40"/>
      <c r="YW40"/>
      <c r="YX40"/>
      <c r="YY40"/>
      <c r="YZ40"/>
      <c r="ZA40"/>
      <c r="ZB40"/>
      <c r="ZC40"/>
      <c r="ZD40"/>
      <c r="ZE40"/>
      <c r="ZF40"/>
      <c r="ZG40"/>
      <c r="ZH40"/>
      <c r="ZI40"/>
      <c r="ZJ40"/>
      <c r="ZK40"/>
      <c r="ZL40"/>
      <c r="ZM40"/>
      <c r="ZN40"/>
      <c r="ZO40"/>
      <c r="ZP40"/>
      <c r="ZQ40"/>
      <c r="ZR40"/>
      <c r="ZS40"/>
      <c r="ZT40"/>
      <c r="ZU40"/>
      <c r="ZV40"/>
      <c r="ZW40"/>
      <c r="ZX40"/>
      <c r="ZY40"/>
      <c r="ZZ40" s="52"/>
      <c r="AAA40" s="192"/>
      <c r="AAB40"/>
      <c r="AAC40"/>
      <c r="AAD40" s="90"/>
      <c r="AAE40" s="520">
        <f>IF(AND(S.Hearing.1stInvolve,S.EQC.FacHearing="Y"),1,0)</f>
        <v>0</v>
      </c>
      <c r="AAF40" s="191" t="s">
        <v>0</v>
      </c>
      <c r="AAG40" s="73">
        <f>IF(S.EQC.FacHearing="Y",VLOOKUP(S.EQC.Meeting,VL_EQCActivities,6,FALSE),)</f>
        <v>0</v>
      </c>
      <c r="AAH40" s="73">
        <f>IF(S.EQC.FacHearing="Y",G40,)</f>
        <v>0</v>
      </c>
      <c r="AAI40" s="183" t="str">
        <f>IF(OR(G40&gt;=S.EQC.Meeting,H40&gt;=S.EQC.Meeting),"Must be less than H13","")</f>
        <v/>
      </c>
      <c r="AAJ40" s="188"/>
      <c r="AAK40" s="80" t="str">
        <f>IF(S.EQC.FacHearing="N","-blank-",IF(AND(S.EQC.FacHearing="Y",S.Hearing.1stInvolve="N"),"ERROR: No hearings selected above","Facilitated Hearing"))</f>
        <v>-blank-</v>
      </c>
      <c r="AAL40" s="90"/>
    </row>
    <row r="41" spans="1:715" s="23" customFormat="1" ht="8.25" customHeight="1">
      <c r="A41" s="171"/>
      <c r="B41" s="539" t="s">
        <v>0</v>
      </c>
      <c r="C41" s="472"/>
      <c r="D41" s="471"/>
      <c r="E41" s="375"/>
      <c r="F41" s="473"/>
      <c r="G41" s="474"/>
      <c r="H41" s="475"/>
      <c r="I41" s="459"/>
      <c r="J41" s="193"/>
      <c r="K41" s="46"/>
      <c r="L41" s="46"/>
      <c r="M41" s="46"/>
      <c r="N41" s="46"/>
      <c r="O41" s="46"/>
      <c r="P41" s="46"/>
      <c r="Q41" s="46"/>
      <c r="R41" s="46"/>
      <c r="S41" s="46"/>
      <c r="T41" s="46"/>
      <c r="U41" s="46"/>
      <c r="V41" s="46"/>
      <c r="W41" s="46"/>
      <c r="X41" s="46"/>
      <c r="Y41" s="46"/>
      <c r="Z41" s="46"/>
      <c r="AA41" s="46"/>
      <c r="AB41" s="46"/>
      <c r="AC41" s="46"/>
      <c r="AD41" s="46"/>
      <c r="AE41" s="46"/>
      <c r="AF41" s="46"/>
      <c r="AG41" s="46"/>
      <c r="AH41" s="46"/>
      <c r="AI41" s="46"/>
      <c r="AJ41" s="46"/>
      <c r="AK41" s="46"/>
      <c r="AL41" s="46"/>
      <c r="AM41" s="46"/>
      <c r="AN41" s="46"/>
      <c r="AO41" s="46"/>
      <c r="AP41" s="46"/>
      <c r="AQ41" s="46"/>
      <c r="AR41" s="46"/>
      <c r="AS41" s="46"/>
      <c r="AT41" s="46"/>
      <c r="AU41" s="46"/>
      <c r="AV41" s="46"/>
      <c r="AW41" s="46"/>
      <c r="AX41" s="46"/>
      <c r="AY41" s="46"/>
      <c r="AZ41" s="46"/>
      <c r="BA41" s="46"/>
      <c r="BB41" s="46"/>
      <c r="BC41" s="46"/>
      <c r="BD41" s="46"/>
      <c r="BE41" s="46"/>
      <c r="BF41" s="46"/>
      <c r="BG41" s="46"/>
      <c r="BH41" s="46"/>
      <c r="BI41" s="46"/>
      <c r="BJ41" s="46"/>
      <c r="BK41" s="46"/>
      <c r="BL41" s="46"/>
      <c r="BM41" s="46"/>
      <c r="BN41" s="46"/>
      <c r="BO41" s="46"/>
      <c r="BP41" s="46"/>
      <c r="BQ41" s="46"/>
      <c r="BR41" s="46"/>
      <c r="BS41" s="46"/>
      <c r="BT41" s="46"/>
      <c r="BU41" s="46"/>
      <c r="BV41" s="46"/>
      <c r="BW41" s="46"/>
      <c r="BX41" s="46"/>
      <c r="BY41" s="46"/>
      <c r="BZ41" s="46"/>
      <c r="CA41" s="46"/>
      <c r="CB41" s="46"/>
      <c r="CC41" s="46"/>
      <c r="CD41" s="46"/>
      <c r="CE41" s="46"/>
      <c r="CF41" s="46"/>
      <c r="CG41" s="46"/>
      <c r="CH41" s="46"/>
      <c r="CI41" s="46"/>
      <c r="CJ41" s="46"/>
      <c r="CK41" s="46"/>
      <c r="CL41" s="46"/>
      <c r="CM41" s="46"/>
      <c r="CN41" s="46"/>
      <c r="CO41" s="46"/>
      <c r="CP41" s="46"/>
      <c r="CQ41" s="46"/>
      <c r="CR41" s="46"/>
      <c r="CS41" s="46"/>
      <c r="CT41" s="46"/>
      <c r="CU41" s="46"/>
      <c r="CV41" s="46"/>
      <c r="CW41" s="46"/>
      <c r="CX41" s="46"/>
      <c r="CY41" s="46"/>
      <c r="CZ41" s="46"/>
      <c r="DA41" s="46"/>
      <c r="DB41" s="46"/>
      <c r="DC41" s="46"/>
      <c r="DD41" s="46"/>
      <c r="DE41" s="46"/>
      <c r="DF41" s="46"/>
      <c r="DG41" s="46"/>
      <c r="DH41" s="46"/>
      <c r="DI41" s="46"/>
      <c r="DJ41" s="46"/>
      <c r="DK41" s="46"/>
      <c r="DL41" s="46"/>
      <c r="DM41" s="46"/>
      <c r="DN41" s="46"/>
      <c r="DO41" s="46"/>
      <c r="DP41" s="46"/>
      <c r="ZZ41" s="52"/>
      <c r="AAA41" s="192"/>
      <c r="AAD41" s="90"/>
      <c r="AAE41" s="519">
        <v>1</v>
      </c>
      <c r="AAF41" s="190" t="s">
        <v>52</v>
      </c>
      <c r="AAG41" s="77"/>
      <c r="AAH41" s="77"/>
      <c r="AAI41" s="72"/>
      <c r="AAJ41" s="187"/>
      <c r="AAK41" s="93"/>
      <c r="AAL41" s="90"/>
    </row>
    <row r="42" spans="1:715" s="23" customFormat="1" ht="15" customHeight="1">
      <c r="A42" s="171"/>
      <c r="B42" s="761" t="str">
        <f t="shared" si="11"/>
        <v>Rule publication - submit PERMANENT staff report</v>
      </c>
      <c r="C42" s="478"/>
      <c r="D42" s="52"/>
      <c r="E42" s="753"/>
      <c r="F42" s="457">
        <f ca="1">IF(YEAR(H42)&gt;2000,NETWORKDAYS(TODAY(),H42,S.DDL_DEQClosed),0)</f>
        <v>71</v>
      </c>
      <c r="G42" s="533" t="s">
        <v>0</v>
      </c>
      <c r="H42" s="451">
        <f>AAH42</f>
        <v>41676</v>
      </c>
      <c r="I42" s="459"/>
      <c r="J42" s="193"/>
      <c r="K42" s="46"/>
      <c r="L42" s="46"/>
      <c r="M42" s="46"/>
      <c r="N42" s="46"/>
      <c r="O42" s="46"/>
      <c r="P42" s="46"/>
      <c r="Q42" s="46"/>
      <c r="R42" s="46"/>
      <c r="S42" s="46"/>
      <c r="T42" s="46"/>
      <c r="U42" s="46"/>
      <c r="V42" s="46"/>
      <c r="W42" s="46"/>
      <c r="X42" s="46"/>
      <c r="Y42" s="46"/>
      <c r="Z42" s="46"/>
      <c r="AA42" s="46"/>
      <c r="AB42" s="46"/>
      <c r="AC42" s="46"/>
      <c r="AD42" s="46"/>
      <c r="AE42" s="46"/>
      <c r="AF42" s="46"/>
      <c r="AG42" s="46"/>
      <c r="AH42" s="46"/>
      <c r="AI42" s="46"/>
      <c r="AJ42" s="46"/>
      <c r="AK42" s="46"/>
      <c r="AL42" s="46"/>
      <c r="AM42" s="46"/>
      <c r="AN42" s="46"/>
      <c r="AO42" s="46"/>
      <c r="AP42" s="46"/>
      <c r="AQ42" s="46"/>
      <c r="AR42" s="46"/>
      <c r="AS42" s="46"/>
      <c r="AT42" s="46"/>
      <c r="AU42" s="46"/>
      <c r="AV42" s="46"/>
      <c r="AW42" s="46"/>
      <c r="AX42" s="46"/>
      <c r="AY42" s="46"/>
      <c r="AZ42" s="46"/>
      <c r="BA42" s="46"/>
      <c r="BB42" s="46"/>
      <c r="BC42" s="46"/>
      <c r="BD42" s="46"/>
      <c r="BE42" s="46"/>
      <c r="BF42" s="46"/>
      <c r="BG42" s="46"/>
      <c r="BH42" s="46"/>
      <c r="BI42" s="46"/>
      <c r="BJ42" s="46"/>
      <c r="BK42" s="46"/>
      <c r="BL42" s="46"/>
      <c r="BM42" s="46"/>
      <c r="BN42" s="46"/>
      <c r="BO42" s="46"/>
      <c r="BP42" s="46"/>
      <c r="BQ42" s="46"/>
      <c r="BR42" s="46"/>
      <c r="BS42" s="46"/>
      <c r="BT42" s="46"/>
      <c r="BU42" s="46"/>
      <c r="BV42" s="46"/>
      <c r="BW42" s="46"/>
      <c r="BX42" s="46"/>
      <c r="BY42" s="46"/>
      <c r="BZ42" s="46"/>
      <c r="CA42" s="46"/>
      <c r="CB42" s="46"/>
      <c r="CC42" s="46"/>
      <c r="CD42" s="46"/>
      <c r="CE42" s="46"/>
      <c r="CF42" s="46"/>
      <c r="CG42" s="46"/>
      <c r="CH42" s="46"/>
      <c r="CI42" s="46"/>
      <c r="CJ42" s="46"/>
      <c r="CK42" s="46"/>
      <c r="CL42" s="46"/>
      <c r="CM42" s="46"/>
      <c r="CN42" s="46"/>
      <c r="CO42" s="46"/>
      <c r="CP42" s="46"/>
      <c r="CQ42" s="46"/>
      <c r="CR42" s="46"/>
      <c r="CS42" s="46"/>
      <c r="CT42" s="46"/>
      <c r="CU42" s="46"/>
      <c r="CV42" s="46"/>
      <c r="CW42" s="46"/>
      <c r="CX42" s="46"/>
      <c r="CY42" s="46"/>
      <c r="CZ42" s="46"/>
      <c r="DA42" s="46"/>
      <c r="DB42" s="46"/>
      <c r="DC42" s="46"/>
      <c r="DD42" s="46"/>
      <c r="DE42" s="46"/>
      <c r="DF42" s="46"/>
      <c r="DG42" s="46"/>
      <c r="DH42" s="46"/>
      <c r="DI42" s="46"/>
      <c r="DJ42" s="46"/>
      <c r="DK42" s="46"/>
      <c r="DL42" s="46"/>
      <c r="DM42" s="46"/>
      <c r="DN42" s="46"/>
      <c r="DO42" s="46"/>
      <c r="DP42" s="46"/>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c r="IW42"/>
      <c r="IX42"/>
      <c r="IY42"/>
      <c r="IZ42"/>
      <c r="JA42"/>
      <c r="JB42"/>
      <c r="JC42"/>
      <c r="JD42"/>
      <c r="JE42"/>
      <c r="JF42"/>
      <c r="JG42"/>
      <c r="JH42"/>
      <c r="JI42"/>
      <c r="JJ42"/>
      <c r="JK42"/>
      <c r="JL42"/>
      <c r="JM42"/>
      <c r="JN42"/>
      <c r="JO42"/>
      <c r="JP42"/>
      <c r="JQ42"/>
      <c r="JR42"/>
      <c r="JS42"/>
      <c r="JT42"/>
      <c r="JU42"/>
      <c r="JV42"/>
      <c r="JW42"/>
      <c r="JX42"/>
      <c r="JY42"/>
      <c r="JZ42"/>
      <c r="KA42"/>
      <c r="KB42"/>
      <c r="KC42"/>
      <c r="KD42"/>
      <c r="KE42"/>
      <c r="KF42"/>
      <c r="KG42"/>
      <c r="KH42"/>
      <c r="KI42"/>
      <c r="KJ42"/>
      <c r="KK42"/>
      <c r="KL42"/>
      <c r="KM42"/>
      <c r="KN42"/>
      <c r="KO42"/>
      <c r="KP42"/>
      <c r="KQ42"/>
      <c r="KR42"/>
      <c r="KS42"/>
      <c r="KT42"/>
      <c r="KU42"/>
      <c r="KV42"/>
      <c r="KW42"/>
      <c r="KX42"/>
      <c r="KY42"/>
      <c r="KZ42"/>
      <c r="LA42"/>
      <c r="LB42"/>
      <c r="LC42"/>
      <c r="LD42"/>
      <c r="LE42"/>
      <c r="LF42"/>
      <c r="LG42"/>
      <c r="LH42"/>
      <c r="LI42"/>
      <c r="LJ42"/>
      <c r="LK42"/>
      <c r="LL42"/>
      <c r="LM42"/>
      <c r="LN42"/>
      <c r="LO42"/>
      <c r="LP42"/>
      <c r="LQ42"/>
      <c r="LR42"/>
      <c r="LS42"/>
      <c r="LT42"/>
      <c r="LU42"/>
      <c r="LV42"/>
      <c r="LW42"/>
      <c r="LX42"/>
      <c r="LY42"/>
      <c r="LZ42"/>
      <c r="MA42"/>
      <c r="MB42"/>
      <c r="MC42"/>
      <c r="MD42"/>
      <c r="ME42"/>
      <c r="MF42"/>
      <c r="MG42"/>
      <c r="MH42"/>
      <c r="MI42"/>
      <c r="MJ42"/>
      <c r="MK42"/>
      <c r="ML42"/>
      <c r="MM42"/>
      <c r="MN42"/>
      <c r="MO42"/>
      <c r="MP42"/>
      <c r="MQ42"/>
      <c r="MR42"/>
      <c r="MS42"/>
      <c r="MT42"/>
      <c r="MU42"/>
      <c r="MV42"/>
      <c r="MW42"/>
      <c r="MX42"/>
      <c r="MY42"/>
      <c r="MZ42"/>
      <c r="NA42"/>
      <c r="NB42"/>
      <c r="NC42"/>
      <c r="ND42"/>
      <c r="NE42"/>
      <c r="NF42"/>
      <c r="NG42"/>
      <c r="NH42"/>
      <c r="NI42"/>
      <c r="NJ42"/>
      <c r="NK42"/>
      <c r="NL42"/>
      <c r="NM42"/>
      <c r="NN42"/>
      <c r="NO42"/>
      <c r="NP42"/>
      <c r="NQ42"/>
      <c r="NR42"/>
      <c r="NS42"/>
      <c r="NT42"/>
      <c r="NU42"/>
      <c r="NV42"/>
      <c r="NW42"/>
      <c r="NX42"/>
      <c r="NY42"/>
      <c r="NZ42"/>
      <c r="OA42"/>
      <c r="OB42"/>
      <c r="OC42"/>
      <c r="OD42"/>
      <c r="OE42"/>
      <c r="OF42"/>
      <c r="OG42"/>
      <c r="OH42"/>
      <c r="OI42"/>
      <c r="OJ42"/>
      <c r="OK42"/>
      <c r="OL42"/>
      <c r="OM42"/>
      <c r="ON42"/>
      <c r="OO42"/>
      <c r="OP42"/>
      <c r="OQ42"/>
      <c r="OR42"/>
      <c r="OS42"/>
      <c r="OT42"/>
      <c r="OU42"/>
      <c r="OV42"/>
      <c r="OW42"/>
      <c r="OX42"/>
      <c r="OY42"/>
      <c r="OZ42"/>
      <c r="PA42"/>
      <c r="PB42"/>
      <c r="PC42"/>
      <c r="PD42"/>
      <c r="PE42"/>
      <c r="PF42"/>
      <c r="PG42"/>
      <c r="PH42"/>
      <c r="PI42"/>
      <c r="PJ42"/>
      <c r="PK42"/>
      <c r="PL42"/>
      <c r="PM42"/>
      <c r="PN42"/>
      <c r="PO42"/>
      <c r="PP42"/>
      <c r="PQ42"/>
      <c r="PR42"/>
      <c r="PS42"/>
      <c r="PT42"/>
      <c r="PU42"/>
      <c r="PV42"/>
      <c r="PW42"/>
      <c r="PX42"/>
      <c r="PY42"/>
      <c r="PZ42"/>
      <c r="QA42"/>
      <c r="QB42"/>
      <c r="QC42"/>
      <c r="QD42"/>
      <c r="QE42"/>
      <c r="QF42"/>
      <c r="QG42"/>
      <c r="QH42"/>
      <c r="QI42"/>
      <c r="QJ42"/>
      <c r="QK42"/>
      <c r="QL42"/>
      <c r="QM42"/>
      <c r="QN42"/>
      <c r="QO42"/>
      <c r="QP42"/>
      <c r="QQ42"/>
      <c r="QR42"/>
      <c r="QS42"/>
      <c r="QT42"/>
      <c r="QU42"/>
      <c r="QV42"/>
      <c r="QW42"/>
      <c r="QX42"/>
      <c r="QY42"/>
      <c r="QZ42"/>
      <c r="RA42"/>
      <c r="RB42"/>
      <c r="RC42"/>
      <c r="RD42"/>
      <c r="RE42"/>
      <c r="RF42"/>
      <c r="RG42"/>
      <c r="RH42"/>
      <c r="RI42"/>
      <c r="RJ42"/>
      <c r="RK42"/>
      <c r="RL42"/>
      <c r="RM42"/>
      <c r="RN42"/>
      <c r="RO42"/>
      <c r="RP42"/>
      <c r="RQ42"/>
      <c r="RR42"/>
      <c r="RS42"/>
      <c r="RT42"/>
      <c r="RU42"/>
      <c r="RV42"/>
      <c r="RW42"/>
      <c r="RX42"/>
      <c r="RY42"/>
      <c r="RZ42"/>
      <c r="SA42"/>
      <c r="SB42"/>
      <c r="SC42"/>
      <c r="SD42"/>
      <c r="SE42"/>
      <c r="SF42"/>
      <c r="SG42"/>
      <c r="SH42"/>
      <c r="SI42"/>
      <c r="SJ42"/>
      <c r="SK42"/>
      <c r="SL42"/>
      <c r="SM42"/>
      <c r="SN42"/>
      <c r="SO42"/>
      <c r="SP42"/>
      <c r="SQ42"/>
      <c r="SR42"/>
      <c r="SS42"/>
      <c r="ST42"/>
      <c r="SU42"/>
      <c r="SV42"/>
      <c r="SW42"/>
      <c r="SX42"/>
      <c r="SY42"/>
      <c r="SZ42"/>
      <c r="TA42"/>
      <c r="TB42"/>
      <c r="TC42"/>
      <c r="TD42"/>
      <c r="TE42"/>
      <c r="TF42"/>
      <c r="TG42"/>
      <c r="TH42"/>
      <c r="TI42"/>
      <c r="TJ42"/>
      <c r="TK42"/>
      <c r="TL42"/>
      <c r="TM42"/>
      <c r="TN42"/>
      <c r="TO42"/>
      <c r="TP42"/>
      <c r="TQ42"/>
      <c r="TR42"/>
      <c r="TS42"/>
      <c r="TT42"/>
      <c r="TU42"/>
      <c r="TV42"/>
      <c r="TW42"/>
      <c r="TX42"/>
      <c r="TY42"/>
      <c r="TZ42"/>
      <c r="UA42"/>
      <c r="UB42"/>
      <c r="UC42"/>
      <c r="UD42"/>
      <c r="UE42"/>
      <c r="UF42"/>
      <c r="UG42"/>
      <c r="UH42"/>
      <c r="UI42"/>
      <c r="UJ42"/>
      <c r="UK42"/>
      <c r="UL42"/>
      <c r="UM42"/>
      <c r="UN42"/>
      <c r="UO42"/>
      <c r="UP42"/>
      <c r="UQ42"/>
      <c r="UR42"/>
      <c r="US42"/>
      <c r="UT42"/>
      <c r="UU42"/>
      <c r="UV42"/>
      <c r="UW42"/>
      <c r="UX42"/>
      <c r="UY42"/>
      <c r="UZ42"/>
      <c r="VA42"/>
      <c r="VB42"/>
      <c r="VC42"/>
      <c r="VD42"/>
      <c r="VE42"/>
      <c r="VF42"/>
      <c r="VG42"/>
      <c r="VH42"/>
      <c r="VI42"/>
      <c r="VJ42"/>
      <c r="VK42"/>
      <c r="VL42"/>
      <c r="VM42"/>
      <c r="VN42"/>
      <c r="VO42"/>
      <c r="VP42"/>
      <c r="VQ42"/>
      <c r="VR42"/>
      <c r="VS42"/>
      <c r="VT42"/>
      <c r="VU42"/>
      <c r="VV42"/>
      <c r="VW42"/>
      <c r="VX42"/>
      <c r="VY42"/>
      <c r="VZ42"/>
      <c r="WA42"/>
      <c r="WB42"/>
      <c r="WC42"/>
      <c r="WD42"/>
      <c r="WE42"/>
      <c r="WF42"/>
      <c r="WG42"/>
      <c r="WH42"/>
      <c r="WI42"/>
      <c r="WJ42"/>
      <c r="WK42"/>
      <c r="WL42"/>
      <c r="WM42"/>
      <c r="WN42"/>
      <c r="WO42"/>
      <c r="WP42"/>
      <c r="WQ42"/>
      <c r="WR42"/>
      <c r="WS42"/>
      <c r="WT42"/>
      <c r="WU42"/>
      <c r="WV42"/>
      <c r="WW42"/>
      <c r="WX42"/>
      <c r="WY42"/>
      <c r="WZ42"/>
      <c r="XA42"/>
      <c r="XB42"/>
      <c r="XC42"/>
      <c r="XD42"/>
      <c r="XE42"/>
      <c r="XF42"/>
      <c r="XG42"/>
      <c r="XH42"/>
      <c r="XI42"/>
      <c r="XJ42"/>
      <c r="XK42"/>
      <c r="XL42"/>
      <c r="XM42"/>
      <c r="XN42"/>
      <c r="XO42"/>
      <c r="XP42"/>
      <c r="XQ42"/>
      <c r="XR42"/>
      <c r="XS42"/>
      <c r="XT42"/>
      <c r="XU42"/>
      <c r="XV42"/>
      <c r="XW42"/>
      <c r="XX42"/>
      <c r="XY42"/>
      <c r="XZ42"/>
      <c r="YA42"/>
      <c r="YB42"/>
      <c r="YC42"/>
      <c r="YD42"/>
      <c r="YE42"/>
      <c r="YF42"/>
      <c r="YG42"/>
      <c r="YH42"/>
      <c r="YI42"/>
      <c r="YJ42"/>
      <c r="YK42"/>
      <c r="YL42"/>
      <c r="YM42"/>
      <c r="YN42"/>
      <c r="YO42"/>
      <c r="YP42"/>
      <c r="YQ42"/>
      <c r="YR42"/>
      <c r="YS42"/>
      <c r="YT42"/>
      <c r="YU42"/>
      <c r="YV42"/>
      <c r="YW42"/>
      <c r="YX42"/>
      <c r="YY42"/>
      <c r="YZ42"/>
      <c r="ZA42"/>
      <c r="ZB42"/>
      <c r="ZC42"/>
      <c r="ZD42"/>
      <c r="ZE42"/>
      <c r="ZF42"/>
      <c r="ZG42"/>
      <c r="ZH42"/>
      <c r="ZI42"/>
      <c r="ZJ42"/>
      <c r="ZK42"/>
      <c r="ZL42"/>
      <c r="ZM42"/>
      <c r="ZN42"/>
      <c r="ZO42"/>
      <c r="ZP42"/>
      <c r="ZQ42"/>
      <c r="ZR42"/>
      <c r="ZS42"/>
      <c r="ZT42"/>
      <c r="ZU42"/>
      <c r="ZV42"/>
      <c r="ZW42"/>
      <c r="ZX42"/>
      <c r="ZY42"/>
      <c r="ZZ42" s="52"/>
      <c r="AAA42" s="192"/>
      <c r="AAB42"/>
      <c r="AAC42"/>
      <c r="AAD42" s="90"/>
      <c r="AAE42" s="519">
        <v>1</v>
      </c>
      <c r="AAF42" s="90" t="s">
        <v>0</v>
      </c>
      <c r="AAG42" s="61"/>
      <c r="AAH42" s="73">
        <f>VLOOKUP(S.EQC.Meeting,VL_EQCActivities,2,FALSE)</f>
        <v>41676</v>
      </c>
      <c r="AAI42" s="72"/>
      <c r="AAJ42" s="188"/>
      <c r="AAK42" s="80" t="str">
        <f>IF(S.General.RuleType="P","Rule publication - submit PERMANENT staff report","Rule publication - submit TEMPORARY staff report")</f>
        <v>Rule publication - submit PERMANENT staff report</v>
      </c>
      <c r="AAL42" s="90"/>
    </row>
    <row r="43" spans="1:715" s="240" customFormat="1" ht="15" customHeight="1">
      <c r="A43" s="253"/>
      <c r="B43" s="891" t="str">
        <f t="shared" si="11"/>
        <v>EQC meeting - PERMANENT Rulemaking Action Item</v>
      </c>
      <c r="C43" s="891"/>
      <c r="D43" s="754"/>
      <c r="E43" s="755"/>
      <c r="F43" s="457">
        <f ca="1">IF(YEAR(H43)&gt;2000,NETWORKDAYS(TODAY(),H43,S.DDL_DEQClosed),0)</f>
        <v>99</v>
      </c>
      <c r="G43" s="534" t="s">
        <v>0</v>
      </c>
      <c r="H43" s="748">
        <v>41717</v>
      </c>
      <c r="I43" s="479"/>
      <c r="J43" s="282"/>
      <c r="K43" s="283"/>
      <c r="L43" s="283"/>
      <c r="M43" s="283"/>
      <c r="N43" s="283"/>
      <c r="O43" s="283"/>
      <c r="P43" s="283"/>
      <c r="Q43" s="283"/>
      <c r="R43" s="283"/>
      <c r="S43" s="283"/>
      <c r="T43" s="283"/>
      <c r="U43" s="283"/>
      <c r="V43" s="283"/>
      <c r="W43" s="283"/>
      <c r="X43" s="283"/>
      <c r="Y43" s="283"/>
      <c r="Z43" s="283"/>
      <c r="AA43" s="283"/>
      <c r="AB43" s="283"/>
      <c r="AC43" s="283"/>
      <c r="AD43" s="283"/>
      <c r="AE43" s="283"/>
      <c r="AF43" s="283"/>
      <c r="AG43" s="283"/>
      <c r="AH43" s="283"/>
      <c r="AI43" s="283"/>
      <c r="AJ43" s="283"/>
      <c r="AK43" s="283"/>
      <c r="AL43" s="283"/>
      <c r="AM43" s="283"/>
      <c r="AN43" s="283"/>
      <c r="AO43" s="283"/>
      <c r="AP43" s="283"/>
      <c r="AQ43" s="283"/>
      <c r="AR43" s="283"/>
      <c r="AS43" s="283"/>
      <c r="AT43" s="283"/>
      <c r="AU43" s="283"/>
      <c r="AV43" s="283"/>
      <c r="AW43" s="283"/>
      <c r="AX43" s="283"/>
      <c r="AY43" s="283"/>
      <c r="AZ43" s="283"/>
      <c r="BA43" s="283"/>
      <c r="BB43" s="283"/>
      <c r="BC43" s="283"/>
      <c r="BD43" s="283"/>
      <c r="BE43" s="283"/>
      <c r="BF43" s="283"/>
      <c r="BG43" s="283"/>
      <c r="BH43" s="283"/>
      <c r="BI43" s="283"/>
      <c r="BJ43" s="283"/>
      <c r="BK43" s="283"/>
      <c r="BL43" s="283"/>
      <c r="BM43" s="283"/>
      <c r="BN43" s="283"/>
      <c r="BO43" s="283"/>
      <c r="BP43" s="283"/>
      <c r="BQ43" s="283"/>
      <c r="BR43" s="283"/>
      <c r="BS43" s="283"/>
      <c r="BT43" s="283"/>
      <c r="BU43" s="283"/>
      <c r="BV43" s="283"/>
      <c r="BW43" s="283"/>
      <c r="BX43" s="283"/>
      <c r="BY43" s="283"/>
      <c r="BZ43" s="283"/>
      <c r="CA43" s="283"/>
      <c r="CB43" s="283"/>
      <c r="CC43" s="283"/>
      <c r="CD43" s="283"/>
      <c r="CE43" s="283"/>
      <c r="CF43" s="283"/>
      <c r="CG43" s="283"/>
      <c r="CH43" s="283"/>
      <c r="CI43" s="283"/>
      <c r="CJ43" s="283"/>
      <c r="CK43" s="283"/>
      <c r="CL43" s="283"/>
      <c r="CM43" s="283"/>
      <c r="CN43" s="283"/>
      <c r="CO43" s="283"/>
      <c r="CP43" s="283"/>
      <c r="CQ43" s="283"/>
      <c r="CR43" s="283"/>
      <c r="CS43" s="283"/>
      <c r="CT43" s="283"/>
      <c r="CU43" s="283"/>
      <c r="CV43" s="283"/>
      <c r="CW43" s="283"/>
      <c r="CX43" s="283"/>
      <c r="CY43" s="283"/>
      <c r="CZ43" s="283"/>
      <c r="DA43" s="283"/>
      <c r="DB43" s="283"/>
      <c r="DC43" s="283"/>
      <c r="DD43" s="283"/>
      <c r="DE43" s="283"/>
      <c r="DF43" s="283"/>
      <c r="DG43" s="283"/>
      <c r="DH43" s="283"/>
      <c r="DI43" s="283"/>
      <c r="DJ43" s="283"/>
      <c r="DK43" s="283"/>
      <c r="DL43" s="283"/>
      <c r="DM43" s="283"/>
      <c r="DN43" s="283"/>
      <c r="DO43" s="283"/>
      <c r="DP43" s="28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c r="IW43"/>
      <c r="IX43"/>
      <c r="IY43"/>
      <c r="IZ43"/>
      <c r="JA43"/>
      <c r="JB43"/>
      <c r="JC43"/>
      <c r="JD43"/>
      <c r="JE43"/>
      <c r="JF43"/>
      <c r="JG43"/>
      <c r="JH43"/>
      <c r="JI43"/>
      <c r="JJ43"/>
      <c r="JK43"/>
      <c r="JL43"/>
      <c r="JM43"/>
      <c r="JN43"/>
      <c r="JO43"/>
      <c r="JP43"/>
      <c r="JQ43"/>
      <c r="JR43"/>
      <c r="JS43"/>
      <c r="JT43"/>
      <c r="JU43"/>
      <c r="JV43"/>
      <c r="JW43"/>
      <c r="JX43"/>
      <c r="JY43"/>
      <c r="JZ43"/>
      <c r="KA43"/>
      <c r="KB43"/>
      <c r="KC43"/>
      <c r="KD43"/>
      <c r="KE43"/>
      <c r="KF43"/>
      <c r="KG43"/>
      <c r="KH43"/>
      <c r="KI43"/>
      <c r="KJ43"/>
      <c r="KK43"/>
      <c r="KL43"/>
      <c r="KM43"/>
      <c r="KN43"/>
      <c r="KO43"/>
      <c r="KP43"/>
      <c r="KQ43"/>
      <c r="KR43"/>
      <c r="KS43"/>
      <c r="KT43"/>
      <c r="KU43"/>
      <c r="KV43"/>
      <c r="KW43"/>
      <c r="KX43"/>
      <c r="KY43"/>
      <c r="KZ43"/>
      <c r="LA43"/>
      <c r="LB43"/>
      <c r="LC43"/>
      <c r="LD43"/>
      <c r="LE43"/>
      <c r="LF43"/>
      <c r="LG43"/>
      <c r="LH43"/>
      <c r="LI43"/>
      <c r="LJ43"/>
      <c r="LK43"/>
      <c r="LL43"/>
      <c r="LM43"/>
      <c r="LN43"/>
      <c r="LO43"/>
      <c r="LP43"/>
      <c r="LQ43"/>
      <c r="LR43"/>
      <c r="LS43"/>
      <c r="LT43"/>
      <c r="LU43"/>
      <c r="LV43"/>
      <c r="LW43"/>
      <c r="LX43"/>
      <c r="LY43"/>
      <c r="LZ43"/>
      <c r="MA43"/>
      <c r="MB43"/>
      <c r="MC43"/>
      <c r="MD43"/>
      <c r="ME43"/>
      <c r="MF43"/>
      <c r="MG43"/>
      <c r="MH43"/>
      <c r="MI43"/>
      <c r="MJ43"/>
      <c r="MK43"/>
      <c r="ML43"/>
      <c r="MM43"/>
      <c r="MN43"/>
      <c r="MO43"/>
      <c r="MP43"/>
      <c r="MQ43"/>
      <c r="MR43"/>
      <c r="MS43"/>
      <c r="MT43"/>
      <c r="MU43"/>
      <c r="MV43"/>
      <c r="MW43"/>
      <c r="MX43"/>
      <c r="MY43"/>
      <c r="MZ43"/>
      <c r="NA43"/>
      <c r="NB43"/>
      <c r="NC43"/>
      <c r="ND43"/>
      <c r="NE43"/>
      <c r="NF43"/>
      <c r="NG43"/>
      <c r="NH43"/>
      <c r="NI43"/>
      <c r="NJ43"/>
      <c r="NK43"/>
      <c r="NL43"/>
      <c r="NM43"/>
      <c r="NN43"/>
      <c r="NO43"/>
      <c r="NP43"/>
      <c r="NQ43"/>
      <c r="NR43"/>
      <c r="NS43"/>
      <c r="NT43"/>
      <c r="NU43"/>
      <c r="NV43"/>
      <c r="NW43"/>
      <c r="NX43"/>
      <c r="NY43"/>
      <c r="NZ43"/>
      <c r="OA43"/>
      <c r="OB43"/>
      <c r="OC43"/>
      <c r="OD43"/>
      <c r="OE43"/>
      <c r="OF43"/>
      <c r="OG43"/>
      <c r="OH43"/>
      <c r="OI43"/>
      <c r="OJ43"/>
      <c r="OK43"/>
      <c r="OL43"/>
      <c r="OM43"/>
      <c r="ON43"/>
      <c r="OO43"/>
      <c r="OP43"/>
      <c r="OQ43"/>
      <c r="OR43"/>
      <c r="OS43"/>
      <c r="OT43"/>
      <c r="OU43"/>
      <c r="OV43"/>
      <c r="OW43"/>
      <c r="OX43"/>
      <c r="OY43"/>
      <c r="OZ43"/>
      <c r="PA43"/>
      <c r="PB43"/>
      <c r="PC43"/>
      <c r="PD43"/>
      <c r="PE43"/>
      <c r="PF43"/>
      <c r="PG43"/>
      <c r="PH43"/>
      <c r="PI43"/>
      <c r="PJ43"/>
      <c r="PK43"/>
      <c r="PL43"/>
      <c r="PM43"/>
      <c r="PN43"/>
      <c r="PO43"/>
      <c r="PP43"/>
      <c r="PQ43"/>
      <c r="PR43"/>
      <c r="PS43"/>
      <c r="PT43"/>
      <c r="PU43"/>
      <c r="PV43"/>
      <c r="PW43"/>
      <c r="PX43"/>
      <c r="PY43"/>
      <c r="PZ43"/>
      <c r="QA43"/>
      <c r="QB43"/>
      <c r="QC43"/>
      <c r="QD43"/>
      <c r="QE43"/>
      <c r="QF43"/>
      <c r="QG43"/>
      <c r="QH43"/>
      <c r="QI43"/>
      <c r="QJ43"/>
      <c r="QK43"/>
      <c r="QL43"/>
      <c r="QM43"/>
      <c r="QN43"/>
      <c r="QO43"/>
      <c r="QP43"/>
      <c r="QQ43"/>
      <c r="QR43"/>
      <c r="QS43"/>
      <c r="QT43"/>
      <c r="QU43"/>
      <c r="QV43"/>
      <c r="QW43"/>
      <c r="QX43"/>
      <c r="QY43"/>
      <c r="QZ43"/>
      <c r="RA43"/>
      <c r="RB43"/>
      <c r="RC43"/>
      <c r="RD43"/>
      <c r="RE43"/>
      <c r="RF43"/>
      <c r="RG43"/>
      <c r="RH43"/>
      <c r="RI43"/>
      <c r="RJ43"/>
      <c r="RK43"/>
      <c r="RL43"/>
      <c r="RM43"/>
      <c r="RN43"/>
      <c r="RO43"/>
      <c r="RP43"/>
      <c r="RQ43"/>
      <c r="RR43"/>
      <c r="RS43"/>
      <c r="RT43"/>
      <c r="RU43"/>
      <c r="RV43"/>
      <c r="RW43"/>
      <c r="RX43"/>
      <c r="RY43"/>
      <c r="RZ43"/>
      <c r="SA43"/>
      <c r="SB43"/>
      <c r="SC43"/>
      <c r="SD43"/>
      <c r="SE43"/>
      <c r="SF43"/>
      <c r="SG43"/>
      <c r="SH43"/>
      <c r="SI43"/>
      <c r="SJ43"/>
      <c r="SK43"/>
      <c r="SL43"/>
      <c r="SM43"/>
      <c r="SN43"/>
      <c r="SO43"/>
      <c r="SP43"/>
      <c r="SQ43"/>
      <c r="SR43"/>
      <c r="SS43"/>
      <c r="ST43"/>
      <c r="SU43"/>
      <c r="SV43"/>
      <c r="SW43"/>
      <c r="SX43"/>
      <c r="SY43"/>
      <c r="SZ43"/>
      <c r="TA43"/>
      <c r="TB43"/>
      <c r="TC43"/>
      <c r="TD43"/>
      <c r="TE43"/>
      <c r="TF43"/>
      <c r="TG43"/>
      <c r="TH43"/>
      <c r="TI43"/>
      <c r="TJ43"/>
      <c r="TK43"/>
      <c r="TL43"/>
      <c r="TM43"/>
      <c r="TN43"/>
      <c r="TO43"/>
      <c r="TP43"/>
      <c r="TQ43"/>
      <c r="TR43"/>
      <c r="TS43"/>
      <c r="TT43"/>
      <c r="TU43"/>
      <c r="TV43"/>
      <c r="TW43"/>
      <c r="TX43"/>
      <c r="TY43"/>
      <c r="TZ43"/>
      <c r="UA43"/>
      <c r="UB43"/>
      <c r="UC43"/>
      <c r="UD43"/>
      <c r="UE43"/>
      <c r="UF43"/>
      <c r="UG43"/>
      <c r="UH43"/>
      <c r="UI43"/>
      <c r="UJ43"/>
      <c r="UK43"/>
      <c r="UL43"/>
      <c r="UM43"/>
      <c r="UN43"/>
      <c r="UO43"/>
      <c r="UP43"/>
      <c r="UQ43"/>
      <c r="UR43"/>
      <c r="US43"/>
      <c r="UT43"/>
      <c r="UU43"/>
      <c r="UV43"/>
      <c r="UW43"/>
      <c r="UX43"/>
      <c r="UY43"/>
      <c r="UZ43"/>
      <c r="VA43"/>
      <c r="VB43"/>
      <c r="VC43"/>
      <c r="VD43"/>
      <c r="VE43"/>
      <c r="VF43"/>
      <c r="VG43"/>
      <c r="VH43"/>
      <c r="VI43"/>
      <c r="VJ43"/>
      <c r="VK43"/>
      <c r="VL43"/>
      <c r="VM43"/>
      <c r="VN43"/>
      <c r="VO43"/>
      <c r="VP43"/>
      <c r="VQ43"/>
      <c r="VR43"/>
      <c r="VS43"/>
      <c r="VT43"/>
      <c r="VU43"/>
      <c r="VV43"/>
      <c r="VW43"/>
      <c r="VX43"/>
      <c r="VY43"/>
      <c r="VZ43"/>
      <c r="WA43"/>
      <c r="WB43"/>
      <c r="WC43"/>
      <c r="WD43"/>
      <c r="WE43"/>
      <c r="WF43"/>
      <c r="WG43"/>
      <c r="WH43"/>
      <c r="WI43"/>
      <c r="WJ43"/>
      <c r="WK43"/>
      <c r="WL43"/>
      <c r="WM43"/>
      <c r="WN43"/>
      <c r="WO43"/>
      <c r="WP43"/>
      <c r="WQ43"/>
      <c r="WR43"/>
      <c r="WS43"/>
      <c r="WT43"/>
      <c r="WU43"/>
      <c r="WV43"/>
      <c r="WW43"/>
      <c r="WX43"/>
      <c r="WY43"/>
      <c r="WZ43"/>
      <c r="XA43"/>
      <c r="XB43"/>
      <c r="XC43"/>
      <c r="XD43"/>
      <c r="XE43"/>
      <c r="XF43"/>
      <c r="XG43"/>
      <c r="XH43"/>
      <c r="XI43"/>
      <c r="XJ43"/>
      <c r="XK43"/>
      <c r="XL43"/>
      <c r="XM43"/>
      <c r="XN43"/>
      <c r="XO43"/>
      <c r="XP43"/>
      <c r="XQ43"/>
      <c r="XR43"/>
      <c r="XS43"/>
      <c r="XT43"/>
      <c r="XU43"/>
      <c r="XV43"/>
      <c r="XW43"/>
      <c r="XX43"/>
      <c r="XY43"/>
      <c r="XZ43"/>
      <c r="YA43"/>
      <c r="YB43"/>
      <c r="YC43"/>
      <c r="YD43"/>
      <c r="YE43"/>
      <c r="YF43"/>
      <c r="YG43"/>
      <c r="YH43"/>
      <c r="YI43"/>
      <c r="YJ43"/>
      <c r="YK43"/>
      <c r="YL43"/>
      <c r="YM43"/>
      <c r="YN43"/>
      <c r="YO43"/>
      <c r="YP43"/>
      <c r="YQ43"/>
      <c r="YR43"/>
      <c r="YS43"/>
      <c r="YT43"/>
      <c r="YU43"/>
      <c r="YV43"/>
      <c r="YW43"/>
      <c r="YX43"/>
      <c r="YY43"/>
      <c r="YZ43"/>
      <c r="ZA43"/>
      <c r="ZB43"/>
      <c r="ZC43"/>
      <c r="ZD43"/>
      <c r="ZE43"/>
      <c r="ZF43"/>
      <c r="ZG43"/>
      <c r="ZH43"/>
      <c r="ZI43"/>
      <c r="ZJ43"/>
      <c r="ZK43"/>
      <c r="ZL43"/>
      <c r="ZM43"/>
      <c r="ZN43"/>
      <c r="ZO43"/>
      <c r="ZP43"/>
      <c r="ZQ43"/>
      <c r="ZR43"/>
      <c r="ZS43"/>
      <c r="ZT43"/>
      <c r="ZU43"/>
      <c r="ZV43"/>
      <c r="ZW43"/>
      <c r="ZX43"/>
      <c r="ZY43"/>
      <c r="ZZ43" s="52"/>
      <c r="AAA43" s="771" t="s">
        <v>0</v>
      </c>
      <c r="AAD43" s="90"/>
      <c r="AAE43" s="519">
        <v>1</v>
      </c>
      <c r="AAF43" s="90"/>
      <c r="AAG43" s="284"/>
      <c r="AAH43" s="73">
        <f>VLOOKUP(WORKDAY(S.Planning.AddConcepToPlanDate+S.General.DaysRecommended,1,S.DDL_DEQClosed),VL_EQCActivities,5,TRUE)</f>
        <v>41717</v>
      </c>
      <c r="AAI43" s="750" t="s">
        <v>0</v>
      </c>
      <c r="AAJ43" s="492"/>
      <c r="AAK43" s="80" t="str">
        <f>IF(S.General.RuleType="P","EQC meeting - PERMANENT Rulemaking Action Item","EQC meeting - TEMPORARY Rulemaking Action Item")</f>
        <v>EQC meeting - PERMANENT Rulemaking Action Item</v>
      </c>
      <c r="AAL43" s="90"/>
    </row>
    <row r="44" spans="1:715" s="23" customFormat="1" ht="15" customHeight="1" thickBot="1">
      <c r="A44" s="171"/>
      <c r="B44" s="752" t="s">
        <v>484</v>
      </c>
      <c r="C44" s="472"/>
      <c r="D44" s="887">
        <v>0</v>
      </c>
      <c r="E44" s="887">
        <f>S.General.DaysRecommended</f>
        <v>105</v>
      </c>
      <c r="F44" s="473"/>
      <c r="G44" s="474"/>
      <c r="H44" s="475"/>
      <c r="I44" s="459"/>
      <c r="J44" s="193"/>
      <c r="K44" s="46"/>
      <c r="L44" s="46"/>
      <c r="M44" s="46"/>
      <c r="N44" s="46"/>
      <c r="O44" s="46"/>
      <c r="P44" s="46"/>
      <c r="Q44" s="46"/>
      <c r="R44" s="46"/>
      <c r="S44" s="46"/>
      <c r="T44" s="46"/>
      <c r="U44" s="46"/>
      <c r="V44" s="46"/>
      <c r="W44" s="46"/>
      <c r="X44" s="46"/>
      <c r="Y44" s="46"/>
      <c r="Z44" s="46"/>
      <c r="AA44" s="46"/>
      <c r="AB44" s="46"/>
      <c r="AC44" s="46"/>
      <c r="AD44" s="46"/>
      <c r="AE44" s="46"/>
      <c r="AF44" s="46"/>
      <c r="AG44" s="46"/>
      <c r="AH44" s="46"/>
      <c r="AI44" s="46"/>
      <c r="AJ44" s="46"/>
      <c r="AK44" s="46"/>
      <c r="AL44" s="46"/>
      <c r="AM44" s="46"/>
      <c r="AN44" s="46"/>
      <c r="AO44" s="46"/>
      <c r="AP44" s="46"/>
      <c r="AQ44" s="46"/>
      <c r="AR44" s="46"/>
      <c r="AS44" s="46"/>
      <c r="AT44" s="46"/>
      <c r="AU44" s="46"/>
      <c r="AV44" s="46"/>
      <c r="AW44" s="46"/>
      <c r="AX44" s="46"/>
      <c r="AY44" s="46"/>
      <c r="AZ44" s="46"/>
      <c r="BA44" s="46"/>
      <c r="BB44" s="46"/>
      <c r="BC44" s="46"/>
      <c r="BD44" s="46"/>
      <c r="BE44" s="46"/>
      <c r="BF44" s="46"/>
      <c r="BG44" s="46"/>
      <c r="BH44" s="46"/>
      <c r="BI44" s="46"/>
      <c r="BJ44" s="46"/>
      <c r="BK44" s="46"/>
      <c r="BL44" s="46"/>
      <c r="BM44" s="46"/>
      <c r="BN44" s="46"/>
      <c r="BO44" s="46"/>
      <c r="BP44" s="46"/>
      <c r="BQ44" s="46"/>
      <c r="BR44" s="46"/>
      <c r="BS44" s="46"/>
      <c r="BT44" s="46"/>
      <c r="BU44" s="46"/>
      <c r="BV44" s="46"/>
      <c r="BW44" s="46"/>
      <c r="BX44" s="46"/>
      <c r="BY44" s="46"/>
      <c r="BZ44" s="46"/>
      <c r="CA44" s="46"/>
      <c r="CB44" s="46"/>
      <c r="CC44" s="46"/>
      <c r="CD44" s="46"/>
      <c r="CE44" s="46"/>
      <c r="CF44" s="46"/>
      <c r="CG44" s="46"/>
      <c r="CH44" s="46"/>
      <c r="CI44" s="46"/>
      <c r="CJ44" s="46"/>
      <c r="CK44" s="46"/>
      <c r="CL44" s="46"/>
      <c r="CM44" s="46"/>
      <c r="CN44" s="46"/>
      <c r="CO44" s="46"/>
      <c r="CP44" s="46"/>
      <c r="CQ44" s="46"/>
      <c r="CR44" s="46"/>
      <c r="CS44" s="46"/>
      <c r="CT44" s="46"/>
      <c r="CU44" s="46"/>
      <c r="CV44" s="46"/>
      <c r="CW44" s="46"/>
      <c r="CX44" s="46"/>
      <c r="CY44" s="46"/>
      <c r="CZ44" s="46"/>
      <c r="DA44" s="46"/>
      <c r="DB44" s="46"/>
      <c r="DC44" s="46"/>
      <c r="DD44" s="46"/>
      <c r="DE44" s="46"/>
      <c r="DF44" s="46"/>
      <c r="DG44" s="46"/>
      <c r="DH44" s="46"/>
      <c r="DI44" s="46"/>
      <c r="DJ44" s="46"/>
      <c r="DK44" s="46"/>
      <c r="DL44" s="46"/>
      <c r="DM44" s="46"/>
      <c r="DN44" s="46"/>
      <c r="DO44" s="46"/>
      <c r="DP44" s="46"/>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c r="IW44"/>
      <c r="IX44"/>
      <c r="IY44"/>
      <c r="IZ44"/>
      <c r="JA44"/>
      <c r="JB44"/>
      <c r="JC44"/>
      <c r="JD44"/>
      <c r="JE44"/>
      <c r="JF44"/>
      <c r="JG44"/>
      <c r="JH44"/>
      <c r="JI44"/>
      <c r="JJ44"/>
      <c r="JK44"/>
      <c r="JL44"/>
      <c r="JM44"/>
      <c r="JN44"/>
      <c r="JO44"/>
      <c r="JP44"/>
      <c r="JQ44"/>
      <c r="JR44"/>
      <c r="JS44"/>
      <c r="JT44"/>
      <c r="JU44"/>
      <c r="JV44"/>
      <c r="JW44"/>
      <c r="JX44"/>
      <c r="JY44"/>
      <c r="JZ44"/>
      <c r="KA44"/>
      <c r="KB44"/>
      <c r="KC44"/>
      <c r="KD44"/>
      <c r="KE44"/>
      <c r="KF44"/>
      <c r="KG44"/>
      <c r="KH44"/>
      <c r="KI44"/>
      <c r="KJ44"/>
      <c r="KK44"/>
      <c r="KL44"/>
      <c r="KM44"/>
      <c r="KN44"/>
      <c r="KO44"/>
      <c r="KP44"/>
      <c r="KQ44"/>
      <c r="KR44"/>
      <c r="KS44"/>
      <c r="KT44"/>
      <c r="KU44"/>
      <c r="KV44"/>
      <c r="KW44"/>
      <c r="KX44"/>
      <c r="KY44"/>
      <c r="KZ44"/>
      <c r="LA44"/>
      <c r="LB44"/>
      <c r="LC44"/>
      <c r="LD44"/>
      <c r="LE44"/>
      <c r="LF44"/>
      <c r="LG44"/>
      <c r="LH44"/>
      <c r="LI44"/>
      <c r="LJ44"/>
      <c r="LK44"/>
      <c r="LL44"/>
      <c r="LM44"/>
      <c r="LN44"/>
      <c r="LO44"/>
      <c r="LP44"/>
      <c r="LQ44"/>
      <c r="LR44"/>
      <c r="LS44"/>
      <c r="LT44"/>
      <c r="LU44"/>
      <c r="LV44"/>
      <c r="LW44"/>
      <c r="LX44"/>
      <c r="LY44"/>
      <c r="LZ44"/>
      <c r="MA44"/>
      <c r="MB44"/>
      <c r="MC44"/>
      <c r="MD44"/>
      <c r="ME44"/>
      <c r="MF44"/>
      <c r="MG44"/>
      <c r="MH44"/>
      <c r="MI44"/>
      <c r="MJ44"/>
      <c r="MK44"/>
      <c r="ML44"/>
      <c r="MM44"/>
      <c r="MN44"/>
      <c r="MO44"/>
      <c r="MP44"/>
      <c r="MQ44"/>
      <c r="MR44"/>
      <c r="MS44"/>
      <c r="MT44"/>
      <c r="MU44"/>
      <c r="MV44"/>
      <c r="MW44"/>
      <c r="MX44"/>
      <c r="MY44"/>
      <c r="MZ44"/>
      <c r="NA44"/>
      <c r="NB44"/>
      <c r="NC44"/>
      <c r="ND44"/>
      <c r="NE44"/>
      <c r="NF44"/>
      <c r="NG44"/>
      <c r="NH44"/>
      <c r="NI44"/>
      <c r="NJ44"/>
      <c r="NK44"/>
      <c r="NL44"/>
      <c r="NM44"/>
      <c r="NN44"/>
      <c r="NO44"/>
      <c r="NP44"/>
      <c r="NQ44"/>
      <c r="NR44"/>
      <c r="NS44"/>
      <c r="NT44"/>
      <c r="NU44"/>
      <c r="NV44"/>
      <c r="NW44"/>
      <c r="NX44"/>
      <c r="NY44"/>
      <c r="NZ44"/>
      <c r="OA44"/>
      <c r="OB44"/>
      <c r="OC44"/>
      <c r="OD44"/>
      <c r="OE44"/>
      <c r="OF44"/>
      <c r="OG44"/>
      <c r="OH44"/>
      <c r="OI44"/>
      <c r="OJ44"/>
      <c r="OK44"/>
      <c r="OL44"/>
      <c r="OM44"/>
      <c r="ON44"/>
      <c r="OO44"/>
      <c r="OP44"/>
      <c r="OQ44"/>
      <c r="OR44"/>
      <c r="OS44"/>
      <c r="OT44"/>
      <c r="OU44"/>
      <c r="OV44"/>
      <c r="OW44"/>
      <c r="OX44"/>
      <c r="OY44"/>
      <c r="OZ44"/>
      <c r="PA44"/>
      <c r="PB44"/>
      <c r="PC44"/>
      <c r="PD44"/>
      <c r="PE44"/>
      <c r="PF44"/>
      <c r="PG44"/>
      <c r="PH44"/>
      <c r="PI44"/>
      <c r="PJ44"/>
      <c r="PK44"/>
      <c r="PL44"/>
      <c r="PM44"/>
      <c r="PN44"/>
      <c r="PO44"/>
      <c r="PP44"/>
      <c r="PQ44"/>
      <c r="PR44"/>
      <c r="PS44"/>
      <c r="PT44"/>
      <c r="PU44"/>
      <c r="PV44"/>
      <c r="PW44"/>
      <c r="PX44"/>
      <c r="PY44"/>
      <c r="PZ44"/>
      <c r="QA44"/>
      <c r="QB44"/>
      <c r="QC44"/>
      <c r="QD44"/>
      <c r="QE44"/>
      <c r="QF44"/>
      <c r="QG44"/>
      <c r="QH44"/>
      <c r="QI44"/>
      <c r="QJ44"/>
      <c r="QK44"/>
      <c r="QL44"/>
      <c r="QM44"/>
      <c r="QN44"/>
      <c r="QO44"/>
      <c r="QP44"/>
      <c r="QQ44"/>
      <c r="QR44"/>
      <c r="QS44"/>
      <c r="QT44"/>
      <c r="QU44"/>
      <c r="QV44"/>
      <c r="QW44"/>
      <c r="QX44"/>
      <c r="QY44"/>
      <c r="QZ44"/>
      <c r="RA44"/>
      <c r="RB44"/>
      <c r="RC44"/>
      <c r="RD44"/>
      <c r="RE44"/>
      <c r="RF44"/>
      <c r="RG44"/>
      <c r="RH44"/>
      <c r="RI44"/>
      <c r="RJ44"/>
      <c r="RK44"/>
      <c r="RL44"/>
      <c r="RM44"/>
      <c r="RN44"/>
      <c r="RO44"/>
      <c r="RP44"/>
      <c r="RQ44"/>
      <c r="RR44"/>
      <c r="RS44"/>
      <c r="RT44"/>
      <c r="RU44"/>
      <c r="RV44"/>
      <c r="RW44"/>
      <c r="RX44"/>
      <c r="RY44"/>
      <c r="RZ44"/>
      <c r="SA44"/>
      <c r="SB44"/>
      <c r="SC44"/>
      <c r="SD44"/>
      <c r="SE44"/>
      <c r="SF44"/>
      <c r="SG44"/>
      <c r="SH44"/>
      <c r="SI44"/>
      <c r="SJ44"/>
      <c r="SK44"/>
      <c r="SL44"/>
      <c r="SM44"/>
      <c r="SN44"/>
      <c r="SO44"/>
      <c r="SP44"/>
      <c r="SQ44"/>
      <c r="SR44"/>
      <c r="SS44"/>
      <c r="ST44"/>
      <c r="SU44"/>
      <c r="SV44"/>
      <c r="SW44"/>
      <c r="SX44"/>
      <c r="SY44"/>
      <c r="SZ44"/>
      <c r="TA44"/>
      <c r="TB44"/>
      <c r="TC44"/>
      <c r="TD44"/>
      <c r="TE44"/>
      <c r="TF44"/>
      <c r="TG44"/>
      <c r="TH44"/>
      <c r="TI44"/>
      <c r="TJ44"/>
      <c r="TK44"/>
      <c r="TL44"/>
      <c r="TM44"/>
      <c r="TN44"/>
      <c r="TO44"/>
      <c r="TP44"/>
      <c r="TQ44"/>
      <c r="TR44"/>
      <c r="TS44"/>
      <c r="TT44"/>
      <c r="TU44"/>
      <c r="TV44"/>
      <c r="TW44"/>
      <c r="TX44"/>
      <c r="TY44"/>
      <c r="TZ44"/>
      <c r="UA44"/>
      <c r="UB44"/>
      <c r="UC44"/>
      <c r="UD44"/>
      <c r="UE44"/>
      <c r="UF44"/>
      <c r="UG44"/>
      <c r="UH44"/>
      <c r="UI44"/>
      <c r="UJ44"/>
      <c r="UK44"/>
      <c r="UL44"/>
      <c r="UM44"/>
      <c r="UN44"/>
      <c r="UO44"/>
      <c r="UP44"/>
      <c r="UQ44"/>
      <c r="UR44"/>
      <c r="US44"/>
      <c r="UT44"/>
      <c r="UU44"/>
      <c r="UV44"/>
      <c r="UW44"/>
      <c r="UX44"/>
      <c r="UY44"/>
      <c r="UZ44"/>
      <c r="VA44"/>
      <c r="VB44"/>
      <c r="VC44"/>
      <c r="VD44"/>
      <c r="VE44"/>
      <c r="VF44"/>
      <c r="VG44"/>
      <c r="VH44"/>
      <c r="VI44"/>
      <c r="VJ44"/>
      <c r="VK44"/>
      <c r="VL44"/>
      <c r="VM44"/>
      <c r="VN44"/>
      <c r="VO44"/>
      <c r="VP44"/>
      <c r="VQ44"/>
      <c r="VR44"/>
      <c r="VS44"/>
      <c r="VT44"/>
      <c r="VU44"/>
      <c r="VV44"/>
      <c r="VW44"/>
      <c r="VX44"/>
      <c r="VY44"/>
      <c r="VZ44"/>
      <c r="WA44"/>
      <c r="WB44"/>
      <c r="WC44"/>
      <c r="WD44"/>
      <c r="WE44"/>
      <c r="WF44"/>
      <c r="WG44"/>
      <c r="WH44"/>
      <c r="WI44"/>
      <c r="WJ44"/>
      <c r="WK44"/>
      <c r="WL44"/>
      <c r="WM44"/>
      <c r="WN44"/>
      <c r="WO44"/>
      <c r="WP44"/>
      <c r="WQ44"/>
      <c r="WR44"/>
      <c r="WS44"/>
      <c r="WT44"/>
      <c r="WU44"/>
      <c r="WV44"/>
      <c r="WW44"/>
      <c r="WX44"/>
      <c r="WY44"/>
      <c r="WZ44"/>
      <c r="XA44"/>
      <c r="XB44"/>
      <c r="XC44"/>
      <c r="XD44"/>
      <c r="XE44"/>
      <c r="XF44"/>
      <c r="XG44"/>
      <c r="XH44"/>
      <c r="XI44"/>
      <c r="XJ44"/>
      <c r="XK44"/>
      <c r="XL44"/>
      <c r="XM44"/>
      <c r="XN44"/>
      <c r="XO44"/>
      <c r="XP44"/>
      <c r="XQ44"/>
      <c r="XR44"/>
      <c r="XS44"/>
      <c r="XT44"/>
      <c r="XU44"/>
      <c r="XV44"/>
      <c r="XW44"/>
      <c r="XX44"/>
      <c r="XY44"/>
      <c r="XZ44"/>
      <c r="YA44"/>
      <c r="YB44"/>
      <c r="YC44"/>
      <c r="YD44"/>
      <c r="YE44"/>
      <c r="YF44"/>
      <c r="YG44"/>
      <c r="YH44"/>
      <c r="YI44"/>
      <c r="YJ44"/>
      <c r="YK44"/>
      <c r="YL44"/>
      <c r="YM44"/>
      <c r="YN44"/>
      <c r="YO44"/>
      <c r="YP44"/>
      <c r="YQ44"/>
      <c r="YR44"/>
      <c r="YS44"/>
      <c r="YT44"/>
      <c r="YU44"/>
      <c r="YV44"/>
      <c r="YW44"/>
      <c r="YX44"/>
      <c r="YY44"/>
      <c r="YZ44"/>
      <c r="ZA44"/>
      <c r="ZB44"/>
      <c r="ZC44"/>
      <c r="ZD44"/>
      <c r="ZE44"/>
      <c r="ZF44"/>
      <c r="ZG44"/>
      <c r="ZH44"/>
      <c r="ZI44"/>
      <c r="ZJ44"/>
      <c r="ZK44"/>
      <c r="ZL44"/>
      <c r="ZM44"/>
      <c r="ZN44"/>
      <c r="ZO44"/>
      <c r="ZP44"/>
      <c r="ZQ44"/>
      <c r="ZR44"/>
      <c r="ZS44"/>
      <c r="ZT44"/>
      <c r="ZU44"/>
      <c r="ZV44"/>
      <c r="ZW44"/>
      <c r="ZX44"/>
      <c r="ZY44"/>
      <c r="ZZ44" s="52"/>
      <c r="AAA44" s="192"/>
      <c r="AAD44" s="90"/>
      <c r="AAE44" s="519">
        <v>1</v>
      </c>
      <c r="AAF44" s="190" t="s">
        <v>52</v>
      </c>
      <c r="AAG44" s="77"/>
      <c r="AAH44" s="77"/>
      <c r="AAI44" s="72"/>
      <c r="AAJ44" s="489">
        <f>D44</f>
        <v>0</v>
      </c>
      <c r="AAK44" s="93"/>
      <c r="AAL44" s="90"/>
    </row>
    <row r="45" spans="1:715" s="23" customFormat="1" ht="15" customHeight="1" thickTop="1">
      <c r="A45" s="171"/>
      <c r="B45" s="752" t="s">
        <v>481</v>
      </c>
      <c r="C45" s="472"/>
      <c r="D45" s="885">
        <f>AAJ45</f>
        <v>105</v>
      </c>
      <c r="E45" s="885">
        <f>S.General.DaysRecommended</f>
        <v>105</v>
      </c>
      <c r="F45" s="473"/>
      <c r="G45" s="474"/>
      <c r="H45" s="475"/>
      <c r="I45" s="459"/>
      <c r="J45" s="193"/>
      <c r="K45" s="46"/>
      <c r="L45" s="46"/>
      <c r="M45" s="46"/>
      <c r="N45" s="46"/>
      <c r="O45" s="46"/>
      <c r="P45" s="46"/>
      <c r="Q45" s="46"/>
      <c r="R45" s="46"/>
      <c r="S45" s="46"/>
      <c r="T45" s="46"/>
      <c r="U45" s="46"/>
      <c r="V45" s="46"/>
      <c r="W45" s="46"/>
      <c r="X45" s="46"/>
      <c r="Y45" s="46"/>
      <c r="Z45" s="46"/>
      <c r="AA45" s="46"/>
      <c r="AB45" s="46"/>
      <c r="AC45" s="46"/>
      <c r="AD45" s="46"/>
      <c r="AE45" s="46"/>
      <c r="AF45" s="46"/>
      <c r="AG45" s="46"/>
      <c r="AH45" s="46"/>
      <c r="AI45" s="46"/>
      <c r="AJ45" s="46"/>
      <c r="AK45" s="46"/>
      <c r="AL45" s="46"/>
      <c r="AM45" s="46"/>
      <c r="AN45" s="46"/>
      <c r="AO45" s="46"/>
      <c r="AP45" s="46"/>
      <c r="AQ45" s="46"/>
      <c r="AR45" s="46"/>
      <c r="AS45" s="46"/>
      <c r="AT45" s="46"/>
      <c r="AU45" s="46"/>
      <c r="AV45" s="46"/>
      <c r="AW45" s="46"/>
      <c r="AX45" s="46"/>
      <c r="AY45" s="46"/>
      <c r="AZ45" s="46"/>
      <c r="BA45" s="46"/>
      <c r="BB45" s="46"/>
      <c r="BC45" s="46"/>
      <c r="BD45" s="46"/>
      <c r="BE45" s="46"/>
      <c r="BF45" s="46"/>
      <c r="BG45" s="46"/>
      <c r="BH45" s="46"/>
      <c r="BI45" s="46"/>
      <c r="BJ45" s="46"/>
      <c r="BK45" s="46"/>
      <c r="BL45" s="46"/>
      <c r="BM45" s="46"/>
      <c r="BN45" s="46"/>
      <c r="BO45" s="46"/>
      <c r="BP45" s="46"/>
      <c r="BQ45" s="46"/>
      <c r="BR45" s="46"/>
      <c r="BS45" s="46"/>
      <c r="BT45" s="46"/>
      <c r="BU45" s="46"/>
      <c r="BV45" s="46"/>
      <c r="BW45" s="46"/>
      <c r="BX45" s="46"/>
      <c r="BY45" s="46"/>
      <c r="BZ45" s="46"/>
      <c r="CA45" s="46"/>
      <c r="CB45" s="46"/>
      <c r="CC45" s="46"/>
      <c r="CD45" s="46"/>
      <c r="CE45" s="46"/>
      <c r="CF45" s="46"/>
      <c r="CG45" s="46"/>
      <c r="CH45" s="46"/>
      <c r="CI45" s="46"/>
      <c r="CJ45" s="46"/>
      <c r="CK45" s="46"/>
      <c r="CL45" s="46"/>
      <c r="CM45" s="46"/>
      <c r="CN45" s="46"/>
      <c r="CO45" s="46"/>
      <c r="CP45" s="46"/>
      <c r="CQ45" s="46"/>
      <c r="CR45" s="46"/>
      <c r="CS45" s="46"/>
      <c r="CT45" s="46"/>
      <c r="CU45" s="46"/>
      <c r="CV45" s="46"/>
      <c r="CW45" s="46"/>
      <c r="CX45" s="46"/>
      <c r="CY45" s="46"/>
      <c r="CZ45" s="46"/>
      <c r="DA45" s="46"/>
      <c r="DB45" s="46"/>
      <c r="DC45" s="46"/>
      <c r="DD45" s="46"/>
      <c r="DE45" s="46"/>
      <c r="DF45" s="46"/>
      <c r="DG45" s="46"/>
      <c r="DH45" s="46"/>
      <c r="DI45" s="46"/>
      <c r="DJ45" s="46"/>
      <c r="DK45" s="46"/>
      <c r="DL45" s="46"/>
      <c r="DM45" s="46"/>
      <c r="DN45" s="46"/>
      <c r="DO45" s="46"/>
      <c r="DP45" s="46"/>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c r="IW45"/>
      <c r="IX45"/>
      <c r="IY45"/>
      <c r="IZ45"/>
      <c r="JA45"/>
      <c r="JB45"/>
      <c r="JC45"/>
      <c r="JD45"/>
      <c r="JE45"/>
      <c r="JF45"/>
      <c r="JG45"/>
      <c r="JH45"/>
      <c r="JI45"/>
      <c r="JJ45"/>
      <c r="JK45"/>
      <c r="JL45"/>
      <c r="JM45"/>
      <c r="JN45"/>
      <c r="JO45"/>
      <c r="JP45"/>
      <c r="JQ45"/>
      <c r="JR45"/>
      <c r="JS45"/>
      <c r="JT45"/>
      <c r="JU45"/>
      <c r="JV45"/>
      <c r="JW45"/>
      <c r="JX45"/>
      <c r="JY45"/>
      <c r="JZ45"/>
      <c r="KA45"/>
      <c r="KB45"/>
      <c r="KC45"/>
      <c r="KD45"/>
      <c r="KE45"/>
      <c r="KF45"/>
      <c r="KG45"/>
      <c r="KH45"/>
      <c r="KI45"/>
      <c r="KJ45"/>
      <c r="KK45"/>
      <c r="KL45"/>
      <c r="KM45"/>
      <c r="KN45"/>
      <c r="KO45"/>
      <c r="KP45"/>
      <c r="KQ45"/>
      <c r="KR45"/>
      <c r="KS45"/>
      <c r="KT45"/>
      <c r="KU45"/>
      <c r="KV45"/>
      <c r="KW45"/>
      <c r="KX45"/>
      <c r="KY45"/>
      <c r="KZ45"/>
      <c r="LA45"/>
      <c r="LB45"/>
      <c r="LC45"/>
      <c r="LD45"/>
      <c r="LE45"/>
      <c r="LF45"/>
      <c r="LG45"/>
      <c r="LH45"/>
      <c r="LI45"/>
      <c r="LJ45"/>
      <c r="LK45"/>
      <c r="LL45"/>
      <c r="LM45"/>
      <c r="LN45"/>
      <c r="LO45"/>
      <c r="LP45"/>
      <c r="LQ45"/>
      <c r="LR45"/>
      <c r="LS45"/>
      <c r="LT45"/>
      <c r="LU45"/>
      <c r="LV45"/>
      <c r="LW45"/>
      <c r="LX45"/>
      <c r="LY45"/>
      <c r="LZ45"/>
      <c r="MA45"/>
      <c r="MB45"/>
      <c r="MC45"/>
      <c r="MD45"/>
      <c r="ME45"/>
      <c r="MF45"/>
      <c r="MG45"/>
      <c r="MH45"/>
      <c r="MI45"/>
      <c r="MJ45"/>
      <c r="MK45"/>
      <c r="ML45"/>
      <c r="MM45"/>
      <c r="MN45"/>
      <c r="MO45"/>
      <c r="MP45"/>
      <c r="MQ45"/>
      <c r="MR45"/>
      <c r="MS45"/>
      <c r="MT45"/>
      <c r="MU45"/>
      <c r="MV45"/>
      <c r="MW45"/>
      <c r="MX45"/>
      <c r="MY45"/>
      <c r="MZ45"/>
      <c r="NA45"/>
      <c r="NB45"/>
      <c r="NC45"/>
      <c r="ND45"/>
      <c r="NE45"/>
      <c r="NF45"/>
      <c r="NG45"/>
      <c r="NH45"/>
      <c r="NI45"/>
      <c r="NJ45"/>
      <c r="NK45"/>
      <c r="NL45"/>
      <c r="NM45"/>
      <c r="NN45"/>
      <c r="NO45"/>
      <c r="NP45"/>
      <c r="NQ45"/>
      <c r="NR45"/>
      <c r="NS45"/>
      <c r="NT45"/>
      <c r="NU45"/>
      <c r="NV45"/>
      <c r="NW45"/>
      <c r="NX45"/>
      <c r="NY45"/>
      <c r="NZ45"/>
      <c r="OA45"/>
      <c r="OB45"/>
      <c r="OC45"/>
      <c r="OD45"/>
      <c r="OE45"/>
      <c r="OF45"/>
      <c r="OG45"/>
      <c r="OH45"/>
      <c r="OI45"/>
      <c r="OJ45"/>
      <c r="OK45"/>
      <c r="OL45"/>
      <c r="OM45"/>
      <c r="ON45"/>
      <c r="OO45"/>
      <c r="OP45"/>
      <c r="OQ45"/>
      <c r="OR45"/>
      <c r="OS45"/>
      <c r="OT45"/>
      <c r="OU45"/>
      <c r="OV45"/>
      <c r="OW45"/>
      <c r="OX45"/>
      <c r="OY45"/>
      <c r="OZ45"/>
      <c r="PA45"/>
      <c r="PB45"/>
      <c r="PC45"/>
      <c r="PD45"/>
      <c r="PE45"/>
      <c r="PF45"/>
      <c r="PG45"/>
      <c r="PH45"/>
      <c r="PI45"/>
      <c r="PJ45"/>
      <c r="PK45"/>
      <c r="PL45"/>
      <c r="PM45"/>
      <c r="PN45"/>
      <c r="PO45"/>
      <c r="PP45"/>
      <c r="PQ45"/>
      <c r="PR45"/>
      <c r="PS45"/>
      <c r="PT45"/>
      <c r="PU45"/>
      <c r="PV45"/>
      <c r="PW45"/>
      <c r="PX45"/>
      <c r="PY45"/>
      <c r="PZ45"/>
      <c r="QA45"/>
      <c r="QB45"/>
      <c r="QC45"/>
      <c r="QD45"/>
      <c r="QE45"/>
      <c r="QF45"/>
      <c r="QG45"/>
      <c r="QH45"/>
      <c r="QI45"/>
      <c r="QJ45"/>
      <c r="QK45"/>
      <c r="QL45"/>
      <c r="QM45"/>
      <c r="QN45"/>
      <c r="QO45"/>
      <c r="QP45"/>
      <c r="QQ45"/>
      <c r="QR45"/>
      <c r="QS45"/>
      <c r="QT45"/>
      <c r="QU45"/>
      <c r="QV45"/>
      <c r="QW45"/>
      <c r="QX45"/>
      <c r="QY45"/>
      <c r="QZ45"/>
      <c r="RA45"/>
      <c r="RB45"/>
      <c r="RC45"/>
      <c r="RD45"/>
      <c r="RE45"/>
      <c r="RF45"/>
      <c r="RG45"/>
      <c r="RH45"/>
      <c r="RI45"/>
      <c r="RJ45"/>
      <c r="RK45"/>
      <c r="RL45"/>
      <c r="RM45"/>
      <c r="RN45"/>
      <c r="RO45"/>
      <c r="RP45"/>
      <c r="RQ45"/>
      <c r="RR45"/>
      <c r="RS45"/>
      <c r="RT45"/>
      <c r="RU45"/>
      <c r="RV45"/>
      <c r="RW45"/>
      <c r="RX45"/>
      <c r="RY45"/>
      <c r="RZ45"/>
      <c r="SA45"/>
      <c r="SB45"/>
      <c r="SC45"/>
      <c r="SD45"/>
      <c r="SE45"/>
      <c r="SF45"/>
      <c r="SG45"/>
      <c r="SH45"/>
      <c r="SI45"/>
      <c r="SJ45"/>
      <c r="SK45"/>
      <c r="SL45"/>
      <c r="SM45"/>
      <c r="SN45"/>
      <c r="SO45"/>
      <c r="SP45"/>
      <c r="SQ45"/>
      <c r="SR45"/>
      <c r="SS45"/>
      <c r="ST45"/>
      <c r="SU45"/>
      <c r="SV45"/>
      <c r="SW45"/>
      <c r="SX45"/>
      <c r="SY45"/>
      <c r="SZ45"/>
      <c r="TA45"/>
      <c r="TB45"/>
      <c r="TC45"/>
      <c r="TD45"/>
      <c r="TE45"/>
      <c r="TF45"/>
      <c r="TG45"/>
      <c r="TH45"/>
      <c r="TI45"/>
      <c r="TJ45"/>
      <c r="TK45"/>
      <c r="TL45"/>
      <c r="TM45"/>
      <c r="TN45"/>
      <c r="TO45"/>
      <c r="TP45"/>
      <c r="TQ45"/>
      <c r="TR45"/>
      <c r="TS45"/>
      <c r="TT45"/>
      <c r="TU45"/>
      <c r="TV45"/>
      <c r="TW45"/>
      <c r="TX45"/>
      <c r="TY45"/>
      <c r="TZ45"/>
      <c r="UA45"/>
      <c r="UB45"/>
      <c r="UC45"/>
      <c r="UD45"/>
      <c r="UE45"/>
      <c r="UF45"/>
      <c r="UG45"/>
      <c r="UH45"/>
      <c r="UI45"/>
      <c r="UJ45"/>
      <c r="UK45"/>
      <c r="UL45"/>
      <c r="UM45"/>
      <c r="UN45"/>
      <c r="UO45"/>
      <c r="UP45"/>
      <c r="UQ45"/>
      <c r="UR45"/>
      <c r="US45"/>
      <c r="UT45"/>
      <c r="UU45"/>
      <c r="UV45"/>
      <c r="UW45"/>
      <c r="UX45"/>
      <c r="UY45"/>
      <c r="UZ45"/>
      <c r="VA45"/>
      <c r="VB45"/>
      <c r="VC45"/>
      <c r="VD45"/>
      <c r="VE45"/>
      <c r="VF45"/>
      <c r="VG45"/>
      <c r="VH45"/>
      <c r="VI45"/>
      <c r="VJ45"/>
      <c r="VK45"/>
      <c r="VL45"/>
      <c r="VM45"/>
      <c r="VN45"/>
      <c r="VO45"/>
      <c r="VP45"/>
      <c r="VQ45"/>
      <c r="VR45"/>
      <c r="VS45"/>
      <c r="VT45"/>
      <c r="VU45"/>
      <c r="VV45"/>
      <c r="VW45"/>
      <c r="VX45"/>
      <c r="VY45"/>
      <c r="VZ45"/>
      <c r="WA45"/>
      <c r="WB45"/>
      <c r="WC45"/>
      <c r="WD45"/>
      <c r="WE45"/>
      <c r="WF45"/>
      <c r="WG45"/>
      <c r="WH45"/>
      <c r="WI45"/>
      <c r="WJ45"/>
      <c r="WK45"/>
      <c r="WL45"/>
      <c r="WM45"/>
      <c r="WN45"/>
      <c r="WO45"/>
      <c r="WP45"/>
      <c r="WQ45"/>
      <c r="WR45"/>
      <c r="WS45"/>
      <c r="WT45"/>
      <c r="WU45"/>
      <c r="WV45"/>
      <c r="WW45"/>
      <c r="WX45"/>
      <c r="WY45"/>
      <c r="WZ45"/>
      <c r="XA45"/>
      <c r="XB45"/>
      <c r="XC45"/>
      <c r="XD45"/>
      <c r="XE45"/>
      <c r="XF45"/>
      <c r="XG45"/>
      <c r="XH45"/>
      <c r="XI45"/>
      <c r="XJ45"/>
      <c r="XK45"/>
      <c r="XL45"/>
      <c r="XM45"/>
      <c r="XN45"/>
      <c r="XO45"/>
      <c r="XP45"/>
      <c r="XQ45"/>
      <c r="XR45"/>
      <c r="XS45"/>
      <c r="XT45"/>
      <c r="XU45"/>
      <c r="XV45"/>
      <c r="XW45"/>
      <c r="XX45"/>
      <c r="XY45"/>
      <c r="XZ45"/>
      <c r="YA45"/>
      <c r="YB45"/>
      <c r="YC45"/>
      <c r="YD45"/>
      <c r="YE45"/>
      <c r="YF45"/>
      <c r="YG45"/>
      <c r="YH45"/>
      <c r="YI45"/>
      <c r="YJ45"/>
      <c r="YK45"/>
      <c r="YL45"/>
      <c r="YM45"/>
      <c r="YN45"/>
      <c r="YO45"/>
      <c r="YP45"/>
      <c r="YQ45"/>
      <c r="YR45"/>
      <c r="YS45"/>
      <c r="YT45"/>
      <c r="YU45"/>
      <c r="YV45"/>
      <c r="YW45"/>
      <c r="YX45"/>
      <c r="YY45"/>
      <c r="YZ45"/>
      <c r="ZA45"/>
      <c r="ZB45"/>
      <c r="ZC45"/>
      <c r="ZD45"/>
      <c r="ZE45"/>
      <c r="ZF45"/>
      <c r="ZG45"/>
      <c r="ZH45"/>
      <c r="ZI45"/>
      <c r="ZJ45"/>
      <c r="ZK45"/>
      <c r="ZL45"/>
      <c r="ZM45"/>
      <c r="ZN45"/>
      <c r="ZO45"/>
      <c r="ZP45"/>
      <c r="ZQ45"/>
      <c r="ZR45"/>
      <c r="ZS45"/>
      <c r="ZT45"/>
      <c r="ZU45"/>
      <c r="ZV45"/>
      <c r="ZW45"/>
      <c r="ZX45"/>
      <c r="ZY45"/>
      <c r="ZZ45" s="52"/>
      <c r="AAA45" s="192"/>
      <c r="AAD45" s="90"/>
      <c r="AAE45" s="519">
        <v>1</v>
      </c>
      <c r="AAF45" s="190" t="s">
        <v>52</v>
      </c>
      <c r="AAG45" s="77"/>
      <c r="AAH45" s="77"/>
      <c r="AAI45" s="72"/>
      <c r="AAJ45" s="189">
        <f>SUM(AAJ11:AAJ44)</f>
        <v>105</v>
      </c>
      <c r="AAK45" s="93"/>
      <c r="AAL45" s="90"/>
    </row>
    <row r="46" spans="1:715" s="23" customFormat="1" ht="15" customHeight="1">
      <c r="A46" s="171"/>
      <c r="B46" s="539" t="s">
        <v>236</v>
      </c>
      <c r="C46" s="472"/>
      <c r="D46" s="471"/>
      <c r="E46" s="375" t="s">
        <v>0</v>
      </c>
      <c r="F46" s="473"/>
      <c r="G46" s="535"/>
      <c r="H46" s="475"/>
      <c r="I46" s="459"/>
      <c r="J46" s="193"/>
      <c r="K46" s="46"/>
      <c r="L46" s="46"/>
      <c r="M46" s="46"/>
      <c r="N46" s="46"/>
      <c r="O46" s="46"/>
      <c r="P46" s="46"/>
      <c r="Q46" s="46"/>
      <c r="R46" s="46"/>
      <c r="S46" s="46"/>
      <c r="T46" s="46"/>
      <c r="U46" s="46"/>
      <c r="V46" s="46"/>
      <c r="W46" s="46"/>
      <c r="X46" s="46"/>
      <c r="Y46" s="46"/>
      <c r="Z46" s="46"/>
      <c r="AA46" s="46"/>
      <c r="AB46" s="46"/>
      <c r="AC46" s="46"/>
      <c r="AD46" s="46"/>
      <c r="AE46" s="46"/>
      <c r="AF46" s="46"/>
      <c r="AG46" s="46"/>
      <c r="AH46" s="46"/>
      <c r="AI46" s="46"/>
      <c r="AJ46" s="46"/>
      <c r="AK46" s="46"/>
      <c r="AL46" s="46"/>
      <c r="AM46" s="46"/>
      <c r="AN46" s="46"/>
      <c r="AO46" s="46"/>
      <c r="AP46" s="46"/>
      <c r="AQ46" s="46"/>
      <c r="AR46" s="46"/>
      <c r="AS46" s="46"/>
      <c r="AT46" s="46"/>
      <c r="AU46" s="46"/>
      <c r="AV46" s="46"/>
      <c r="AW46" s="46"/>
      <c r="AX46" s="46"/>
      <c r="AY46" s="46"/>
      <c r="AZ46" s="46"/>
      <c r="BA46" s="46"/>
      <c r="BB46" s="46"/>
      <c r="BC46" s="46"/>
      <c r="BD46" s="46"/>
      <c r="BE46" s="46"/>
      <c r="BF46" s="46"/>
      <c r="BG46" s="46"/>
      <c r="BH46" s="46"/>
      <c r="BI46" s="46"/>
      <c r="BJ46" s="46"/>
      <c r="BK46" s="46"/>
      <c r="BL46" s="46"/>
      <c r="BM46" s="46"/>
      <c r="BN46" s="46"/>
      <c r="BO46" s="46"/>
      <c r="BP46" s="46"/>
      <c r="BQ46" s="46"/>
      <c r="BR46" s="46"/>
      <c r="BS46" s="46"/>
      <c r="BT46" s="46"/>
      <c r="BU46" s="46"/>
      <c r="BV46" s="46"/>
      <c r="BW46" s="46"/>
      <c r="BX46" s="46"/>
      <c r="BY46" s="46"/>
      <c r="BZ46" s="46"/>
      <c r="CA46" s="46"/>
      <c r="CB46" s="46"/>
      <c r="CC46" s="46"/>
      <c r="CD46" s="46"/>
      <c r="CE46" s="46"/>
      <c r="CF46" s="46"/>
      <c r="CG46" s="46"/>
      <c r="CH46" s="46"/>
      <c r="CI46" s="46"/>
      <c r="CJ46" s="46"/>
      <c r="CK46" s="46"/>
      <c r="CL46" s="46"/>
      <c r="CM46" s="46"/>
      <c r="CN46" s="46"/>
      <c r="CO46" s="46"/>
      <c r="CP46" s="46"/>
      <c r="CQ46" s="46"/>
      <c r="CR46" s="46"/>
      <c r="CS46" s="46"/>
      <c r="CT46" s="46"/>
      <c r="CU46" s="46"/>
      <c r="CV46" s="46"/>
      <c r="CW46" s="46"/>
      <c r="CX46" s="46"/>
      <c r="CY46" s="46"/>
      <c r="CZ46" s="46"/>
      <c r="DA46" s="46"/>
      <c r="DB46" s="46"/>
      <c r="DC46" s="46"/>
      <c r="DD46" s="46"/>
      <c r="DE46" s="46"/>
      <c r="DF46" s="46"/>
      <c r="DG46" s="46"/>
      <c r="DH46" s="46"/>
      <c r="DI46" s="46"/>
      <c r="DJ46" s="46"/>
      <c r="DK46" s="46"/>
      <c r="DL46" s="46"/>
      <c r="DM46" s="46"/>
      <c r="DN46" s="46"/>
      <c r="DO46" s="46"/>
      <c r="DP46" s="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c r="IW46"/>
      <c r="IX46"/>
      <c r="IY46"/>
      <c r="IZ46"/>
      <c r="JA46"/>
      <c r="JB46"/>
      <c r="JC46"/>
      <c r="JD46"/>
      <c r="JE46"/>
      <c r="JF46"/>
      <c r="JG46"/>
      <c r="JH46"/>
      <c r="JI46"/>
      <c r="JJ46"/>
      <c r="JK46"/>
      <c r="JL46"/>
      <c r="JM46"/>
      <c r="JN46"/>
      <c r="JO46"/>
      <c r="JP46"/>
      <c r="JQ46"/>
      <c r="JR46"/>
      <c r="JS46"/>
      <c r="JT46"/>
      <c r="JU46"/>
      <c r="JV46"/>
      <c r="JW46"/>
      <c r="JX46"/>
      <c r="JY46"/>
      <c r="JZ46"/>
      <c r="KA46"/>
      <c r="KB46"/>
      <c r="KC46"/>
      <c r="KD46"/>
      <c r="KE46"/>
      <c r="KF46"/>
      <c r="KG46"/>
      <c r="KH46"/>
      <c r="KI46"/>
      <c r="KJ46"/>
      <c r="KK46"/>
      <c r="KL46"/>
      <c r="KM46"/>
      <c r="KN46"/>
      <c r="KO46"/>
      <c r="KP46"/>
      <c r="KQ46"/>
      <c r="KR46"/>
      <c r="KS46"/>
      <c r="KT46"/>
      <c r="KU46"/>
      <c r="KV46"/>
      <c r="KW46"/>
      <c r="KX46"/>
      <c r="KY46"/>
      <c r="KZ46"/>
      <c r="LA46"/>
      <c r="LB46"/>
      <c r="LC46"/>
      <c r="LD46"/>
      <c r="LE46"/>
      <c r="LF46"/>
      <c r="LG46"/>
      <c r="LH46"/>
      <c r="LI46"/>
      <c r="LJ46"/>
      <c r="LK46"/>
      <c r="LL46"/>
      <c r="LM46"/>
      <c r="LN46"/>
      <c r="LO46"/>
      <c r="LP46"/>
      <c r="LQ46"/>
      <c r="LR46"/>
      <c r="LS46"/>
      <c r="LT46"/>
      <c r="LU46"/>
      <c r="LV46"/>
      <c r="LW46"/>
      <c r="LX46"/>
      <c r="LY46"/>
      <c r="LZ46"/>
      <c r="MA46"/>
      <c r="MB46"/>
      <c r="MC46"/>
      <c r="MD46"/>
      <c r="ME46"/>
      <c r="MF46"/>
      <c r="MG46"/>
      <c r="MH46"/>
      <c r="MI46"/>
      <c r="MJ46"/>
      <c r="MK46"/>
      <c r="ML46"/>
      <c r="MM46"/>
      <c r="MN46"/>
      <c r="MO46"/>
      <c r="MP46"/>
      <c r="MQ46"/>
      <c r="MR46"/>
      <c r="MS46"/>
      <c r="MT46"/>
      <c r="MU46"/>
      <c r="MV46"/>
      <c r="MW46"/>
      <c r="MX46"/>
      <c r="MY46"/>
      <c r="MZ46"/>
      <c r="NA46"/>
      <c r="NB46"/>
      <c r="NC46"/>
      <c r="ND46"/>
      <c r="NE46"/>
      <c r="NF46"/>
      <c r="NG46"/>
      <c r="NH46"/>
      <c r="NI46"/>
      <c r="NJ46"/>
      <c r="NK46"/>
      <c r="NL46"/>
      <c r="NM46"/>
      <c r="NN46"/>
      <c r="NO46"/>
      <c r="NP46"/>
      <c r="NQ46"/>
      <c r="NR46"/>
      <c r="NS46"/>
      <c r="NT46"/>
      <c r="NU46"/>
      <c r="NV46"/>
      <c r="NW46"/>
      <c r="NX46"/>
      <c r="NY46"/>
      <c r="NZ46"/>
      <c r="OA46"/>
      <c r="OB46"/>
      <c r="OC46"/>
      <c r="OD46"/>
      <c r="OE46"/>
      <c r="OF46"/>
      <c r="OG46"/>
      <c r="OH46"/>
      <c r="OI46"/>
      <c r="OJ46"/>
      <c r="OK46"/>
      <c r="OL46"/>
      <c r="OM46"/>
      <c r="ON46"/>
      <c r="OO46"/>
      <c r="OP46"/>
      <c r="OQ46"/>
      <c r="OR46"/>
      <c r="OS46"/>
      <c r="OT46"/>
      <c r="OU46"/>
      <c r="OV46"/>
      <c r="OW46"/>
      <c r="OX46"/>
      <c r="OY46"/>
      <c r="OZ46"/>
      <c r="PA46"/>
      <c r="PB46"/>
      <c r="PC46"/>
      <c r="PD46"/>
      <c r="PE46"/>
      <c r="PF46"/>
      <c r="PG46"/>
      <c r="PH46"/>
      <c r="PI46"/>
      <c r="PJ46"/>
      <c r="PK46"/>
      <c r="PL46"/>
      <c r="PM46"/>
      <c r="PN46"/>
      <c r="PO46"/>
      <c r="PP46"/>
      <c r="PQ46"/>
      <c r="PR46"/>
      <c r="PS46"/>
      <c r="PT46"/>
      <c r="PU46"/>
      <c r="PV46"/>
      <c r="PW46"/>
      <c r="PX46"/>
      <c r="PY46"/>
      <c r="PZ46"/>
      <c r="QA46"/>
      <c r="QB46"/>
      <c r="QC46"/>
      <c r="QD46"/>
      <c r="QE46"/>
      <c r="QF46"/>
      <c r="QG46"/>
      <c r="QH46"/>
      <c r="QI46"/>
      <c r="QJ46"/>
      <c r="QK46"/>
      <c r="QL46"/>
      <c r="QM46"/>
      <c r="QN46"/>
      <c r="QO46"/>
      <c r="QP46"/>
      <c r="QQ46"/>
      <c r="QR46"/>
      <c r="QS46"/>
      <c r="QT46"/>
      <c r="QU46"/>
      <c r="QV46"/>
      <c r="QW46"/>
      <c r="QX46"/>
      <c r="QY46"/>
      <c r="QZ46"/>
      <c r="RA46"/>
      <c r="RB46"/>
      <c r="RC46"/>
      <c r="RD46"/>
      <c r="RE46"/>
      <c r="RF46"/>
      <c r="RG46"/>
      <c r="RH46"/>
      <c r="RI46"/>
      <c r="RJ46"/>
      <c r="RK46"/>
      <c r="RL46"/>
      <c r="RM46"/>
      <c r="RN46"/>
      <c r="RO46"/>
      <c r="RP46"/>
      <c r="RQ46"/>
      <c r="RR46"/>
      <c r="RS46"/>
      <c r="RT46"/>
      <c r="RU46"/>
      <c r="RV46"/>
      <c r="RW46"/>
      <c r="RX46"/>
      <c r="RY46"/>
      <c r="RZ46"/>
      <c r="SA46"/>
      <c r="SB46"/>
      <c r="SC46"/>
      <c r="SD46"/>
      <c r="SE46"/>
      <c r="SF46"/>
      <c r="SG46"/>
      <c r="SH46"/>
      <c r="SI46"/>
      <c r="SJ46"/>
      <c r="SK46"/>
      <c r="SL46"/>
      <c r="SM46"/>
      <c r="SN46"/>
      <c r="SO46"/>
      <c r="SP46"/>
      <c r="SQ46"/>
      <c r="SR46"/>
      <c r="SS46"/>
      <c r="ST46"/>
      <c r="SU46"/>
      <c r="SV46"/>
      <c r="SW46"/>
      <c r="SX46"/>
      <c r="SY46"/>
      <c r="SZ46"/>
      <c r="TA46"/>
      <c r="TB46"/>
      <c r="TC46"/>
      <c r="TD46"/>
      <c r="TE46"/>
      <c r="TF46"/>
      <c r="TG46"/>
      <c r="TH46"/>
      <c r="TI46"/>
      <c r="TJ46"/>
      <c r="TK46"/>
      <c r="TL46"/>
      <c r="TM46"/>
      <c r="TN46"/>
      <c r="TO46"/>
      <c r="TP46"/>
      <c r="TQ46"/>
      <c r="TR46"/>
      <c r="TS46"/>
      <c r="TT46"/>
      <c r="TU46"/>
      <c r="TV46"/>
      <c r="TW46"/>
      <c r="TX46"/>
      <c r="TY46"/>
      <c r="TZ46"/>
      <c r="UA46"/>
      <c r="UB46"/>
      <c r="UC46"/>
      <c r="UD46"/>
      <c r="UE46"/>
      <c r="UF46"/>
      <c r="UG46"/>
      <c r="UH46"/>
      <c r="UI46"/>
      <c r="UJ46"/>
      <c r="UK46"/>
      <c r="UL46"/>
      <c r="UM46"/>
      <c r="UN46"/>
      <c r="UO46"/>
      <c r="UP46"/>
      <c r="UQ46"/>
      <c r="UR46"/>
      <c r="US46"/>
      <c r="UT46"/>
      <c r="UU46"/>
      <c r="UV46"/>
      <c r="UW46"/>
      <c r="UX46"/>
      <c r="UY46"/>
      <c r="UZ46"/>
      <c r="VA46"/>
      <c r="VB46"/>
      <c r="VC46"/>
      <c r="VD46"/>
      <c r="VE46"/>
      <c r="VF46"/>
      <c r="VG46"/>
      <c r="VH46"/>
      <c r="VI46"/>
      <c r="VJ46"/>
      <c r="VK46"/>
      <c r="VL46"/>
      <c r="VM46"/>
      <c r="VN46"/>
      <c r="VO46"/>
      <c r="VP46"/>
      <c r="VQ46"/>
      <c r="VR46"/>
      <c r="VS46"/>
      <c r="VT46"/>
      <c r="VU46"/>
      <c r="VV46"/>
      <c r="VW46"/>
      <c r="VX46"/>
      <c r="VY46"/>
      <c r="VZ46"/>
      <c r="WA46"/>
      <c r="WB46"/>
      <c r="WC46"/>
      <c r="WD46"/>
      <c r="WE46"/>
      <c r="WF46"/>
      <c r="WG46"/>
      <c r="WH46"/>
      <c r="WI46"/>
      <c r="WJ46"/>
      <c r="WK46"/>
      <c r="WL46"/>
      <c r="WM46"/>
      <c r="WN46"/>
      <c r="WO46"/>
      <c r="WP46"/>
      <c r="WQ46"/>
      <c r="WR46"/>
      <c r="WS46"/>
      <c r="WT46"/>
      <c r="WU46"/>
      <c r="WV46"/>
      <c r="WW46"/>
      <c r="WX46"/>
      <c r="WY46"/>
      <c r="WZ46"/>
      <c r="XA46"/>
      <c r="XB46"/>
      <c r="XC46"/>
      <c r="XD46"/>
      <c r="XE46"/>
      <c r="XF46"/>
      <c r="XG46"/>
      <c r="XH46"/>
      <c r="XI46"/>
      <c r="XJ46"/>
      <c r="XK46"/>
      <c r="XL46"/>
      <c r="XM46"/>
      <c r="XN46"/>
      <c r="XO46"/>
      <c r="XP46"/>
      <c r="XQ46"/>
      <c r="XR46"/>
      <c r="XS46"/>
      <c r="XT46"/>
      <c r="XU46"/>
      <c r="XV46"/>
      <c r="XW46"/>
      <c r="XX46"/>
      <c r="XY46"/>
      <c r="XZ46"/>
      <c r="YA46"/>
      <c r="YB46"/>
      <c r="YC46"/>
      <c r="YD46"/>
      <c r="YE46"/>
      <c r="YF46"/>
      <c r="YG46"/>
      <c r="YH46"/>
      <c r="YI46"/>
      <c r="YJ46"/>
      <c r="YK46"/>
      <c r="YL46"/>
      <c r="YM46"/>
      <c r="YN46"/>
      <c r="YO46"/>
      <c r="YP46"/>
      <c r="YQ46"/>
      <c r="YR46"/>
      <c r="YS46"/>
      <c r="YT46"/>
      <c r="YU46"/>
      <c r="YV46"/>
      <c r="YW46"/>
      <c r="YX46"/>
      <c r="YY46"/>
      <c r="YZ46"/>
      <c r="ZA46"/>
      <c r="ZB46"/>
      <c r="ZC46"/>
      <c r="ZD46"/>
      <c r="ZE46"/>
      <c r="ZF46"/>
      <c r="ZG46"/>
      <c r="ZH46"/>
      <c r="ZI46"/>
      <c r="ZJ46"/>
      <c r="ZK46"/>
      <c r="ZL46"/>
      <c r="ZM46"/>
      <c r="ZN46"/>
      <c r="ZO46"/>
      <c r="ZP46"/>
      <c r="ZQ46"/>
      <c r="ZR46"/>
      <c r="ZS46"/>
      <c r="ZT46"/>
      <c r="ZU46"/>
      <c r="ZV46"/>
      <c r="ZW46"/>
      <c r="ZX46"/>
      <c r="ZY46"/>
      <c r="ZZ46" s="52"/>
      <c r="AAA46" s="192"/>
      <c r="AAB46"/>
      <c r="AAC46"/>
      <c r="AAD46" s="90"/>
      <c r="AAE46" s="519">
        <v>1</v>
      </c>
      <c r="AAF46" s="190" t="s">
        <v>52</v>
      </c>
      <c r="AAG46" s="90"/>
      <c r="AAH46" s="79"/>
      <c r="AAI46" s="61"/>
      <c r="AAJ46" s="490"/>
      <c r="AAK46" s="93"/>
      <c r="AAL46" s="90"/>
    </row>
    <row r="47" spans="1:715" s="23" customFormat="1" ht="15" customHeight="1">
      <c r="A47" s="171"/>
      <c r="B47" s="287" t="s">
        <v>62</v>
      </c>
      <c r="C47" s="356"/>
      <c r="D47" s="480"/>
      <c r="E47" s="348"/>
      <c r="F47" s="457">
        <f ca="1">IF(YEAR(H47)&gt;2000,NETWORKDAYS(TODAY(),H47,S.DDL_DEQClosed),0)</f>
        <v>101</v>
      </c>
      <c r="G47" s="533" t="s">
        <v>0</v>
      </c>
      <c r="H47" s="400">
        <f>AAH47</f>
        <v>41719</v>
      </c>
      <c r="I47" s="459"/>
      <c r="J47" s="193"/>
      <c r="K47" s="46"/>
      <c r="L47" s="46"/>
      <c r="M47" s="46"/>
      <c r="N47" s="46"/>
      <c r="O47" s="46"/>
      <c r="P47" s="46"/>
      <c r="Q47" s="46"/>
      <c r="R47" s="46"/>
      <c r="S47" s="46"/>
      <c r="T47" s="46"/>
      <c r="U47" s="46"/>
      <c r="V47" s="46"/>
      <c r="W47" s="46"/>
      <c r="X47" s="46"/>
      <c r="Y47" s="46"/>
      <c r="Z47" s="46"/>
      <c r="AA47" s="46"/>
      <c r="AB47" s="46"/>
      <c r="AC47" s="46"/>
      <c r="AD47" s="46"/>
      <c r="AE47" s="46"/>
      <c r="AF47" s="46"/>
      <c r="AG47" s="46"/>
      <c r="AH47" s="46"/>
      <c r="AI47" s="46"/>
      <c r="AJ47" s="46"/>
      <c r="AK47" s="46"/>
      <c r="AL47" s="46"/>
      <c r="AM47" s="46"/>
      <c r="AN47" s="46"/>
      <c r="AO47" s="46"/>
      <c r="AP47" s="46"/>
      <c r="AQ47" s="46"/>
      <c r="AR47" s="46"/>
      <c r="AS47" s="46"/>
      <c r="AT47" s="46"/>
      <c r="AU47" s="46"/>
      <c r="AV47" s="46"/>
      <c r="AW47" s="46"/>
      <c r="AX47" s="46"/>
      <c r="AY47" s="46"/>
      <c r="AZ47" s="46"/>
      <c r="BA47" s="46"/>
      <c r="BB47" s="46"/>
      <c r="BC47" s="46"/>
      <c r="BD47" s="46"/>
      <c r="BE47" s="46"/>
      <c r="BF47" s="46"/>
      <c r="BG47" s="46"/>
      <c r="BH47" s="46"/>
      <c r="BI47" s="46"/>
      <c r="BJ47" s="46"/>
      <c r="BK47" s="46"/>
      <c r="BL47" s="46"/>
      <c r="BM47" s="46"/>
      <c r="BN47" s="46"/>
      <c r="BO47" s="46"/>
      <c r="BP47" s="46"/>
      <c r="BQ47" s="46"/>
      <c r="BR47" s="46"/>
      <c r="BS47" s="46"/>
      <c r="BT47" s="46"/>
      <c r="BU47" s="46"/>
      <c r="BV47" s="46"/>
      <c r="BW47" s="46"/>
      <c r="BX47" s="46"/>
      <c r="BY47" s="46"/>
      <c r="BZ47" s="46"/>
      <c r="CA47" s="46"/>
      <c r="CB47" s="46"/>
      <c r="CC47" s="46"/>
      <c r="CD47" s="46"/>
      <c r="CE47" s="46"/>
      <c r="CF47" s="46"/>
      <c r="CG47" s="46"/>
      <c r="CH47" s="46"/>
      <c r="CI47" s="46"/>
      <c r="CJ47" s="46"/>
      <c r="CK47" s="46"/>
      <c r="CL47" s="46"/>
      <c r="CM47" s="46"/>
      <c r="CN47" s="46"/>
      <c r="CO47" s="46"/>
      <c r="CP47" s="46"/>
      <c r="CQ47" s="46"/>
      <c r="CR47" s="46"/>
      <c r="CS47" s="46"/>
      <c r="CT47" s="46"/>
      <c r="CU47" s="46"/>
      <c r="CV47" s="46"/>
      <c r="CW47" s="46"/>
      <c r="CX47" s="46"/>
      <c r="CY47" s="46"/>
      <c r="CZ47" s="46"/>
      <c r="DA47" s="46"/>
      <c r="DB47" s="46"/>
      <c r="DC47" s="46"/>
      <c r="DD47" s="46"/>
      <c r="DE47" s="46"/>
      <c r="DF47" s="46"/>
      <c r="DG47" s="46"/>
      <c r="DH47" s="46"/>
      <c r="DI47" s="46"/>
      <c r="DJ47" s="46"/>
      <c r="DK47" s="46"/>
      <c r="DL47" s="46"/>
      <c r="DM47" s="46"/>
      <c r="DN47" s="46"/>
      <c r="DO47" s="46"/>
      <c r="DP47" s="46"/>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c r="IW47"/>
      <c r="IX47"/>
      <c r="IY47"/>
      <c r="IZ47"/>
      <c r="JA47"/>
      <c r="JB47"/>
      <c r="JC47"/>
      <c r="JD47"/>
      <c r="JE47"/>
      <c r="JF47"/>
      <c r="JG47"/>
      <c r="JH47"/>
      <c r="JI47"/>
      <c r="JJ47"/>
      <c r="JK47"/>
      <c r="JL47"/>
      <c r="JM47"/>
      <c r="JN47"/>
      <c r="JO47"/>
      <c r="JP47"/>
      <c r="JQ47"/>
      <c r="JR47"/>
      <c r="JS47"/>
      <c r="JT47"/>
      <c r="JU47"/>
      <c r="JV47"/>
      <c r="JW47"/>
      <c r="JX47"/>
      <c r="JY47"/>
      <c r="JZ47"/>
      <c r="KA47"/>
      <c r="KB47"/>
      <c r="KC47"/>
      <c r="KD47"/>
      <c r="KE47"/>
      <c r="KF47"/>
      <c r="KG47"/>
      <c r="KH47"/>
      <c r="KI47"/>
      <c r="KJ47"/>
      <c r="KK47"/>
      <c r="KL47"/>
      <c r="KM47"/>
      <c r="KN47"/>
      <c r="KO47"/>
      <c r="KP47"/>
      <c r="KQ47"/>
      <c r="KR47"/>
      <c r="KS47"/>
      <c r="KT47"/>
      <c r="KU47"/>
      <c r="KV47"/>
      <c r="KW47"/>
      <c r="KX47"/>
      <c r="KY47"/>
      <c r="KZ47"/>
      <c r="LA47"/>
      <c r="LB47"/>
      <c r="LC47"/>
      <c r="LD47"/>
      <c r="LE47"/>
      <c r="LF47"/>
      <c r="LG47"/>
      <c r="LH47"/>
      <c r="LI47"/>
      <c r="LJ47"/>
      <c r="LK47"/>
      <c r="LL47"/>
      <c r="LM47"/>
      <c r="LN47"/>
      <c r="LO47"/>
      <c r="LP47"/>
      <c r="LQ47"/>
      <c r="LR47"/>
      <c r="LS47"/>
      <c r="LT47"/>
      <c r="LU47"/>
      <c r="LV47"/>
      <c r="LW47"/>
      <c r="LX47"/>
      <c r="LY47"/>
      <c r="LZ47"/>
      <c r="MA47"/>
      <c r="MB47"/>
      <c r="MC47"/>
      <c r="MD47"/>
      <c r="ME47"/>
      <c r="MF47"/>
      <c r="MG47"/>
      <c r="MH47"/>
      <c r="MI47"/>
      <c r="MJ47"/>
      <c r="MK47"/>
      <c r="ML47"/>
      <c r="MM47"/>
      <c r="MN47"/>
      <c r="MO47"/>
      <c r="MP47"/>
      <c r="MQ47"/>
      <c r="MR47"/>
      <c r="MS47"/>
      <c r="MT47"/>
      <c r="MU47"/>
      <c r="MV47"/>
      <c r="MW47"/>
      <c r="MX47"/>
      <c r="MY47"/>
      <c r="MZ47"/>
      <c r="NA47"/>
      <c r="NB47"/>
      <c r="NC47"/>
      <c r="ND47"/>
      <c r="NE47"/>
      <c r="NF47"/>
      <c r="NG47"/>
      <c r="NH47"/>
      <c r="NI47"/>
      <c r="NJ47"/>
      <c r="NK47"/>
      <c r="NL47"/>
      <c r="NM47"/>
      <c r="NN47"/>
      <c r="NO47"/>
      <c r="NP47"/>
      <c r="NQ47"/>
      <c r="NR47"/>
      <c r="NS47"/>
      <c r="NT47"/>
      <c r="NU47"/>
      <c r="NV47"/>
      <c r="NW47"/>
      <c r="NX47"/>
      <c r="NY47"/>
      <c r="NZ47"/>
      <c r="OA47"/>
      <c r="OB47"/>
      <c r="OC47"/>
      <c r="OD47"/>
      <c r="OE47"/>
      <c r="OF47"/>
      <c r="OG47"/>
      <c r="OH47"/>
      <c r="OI47"/>
      <c r="OJ47"/>
      <c r="OK47"/>
      <c r="OL47"/>
      <c r="OM47"/>
      <c r="ON47"/>
      <c r="OO47"/>
      <c r="OP47"/>
      <c r="OQ47"/>
      <c r="OR47"/>
      <c r="OS47"/>
      <c r="OT47"/>
      <c r="OU47"/>
      <c r="OV47"/>
      <c r="OW47"/>
      <c r="OX47"/>
      <c r="OY47"/>
      <c r="OZ47"/>
      <c r="PA47"/>
      <c r="PB47"/>
      <c r="PC47"/>
      <c r="PD47"/>
      <c r="PE47"/>
      <c r="PF47"/>
      <c r="PG47"/>
      <c r="PH47"/>
      <c r="PI47"/>
      <c r="PJ47"/>
      <c r="PK47"/>
      <c r="PL47"/>
      <c r="PM47"/>
      <c r="PN47"/>
      <c r="PO47"/>
      <c r="PP47"/>
      <c r="PQ47"/>
      <c r="PR47"/>
      <c r="PS47"/>
      <c r="PT47"/>
      <c r="PU47"/>
      <c r="PV47"/>
      <c r="PW47"/>
      <c r="PX47"/>
      <c r="PY47"/>
      <c r="PZ47"/>
      <c r="QA47"/>
      <c r="QB47"/>
      <c r="QC47"/>
      <c r="QD47"/>
      <c r="QE47"/>
      <c r="QF47"/>
      <c r="QG47"/>
      <c r="QH47"/>
      <c r="QI47"/>
      <c r="QJ47"/>
      <c r="QK47"/>
      <c r="QL47"/>
      <c r="QM47"/>
      <c r="QN47"/>
      <c r="QO47"/>
      <c r="QP47"/>
      <c r="QQ47"/>
      <c r="QR47"/>
      <c r="QS47"/>
      <c r="QT47"/>
      <c r="QU47"/>
      <c r="QV47"/>
      <c r="QW47"/>
      <c r="QX47"/>
      <c r="QY47"/>
      <c r="QZ47"/>
      <c r="RA47"/>
      <c r="RB47"/>
      <c r="RC47"/>
      <c r="RD47"/>
      <c r="RE47"/>
      <c r="RF47"/>
      <c r="RG47"/>
      <c r="RH47"/>
      <c r="RI47"/>
      <c r="RJ47"/>
      <c r="RK47"/>
      <c r="RL47"/>
      <c r="RM47"/>
      <c r="RN47"/>
      <c r="RO47"/>
      <c r="RP47"/>
      <c r="RQ47"/>
      <c r="RR47"/>
      <c r="RS47"/>
      <c r="RT47"/>
      <c r="RU47"/>
      <c r="RV47"/>
      <c r="RW47"/>
      <c r="RX47"/>
      <c r="RY47"/>
      <c r="RZ47"/>
      <c r="SA47"/>
      <c r="SB47"/>
      <c r="SC47"/>
      <c r="SD47"/>
      <c r="SE47"/>
      <c r="SF47"/>
      <c r="SG47"/>
      <c r="SH47"/>
      <c r="SI47"/>
      <c r="SJ47"/>
      <c r="SK47"/>
      <c r="SL47"/>
      <c r="SM47"/>
      <c r="SN47"/>
      <c r="SO47"/>
      <c r="SP47"/>
      <c r="SQ47"/>
      <c r="SR47"/>
      <c r="SS47"/>
      <c r="ST47"/>
      <c r="SU47"/>
      <c r="SV47"/>
      <c r="SW47"/>
      <c r="SX47"/>
      <c r="SY47"/>
      <c r="SZ47"/>
      <c r="TA47"/>
      <c r="TB47"/>
      <c r="TC47"/>
      <c r="TD47"/>
      <c r="TE47"/>
      <c r="TF47"/>
      <c r="TG47"/>
      <c r="TH47"/>
      <c r="TI47"/>
      <c r="TJ47"/>
      <c r="TK47"/>
      <c r="TL47"/>
      <c r="TM47"/>
      <c r="TN47"/>
      <c r="TO47"/>
      <c r="TP47"/>
      <c r="TQ47"/>
      <c r="TR47"/>
      <c r="TS47"/>
      <c r="TT47"/>
      <c r="TU47"/>
      <c r="TV47"/>
      <c r="TW47"/>
      <c r="TX47"/>
      <c r="TY47"/>
      <c r="TZ47"/>
      <c r="UA47"/>
      <c r="UB47"/>
      <c r="UC47"/>
      <c r="UD47"/>
      <c r="UE47"/>
      <c r="UF47"/>
      <c r="UG47"/>
      <c r="UH47"/>
      <c r="UI47"/>
      <c r="UJ47"/>
      <c r="UK47"/>
      <c r="UL47"/>
      <c r="UM47"/>
      <c r="UN47"/>
      <c r="UO47"/>
      <c r="UP47"/>
      <c r="UQ47"/>
      <c r="UR47"/>
      <c r="US47"/>
      <c r="UT47"/>
      <c r="UU47"/>
      <c r="UV47"/>
      <c r="UW47"/>
      <c r="UX47"/>
      <c r="UY47"/>
      <c r="UZ47"/>
      <c r="VA47"/>
      <c r="VB47"/>
      <c r="VC47"/>
      <c r="VD47"/>
      <c r="VE47"/>
      <c r="VF47"/>
      <c r="VG47"/>
      <c r="VH47"/>
      <c r="VI47"/>
      <c r="VJ47"/>
      <c r="VK47"/>
      <c r="VL47"/>
      <c r="VM47"/>
      <c r="VN47"/>
      <c r="VO47"/>
      <c r="VP47"/>
      <c r="VQ47"/>
      <c r="VR47"/>
      <c r="VS47"/>
      <c r="VT47"/>
      <c r="VU47"/>
      <c r="VV47"/>
      <c r="VW47"/>
      <c r="VX47"/>
      <c r="VY47"/>
      <c r="VZ47"/>
      <c r="WA47"/>
      <c r="WB47"/>
      <c r="WC47"/>
      <c r="WD47"/>
      <c r="WE47"/>
      <c r="WF47"/>
      <c r="WG47"/>
      <c r="WH47"/>
      <c r="WI47"/>
      <c r="WJ47"/>
      <c r="WK47"/>
      <c r="WL47"/>
      <c r="WM47"/>
      <c r="WN47"/>
      <c r="WO47"/>
      <c r="WP47"/>
      <c r="WQ47"/>
      <c r="WR47"/>
      <c r="WS47"/>
      <c r="WT47"/>
      <c r="WU47"/>
      <c r="WV47"/>
      <c r="WW47"/>
      <c r="WX47"/>
      <c r="WY47"/>
      <c r="WZ47"/>
      <c r="XA47"/>
      <c r="XB47"/>
      <c r="XC47"/>
      <c r="XD47"/>
      <c r="XE47"/>
      <c r="XF47"/>
      <c r="XG47"/>
      <c r="XH47"/>
      <c r="XI47"/>
      <c r="XJ47"/>
      <c r="XK47"/>
      <c r="XL47"/>
      <c r="XM47"/>
      <c r="XN47"/>
      <c r="XO47"/>
      <c r="XP47"/>
      <c r="XQ47"/>
      <c r="XR47"/>
      <c r="XS47"/>
      <c r="XT47"/>
      <c r="XU47"/>
      <c r="XV47"/>
      <c r="XW47"/>
      <c r="XX47"/>
      <c r="XY47"/>
      <c r="XZ47"/>
      <c r="YA47"/>
      <c r="YB47"/>
      <c r="YC47"/>
      <c r="YD47"/>
      <c r="YE47"/>
      <c r="YF47"/>
      <c r="YG47"/>
      <c r="YH47"/>
      <c r="YI47"/>
      <c r="YJ47"/>
      <c r="YK47"/>
      <c r="YL47"/>
      <c r="YM47"/>
      <c r="YN47"/>
      <c r="YO47"/>
      <c r="YP47"/>
      <c r="YQ47"/>
      <c r="YR47"/>
      <c r="YS47"/>
      <c r="YT47"/>
      <c r="YU47"/>
      <c r="YV47"/>
      <c r="YW47"/>
      <c r="YX47"/>
      <c r="YY47"/>
      <c r="YZ47"/>
      <c r="ZA47"/>
      <c r="ZB47"/>
      <c r="ZC47"/>
      <c r="ZD47"/>
      <c r="ZE47"/>
      <c r="ZF47"/>
      <c r="ZG47"/>
      <c r="ZH47"/>
      <c r="ZI47"/>
      <c r="ZJ47"/>
      <c r="ZK47"/>
      <c r="ZL47"/>
      <c r="ZM47"/>
      <c r="ZN47"/>
      <c r="ZO47"/>
      <c r="ZP47"/>
      <c r="ZQ47"/>
      <c r="ZR47"/>
      <c r="ZS47"/>
      <c r="ZT47"/>
      <c r="ZU47"/>
      <c r="ZV47"/>
      <c r="ZW47"/>
      <c r="ZX47"/>
      <c r="ZY47"/>
      <c r="ZZ47" s="52"/>
      <c r="AAA47" s="192"/>
      <c r="AAB47"/>
      <c r="AAC47"/>
      <c r="AAD47" s="90"/>
      <c r="AAE47" s="519">
        <v>1</v>
      </c>
      <c r="AAF47" s="90" t="s">
        <v>0</v>
      </c>
      <c r="AAG47" s="61"/>
      <c r="AAH47" s="73">
        <f>WORKDAY(S.EQC.Meeting+1,1,S.DDL_DEQClosed)</f>
        <v>41719</v>
      </c>
      <c r="AAI47" s="61"/>
      <c r="AAJ47" s="490"/>
      <c r="AAK47" s="77"/>
      <c r="AAL47" s="90"/>
    </row>
    <row r="48" spans="1:715" s="23" customFormat="1" ht="15" customHeight="1" thickBot="1">
      <c r="A48" s="171" t="s">
        <v>0</v>
      </c>
      <c r="B48" s="287" t="str">
        <f>AAK48</f>
        <v>DAS - fees not involved</v>
      </c>
      <c r="C48" s="356"/>
      <c r="D48" s="480"/>
      <c r="E48" s="348"/>
      <c r="F48" s="457">
        <f ca="1">IF(S.Fee.Involved="N",,NETWORKDAYS(TODAY(),H48,S.DDL_DEQClosed))</f>
        <v>0</v>
      </c>
      <c r="G48" s="533" t="s">
        <v>0</v>
      </c>
      <c r="H48" s="400">
        <f>AAH48</f>
        <v>41722</v>
      </c>
      <c r="I48" s="459"/>
      <c r="J48" s="193"/>
      <c r="K48" s="46"/>
      <c r="L48" s="46"/>
      <c r="M48" s="46"/>
      <c r="N48" s="46"/>
      <c r="O48" s="46"/>
      <c r="P48" s="46"/>
      <c r="Q48" s="46"/>
      <c r="R48" s="46"/>
      <c r="S48" s="46"/>
      <c r="T48" s="46"/>
      <c r="U48" s="46"/>
      <c r="V48" s="46"/>
      <c r="W48" s="46"/>
      <c r="X48" s="46"/>
      <c r="Y48" s="46"/>
      <c r="Z48" s="46"/>
      <c r="AA48" s="46"/>
      <c r="AB48" s="46"/>
      <c r="AC48" s="46"/>
      <c r="AD48" s="46"/>
      <c r="AE48" s="46"/>
      <c r="AF48" s="46"/>
      <c r="AG48" s="46"/>
      <c r="AH48" s="46"/>
      <c r="AI48" s="46"/>
      <c r="AJ48" s="46"/>
      <c r="AK48" s="46"/>
      <c r="AL48" s="46"/>
      <c r="AM48" s="46"/>
      <c r="AN48" s="46"/>
      <c r="AO48" s="46"/>
      <c r="AP48" s="46"/>
      <c r="AQ48" s="46"/>
      <c r="AR48" s="46"/>
      <c r="AS48" s="46"/>
      <c r="AT48" s="46"/>
      <c r="AU48" s="46"/>
      <c r="AV48" s="46"/>
      <c r="AW48" s="46"/>
      <c r="AX48" s="46"/>
      <c r="AY48" s="46"/>
      <c r="AZ48" s="46"/>
      <c r="BA48" s="46"/>
      <c r="BB48" s="46"/>
      <c r="BC48" s="46"/>
      <c r="BD48" s="46"/>
      <c r="BE48" s="46"/>
      <c r="BF48" s="46"/>
      <c r="BG48" s="46"/>
      <c r="BH48" s="46"/>
      <c r="BI48" s="46"/>
      <c r="BJ48" s="46"/>
      <c r="BK48" s="46"/>
      <c r="BL48" s="46"/>
      <c r="BM48" s="46"/>
      <c r="BN48" s="46"/>
      <c r="BO48" s="46"/>
      <c r="BP48" s="46"/>
      <c r="BQ48" s="46"/>
      <c r="BR48" s="46"/>
      <c r="BS48" s="46"/>
      <c r="BT48" s="46"/>
      <c r="BU48" s="46"/>
      <c r="BV48" s="46"/>
      <c r="BW48" s="46"/>
      <c r="BX48" s="46"/>
      <c r="BY48" s="46"/>
      <c r="BZ48" s="46"/>
      <c r="CA48" s="46"/>
      <c r="CB48" s="46"/>
      <c r="CC48" s="46"/>
      <c r="CD48" s="46"/>
      <c r="CE48" s="46"/>
      <c r="CF48" s="46"/>
      <c r="CG48" s="46"/>
      <c r="CH48" s="46"/>
      <c r="CI48" s="46"/>
      <c r="CJ48" s="46"/>
      <c r="CK48" s="46"/>
      <c r="CL48" s="46"/>
      <c r="CM48" s="46"/>
      <c r="CN48" s="46"/>
      <c r="CO48" s="46"/>
      <c r="CP48" s="46"/>
      <c r="CQ48" s="46"/>
      <c r="CR48" s="46"/>
      <c r="CS48" s="46"/>
      <c r="CT48" s="46"/>
      <c r="CU48" s="46"/>
      <c r="CV48" s="46"/>
      <c r="CW48" s="46"/>
      <c r="CX48" s="46"/>
      <c r="CY48" s="46"/>
      <c r="CZ48" s="46"/>
      <c r="DA48" s="46"/>
      <c r="DB48" s="46"/>
      <c r="DC48" s="46"/>
      <c r="DD48" s="46"/>
      <c r="DE48" s="46"/>
      <c r="DF48" s="46"/>
      <c r="DG48" s="46"/>
      <c r="DH48" s="46"/>
      <c r="DI48" s="46"/>
      <c r="DJ48" s="46"/>
      <c r="DK48" s="46"/>
      <c r="DL48" s="46"/>
      <c r="DM48" s="46"/>
      <c r="DN48" s="46"/>
      <c r="DO48" s="46"/>
      <c r="DP48" s="46"/>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c r="IW48"/>
      <c r="IX48"/>
      <c r="IY48"/>
      <c r="IZ48"/>
      <c r="JA48"/>
      <c r="JB48"/>
      <c r="JC48"/>
      <c r="JD48"/>
      <c r="JE48"/>
      <c r="JF48"/>
      <c r="JG48"/>
      <c r="JH48"/>
      <c r="JI48"/>
      <c r="JJ48"/>
      <c r="JK48"/>
      <c r="JL48"/>
      <c r="JM48"/>
      <c r="JN48"/>
      <c r="JO48"/>
      <c r="JP48"/>
      <c r="JQ48"/>
      <c r="JR48"/>
      <c r="JS48"/>
      <c r="JT48"/>
      <c r="JU48"/>
      <c r="JV48"/>
      <c r="JW48"/>
      <c r="JX48"/>
      <c r="JY48"/>
      <c r="JZ48"/>
      <c r="KA48"/>
      <c r="KB48"/>
      <c r="KC48"/>
      <c r="KD48"/>
      <c r="KE48"/>
      <c r="KF48"/>
      <c r="KG48"/>
      <c r="KH48"/>
      <c r="KI48"/>
      <c r="KJ48"/>
      <c r="KK48"/>
      <c r="KL48"/>
      <c r="KM48"/>
      <c r="KN48"/>
      <c r="KO48"/>
      <c r="KP48"/>
      <c r="KQ48"/>
      <c r="KR48"/>
      <c r="KS48"/>
      <c r="KT48"/>
      <c r="KU48"/>
      <c r="KV48"/>
      <c r="KW48"/>
      <c r="KX48"/>
      <c r="KY48"/>
      <c r="KZ48"/>
      <c r="LA48"/>
      <c r="LB48"/>
      <c r="LC48"/>
      <c r="LD48"/>
      <c r="LE48"/>
      <c r="LF48"/>
      <c r="LG48"/>
      <c r="LH48"/>
      <c r="LI48"/>
      <c r="LJ48"/>
      <c r="LK48"/>
      <c r="LL48"/>
      <c r="LM48"/>
      <c r="LN48"/>
      <c r="LO48"/>
      <c r="LP48"/>
      <c r="LQ48"/>
      <c r="LR48"/>
      <c r="LS48"/>
      <c r="LT48"/>
      <c r="LU48"/>
      <c r="LV48"/>
      <c r="LW48"/>
      <c r="LX48"/>
      <c r="LY48"/>
      <c r="LZ48"/>
      <c r="MA48"/>
      <c r="MB48"/>
      <c r="MC48"/>
      <c r="MD48"/>
      <c r="ME48"/>
      <c r="MF48"/>
      <c r="MG48"/>
      <c r="MH48"/>
      <c r="MI48"/>
      <c r="MJ48"/>
      <c r="MK48"/>
      <c r="ML48"/>
      <c r="MM48"/>
      <c r="MN48"/>
      <c r="MO48"/>
      <c r="MP48"/>
      <c r="MQ48"/>
      <c r="MR48"/>
      <c r="MS48"/>
      <c r="MT48"/>
      <c r="MU48"/>
      <c r="MV48"/>
      <c r="MW48"/>
      <c r="MX48"/>
      <c r="MY48"/>
      <c r="MZ48"/>
      <c r="NA48"/>
      <c r="NB48"/>
      <c r="NC48"/>
      <c r="ND48"/>
      <c r="NE48"/>
      <c r="NF48"/>
      <c r="NG48"/>
      <c r="NH48"/>
      <c r="NI48"/>
      <c r="NJ48"/>
      <c r="NK48"/>
      <c r="NL48"/>
      <c r="NM48"/>
      <c r="NN48"/>
      <c r="NO48"/>
      <c r="NP48"/>
      <c r="NQ48"/>
      <c r="NR48"/>
      <c r="NS48"/>
      <c r="NT48"/>
      <c r="NU48"/>
      <c r="NV48"/>
      <c r="NW48"/>
      <c r="NX48"/>
      <c r="NY48"/>
      <c r="NZ48"/>
      <c r="OA48"/>
      <c r="OB48"/>
      <c r="OC48"/>
      <c r="OD48"/>
      <c r="OE48"/>
      <c r="OF48"/>
      <c r="OG48"/>
      <c r="OH48"/>
      <c r="OI48"/>
      <c r="OJ48"/>
      <c r="OK48"/>
      <c r="OL48"/>
      <c r="OM48"/>
      <c r="ON48"/>
      <c r="OO48"/>
      <c r="OP48"/>
      <c r="OQ48"/>
      <c r="OR48"/>
      <c r="OS48"/>
      <c r="OT48"/>
      <c r="OU48"/>
      <c r="OV48"/>
      <c r="OW48"/>
      <c r="OX48"/>
      <c r="OY48"/>
      <c r="OZ48"/>
      <c r="PA48"/>
      <c r="PB48"/>
      <c r="PC48"/>
      <c r="PD48"/>
      <c r="PE48"/>
      <c r="PF48"/>
      <c r="PG48"/>
      <c r="PH48"/>
      <c r="PI48"/>
      <c r="PJ48"/>
      <c r="PK48"/>
      <c r="PL48"/>
      <c r="PM48"/>
      <c r="PN48"/>
      <c r="PO48"/>
      <c r="PP48"/>
      <c r="PQ48"/>
      <c r="PR48"/>
      <c r="PS48"/>
      <c r="PT48"/>
      <c r="PU48"/>
      <c r="PV48"/>
      <c r="PW48"/>
      <c r="PX48"/>
      <c r="PY48"/>
      <c r="PZ48"/>
      <c r="QA48"/>
      <c r="QB48"/>
      <c r="QC48"/>
      <c r="QD48"/>
      <c r="QE48"/>
      <c r="QF48"/>
      <c r="QG48"/>
      <c r="QH48"/>
      <c r="QI48"/>
      <c r="QJ48"/>
      <c r="QK48"/>
      <c r="QL48"/>
      <c r="QM48"/>
      <c r="QN48"/>
      <c r="QO48"/>
      <c r="QP48"/>
      <c r="QQ48"/>
      <c r="QR48"/>
      <c r="QS48"/>
      <c r="QT48"/>
      <c r="QU48"/>
      <c r="QV48"/>
      <c r="QW48"/>
      <c r="QX48"/>
      <c r="QY48"/>
      <c r="QZ48"/>
      <c r="RA48"/>
      <c r="RB48"/>
      <c r="RC48"/>
      <c r="RD48"/>
      <c r="RE48"/>
      <c r="RF48"/>
      <c r="RG48"/>
      <c r="RH48"/>
      <c r="RI48"/>
      <c r="RJ48"/>
      <c r="RK48"/>
      <c r="RL48"/>
      <c r="RM48"/>
      <c r="RN48"/>
      <c r="RO48"/>
      <c r="RP48"/>
      <c r="RQ48"/>
      <c r="RR48"/>
      <c r="RS48"/>
      <c r="RT48"/>
      <c r="RU48"/>
      <c r="RV48"/>
      <c r="RW48"/>
      <c r="RX48"/>
      <c r="RY48"/>
      <c r="RZ48"/>
      <c r="SA48"/>
      <c r="SB48"/>
      <c r="SC48"/>
      <c r="SD48"/>
      <c r="SE48"/>
      <c r="SF48"/>
      <c r="SG48"/>
      <c r="SH48"/>
      <c r="SI48"/>
      <c r="SJ48"/>
      <c r="SK48"/>
      <c r="SL48"/>
      <c r="SM48"/>
      <c r="SN48"/>
      <c r="SO48"/>
      <c r="SP48"/>
      <c r="SQ48"/>
      <c r="SR48"/>
      <c r="SS48"/>
      <c r="ST48"/>
      <c r="SU48"/>
      <c r="SV48"/>
      <c r="SW48"/>
      <c r="SX48"/>
      <c r="SY48"/>
      <c r="SZ48"/>
      <c r="TA48"/>
      <c r="TB48"/>
      <c r="TC48"/>
      <c r="TD48"/>
      <c r="TE48"/>
      <c r="TF48"/>
      <c r="TG48"/>
      <c r="TH48"/>
      <c r="TI48"/>
      <c r="TJ48"/>
      <c r="TK48"/>
      <c r="TL48"/>
      <c r="TM48"/>
      <c r="TN48"/>
      <c r="TO48"/>
      <c r="TP48"/>
      <c r="TQ48"/>
      <c r="TR48"/>
      <c r="TS48"/>
      <c r="TT48"/>
      <c r="TU48"/>
      <c r="TV48"/>
      <c r="TW48"/>
      <c r="TX48"/>
      <c r="TY48"/>
      <c r="TZ48"/>
      <c r="UA48"/>
      <c r="UB48"/>
      <c r="UC48"/>
      <c r="UD48"/>
      <c r="UE48"/>
      <c r="UF48"/>
      <c r="UG48"/>
      <c r="UH48"/>
      <c r="UI48"/>
      <c r="UJ48"/>
      <c r="UK48"/>
      <c r="UL48"/>
      <c r="UM48"/>
      <c r="UN48"/>
      <c r="UO48"/>
      <c r="UP48"/>
      <c r="UQ48"/>
      <c r="UR48"/>
      <c r="US48"/>
      <c r="UT48"/>
      <c r="UU48"/>
      <c r="UV48"/>
      <c r="UW48"/>
      <c r="UX48"/>
      <c r="UY48"/>
      <c r="UZ48"/>
      <c r="VA48"/>
      <c r="VB48"/>
      <c r="VC48"/>
      <c r="VD48"/>
      <c r="VE48"/>
      <c r="VF48"/>
      <c r="VG48"/>
      <c r="VH48"/>
      <c r="VI48"/>
      <c r="VJ48"/>
      <c r="VK48"/>
      <c r="VL48"/>
      <c r="VM48"/>
      <c r="VN48"/>
      <c r="VO48"/>
      <c r="VP48"/>
      <c r="VQ48"/>
      <c r="VR48"/>
      <c r="VS48"/>
      <c r="VT48"/>
      <c r="VU48"/>
      <c r="VV48"/>
      <c r="VW48"/>
      <c r="VX48"/>
      <c r="VY48"/>
      <c r="VZ48"/>
      <c r="WA48"/>
      <c r="WB48"/>
      <c r="WC48"/>
      <c r="WD48"/>
      <c r="WE48"/>
      <c r="WF48"/>
      <c r="WG48"/>
      <c r="WH48"/>
      <c r="WI48"/>
      <c r="WJ48"/>
      <c r="WK48"/>
      <c r="WL48"/>
      <c r="WM48"/>
      <c r="WN48"/>
      <c r="WO48"/>
      <c r="WP48"/>
      <c r="WQ48"/>
      <c r="WR48"/>
      <c r="WS48"/>
      <c r="WT48"/>
      <c r="WU48"/>
      <c r="WV48"/>
      <c r="WW48"/>
      <c r="WX48"/>
      <c r="WY48"/>
      <c r="WZ48"/>
      <c r="XA48"/>
      <c r="XB48"/>
      <c r="XC48"/>
      <c r="XD48"/>
      <c r="XE48"/>
      <c r="XF48"/>
      <c r="XG48"/>
      <c r="XH48"/>
      <c r="XI48"/>
      <c r="XJ48"/>
      <c r="XK48"/>
      <c r="XL48"/>
      <c r="XM48"/>
      <c r="XN48"/>
      <c r="XO48"/>
      <c r="XP48"/>
      <c r="XQ48"/>
      <c r="XR48"/>
      <c r="XS48"/>
      <c r="XT48"/>
      <c r="XU48"/>
      <c r="XV48"/>
      <c r="XW48"/>
      <c r="XX48"/>
      <c r="XY48"/>
      <c r="XZ48"/>
      <c r="YA48"/>
      <c r="YB48"/>
      <c r="YC48"/>
      <c r="YD48"/>
      <c r="YE48"/>
      <c r="YF48"/>
      <c r="YG48"/>
      <c r="YH48"/>
      <c r="YI48"/>
      <c r="YJ48"/>
      <c r="YK48"/>
      <c r="YL48"/>
      <c r="YM48"/>
      <c r="YN48"/>
      <c r="YO48"/>
      <c r="YP48"/>
      <c r="YQ48"/>
      <c r="YR48"/>
      <c r="YS48"/>
      <c r="YT48"/>
      <c r="YU48"/>
      <c r="YV48"/>
      <c r="YW48"/>
      <c r="YX48"/>
      <c r="YY48"/>
      <c r="YZ48"/>
      <c r="ZA48"/>
      <c r="ZB48"/>
      <c r="ZC48"/>
      <c r="ZD48"/>
      <c r="ZE48"/>
      <c r="ZF48"/>
      <c r="ZG48"/>
      <c r="ZH48"/>
      <c r="ZI48"/>
      <c r="ZJ48"/>
      <c r="ZK48"/>
      <c r="ZL48"/>
      <c r="ZM48"/>
      <c r="ZN48"/>
      <c r="ZO48"/>
      <c r="ZP48"/>
      <c r="ZQ48"/>
      <c r="ZR48"/>
      <c r="ZS48"/>
      <c r="ZT48"/>
      <c r="ZU48"/>
      <c r="ZV48"/>
      <c r="ZW48"/>
      <c r="ZX48"/>
      <c r="ZY48"/>
      <c r="ZZ48" s="52"/>
      <c r="AAA48" s="192"/>
      <c r="AAB48"/>
      <c r="AAC48"/>
      <c r="AAD48" s="90"/>
      <c r="AAE48" s="519">
        <f>IF(S.Fee.Involved="Y",1,0)</f>
        <v>0</v>
      </c>
      <c r="AAF48" s="90" t="s">
        <v>0</v>
      </c>
      <c r="AAG48" s="90" t="s">
        <v>0</v>
      </c>
      <c r="AAH48" s="73">
        <f>WORKDAY(S.EQC.Meeting+5,0,S.DDL_DEQClosed)</f>
        <v>41722</v>
      </c>
      <c r="AAI48" s="61"/>
      <c r="AAJ48" s="490"/>
      <c r="AAK48" s="76" t="str">
        <f>IF(S.Fee.Involved="N","DAS - fees not involved",IF(S.Fee.DASApprovalRequired="Y","DAS - submit Part 2 within ten days after EQC rulemaking action","DAS - email notification within 10 days after EQC rulemaking action"))</f>
        <v>DAS - fees not involved</v>
      </c>
      <c r="AAL48" s="90"/>
    </row>
    <row r="49" spans="1:715" ht="15" customHeight="1" thickBot="1">
      <c r="A49" s="171"/>
      <c r="B49" s="541" t="s">
        <v>495</v>
      </c>
      <c r="C49" s="724" t="s">
        <v>17</v>
      </c>
      <c r="D49" s="472"/>
      <c r="E49" s="348"/>
      <c r="F49" s="457">
        <f ca="1">IF(YEAR(H49)&gt;2000,NETWORKDAYS(TODAY(),H49,S.DDL_DEQClosed),0)</f>
        <v>101</v>
      </c>
      <c r="G49" s="533" t="s">
        <v>0</v>
      </c>
      <c r="H49" s="400">
        <f>AAH49</f>
        <v>41719</v>
      </c>
      <c r="I49" s="459"/>
      <c r="J49" s="194"/>
      <c r="K49" s="49"/>
      <c r="L49" s="49"/>
      <c r="M49" s="49"/>
      <c r="N49" s="49"/>
      <c r="O49" s="49"/>
      <c r="P49" s="49"/>
      <c r="Q49" s="49"/>
      <c r="R49" s="49"/>
      <c r="S49" s="49"/>
      <c r="T49" s="49"/>
      <c r="U49" s="49"/>
      <c r="V49" s="49"/>
      <c r="W49" s="49"/>
      <c r="X49" s="49"/>
      <c r="Y49" s="49"/>
      <c r="Z49" s="49"/>
      <c r="AA49" s="49"/>
      <c r="AB49" s="49"/>
      <c r="AC49" s="49"/>
      <c r="AD49" s="49"/>
      <c r="AE49" s="49"/>
      <c r="AF49" s="49"/>
      <c r="AG49" s="49"/>
      <c r="AH49" s="49"/>
      <c r="AI49" s="49"/>
      <c r="AJ49" s="49"/>
      <c r="AK49" s="49"/>
      <c r="AL49" s="49"/>
      <c r="AM49" s="49"/>
      <c r="AN49" s="49"/>
      <c r="AO49" s="49"/>
      <c r="AP49" s="49"/>
      <c r="AQ49" s="49"/>
      <c r="AR49" s="49"/>
      <c r="AS49" s="49"/>
      <c r="AT49" s="49"/>
      <c r="AU49" s="49"/>
      <c r="AV49" s="49"/>
      <c r="AW49" s="49"/>
      <c r="AX49" s="49"/>
      <c r="AY49" s="49"/>
      <c r="AZ49" s="49"/>
      <c r="BA49" s="49"/>
      <c r="BB49" s="49"/>
      <c r="BC49" s="49"/>
      <c r="BD49" s="49"/>
      <c r="BE49" s="49"/>
      <c r="BF49" s="49"/>
      <c r="BG49" s="49"/>
      <c r="BH49" s="49"/>
      <c r="BI49" s="49"/>
      <c r="BJ49" s="49"/>
      <c r="BK49" s="49"/>
      <c r="BL49" s="49"/>
      <c r="BM49" s="49"/>
      <c r="BN49" s="49"/>
      <c r="BO49" s="49"/>
      <c r="BP49" s="49"/>
      <c r="BQ49" s="49"/>
      <c r="BR49" s="49"/>
      <c r="BS49" s="49"/>
      <c r="BT49" s="49"/>
      <c r="BU49" s="49"/>
      <c r="BV49" s="49"/>
      <c r="BW49" s="49"/>
      <c r="BX49" s="49"/>
      <c r="BY49" s="49"/>
      <c r="BZ49" s="49"/>
      <c r="CA49" s="49"/>
      <c r="CB49" s="49"/>
      <c r="CC49" s="49"/>
      <c r="CD49" s="49"/>
      <c r="CE49" s="49"/>
      <c r="CF49" s="49"/>
      <c r="CG49" s="49"/>
      <c r="CH49" s="49"/>
      <c r="CI49" s="49"/>
      <c r="CJ49" s="49"/>
      <c r="CK49" s="49"/>
      <c r="CL49" s="49"/>
      <c r="CM49" s="49"/>
      <c r="CN49" s="49"/>
      <c r="CO49" s="49"/>
      <c r="CP49" s="49"/>
      <c r="CQ49" s="49"/>
      <c r="CR49" s="49"/>
      <c r="CS49" s="49"/>
      <c r="CT49" s="49"/>
      <c r="CU49" s="49"/>
      <c r="CV49" s="49"/>
      <c r="CW49" s="49"/>
      <c r="CX49" s="49"/>
      <c r="CY49" s="49"/>
      <c r="CZ49" s="49"/>
      <c r="DA49" s="49"/>
      <c r="DB49" s="49"/>
      <c r="DC49" s="49"/>
      <c r="DD49" s="49"/>
      <c r="DE49" s="49"/>
      <c r="DF49" s="49"/>
      <c r="DG49" s="49"/>
      <c r="DH49" s="49"/>
      <c r="DI49" s="49"/>
      <c r="DJ49" s="49"/>
      <c r="DK49" s="49"/>
      <c r="DL49" s="49"/>
      <c r="DM49" s="49"/>
      <c r="DN49" s="49"/>
      <c r="DO49" s="49"/>
      <c r="DP49" s="49"/>
      <c r="AAA49" s="192"/>
      <c r="AAD49" s="90"/>
      <c r="AAE49" s="519">
        <v>1</v>
      </c>
      <c r="AAF49" s="90"/>
      <c r="AAG49" s="90" t="s">
        <v>0</v>
      </c>
      <c r="AAH49" s="73">
        <f>S.PostEQC.FileRuleWithSOS</f>
        <v>41719</v>
      </c>
      <c r="AAI49" s="73">
        <f>S.EQC.Meeting+10</f>
        <v>41727</v>
      </c>
      <c r="AAJ49" s="54"/>
      <c r="AAK49" s="39"/>
      <c r="AAL49" s="90"/>
      <c r="AAM49"/>
    </row>
    <row r="50" spans="1:715" s="23" customFormat="1" ht="15" customHeight="1">
      <c r="A50" s="171"/>
      <c r="B50" s="287" t="str">
        <f>AAK50</f>
        <v>EPA - goal to submit SIP within 60 days of adoption</v>
      </c>
      <c r="C50" s="480"/>
      <c r="D50" s="361"/>
      <c r="E50" s="348"/>
      <c r="F50" s="457">
        <f ca="1">IF(S.SIP.Involved="N",,NETWORKDAYS(TODAY(),H50,S.DDL_DEQClosed))</f>
        <v>142</v>
      </c>
      <c r="G50" s="470" t="s">
        <v>0</v>
      </c>
      <c r="H50" s="400">
        <f>AAH50</f>
        <v>41778</v>
      </c>
      <c r="I50" s="459" t="s">
        <v>0</v>
      </c>
      <c r="J50" s="193"/>
      <c r="K50" s="46"/>
      <c r="L50" s="46"/>
      <c r="M50" s="46"/>
      <c r="N50" s="46"/>
      <c r="O50" s="46"/>
      <c r="P50" s="46"/>
      <c r="Q50" s="46"/>
      <c r="R50" s="46"/>
      <c r="S50" s="46"/>
      <c r="T50" s="46"/>
      <c r="U50" s="46"/>
      <c r="V50" s="46"/>
      <c r="W50" s="46"/>
      <c r="X50" s="46"/>
      <c r="Y50" s="46"/>
      <c r="Z50" s="46"/>
      <c r="AA50" s="46"/>
      <c r="AB50" s="46"/>
      <c r="AC50" s="46"/>
      <c r="AD50" s="46"/>
      <c r="AE50" s="46"/>
      <c r="AF50" s="46"/>
      <c r="AG50" s="46"/>
      <c r="AH50" s="46"/>
      <c r="AI50" s="46"/>
      <c r="AJ50" s="46"/>
      <c r="AK50" s="46"/>
      <c r="AL50" s="46"/>
      <c r="AM50" s="46"/>
      <c r="AN50" s="46"/>
      <c r="AO50" s="46"/>
      <c r="AP50" s="46"/>
      <c r="AQ50" s="46"/>
      <c r="AR50" s="46"/>
      <c r="AS50" s="46"/>
      <c r="AT50" s="46"/>
      <c r="AU50" s="46"/>
      <c r="AV50" s="46"/>
      <c r="AW50" s="46"/>
      <c r="AX50" s="46"/>
      <c r="AY50" s="46"/>
      <c r="AZ50" s="46"/>
      <c r="BA50" s="46"/>
      <c r="BB50" s="46"/>
      <c r="BC50" s="46"/>
      <c r="BD50" s="46"/>
      <c r="BE50" s="46"/>
      <c r="BF50" s="46"/>
      <c r="BG50" s="46"/>
      <c r="BH50" s="46"/>
      <c r="BI50" s="46"/>
      <c r="BJ50" s="46"/>
      <c r="BK50" s="46"/>
      <c r="BL50" s="46"/>
      <c r="BM50" s="46"/>
      <c r="BN50" s="46"/>
      <c r="BO50" s="46"/>
      <c r="BP50" s="46"/>
      <c r="BQ50" s="46"/>
      <c r="BR50" s="46"/>
      <c r="BS50" s="46"/>
      <c r="BT50" s="46"/>
      <c r="BU50" s="46"/>
      <c r="BV50" s="46"/>
      <c r="BW50" s="46"/>
      <c r="BX50" s="46"/>
      <c r="BY50" s="46"/>
      <c r="BZ50" s="46"/>
      <c r="CA50" s="46"/>
      <c r="CB50" s="46"/>
      <c r="CC50" s="46"/>
      <c r="CD50" s="46"/>
      <c r="CE50" s="46"/>
      <c r="CF50" s="46"/>
      <c r="CG50" s="46"/>
      <c r="CH50" s="46"/>
      <c r="CI50" s="46"/>
      <c r="CJ50" s="46"/>
      <c r="CK50" s="46"/>
      <c r="CL50" s="46"/>
      <c r="CM50" s="46"/>
      <c r="CN50" s="46"/>
      <c r="CO50" s="46"/>
      <c r="CP50" s="46"/>
      <c r="CQ50" s="46"/>
      <c r="CR50" s="46"/>
      <c r="CS50" s="46"/>
      <c r="CT50" s="46"/>
      <c r="CU50" s="46"/>
      <c r="CV50" s="46"/>
      <c r="CW50" s="46"/>
      <c r="CX50" s="46"/>
      <c r="CY50" s="46"/>
      <c r="CZ50" s="46"/>
      <c r="DA50" s="46"/>
      <c r="DB50" s="46"/>
      <c r="DC50" s="46"/>
      <c r="DD50" s="46"/>
      <c r="DE50" s="46"/>
      <c r="DF50" s="46"/>
      <c r="DG50" s="46"/>
      <c r="DH50" s="46"/>
      <c r="DI50" s="46"/>
      <c r="DJ50" s="46"/>
      <c r="DK50" s="46"/>
      <c r="DL50" s="46"/>
      <c r="DM50" s="46"/>
      <c r="DN50" s="46"/>
      <c r="DO50" s="46"/>
      <c r="DP50" s="46"/>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c r="IW50"/>
      <c r="IX50"/>
      <c r="IY50"/>
      <c r="IZ50"/>
      <c r="JA50"/>
      <c r="JB50"/>
      <c r="JC50"/>
      <c r="JD50"/>
      <c r="JE50"/>
      <c r="JF50"/>
      <c r="JG50"/>
      <c r="JH50"/>
      <c r="JI50"/>
      <c r="JJ50"/>
      <c r="JK50"/>
      <c r="JL50"/>
      <c r="JM50"/>
      <c r="JN50"/>
      <c r="JO50"/>
      <c r="JP50"/>
      <c r="JQ50"/>
      <c r="JR50"/>
      <c r="JS50"/>
      <c r="JT50"/>
      <c r="JU50"/>
      <c r="JV50"/>
      <c r="JW50"/>
      <c r="JX50"/>
      <c r="JY50"/>
      <c r="JZ50"/>
      <c r="KA50"/>
      <c r="KB50"/>
      <c r="KC50"/>
      <c r="KD50"/>
      <c r="KE50"/>
      <c r="KF50"/>
      <c r="KG50"/>
      <c r="KH50"/>
      <c r="KI50"/>
      <c r="KJ50"/>
      <c r="KK50"/>
      <c r="KL50"/>
      <c r="KM50"/>
      <c r="KN50"/>
      <c r="KO50"/>
      <c r="KP50"/>
      <c r="KQ50"/>
      <c r="KR50"/>
      <c r="KS50"/>
      <c r="KT50"/>
      <c r="KU50"/>
      <c r="KV50"/>
      <c r="KW50"/>
      <c r="KX50"/>
      <c r="KY50"/>
      <c r="KZ50"/>
      <c r="LA50"/>
      <c r="LB50"/>
      <c r="LC50"/>
      <c r="LD50"/>
      <c r="LE50"/>
      <c r="LF50"/>
      <c r="LG50"/>
      <c r="LH50"/>
      <c r="LI50"/>
      <c r="LJ50"/>
      <c r="LK50"/>
      <c r="LL50"/>
      <c r="LM50"/>
      <c r="LN50"/>
      <c r="LO50"/>
      <c r="LP50"/>
      <c r="LQ50"/>
      <c r="LR50"/>
      <c r="LS50"/>
      <c r="LT50"/>
      <c r="LU50"/>
      <c r="LV50"/>
      <c r="LW50"/>
      <c r="LX50"/>
      <c r="LY50"/>
      <c r="LZ50"/>
      <c r="MA50"/>
      <c r="MB50"/>
      <c r="MC50"/>
      <c r="MD50"/>
      <c r="ME50"/>
      <c r="MF50"/>
      <c r="MG50"/>
      <c r="MH50"/>
      <c r="MI50"/>
      <c r="MJ50"/>
      <c r="MK50"/>
      <c r="ML50"/>
      <c r="MM50"/>
      <c r="MN50"/>
      <c r="MO50"/>
      <c r="MP50"/>
      <c r="MQ50"/>
      <c r="MR50"/>
      <c r="MS50"/>
      <c r="MT50"/>
      <c r="MU50"/>
      <c r="MV50"/>
      <c r="MW50"/>
      <c r="MX50"/>
      <c r="MY50"/>
      <c r="MZ50"/>
      <c r="NA50"/>
      <c r="NB50"/>
      <c r="NC50"/>
      <c r="ND50"/>
      <c r="NE50"/>
      <c r="NF50"/>
      <c r="NG50"/>
      <c r="NH50"/>
      <c r="NI50"/>
      <c r="NJ50"/>
      <c r="NK50"/>
      <c r="NL50"/>
      <c r="NM50"/>
      <c r="NN50"/>
      <c r="NO50"/>
      <c r="NP50"/>
      <c r="NQ50"/>
      <c r="NR50"/>
      <c r="NS50"/>
      <c r="NT50"/>
      <c r="NU50"/>
      <c r="NV50"/>
      <c r="NW50"/>
      <c r="NX50"/>
      <c r="NY50"/>
      <c r="NZ50"/>
      <c r="OA50"/>
      <c r="OB50"/>
      <c r="OC50"/>
      <c r="OD50"/>
      <c r="OE50"/>
      <c r="OF50"/>
      <c r="OG50"/>
      <c r="OH50"/>
      <c r="OI50"/>
      <c r="OJ50"/>
      <c r="OK50"/>
      <c r="OL50"/>
      <c r="OM50"/>
      <c r="ON50"/>
      <c r="OO50"/>
      <c r="OP50"/>
      <c r="OQ50"/>
      <c r="OR50"/>
      <c r="OS50"/>
      <c r="OT50"/>
      <c r="OU50"/>
      <c r="OV50"/>
      <c r="OW50"/>
      <c r="OX50"/>
      <c r="OY50"/>
      <c r="OZ50"/>
      <c r="PA50"/>
      <c r="PB50"/>
      <c r="PC50"/>
      <c r="PD50"/>
      <c r="PE50"/>
      <c r="PF50"/>
      <c r="PG50"/>
      <c r="PH50"/>
      <c r="PI50"/>
      <c r="PJ50"/>
      <c r="PK50"/>
      <c r="PL50"/>
      <c r="PM50"/>
      <c r="PN50"/>
      <c r="PO50"/>
      <c r="PP50"/>
      <c r="PQ50"/>
      <c r="PR50"/>
      <c r="PS50"/>
      <c r="PT50"/>
      <c r="PU50"/>
      <c r="PV50"/>
      <c r="PW50"/>
      <c r="PX50"/>
      <c r="PY50"/>
      <c r="PZ50"/>
      <c r="QA50"/>
      <c r="QB50"/>
      <c r="QC50"/>
      <c r="QD50"/>
      <c r="QE50"/>
      <c r="QF50"/>
      <c r="QG50"/>
      <c r="QH50"/>
      <c r="QI50"/>
      <c r="QJ50"/>
      <c r="QK50"/>
      <c r="QL50"/>
      <c r="QM50"/>
      <c r="QN50"/>
      <c r="QO50"/>
      <c r="QP50"/>
      <c r="QQ50"/>
      <c r="QR50"/>
      <c r="QS50"/>
      <c r="QT50"/>
      <c r="QU50"/>
      <c r="QV50"/>
      <c r="QW50"/>
      <c r="QX50"/>
      <c r="QY50"/>
      <c r="QZ50"/>
      <c r="RA50"/>
      <c r="RB50"/>
      <c r="RC50"/>
      <c r="RD50"/>
      <c r="RE50"/>
      <c r="RF50"/>
      <c r="RG50"/>
      <c r="RH50"/>
      <c r="RI50"/>
      <c r="RJ50"/>
      <c r="RK50"/>
      <c r="RL50"/>
      <c r="RM50"/>
      <c r="RN50"/>
      <c r="RO50"/>
      <c r="RP50"/>
      <c r="RQ50"/>
      <c r="RR50"/>
      <c r="RS50"/>
      <c r="RT50"/>
      <c r="RU50"/>
      <c r="RV50"/>
      <c r="RW50"/>
      <c r="RX50"/>
      <c r="RY50"/>
      <c r="RZ50"/>
      <c r="SA50"/>
      <c r="SB50"/>
      <c r="SC50"/>
      <c r="SD50"/>
      <c r="SE50"/>
      <c r="SF50"/>
      <c r="SG50"/>
      <c r="SH50"/>
      <c r="SI50"/>
      <c r="SJ50"/>
      <c r="SK50"/>
      <c r="SL50"/>
      <c r="SM50"/>
      <c r="SN50"/>
      <c r="SO50"/>
      <c r="SP50"/>
      <c r="SQ50"/>
      <c r="SR50"/>
      <c r="SS50"/>
      <c r="ST50"/>
      <c r="SU50"/>
      <c r="SV50"/>
      <c r="SW50"/>
      <c r="SX50"/>
      <c r="SY50"/>
      <c r="SZ50"/>
      <c r="TA50"/>
      <c r="TB50"/>
      <c r="TC50"/>
      <c r="TD50"/>
      <c r="TE50"/>
      <c r="TF50"/>
      <c r="TG50"/>
      <c r="TH50"/>
      <c r="TI50"/>
      <c r="TJ50"/>
      <c r="TK50"/>
      <c r="TL50"/>
      <c r="TM50"/>
      <c r="TN50"/>
      <c r="TO50"/>
      <c r="TP50"/>
      <c r="TQ50"/>
      <c r="TR50"/>
      <c r="TS50"/>
      <c r="TT50"/>
      <c r="TU50"/>
      <c r="TV50"/>
      <c r="TW50"/>
      <c r="TX50"/>
      <c r="TY50"/>
      <c r="TZ50"/>
      <c r="UA50"/>
      <c r="UB50"/>
      <c r="UC50"/>
      <c r="UD50"/>
      <c r="UE50"/>
      <c r="UF50"/>
      <c r="UG50"/>
      <c r="UH50"/>
      <c r="UI50"/>
      <c r="UJ50"/>
      <c r="UK50"/>
      <c r="UL50"/>
      <c r="UM50"/>
      <c r="UN50"/>
      <c r="UO50"/>
      <c r="UP50"/>
      <c r="UQ50"/>
      <c r="UR50"/>
      <c r="US50"/>
      <c r="UT50"/>
      <c r="UU50"/>
      <c r="UV50"/>
      <c r="UW50"/>
      <c r="UX50"/>
      <c r="UY50"/>
      <c r="UZ50"/>
      <c r="VA50"/>
      <c r="VB50"/>
      <c r="VC50"/>
      <c r="VD50"/>
      <c r="VE50"/>
      <c r="VF50"/>
      <c r="VG50"/>
      <c r="VH50"/>
      <c r="VI50"/>
      <c r="VJ50"/>
      <c r="VK50"/>
      <c r="VL50"/>
      <c r="VM50"/>
      <c r="VN50"/>
      <c r="VO50"/>
      <c r="VP50"/>
      <c r="VQ50"/>
      <c r="VR50"/>
      <c r="VS50"/>
      <c r="VT50"/>
      <c r="VU50"/>
      <c r="VV50"/>
      <c r="VW50"/>
      <c r="VX50"/>
      <c r="VY50"/>
      <c r="VZ50"/>
      <c r="WA50"/>
      <c r="WB50"/>
      <c r="WC50"/>
      <c r="WD50"/>
      <c r="WE50"/>
      <c r="WF50"/>
      <c r="WG50"/>
      <c r="WH50"/>
      <c r="WI50"/>
      <c r="WJ50"/>
      <c r="WK50"/>
      <c r="WL50"/>
      <c r="WM50"/>
      <c r="WN50"/>
      <c r="WO50"/>
      <c r="WP50"/>
      <c r="WQ50"/>
      <c r="WR50"/>
      <c r="WS50"/>
      <c r="WT50"/>
      <c r="WU50"/>
      <c r="WV50"/>
      <c r="WW50"/>
      <c r="WX50"/>
      <c r="WY50"/>
      <c r="WZ50"/>
      <c r="XA50"/>
      <c r="XB50"/>
      <c r="XC50"/>
      <c r="XD50"/>
      <c r="XE50"/>
      <c r="XF50"/>
      <c r="XG50"/>
      <c r="XH50"/>
      <c r="XI50"/>
      <c r="XJ50"/>
      <c r="XK50"/>
      <c r="XL50"/>
      <c r="XM50"/>
      <c r="XN50"/>
      <c r="XO50"/>
      <c r="XP50"/>
      <c r="XQ50"/>
      <c r="XR50"/>
      <c r="XS50"/>
      <c r="XT50"/>
      <c r="XU50"/>
      <c r="XV50"/>
      <c r="XW50"/>
      <c r="XX50"/>
      <c r="XY50"/>
      <c r="XZ50"/>
      <c r="YA50"/>
      <c r="YB50"/>
      <c r="YC50"/>
      <c r="YD50"/>
      <c r="YE50"/>
      <c r="YF50"/>
      <c r="YG50"/>
      <c r="YH50"/>
      <c r="YI50"/>
      <c r="YJ50"/>
      <c r="YK50"/>
      <c r="YL50"/>
      <c r="YM50"/>
      <c r="YN50"/>
      <c r="YO50"/>
      <c r="YP50"/>
      <c r="YQ50"/>
      <c r="YR50"/>
      <c r="YS50"/>
      <c r="YT50"/>
      <c r="YU50"/>
      <c r="YV50"/>
      <c r="YW50"/>
      <c r="YX50"/>
      <c r="YY50"/>
      <c r="YZ50"/>
      <c r="ZA50"/>
      <c r="ZB50"/>
      <c r="ZC50"/>
      <c r="ZD50"/>
      <c r="ZE50"/>
      <c r="ZF50"/>
      <c r="ZG50"/>
      <c r="ZH50"/>
      <c r="ZI50"/>
      <c r="ZJ50"/>
      <c r="ZK50"/>
      <c r="ZL50"/>
      <c r="ZM50"/>
      <c r="ZN50"/>
      <c r="ZO50"/>
      <c r="ZP50"/>
      <c r="ZQ50"/>
      <c r="ZR50"/>
      <c r="ZS50"/>
      <c r="ZT50"/>
      <c r="ZU50"/>
      <c r="ZV50"/>
      <c r="ZW50"/>
      <c r="ZX50"/>
      <c r="ZY50"/>
      <c r="ZZ50" s="52"/>
      <c r="AAA50" s="192" t="s">
        <v>0</v>
      </c>
      <c r="AAB50" s="23" t="s">
        <v>0</v>
      </c>
      <c r="AAC50"/>
      <c r="AAD50" s="90"/>
      <c r="AAE50" s="520">
        <f>IF(S.SIP.Involved="Y",1,0)</f>
        <v>1</v>
      </c>
      <c r="AAF50" s="90"/>
      <c r="AAG50" s="61"/>
      <c r="AAH50" s="73">
        <f>IF(S.SIP.Involved="N",,WORKDAY(S.EQC.Meeting+59,1,S.DDL_DEQClosed))</f>
        <v>41778</v>
      </c>
      <c r="AAI50" s="61"/>
      <c r="AAJ50" s="490"/>
      <c r="AAK50" s="76" t="str">
        <f>IF(S.SIP.Involved="Y","EPA - goal to submit SIP within 60 days of adoption","EPA - SIP not involved")</f>
        <v>EPA - goal to submit SIP within 60 days of adoption</v>
      </c>
      <c r="AAL50" s="90"/>
    </row>
    <row r="51" spans="1:715" ht="6.75" customHeight="1">
      <c r="A51" s="171"/>
      <c r="B51" s="435"/>
      <c r="C51" s="409"/>
      <c r="D51" s="430"/>
      <c r="E51" s="436"/>
      <c r="F51" s="436"/>
      <c r="G51" s="481"/>
      <c r="H51" s="409"/>
      <c r="I51" s="459"/>
      <c r="J51" s="224"/>
      <c r="K51" s="46"/>
      <c r="L51" s="46"/>
      <c r="M51" s="46"/>
      <c r="N51" s="46"/>
      <c r="O51" s="46"/>
      <c r="P51" s="46"/>
      <c r="Q51" s="46"/>
      <c r="R51" s="46"/>
      <c r="S51" s="46"/>
      <c r="T51" s="46"/>
      <c r="U51" s="46"/>
      <c r="V51" s="46"/>
      <c r="W51" s="46"/>
      <c r="X51" s="46"/>
      <c r="Y51" s="46"/>
      <c r="Z51" s="46"/>
      <c r="AA51" s="46"/>
      <c r="AB51" s="46"/>
      <c r="AC51" s="46"/>
      <c r="AD51" s="46"/>
      <c r="AE51" s="46"/>
      <c r="AF51" s="46"/>
      <c r="AG51" s="46"/>
      <c r="AH51" s="46"/>
      <c r="AI51" s="46"/>
      <c r="AJ51" s="46"/>
      <c r="AK51" s="46"/>
      <c r="AL51" s="46"/>
      <c r="AM51" s="46"/>
      <c r="AN51" s="46"/>
      <c r="AO51" s="46"/>
      <c r="AP51" s="46"/>
      <c r="AQ51" s="46"/>
      <c r="AR51" s="46"/>
      <c r="AS51" s="46"/>
      <c r="AT51" s="46"/>
      <c r="AU51" s="46"/>
      <c r="AV51" s="46"/>
      <c r="AW51" s="46"/>
      <c r="AX51" s="46"/>
      <c r="AY51" s="46"/>
      <c r="AZ51" s="46"/>
      <c r="BA51" s="46"/>
      <c r="BB51" s="46"/>
      <c r="BC51" s="46"/>
      <c r="BD51" s="46"/>
      <c r="BE51" s="46"/>
      <c r="BF51" s="46"/>
      <c r="BG51" s="46"/>
      <c r="BH51" s="46"/>
      <c r="BI51" s="46"/>
      <c r="BJ51" s="46"/>
      <c r="BK51" s="46"/>
      <c r="BL51" s="46"/>
      <c r="BM51" s="46"/>
      <c r="BN51" s="46"/>
      <c r="BO51" s="46"/>
      <c r="BP51" s="46"/>
      <c r="BQ51" s="46"/>
      <c r="BR51" s="46"/>
      <c r="BS51" s="46"/>
      <c r="BT51" s="46"/>
      <c r="BU51" s="46"/>
      <c r="BV51" s="46"/>
      <c r="BW51" s="46"/>
      <c r="BX51" s="46"/>
      <c r="BY51" s="46"/>
      <c r="BZ51" s="46"/>
      <c r="CA51" s="46"/>
      <c r="CB51" s="46"/>
      <c r="CC51" s="46"/>
      <c r="CD51" s="46"/>
      <c r="CE51" s="46"/>
      <c r="CF51" s="46"/>
      <c r="CG51" s="46"/>
      <c r="CH51" s="46"/>
      <c r="CI51" s="46"/>
      <c r="CJ51" s="46"/>
      <c r="CK51" s="46"/>
      <c r="CL51" s="46"/>
      <c r="CM51" s="46"/>
      <c r="CN51" s="46"/>
      <c r="CO51" s="46"/>
      <c r="CP51" s="46"/>
      <c r="CQ51" s="46"/>
      <c r="CR51" s="46"/>
      <c r="CS51" s="46"/>
      <c r="CT51" s="46"/>
      <c r="CU51" s="46"/>
      <c r="CV51" s="46"/>
      <c r="CW51" s="46"/>
      <c r="CX51" s="46"/>
      <c r="CY51" s="46"/>
      <c r="CZ51" s="46"/>
      <c r="DA51" s="46"/>
      <c r="DB51" s="46"/>
      <c r="DC51" s="46"/>
      <c r="DD51" s="46"/>
      <c r="DE51" s="46"/>
      <c r="DF51" s="46"/>
      <c r="DG51" s="46"/>
      <c r="DH51" s="46"/>
      <c r="DI51" s="46"/>
      <c r="DJ51" s="46"/>
      <c r="DK51" s="46"/>
      <c r="DL51" s="46"/>
      <c r="DM51" s="46"/>
      <c r="DN51" s="46"/>
      <c r="DO51" s="46"/>
      <c r="DP51" s="46"/>
      <c r="AAA51" s="192"/>
      <c r="AAD51" s="90"/>
      <c r="AAE51" s="519">
        <v>0</v>
      </c>
      <c r="AAF51" s="190" t="s">
        <v>52</v>
      </c>
      <c r="AAG51" s="71"/>
      <c r="AAH51" s="71"/>
      <c r="AAI51" s="61"/>
      <c r="AAJ51" s="54"/>
      <c r="AAK51" s="39"/>
      <c r="AAL51" s="90"/>
      <c r="AAM51"/>
    </row>
    <row r="52" spans="1:715" s="23" customFormat="1" ht="18" customHeight="1">
      <c r="A52" s="171"/>
      <c r="B52" s="118" t="s">
        <v>247</v>
      </c>
      <c r="C52" s="98"/>
      <c r="D52" s="232" t="s">
        <v>64</v>
      </c>
      <c r="E52" s="881"/>
      <c r="F52" s="881"/>
      <c r="G52" s="99" t="s">
        <v>0</v>
      </c>
      <c r="H52" s="99" t="s">
        <v>0</v>
      </c>
      <c r="I52" s="244"/>
      <c r="J52" s="217"/>
      <c r="K52" s="47"/>
      <c r="L52" s="47"/>
      <c r="M52" s="47"/>
      <c r="N52" s="47"/>
      <c r="O52" s="47"/>
      <c r="P52" s="47"/>
      <c r="Q52" s="47"/>
      <c r="R52" s="47"/>
      <c r="S52" s="47"/>
      <c r="T52" s="47"/>
      <c r="U52" s="47"/>
      <c r="V52" s="47"/>
      <c r="W52" s="47"/>
      <c r="X52" s="47"/>
      <c r="Y52" s="47"/>
      <c r="Z52" s="47"/>
      <c r="AA52" s="47"/>
      <c r="AB52" s="47"/>
      <c r="AC52" s="47"/>
      <c r="AD52" s="47"/>
      <c r="AE52" s="47"/>
      <c r="AF52" s="47"/>
      <c r="AG52" s="47"/>
      <c r="AH52" s="47"/>
      <c r="AI52" s="47"/>
      <c r="AJ52" s="47"/>
      <c r="AK52" s="47"/>
      <c r="AL52" s="47"/>
      <c r="AM52" s="47"/>
      <c r="AN52" s="47"/>
      <c r="AO52" s="47"/>
      <c r="AP52" s="47"/>
      <c r="AQ52" s="47"/>
      <c r="AR52" s="47"/>
      <c r="AS52" s="47"/>
      <c r="AT52" s="47"/>
      <c r="AU52" s="47"/>
      <c r="AV52" s="47"/>
      <c r="AW52" s="47"/>
      <c r="AX52" s="47"/>
      <c r="AY52" s="47"/>
      <c r="AZ52" s="47"/>
      <c r="BA52" s="47"/>
      <c r="BB52" s="47"/>
      <c r="BC52" s="47"/>
      <c r="BD52" s="47"/>
      <c r="BE52" s="47"/>
      <c r="BF52" s="47"/>
      <c r="BG52" s="47"/>
      <c r="BH52" s="47"/>
      <c r="BI52" s="47"/>
      <c r="BJ52" s="47"/>
      <c r="BK52" s="47"/>
      <c r="BL52" s="47"/>
      <c r="BM52" s="47"/>
      <c r="BN52" s="47"/>
      <c r="BO52" s="47"/>
      <c r="BP52" s="47"/>
      <c r="BQ52" s="47"/>
      <c r="BR52" s="47"/>
      <c r="BS52" s="47"/>
      <c r="BT52" s="47"/>
      <c r="BU52" s="47"/>
      <c r="BV52" s="47"/>
      <c r="BW52" s="47"/>
      <c r="BX52" s="47"/>
      <c r="BY52" s="47"/>
      <c r="BZ52" s="47"/>
      <c r="CA52" s="47"/>
      <c r="CB52" s="47"/>
      <c r="CC52" s="47"/>
      <c r="CD52" s="47"/>
      <c r="CE52" s="47"/>
      <c r="CF52" s="47"/>
      <c r="CG52" s="47"/>
      <c r="CH52" s="47"/>
      <c r="CI52" s="47"/>
      <c r="CJ52" s="47"/>
      <c r="CK52" s="47"/>
      <c r="CL52" s="47"/>
      <c r="CM52" s="47"/>
      <c r="CN52" s="47"/>
      <c r="CO52" s="47"/>
      <c r="CP52" s="47"/>
      <c r="CQ52" s="47"/>
      <c r="CR52" s="47"/>
      <c r="CS52" s="47"/>
      <c r="CT52" s="47"/>
      <c r="CU52" s="47"/>
      <c r="CV52" s="47"/>
      <c r="CW52" s="47"/>
      <c r="CX52" s="47"/>
      <c r="CY52" s="47"/>
      <c r="CZ52" s="47"/>
      <c r="DA52" s="47"/>
      <c r="DB52" s="47"/>
      <c r="DC52" s="47"/>
      <c r="DD52" s="47"/>
      <c r="DE52" s="47"/>
      <c r="DF52" s="47"/>
      <c r="DG52" s="47"/>
      <c r="DH52" s="47"/>
      <c r="DI52" s="47"/>
      <c r="DJ52" s="47"/>
      <c r="DK52" s="47"/>
      <c r="DL52" s="47"/>
      <c r="DM52" s="47"/>
      <c r="DN52" s="47"/>
      <c r="DO52" s="47"/>
      <c r="DP52" s="47"/>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c r="IW52"/>
      <c r="IX52"/>
      <c r="IY52"/>
      <c r="IZ52"/>
      <c r="JA52"/>
      <c r="JB52"/>
      <c r="JC52"/>
      <c r="JD52"/>
      <c r="JE52"/>
      <c r="JF52"/>
      <c r="JG52"/>
      <c r="JH52"/>
      <c r="JI52"/>
      <c r="JJ52"/>
      <c r="JK52"/>
      <c r="JL52"/>
      <c r="JM52"/>
      <c r="JN52"/>
      <c r="JO52"/>
      <c r="JP52"/>
      <c r="JQ52"/>
      <c r="JR52"/>
      <c r="JS52"/>
      <c r="JT52"/>
      <c r="JU52"/>
      <c r="JV52"/>
      <c r="JW52"/>
      <c r="JX52"/>
      <c r="JY52"/>
      <c r="JZ52"/>
      <c r="KA52"/>
      <c r="KB52"/>
      <c r="KC52"/>
      <c r="KD52"/>
      <c r="KE52"/>
      <c r="KF52"/>
      <c r="KG52"/>
      <c r="KH52"/>
      <c r="KI52"/>
      <c r="KJ52"/>
      <c r="KK52"/>
      <c r="KL52"/>
      <c r="KM52"/>
      <c r="KN52"/>
      <c r="KO52"/>
      <c r="KP52"/>
      <c r="KQ52"/>
      <c r="KR52"/>
      <c r="KS52"/>
      <c r="KT52"/>
      <c r="KU52"/>
      <c r="KV52"/>
      <c r="KW52"/>
      <c r="KX52"/>
      <c r="KY52"/>
      <c r="KZ52"/>
      <c r="LA52"/>
      <c r="LB52"/>
      <c r="LC52"/>
      <c r="LD52"/>
      <c r="LE52"/>
      <c r="LF52"/>
      <c r="LG52"/>
      <c r="LH52"/>
      <c r="LI52"/>
      <c r="LJ52"/>
      <c r="LK52"/>
      <c r="LL52"/>
      <c r="LM52"/>
      <c r="LN52"/>
      <c r="LO52"/>
      <c r="LP52"/>
      <c r="LQ52"/>
      <c r="LR52"/>
      <c r="LS52"/>
      <c r="LT52"/>
      <c r="LU52"/>
      <c r="LV52"/>
      <c r="LW52"/>
      <c r="LX52"/>
      <c r="LY52"/>
      <c r="LZ52"/>
      <c r="MA52"/>
      <c r="MB52"/>
      <c r="MC52"/>
      <c r="MD52"/>
      <c r="ME52"/>
      <c r="MF52"/>
      <c r="MG52"/>
      <c r="MH52"/>
      <c r="MI52"/>
      <c r="MJ52"/>
      <c r="MK52"/>
      <c r="ML52"/>
      <c r="MM52"/>
      <c r="MN52"/>
      <c r="MO52"/>
      <c r="MP52"/>
      <c r="MQ52"/>
      <c r="MR52"/>
      <c r="MS52"/>
      <c r="MT52"/>
      <c r="MU52"/>
      <c r="MV52"/>
      <c r="MW52"/>
      <c r="MX52"/>
      <c r="MY52"/>
      <c r="MZ52"/>
      <c r="NA52"/>
      <c r="NB52"/>
      <c r="NC52"/>
      <c r="ND52"/>
      <c r="NE52"/>
      <c r="NF52"/>
      <c r="NG52"/>
      <c r="NH52"/>
      <c r="NI52"/>
      <c r="NJ52"/>
      <c r="NK52"/>
      <c r="NL52"/>
      <c r="NM52"/>
      <c r="NN52"/>
      <c r="NO52"/>
      <c r="NP52"/>
      <c r="NQ52"/>
      <c r="NR52"/>
      <c r="NS52"/>
      <c r="NT52"/>
      <c r="NU52"/>
      <c r="NV52"/>
      <c r="NW52"/>
      <c r="NX52"/>
      <c r="NY52"/>
      <c r="NZ52"/>
      <c r="OA52"/>
      <c r="OB52"/>
      <c r="OC52"/>
      <c r="OD52"/>
      <c r="OE52"/>
      <c r="OF52"/>
      <c r="OG52"/>
      <c r="OH52"/>
      <c r="OI52"/>
      <c r="OJ52"/>
      <c r="OK52"/>
      <c r="OL52"/>
      <c r="OM52"/>
      <c r="ON52"/>
      <c r="OO52"/>
      <c r="OP52"/>
      <c r="OQ52"/>
      <c r="OR52"/>
      <c r="OS52"/>
      <c r="OT52"/>
      <c r="OU52"/>
      <c r="OV52"/>
      <c r="OW52"/>
      <c r="OX52"/>
      <c r="OY52"/>
      <c r="OZ52"/>
      <c r="PA52"/>
      <c r="PB52"/>
      <c r="PC52"/>
      <c r="PD52"/>
      <c r="PE52"/>
      <c r="PF52"/>
      <c r="PG52"/>
      <c r="PH52"/>
      <c r="PI52"/>
      <c r="PJ52"/>
      <c r="PK52"/>
      <c r="PL52"/>
      <c r="PM52"/>
      <c r="PN52"/>
      <c r="PO52"/>
      <c r="PP52"/>
      <c r="PQ52"/>
      <c r="PR52"/>
      <c r="PS52"/>
      <c r="PT52"/>
      <c r="PU52"/>
      <c r="PV52"/>
      <c r="PW52"/>
      <c r="PX52"/>
      <c r="PY52"/>
      <c r="PZ52"/>
      <c r="QA52"/>
      <c r="QB52"/>
      <c r="QC52"/>
      <c r="QD52"/>
      <c r="QE52"/>
      <c r="QF52"/>
      <c r="QG52"/>
      <c r="QH52"/>
      <c r="QI52"/>
      <c r="QJ52"/>
      <c r="QK52"/>
      <c r="QL52"/>
      <c r="QM52"/>
      <c r="QN52"/>
      <c r="QO52"/>
      <c r="QP52"/>
      <c r="QQ52"/>
      <c r="QR52"/>
      <c r="QS52"/>
      <c r="QT52"/>
      <c r="QU52"/>
      <c r="QV52"/>
      <c r="QW52"/>
      <c r="QX52"/>
      <c r="QY52"/>
      <c r="QZ52"/>
      <c r="RA52"/>
      <c r="RB52"/>
      <c r="RC52"/>
      <c r="RD52"/>
      <c r="RE52"/>
      <c r="RF52"/>
      <c r="RG52"/>
      <c r="RH52"/>
      <c r="RI52"/>
      <c r="RJ52"/>
      <c r="RK52"/>
      <c r="RL52"/>
      <c r="RM52"/>
      <c r="RN52"/>
      <c r="RO52"/>
      <c r="RP52"/>
      <c r="RQ52"/>
      <c r="RR52"/>
      <c r="RS52"/>
      <c r="RT52"/>
      <c r="RU52"/>
      <c r="RV52"/>
      <c r="RW52"/>
      <c r="RX52"/>
      <c r="RY52"/>
      <c r="RZ52"/>
      <c r="SA52"/>
      <c r="SB52"/>
      <c r="SC52"/>
      <c r="SD52"/>
      <c r="SE52"/>
      <c r="SF52"/>
      <c r="SG52"/>
      <c r="SH52"/>
      <c r="SI52"/>
      <c r="SJ52"/>
      <c r="SK52"/>
      <c r="SL52"/>
      <c r="SM52"/>
      <c r="SN52"/>
      <c r="SO52"/>
      <c r="SP52"/>
      <c r="SQ52"/>
      <c r="SR52"/>
      <c r="SS52"/>
      <c r="ST52"/>
      <c r="SU52"/>
      <c r="SV52"/>
      <c r="SW52"/>
      <c r="SX52"/>
      <c r="SY52"/>
      <c r="SZ52"/>
      <c r="TA52"/>
      <c r="TB52"/>
      <c r="TC52"/>
      <c r="TD52"/>
      <c r="TE52"/>
      <c r="TF52"/>
      <c r="TG52"/>
      <c r="TH52"/>
      <c r="TI52"/>
      <c r="TJ52"/>
      <c r="TK52"/>
      <c r="TL52"/>
      <c r="TM52"/>
      <c r="TN52"/>
      <c r="TO52"/>
      <c r="TP52"/>
      <c r="TQ52"/>
      <c r="TR52"/>
      <c r="TS52"/>
      <c r="TT52"/>
      <c r="TU52"/>
      <c r="TV52"/>
      <c r="TW52"/>
      <c r="TX52"/>
      <c r="TY52"/>
      <c r="TZ52"/>
      <c r="UA52"/>
      <c r="UB52"/>
      <c r="UC52"/>
      <c r="UD52"/>
      <c r="UE52"/>
      <c r="UF52"/>
      <c r="UG52"/>
      <c r="UH52"/>
      <c r="UI52"/>
      <c r="UJ52"/>
      <c r="UK52"/>
      <c r="UL52"/>
      <c r="UM52"/>
      <c r="UN52"/>
      <c r="UO52"/>
      <c r="UP52"/>
      <c r="UQ52"/>
      <c r="UR52"/>
      <c r="US52"/>
      <c r="UT52"/>
      <c r="UU52"/>
      <c r="UV52"/>
      <c r="UW52"/>
      <c r="UX52"/>
      <c r="UY52"/>
      <c r="UZ52"/>
      <c r="VA52"/>
      <c r="VB52"/>
      <c r="VC52"/>
      <c r="VD52"/>
      <c r="VE52"/>
      <c r="VF52"/>
      <c r="VG52"/>
      <c r="VH52"/>
      <c r="VI52"/>
      <c r="VJ52"/>
      <c r="VK52"/>
      <c r="VL52"/>
      <c r="VM52"/>
      <c r="VN52"/>
      <c r="VO52"/>
      <c r="VP52"/>
      <c r="VQ52"/>
      <c r="VR52"/>
      <c r="VS52"/>
      <c r="VT52"/>
      <c r="VU52"/>
      <c r="VV52"/>
      <c r="VW52"/>
      <c r="VX52"/>
      <c r="VY52"/>
      <c r="VZ52"/>
      <c r="WA52"/>
      <c r="WB52"/>
      <c r="WC52"/>
      <c r="WD52"/>
      <c r="WE52"/>
      <c r="WF52"/>
      <c r="WG52"/>
      <c r="WH52"/>
      <c r="WI52"/>
      <c r="WJ52"/>
      <c r="WK52"/>
      <c r="WL52"/>
      <c r="WM52"/>
      <c r="WN52"/>
      <c r="WO52"/>
      <c r="WP52"/>
      <c r="WQ52"/>
      <c r="WR52"/>
      <c r="WS52"/>
      <c r="WT52"/>
      <c r="WU52"/>
      <c r="WV52"/>
      <c r="WW52"/>
      <c r="WX52"/>
      <c r="WY52"/>
      <c r="WZ52"/>
      <c r="XA52"/>
      <c r="XB52"/>
      <c r="XC52"/>
      <c r="XD52"/>
      <c r="XE52"/>
      <c r="XF52"/>
      <c r="XG52"/>
      <c r="XH52"/>
      <c r="XI52"/>
      <c r="XJ52"/>
      <c r="XK52"/>
      <c r="XL52"/>
      <c r="XM52"/>
      <c r="XN52"/>
      <c r="XO52"/>
      <c r="XP52"/>
      <c r="XQ52"/>
      <c r="XR52"/>
      <c r="XS52"/>
      <c r="XT52"/>
      <c r="XU52"/>
      <c r="XV52"/>
      <c r="XW52"/>
      <c r="XX52"/>
      <c r="XY52"/>
      <c r="XZ52"/>
      <c r="YA52"/>
      <c r="YB52"/>
      <c r="YC52"/>
      <c r="YD52"/>
      <c r="YE52"/>
      <c r="YF52"/>
      <c r="YG52"/>
      <c r="YH52"/>
      <c r="YI52"/>
      <c r="YJ52"/>
      <c r="YK52"/>
      <c r="YL52"/>
      <c r="YM52"/>
      <c r="YN52"/>
      <c r="YO52"/>
      <c r="YP52"/>
      <c r="YQ52"/>
      <c r="YR52"/>
      <c r="YS52"/>
      <c r="YT52"/>
      <c r="YU52"/>
      <c r="YV52"/>
      <c r="YW52"/>
      <c r="YX52"/>
      <c r="YY52"/>
      <c r="YZ52"/>
      <c r="ZA52"/>
      <c r="ZB52"/>
      <c r="ZC52"/>
      <c r="ZD52"/>
      <c r="ZE52"/>
      <c r="ZF52"/>
      <c r="ZG52"/>
      <c r="ZH52"/>
      <c r="ZI52"/>
      <c r="ZJ52"/>
      <c r="ZK52"/>
      <c r="ZL52"/>
      <c r="ZM52"/>
      <c r="ZN52"/>
      <c r="ZO52"/>
      <c r="ZP52"/>
      <c r="ZQ52"/>
      <c r="ZR52"/>
      <c r="ZS52"/>
      <c r="ZT52"/>
      <c r="ZU52"/>
      <c r="ZV52"/>
      <c r="ZW52"/>
      <c r="ZX52"/>
      <c r="ZY52"/>
      <c r="ZZ52" s="52"/>
      <c r="AAA52" s="192"/>
      <c r="AAB52"/>
      <c r="AAC52"/>
      <c r="AAD52" s="90"/>
      <c r="AAE52" s="519" t="s">
        <v>22</v>
      </c>
      <c r="AAF52" s="190" t="s">
        <v>52</v>
      </c>
      <c r="AAG52" s="90"/>
      <c r="AAH52" s="90"/>
      <c r="AAI52" s="72"/>
      <c r="AAJ52" s="81"/>
      <c r="AAK52" s="71"/>
      <c r="AAL52" s="90"/>
    </row>
    <row r="53" spans="1:715" s="23" customFormat="1" ht="14.25" customHeight="1" outlineLevel="1">
      <c r="A53" s="171"/>
      <c r="B53" s="141" t="s">
        <v>0</v>
      </c>
      <c r="C53" s="100" t="s">
        <v>0</v>
      </c>
      <c r="D53" s="237"/>
      <c r="E53" s="848" t="s">
        <v>225</v>
      </c>
      <c r="F53" s="848"/>
      <c r="G53" s="848" t="s">
        <v>12</v>
      </c>
      <c r="H53" s="848"/>
      <c r="I53" s="244"/>
      <c r="J53" s="195"/>
      <c r="K53" s="47"/>
      <c r="L53" s="47"/>
      <c r="M53" s="47"/>
      <c r="N53" s="47"/>
      <c r="O53" s="47"/>
      <c r="P53" s="47"/>
      <c r="Q53" s="47"/>
      <c r="R53" s="47"/>
      <c r="S53" s="47"/>
      <c r="T53" s="47"/>
      <c r="U53" s="47"/>
      <c r="V53" s="47"/>
      <c r="W53" s="47"/>
      <c r="X53" s="47"/>
      <c r="Y53" s="47"/>
      <c r="Z53" s="47"/>
      <c r="AA53" s="47"/>
      <c r="AB53" s="47"/>
      <c r="AC53" s="47"/>
      <c r="AD53" s="47"/>
      <c r="AE53" s="47"/>
      <c r="AF53" s="47"/>
      <c r="AG53" s="47"/>
      <c r="AH53" s="47"/>
      <c r="AI53" s="47"/>
      <c r="AJ53" s="47"/>
      <c r="AK53" s="47"/>
      <c r="AL53" s="47"/>
      <c r="AM53" s="47"/>
      <c r="AN53" s="47"/>
      <c r="AO53" s="47"/>
      <c r="AP53" s="47"/>
      <c r="AQ53" s="47"/>
      <c r="AR53" s="47"/>
      <c r="AS53" s="47"/>
      <c r="AT53" s="47"/>
      <c r="AU53" s="47"/>
      <c r="AV53" s="47"/>
      <c r="AW53" s="47"/>
      <c r="AX53" s="47"/>
      <c r="AY53" s="47"/>
      <c r="AZ53" s="47"/>
      <c r="BA53" s="47"/>
      <c r="BB53" s="47"/>
      <c r="BC53" s="47"/>
      <c r="BD53" s="47"/>
      <c r="BE53" s="47"/>
      <c r="BF53" s="47"/>
      <c r="BG53" s="47"/>
      <c r="BH53" s="47"/>
      <c r="BI53" s="47"/>
      <c r="BJ53" s="47"/>
      <c r="BK53" s="47"/>
      <c r="BL53" s="47"/>
      <c r="BM53" s="47"/>
      <c r="BN53" s="47"/>
      <c r="BO53" s="47"/>
      <c r="BP53" s="47"/>
      <c r="BQ53" s="47"/>
      <c r="BR53" s="47"/>
      <c r="BS53" s="47"/>
      <c r="BT53" s="47"/>
      <c r="BU53" s="47"/>
      <c r="BV53" s="47"/>
      <c r="BW53" s="47"/>
      <c r="BX53" s="47"/>
      <c r="BY53" s="47"/>
      <c r="BZ53" s="47"/>
      <c r="CA53" s="47"/>
      <c r="CB53" s="47"/>
      <c r="CC53" s="47"/>
      <c r="CD53" s="47"/>
      <c r="CE53" s="47"/>
      <c r="CF53" s="47"/>
      <c r="CG53" s="47"/>
      <c r="CH53" s="47"/>
      <c r="CI53" s="47"/>
      <c r="CJ53" s="47"/>
      <c r="CK53" s="47"/>
      <c r="CL53" s="47"/>
      <c r="CM53" s="47"/>
      <c r="CN53" s="47"/>
      <c r="CO53" s="47"/>
      <c r="CP53" s="47"/>
      <c r="CQ53" s="47"/>
      <c r="CR53" s="47"/>
      <c r="CS53" s="47"/>
      <c r="CT53" s="47"/>
      <c r="CU53" s="47"/>
      <c r="CV53" s="47"/>
      <c r="CW53" s="47"/>
      <c r="CX53" s="47"/>
      <c r="CY53" s="47"/>
      <c r="CZ53" s="47"/>
      <c r="DA53" s="47"/>
      <c r="DB53" s="47"/>
      <c r="DC53" s="47"/>
      <c r="DD53" s="47"/>
      <c r="DE53" s="47"/>
      <c r="DF53" s="47"/>
      <c r="DG53" s="47"/>
      <c r="DH53" s="47"/>
      <c r="DI53" s="47"/>
      <c r="DJ53" s="47"/>
      <c r="DK53" s="47"/>
      <c r="DL53" s="47"/>
      <c r="DM53" s="47"/>
      <c r="DN53" s="47"/>
      <c r="DO53" s="47"/>
      <c r="DP53" s="47"/>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c r="IB53"/>
      <c r="IC53"/>
      <c r="ID53"/>
      <c r="IE53"/>
      <c r="IF53"/>
      <c r="IG53"/>
      <c r="IH53"/>
      <c r="II53"/>
      <c r="IJ53"/>
      <c r="IK53"/>
      <c r="IL53"/>
      <c r="IM53"/>
      <c r="IN53"/>
      <c r="IO53"/>
      <c r="IP53"/>
      <c r="IQ53"/>
      <c r="IR53"/>
      <c r="IS53"/>
      <c r="IT53"/>
      <c r="IU53"/>
      <c r="IV53"/>
      <c r="IW53"/>
      <c r="IX53"/>
      <c r="IY53"/>
      <c r="IZ53"/>
      <c r="JA53"/>
      <c r="JB53"/>
      <c r="JC53"/>
      <c r="JD53"/>
      <c r="JE53"/>
      <c r="JF53"/>
      <c r="JG53"/>
      <c r="JH53"/>
      <c r="JI53"/>
      <c r="JJ53"/>
      <c r="JK53"/>
      <c r="JL53"/>
      <c r="JM53"/>
      <c r="JN53"/>
      <c r="JO53"/>
      <c r="JP53"/>
      <c r="JQ53"/>
      <c r="JR53"/>
      <c r="JS53"/>
      <c r="JT53"/>
      <c r="JU53"/>
      <c r="JV53"/>
      <c r="JW53"/>
      <c r="JX53"/>
      <c r="JY53"/>
      <c r="JZ53"/>
      <c r="KA53"/>
      <c r="KB53"/>
      <c r="KC53"/>
      <c r="KD53"/>
      <c r="KE53"/>
      <c r="KF53"/>
      <c r="KG53"/>
      <c r="KH53"/>
      <c r="KI53"/>
      <c r="KJ53"/>
      <c r="KK53"/>
      <c r="KL53"/>
      <c r="KM53"/>
      <c r="KN53"/>
      <c r="KO53"/>
      <c r="KP53"/>
      <c r="KQ53"/>
      <c r="KR53"/>
      <c r="KS53"/>
      <c r="KT53"/>
      <c r="KU53"/>
      <c r="KV53"/>
      <c r="KW53"/>
      <c r="KX53"/>
      <c r="KY53"/>
      <c r="KZ53"/>
      <c r="LA53"/>
      <c r="LB53"/>
      <c r="LC53"/>
      <c r="LD53"/>
      <c r="LE53"/>
      <c r="LF53"/>
      <c r="LG53"/>
      <c r="LH53"/>
      <c r="LI53"/>
      <c r="LJ53"/>
      <c r="LK53"/>
      <c r="LL53"/>
      <c r="LM53"/>
      <c r="LN53"/>
      <c r="LO53"/>
      <c r="LP53"/>
      <c r="LQ53"/>
      <c r="LR53"/>
      <c r="LS53"/>
      <c r="LT53"/>
      <c r="LU53"/>
      <c r="LV53"/>
      <c r="LW53"/>
      <c r="LX53"/>
      <c r="LY53"/>
      <c r="LZ53"/>
      <c r="MA53"/>
      <c r="MB53"/>
      <c r="MC53"/>
      <c r="MD53"/>
      <c r="ME53"/>
      <c r="MF53"/>
      <c r="MG53"/>
      <c r="MH53"/>
      <c r="MI53"/>
      <c r="MJ53"/>
      <c r="MK53"/>
      <c r="ML53"/>
      <c r="MM53"/>
      <c r="MN53"/>
      <c r="MO53"/>
      <c r="MP53"/>
      <c r="MQ53"/>
      <c r="MR53"/>
      <c r="MS53"/>
      <c r="MT53"/>
      <c r="MU53"/>
      <c r="MV53"/>
      <c r="MW53"/>
      <c r="MX53"/>
      <c r="MY53"/>
      <c r="MZ53"/>
      <c r="NA53"/>
      <c r="NB53"/>
      <c r="NC53"/>
      <c r="ND53"/>
      <c r="NE53"/>
      <c r="NF53"/>
      <c r="NG53"/>
      <c r="NH53"/>
      <c r="NI53"/>
      <c r="NJ53"/>
      <c r="NK53"/>
      <c r="NL53"/>
      <c r="NM53"/>
      <c r="NN53"/>
      <c r="NO53"/>
      <c r="NP53"/>
      <c r="NQ53"/>
      <c r="NR53"/>
      <c r="NS53"/>
      <c r="NT53"/>
      <c r="NU53"/>
      <c r="NV53"/>
      <c r="NW53"/>
      <c r="NX53"/>
      <c r="NY53"/>
      <c r="NZ53"/>
      <c r="OA53"/>
      <c r="OB53"/>
      <c r="OC53"/>
      <c r="OD53"/>
      <c r="OE53"/>
      <c r="OF53"/>
      <c r="OG53"/>
      <c r="OH53"/>
      <c r="OI53"/>
      <c r="OJ53"/>
      <c r="OK53"/>
      <c r="OL53"/>
      <c r="OM53"/>
      <c r="ON53"/>
      <c r="OO53"/>
      <c r="OP53"/>
      <c r="OQ53"/>
      <c r="OR53"/>
      <c r="OS53"/>
      <c r="OT53"/>
      <c r="OU53"/>
      <c r="OV53"/>
      <c r="OW53"/>
      <c r="OX53"/>
      <c r="OY53"/>
      <c r="OZ53"/>
      <c r="PA53"/>
      <c r="PB53"/>
      <c r="PC53"/>
      <c r="PD53"/>
      <c r="PE53"/>
      <c r="PF53"/>
      <c r="PG53"/>
      <c r="PH53"/>
      <c r="PI53"/>
      <c r="PJ53"/>
      <c r="PK53"/>
      <c r="PL53"/>
      <c r="PM53"/>
      <c r="PN53"/>
      <c r="PO53"/>
      <c r="PP53"/>
      <c r="PQ53"/>
      <c r="PR53"/>
      <c r="PS53"/>
      <c r="PT53"/>
      <c r="PU53"/>
      <c r="PV53"/>
      <c r="PW53"/>
      <c r="PX53"/>
      <c r="PY53"/>
      <c r="PZ53"/>
      <c r="QA53"/>
      <c r="QB53"/>
      <c r="QC53"/>
      <c r="QD53"/>
      <c r="QE53"/>
      <c r="QF53"/>
      <c r="QG53"/>
      <c r="QH53"/>
      <c r="QI53"/>
      <c r="QJ53"/>
      <c r="QK53"/>
      <c r="QL53"/>
      <c r="QM53"/>
      <c r="QN53"/>
      <c r="QO53"/>
      <c r="QP53"/>
      <c r="QQ53"/>
      <c r="QR53"/>
      <c r="QS53"/>
      <c r="QT53"/>
      <c r="QU53"/>
      <c r="QV53"/>
      <c r="QW53"/>
      <c r="QX53"/>
      <c r="QY53"/>
      <c r="QZ53"/>
      <c r="RA53"/>
      <c r="RB53"/>
      <c r="RC53"/>
      <c r="RD53"/>
      <c r="RE53"/>
      <c r="RF53"/>
      <c r="RG53"/>
      <c r="RH53"/>
      <c r="RI53"/>
      <c r="RJ53"/>
      <c r="RK53"/>
      <c r="RL53"/>
      <c r="RM53"/>
      <c r="RN53"/>
      <c r="RO53"/>
      <c r="RP53"/>
      <c r="RQ53"/>
      <c r="RR53"/>
      <c r="RS53"/>
      <c r="RT53"/>
      <c r="RU53"/>
      <c r="RV53"/>
      <c r="RW53"/>
      <c r="RX53"/>
      <c r="RY53"/>
      <c r="RZ53"/>
      <c r="SA53"/>
      <c r="SB53"/>
      <c r="SC53"/>
      <c r="SD53"/>
      <c r="SE53"/>
      <c r="SF53"/>
      <c r="SG53"/>
      <c r="SH53"/>
      <c r="SI53"/>
      <c r="SJ53"/>
      <c r="SK53"/>
      <c r="SL53"/>
      <c r="SM53"/>
      <c r="SN53"/>
      <c r="SO53"/>
      <c r="SP53"/>
      <c r="SQ53"/>
      <c r="SR53"/>
      <c r="SS53"/>
      <c r="ST53"/>
      <c r="SU53"/>
      <c r="SV53"/>
      <c r="SW53"/>
      <c r="SX53"/>
      <c r="SY53"/>
      <c r="SZ53"/>
      <c r="TA53"/>
      <c r="TB53"/>
      <c r="TC53"/>
      <c r="TD53"/>
      <c r="TE53"/>
      <c r="TF53"/>
      <c r="TG53"/>
      <c r="TH53"/>
      <c r="TI53"/>
      <c r="TJ53"/>
      <c r="TK53"/>
      <c r="TL53"/>
      <c r="TM53"/>
      <c r="TN53"/>
      <c r="TO53"/>
      <c r="TP53"/>
      <c r="TQ53"/>
      <c r="TR53"/>
      <c r="TS53"/>
      <c r="TT53"/>
      <c r="TU53"/>
      <c r="TV53"/>
      <c r="TW53"/>
      <c r="TX53"/>
      <c r="TY53"/>
      <c r="TZ53"/>
      <c r="UA53"/>
      <c r="UB53"/>
      <c r="UC53"/>
      <c r="UD53"/>
      <c r="UE53"/>
      <c r="UF53"/>
      <c r="UG53"/>
      <c r="UH53"/>
      <c r="UI53"/>
      <c r="UJ53"/>
      <c r="UK53"/>
      <c r="UL53"/>
      <c r="UM53"/>
      <c r="UN53"/>
      <c r="UO53"/>
      <c r="UP53"/>
      <c r="UQ53"/>
      <c r="UR53"/>
      <c r="US53"/>
      <c r="UT53"/>
      <c r="UU53"/>
      <c r="UV53"/>
      <c r="UW53"/>
      <c r="UX53"/>
      <c r="UY53"/>
      <c r="UZ53"/>
      <c r="VA53"/>
      <c r="VB53"/>
      <c r="VC53"/>
      <c r="VD53"/>
      <c r="VE53"/>
      <c r="VF53"/>
      <c r="VG53"/>
      <c r="VH53"/>
      <c r="VI53"/>
      <c r="VJ53"/>
      <c r="VK53"/>
      <c r="VL53"/>
      <c r="VM53"/>
      <c r="VN53"/>
      <c r="VO53"/>
      <c r="VP53"/>
      <c r="VQ53"/>
      <c r="VR53"/>
      <c r="VS53"/>
      <c r="VT53"/>
      <c r="VU53"/>
      <c r="VV53"/>
      <c r="VW53"/>
      <c r="VX53"/>
      <c r="VY53"/>
      <c r="VZ53"/>
      <c r="WA53"/>
      <c r="WB53"/>
      <c r="WC53"/>
      <c r="WD53"/>
      <c r="WE53"/>
      <c r="WF53"/>
      <c r="WG53"/>
      <c r="WH53"/>
      <c r="WI53"/>
      <c r="WJ53"/>
      <c r="WK53"/>
      <c r="WL53"/>
      <c r="WM53"/>
      <c r="WN53"/>
      <c r="WO53"/>
      <c r="WP53"/>
      <c r="WQ53"/>
      <c r="WR53"/>
      <c r="WS53"/>
      <c r="WT53"/>
      <c r="WU53"/>
      <c r="WV53"/>
      <c r="WW53"/>
      <c r="WX53"/>
      <c r="WY53"/>
      <c r="WZ53"/>
      <c r="XA53"/>
      <c r="XB53"/>
      <c r="XC53"/>
      <c r="XD53"/>
      <c r="XE53"/>
      <c r="XF53"/>
      <c r="XG53"/>
      <c r="XH53"/>
      <c r="XI53"/>
      <c r="XJ53"/>
      <c r="XK53"/>
      <c r="XL53"/>
      <c r="XM53"/>
      <c r="XN53"/>
      <c r="XO53"/>
      <c r="XP53"/>
      <c r="XQ53"/>
      <c r="XR53"/>
      <c r="XS53"/>
      <c r="XT53"/>
      <c r="XU53"/>
      <c r="XV53"/>
      <c r="XW53"/>
      <c r="XX53"/>
      <c r="XY53"/>
      <c r="XZ53"/>
      <c r="YA53"/>
      <c r="YB53"/>
      <c r="YC53"/>
      <c r="YD53"/>
      <c r="YE53"/>
      <c r="YF53"/>
      <c r="YG53"/>
      <c r="YH53"/>
      <c r="YI53"/>
      <c r="YJ53"/>
      <c r="YK53"/>
      <c r="YL53"/>
      <c r="YM53"/>
      <c r="YN53"/>
      <c r="YO53"/>
      <c r="YP53"/>
      <c r="YQ53"/>
      <c r="YR53"/>
      <c r="YS53"/>
      <c r="YT53"/>
      <c r="YU53"/>
      <c r="YV53"/>
      <c r="YW53"/>
      <c r="YX53"/>
      <c r="YY53"/>
      <c r="YZ53"/>
      <c r="ZA53"/>
      <c r="ZB53"/>
      <c r="ZC53"/>
      <c r="ZD53"/>
      <c r="ZE53"/>
      <c r="ZF53"/>
      <c r="ZG53"/>
      <c r="ZH53"/>
      <c r="ZI53"/>
      <c r="ZJ53"/>
      <c r="ZK53"/>
      <c r="ZL53"/>
      <c r="ZM53"/>
      <c r="ZN53"/>
      <c r="ZO53"/>
      <c r="ZP53"/>
      <c r="ZQ53"/>
      <c r="ZR53"/>
      <c r="ZS53"/>
      <c r="ZT53"/>
      <c r="ZU53"/>
      <c r="ZV53"/>
      <c r="ZW53"/>
      <c r="ZX53"/>
      <c r="ZY53"/>
      <c r="ZZ53" s="52"/>
      <c r="AAA53" s="192"/>
      <c r="AAD53" s="90"/>
      <c r="AAE53" s="519" t="s">
        <v>63</v>
      </c>
      <c r="AAF53" s="190" t="s">
        <v>52</v>
      </c>
      <c r="AAG53" s="90"/>
      <c r="AAH53" s="90"/>
      <c r="AAI53" s="72"/>
      <c r="AAJ53" s="81"/>
      <c r="AAK53" s="71"/>
      <c r="AAL53" s="90"/>
    </row>
    <row r="54" spans="1:715" s="552" customFormat="1" ht="24" customHeight="1" outlineLevel="1">
      <c r="A54" s="545"/>
      <c r="B54" s="686" t="str">
        <f>S.General.RulemakingTitle</f>
        <v>Incorporate Lane Regional Air Protection Agency Rules into State Implementation Plan</v>
      </c>
      <c r="C54" s="547" t="s">
        <v>0</v>
      </c>
      <c r="D54" s="547"/>
      <c r="E54" s="559" t="s">
        <v>228</v>
      </c>
      <c r="F54" s="560" t="s">
        <v>226</v>
      </c>
      <c r="G54" s="548" t="s">
        <v>61</v>
      </c>
      <c r="H54" s="548" t="s">
        <v>227</v>
      </c>
      <c r="I54" s="549"/>
      <c r="J54" s="550"/>
      <c r="K54" s="551"/>
      <c r="L54" s="551"/>
      <c r="M54" s="551"/>
      <c r="N54" s="551"/>
      <c r="O54" s="551"/>
      <c r="P54" s="551"/>
      <c r="Q54" s="551"/>
      <c r="R54" s="551"/>
      <c r="S54" s="551"/>
      <c r="T54" s="551"/>
      <c r="U54" s="551"/>
      <c r="V54" s="551"/>
      <c r="W54" s="551"/>
      <c r="X54" s="551"/>
      <c r="Y54" s="551"/>
      <c r="Z54" s="551"/>
      <c r="AA54" s="551"/>
      <c r="AB54" s="551"/>
      <c r="AC54" s="551"/>
      <c r="AD54" s="551"/>
      <c r="AE54" s="551"/>
      <c r="AF54" s="551"/>
      <c r="AG54" s="551"/>
      <c r="AH54" s="551"/>
      <c r="AI54" s="551"/>
      <c r="AJ54" s="551"/>
      <c r="AK54" s="551"/>
      <c r="AL54" s="551"/>
      <c r="AM54" s="551"/>
      <c r="AN54" s="551"/>
      <c r="AO54" s="551"/>
      <c r="AP54" s="551"/>
      <c r="AQ54" s="551"/>
      <c r="AR54" s="551"/>
      <c r="AS54" s="551"/>
      <c r="AT54" s="551"/>
      <c r="AU54" s="551"/>
      <c r="AV54" s="551"/>
      <c r="AW54" s="551"/>
      <c r="AX54" s="551"/>
      <c r="AY54" s="551"/>
      <c r="AZ54" s="551"/>
      <c r="BA54" s="551"/>
      <c r="BB54" s="551"/>
      <c r="BC54" s="551"/>
      <c r="BD54" s="551"/>
      <c r="BE54" s="551"/>
      <c r="BF54" s="551"/>
      <c r="BG54" s="551"/>
      <c r="BH54" s="551"/>
      <c r="BI54" s="551"/>
      <c r="BJ54" s="551"/>
      <c r="BK54" s="551"/>
      <c r="BL54" s="551"/>
      <c r="BM54" s="551"/>
      <c r="BN54" s="551"/>
      <c r="BO54" s="551"/>
      <c r="BP54" s="551"/>
      <c r="BQ54" s="551"/>
      <c r="BR54" s="551"/>
      <c r="BS54" s="551"/>
      <c r="BT54" s="551"/>
      <c r="BU54" s="551"/>
      <c r="BV54" s="551"/>
      <c r="BW54" s="551"/>
      <c r="BX54" s="551"/>
      <c r="BY54" s="551"/>
      <c r="BZ54" s="551"/>
      <c r="CA54" s="551"/>
      <c r="CB54" s="551"/>
      <c r="CC54" s="551"/>
      <c r="CD54" s="551"/>
      <c r="CE54" s="551"/>
      <c r="CF54" s="551"/>
      <c r="CG54" s="551"/>
      <c r="CH54" s="551"/>
      <c r="CI54" s="551"/>
      <c r="CJ54" s="551"/>
      <c r="CK54" s="551"/>
      <c r="CL54" s="551"/>
      <c r="CM54" s="551"/>
      <c r="CN54" s="551"/>
      <c r="CO54" s="551"/>
      <c r="CP54" s="551"/>
      <c r="CQ54" s="551"/>
      <c r="CR54" s="551"/>
      <c r="CS54" s="551"/>
      <c r="CT54" s="551"/>
      <c r="CU54" s="551"/>
      <c r="CV54" s="551"/>
      <c r="CW54" s="551"/>
      <c r="CX54" s="551"/>
      <c r="CY54" s="551"/>
      <c r="CZ54" s="551"/>
      <c r="DA54" s="551"/>
      <c r="DB54" s="551"/>
      <c r="DC54" s="551"/>
      <c r="DD54" s="551"/>
      <c r="DE54" s="551"/>
      <c r="DF54" s="551"/>
      <c r="DG54" s="551"/>
      <c r="DH54" s="551"/>
      <c r="DI54" s="551"/>
      <c r="DJ54" s="551"/>
      <c r="DK54" s="551"/>
      <c r="DL54" s="551"/>
      <c r="DM54" s="551"/>
      <c r="DN54" s="551"/>
      <c r="DO54" s="551"/>
      <c r="DP54" s="551"/>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c r="HX54"/>
      <c r="HY54"/>
      <c r="HZ54"/>
      <c r="IA54"/>
      <c r="IB54"/>
      <c r="IC54"/>
      <c r="ID54"/>
      <c r="IE54"/>
      <c r="IF54"/>
      <c r="IG54"/>
      <c r="IH54"/>
      <c r="II54"/>
      <c r="IJ54"/>
      <c r="IK54"/>
      <c r="IL54"/>
      <c r="IM54"/>
      <c r="IN54"/>
      <c r="IO54"/>
      <c r="IP54"/>
      <c r="IQ54"/>
      <c r="IR54"/>
      <c r="IS54"/>
      <c r="IT54"/>
      <c r="IU54"/>
      <c r="IV54"/>
      <c r="IW54"/>
      <c r="IX54"/>
      <c r="IY54"/>
      <c r="IZ54"/>
      <c r="JA54"/>
      <c r="JB54"/>
      <c r="JC54"/>
      <c r="JD54"/>
      <c r="JE54"/>
      <c r="JF54"/>
      <c r="JG54"/>
      <c r="JH54"/>
      <c r="JI54"/>
      <c r="JJ54"/>
      <c r="JK54"/>
      <c r="JL54"/>
      <c r="JM54"/>
      <c r="JN54"/>
      <c r="JO54"/>
      <c r="JP54"/>
      <c r="JQ54"/>
      <c r="JR54"/>
      <c r="JS54"/>
      <c r="JT54"/>
      <c r="JU54"/>
      <c r="JV54"/>
      <c r="JW54"/>
      <c r="JX54"/>
      <c r="JY54"/>
      <c r="JZ54"/>
      <c r="KA54"/>
      <c r="KB54"/>
      <c r="KC54"/>
      <c r="KD54"/>
      <c r="KE54"/>
      <c r="KF54"/>
      <c r="KG54"/>
      <c r="KH54"/>
      <c r="KI54"/>
      <c r="KJ54"/>
      <c r="KK54"/>
      <c r="KL54"/>
      <c r="KM54"/>
      <c r="KN54"/>
      <c r="KO54"/>
      <c r="KP54"/>
      <c r="KQ54"/>
      <c r="KR54"/>
      <c r="KS54"/>
      <c r="KT54"/>
      <c r="KU54"/>
      <c r="KV54"/>
      <c r="KW54"/>
      <c r="KX54"/>
      <c r="KY54"/>
      <c r="KZ54"/>
      <c r="LA54"/>
      <c r="LB54"/>
      <c r="LC54"/>
      <c r="LD54"/>
      <c r="LE54"/>
      <c r="LF54"/>
      <c r="LG54"/>
      <c r="LH54"/>
      <c r="LI54"/>
      <c r="LJ54"/>
      <c r="LK54"/>
      <c r="LL54"/>
      <c r="LM54"/>
      <c r="LN54"/>
      <c r="LO54"/>
      <c r="LP54"/>
      <c r="LQ54"/>
      <c r="LR54"/>
      <c r="LS54"/>
      <c r="LT54"/>
      <c r="LU54"/>
      <c r="LV54"/>
      <c r="LW54"/>
      <c r="LX54"/>
      <c r="LY54"/>
      <c r="LZ54"/>
      <c r="MA54"/>
      <c r="MB54"/>
      <c r="MC54"/>
      <c r="MD54"/>
      <c r="ME54"/>
      <c r="MF54"/>
      <c r="MG54"/>
      <c r="MH54"/>
      <c r="MI54"/>
      <c r="MJ54"/>
      <c r="MK54"/>
      <c r="ML54"/>
      <c r="MM54"/>
      <c r="MN54"/>
      <c r="MO54"/>
      <c r="MP54"/>
      <c r="MQ54"/>
      <c r="MR54"/>
      <c r="MS54"/>
      <c r="MT54"/>
      <c r="MU54"/>
      <c r="MV54"/>
      <c r="MW54"/>
      <c r="MX54"/>
      <c r="MY54"/>
      <c r="MZ54"/>
      <c r="NA54"/>
      <c r="NB54"/>
      <c r="NC54"/>
      <c r="ND54"/>
      <c r="NE54"/>
      <c r="NF54"/>
      <c r="NG54"/>
      <c r="NH54"/>
      <c r="NI54"/>
      <c r="NJ54"/>
      <c r="NK54"/>
      <c r="NL54"/>
      <c r="NM54"/>
      <c r="NN54"/>
      <c r="NO54"/>
      <c r="NP54"/>
      <c r="NQ54"/>
      <c r="NR54"/>
      <c r="NS54"/>
      <c r="NT54"/>
      <c r="NU54"/>
      <c r="NV54"/>
      <c r="NW54"/>
      <c r="NX54"/>
      <c r="NY54"/>
      <c r="NZ54"/>
      <c r="OA54"/>
      <c r="OB54"/>
      <c r="OC54"/>
      <c r="OD54"/>
      <c r="OE54"/>
      <c r="OF54"/>
      <c r="OG54"/>
      <c r="OH54"/>
      <c r="OI54"/>
      <c r="OJ54"/>
      <c r="OK54"/>
      <c r="OL54"/>
      <c r="OM54"/>
      <c r="ON54"/>
      <c r="OO54"/>
      <c r="OP54"/>
      <c r="OQ54"/>
      <c r="OR54"/>
      <c r="OS54"/>
      <c r="OT54"/>
      <c r="OU54"/>
      <c r="OV54"/>
      <c r="OW54"/>
      <c r="OX54"/>
      <c r="OY54"/>
      <c r="OZ54"/>
      <c r="PA54"/>
      <c r="PB54"/>
      <c r="PC54"/>
      <c r="PD54"/>
      <c r="PE54"/>
      <c r="PF54"/>
      <c r="PG54"/>
      <c r="PH54"/>
      <c r="PI54"/>
      <c r="PJ54"/>
      <c r="PK54"/>
      <c r="PL54"/>
      <c r="PM54"/>
      <c r="PN54"/>
      <c r="PO54"/>
      <c r="PP54"/>
      <c r="PQ54"/>
      <c r="PR54"/>
      <c r="PS54"/>
      <c r="PT54"/>
      <c r="PU54"/>
      <c r="PV54"/>
      <c r="PW54"/>
      <c r="PX54"/>
      <c r="PY54"/>
      <c r="PZ54"/>
      <c r="QA54"/>
      <c r="QB54"/>
      <c r="QC54"/>
      <c r="QD54"/>
      <c r="QE54"/>
      <c r="QF54"/>
      <c r="QG54"/>
      <c r="QH54"/>
      <c r="QI54"/>
      <c r="QJ54"/>
      <c r="QK54"/>
      <c r="QL54"/>
      <c r="QM54"/>
      <c r="QN54"/>
      <c r="QO54"/>
      <c r="QP54"/>
      <c r="QQ54"/>
      <c r="QR54"/>
      <c r="QS54"/>
      <c r="QT54"/>
      <c r="QU54"/>
      <c r="QV54"/>
      <c r="QW54"/>
      <c r="QX54"/>
      <c r="QY54"/>
      <c r="QZ54"/>
      <c r="RA54"/>
      <c r="RB54"/>
      <c r="RC54"/>
      <c r="RD54"/>
      <c r="RE54"/>
      <c r="RF54"/>
      <c r="RG54"/>
      <c r="RH54"/>
      <c r="RI54"/>
      <c r="RJ54"/>
      <c r="RK54"/>
      <c r="RL54"/>
      <c r="RM54"/>
      <c r="RN54"/>
      <c r="RO54"/>
      <c r="RP54"/>
      <c r="RQ54"/>
      <c r="RR54"/>
      <c r="RS54"/>
      <c r="RT54"/>
      <c r="RU54"/>
      <c r="RV54"/>
      <c r="RW54"/>
      <c r="RX54"/>
      <c r="RY54"/>
      <c r="RZ54"/>
      <c r="SA54"/>
      <c r="SB54"/>
      <c r="SC54"/>
      <c r="SD54"/>
      <c r="SE54"/>
      <c r="SF54"/>
      <c r="SG54"/>
      <c r="SH54"/>
      <c r="SI54"/>
      <c r="SJ54"/>
      <c r="SK54"/>
      <c r="SL54"/>
      <c r="SM54"/>
      <c r="SN54"/>
      <c r="SO54"/>
      <c r="SP54"/>
      <c r="SQ54"/>
      <c r="SR54"/>
      <c r="SS54"/>
      <c r="ST54"/>
      <c r="SU54"/>
      <c r="SV54"/>
      <c r="SW54"/>
      <c r="SX54"/>
      <c r="SY54"/>
      <c r="SZ54"/>
      <c r="TA54"/>
      <c r="TB54"/>
      <c r="TC54"/>
      <c r="TD54"/>
      <c r="TE54"/>
      <c r="TF54"/>
      <c r="TG54"/>
      <c r="TH54"/>
      <c r="TI54"/>
      <c r="TJ54"/>
      <c r="TK54"/>
      <c r="TL54"/>
      <c r="TM54"/>
      <c r="TN54"/>
      <c r="TO54"/>
      <c r="TP54"/>
      <c r="TQ54"/>
      <c r="TR54"/>
      <c r="TS54"/>
      <c r="TT54"/>
      <c r="TU54"/>
      <c r="TV54"/>
      <c r="TW54"/>
      <c r="TX54"/>
      <c r="TY54"/>
      <c r="TZ54"/>
      <c r="UA54"/>
      <c r="UB54"/>
      <c r="UC54"/>
      <c r="UD54"/>
      <c r="UE54"/>
      <c r="UF54"/>
      <c r="UG54"/>
      <c r="UH54"/>
      <c r="UI54"/>
      <c r="UJ54"/>
      <c r="UK54"/>
      <c r="UL54"/>
      <c r="UM54"/>
      <c r="UN54"/>
      <c r="UO54"/>
      <c r="UP54"/>
      <c r="UQ54"/>
      <c r="UR54"/>
      <c r="US54"/>
      <c r="UT54"/>
      <c r="UU54"/>
      <c r="UV54"/>
      <c r="UW54"/>
      <c r="UX54"/>
      <c r="UY54"/>
      <c r="UZ54"/>
      <c r="VA54"/>
      <c r="VB54"/>
      <c r="VC54"/>
      <c r="VD54"/>
      <c r="VE54"/>
      <c r="VF54"/>
      <c r="VG54"/>
      <c r="VH54"/>
      <c r="VI54"/>
      <c r="VJ54"/>
      <c r="VK54"/>
      <c r="VL54"/>
      <c r="VM54"/>
      <c r="VN54"/>
      <c r="VO54"/>
      <c r="VP54"/>
      <c r="VQ54"/>
      <c r="VR54"/>
      <c r="VS54"/>
      <c r="VT54"/>
      <c r="VU54"/>
      <c r="VV54"/>
      <c r="VW54"/>
      <c r="VX54"/>
      <c r="VY54"/>
      <c r="VZ54"/>
      <c r="WA54"/>
      <c r="WB54"/>
      <c r="WC54"/>
      <c r="WD54"/>
      <c r="WE54"/>
      <c r="WF54"/>
      <c r="WG54"/>
      <c r="WH54"/>
      <c r="WI54"/>
      <c r="WJ54"/>
      <c r="WK54"/>
      <c r="WL54"/>
      <c r="WM54"/>
      <c r="WN54"/>
      <c r="WO54"/>
      <c r="WP54"/>
      <c r="WQ54"/>
      <c r="WR54"/>
      <c r="WS54"/>
      <c r="WT54"/>
      <c r="WU54"/>
      <c r="WV54"/>
      <c r="WW54"/>
      <c r="WX54"/>
      <c r="WY54"/>
      <c r="WZ54"/>
      <c r="XA54"/>
      <c r="XB54"/>
      <c r="XC54"/>
      <c r="XD54"/>
      <c r="XE54"/>
      <c r="XF54"/>
      <c r="XG54"/>
      <c r="XH54"/>
      <c r="XI54"/>
      <c r="XJ54"/>
      <c r="XK54"/>
      <c r="XL54"/>
      <c r="XM54"/>
      <c r="XN54"/>
      <c r="XO54"/>
      <c r="XP54"/>
      <c r="XQ54"/>
      <c r="XR54"/>
      <c r="XS54"/>
      <c r="XT54"/>
      <c r="XU54"/>
      <c r="XV54"/>
      <c r="XW54"/>
      <c r="XX54"/>
      <c r="XY54"/>
      <c r="XZ54"/>
      <c r="YA54"/>
      <c r="YB54"/>
      <c r="YC54"/>
      <c r="YD54"/>
      <c r="YE54"/>
      <c r="YF54"/>
      <c r="YG54"/>
      <c r="YH54"/>
      <c r="YI54"/>
      <c r="YJ54"/>
      <c r="YK54"/>
      <c r="YL54"/>
      <c r="YM54"/>
      <c r="YN54"/>
      <c r="YO54"/>
      <c r="YP54"/>
      <c r="YQ54"/>
      <c r="YR54"/>
      <c r="YS54"/>
      <c r="YT54"/>
      <c r="YU54"/>
      <c r="YV54"/>
      <c r="YW54"/>
      <c r="YX54"/>
      <c r="YY54"/>
      <c r="YZ54"/>
      <c r="ZA54"/>
      <c r="ZB54"/>
      <c r="ZC54"/>
      <c r="ZD54"/>
      <c r="ZE54"/>
      <c r="ZF54"/>
      <c r="ZG54"/>
      <c r="ZH54"/>
      <c r="ZI54"/>
      <c r="ZJ54"/>
      <c r="ZK54"/>
      <c r="ZL54"/>
      <c r="ZM54"/>
      <c r="ZN54"/>
      <c r="ZO54"/>
      <c r="ZP54"/>
      <c r="ZQ54"/>
      <c r="ZR54"/>
      <c r="ZS54"/>
      <c r="ZT54"/>
      <c r="ZU54"/>
      <c r="ZV54"/>
      <c r="ZW54"/>
      <c r="ZX54"/>
      <c r="ZY54"/>
      <c r="ZZ54" s="52"/>
      <c r="AAA54" s="770"/>
      <c r="AAD54" s="553"/>
      <c r="AAE54" s="554" t="s">
        <v>63</v>
      </c>
      <c r="AAF54" s="555" t="s">
        <v>52</v>
      </c>
      <c r="AAG54" s="553"/>
      <c r="AAH54" s="553"/>
      <c r="AAI54" s="556"/>
      <c r="AAJ54" s="557"/>
      <c r="AAK54" s="558"/>
      <c r="AAL54" s="553"/>
    </row>
    <row r="55" spans="1:715" ht="18" customHeight="1" outlineLevel="1">
      <c r="A55" s="171"/>
      <c r="B55" s="561" t="s">
        <v>12</v>
      </c>
      <c r="C55" s="563"/>
      <c r="D55" s="128"/>
      <c r="E55" s="564"/>
      <c r="F55" s="565">
        <f>NETWORKDAYS(S.Planning.BANNER.Begin,S.Planning.BANNER.End,S.DDL_DEQClosed)</f>
        <v>1</v>
      </c>
      <c r="G55" s="142">
        <f>S.Overview.BANNER.Start</f>
        <v>41549</v>
      </c>
      <c r="H55" s="280">
        <f>AAH55</f>
        <v>41549</v>
      </c>
      <c r="I55" s="244"/>
      <c r="J55" s="216"/>
      <c r="K55" s="219"/>
      <c r="L55" s="219"/>
      <c r="M55" s="219"/>
      <c r="N55" s="219"/>
      <c r="O55" s="219"/>
      <c r="P55" s="219"/>
      <c r="Q55" s="219"/>
      <c r="R55" s="219"/>
      <c r="S55" s="219"/>
      <c r="T55" s="219"/>
      <c r="U55" s="219"/>
      <c r="V55" s="219"/>
      <c r="W55" s="219"/>
      <c r="X55" s="219"/>
      <c r="Y55" s="219"/>
      <c r="Z55" s="219"/>
      <c r="AA55" s="219"/>
      <c r="AB55" s="219"/>
      <c r="AC55" s="219"/>
      <c r="AD55" s="219"/>
      <c r="AE55" s="219"/>
      <c r="AF55" s="219"/>
      <c r="AG55" s="219"/>
      <c r="AH55" s="219"/>
      <c r="AI55" s="219"/>
      <c r="AJ55" s="219"/>
      <c r="AK55" s="219"/>
      <c r="AL55" s="219"/>
      <c r="AM55" s="219"/>
      <c r="AN55" s="219"/>
      <c r="AO55" s="219"/>
      <c r="AP55" s="219"/>
      <c r="AQ55" s="219"/>
      <c r="AR55" s="219"/>
      <c r="AS55" s="219"/>
      <c r="AT55" s="219"/>
      <c r="AU55" s="219"/>
      <c r="AV55" s="219"/>
      <c r="AW55" s="219"/>
      <c r="AX55" s="219"/>
      <c r="AY55" s="219"/>
      <c r="AZ55" s="219"/>
      <c r="BA55" s="219"/>
      <c r="BB55" s="219"/>
      <c r="BC55" s="219"/>
      <c r="BD55" s="219"/>
      <c r="BE55" s="219"/>
      <c r="BF55" s="219"/>
      <c r="BG55" s="219"/>
      <c r="BH55" s="219"/>
      <c r="BI55" s="219"/>
      <c r="BJ55" s="219"/>
      <c r="BK55" s="219"/>
      <c r="BL55" s="219"/>
      <c r="BM55" s="219"/>
      <c r="BN55" s="219"/>
      <c r="BO55" s="219"/>
      <c r="BP55" s="219"/>
      <c r="BQ55" s="219"/>
      <c r="BR55" s="219"/>
      <c r="BS55" s="219"/>
      <c r="BT55" s="219"/>
      <c r="BU55" s="219"/>
      <c r="BV55" s="219"/>
      <c r="BW55" s="219"/>
      <c r="BX55" s="219"/>
      <c r="BY55" s="219"/>
      <c r="BZ55" s="219"/>
      <c r="CA55" s="219"/>
      <c r="CB55" s="219"/>
      <c r="CC55" s="219"/>
      <c r="CD55" s="219"/>
      <c r="CE55" s="219"/>
      <c r="CF55" s="219"/>
      <c r="CG55" s="219"/>
      <c r="CH55" s="219"/>
      <c r="CI55" s="219"/>
      <c r="CJ55" s="219"/>
      <c r="CK55" s="219"/>
      <c r="CL55" s="219"/>
      <c r="CM55" s="219"/>
      <c r="CN55" s="219"/>
      <c r="CO55" s="219"/>
      <c r="CP55" s="219"/>
      <c r="CQ55" s="219"/>
      <c r="CR55" s="219"/>
      <c r="CS55" s="219"/>
      <c r="CT55" s="219"/>
      <c r="CU55" s="219"/>
      <c r="CV55" s="219"/>
      <c r="CW55" s="219"/>
      <c r="CX55" s="219"/>
      <c r="CY55" s="219"/>
      <c r="CZ55" s="219"/>
      <c r="DA55" s="219"/>
      <c r="DB55" s="219"/>
      <c r="DC55" s="219"/>
      <c r="DD55" s="219"/>
      <c r="DE55" s="219"/>
      <c r="DF55" s="219"/>
      <c r="DG55" s="219"/>
      <c r="DH55" s="219"/>
      <c r="DI55" s="219"/>
      <c r="DJ55" s="219"/>
      <c r="DK55" s="219"/>
      <c r="DL55" s="219"/>
      <c r="DM55" s="219"/>
      <c r="DN55" s="219"/>
      <c r="DO55" s="219"/>
      <c r="DP55" s="219"/>
      <c r="AAA55" s="192" t="s">
        <v>0</v>
      </c>
      <c r="AAD55" s="90"/>
      <c r="AAE55" s="519" t="s">
        <v>63</v>
      </c>
      <c r="AAF55" s="190" t="s">
        <v>52</v>
      </c>
      <c r="AAG55" s="73">
        <f>S.Overview.BANNER.Start</f>
        <v>41549</v>
      </c>
      <c r="AAH55" s="73">
        <f>IF(S.General.RuleType="P",S.Notice.BANNER.Begin,S.EQC.BANNER.Begin)</f>
        <v>41549</v>
      </c>
      <c r="AAI55" s="73">
        <f>MAX(H61:H145)</f>
        <v>41554</v>
      </c>
      <c r="AAJ55" s="81"/>
      <c r="AAK55" s="71"/>
      <c r="AAL55" s="90"/>
      <c r="AAM55"/>
    </row>
    <row r="56" spans="1:715" ht="6" customHeight="1" outlineLevel="1">
      <c r="A56" s="171"/>
      <c r="B56" s="120"/>
      <c r="C56" s="112"/>
      <c r="D56" s="230"/>
      <c r="E56" s="113"/>
      <c r="F56" s="113"/>
      <c r="G56" s="112"/>
      <c r="H56" s="112"/>
      <c r="I56" s="244"/>
      <c r="J56" s="32"/>
      <c r="K56" s="32"/>
      <c r="L56" s="32"/>
      <c r="M56" s="32"/>
      <c r="N56" s="32"/>
      <c r="O56" s="32"/>
      <c r="P56" s="32"/>
      <c r="Q56" s="32"/>
      <c r="R56" s="32"/>
      <c r="S56" s="32"/>
      <c r="T56" s="32"/>
      <c r="U56" s="32"/>
      <c r="V56" s="32"/>
      <c r="W56" s="32"/>
      <c r="X56" s="32"/>
      <c r="Y56" s="32"/>
      <c r="Z56" s="32"/>
      <c r="AA56" s="32"/>
      <c r="AB56" s="32"/>
      <c r="AC56" s="32"/>
      <c r="AD56" s="32"/>
      <c r="AE56" s="32"/>
      <c r="AF56" s="32"/>
      <c r="AG56" s="32"/>
      <c r="AH56" s="32"/>
      <c r="AI56" s="32"/>
      <c r="AJ56" s="32"/>
      <c r="AK56" s="32"/>
      <c r="AL56" s="32"/>
      <c r="AM56" s="32"/>
      <c r="AN56" s="32"/>
      <c r="AO56" s="32"/>
      <c r="AP56" s="32"/>
      <c r="AQ56" s="32"/>
      <c r="AR56" s="32"/>
      <c r="AS56" s="32"/>
      <c r="AT56" s="32"/>
      <c r="AU56" s="32"/>
      <c r="AV56" s="32"/>
      <c r="AW56" s="32"/>
      <c r="AX56" s="32"/>
      <c r="AY56" s="32"/>
      <c r="AZ56" s="32"/>
      <c r="BA56" s="32"/>
      <c r="BB56" s="32"/>
      <c r="BC56" s="32"/>
      <c r="BD56" s="32"/>
      <c r="BE56" s="32"/>
      <c r="BF56" s="32"/>
      <c r="BG56" s="32"/>
      <c r="BH56" s="32"/>
      <c r="BI56" s="32"/>
      <c r="BJ56" s="32"/>
      <c r="BK56" s="32"/>
      <c r="BL56" s="32"/>
      <c r="BM56" s="32"/>
      <c r="BN56" s="32"/>
      <c r="BO56" s="32"/>
      <c r="BP56" s="32"/>
      <c r="BQ56" s="32"/>
      <c r="BR56" s="32"/>
      <c r="BS56" s="32"/>
      <c r="BT56" s="32"/>
      <c r="BU56" s="32"/>
      <c r="BV56" s="32"/>
      <c r="BW56" s="32"/>
      <c r="BX56" s="32"/>
      <c r="BY56" s="32"/>
      <c r="BZ56" s="32"/>
      <c r="CA56" s="32"/>
      <c r="CB56" s="32"/>
      <c r="CC56" s="32"/>
      <c r="CD56" s="32"/>
      <c r="CE56" s="32"/>
      <c r="CF56" s="32"/>
      <c r="CG56" s="32"/>
      <c r="CH56" s="32"/>
      <c r="CI56" s="32"/>
      <c r="CJ56" s="32"/>
      <c r="CK56" s="32"/>
      <c r="CL56" s="32"/>
      <c r="CM56" s="32"/>
      <c r="CN56" s="32"/>
      <c r="CO56" s="32"/>
      <c r="CP56" s="32"/>
      <c r="CQ56" s="32"/>
      <c r="CR56" s="32"/>
      <c r="CS56" s="32"/>
      <c r="CT56" s="32"/>
      <c r="CU56" s="32"/>
      <c r="CV56" s="32"/>
      <c r="CW56" s="32"/>
      <c r="CX56" s="32"/>
      <c r="CY56" s="32"/>
      <c r="CZ56" s="32"/>
      <c r="DA56" s="32"/>
      <c r="DB56" s="32"/>
      <c r="DC56" s="32"/>
      <c r="DD56" s="32"/>
      <c r="DE56" s="32"/>
      <c r="DF56" s="32"/>
      <c r="DG56" s="32"/>
      <c r="DH56" s="32"/>
      <c r="DI56" s="32"/>
      <c r="DJ56" s="32"/>
      <c r="DK56" s="32"/>
      <c r="DL56" s="32"/>
      <c r="DM56" s="32"/>
      <c r="DN56" s="32"/>
      <c r="DO56" s="32"/>
      <c r="DP56" s="32"/>
      <c r="AAA56" s="192"/>
      <c r="AAD56" s="90"/>
      <c r="AAE56" s="520" t="s">
        <v>17</v>
      </c>
      <c r="AAF56" s="190" t="s">
        <v>52</v>
      </c>
      <c r="AAG56" s="60"/>
      <c r="AAH56" s="60"/>
      <c r="AAI56" s="82"/>
      <c r="AAJ56" s="82"/>
      <c r="AAK56" s="40"/>
      <c r="AAL56" s="90"/>
      <c r="AAM56"/>
    </row>
    <row r="57" spans="1:715" s="23" customFormat="1" ht="12.75" customHeight="1" outlineLevel="1">
      <c r="A57" s="171"/>
      <c r="B57" s="798" t="s">
        <v>513</v>
      </c>
      <c r="C57" s="790" t="str">
        <f>HYPERLINK("","i")</f>
        <v>i</v>
      </c>
      <c r="D57" s="231"/>
      <c r="E57" s="97"/>
      <c r="F57" s="97"/>
      <c r="G57" s="96"/>
      <c r="H57" s="96"/>
      <c r="I57" s="244"/>
      <c r="J57" s="32"/>
      <c r="K57" s="32"/>
      <c r="L57" s="32"/>
      <c r="M57" s="32"/>
      <c r="N57" s="32"/>
      <c r="O57" s="32"/>
      <c r="P57" s="32"/>
      <c r="Q57" s="32"/>
      <c r="R57" s="32"/>
      <c r="S57" s="32"/>
      <c r="T57" s="32"/>
      <c r="U57" s="32"/>
      <c r="V57" s="32"/>
      <c r="W57" s="32"/>
      <c r="X57" s="32"/>
      <c r="Y57" s="32"/>
      <c r="Z57" s="32"/>
      <c r="AA57" s="32"/>
      <c r="AB57" s="32"/>
      <c r="AC57" s="32"/>
      <c r="AD57" s="32"/>
      <c r="AE57" s="32"/>
      <c r="AF57" s="32"/>
      <c r="AG57" s="32"/>
      <c r="AH57" s="32"/>
      <c r="AI57" s="32"/>
      <c r="AJ57" s="32"/>
      <c r="AK57" s="32"/>
      <c r="AL57" s="32"/>
      <c r="AM57" s="32"/>
      <c r="AN57" s="32"/>
      <c r="AO57" s="32"/>
      <c r="AP57" s="32"/>
      <c r="AQ57" s="32"/>
      <c r="AR57" s="32"/>
      <c r="AS57" s="32"/>
      <c r="AT57" s="32"/>
      <c r="AU57" s="32"/>
      <c r="AV57" s="32"/>
      <c r="AW57" s="32"/>
      <c r="AX57" s="32"/>
      <c r="AY57" s="32"/>
      <c r="AZ57" s="32"/>
      <c r="BA57" s="32"/>
      <c r="BB57" s="32"/>
      <c r="BC57" s="32"/>
      <c r="BD57" s="32"/>
      <c r="BE57" s="32"/>
      <c r="BF57" s="32"/>
      <c r="BG57" s="32"/>
      <c r="BH57" s="32"/>
      <c r="BI57" s="32"/>
      <c r="BJ57" s="32"/>
      <c r="BK57" s="32"/>
      <c r="BL57" s="32"/>
      <c r="BM57" s="32"/>
      <c r="BN57" s="32"/>
      <c r="BO57" s="32"/>
      <c r="BP57" s="32"/>
      <c r="BQ57" s="32"/>
      <c r="BR57" s="32"/>
      <c r="BS57" s="32"/>
      <c r="BT57" s="32"/>
      <c r="BU57" s="32"/>
      <c r="BV57" s="32"/>
      <c r="BW57" s="32"/>
      <c r="BX57" s="32"/>
      <c r="BY57" s="32"/>
      <c r="BZ57" s="32"/>
      <c r="CA57" s="32"/>
      <c r="CB57" s="32"/>
      <c r="CC57" s="32"/>
      <c r="CD57" s="32"/>
      <c r="CE57" s="32"/>
      <c r="CF57" s="32"/>
      <c r="CG57" s="32"/>
      <c r="CH57" s="32"/>
      <c r="CI57" s="32"/>
      <c r="CJ57" s="32"/>
      <c r="CK57" s="32"/>
      <c r="CL57" s="32"/>
      <c r="CM57" s="32"/>
      <c r="CN57" s="32"/>
      <c r="CO57" s="32"/>
      <c r="CP57" s="32"/>
      <c r="CQ57" s="32"/>
      <c r="CR57" s="32"/>
      <c r="CS57" s="32"/>
      <c r="CT57" s="32"/>
      <c r="CU57" s="32"/>
      <c r="CV57" s="32"/>
      <c r="CW57" s="32"/>
      <c r="CX57" s="32"/>
      <c r="CY57" s="32"/>
      <c r="CZ57" s="32"/>
      <c r="DA57" s="32"/>
      <c r="DB57" s="32"/>
      <c r="DC57" s="32"/>
      <c r="DD57" s="32"/>
      <c r="DE57" s="32"/>
      <c r="DF57" s="32"/>
      <c r="DG57" s="32"/>
      <c r="DH57" s="32"/>
      <c r="DI57" s="32"/>
      <c r="DJ57" s="32"/>
      <c r="DK57" s="32"/>
      <c r="DL57" s="32"/>
      <c r="DM57" s="32"/>
      <c r="DN57" s="32"/>
      <c r="DO57" s="32"/>
      <c r="DP57" s="32"/>
      <c r="ZZ57" s="52"/>
      <c r="AAA57" s="192"/>
      <c r="AAD57" s="90"/>
      <c r="AAE57" s="520" t="s">
        <v>21</v>
      </c>
      <c r="AAF57" s="190" t="s">
        <v>52</v>
      </c>
      <c r="AAG57" s="60"/>
      <c r="AAH57" s="60"/>
      <c r="AAI57" s="82"/>
      <c r="AAJ57" s="82"/>
      <c r="AAK57" s="40"/>
      <c r="AAL57" s="90"/>
    </row>
    <row r="58" spans="1:715" s="23" customFormat="1" ht="15" customHeight="1" outlineLevel="1">
      <c r="A58" s="171"/>
      <c r="B58" s="482" t="s">
        <v>145</v>
      </c>
      <c r="D58" s="255"/>
      <c r="E58" s="496"/>
      <c r="F58" s="496"/>
      <c r="G58" s="496"/>
      <c r="H58" s="496"/>
      <c r="I58" s="244"/>
      <c r="J58" s="196"/>
      <c r="K58" s="48"/>
      <c r="L58" s="48"/>
      <c r="M58" s="48"/>
      <c r="N58" s="48"/>
      <c r="O58" s="48"/>
      <c r="P58" s="48"/>
      <c r="Q58" s="48"/>
      <c r="R58" s="48"/>
      <c r="S58" s="48"/>
      <c r="T58" s="48"/>
      <c r="U58" s="48"/>
      <c r="V58" s="48"/>
      <c r="W58" s="48"/>
      <c r="X58" s="48"/>
      <c r="Y58" s="48"/>
      <c r="Z58" s="48"/>
      <c r="AA58" s="48"/>
      <c r="AB58" s="48"/>
      <c r="AC58" s="48"/>
      <c r="AD58" s="48"/>
      <c r="AE58" s="48"/>
      <c r="AF58" s="48"/>
      <c r="AG58" s="48"/>
      <c r="AH58" s="48"/>
      <c r="AI58" s="48"/>
      <c r="AJ58" s="48"/>
      <c r="AK58" s="48"/>
      <c r="AL58" s="48"/>
      <c r="AM58" s="48"/>
      <c r="AN58" s="48"/>
      <c r="AO58" s="48"/>
      <c r="AP58" s="48"/>
      <c r="AQ58" s="48"/>
      <c r="AR58" s="48"/>
      <c r="AS58" s="48"/>
      <c r="AT58" s="48"/>
      <c r="AU58" s="48"/>
      <c r="AV58" s="48"/>
      <c r="AW58" s="48"/>
      <c r="AX58" s="48"/>
      <c r="AY58" s="48"/>
      <c r="AZ58" s="48"/>
      <c r="BA58" s="48"/>
      <c r="BB58" s="48"/>
      <c r="BC58" s="48"/>
      <c r="BD58" s="48"/>
      <c r="BE58" s="48"/>
      <c r="BF58" s="48"/>
      <c r="BG58" s="48"/>
      <c r="BH58" s="48"/>
      <c r="BI58" s="48"/>
      <c r="BJ58" s="48"/>
      <c r="BK58" s="48"/>
      <c r="BL58" s="48"/>
      <c r="BM58" s="48"/>
      <c r="BN58" s="48"/>
      <c r="BO58" s="48"/>
      <c r="BP58" s="48"/>
      <c r="BQ58" s="48"/>
      <c r="BR58" s="48"/>
      <c r="BS58" s="48"/>
      <c r="BT58" s="48"/>
      <c r="BU58" s="48"/>
      <c r="BV58" s="48"/>
      <c r="BW58" s="48"/>
      <c r="BX58" s="48"/>
      <c r="BY58" s="48"/>
      <c r="BZ58" s="48"/>
      <c r="CA58" s="48"/>
      <c r="CB58" s="48"/>
      <c r="CC58" s="48"/>
      <c r="CD58" s="48"/>
      <c r="CE58" s="48"/>
      <c r="CF58" s="48"/>
      <c r="CG58" s="48"/>
      <c r="CH58" s="48"/>
      <c r="CI58" s="48"/>
      <c r="CJ58" s="48"/>
      <c r="CK58" s="48"/>
      <c r="CL58" s="48"/>
      <c r="CM58" s="48"/>
      <c r="CN58" s="48"/>
      <c r="CO58" s="48"/>
      <c r="CP58" s="48"/>
      <c r="CQ58" s="48"/>
      <c r="CR58" s="48"/>
      <c r="CS58" s="48"/>
      <c r="CT58" s="48"/>
      <c r="CU58" s="48"/>
      <c r="CV58" s="48"/>
      <c r="CW58" s="48"/>
      <c r="CX58" s="48"/>
      <c r="CY58" s="48"/>
      <c r="CZ58" s="48"/>
      <c r="DA58" s="48"/>
      <c r="DB58" s="48"/>
      <c r="DC58" s="48"/>
      <c r="DD58" s="48"/>
      <c r="DE58" s="48"/>
      <c r="DF58" s="48"/>
      <c r="DG58" s="48"/>
      <c r="DH58" s="48"/>
      <c r="DI58" s="48"/>
      <c r="DJ58" s="48"/>
      <c r="DK58" s="48"/>
      <c r="DL58" s="48"/>
      <c r="DM58" s="48"/>
      <c r="DN58" s="48"/>
      <c r="DO58" s="48"/>
      <c r="DP58" s="4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c r="GP58"/>
      <c r="GQ58"/>
      <c r="GR58"/>
      <c r="GS58"/>
      <c r="GT58"/>
      <c r="GU58"/>
      <c r="GV58"/>
      <c r="GW58"/>
      <c r="GX58"/>
      <c r="GY58"/>
      <c r="GZ58"/>
      <c r="HA58"/>
      <c r="HB58"/>
      <c r="HC58"/>
      <c r="HD58"/>
      <c r="HE58"/>
      <c r="HF58"/>
      <c r="HG58"/>
      <c r="HH58"/>
      <c r="HI58"/>
      <c r="HJ58"/>
      <c r="HK58"/>
      <c r="HL58"/>
      <c r="HM58"/>
      <c r="HN58"/>
      <c r="HO58"/>
      <c r="HP58"/>
      <c r="HQ58"/>
      <c r="HR58"/>
      <c r="HS58"/>
      <c r="HT58"/>
      <c r="HU58"/>
      <c r="HV58"/>
      <c r="HW58"/>
      <c r="HX58"/>
      <c r="HY58"/>
      <c r="HZ58"/>
      <c r="IA58"/>
      <c r="IB58"/>
      <c r="IC58"/>
      <c r="ID58"/>
      <c r="IE58"/>
      <c r="IF58"/>
      <c r="IG58"/>
      <c r="IH58"/>
      <c r="II58"/>
      <c r="IJ58"/>
      <c r="IK58"/>
      <c r="IL58"/>
      <c r="IM58"/>
      <c r="IN58"/>
      <c r="IO58"/>
      <c r="IP58"/>
      <c r="IQ58"/>
      <c r="IR58"/>
      <c r="IS58"/>
      <c r="IT58"/>
      <c r="IU58"/>
      <c r="IV58"/>
      <c r="IW58"/>
      <c r="IX58"/>
      <c r="IY58"/>
      <c r="IZ58"/>
      <c r="JA58"/>
      <c r="JB58"/>
      <c r="JC58"/>
      <c r="JD58"/>
      <c r="JE58"/>
      <c r="JF58"/>
      <c r="JG58"/>
      <c r="JH58"/>
      <c r="JI58"/>
      <c r="JJ58"/>
      <c r="JK58"/>
      <c r="JL58"/>
      <c r="JM58"/>
      <c r="JN58"/>
      <c r="JO58"/>
      <c r="JP58"/>
      <c r="JQ58"/>
      <c r="JR58"/>
      <c r="JS58"/>
      <c r="JT58"/>
      <c r="JU58"/>
      <c r="JV58"/>
      <c r="JW58"/>
      <c r="JX58"/>
      <c r="JY58"/>
      <c r="JZ58"/>
      <c r="KA58"/>
      <c r="KB58"/>
      <c r="KC58"/>
      <c r="KD58"/>
      <c r="KE58"/>
      <c r="KF58"/>
      <c r="KG58"/>
      <c r="KH58"/>
      <c r="KI58"/>
      <c r="KJ58"/>
      <c r="KK58"/>
      <c r="KL58"/>
      <c r="KM58"/>
      <c r="KN58"/>
      <c r="KO58"/>
      <c r="KP58"/>
      <c r="KQ58"/>
      <c r="KR58"/>
      <c r="KS58"/>
      <c r="KT58"/>
      <c r="KU58"/>
      <c r="KV58"/>
      <c r="KW58"/>
      <c r="KX58"/>
      <c r="KY58"/>
      <c r="KZ58"/>
      <c r="LA58"/>
      <c r="LB58"/>
      <c r="LC58"/>
      <c r="LD58"/>
      <c r="LE58"/>
      <c r="LF58"/>
      <c r="LG58"/>
      <c r="LH58"/>
      <c r="LI58"/>
      <c r="LJ58"/>
      <c r="LK58"/>
      <c r="LL58"/>
      <c r="LM58"/>
      <c r="LN58"/>
      <c r="LO58"/>
      <c r="LP58"/>
      <c r="LQ58"/>
      <c r="LR58"/>
      <c r="LS58"/>
      <c r="LT58"/>
      <c r="LU58"/>
      <c r="LV58"/>
      <c r="LW58"/>
      <c r="LX58"/>
      <c r="LY58"/>
      <c r="LZ58"/>
      <c r="MA58"/>
      <c r="MB58"/>
      <c r="MC58"/>
      <c r="MD58"/>
      <c r="ME58"/>
      <c r="MF58"/>
      <c r="MG58"/>
      <c r="MH58"/>
      <c r="MI58"/>
      <c r="MJ58"/>
      <c r="MK58"/>
      <c r="ML58"/>
      <c r="MM58"/>
      <c r="MN58"/>
      <c r="MO58"/>
      <c r="MP58"/>
      <c r="MQ58"/>
      <c r="MR58"/>
      <c r="MS58"/>
      <c r="MT58"/>
      <c r="MU58"/>
      <c r="MV58"/>
      <c r="MW58"/>
      <c r="MX58"/>
      <c r="MY58"/>
      <c r="MZ58"/>
      <c r="NA58"/>
      <c r="NB58"/>
      <c r="NC58"/>
      <c r="ND58"/>
      <c r="NE58"/>
      <c r="NF58"/>
      <c r="NG58"/>
      <c r="NH58"/>
      <c r="NI58"/>
      <c r="NJ58"/>
      <c r="NK58"/>
      <c r="NL58"/>
      <c r="NM58"/>
      <c r="NN58"/>
      <c r="NO58"/>
      <c r="NP58"/>
      <c r="NQ58"/>
      <c r="NR58"/>
      <c r="NS58"/>
      <c r="NT58"/>
      <c r="NU58"/>
      <c r="NV58"/>
      <c r="NW58"/>
      <c r="NX58"/>
      <c r="NY58"/>
      <c r="NZ58"/>
      <c r="OA58"/>
      <c r="OB58"/>
      <c r="OC58"/>
      <c r="OD58"/>
      <c r="OE58"/>
      <c r="OF58"/>
      <c r="OG58"/>
      <c r="OH58"/>
      <c r="OI58"/>
      <c r="OJ58"/>
      <c r="OK58"/>
      <c r="OL58"/>
      <c r="OM58"/>
      <c r="ON58"/>
      <c r="OO58"/>
      <c r="OP58"/>
      <c r="OQ58"/>
      <c r="OR58"/>
      <c r="OS58"/>
      <c r="OT58"/>
      <c r="OU58"/>
      <c r="OV58"/>
      <c r="OW58"/>
      <c r="OX58"/>
      <c r="OY58"/>
      <c r="OZ58"/>
      <c r="PA58"/>
      <c r="PB58"/>
      <c r="PC58"/>
      <c r="PD58"/>
      <c r="PE58"/>
      <c r="PF58"/>
      <c r="PG58"/>
      <c r="PH58"/>
      <c r="PI58"/>
      <c r="PJ58"/>
      <c r="PK58"/>
      <c r="PL58"/>
      <c r="PM58"/>
      <c r="PN58"/>
      <c r="PO58"/>
      <c r="PP58"/>
      <c r="PQ58"/>
      <c r="PR58"/>
      <c r="PS58"/>
      <c r="PT58"/>
      <c r="PU58"/>
      <c r="PV58"/>
      <c r="PW58"/>
      <c r="PX58"/>
      <c r="PY58"/>
      <c r="PZ58"/>
      <c r="QA58"/>
      <c r="QB58"/>
      <c r="QC58"/>
      <c r="QD58"/>
      <c r="QE58"/>
      <c r="QF58"/>
      <c r="QG58"/>
      <c r="QH58"/>
      <c r="QI58"/>
      <c r="QJ58"/>
      <c r="QK58"/>
      <c r="QL58"/>
      <c r="QM58"/>
      <c r="QN58"/>
      <c r="QO58"/>
      <c r="QP58"/>
      <c r="QQ58"/>
      <c r="QR58"/>
      <c r="QS58"/>
      <c r="QT58"/>
      <c r="QU58"/>
      <c r="QV58"/>
      <c r="QW58"/>
      <c r="QX58"/>
      <c r="QY58"/>
      <c r="QZ58"/>
      <c r="RA58"/>
      <c r="RB58"/>
      <c r="RC58"/>
      <c r="RD58"/>
      <c r="RE58"/>
      <c r="RF58"/>
      <c r="RG58"/>
      <c r="RH58"/>
      <c r="RI58"/>
      <c r="RJ58"/>
      <c r="RK58"/>
      <c r="RL58"/>
      <c r="RM58"/>
      <c r="RN58"/>
      <c r="RO58"/>
      <c r="RP58"/>
      <c r="RQ58"/>
      <c r="RR58"/>
      <c r="RS58"/>
      <c r="RT58"/>
      <c r="RU58"/>
      <c r="RV58"/>
      <c r="RW58"/>
      <c r="RX58"/>
      <c r="RY58"/>
      <c r="RZ58"/>
      <c r="SA58"/>
      <c r="SB58"/>
      <c r="SC58"/>
      <c r="SD58"/>
      <c r="SE58"/>
      <c r="SF58"/>
      <c r="SG58"/>
      <c r="SH58"/>
      <c r="SI58"/>
      <c r="SJ58"/>
      <c r="SK58"/>
      <c r="SL58"/>
      <c r="SM58"/>
      <c r="SN58"/>
      <c r="SO58"/>
      <c r="SP58"/>
      <c r="SQ58"/>
      <c r="SR58"/>
      <c r="SS58"/>
      <c r="ST58"/>
      <c r="SU58"/>
      <c r="SV58"/>
      <c r="SW58"/>
      <c r="SX58"/>
      <c r="SY58"/>
      <c r="SZ58"/>
      <c r="TA58"/>
      <c r="TB58"/>
      <c r="TC58"/>
      <c r="TD58"/>
      <c r="TE58"/>
      <c r="TF58"/>
      <c r="TG58"/>
      <c r="TH58"/>
      <c r="TI58"/>
      <c r="TJ58"/>
      <c r="TK58"/>
      <c r="TL58"/>
      <c r="TM58"/>
      <c r="TN58"/>
      <c r="TO58"/>
      <c r="TP58"/>
      <c r="TQ58"/>
      <c r="TR58"/>
      <c r="TS58"/>
      <c r="TT58"/>
      <c r="TU58"/>
      <c r="TV58"/>
      <c r="TW58"/>
      <c r="TX58"/>
      <c r="TY58"/>
      <c r="TZ58"/>
      <c r="UA58"/>
      <c r="UB58"/>
      <c r="UC58"/>
      <c r="UD58"/>
      <c r="UE58"/>
      <c r="UF58"/>
      <c r="UG58"/>
      <c r="UH58"/>
      <c r="UI58"/>
      <c r="UJ58"/>
      <c r="UK58"/>
      <c r="UL58"/>
      <c r="UM58"/>
      <c r="UN58"/>
      <c r="UO58"/>
      <c r="UP58"/>
      <c r="UQ58"/>
      <c r="UR58"/>
      <c r="US58"/>
      <c r="UT58"/>
      <c r="UU58"/>
      <c r="UV58"/>
      <c r="UW58"/>
      <c r="UX58"/>
      <c r="UY58"/>
      <c r="UZ58"/>
      <c r="VA58"/>
      <c r="VB58"/>
      <c r="VC58"/>
      <c r="VD58"/>
      <c r="VE58"/>
      <c r="VF58"/>
      <c r="VG58"/>
      <c r="VH58"/>
      <c r="VI58"/>
      <c r="VJ58"/>
      <c r="VK58"/>
      <c r="VL58"/>
      <c r="VM58"/>
      <c r="VN58"/>
      <c r="VO58"/>
      <c r="VP58"/>
      <c r="VQ58"/>
      <c r="VR58"/>
      <c r="VS58"/>
      <c r="VT58"/>
      <c r="VU58"/>
      <c r="VV58"/>
      <c r="VW58"/>
      <c r="VX58"/>
      <c r="VY58"/>
      <c r="VZ58"/>
      <c r="WA58"/>
      <c r="WB58"/>
      <c r="WC58"/>
      <c r="WD58"/>
      <c r="WE58"/>
      <c r="WF58"/>
      <c r="WG58"/>
      <c r="WH58"/>
      <c r="WI58"/>
      <c r="WJ58"/>
      <c r="WK58"/>
      <c r="WL58"/>
      <c r="WM58"/>
      <c r="WN58"/>
      <c r="WO58"/>
      <c r="WP58"/>
      <c r="WQ58"/>
      <c r="WR58"/>
      <c r="WS58"/>
      <c r="WT58"/>
      <c r="WU58"/>
      <c r="WV58"/>
      <c r="WW58"/>
      <c r="WX58"/>
      <c r="WY58"/>
      <c r="WZ58"/>
      <c r="XA58"/>
      <c r="XB58"/>
      <c r="XC58"/>
      <c r="XD58"/>
      <c r="XE58"/>
      <c r="XF58"/>
      <c r="XG58"/>
      <c r="XH58"/>
      <c r="XI58"/>
      <c r="XJ58"/>
      <c r="XK58"/>
      <c r="XL58"/>
      <c r="XM58"/>
      <c r="XN58"/>
      <c r="XO58"/>
      <c r="XP58"/>
      <c r="XQ58"/>
      <c r="XR58"/>
      <c r="XS58"/>
      <c r="XT58"/>
      <c r="XU58"/>
      <c r="XV58"/>
      <c r="XW58"/>
      <c r="XX58"/>
      <c r="XY58"/>
      <c r="XZ58"/>
      <c r="YA58"/>
      <c r="YB58"/>
      <c r="YC58"/>
      <c r="YD58"/>
      <c r="YE58"/>
      <c r="YF58"/>
      <c r="YG58"/>
      <c r="YH58"/>
      <c r="YI58"/>
      <c r="YJ58"/>
      <c r="YK58"/>
      <c r="YL58"/>
      <c r="YM58"/>
      <c r="YN58"/>
      <c r="YO58"/>
      <c r="YP58"/>
      <c r="YQ58"/>
      <c r="YR58"/>
      <c r="YS58"/>
      <c r="YT58"/>
      <c r="YU58"/>
      <c r="YV58"/>
      <c r="YW58"/>
      <c r="YX58"/>
      <c r="YY58"/>
      <c r="YZ58"/>
      <c r="ZA58"/>
      <c r="ZB58"/>
      <c r="ZC58"/>
      <c r="ZD58"/>
      <c r="ZE58"/>
      <c r="ZF58"/>
      <c r="ZG58"/>
      <c r="ZH58"/>
      <c r="ZI58"/>
      <c r="ZJ58"/>
      <c r="ZK58"/>
      <c r="ZL58"/>
      <c r="ZM58"/>
      <c r="ZN58"/>
      <c r="ZO58"/>
      <c r="ZP58"/>
      <c r="ZQ58"/>
      <c r="ZR58"/>
      <c r="ZS58"/>
      <c r="ZT58"/>
      <c r="ZU58"/>
      <c r="ZV58"/>
      <c r="ZW58"/>
      <c r="ZX58"/>
      <c r="ZY58"/>
      <c r="ZZ58" s="52"/>
      <c r="AAA58" s="192"/>
      <c r="AAD58" s="90"/>
      <c r="AAE58" s="519">
        <v>1</v>
      </c>
      <c r="AAF58" s="190" t="s">
        <v>52</v>
      </c>
      <c r="AAG58" s="60"/>
      <c r="AAH58" s="60"/>
      <c r="AAI58" s="72" t="s">
        <v>0</v>
      </c>
      <c r="AAJ58" s="55"/>
      <c r="AAK58" s="71"/>
      <c r="AAL58" s="90"/>
    </row>
    <row r="59" spans="1:715" s="23" customFormat="1" ht="15" customHeight="1" outlineLevel="1">
      <c r="A59" s="171"/>
      <c r="B59" s="291" t="str">
        <f t="shared" ref="B59:B66" si="13">AAK59</f>
        <v>After Andy &amp; managers approve concept development work...</v>
      </c>
      <c r="C59" s="790" t="str">
        <f>HYPERLINK("\\deqhq1\Rule_Resources\i\PLAN.AddToRulemakingPlan.pdf","i")</f>
        <v>i</v>
      </c>
      <c r="E59" s="151" t="s">
        <v>0</v>
      </c>
      <c r="F59" s="151" t="s">
        <v>0</v>
      </c>
      <c r="G59" s="150"/>
      <c r="H59" s="495">
        <f>AAH59</f>
        <v>41549</v>
      </c>
      <c r="I59" s="244"/>
      <c r="J59" s="221"/>
      <c r="K59" s="220"/>
      <c r="L59" s="220"/>
      <c r="M59" s="220"/>
      <c r="N59" s="220"/>
      <c r="O59" s="220"/>
      <c r="P59" s="220"/>
      <c r="Q59" s="220"/>
      <c r="R59" s="220"/>
      <c r="S59" s="220"/>
      <c r="T59" s="220"/>
      <c r="U59" s="220"/>
      <c r="V59" s="220"/>
      <c r="W59" s="220"/>
      <c r="X59" s="220"/>
      <c r="Y59" s="220"/>
      <c r="Z59" s="220"/>
      <c r="AA59" s="220"/>
      <c r="AB59" s="220"/>
      <c r="AC59" s="220"/>
      <c r="AD59" s="220"/>
      <c r="AE59" s="220"/>
      <c r="AF59" s="220"/>
      <c r="AG59" s="220"/>
      <c r="AH59" s="220"/>
      <c r="AI59" s="220"/>
      <c r="AJ59" s="220"/>
      <c r="AK59" s="220"/>
      <c r="AL59" s="220"/>
      <c r="AM59" s="220"/>
      <c r="AN59" s="220"/>
      <c r="AO59" s="220"/>
      <c r="AP59" s="220"/>
      <c r="AQ59" s="220"/>
      <c r="AR59" s="220"/>
      <c r="AS59" s="220"/>
      <c r="AT59" s="220"/>
      <c r="AU59" s="220"/>
      <c r="AV59" s="220"/>
      <c r="AW59" s="220"/>
      <c r="AX59" s="220"/>
      <c r="AY59" s="220"/>
      <c r="AZ59" s="220"/>
      <c r="BA59" s="220"/>
      <c r="BB59" s="220"/>
      <c r="BC59" s="220"/>
      <c r="BD59" s="220"/>
      <c r="BE59" s="220"/>
      <c r="BF59" s="220"/>
      <c r="BG59" s="220"/>
      <c r="BH59" s="220"/>
      <c r="BI59" s="220"/>
      <c r="BJ59" s="220"/>
      <c r="BK59" s="220"/>
      <c r="BL59" s="220"/>
      <c r="BM59" s="220"/>
      <c r="BN59" s="220"/>
      <c r="BO59" s="220"/>
      <c r="BP59" s="220"/>
      <c r="BQ59" s="220"/>
      <c r="BR59" s="220"/>
      <c r="BS59" s="220"/>
      <c r="BT59" s="220"/>
      <c r="BU59" s="220"/>
      <c r="BV59" s="220"/>
      <c r="BW59" s="220"/>
      <c r="BX59" s="220"/>
      <c r="BY59" s="220"/>
      <c r="BZ59" s="220"/>
      <c r="CA59" s="220"/>
      <c r="CB59" s="220"/>
      <c r="CC59" s="220"/>
      <c r="CD59" s="220"/>
      <c r="CE59" s="220"/>
      <c r="CF59" s="220"/>
      <c r="CG59" s="220"/>
      <c r="CH59" s="220"/>
      <c r="CI59" s="220"/>
      <c r="CJ59" s="220"/>
      <c r="CK59" s="220"/>
      <c r="CL59" s="220"/>
      <c r="CM59" s="220"/>
      <c r="CN59" s="220"/>
      <c r="CO59" s="220"/>
      <c r="CP59" s="220"/>
      <c r="CQ59" s="220"/>
      <c r="CR59" s="220"/>
      <c r="CS59" s="220"/>
      <c r="CT59" s="220"/>
      <c r="CU59" s="220"/>
      <c r="CV59" s="220"/>
      <c r="CW59" s="220"/>
      <c r="CX59" s="220"/>
      <c r="CY59" s="220"/>
      <c r="CZ59" s="220"/>
      <c r="DA59" s="220"/>
      <c r="DB59" s="220"/>
      <c r="DC59" s="220"/>
      <c r="DD59" s="220"/>
      <c r="DE59" s="220"/>
      <c r="DF59" s="220"/>
      <c r="DG59" s="220"/>
      <c r="DH59" s="220"/>
      <c r="DI59" s="220"/>
      <c r="DJ59" s="220"/>
      <c r="DK59" s="220"/>
      <c r="DL59" s="220"/>
      <c r="DM59" s="220"/>
      <c r="DN59" s="220"/>
      <c r="DO59" s="220"/>
      <c r="DP59" s="220"/>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c r="GL59"/>
      <c r="GM59"/>
      <c r="GN59"/>
      <c r="GO59"/>
      <c r="GP59"/>
      <c r="GQ59"/>
      <c r="GR59"/>
      <c r="GS59"/>
      <c r="GT59"/>
      <c r="GU59"/>
      <c r="GV59"/>
      <c r="GW59"/>
      <c r="GX59"/>
      <c r="GY59"/>
      <c r="GZ59"/>
      <c r="HA59"/>
      <c r="HB59"/>
      <c r="HC59"/>
      <c r="HD59"/>
      <c r="HE59"/>
      <c r="HF59"/>
      <c r="HG59"/>
      <c r="HH59"/>
      <c r="HI59"/>
      <c r="HJ59"/>
      <c r="HK59"/>
      <c r="HL59"/>
      <c r="HM59"/>
      <c r="HN59"/>
      <c r="HO59"/>
      <c r="HP59"/>
      <c r="HQ59"/>
      <c r="HR59"/>
      <c r="HS59"/>
      <c r="HT59"/>
      <c r="HU59"/>
      <c r="HV59"/>
      <c r="HW59"/>
      <c r="HX59"/>
      <c r="HY59"/>
      <c r="HZ59"/>
      <c r="IA59"/>
      <c r="IB59"/>
      <c r="IC59"/>
      <c r="ID59"/>
      <c r="IE59"/>
      <c r="IF59"/>
      <c r="IG59"/>
      <c r="IH59"/>
      <c r="II59"/>
      <c r="IJ59"/>
      <c r="IK59"/>
      <c r="IL59"/>
      <c r="IM59"/>
      <c r="IN59"/>
      <c r="IO59"/>
      <c r="IP59"/>
      <c r="IQ59"/>
      <c r="IR59"/>
      <c r="IS59"/>
      <c r="IT59"/>
      <c r="IU59"/>
      <c r="IV59"/>
      <c r="IW59"/>
      <c r="IX59"/>
      <c r="IY59"/>
      <c r="IZ59"/>
      <c r="JA59"/>
      <c r="JB59"/>
      <c r="JC59"/>
      <c r="JD59"/>
      <c r="JE59"/>
      <c r="JF59"/>
      <c r="JG59"/>
      <c r="JH59"/>
      <c r="JI59"/>
      <c r="JJ59"/>
      <c r="JK59"/>
      <c r="JL59"/>
      <c r="JM59"/>
      <c r="JN59"/>
      <c r="JO59"/>
      <c r="JP59"/>
      <c r="JQ59"/>
      <c r="JR59"/>
      <c r="JS59"/>
      <c r="JT59"/>
      <c r="JU59"/>
      <c r="JV59"/>
      <c r="JW59"/>
      <c r="JX59"/>
      <c r="JY59"/>
      <c r="JZ59"/>
      <c r="KA59"/>
      <c r="KB59"/>
      <c r="KC59"/>
      <c r="KD59"/>
      <c r="KE59"/>
      <c r="KF59"/>
      <c r="KG59"/>
      <c r="KH59"/>
      <c r="KI59"/>
      <c r="KJ59"/>
      <c r="KK59"/>
      <c r="KL59"/>
      <c r="KM59"/>
      <c r="KN59"/>
      <c r="KO59"/>
      <c r="KP59"/>
      <c r="KQ59"/>
      <c r="KR59"/>
      <c r="KS59"/>
      <c r="KT59"/>
      <c r="KU59"/>
      <c r="KV59"/>
      <c r="KW59"/>
      <c r="KX59"/>
      <c r="KY59"/>
      <c r="KZ59"/>
      <c r="LA59"/>
      <c r="LB59"/>
      <c r="LC59"/>
      <c r="LD59"/>
      <c r="LE59"/>
      <c r="LF59"/>
      <c r="LG59"/>
      <c r="LH59"/>
      <c r="LI59"/>
      <c r="LJ59"/>
      <c r="LK59"/>
      <c r="LL59"/>
      <c r="LM59"/>
      <c r="LN59"/>
      <c r="LO59"/>
      <c r="LP59"/>
      <c r="LQ59"/>
      <c r="LR59"/>
      <c r="LS59"/>
      <c r="LT59"/>
      <c r="LU59"/>
      <c r="LV59"/>
      <c r="LW59"/>
      <c r="LX59"/>
      <c r="LY59"/>
      <c r="LZ59"/>
      <c r="MA59"/>
      <c r="MB59"/>
      <c r="MC59"/>
      <c r="MD59"/>
      <c r="ME59"/>
      <c r="MF59"/>
      <c r="MG59"/>
      <c r="MH59"/>
      <c r="MI59"/>
      <c r="MJ59"/>
      <c r="MK59"/>
      <c r="ML59"/>
      <c r="MM59"/>
      <c r="MN59"/>
      <c r="MO59"/>
      <c r="MP59"/>
      <c r="MQ59"/>
      <c r="MR59"/>
      <c r="MS59"/>
      <c r="MT59"/>
      <c r="MU59"/>
      <c r="MV59"/>
      <c r="MW59"/>
      <c r="MX59"/>
      <c r="MY59"/>
      <c r="MZ59"/>
      <c r="NA59"/>
      <c r="NB59"/>
      <c r="NC59"/>
      <c r="ND59"/>
      <c r="NE59"/>
      <c r="NF59"/>
      <c r="NG59"/>
      <c r="NH59"/>
      <c r="NI59"/>
      <c r="NJ59"/>
      <c r="NK59"/>
      <c r="NL59"/>
      <c r="NM59"/>
      <c r="NN59"/>
      <c r="NO59"/>
      <c r="NP59"/>
      <c r="NQ59"/>
      <c r="NR59"/>
      <c r="NS59"/>
      <c r="NT59"/>
      <c r="NU59"/>
      <c r="NV59"/>
      <c r="NW59"/>
      <c r="NX59"/>
      <c r="NY59"/>
      <c r="NZ59"/>
      <c r="OA59"/>
      <c r="OB59"/>
      <c r="OC59"/>
      <c r="OD59"/>
      <c r="OE59"/>
      <c r="OF59"/>
      <c r="OG59"/>
      <c r="OH59"/>
      <c r="OI59"/>
      <c r="OJ59"/>
      <c r="OK59"/>
      <c r="OL59"/>
      <c r="OM59"/>
      <c r="ON59"/>
      <c r="OO59"/>
      <c r="OP59"/>
      <c r="OQ59"/>
      <c r="OR59"/>
      <c r="OS59"/>
      <c r="OT59"/>
      <c r="OU59"/>
      <c r="OV59"/>
      <c r="OW59"/>
      <c r="OX59"/>
      <c r="OY59"/>
      <c r="OZ59"/>
      <c r="PA59"/>
      <c r="PB59"/>
      <c r="PC59"/>
      <c r="PD59"/>
      <c r="PE59"/>
      <c r="PF59"/>
      <c r="PG59"/>
      <c r="PH59"/>
      <c r="PI59"/>
      <c r="PJ59"/>
      <c r="PK59"/>
      <c r="PL59"/>
      <c r="PM59"/>
      <c r="PN59"/>
      <c r="PO59"/>
      <c r="PP59"/>
      <c r="PQ59"/>
      <c r="PR59"/>
      <c r="PS59"/>
      <c r="PT59"/>
      <c r="PU59"/>
      <c r="PV59"/>
      <c r="PW59"/>
      <c r="PX59"/>
      <c r="PY59"/>
      <c r="PZ59"/>
      <c r="QA59"/>
      <c r="QB59"/>
      <c r="QC59"/>
      <c r="QD59"/>
      <c r="QE59"/>
      <c r="QF59"/>
      <c r="QG59"/>
      <c r="QH59"/>
      <c r="QI59"/>
      <c r="QJ59"/>
      <c r="QK59"/>
      <c r="QL59"/>
      <c r="QM59"/>
      <c r="QN59"/>
      <c r="QO59"/>
      <c r="QP59"/>
      <c r="QQ59"/>
      <c r="QR59"/>
      <c r="QS59"/>
      <c r="QT59"/>
      <c r="QU59"/>
      <c r="QV59"/>
      <c r="QW59"/>
      <c r="QX59"/>
      <c r="QY59"/>
      <c r="QZ59"/>
      <c r="RA59"/>
      <c r="RB59"/>
      <c r="RC59"/>
      <c r="RD59"/>
      <c r="RE59"/>
      <c r="RF59"/>
      <c r="RG59"/>
      <c r="RH59"/>
      <c r="RI59"/>
      <c r="RJ59"/>
      <c r="RK59"/>
      <c r="RL59"/>
      <c r="RM59"/>
      <c r="RN59"/>
      <c r="RO59"/>
      <c r="RP59"/>
      <c r="RQ59"/>
      <c r="RR59"/>
      <c r="RS59"/>
      <c r="RT59"/>
      <c r="RU59"/>
      <c r="RV59"/>
      <c r="RW59"/>
      <c r="RX59"/>
      <c r="RY59"/>
      <c r="RZ59"/>
      <c r="SA59"/>
      <c r="SB59"/>
      <c r="SC59"/>
      <c r="SD59"/>
      <c r="SE59"/>
      <c r="SF59"/>
      <c r="SG59"/>
      <c r="SH59"/>
      <c r="SI59"/>
      <c r="SJ59"/>
      <c r="SK59"/>
      <c r="SL59"/>
      <c r="SM59"/>
      <c r="SN59"/>
      <c r="SO59"/>
      <c r="SP59"/>
      <c r="SQ59"/>
      <c r="SR59"/>
      <c r="SS59"/>
      <c r="ST59"/>
      <c r="SU59"/>
      <c r="SV59"/>
      <c r="SW59"/>
      <c r="SX59"/>
      <c r="SY59"/>
      <c r="SZ59"/>
      <c r="TA59"/>
      <c r="TB59"/>
      <c r="TC59"/>
      <c r="TD59"/>
      <c r="TE59"/>
      <c r="TF59"/>
      <c r="TG59"/>
      <c r="TH59"/>
      <c r="TI59"/>
      <c r="TJ59"/>
      <c r="TK59"/>
      <c r="TL59"/>
      <c r="TM59"/>
      <c r="TN59"/>
      <c r="TO59"/>
      <c r="TP59"/>
      <c r="TQ59"/>
      <c r="TR59"/>
      <c r="TS59"/>
      <c r="TT59"/>
      <c r="TU59"/>
      <c r="TV59"/>
      <c r="TW59"/>
      <c r="TX59"/>
      <c r="TY59"/>
      <c r="TZ59"/>
      <c r="UA59"/>
      <c r="UB59"/>
      <c r="UC59"/>
      <c r="UD59"/>
      <c r="UE59"/>
      <c r="UF59"/>
      <c r="UG59"/>
      <c r="UH59"/>
      <c r="UI59"/>
      <c r="UJ59"/>
      <c r="UK59"/>
      <c r="UL59"/>
      <c r="UM59"/>
      <c r="UN59"/>
      <c r="UO59"/>
      <c r="UP59"/>
      <c r="UQ59"/>
      <c r="UR59"/>
      <c r="US59"/>
      <c r="UT59"/>
      <c r="UU59"/>
      <c r="UV59"/>
      <c r="UW59"/>
      <c r="UX59"/>
      <c r="UY59"/>
      <c r="UZ59"/>
      <c r="VA59"/>
      <c r="VB59"/>
      <c r="VC59"/>
      <c r="VD59"/>
      <c r="VE59"/>
      <c r="VF59"/>
      <c r="VG59"/>
      <c r="VH59"/>
      <c r="VI59"/>
      <c r="VJ59"/>
      <c r="VK59"/>
      <c r="VL59"/>
      <c r="VM59"/>
      <c r="VN59"/>
      <c r="VO59"/>
      <c r="VP59"/>
      <c r="VQ59"/>
      <c r="VR59"/>
      <c r="VS59"/>
      <c r="VT59"/>
      <c r="VU59"/>
      <c r="VV59"/>
      <c r="VW59"/>
      <c r="VX59"/>
      <c r="VY59"/>
      <c r="VZ59"/>
      <c r="WA59"/>
      <c r="WB59"/>
      <c r="WC59"/>
      <c r="WD59"/>
      <c r="WE59"/>
      <c r="WF59"/>
      <c r="WG59"/>
      <c r="WH59"/>
      <c r="WI59"/>
      <c r="WJ59"/>
      <c r="WK59"/>
      <c r="WL59"/>
      <c r="WM59"/>
      <c r="WN59"/>
      <c r="WO59"/>
      <c r="WP59"/>
      <c r="WQ59"/>
      <c r="WR59"/>
      <c r="WS59"/>
      <c r="WT59"/>
      <c r="WU59"/>
      <c r="WV59"/>
      <c r="WW59"/>
      <c r="WX59"/>
      <c r="WY59"/>
      <c r="WZ59"/>
      <c r="XA59"/>
      <c r="XB59"/>
      <c r="XC59"/>
      <c r="XD59"/>
      <c r="XE59"/>
      <c r="XF59"/>
      <c r="XG59"/>
      <c r="XH59"/>
      <c r="XI59"/>
      <c r="XJ59"/>
      <c r="XK59"/>
      <c r="XL59"/>
      <c r="XM59"/>
      <c r="XN59"/>
      <c r="XO59"/>
      <c r="XP59"/>
      <c r="XQ59"/>
      <c r="XR59"/>
      <c r="XS59"/>
      <c r="XT59"/>
      <c r="XU59"/>
      <c r="XV59"/>
      <c r="XW59"/>
      <c r="XX59"/>
      <c r="XY59"/>
      <c r="XZ59"/>
      <c r="YA59"/>
      <c r="YB59"/>
      <c r="YC59"/>
      <c r="YD59"/>
      <c r="YE59"/>
      <c r="YF59"/>
      <c r="YG59"/>
      <c r="YH59"/>
      <c r="YI59"/>
      <c r="YJ59"/>
      <c r="YK59"/>
      <c r="YL59"/>
      <c r="YM59"/>
      <c r="YN59"/>
      <c r="YO59"/>
      <c r="YP59"/>
      <c r="YQ59"/>
      <c r="YR59"/>
      <c r="YS59"/>
      <c r="YT59"/>
      <c r="YU59"/>
      <c r="YV59"/>
      <c r="YW59"/>
      <c r="YX59"/>
      <c r="YY59"/>
      <c r="YZ59"/>
      <c r="ZA59"/>
      <c r="ZB59"/>
      <c r="ZC59"/>
      <c r="ZD59"/>
      <c r="ZE59"/>
      <c r="ZF59"/>
      <c r="ZG59"/>
      <c r="ZH59"/>
      <c r="ZI59"/>
      <c r="ZJ59"/>
      <c r="ZK59"/>
      <c r="ZL59"/>
      <c r="ZM59"/>
      <c r="ZN59"/>
      <c r="ZO59"/>
      <c r="ZP59"/>
      <c r="ZQ59"/>
      <c r="ZR59"/>
      <c r="ZS59"/>
      <c r="ZT59"/>
      <c r="ZU59"/>
      <c r="ZV59"/>
      <c r="ZW59"/>
      <c r="ZX59"/>
      <c r="ZY59"/>
      <c r="ZZ59" s="52"/>
      <c r="AAA59" s="192"/>
      <c r="AAD59" s="90"/>
      <c r="AAE59" s="519">
        <v>1</v>
      </c>
      <c r="AAF59" s="60"/>
      <c r="AAG59" s="60"/>
      <c r="AAH59" s="73">
        <f>S.Overview.BANNER.Start</f>
        <v>41549</v>
      </c>
      <c r="AAI59" s="72" t="s">
        <v>0</v>
      </c>
      <c r="AAJ59" s="55"/>
      <c r="AAK59" s="76" t="str">
        <f>"After "&amp;S.Staff.DA&amp;" &amp; managers approve concept development work..."</f>
        <v>After Andy &amp; managers approve concept development work...</v>
      </c>
      <c r="AAL59" s="90"/>
    </row>
    <row r="60" spans="1:715" s="23" customFormat="1" ht="15" customHeight="1" outlineLevel="1">
      <c r="A60" s="171"/>
      <c r="B60" s="361" t="str">
        <f t="shared" si="13"/>
        <v>MargaretMGR</v>
      </c>
      <c r="C60" s="111" t="s">
        <v>0</v>
      </c>
      <c r="D60" s="255"/>
      <c r="E60" s="496"/>
      <c r="F60" s="496"/>
      <c r="G60" s="496"/>
      <c r="H60" s="496"/>
      <c r="I60" s="244"/>
      <c r="J60" s="196"/>
      <c r="K60" s="48"/>
      <c r="L60" s="48"/>
      <c r="M60" s="48"/>
      <c r="N60" s="48"/>
      <c r="O60" s="48"/>
      <c r="P60" s="48"/>
      <c r="Q60" s="48"/>
      <c r="R60" s="48"/>
      <c r="S60" s="48"/>
      <c r="T60" s="48"/>
      <c r="U60" s="48"/>
      <c r="V60" s="48"/>
      <c r="W60" s="48"/>
      <c r="X60" s="48"/>
      <c r="Y60" s="48"/>
      <c r="Z60" s="48"/>
      <c r="AA60" s="48"/>
      <c r="AB60" s="48"/>
      <c r="AC60" s="48"/>
      <c r="AD60" s="48"/>
      <c r="AE60" s="48"/>
      <c r="AF60" s="48"/>
      <c r="AG60" s="48"/>
      <c r="AH60" s="48"/>
      <c r="AI60" s="48"/>
      <c r="AJ60" s="48"/>
      <c r="AK60" s="48"/>
      <c r="AL60" s="48"/>
      <c r="AM60" s="48"/>
      <c r="AN60" s="48"/>
      <c r="AO60" s="48"/>
      <c r="AP60" s="48"/>
      <c r="AQ60" s="48"/>
      <c r="AR60" s="48"/>
      <c r="AS60" s="48"/>
      <c r="AT60" s="48"/>
      <c r="AU60" s="48"/>
      <c r="AV60" s="48"/>
      <c r="AW60" s="48"/>
      <c r="AX60" s="48"/>
      <c r="AY60" s="48"/>
      <c r="AZ60" s="48"/>
      <c r="BA60" s="48"/>
      <c r="BB60" s="48"/>
      <c r="BC60" s="48"/>
      <c r="BD60" s="48"/>
      <c r="BE60" s="48"/>
      <c r="BF60" s="48"/>
      <c r="BG60" s="48"/>
      <c r="BH60" s="48"/>
      <c r="BI60" s="48"/>
      <c r="BJ60" s="48"/>
      <c r="BK60" s="48"/>
      <c r="BL60" s="48"/>
      <c r="BM60" s="48"/>
      <c r="BN60" s="48"/>
      <c r="BO60" s="48"/>
      <c r="BP60" s="48"/>
      <c r="BQ60" s="48"/>
      <c r="BR60" s="48"/>
      <c r="BS60" s="48"/>
      <c r="BT60" s="48"/>
      <c r="BU60" s="48"/>
      <c r="BV60" s="48"/>
      <c r="BW60" s="48"/>
      <c r="BX60" s="48"/>
      <c r="BY60" s="48"/>
      <c r="BZ60" s="48"/>
      <c r="CA60" s="48"/>
      <c r="CB60" s="48"/>
      <c r="CC60" s="48"/>
      <c r="CD60" s="48"/>
      <c r="CE60" s="48"/>
      <c r="CF60" s="48"/>
      <c r="CG60" s="48"/>
      <c r="CH60" s="48"/>
      <c r="CI60" s="48"/>
      <c r="CJ60" s="48"/>
      <c r="CK60" s="48"/>
      <c r="CL60" s="48"/>
      <c r="CM60" s="48"/>
      <c r="CN60" s="48"/>
      <c r="CO60" s="48"/>
      <c r="CP60" s="48"/>
      <c r="CQ60" s="48"/>
      <c r="CR60" s="48"/>
      <c r="CS60" s="48"/>
      <c r="CT60" s="48"/>
      <c r="CU60" s="48"/>
      <c r="CV60" s="48"/>
      <c r="CW60" s="48"/>
      <c r="CX60" s="48"/>
      <c r="CY60" s="48"/>
      <c r="CZ60" s="48"/>
      <c r="DA60" s="48"/>
      <c r="DB60" s="48"/>
      <c r="DC60" s="48"/>
      <c r="DD60" s="48"/>
      <c r="DE60" s="48"/>
      <c r="DF60" s="48"/>
      <c r="DG60" s="48"/>
      <c r="DH60" s="48"/>
      <c r="DI60" s="48"/>
      <c r="DJ60" s="48"/>
      <c r="DK60" s="48"/>
      <c r="DL60" s="48"/>
      <c r="DM60" s="48"/>
      <c r="DN60" s="48"/>
      <c r="DO60" s="48"/>
      <c r="DP60" s="48"/>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c r="GQ60"/>
      <c r="GR60"/>
      <c r="GS60"/>
      <c r="GT60"/>
      <c r="GU60"/>
      <c r="GV60"/>
      <c r="GW60"/>
      <c r="GX60"/>
      <c r="GY60"/>
      <c r="GZ60"/>
      <c r="HA60"/>
      <c r="HB60"/>
      <c r="HC60"/>
      <c r="HD60"/>
      <c r="HE60"/>
      <c r="HF60"/>
      <c r="HG60"/>
      <c r="HH60"/>
      <c r="HI60"/>
      <c r="HJ60"/>
      <c r="HK60"/>
      <c r="HL60"/>
      <c r="HM60"/>
      <c r="HN60"/>
      <c r="HO60"/>
      <c r="HP60"/>
      <c r="HQ60"/>
      <c r="HR60"/>
      <c r="HS60"/>
      <c r="HT60"/>
      <c r="HU60"/>
      <c r="HV60"/>
      <c r="HW60"/>
      <c r="HX60"/>
      <c r="HY60"/>
      <c r="HZ60"/>
      <c r="IA60"/>
      <c r="IB60"/>
      <c r="IC60"/>
      <c r="ID60"/>
      <c r="IE60"/>
      <c r="IF60"/>
      <c r="IG60"/>
      <c r="IH60"/>
      <c r="II60"/>
      <c r="IJ60"/>
      <c r="IK60"/>
      <c r="IL60"/>
      <c r="IM60"/>
      <c r="IN60"/>
      <c r="IO60"/>
      <c r="IP60"/>
      <c r="IQ60"/>
      <c r="IR60"/>
      <c r="IS60"/>
      <c r="IT60"/>
      <c r="IU60"/>
      <c r="IV60"/>
      <c r="IW60"/>
      <c r="IX60"/>
      <c r="IY60"/>
      <c r="IZ60"/>
      <c r="JA60"/>
      <c r="JB60"/>
      <c r="JC60"/>
      <c r="JD60"/>
      <c r="JE60"/>
      <c r="JF60"/>
      <c r="JG60"/>
      <c r="JH60"/>
      <c r="JI60"/>
      <c r="JJ60"/>
      <c r="JK60"/>
      <c r="JL60"/>
      <c r="JM60"/>
      <c r="JN60"/>
      <c r="JO60"/>
      <c r="JP60"/>
      <c r="JQ60"/>
      <c r="JR60"/>
      <c r="JS60"/>
      <c r="JT60"/>
      <c r="JU60"/>
      <c r="JV60"/>
      <c r="JW60"/>
      <c r="JX60"/>
      <c r="JY60"/>
      <c r="JZ60"/>
      <c r="KA60"/>
      <c r="KB60"/>
      <c r="KC60"/>
      <c r="KD60"/>
      <c r="KE60"/>
      <c r="KF60"/>
      <c r="KG60"/>
      <c r="KH60"/>
      <c r="KI60"/>
      <c r="KJ60"/>
      <c r="KK60"/>
      <c r="KL60"/>
      <c r="KM60"/>
      <c r="KN60"/>
      <c r="KO60"/>
      <c r="KP60"/>
      <c r="KQ60"/>
      <c r="KR60"/>
      <c r="KS60"/>
      <c r="KT60"/>
      <c r="KU60"/>
      <c r="KV60"/>
      <c r="KW60"/>
      <c r="KX60"/>
      <c r="KY60"/>
      <c r="KZ60"/>
      <c r="LA60"/>
      <c r="LB60"/>
      <c r="LC60"/>
      <c r="LD60"/>
      <c r="LE60"/>
      <c r="LF60"/>
      <c r="LG60"/>
      <c r="LH60"/>
      <c r="LI60"/>
      <c r="LJ60"/>
      <c r="LK60"/>
      <c r="LL60"/>
      <c r="LM60"/>
      <c r="LN60"/>
      <c r="LO60"/>
      <c r="LP60"/>
      <c r="LQ60"/>
      <c r="LR60"/>
      <c r="LS60"/>
      <c r="LT60"/>
      <c r="LU60"/>
      <c r="LV60"/>
      <c r="LW60"/>
      <c r="LX60"/>
      <c r="LY60"/>
      <c r="LZ60"/>
      <c r="MA60"/>
      <c r="MB60"/>
      <c r="MC60"/>
      <c r="MD60"/>
      <c r="ME60"/>
      <c r="MF60"/>
      <c r="MG60"/>
      <c r="MH60"/>
      <c r="MI60"/>
      <c r="MJ60"/>
      <c r="MK60"/>
      <c r="ML60"/>
      <c r="MM60"/>
      <c r="MN60"/>
      <c r="MO60"/>
      <c r="MP60"/>
      <c r="MQ60"/>
      <c r="MR60"/>
      <c r="MS60"/>
      <c r="MT60"/>
      <c r="MU60"/>
      <c r="MV60"/>
      <c r="MW60"/>
      <c r="MX60"/>
      <c r="MY60"/>
      <c r="MZ60"/>
      <c r="NA60"/>
      <c r="NB60"/>
      <c r="NC60"/>
      <c r="ND60"/>
      <c r="NE60"/>
      <c r="NF60"/>
      <c r="NG60"/>
      <c r="NH60"/>
      <c r="NI60"/>
      <c r="NJ60"/>
      <c r="NK60"/>
      <c r="NL60"/>
      <c r="NM60"/>
      <c r="NN60"/>
      <c r="NO60"/>
      <c r="NP60"/>
      <c r="NQ60"/>
      <c r="NR60"/>
      <c r="NS60"/>
      <c r="NT60"/>
      <c r="NU60"/>
      <c r="NV60"/>
      <c r="NW60"/>
      <c r="NX60"/>
      <c r="NY60"/>
      <c r="NZ60"/>
      <c r="OA60"/>
      <c r="OB60"/>
      <c r="OC60"/>
      <c r="OD60"/>
      <c r="OE60"/>
      <c r="OF60"/>
      <c r="OG60"/>
      <c r="OH60"/>
      <c r="OI60"/>
      <c r="OJ60"/>
      <c r="OK60"/>
      <c r="OL60"/>
      <c r="OM60"/>
      <c r="ON60"/>
      <c r="OO60"/>
      <c r="OP60"/>
      <c r="OQ60"/>
      <c r="OR60"/>
      <c r="OS60"/>
      <c r="OT60"/>
      <c r="OU60"/>
      <c r="OV60"/>
      <c r="OW60"/>
      <c r="OX60"/>
      <c r="OY60"/>
      <c r="OZ60"/>
      <c r="PA60"/>
      <c r="PB60"/>
      <c r="PC60"/>
      <c r="PD60"/>
      <c r="PE60"/>
      <c r="PF60"/>
      <c r="PG60"/>
      <c r="PH60"/>
      <c r="PI60"/>
      <c r="PJ60"/>
      <c r="PK60"/>
      <c r="PL60"/>
      <c r="PM60"/>
      <c r="PN60"/>
      <c r="PO60"/>
      <c r="PP60"/>
      <c r="PQ60"/>
      <c r="PR60"/>
      <c r="PS60"/>
      <c r="PT60"/>
      <c r="PU60"/>
      <c r="PV60"/>
      <c r="PW60"/>
      <c r="PX60"/>
      <c r="PY60"/>
      <c r="PZ60"/>
      <c r="QA60"/>
      <c r="QB60"/>
      <c r="QC60"/>
      <c r="QD60"/>
      <c r="QE60"/>
      <c r="QF60"/>
      <c r="QG60"/>
      <c r="QH60"/>
      <c r="QI60"/>
      <c r="QJ60"/>
      <c r="QK60"/>
      <c r="QL60"/>
      <c r="QM60"/>
      <c r="QN60"/>
      <c r="QO60"/>
      <c r="QP60"/>
      <c r="QQ60"/>
      <c r="QR60"/>
      <c r="QS60"/>
      <c r="QT60"/>
      <c r="QU60"/>
      <c r="QV60"/>
      <c r="QW60"/>
      <c r="QX60"/>
      <c r="QY60"/>
      <c r="QZ60"/>
      <c r="RA60"/>
      <c r="RB60"/>
      <c r="RC60"/>
      <c r="RD60"/>
      <c r="RE60"/>
      <c r="RF60"/>
      <c r="RG60"/>
      <c r="RH60"/>
      <c r="RI60"/>
      <c r="RJ60"/>
      <c r="RK60"/>
      <c r="RL60"/>
      <c r="RM60"/>
      <c r="RN60"/>
      <c r="RO60"/>
      <c r="RP60"/>
      <c r="RQ60"/>
      <c r="RR60"/>
      <c r="RS60"/>
      <c r="RT60"/>
      <c r="RU60"/>
      <c r="RV60"/>
      <c r="RW60"/>
      <c r="RX60"/>
      <c r="RY60"/>
      <c r="RZ60"/>
      <c r="SA60"/>
      <c r="SB60"/>
      <c r="SC60"/>
      <c r="SD60"/>
      <c r="SE60"/>
      <c r="SF60"/>
      <c r="SG60"/>
      <c r="SH60"/>
      <c r="SI60"/>
      <c r="SJ60"/>
      <c r="SK60"/>
      <c r="SL60"/>
      <c r="SM60"/>
      <c r="SN60"/>
      <c r="SO60"/>
      <c r="SP60"/>
      <c r="SQ60"/>
      <c r="SR60"/>
      <c r="SS60"/>
      <c r="ST60"/>
      <c r="SU60"/>
      <c r="SV60"/>
      <c r="SW60"/>
      <c r="SX60"/>
      <c r="SY60"/>
      <c r="SZ60"/>
      <c r="TA60"/>
      <c r="TB60"/>
      <c r="TC60"/>
      <c r="TD60"/>
      <c r="TE60"/>
      <c r="TF60"/>
      <c r="TG60"/>
      <c r="TH60"/>
      <c r="TI60"/>
      <c r="TJ60"/>
      <c r="TK60"/>
      <c r="TL60"/>
      <c r="TM60"/>
      <c r="TN60"/>
      <c r="TO60"/>
      <c r="TP60"/>
      <c r="TQ60"/>
      <c r="TR60"/>
      <c r="TS60"/>
      <c r="TT60"/>
      <c r="TU60"/>
      <c r="TV60"/>
      <c r="TW60"/>
      <c r="TX60"/>
      <c r="TY60"/>
      <c r="TZ60"/>
      <c r="UA60"/>
      <c r="UB60"/>
      <c r="UC60"/>
      <c r="UD60"/>
      <c r="UE60"/>
      <c r="UF60"/>
      <c r="UG60"/>
      <c r="UH60"/>
      <c r="UI60"/>
      <c r="UJ60"/>
      <c r="UK60"/>
      <c r="UL60"/>
      <c r="UM60"/>
      <c r="UN60"/>
      <c r="UO60"/>
      <c r="UP60"/>
      <c r="UQ60"/>
      <c r="UR60"/>
      <c r="US60"/>
      <c r="UT60"/>
      <c r="UU60"/>
      <c r="UV60"/>
      <c r="UW60"/>
      <c r="UX60"/>
      <c r="UY60"/>
      <c r="UZ60"/>
      <c r="VA60"/>
      <c r="VB60"/>
      <c r="VC60"/>
      <c r="VD60"/>
      <c r="VE60"/>
      <c r="VF60"/>
      <c r="VG60"/>
      <c r="VH60"/>
      <c r="VI60"/>
      <c r="VJ60"/>
      <c r="VK60"/>
      <c r="VL60"/>
      <c r="VM60"/>
      <c r="VN60"/>
      <c r="VO60"/>
      <c r="VP60"/>
      <c r="VQ60"/>
      <c r="VR60"/>
      <c r="VS60"/>
      <c r="VT60"/>
      <c r="VU60"/>
      <c r="VV60"/>
      <c r="VW60"/>
      <c r="VX60"/>
      <c r="VY60"/>
      <c r="VZ60"/>
      <c r="WA60"/>
      <c r="WB60"/>
      <c r="WC60"/>
      <c r="WD60"/>
      <c r="WE60"/>
      <c r="WF60"/>
      <c r="WG60"/>
      <c r="WH60"/>
      <c r="WI60"/>
      <c r="WJ60"/>
      <c r="WK60"/>
      <c r="WL60"/>
      <c r="WM60"/>
      <c r="WN60"/>
      <c r="WO60"/>
      <c r="WP60"/>
      <c r="WQ60"/>
      <c r="WR60"/>
      <c r="WS60"/>
      <c r="WT60"/>
      <c r="WU60"/>
      <c r="WV60"/>
      <c r="WW60"/>
      <c r="WX60"/>
      <c r="WY60"/>
      <c r="WZ60"/>
      <c r="XA60"/>
      <c r="XB60"/>
      <c r="XC60"/>
      <c r="XD60"/>
      <c r="XE60"/>
      <c r="XF60"/>
      <c r="XG60"/>
      <c r="XH60"/>
      <c r="XI60"/>
      <c r="XJ60"/>
      <c r="XK60"/>
      <c r="XL60"/>
      <c r="XM60"/>
      <c r="XN60"/>
      <c r="XO60"/>
      <c r="XP60"/>
      <c r="XQ60"/>
      <c r="XR60"/>
      <c r="XS60"/>
      <c r="XT60"/>
      <c r="XU60"/>
      <c r="XV60"/>
      <c r="XW60"/>
      <c r="XX60"/>
      <c r="XY60"/>
      <c r="XZ60"/>
      <c r="YA60"/>
      <c r="YB60"/>
      <c r="YC60"/>
      <c r="YD60"/>
      <c r="YE60"/>
      <c r="YF60"/>
      <c r="YG60"/>
      <c r="YH60"/>
      <c r="YI60"/>
      <c r="YJ60"/>
      <c r="YK60"/>
      <c r="YL60"/>
      <c r="YM60"/>
      <c r="YN60"/>
      <c r="YO60"/>
      <c r="YP60"/>
      <c r="YQ60"/>
      <c r="YR60"/>
      <c r="YS60"/>
      <c r="YT60"/>
      <c r="YU60"/>
      <c r="YV60"/>
      <c r="YW60"/>
      <c r="YX60"/>
      <c r="YY60"/>
      <c r="YZ60"/>
      <c r="ZA60"/>
      <c r="ZB60"/>
      <c r="ZC60"/>
      <c r="ZD60"/>
      <c r="ZE60"/>
      <c r="ZF60"/>
      <c r="ZG60"/>
      <c r="ZH60"/>
      <c r="ZI60"/>
      <c r="ZJ60"/>
      <c r="ZK60"/>
      <c r="ZL60"/>
      <c r="ZM60"/>
      <c r="ZN60"/>
      <c r="ZO60"/>
      <c r="ZP60"/>
      <c r="ZQ60"/>
      <c r="ZR60"/>
      <c r="ZS60"/>
      <c r="ZT60"/>
      <c r="ZU60"/>
      <c r="ZV60"/>
      <c r="ZW60"/>
      <c r="ZX60"/>
      <c r="ZY60"/>
      <c r="ZZ60" s="52"/>
      <c r="AAA60" s="192"/>
      <c r="AAD60" s="90"/>
      <c r="AAE60" s="519">
        <v>1</v>
      </c>
      <c r="AAF60" s="190" t="s">
        <v>52</v>
      </c>
      <c r="AAG60" s="60"/>
      <c r="AAH60" s="60"/>
      <c r="AAI60" s="72"/>
      <c r="AAJ60" s="55"/>
      <c r="AAK60" s="76" t="str">
        <f>S.Staff.Mgr</f>
        <v>MargaretMGR</v>
      </c>
      <c r="AAL60" s="90"/>
    </row>
    <row r="61" spans="1:715" s="23" customFormat="1" ht="15" customHeight="1" outlineLevel="1">
      <c r="A61" s="171"/>
      <c r="B61" s="363" t="str">
        <f t="shared" si="13"/>
        <v>* assigns staff to work with AndreaDRC &amp; Maggie</v>
      </c>
      <c r="C61" s="271" t="s">
        <v>0</v>
      </c>
      <c r="D61" s="279"/>
      <c r="E61" s="263">
        <f t="shared" ref="E61" si="14">NETWORKDAYS(G61,H61,S.DDL_DEQClosed)</f>
        <v>1</v>
      </c>
      <c r="F61" s="457">
        <f ca="1">IF(YEAR(H61)&gt;2000,NETWORKDAYS(TODAY(),H61,S.DDL_DEQClosed),0)</f>
        <v>-17</v>
      </c>
      <c r="G61" s="264">
        <f t="shared" ref="G61:G64" si="15">AAG61</f>
        <v>41549</v>
      </c>
      <c r="H61" s="264">
        <f>AAH61</f>
        <v>41549</v>
      </c>
      <c r="I61" s="244"/>
      <c r="J61" s="196"/>
      <c r="K61" s="48"/>
      <c r="L61" s="48"/>
      <c r="M61" s="48"/>
      <c r="N61" s="48"/>
      <c r="O61" s="48"/>
      <c r="P61" s="48"/>
      <c r="Q61" s="48"/>
      <c r="R61" s="48"/>
      <c r="S61" s="48"/>
      <c r="T61" s="48"/>
      <c r="U61" s="48"/>
      <c r="V61" s="48"/>
      <c r="W61" s="48"/>
      <c r="X61" s="48"/>
      <c r="Y61" s="48"/>
      <c r="Z61" s="48"/>
      <c r="AA61" s="48"/>
      <c r="AB61" s="48"/>
      <c r="AC61" s="48"/>
      <c r="AD61" s="48"/>
      <c r="AE61" s="48"/>
      <c r="AF61" s="48"/>
      <c r="AG61" s="48"/>
      <c r="AH61" s="48"/>
      <c r="AI61" s="48"/>
      <c r="AJ61" s="48"/>
      <c r="AK61" s="48"/>
      <c r="AL61" s="48"/>
      <c r="AM61" s="48"/>
      <c r="AN61" s="48"/>
      <c r="AO61" s="48"/>
      <c r="AP61" s="48"/>
      <c r="AQ61" s="48"/>
      <c r="AR61" s="48"/>
      <c r="AS61" s="48"/>
      <c r="AT61" s="48"/>
      <c r="AU61" s="48"/>
      <c r="AV61" s="48"/>
      <c r="AW61" s="48"/>
      <c r="AX61" s="48"/>
      <c r="AY61" s="48"/>
      <c r="AZ61" s="48"/>
      <c r="BA61" s="48"/>
      <c r="BB61" s="48"/>
      <c r="BC61" s="48"/>
      <c r="BD61" s="48"/>
      <c r="BE61" s="48"/>
      <c r="BF61" s="48"/>
      <c r="BG61" s="48"/>
      <c r="BH61" s="48"/>
      <c r="BI61" s="48"/>
      <c r="BJ61" s="48"/>
      <c r="BK61" s="48"/>
      <c r="BL61" s="48"/>
      <c r="BM61" s="48"/>
      <c r="BN61" s="48"/>
      <c r="BO61" s="48"/>
      <c r="BP61" s="48"/>
      <c r="BQ61" s="48"/>
      <c r="BR61" s="48"/>
      <c r="BS61" s="48"/>
      <c r="BT61" s="48"/>
      <c r="BU61" s="48"/>
      <c r="BV61" s="48"/>
      <c r="BW61" s="48"/>
      <c r="BX61" s="48"/>
      <c r="BY61" s="48"/>
      <c r="BZ61" s="48"/>
      <c r="CA61" s="48"/>
      <c r="CB61" s="48"/>
      <c r="CC61" s="48"/>
      <c r="CD61" s="48"/>
      <c r="CE61" s="48"/>
      <c r="CF61" s="48"/>
      <c r="CG61" s="48"/>
      <c r="CH61" s="48"/>
      <c r="CI61" s="48"/>
      <c r="CJ61" s="48"/>
      <c r="CK61" s="48"/>
      <c r="CL61" s="48"/>
      <c r="CM61" s="48"/>
      <c r="CN61" s="48"/>
      <c r="CO61" s="48"/>
      <c r="CP61" s="48"/>
      <c r="CQ61" s="48"/>
      <c r="CR61" s="48"/>
      <c r="CS61" s="48"/>
      <c r="CT61" s="48"/>
      <c r="CU61" s="48"/>
      <c r="CV61" s="48"/>
      <c r="CW61" s="48"/>
      <c r="CX61" s="48"/>
      <c r="CY61" s="48"/>
      <c r="CZ61" s="48"/>
      <c r="DA61" s="48"/>
      <c r="DB61" s="48"/>
      <c r="DC61" s="48"/>
      <c r="DD61" s="48"/>
      <c r="DE61" s="48"/>
      <c r="DF61" s="48"/>
      <c r="DG61" s="48"/>
      <c r="DH61" s="48"/>
      <c r="DI61" s="48"/>
      <c r="DJ61" s="48"/>
      <c r="DK61" s="48"/>
      <c r="DL61" s="48"/>
      <c r="DM61" s="48"/>
      <c r="DN61" s="48"/>
      <c r="DO61" s="48"/>
      <c r="DP61" s="48"/>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c r="GS61"/>
      <c r="GT61"/>
      <c r="GU61"/>
      <c r="GV61"/>
      <c r="GW61"/>
      <c r="GX61"/>
      <c r="GY61"/>
      <c r="GZ61"/>
      <c r="HA61"/>
      <c r="HB61"/>
      <c r="HC61"/>
      <c r="HD61"/>
      <c r="HE61"/>
      <c r="HF61"/>
      <c r="HG61"/>
      <c r="HH61"/>
      <c r="HI61"/>
      <c r="HJ61"/>
      <c r="HK61"/>
      <c r="HL61"/>
      <c r="HM61"/>
      <c r="HN61"/>
      <c r="HO61"/>
      <c r="HP61"/>
      <c r="HQ61"/>
      <c r="HR61"/>
      <c r="HS61"/>
      <c r="HT61"/>
      <c r="HU61"/>
      <c r="HV61"/>
      <c r="HW61"/>
      <c r="HX61"/>
      <c r="HY61"/>
      <c r="HZ61"/>
      <c r="IA61"/>
      <c r="IB61"/>
      <c r="IC61"/>
      <c r="ID61"/>
      <c r="IE61"/>
      <c r="IF61"/>
      <c r="IG61"/>
      <c r="IH61"/>
      <c r="II61"/>
      <c r="IJ61"/>
      <c r="IK61"/>
      <c r="IL61"/>
      <c r="IM61"/>
      <c r="IN61"/>
      <c r="IO61"/>
      <c r="IP61"/>
      <c r="IQ61"/>
      <c r="IR61"/>
      <c r="IS61"/>
      <c r="IT61"/>
      <c r="IU61"/>
      <c r="IV61"/>
      <c r="IW61"/>
      <c r="IX61"/>
      <c r="IY61"/>
      <c r="IZ61"/>
      <c r="JA61"/>
      <c r="JB61"/>
      <c r="JC61"/>
      <c r="JD61"/>
      <c r="JE61"/>
      <c r="JF61"/>
      <c r="JG61"/>
      <c r="JH61"/>
      <c r="JI61"/>
      <c r="JJ61"/>
      <c r="JK61"/>
      <c r="JL61"/>
      <c r="JM61"/>
      <c r="JN61"/>
      <c r="JO61"/>
      <c r="JP61"/>
      <c r="JQ61"/>
      <c r="JR61"/>
      <c r="JS61"/>
      <c r="JT61"/>
      <c r="JU61"/>
      <c r="JV61"/>
      <c r="JW61"/>
      <c r="JX61"/>
      <c r="JY61"/>
      <c r="JZ61"/>
      <c r="KA61"/>
      <c r="KB61"/>
      <c r="KC61"/>
      <c r="KD61"/>
      <c r="KE61"/>
      <c r="KF61"/>
      <c r="KG61"/>
      <c r="KH61"/>
      <c r="KI61"/>
      <c r="KJ61"/>
      <c r="KK61"/>
      <c r="KL61"/>
      <c r="KM61"/>
      <c r="KN61"/>
      <c r="KO61"/>
      <c r="KP61"/>
      <c r="KQ61"/>
      <c r="KR61"/>
      <c r="KS61"/>
      <c r="KT61"/>
      <c r="KU61"/>
      <c r="KV61"/>
      <c r="KW61"/>
      <c r="KX61"/>
      <c r="KY61"/>
      <c r="KZ61"/>
      <c r="LA61"/>
      <c r="LB61"/>
      <c r="LC61"/>
      <c r="LD61"/>
      <c r="LE61"/>
      <c r="LF61"/>
      <c r="LG61"/>
      <c r="LH61"/>
      <c r="LI61"/>
      <c r="LJ61"/>
      <c r="LK61"/>
      <c r="LL61"/>
      <c r="LM61"/>
      <c r="LN61"/>
      <c r="LO61"/>
      <c r="LP61"/>
      <c r="LQ61"/>
      <c r="LR61"/>
      <c r="LS61"/>
      <c r="LT61"/>
      <c r="LU61"/>
      <c r="LV61"/>
      <c r="LW61"/>
      <c r="LX61"/>
      <c r="LY61"/>
      <c r="LZ61"/>
      <c r="MA61"/>
      <c r="MB61"/>
      <c r="MC61"/>
      <c r="MD61"/>
      <c r="ME61"/>
      <c r="MF61"/>
      <c r="MG61"/>
      <c r="MH61"/>
      <c r="MI61"/>
      <c r="MJ61"/>
      <c r="MK61"/>
      <c r="ML61"/>
      <c r="MM61"/>
      <c r="MN61"/>
      <c r="MO61"/>
      <c r="MP61"/>
      <c r="MQ61"/>
      <c r="MR61"/>
      <c r="MS61"/>
      <c r="MT61"/>
      <c r="MU61"/>
      <c r="MV61"/>
      <c r="MW61"/>
      <c r="MX61"/>
      <c r="MY61"/>
      <c r="MZ61"/>
      <c r="NA61"/>
      <c r="NB61"/>
      <c r="NC61"/>
      <c r="ND61"/>
      <c r="NE61"/>
      <c r="NF61"/>
      <c r="NG61"/>
      <c r="NH61"/>
      <c r="NI61"/>
      <c r="NJ61"/>
      <c r="NK61"/>
      <c r="NL61"/>
      <c r="NM61"/>
      <c r="NN61"/>
      <c r="NO61"/>
      <c r="NP61"/>
      <c r="NQ61"/>
      <c r="NR61"/>
      <c r="NS61"/>
      <c r="NT61"/>
      <c r="NU61"/>
      <c r="NV61"/>
      <c r="NW61"/>
      <c r="NX61"/>
      <c r="NY61"/>
      <c r="NZ61"/>
      <c r="OA61"/>
      <c r="OB61"/>
      <c r="OC61"/>
      <c r="OD61"/>
      <c r="OE61"/>
      <c r="OF61"/>
      <c r="OG61"/>
      <c r="OH61"/>
      <c r="OI61"/>
      <c r="OJ61"/>
      <c r="OK61"/>
      <c r="OL61"/>
      <c r="OM61"/>
      <c r="ON61"/>
      <c r="OO61"/>
      <c r="OP61"/>
      <c r="OQ61"/>
      <c r="OR61"/>
      <c r="OS61"/>
      <c r="OT61"/>
      <c r="OU61"/>
      <c r="OV61"/>
      <c r="OW61"/>
      <c r="OX61"/>
      <c r="OY61"/>
      <c r="OZ61"/>
      <c r="PA61"/>
      <c r="PB61"/>
      <c r="PC61"/>
      <c r="PD61"/>
      <c r="PE61"/>
      <c r="PF61"/>
      <c r="PG61"/>
      <c r="PH61"/>
      <c r="PI61"/>
      <c r="PJ61"/>
      <c r="PK61"/>
      <c r="PL61"/>
      <c r="PM61"/>
      <c r="PN61"/>
      <c r="PO61"/>
      <c r="PP61"/>
      <c r="PQ61"/>
      <c r="PR61"/>
      <c r="PS61"/>
      <c r="PT61"/>
      <c r="PU61"/>
      <c r="PV61"/>
      <c r="PW61"/>
      <c r="PX61"/>
      <c r="PY61"/>
      <c r="PZ61"/>
      <c r="QA61"/>
      <c r="QB61"/>
      <c r="QC61"/>
      <c r="QD61"/>
      <c r="QE61"/>
      <c r="QF61"/>
      <c r="QG61"/>
      <c r="QH61"/>
      <c r="QI61"/>
      <c r="QJ61"/>
      <c r="QK61"/>
      <c r="QL61"/>
      <c r="QM61"/>
      <c r="QN61"/>
      <c r="QO61"/>
      <c r="QP61"/>
      <c r="QQ61"/>
      <c r="QR61"/>
      <c r="QS61"/>
      <c r="QT61"/>
      <c r="QU61"/>
      <c r="QV61"/>
      <c r="QW61"/>
      <c r="QX61"/>
      <c r="QY61"/>
      <c r="QZ61"/>
      <c r="RA61"/>
      <c r="RB61"/>
      <c r="RC61"/>
      <c r="RD61"/>
      <c r="RE61"/>
      <c r="RF61"/>
      <c r="RG61"/>
      <c r="RH61"/>
      <c r="RI61"/>
      <c r="RJ61"/>
      <c r="RK61"/>
      <c r="RL61"/>
      <c r="RM61"/>
      <c r="RN61"/>
      <c r="RO61"/>
      <c r="RP61"/>
      <c r="RQ61"/>
      <c r="RR61"/>
      <c r="RS61"/>
      <c r="RT61"/>
      <c r="RU61"/>
      <c r="RV61"/>
      <c r="RW61"/>
      <c r="RX61"/>
      <c r="RY61"/>
      <c r="RZ61"/>
      <c r="SA61"/>
      <c r="SB61"/>
      <c r="SC61"/>
      <c r="SD61"/>
      <c r="SE61"/>
      <c r="SF61"/>
      <c r="SG61"/>
      <c r="SH61"/>
      <c r="SI61"/>
      <c r="SJ61"/>
      <c r="SK61"/>
      <c r="SL61"/>
      <c r="SM61"/>
      <c r="SN61"/>
      <c r="SO61"/>
      <c r="SP61"/>
      <c r="SQ61"/>
      <c r="SR61"/>
      <c r="SS61"/>
      <c r="ST61"/>
      <c r="SU61"/>
      <c r="SV61"/>
      <c r="SW61"/>
      <c r="SX61"/>
      <c r="SY61"/>
      <c r="SZ61"/>
      <c r="TA61"/>
      <c r="TB61"/>
      <c r="TC61"/>
      <c r="TD61"/>
      <c r="TE61"/>
      <c r="TF61"/>
      <c r="TG61"/>
      <c r="TH61"/>
      <c r="TI61"/>
      <c r="TJ61"/>
      <c r="TK61"/>
      <c r="TL61"/>
      <c r="TM61"/>
      <c r="TN61"/>
      <c r="TO61"/>
      <c r="TP61"/>
      <c r="TQ61"/>
      <c r="TR61"/>
      <c r="TS61"/>
      <c r="TT61"/>
      <c r="TU61"/>
      <c r="TV61"/>
      <c r="TW61"/>
      <c r="TX61"/>
      <c r="TY61"/>
      <c r="TZ61"/>
      <c r="UA61"/>
      <c r="UB61"/>
      <c r="UC61"/>
      <c r="UD61"/>
      <c r="UE61"/>
      <c r="UF61"/>
      <c r="UG61"/>
      <c r="UH61"/>
      <c r="UI61"/>
      <c r="UJ61"/>
      <c r="UK61"/>
      <c r="UL61"/>
      <c r="UM61"/>
      <c r="UN61"/>
      <c r="UO61"/>
      <c r="UP61"/>
      <c r="UQ61"/>
      <c r="UR61"/>
      <c r="US61"/>
      <c r="UT61"/>
      <c r="UU61"/>
      <c r="UV61"/>
      <c r="UW61"/>
      <c r="UX61"/>
      <c r="UY61"/>
      <c r="UZ61"/>
      <c r="VA61"/>
      <c r="VB61"/>
      <c r="VC61"/>
      <c r="VD61"/>
      <c r="VE61"/>
      <c r="VF61"/>
      <c r="VG61"/>
      <c r="VH61"/>
      <c r="VI61"/>
      <c r="VJ61"/>
      <c r="VK61"/>
      <c r="VL61"/>
      <c r="VM61"/>
      <c r="VN61"/>
      <c r="VO61"/>
      <c r="VP61"/>
      <c r="VQ61"/>
      <c r="VR61"/>
      <c r="VS61"/>
      <c r="VT61"/>
      <c r="VU61"/>
      <c r="VV61"/>
      <c r="VW61"/>
      <c r="VX61"/>
      <c r="VY61"/>
      <c r="VZ61"/>
      <c r="WA61"/>
      <c r="WB61"/>
      <c r="WC61"/>
      <c r="WD61"/>
      <c r="WE61"/>
      <c r="WF61"/>
      <c r="WG61"/>
      <c r="WH61"/>
      <c r="WI61"/>
      <c r="WJ61"/>
      <c r="WK61"/>
      <c r="WL61"/>
      <c r="WM61"/>
      <c r="WN61"/>
      <c r="WO61"/>
      <c r="WP61"/>
      <c r="WQ61"/>
      <c r="WR61"/>
      <c r="WS61"/>
      <c r="WT61"/>
      <c r="WU61"/>
      <c r="WV61"/>
      <c r="WW61"/>
      <c r="WX61"/>
      <c r="WY61"/>
      <c r="WZ61"/>
      <c r="XA61"/>
      <c r="XB61"/>
      <c r="XC61"/>
      <c r="XD61"/>
      <c r="XE61"/>
      <c r="XF61"/>
      <c r="XG61"/>
      <c r="XH61"/>
      <c r="XI61"/>
      <c r="XJ61"/>
      <c r="XK61"/>
      <c r="XL61"/>
      <c r="XM61"/>
      <c r="XN61"/>
      <c r="XO61"/>
      <c r="XP61"/>
      <c r="XQ61"/>
      <c r="XR61"/>
      <c r="XS61"/>
      <c r="XT61"/>
      <c r="XU61"/>
      <c r="XV61"/>
      <c r="XW61"/>
      <c r="XX61"/>
      <c r="XY61"/>
      <c r="XZ61"/>
      <c r="YA61"/>
      <c r="YB61"/>
      <c r="YC61"/>
      <c r="YD61"/>
      <c r="YE61"/>
      <c r="YF61"/>
      <c r="YG61"/>
      <c r="YH61"/>
      <c r="YI61"/>
      <c r="YJ61"/>
      <c r="YK61"/>
      <c r="YL61"/>
      <c r="YM61"/>
      <c r="YN61"/>
      <c r="YO61"/>
      <c r="YP61"/>
      <c r="YQ61"/>
      <c r="YR61"/>
      <c r="YS61"/>
      <c r="YT61"/>
      <c r="YU61"/>
      <c r="YV61"/>
      <c r="YW61"/>
      <c r="YX61"/>
      <c r="YY61"/>
      <c r="YZ61"/>
      <c r="ZA61"/>
      <c r="ZB61"/>
      <c r="ZC61"/>
      <c r="ZD61"/>
      <c r="ZE61"/>
      <c r="ZF61"/>
      <c r="ZG61"/>
      <c r="ZH61"/>
      <c r="ZI61"/>
      <c r="ZJ61"/>
      <c r="ZK61"/>
      <c r="ZL61"/>
      <c r="ZM61"/>
      <c r="ZN61"/>
      <c r="ZO61"/>
      <c r="ZP61"/>
      <c r="ZQ61"/>
      <c r="ZR61"/>
      <c r="ZS61"/>
      <c r="ZT61"/>
      <c r="ZU61"/>
      <c r="ZV61"/>
      <c r="ZW61"/>
      <c r="ZX61"/>
      <c r="ZY61"/>
      <c r="ZZ61" s="52"/>
      <c r="AAA61" s="192"/>
      <c r="AAD61" s="90"/>
      <c r="AAE61" s="519">
        <v>1</v>
      </c>
      <c r="AAF61" s="90" t="s">
        <v>0</v>
      </c>
      <c r="AAG61" s="73">
        <f>S.Planning.BANNER.Begin</f>
        <v>41549</v>
      </c>
      <c r="AAH61" s="73">
        <f>G61</f>
        <v>41549</v>
      </c>
      <c r="AAI61" s="72"/>
      <c r="AAJ61" s="55"/>
      <c r="AAK61" s="76" t="str">
        <f>"* assigns staff to work with "&amp;S.Staff.DivisionRulesCoordinator&amp;" &amp; "&amp;S.Staff.AgencyRulesCoordinator</f>
        <v>* assigns staff to work with AndreaDRC &amp; Maggie</v>
      </c>
      <c r="AAL61" s="90"/>
    </row>
    <row r="62" spans="1:715" s="23" customFormat="1" ht="15" customHeight="1" outlineLevel="1">
      <c r="A62" s="171"/>
      <c r="B62" s="363" t="str">
        <f t="shared" si="13"/>
        <v>* adds work to staff workplan as needed</v>
      </c>
      <c r="C62" s="271" t="s">
        <v>0</v>
      </c>
      <c r="D62" s="279"/>
      <c r="E62" s="263">
        <f t="shared" ref="E62" si="16">NETWORKDAYS(G62,H62,S.DDL_DEQClosed)</f>
        <v>1</v>
      </c>
      <c r="F62" s="457">
        <f ca="1">IF(YEAR(H62)&gt;2000,NETWORKDAYS(TODAY(),H62,S.DDL_DEQClosed),0)</f>
        <v>-17</v>
      </c>
      <c r="G62" s="264">
        <f t="shared" si="15"/>
        <v>41549</v>
      </c>
      <c r="H62" s="264">
        <f t="shared" ref="H62:H65" si="17">AAH62</f>
        <v>41549</v>
      </c>
      <c r="I62" s="244"/>
      <c r="J62" s="196"/>
      <c r="K62" s="48"/>
      <c r="L62" s="48"/>
      <c r="M62" s="48"/>
      <c r="N62" s="48"/>
      <c r="O62" s="48"/>
      <c r="P62" s="48"/>
      <c r="Q62" s="48"/>
      <c r="R62" s="48"/>
      <c r="S62" s="48"/>
      <c r="T62" s="48"/>
      <c r="U62" s="48"/>
      <c r="V62" s="48"/>
      <c r="W62" s="48"/>
      <c r="X62" s="48"/>
      <c r="Y62" s="48"/>
      <c r="Z62" s="48"/>
      <c r="AA62" s="48"/>
      <c r="AB62" s="48"/>
      <c r="AC62" s="48"/>
      <c r="AD62" s="48"/>
      <c r="AE62" s="48"/>
      <c r="AF62" s="48"/>
      <c r="AG62" s="48"/>
      <c r="AH62" s="48"/>
      <c r="AI62" s="48"/>
      <c r="AJ62" s="48"/>
      <c r="AK62" s="48"/>
      <c r="AL62" s="48"/>
      <c r="AM62" s="48"/>
      <c r="AN62" s="48"/>
      <c r="AO62" s="48"/>
      <c r="AP62" s="48"/>
      <c r="AQ62" s="48"/>
      <c r="AR62" s="48"/>
      <c r="AS62" s="48"/>
      <c r="AT62" s="48"/>
      <c r="AU62" s="48"/>
      <c r="AV62" s="48"/>
      <c r="AW62" s="48"/>
      <c r="AX62" s="48"/>
      <c r="AY62" s="48"/>
      <c r="AZ62" s="48"/>
      <c r="BA62" s="48"/>
      <c r="BB62" s="48"/>
      <c r="BC62" s="48"/>
      <c r="BD62" s="48"/>
      <c r="BE62" s="48"/>
      <c r="BF62" s="48"/>
      <c r="BG62" s="48"/>
      <c r="BH62" s="48"/>
      <c r="BI62" s="48"/>
      <c r="BJ62" s="48"/>
      <c r="BK62" s="48"/>
      <c r="BL62" s="48"/>
      <c r="BM62" s="48"/>
      <c r="BN62" s="48"/>
      <c r="BO62" s="48"/>
      <c r="BP62" s="48"/>
      <c r="BQ62" s="48"/>
      <c r="BR62" s="48"/>
      <c r="BS62" s="48"/>
      <c r="BT62" s="48"/>
      <c r="BU62" s="48"/>
      <c r="BV62" s="48"/>
      <c r="BW62" s="48"/>
      <c r="BX62" s="48"/>
      <c r="BY62" s="48"/>
      <c r="BZ62" s="48"/>
      <c r="CA62" s="48"/>
      <c r="CB62" s="48"/>
      <c r="CC62" s="48"/>
      <c r="CD62" s="48"/>
      <c r="CE62" s="48"/>
      <c r="CF62" s="48"/>
      <c r="CG62" s="48"/>
      <c r="CH62" s="48"/>
      <c r="CI62" s="48"/>
      <c r="CJ62" s="48"/>
      <c r="CK62" s="48"/>
      <c r="CL62" s="48"/>
      <c r="CM62" s="48"/>
      <c r="CN62" s="48"/>
      <c r="CO62" s="48"/>
      <c r="CP62" s="48"/>
      <c r="CQ62" s="48"/>
      <c r="CR62" s="48"/>
      <c r="CS62" s="48"/>
      <c r="CT62" s="48"/>
      <c r="CU62" s="48"/>
      <c r="CV62" s="48"/>
      <c r="CW62" s="48"/>
      <c r="CX62" s="48"/>
      <c r="CY62" s="48"/>
      <c r="CZ62" s="48"/>
      <c r="DA62" s="48"/>
      <c r="DB62" s="48"/>
      <c r="DC62" s="48"/>
      <c r="DD62" s="48"/>
      <c r="DE62" s="48"/>
      <c r="DF62" s="48"/>
      <c r="DG62" s="48"/>
      <c r="DH62" s="48"/>
      <c r="DI62" s="48"/>
      <c r="DJ62" s="48"/>
      <c r="DK62" s="48"/>
      <c r="DL62" s="48"/>
      <c r="DM62" s="48"/>
      <c r="DN62" s="48"/>
      <c r="DO62" s="48"/>
      <c r="DP62" s="48"/>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c r="GS62"/>
      <c r="GT62"/>
      <c r="GU62"/>
      <c r="GV62"/>
      <c r="GW62"/>
      <c r="GX62"/>
      <c r="GY62"/>
      <c r="GZ62"/>
      <c r="HA62"/>
      <c r="HB62"/>
      <c r="HC62"/>
      <c r="HD62"/>
      <c r="HE62"/>
      <c r="HF62"/>
      <c r="HG62"/>
      <c r="HH62"/>
      <c r="HI62"/>
      <c r="HJ62"/>
      <c r="HK62"/>
      <c r="HL62"/>
      <c r="HM62"/>
      <c r="HN62"/>
      <c r="HO62"/>
      <c r="HP62"/>
      <c r="HQ62"/>
      <c r="HR62"/>
      <c r="HS62"/>
      <c r="HT62"/>
      <c r="HU62"/>
      <c r="HV62"/>
      <c r="HW62"/>
      <c r="HX62"/>
      <c r="HY62"/>
      <c r="HZ62"/>
      <c r="IA62"/>
      <c r="IB62"/>
      <c r="IC62"/>
      <c r="ID62"/>
      <c r="IE62"/>
      <c r="IF62"/>
      <c r="IG62"/>
      <c r="IH62"/>
      <c r="II62"/>
      <c r="IJ62"/>
      <c r="IK62"/>
      <c r="IL62"/>
      <c r="IM62"/>
      <c r="IN62"/>
      <c r="IO62"/>
      <c r="IP62"/>
      <c r="IQ62"/>
      <c r="IR62"/>
      <c r="IS62"/>
      <c r="IT62"/>
      <c r="IU62"/>
      <c r="IV62"/>
      <c r="IW62"/>
      <c r="IX62"/>
      <c r="IY62"/>
      <c r="IZ62"/>
      <c r="JA62"/>
      <c r="JB62"/>
      <c r="JC62"/>
      <c r="JD62"/>
      <c r="JE62"/>
      <c r="JF62"/>
      <c r="JG62"/>
      <c r="JH62"/>
      <c r="JI62"/>
      <c r="JJ62"/>
      <c r="JK62"/>
      <c r="JL62"/>
      <c r="JM62"/>
      <c r="JN62"/>
      <c r="JO62"/>
      <c r="JP62"/>
      <c r="JQ62"/>
      <c r="JR62"/>
      <c r="JS62"/>
      <c r="JT62"/>
      <c r="JU62"/>
      <c r="JV62"/>
      <c r="JW62"/>
      <c r="JX62"/>
      <c r="JY62"/>
      <c r="JZ62"/>
      <c r="KA62"/>
      <c r="KB62"/>
      <c r="KC62"/>
      <c r="KD62"/>
      <c r="KE62"/>
      <c r="KF62"/>
      <c r="KG62"/>
      <c r="KH62"/>
      <c r="KI62"/>
      <c r="KJ62"/>
      <c r="KK62"/>
      <c r="KL62"/>
      <c r="KM62"/>
      <c r="KN62"/>
      <c r="KO62"/>
      <c r="KP62"/>
      <c r="KQ62"/>
      <c r="KR62"/>
      <c r="KS62"/>
      <c r="KT62"/>
      <c r="KU62"/>
      <c r="KV62"/>
      <c r="KW62"/>
      <c r="KX62"/>
      <c r="KY62"/>
      <c r="KZ62"/>
      <c r="LA62"/>
      <c r="LB62"/>
      <c r="LC62"/>
      <c r="LD62"/>
      <c r="LE62"/>
      <c r="LF62"/>
      <c r="LG62"/>
      <c r="LH62"/>
      <c r="LI62"/>
      <c r="LJ62"/>
      <c r="LK62"/>
      <c r="LL62"/>
      <c r="LM62"/>
      <c r="LN62"/>
      <c r="LO62"/>
      <c r="LP62"/>
      <c r="LQ62"/>
      <c r="LR62"/>
      <c r="LS62"/>
      <c r="LT62"/>
      <c r="LU62"/>
      <c r="LV62"/>
      <c r="LW62"/>
      <c r="LX62"/>
      <c r="LY62"/>
      <c r="LZ62"/>
      <c r="MA62"/>
      <c r="MB62"/>
      <c r="MC62"/>
      <c r="MD62"/>
      <c r="ME62"/>
      <c r="MF62"/>
      <c r="MG62"/>
      <c r="MH62"/>
      <c r="MI62"/>
      <c r="MJ62"/>
      <c r="MK62"/>
      <c r="ML62"/>
      <c r="MM62"/>
      <c r="MN62"/>
      <c r="MO62"/>
      <c r="MP62"/>
      <c r="MQ62"/>
      <c r="MR62"/>
      <c r="MS62"/>
      <c r="MT62"/>
      <c r="MU62"/>
      <c r="MV62"/>
      <c r="MW62"/>
      <c r="MX62"/>
      <c r="MY62"/>
      <c r="MZ62"/>
      <c r="NA62"/>
      <c r="NB62"/>
      <c r="NC62"/>
      <c r="ND62"/>
      <c r="NE62"/>
      <c r="NF62"/>
      <c r="NG62"/>
      <c r="NH62"/>
      <c r="NI62"/>
      <c r="NJ62"/>
      <c r="NK62"/>
      <c r="NL62"/>
      <c r="NM62"/>
      <c r="NN62"/>
      <c r="NO62"/>
      <c r="NP62"/>
      <c r="NQ62"/>
      <c r="NR62"/>
      <c r="NS62"/>
      <c r="NT62"/>
      <c r="NU62"/>
      <c r="NV62"/>
      <c r="NW62"/>
      <c r="NX62"/>
      <c r="NY62"/>
      <c r="NZ62"/>
      <c r="OA62"/>
      <c r="OB62"/>
      <c r="OC62"/>
      <c r="OD62"/>
      <c r="OE62"/>
      <c r="OF62"/>
      <c r="OG62"/>
      <c r="OH62"/>
      <c r="OI62"/>
      <c r="OJ62"/>
      <c r="OK62"/>
      <c r="OL62"/>
      <c r="OM62"/>
      <c r="ON62"/>
      <c r="OO62"/>
      <c r="OP62"/>
      <c r="OQ62"/>
      <c r="OR62"/>
      <c r="OS62"/>
      <c r="OT62"/>
      <c r="OU62"/>
      <c r="OV62"/>
      <c r="OW62"/>
      <c r="OX62"/>
      <c r="OY62"/>
      <c r="OZ62"/>
      <c r="PA62"/>
      <c r="PB62"/>
      <c r="PC62"/>
      <c r="PD62"/>
      <c r="PE62"/>
      <c r="PF62"/>
      <c r="PG62"/>
      <c r="PH62"/>
      <c r="PI62"/>
      <c r="PJ62"/>
      <c r="PK62"/>
      <c r="PL62"/>
      <c r="PM62"/>
      <c r="PN62"/>
      <c r="PO62"/>
      <c r="PP62"/>
      <c r="PQ62"/>
      <c r="PR62"/>
      <c r="PS62"/>
      <c r="PT62"/>
      <c r="PU62"/>
      <c r="PV62"/>
      <c r="PW62"/>
      <c r="PX62"/>
      <c r="PY62"/>
      <c r="PZ62"/>
      <c r="QA62"/>
      <c r="QB62"/>
      <c r="QC62"/>
      <c r="QD62"/>
      <c r="QE62"/>
      <c r="QF62"/>
      <c r="QG62"/>
      <c r="QH62"/>
      <c r="QI62"/>
      <c r="QJ62"/>
      <c r="QK62"/>
      <c r="QL62"/>
      <c r="QM62"/>
      <c r="QN62"/>
      <c r="QO62"/>
      <c r="QP62"/>
      <c r="QQ62"/>
      <c r="QR62"/>
      <c r="QS62"/>
      <c r="QT62"/>
      <c r="QU62"/>
      <c r="QV62"/>
      <c r="QW62"/>
      <c r="QX62"/>
      <c r="QY62"/>
      <c r="QZ62"/>
      <c r="RA62"/>
      <c r="RB62"/>
      <c r="RC62"/>
      <c r="RD62"/>
      <c r="RE62"/>
      <c r="RF62"/>
      <c r="RG62"/>
      <c r="RH62"/>
      <c r="RI62"/>
      <c r="RJ62"/>
      <c r="RK62"/>
      <c r="RL62"/>
      <c r="RM62"/>
      <c r="RN62"/>
      <c r="RO62"/>
      <c r="RP62"/>
      <c r="RQ62"/>
      <c r="RR62"/>
      <c r="RS62"/>
      <c r="RT62"/>
      <c r="RU62"/>
      <c r="RV62"/>
      <c r="RW62"/>
      <c r="RX62"/>
      <c r="RY62"/>
      <c r="RZ62"/>
      <c r="SA62"/>
      <c r="SB62"/>
      <c r="SC62"/>
      <c r="SD62"/>
      <c r="SE62"/>
      <c r="SF62"/>
      <c r="SG62"/>
      <c r="SH62"/>
      <c r="SI62"/>
      <c r="SJ62"/>
      <c r="SK62"/>
      <c r="SL62"/>
      <c r="SM62"/>
      <c r="SN62"/>
      <c r="SO62"/>
      <c r="SP62"/>
      <c r="SQ62"/>
      <c r="SR62"/>
      <c r="SS62"/>
      <c r="ST62"/>
      <c r="SU62"/>
      <c r="SV62"/>
      <c r="SW62"/>
      <c r="SX62"/>
      <c r="SY62"/>
      <c r="SZ62"/>
      <c r="TA62"/>
      <c r="TB62"/>
      <c r="TC62"/>
      <c r="TD62"/>
      <c r="TE62"/>
      <c r="TF62"/>
      <c r="TG62"/>
      <c r="TH62"/>
      <c r="TI62"/>
      <c r="TJ62"/>
      <c r="TK62"/>
      <c r="TL62"/>
      <c r="TM62"/>
      <c r="TN62"/>
      <c r="TO62"/>
      <c r="TP62"/>
      <c r="TQ62"/>
      <c r="TR62"/>
      <c r="TS62"/>
      <c r="TT62"/>
      <c r="TU62"/>
      <c r="TV62"/>
      <c r="TW62"/>
      <c r="TX62"/>
      <c r="TY62"/>
      <c r="TZ62"/>
      <c r="UA62"/>
      <c r="UB62"/>
      <c r="UC62"/>
      <c r="UD62"/>
      <c r="UE62"/>
      <c r="UF62"/>
      <c r="UG62"/>
      <c r="UH62"/>
      <c r="UI62"/>
      <c r="UJ62"/>
      <c r="UK62"/>
      <c r="UL62"/>
      <c r="UM62"/>
      <c r="UN62"/>
      <c r="UO62"/>
      <c r="UP62"/>
      <c r="UQ62"/>
      <c r="UR62"/>
      <c r="US62"/>
      <c r="UT62"/>
      <c r="UU62"/>
      <c r="UV62"/>
      <c r="UW62"/>
      <c r="UX62"/>
      <c r="UY62"/>
      <c r="UZ62"/>
      <c r="VA62"/>
      <c r="VB62"/>
      <c r="VC62"/>
      <c r="VD62"/>
      <c r="VE62"/>
      <c r="VF62"/>
      <c r="VG62"/>
      <c r="VH62"/>
      <c r="VI62"/>
      <c r="VJ62"/>
      <c r="VK62"/>
      <c r="VL62"/>
      <c r="VM62"/>
      <c r="VN62"/>
      <c r="VO62"/>
      <c r="VP62"/>
      <c r="VQ62"/>
      <c r="VR62"/>
      <c r="VS62"/>
      <c r="VT62"/>
      <c r="VU62"/>
      <c r="VV62"/>
      <c r="VW62"/>
      <c r="VX62"/>
      <c r="VY62"/>
      <c r="VZ62"/>
      <c r="WA62"/>
      <c r="WB62"/>
      <c r="WC62"/>
      <c r="WD62"/>
      <c r="WE62"/>
      <c r="WF62"/>
      <c r="WG62"/>
      <c r="WH62"/>
      <c r="WI62"/>
      <c r="WJ62"/>
      <c r="WK62"/>
      <c r="WL62"/>
      <c r="WM62"/>
      <c r="WN62"/>
      <c r="WO62"/>
      <c r="WP62"/>
      <c r="WQ62"/>
      <c r="WR62"/>
      <c r="WS62"/>
      <c r="WT62"/>
      <c r="WU62"/>
      <c r="WV62"/>
      <c r="WW62"/>
      <c r="WX62"/>
      <c r="WY62"/>
      <c r="WZ62"/>
      <c r="XA62"/>
      <c r="XB62"/>
      <c r="XC62"/>
      <c r="XD62"/>
      <c r="XE62"/>
      <c r="XF62"/>
      <c r="XG62"/>
      <c r="XH62"/>
      <c r="XI62"/>
      <c r="XJ62"/>
      <c r="XK62"/>
      <c r="XL62"/>
      <c r="XM62"/>
      <c r="XN62"/>
      <c r="XO62"/>
      <c r="XP62"/>
      <c r="XQ62"/>
      <c r="XR62"/>
      <c r="XS62"/>
      <c r="XT62"/>
      <c r="XU62"/>
      <c r="XV62"/>
      <c r="XW62"/>
      <c r="XX62"/>
      <c r="XY62"/>
      <c r="XZ62"/>
      <c r="YA62"/>
      <c r="YB62"/>
      <c r="YC62"/>
      <c r="YD62"/>
      <c r="YE62"/>
      <c r="YF62"/>
      <c r="YG62"/>
      <c r="YH62"/>
      <c r="YI62"/>
      <c r="YJ62"/>
      <c r="YK62"/>
      <c r="YL62"/>
      <c r="YM62"/>
      <c r="YN62"/>
      <c r="YO62"/>
      <c r="YP62"/>
      <c r="YQ62"/>
      <c r="YR62"/>
      <c r="YS62"/>
      <c r="YT62"/>
      <c r="YU62"/>
      <c r="YV62"/>
      <c r="YW62"/>
      <c r="YX62"/>
      <c r="YY62"/>
      <c r="YZ62"/>
      <c r="ZA62"/>
      <c r="ZB62"/>
      <c r="ZC62"/>
      <c r="ZD62"/>
      <c r="ZE62"/>
      <c r="ZF62"/>
      <c r="ZG62"/>
      <c r="ZH62"/>
      <c r="ZI62"/>
      <c r="ZJ62"/>
      <c r="ZK62"/>
      <c r="ZL62"/>
      <c r="ZM62"/>
      <c r="ZN62"/>
      <c r="ZO62"/>
      <c r="ZP62"/>
      <c r="ZQ62"/>
      <c r="ZR62"/>
      <c r="ZS62"/>
      <c r="ZT62"/>
      <c r="ZU62"/>
      <c r="ZV62"/>
      <c r="ZW62"/>
      <c r="ZX62"/>
      <c r="ZY62"/>
      <c r="ZZ62" s="52"/>
      <c r="AAA62" s="192"/>
      <c r="AAD62" s="90"/>
      <c r="AAE62" s="519">
        <v>1</v>
      </c>
      <c r="AAF62" s="90" t="s">
        <v>0</v>
      </c>
      <c r="AAG62" s="73">
        <f>S.Planning.BANNER.Begin</f>
        <v>41549</v>
      </c>
      <c r="AAH62" s="73">
        <f t="shared" ref="AAH62:AAH65" si="18">G62</f>
        <v>41549</v>
      </c>
      <c r="AAI62" s="72"/>
      <c r="AAJ62" s="55"/>
      <c r="AAK62" s="76" t="str">
        <f>"* adds work to staff workplan as needed"</f>
        <v>* adds work to staff workplan as needed</v>
      </c>
      <c r="AAL62" s="90"/>
    </row>
    <row r="63" spans="1:715" s="23" customFormat="1" ht="15" customHeight="1" outlineLevel="1">
      <c r="A63" s="171"/>
      <c r="B63" s="363" t="str">
        <f t="shared" ref="B63" si="19">AAK63</f>
        <v>* chats with AndreaDRC &amp; Maggie</v>
      </c>
      <c r="C63" s="271" t="s">
        <v>0</v>
      </c>
      <c r="D63" s="279"/>
      <c r="E63" s="263">
        <f t="shared" ref="E63" si="20">NETWORKDAYS(G63,H63,S.DDL_DEQClosed)</f>
        <v>1</v>
      </c>
      <c r="F63" s="457">
        <f ca="1">IF(YEAR(H63)&gt;2000,NETWORKDAYS(TODAY(),H63,S.DDL_DEQClosed),0)</f>
        <v>-17</v>
      </c>
      <c r="G63" s="264">
        <f>AAG63</f>
        <v>41549</v>
      </c>
      <c r="H63" s="264">
        <f t="shared" si="17"/>
        <v>41549</v>
      </c>
      <c r="I63" s="244"/>
      <c r="J63" s="196"/>
      <c r="K63" s="48"/>
      <c r="L63" s="48"/>
      <c r="M63" s="48"/>
      <c r="N63" s="48"/>
      <c r="O63" s="48"/>
      <c r="P63" s="48"/>
      <c r="Q63" s="48"/>
      <c r="R63" s="48"/>
      <c r="S63" s="48"/>
      <c r="T63" s="48"/>
      <c r="U63" s="48"/>
      <c r="V63" s="48"/>
      <c r="W63" s="48"/>
      <c r="X63" s="48"/>
      <c r="Y63" s="48"/>
      <c r="Z63" s="48"/>
      <c r="AA63" s="48"/>
      <c r="AB63" s="48"/>
      <c r="AC63" s="48"/>
      <c r="AD63" s="48"/>
      <c r="AE63" s="48"/>
      <c r="AF63" s="48"/>
      <c r="AG63" s="48"/>
      <c r="AH63" s="48"/>
      <c r="AI63" s="48"/>
      <c r="AJ63" s="48"/>
      <c r="AK63" s="48"/>
      <c r="AL63" s="48"/>
      <c r="AM63" s="48"/>
      <c r="AN63" s="48"/>
      <c r="AO63" s="48"/>
      <c r="AP63" s="48"/>
      <c r="AQ63" s="48"/>
      <c r="AR63" s="48"/>
      <c r="AS63" s="48"/>
      <c r="AT63" s="48"/>
      <c r="AU63" s="48"/>
      <c r="AV63" s="48"/>
      <c r="AW63" s="48"/>
      <c r="AX63" s="48"/>
      <c r="AY63" s="48"/>
      <c r="AZ63" s="48"/>
      <c r="BA63" s="48"/>
      <c r="BB63" s="48"/>
      <c r="BC63" s="48"/>
      <c r="BD63" s="48"/>
      <c r="BE63" s="48"/>
      <c r="BF63" s="48"/>
      <c r="BG63" s="48"/>
      <c r="BH63" s="48"/>
      <c r="BI63" s="48"/>
      <c r="BJ63" s="48"/>
      <c r="BK63" s="48"/>
      <c r="BL63" s="48"/>
      <c r="BM63" s="48"/>
      <c r="BN63" s="48"/>
      <c r="BO63" s="48"/>
      <c r="BP63" s="48"/>
      <c r="BQ63" s="48"/>
      <c r="BR63" s="48"/>
      <c r="BS63" s="48"/>
      <c r="BT63" s="48"/>
      <c r="BU63" s="48"/>
      <c r="BV63" s="48"/>
      <c r="BW63" s="48"/>
      <c r="BX63" s="48"/>
      <c r="BY63" s="48"/>
      <c r="BZ63" s="48"/>
      <c r="CA63" s="48"/>
      <c r="CB63" s="48"/>
      <c r="CC63" s="48"/>
      <c r="CD63" s="48"/>
      <c r="CE63" s="48"/>
      <c r="CF63" s="48"/>
      <c r="CG63" s="48"/>
      <c r="CH63" s="48"/>
      <c r="CI63" s="48"/>
      <c r="CJ63" s="48"/>
      <c r="CK63" s="48"/>
      <c r="CL63" s="48"/>
      <c r="CM63" s="48"/>
      <c r="CN63" s="48"/>
      <c r="CO63" s="48"/>
      <c r="CP63" s="48"/>
      <c r="CQ63" s="48"/>
      <c r="CR63" s="48"/>
      <c r="CS63" s="48"/>
      <c r="CT63" s="48"/>
      <c r="CU63" s="48"/>
      <c r="CV63" s="48"/>
      <c r="CW63" s="48"/>
      <c r="CX63" s="48"/>
      <c r="CY63" s="48"/>
      <c r="CZ63" s="48"/>
      <c r="DA63" s="48"/>
      <c r="DB63" s="48"/>
      <c r="DC63" s="48"/>
      <c r="DD63" s="48"/>
      <c r="DE63" s="48"/>
      <c r="DF63" s="48"/>
      <c r="DG63" s="48"/>
      <c r="DH63" s="48"/>
      <c r="DI63" s="48"/>
      <c r="DJ63" s="48"/>
      <c r="DK63" s="48"/>
      <c r="DL63" s="48"/>
      <c r="DM63" s="48"/>
      <c r="DN63" s="48"/>
      <c r="DO63" s="48"/>
      <c r="DP63" s="48"/>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c r="HH63"/>
      <c r="HI63"/>
      <c r="HJ63"/>
      <c r="HK63"/>
      <c r="HL63"/>
      <c r="HM63"/>
      <c r="HN63"/>
      <c r="HO63"/>
      <c r="HP63"/>
      <c r="HQ63"/>
      <c r="HR63"/>
      <c r="HS63"/>
      <c r="HT63"/>
      <c r="HU63"/>
      <c r="HV63"/>
      <c r="HW63"/>
      <c r="HX63"/>
      <c r="HY63"/>
      <c r="HZ63"/>
      <c r="IA63"/>
      <c r="IB63"/>
      <c r="IC63"/>
      <c r="ID63"/>
      <c r="IE63"/>
      <c r="IF63"/>
      <c r="IG63"/>
      <c r="IH63"/>
      <c r="II63"/>
      <c r="IJ63"/>
      <c r="IK63"/>
      <c r="IL63"/>
      <c r="IM63"/>
      <c r="IN63"/>
      <c r="IO63"/>
      <c r="IP63"/>
      <c r="IQ63"/>
      <c r="IR63"/>
      <c r="IS63"/>
      <c r="IT63"/>
      <c r="IU63"/>
      <c r="IV63"/>
      <c r="IW63"/>
      <c r="IX63"/>
      <c r="IY63"/>
      <c r="IZ63"/>
      <c r="JA63"/>
      <c r="JB63"/>
      <c r="JC63"/>
      <c r="JD63"/>
      <c r="JE63"/>
      <c r="JF63"/>
      <c r="JG63"/>
      <c r="JH63"/>
      <c r="JI63"/>
      <c r="JJ63"/>
      <c r="JK63"/>
      <c r="JL63"/>
      <c r="JM63"/>
      <c r="JN63"/>
      <c r="JO63"/>
      <c r="JP63"/>
      <c r="JQ63"/>
      <c r="JR63"/>
      <c r="JS63"/>
      <c r="JT63"/>
      <c r="JU63"/>
      <c r="JV63"/>
      <c r="JW63"/>
      <c r="JX63"/>
      <c r="JY63"/>
      <c r="JZ63"/>
      <c r="KA63"/>
      <c r="KB63"/>
      <c r="KC63"/>
      <c r="KD63"/>
      <c r="KE63"/>
      <c r="KF63"/>
      <c r="KG63"/>
      <c r="KH63"/>
      <c r="KI63"/>
      <c r="KJ63"/>
      <c r="KK63"/>
      <c r="KL63"/>
      <c r="KM63"/>
      <c r="KN63"/>
      <c r="KO63"/>
      <c r="KP63"/>
      <c r="KQ63"/>
      <c r="KR63"/>
      <c r="KS63"/>
      <c r="KT63"/>
      <c r="KU63"/>
      <c r="KV63"/>
      <c r="KW63"/>
      <c r="KX63"/>
      <c r="KY63"/>
      <c r="KZ63"/>
      <c r="LA63"/>
      <c r="LB63"/>
      <c r="LC63"/>
      <c r="LD63"/>
      <c r="LE63"/>
      <c r="LF63"/>
      <c r="LG63"/>
      <c r="LH63"/>
      <c r="LI63"/>
      <c r="LJ63"/>
      <c r="LK63"/>
      <c r="LL63"/>
      <c r="LM63"/>
      <c r="LN63"/>
      <c r="LO63"/>
      <c r="LP63"/>
      <c r="LQ63"/>
      <c r="LR63"/>
      <c r="LS63"/>
      <c r="LT63"/>
      <c r="LU63"/>
      <c r="LV63"/>
      <c r="LW63"/>
      <c r="LX63"/>
      <c r="LY63"/>
      <c r="LZ63"/>
      <c r="MA63"/>
      <c r="MB63"/>
      <c r="MC63"/>
      <c r="MD63"/>
      <c r="ME63"/>
      <c r="MF63"/>
      <c r="MG63"/>
      <c r="MH63"/>
      <c r="MI63"/>
      <c r="MJ63"/>
      <c r="MK63"/>
      <c r="ML63"/>
      <c r="MM63"/>
      <c r="MN63"/>
      <c r="MO63"/>
      <c r="MP63"/>
      <c r="MQ63"/>
      <c r="MR63"/>
      <c r="MS63"/>
      <c r="MT63"/>
      <c r="MU63"/>
      <c r="MV63"/>
      <c r="MW63"/>
      <c r="MX63"/>
      <c r="MY63"/>
      <c r="MZ63"/>
      <c r="NA63"/>
      <c r="NB63"/>
      <c r="NC63"/>
      <c r="ND63"/>
      <c r="NE63"/>
      <c r="NF63"/>
      <c r="NG63"/>
      <c r="NH63"/>
      <c r="NI63"/>
      <c r="NJ63"/>
      <c r="NK63"/>
      <c r="NL63"/>
      <c r="NM63"/>
      <c r="NN63"/>
      <c r="NO63"/>
      <c r="NP63"/>
      <c r="NQ63"/>
      <c r="NR63"/>
      <c r="NS63"/>
      <c r="NT63"/>
      <c r="NU63"/>
      <c r="NV63"/>
      <c r="NW63"/>
      <c r="NX63"/>
      <c r="NY63"/>
      <c r="NZ63"/>
      <c r="OA63"/>
      <c r="OB63"/>
      <c r="OC63"/>
      <c r="OD63"/>
      <c r="OE63"/>
      <c r="OF63"/>
      <c r="OG63"/>
      <c r="OH63"/>
      <c r="OI63"/>
      <c r="OJ63"/>
      <c r="OK63"/>
      <c r="OL63"/>
      <c r="OM63"/>
      <c r="ON63"/>
      <c r="OO63"/>
      <c r="OP63"/>
      <c r="OQ63"/>
      <c r="OR63"/>
      <c r="OS63"/>
      <c r="OT63"/>
      <c r="OU63"/>
      <c r="OV63"/>
      <c r="OW63"/>
      <c r="OX63"/>
      <c r="OY63"/>
      <c r="OZ63"/>
      <c r="PA63"/>
      <c r="PB63"/>
      <c r="PC63"/>
      <c r="PD63"/>
      <c r="PE63"/>
      <c r="PF63"/>
      <c r="PG63"/>
      <c r="PH63"/>
      <c r="PI63"/>
      <c r="PJ63"/>
      <c r="PK63"/>
      <c r="PL63"/>
      <c r="PM63"/>
      <c r="PN63"/>
      <c r="PO63"/>
      <c r="PP63"/>
      <c r="PQ63"/>
      <c r="PR63"/>
      <c r="PS63"/>
      <c r="PT63"/>
      <c r="PU63"/>
      <c r="PV63"/>
      <c r="PW63"/>
      <c r="PX63"/>
      <c r="PY63"/>
      <c r="PZ63"/>
      <c r="QA63"/>
      <c r="QB63"/>
      <c r="QC63"/>
      <c r="QD63"/>
      <c r="QE63"/>
      <c r="QF63"/>
      <c r="QG63"/>
      <c r="QH63"/>
      <c r="QI63"/>
      <c r="QJ63"/>
      <c r="QK63"/>
      <c r="QL63"/>
      <c r="QM63"/>
      <c r="QN63"/>
      <c r="QO63"/>
      <c r="QP63"/>
      <c r="QQ63"/>
      <c r="QR63"/>
      <c r="QS63"/>
      <c r="QT63"/>
      <c r="QU63"/>
      <c r="QV63"/>
      <c r="QW63"/>
      <c r="QX63"/>
      <c r="QY63"/>
      <c r="QZ63"/>
      <c r="RA63"/>
      <c r="RB63"/>
      <c r="RC63"/>
      <c r="RD63"/>
      <c r="RE63"/>
      <c r="RF63"/>
      <c r="RG63"/>
      <c r="RH63"/>
      <c r="RI63"/>
      <c r="RJ63"/>
      <c r="RK63"/>
      <c r="RL63"/>
      <c r="RM63"/>
      <c r="RN63"/>
      <c r="RO63"/>
      <c r="RP63"/>
      <c r="RQ63"/>
      <c r="RR63"/>
      <c r="RS63"/>
      <c r="RT63"/>
      <c r="RU63"/>
      <c r="RV63"/>
      <c r="RW63"/>
      <c r="RX63"/>
      <c r="RY63"/>
      <c r="RZ63"/>
      <c r="SA63"/>
      <c r="SB63"/>
      <c r="SC63"/>
      <c r="SD63"/>
      <c r="SE63"/>
      <c r="SF63"/>
      <c r="SG63"/>
      <c r="SH63"/>
      <c r="SI63"/>
      <c r="SJ63"/>
      <c r="SK63"/>
      <c r="SL63"/>
      <c r="SM63"/>
      <c r="SN63"/>
      <c r="SO63"/>
      <c r="SP63"/>
      <c r="SQ63"/>
      <c r="SR63"/>
      <c r="SS63"/>
      <c r="ST63"/>
      <c r="SU63"/>
      <c r="SV63"/>
      <c r="SW63"/>
      <c r="SX63"/>
      <c r="SY63"/>
      <c r="SZ63"/>
      <c r="TA63"/>
      <c r="TB63"/>
      <c r="TC63"/>
      <c r="TD63"/>
      <c r="TE63"/>
      <c r="TF63"/>
      <c r="TG63"/>
      <c r="TH63"/>
      <c r="TI63"/>
      <c r="TJ63"/>
      <c r="TK63"/>
      <c r="TL63"/>
      <c r="TM63"/>
      <c r="TN63"/>
      <c r="TO63"/>
      <c r="TP63"/>
      <c r="TQ63"/>
      <c r="TR63"/>
      <c r="TS63"/>
      <c r="TT63"/>
      <c r="TU63"/>
      <c r="TV63"/>
      <c r="TW63"/>
      <c r="TX63"/>
      <c r="TY63"/>
      <c r="TZ63"/>
      <c r="UA63"/>
      <c r="UB63"/>
      <c r="UC63"/>
      <c r="UD63"/>
      <c r="UE63"/>
      <c r="UF63"/>
      <c r="UG63"/>
      <c r="UH63"/>
      <c r="UI63"/>
      <c r="UJ63"/>
      <c r="UK63"/>
      <c r="UL63"/>
      <c r="UM63"/>
      <c r="UN63"/>
      <c r="UO63"/>
      <c r="UP63"/>
      <c r="UQ63"/>
      <c r="UR63"/>
      <c r="US63"/>
      <c r="UT63"/>
      <c r="UU63"/>
      <c r="UV63"/>
      <c r="UW63"/>
      <c r="UX63"/>
      <c r="UY63"/>
      <c r="UZ63"/>
      <c r="VA63"/>
      <c r="VB63"/>
      <c r="VC63"/>
      <c r="VD63"/>
      <c r="VE63"/>
      <c r="VF63"/>
      <c r="VG63"/>
      <c r="VH63"/>
      <c r="VI63"/>
      <c r="VJ63"/>
      <c r="VK63"/>
      <c r="VL63"/>
      <c r="VM63"/>
      <c r="VN63"/>
      <c r="VO63"/>
      <c r="VP63"/>
      <c r="VQ63"/>
      <c r="VR63"/>
      <c r="VS63"/>
      <c r="VT63"/>
      <c r="VU63"/>
      <c r="VV63"/>
      <c r="VW63"/>
      <c r="VX63"/>
      <c r="VY63"/>
      <c r="VZ63"/>
      <c r="WA63"/>
      <c r="WB63"/>
      <c r="WC63"/>
      <c r="WD63"/>
      <c r="WE63"/>
      <c r="WF63"/>
      <c r="WG63"/>
      <c r="WH63"/>
      <c r="WI63"/>
      <c r="WJ63"/>
      <c r="WK63"/>
      <c r="WL63"/>
      <c r="WM63"/>
      <c r="WN63"/>
      <c r="WO63"/>
      <c r="WP63"/>
      <c r="WQ63"/>
      <c r="WR63"/>
      <c r="WS63"/>
      <c r="WT63"/>
      <c r="WU63"/>
      <c r="WV63"/>
      <c r="WW63"/>
      <c r="WX63"/>
      <c r="WY63"/>
      <c r="WZ63"/>
      <c r="XA63"/>
      <c r="XB63"/>
      <c r="XC63"/>
      <c r="XD63"/>
      <c r="XE63"/>
      <c r="XF63"/>
      <c r="XG63"/>
      <c r="XH63"/>
      <c r="XI63"/>
      <c r="XJ63"/>
      <c r="XK63"/>
      <c r="XL63"/>
      <c r="XM63"/>
      <c r="XN63"/>
      <c r="XO63"/>
      <c r="XP63"/>
      <c r="XQ63"/>
      <c r="XR63"/>
      <c r="XS63"/>
      <c r="XT63"/>
      <c r="XU63"/>
      <c r="XV63"/>
      <c r="XW63"/>
      <c r="XX63"/>
      <c r="XY63"/>
      <c r="XZ63"/>
      <c r="YA63"/>
      <c r="YB63"/>
      <c r="YC63"/>
      <c r="YD63"/>
      <c r="YE63"/>
      <c r="YF63"/>
      <c r="YG63"/>
      <c r="YH63"/>
      <c r="YI63"/>
      <c r="YJ63"/>
      <c r="YK63"/>
      <c r="YL63"/>
      <c r="YM63"/>
      <c r="YN63"/>
      <c r="YO63"/>
      <c r="YP63"/>
      <c r="YQ63"/>
      <c r="YR63"/>
      <c r="YS63"/>
      <c r="YT63"/>
      <c r="YU63"/>
      <c r="YV63"/>
      <c r="YW63"/>
      <c r="YX63"/>
      <c r="YY63"/>
      <c r="YZ63"/>
      <c r="ZA63"/>
      <c r="ZB63"/>
      <c r="ZC63"/>
      <c r="ZD63"/>
      <c r="ZE63"/>
      <c r="ZF63"/>
      <c r="ZG63"/>
      <c r="ZH63"/>
      <c r="ZI63"/>
      <c r="ZJ63"/>
      <c r="ZK63"/>
      <c r="ZL63"/>
      <c r="ZM63"/>
      <c r="ZN63"/>
      <c r="ZO63"/>
      <c r="ZP63"/>
      <c r="ZQ63"/>
      <c r="ZR63"/>
      <c r="ZS63"/>
      <c r="ZT63"/>
      <c r="ZU63"/>
      <c r="ZV63"/>
      <c r="ZW63"/>
      <c r="ZX63"/>
      <c r="ZY63"/>
      <c r="ZZ63" s="52"/>
      <c r="AAA63" s="192"/>
      <c r="AAD63" s="90"/>
      <c r="AAE63" s="519">
        <v>1</v>
      </c>
      <c r="AAF63" s="90" t="s">
        <v>0</v>
      </c>
      <c r="AAG63" s="73">
        <f>S.Planning.BANNER.Begin</f>
        <v>41549</v>
      </c>
      <c r="AAH63" s="73">
        <f t="shared" si="18"/>
        <v>41549</v>
      </c>
      <c r="AAI63" s="72"/>
      <c r="AAJ63" s="55"/>
      <c r="AAK63" s="76" t="str">
        <f>"* chats with "&amp;S.Staff.DivisionRulesCoordinator&amp;" &amp; "&amp;S.Staff.AgencyRulesCoordinator</f>
        <v>* chats with AndreaDRC &amp; Maggie</v>
      </c>
      <c r="AAL63" s="90"/>
    </row>
    <row r="64" spans="1:715" s="23" customFormat="1" ht="15" customHeight="1" outlineLevel="1">
      <c r="A64" s="171"/>
      <c r="B64" s="363" t="str">
        <f t="shared" si="13"/>
        <v>* identifies existing Q-Time for intitial concept development work</v>
      </c>
      <c r="C64" s="271" t="s">
        <v>0</v>
      </c>
      <c r="D64" s="279"/>
      <c r="E64" s="263">
        <f t="shared" ref="E64:E65" si="21">NETWORKDAYS(G64,H64,S.DDL_DEQClosed)</f>
        <v>1</v>
      </c>
      <c r="F64" s="457">
        <f ca="1">IF(YEAR(H64)&gt;2000,NETWORKDAYS(TODAY(),H64,S.DDL_DEQClosed),0)</f>
        <v>-17</v>
      </c>
      <c r="G64" s="264">
        <f t="shared" si="15"/>
        <v>41549</v>
      </c>
      <c r="H64" s="264">
        <f t="shared" si="17"/>
        <v>41549</v>
      </c>
      <c r="I64" s="244"/>
      <c r="J64" s="196"/>
      <c r="K64" s="48"/>
      <c r="L64" s="48"/>
      <c r="M64" s="48"/>
      <c r="N64" s="48"/>
      <c r="O64" s="48"/>
      <c r="P64" s="48"/>
      <c r="Q64" s="48"/>
      <c r="R64" s="48"/>
      <c r="S64" s="48"/>
      <c r="T64" s="48"/>
      <c r="U64" s="48"/>
      <c r="V64" s="48"/>
      <c r="W64" s="48"/>
      <c r="X64" s="48"/>
      <c r="Y64" s="48"/>
      <c r="Z64" s="48"/>
      <c r="AA64" s="48"/>
      <c r="AB64" s="48"/>
      <c r="AC64" s="48"/>
      <c r="AD64" s="48"/>
      <c r="AE64" s="48"/>
      <c r="AF64" s="48"/>
      <c r="AG64" s="48"/>
      <c r="AH64" s="48"/>
      <c r="AI64" s="48"/>
      <c r="AJ64" s="48"/>
      <c r="AK64" s="48"/>
      <c r="AL64" s="48"/>
      <c r="AM64" s="48"/>
      <c r="AN64" s="48"/>
      <c r="AO64" s="48"/>
      <c r="AP64" s="48"/>
      <c r="AQ64" s="48"/>
      <c r="AR64" s="48"/>
      <c r="AS64" s="48"/>
      <c r="AT64" s="48"/>
      <c r="AU64" s="48"/>
      <c r="AV64" s="48"/>
      <c r="AW64" s="48"/>
      <c r="AX64" s="48"/>
      <c r="AY64" s="48"/>
      <c r="AZ64" s="48"/>
      <c r="BA64" s="48"/>
      <c r="BB64" s="48"/>
      <c r="BC64" s="48"/>
      <c r="BD64" s="48"/>
      <c r="BE64" s="48"/>
      <c r="BF64" s="48"/>
      <c r="BG64" s="48"/>
      <c r="BH64" s="48"/>
      <c r="BI64" s="48"/>
      <c r="BJ64" s="48"/>
      <c r="BK64" s="48"/>
      <c r="BL64" s="48"/>
      <c r="BM64" s="48"/>
      <c r="BN64" s="48"/>
      <c r="BO64" s="48"/>
      <c r="BP64" s="48"/>
      <c r="BQ64" s="48"/>
      <c r="BR64" s="48"/>
      <c r="BS64" s="48"/>
      <c r="BT64" s="48"/>
      <c r="BU64" s="48"/>
      <c r="BV64" s="48"/>
      <c r="BW64" s="48"/>
      <c r="BX64" s="48"/>
      <c r="BY64" s="48"/>
      <c r="BZ64" s="48"/>
      <c r="CA64" s="48"/>
      <c r="CB64" s="48"/>
      <c r="CC64" s="48"/>
      <c r="CD64" s="48"/>
      <c r="CE64" s="48"/>
      <c r="CF64" s="48"/>
      <c r="CG64" s="48"/>
      <c r="CH64" s="48"/>
      <c r="CI64" s="48"/>
      <c r="CJ64" s="48"/>
      <c r="CK64" s="48"/>
      <c r="CL64" s="48"/>
      <c r="CM64" s="48"/>
      <c r="CN64" s="48"/>
      <c r="CO64" s="48"/>
      <c r="CP64" s="48"/>
      <c r="CQ64" s="48"/>
      <c r="CR64" s="48"/>
      <c r="CS64" s="48"/>
      <c r="CT64" s="48"/>
      <c r="CU64" s="48"/>
      <c r="CV64" s="48"/>
      <c r="CW64" s="48"/>
      <c r="CX64" s="48"/>
      <c r="CY64" s="48"/>
      <c r="CZ64" s="48"/>
      <c r="DA64" s="48"/>
      <c r="DB64" s="48"/>
      <c r="DC64" s="48"/>
      <c r="DD64" s="48"/>
      <c r="DE64" s="48"/>
      <c r="DF64" s="48"/>
      <c r="DG64" s="48"/>
      <c r="DH64" s="48"/>
      <c r="DI64" s="48"/>
      <c r="DJ64" s="48"/>
      <c r="DK64" s="48"/>
      <c r="DL64" s="48"/>
      <c r="DM64" s="48"/>
      <c r="DN64" s="48"/>
      <c r="DO64" s="48"/>
      <c r="DP64" s="48"/>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c r="HH64"/>
      <c r="HI64"/>
      <c r="HJ64"/>
      <c r="HK64"/>
      <c r="HL64"/>
      <c r="HM64"/>
      <c r="HN64"/>
      <c r="HO64"/>
      <c r="HP64"/>
      <c r="HQ64"/>
      <c r="HR64"/>
      <c r="HS64"/>
      <c r="HT64"/>
      <c r="HU64"/>
      <c r="HV64"/>
      <c r="HW64"/>
      <c r="HX64"/>
      <c r="HY64"/>
      <c r="HZ64"/>
      <c r="IA64"/>
      <c r="IB64"/>
      <c r="IC64"/>
      <c r="ID64"/>
      <c r="IE64"/>
      <c r="IF64"/>
      <c r="IG64"/>
      <c r="IH64"/>
      <c r="II64"/>
      <c r="IJ64"/>
      <c r="IK64"/>
      <c r="IL64"/>
      <c r="IM64"/>
      <c r="IN64"/>
      <c r="IO64"/>
      <c r="IP64"/>
      <c r="IQ64"/>
      <c r="IR64"/>
      <c r="IS64"/>
      <c r="IT64"/>
      <c r="IU64"/>
      <c r="IV64"/>
      <c r="IW64"/>
      <c r="IX64"/>
      <c r="IY64"/>
      <c r="IZ64"/>
      <c r="JA64"/>
      <c r="JB64"/>
      <c r="JC64"/>
      <c r="JD64"/>
      <c r="JE64"/>
      <c r="JF64"/>
      <c r="JG64"/>
      <c r="JH64"/>
      <c r="JI64"/>
      <c r="JJ64"/>
      <c r="JK64"/>
      <c r="JL64"/>
      <c r="JM64"/>
      <c r="JN64"/>
      <c r="JO64"/>
      <c r="JP64"/>
      <c r="JQ64"/>
      <c r="JR64"/>
      <c r="JS64"/>
      <c r="JT64"/>
      <c r="JU64"/>
      <c r="JV64"/>
      <c r="JW64"/>
      <c r="JX64"/>
      <c r="JY64"/>
      <c r="JZ64"/>
      <c r="KA64"/>
      <c r="KB64"/>
      <c r="KC64"/>
      <c r="KD64"/>
      <c r="KE64"/>
      <c r="KF64"/>
      <c r="KG64"/>
      <c r="KH64"/>
      <c r="KI64"/>
      <c r="KJ64"/>
      <c r="KK64"/>
      <c r="KL64"/>
      <c r="KM64"/>
      <c r="KN64"/>
      <c r="KO64"/>
      <c r="KP64"/>
      <c r="KQ64"/>
      <c r="KR64"/>
      <c r="KS64"/>
      <c r="KT64"/>
      <c r="KU64"/>
      <c r="KV64"/>
      <c r="KW64"/>
      <c r="KX64"/>
      <c r="KY64"/>
      <c r="KZ64"/>
      <c r="LA64"/>
      <c r="LB64"/>
      <c r="LC64"/>
      <c r="LD64"/>
      <c r="LE64"/>
      <c r="LF64"/>
      <c r="LG64"/>
      <c r="LH64"/>
      <c r="LI64"/>
      <c r="LJ64"/>
      <c r="LK64"/>
      <c r="LL64"/>
      <c r="LM64"/>
      <c r="LN64"/>
      <c r="LO64"/>
      <c r="LP64"/>
      <c r="LQ64"/>
      <c r="LR64"/>
      <c r="LS64"/>
      <c r="LT64"/>
      <c r="LU64"/>
      <c r="LV64"/>
      <c r="LW64"/>
      <c r="LX64"/>
      <c r="LY64"/>
      <c r="LZ64"/>
      <c r="MA64"/>
      <c r="MB64"/>
      <c r="MC64"/>
      <c r="MD64"/>
      <c r="ME64"/>
      <c r="MF64"/>
      <c r="MG64"/>
      <c r="MH64"/>
      <c r="MI64"/>
      <c r="MJ64"/>
      <c r="MK64"/>
      <c r="ML64"/>
      <c r="MM64"/>
      <c r="MN64"/>
      <c r="MO64"/>
      <c r="MP64"/>
      <c r="MQ64"/>
      <c r="MR64"/>
      <c r="MS64"/>
      <c r="MT64"/>
      <c r="MU64"/>
      <c r="MV64"/>
      <c r="MW64"/>
      <c r="MX64"/>
      <c r="MY64"/>
      <c r="MZ64"/>
      <c r="NA64"/>
      <c r="NB64"/>
      <c r="NC64"/>
      <c r="ND64"/>
      <c r="NE64"/>
      <c r="NF64"/>
      <c r="NG64"/>
      <c r="NH64"/>
      <c r="NI64"/>
      <c r="NJ64"/>
      <c r="NK64"/>
      <c r="NL64"/>
      <c r="NM64"/>
      <c r="NN64"/>
      <c r="NO64"/>
      <c r="NP64"/>
      <c r="NQ64"/>
      <c r="NR64"/>
      <c r="NS64"/>
      <c r="NT64"/>
      <c r="NU64"/>
      <c r="NV64"/>
      <c r="NW64"/>
      <c r="NX64"/>
      <c r="NY64"/>
      <c r="NZ64"/>
      <c r="OA64"/>
      <c r="OB64"/>
      <c r="OC64"/>
      <c r="OD64"/>
      <c r="OE64"/>
      <c r="OF64"/>
      <c r="OG64"/>
      <c r="OH64"/>
      <c r="OI64"/>
      <c r="OJ64"/>
      <c r="OK64"/>
      <c r="OL64"/>
      <c r="OM64"/>
      <c r="ON64"/>
      <c r="OO64"/>
      <c r="OP64"/>
      <c r="OQ64"/>
      <c r="OR64"/>
      <c r="OS64"/>
      <c r="OT64"/>
      <c r="OU64"/>
      <c r="OV64"/>
      <c r="OW64"/>
      <c r="OX64"/>
      <c r="OY64"/>
      <c r="OZ64"/>
      <c r="PA64"/>
      <c r="PB64"/>
      <c r="PC64"/>
      <c r="PD64"/>
      <c r="PE64"/>
      <c r="PF64"/>
      <c r="PG64"/>
      <c r="PH64"/>
      <c r="PI64"/>
      <c r="PJ64"/>
      <c r="PK64"/>
      <c r="PL64"/>
      <c r="PM64"/>
      <c r="PN64"/>
      <c r="PO64"/>
      <c r="PP64"/>
      <c r="PQ64"/>
      <c r="PR64"/>
      <c r="PS64"/>
      <c r="PT64"/>
      <c r="PU64"/>
      <c r="PV64"/>
      <c r="PW64"/>
      <c r="PX64"/>
      <c r="PY64"/>
      <c r="PZ64"/>
      <c r="QA64"/>
      <c r="QB64"/>
      <c r="QC64"/>
      <c r="QD64"/>
      <c r="QE64"/>
      <c r="QF64"/>
      <c r="QG64"/>
      <c r="QH64"/>
      <c r="QI64"/>
      <c r="QJ64"/>
      <c r="QK64"/>
      <c r="QL64"/>
      <c r="QM64"/>
      <c r="QN64"/>
      <c r="QO64"/>
      <c r="QP64"/>
      <c r="QQ64"/>
      <c r="QR64"/>
      <c r="QS64"/>
      <c r="QT64"/>
      <c r="QU64"/>
      <c r="QV64"/>
      <c r="QW64"/>
      <c r="QX64"/>
      <c r="QY64"/>
      <c r="QZ64"/>
      <c r="RA64"/>
      <c r="RB64"/>
      <c r="RC64"/>
      <c r="RD64"/>
      <c r="RE64"/>
      <c r="RF64"/>
      <c r="RG64"/>
      <c r="RH64"/>
      <c r="RI64"/>
      <c r="RJ64"/>
      <c r="RK64"/>
      <c r="RL64"/>
      <c r="RM64"/>
      <c r="RN64"/>
      <c r="RO64"/>
      <c r="RP64"/>
      <c r="RQ64"/>
      <c r="RR64"/>
      <c r="RS64"/>
      <c r="RT64"/>
      <c r="RU64"/>
      <c r="RV64"/>
      <c r="RW64"/>
      <c r="RX64"/>
      <c r="RY64"/>
      <c r="RZ64"/>
      <c r="SA64"/>
      <c r="SB64"/>
      <c r="SC64"/>
      <c r="SD64"/>
      <c r="SE64"/>
      <c r="SF64"/>
      <c r="SG64"/>
      <c r="SH64"/>
      <c r="SI64"/>
      <c r="SJ64"/>
      <c r="SK64"/>
      <c r="SL64"/>
      <c r="SM64"/>
      <c r="SN64"/>
      <c r="SO64"/>
      <c r="SP64"/>
      <c r="SQ64"/>
      <c r="SR64"/>
      <c r="SS64"/>
      <c r="ST64"/>
      <c r="SU64"/>
      <c r="SV64"/>
      <c r="SW64"/>
      <c r="SX64"/>
      <c r="SY64"/>
      <c r="SZ64"/>
      <c r="TA64"/>
      <c r="TB64"/>
      <c r="TC64"/>
      <c r="TD64"/>
      <c r="TE64"/>
      <c r="TF64"/>
      <c r="TG64"/>
      <c r="TH64"/>
      <c r="TI64"/>
      <c r="TJ64"/>
      <c r="TK64"/>
      <c r="TL64"/>
      <c r="TM64"/>
      <c r="TN64"/>
      <c r="TO64"/>
      <c r="TP64"/>
      <c r="TQ64"/>
      <c r="TR64"/>
      <c r="TS64"/>
      <c r="TT64"/>
      <c r="TU64"/>
      <c r="TV64"/>
      <c r="TW64"/>
      <c r="TX64"/>
      <c r="TY64"/>
      <c r="TZ64"/>
      <c r="UA64"/>
      <c r="UB64"/>
      <c r="UC64"/>
      <c r="UD64"/>
      <c r="UE64"/>
      <c r="UF64"/>
      <c r="UG64"/>
      <c r="UH64"/>
      <c r="UI64"/>
      <c r="UJ64"/>
      <c r="UK64"/>
      <c r="UL64"/>
      <c r="UM64"/>
      <c r="UN64"/>
      <c r="UO64"/>
      <c r="UP64"/>
      <c r="UQ64"/>
      <c r="UR64"/>
      <c r="US64"/>
      <c r="UT64"/>
      <c r="UU64"/>
      <c r="UV64"/>
      <c r="UW64"/>
      <c r="UX64"/>
      <c r="UY64"/>
      <c r="UZ64"/>
      <c r="VA64"/>
      <c r="VB64"/>
      <c r="VC64"/>
      <c r="VD64"/>
      <c r="VE64"/>
      <c r="VF64"/>
      <c r="VG64"/>
      <c r="VH64"/>
      <c r="VI64"/>
      <c r="VJ64"/>
      <c r="VK64"/>
      <c r="VL64"/>
      <c r="VM64"/>
      <c r="VN64"/>
      <c r="VO64"/>
      <c r="VP64"/>
      <c r="VQ64"/>
      <c r="VR64"/>
      <c r="VS64"/>
      <c r="VT64"/>
      <c r="VU64"/>
      <c r="VV64"/>
      <c r="VW64"/>
      <c r="VX64"/>
      <c r="VY64"/>
      <c r="VZ64"/>
      <c r="WA64"/>
      <c r="WB64"/>
      <c r="WC64"/>
      <c r="WD64"/>
      <c r="WE64"/>
      <c r="WF64"/>
      <c r="WG64"/>
      <c r="WH64"/>
      <c r="WI64"/>
      <c r="WJ64"/>
      <c r="WK64"/>
      <c r="WL64"/>
      <c r="WM64"/>
      <c r="WN64"/>
      <c r="WO64"/>
      <c r="WP64"/>
      <c r="WQ64"/>
      <c r="WR64"/>
      <c r="WS64"/>
      <c r="WT64"/>
      <c r="WU64"/>
      <c r="WV64"/>
      <c r="WW64"/>
      <c r="WX64"/>
      <c r="WY64"/>
      <c r="WZ64"/>
      <c r="XA64"/>
      <c r="XB64"/>
      <c r="XC64"/>
      <c r="XD64"/>
      <c r="XE64"/>
      <c r="XF64"/>
      <c r="XG64"/>
      <c r="XH64"/>
      <c r="XI64"/>
      <c r="XJ64"/>
      <c r="XK64"/>
      <c r="XL64"/>
      <c r="XM64"/>
      <c r="XN64"/>
      <c r="XO64"/>
      <c r="XP64"/>
      <c r="XQ64"/>
      <c r="XR64"/>
      <c r="XS64"/>
      <c r="XT64"/>
      <c r="XU64"/>
      <c r="XV64"/>
      <c r="XW64"/>
      <c r="XX64"/>
      <c r="XY64"/>
      <c r="XZ64"/>
      <c r="YA64"/>
      <c r="YB64"/>
      <c r="YC64"/>
      <c r="YD64"/>
      <c r="YE64"/>
      <c r="YF64"/>
      <c r="YG64"/>
      <c r="YH64"/>
      <c r="YI64"/>
      <c r="YJ64"/>
      <c r="YK64"/>
      <c r="YL64"/>
      <c r="YM64"/>
      <c r="YN64"/>
      <c r="YO64"/>
      <c r="YP64"/>
      <c r="YQ64"/>
      <c r="YR64"/>
      <c r="YS64"/>
      <c r="YT64"/>
      <c r="YU64"/>
      <c r="YV64"/>
      <c r="YW64"/>
      <c r="YX64"/>
      <c r="YY64"/>
      <c r="YZ64"/>
      <c r="ZA64"/>
      <c r="ZB64"/>
      <c r="ZC64"/>
      <c r="ZD64"/>
      <c r="ZE64"/>
      <c r="ZF64"/>
      <c r="ZG64"/>
      <c r="ZH64"/>
      <c r="ZI64"/>
      <c r="ZJ64"/>
      <c r="ZK64"/>
      <c r="ZL64"/>
      <c r="ZM64"/>
      <c r="ZN64"/>
      <c r="ZO64"/>
      <c r="ZP64"/>
      <c r="ZQ64"/>
      <c r="ZR64"/>
      <c r="ZS64"/>
      <c r="ZT64"/>
      <c r="ZU64"/>
      <c r="ZV64"/>
      <c r="ZW64"/>
      <c r="ZX64"/>
      <c r="ZY64"/>
      <c r="ZZ64" s="52"/>
      <c r="AAA64" s="192"/>
      <c r="AAD64" s="90"/>
      <c r="AAE64" s="519">
        <v>1</v>
      </c>
      <c r="AAF64" s="90" t="s">
        <v>0</v>
      </c>
      <c r="AAG64" s="73">
        <f>S.Planning.BANNER.Begin</f>
        <v>41549</v>
      </c>
      <c r="AAH64" s="73">
        <f t="shared" si="18"/>
        <v>41549</v>
      </c>
      <c r="AAI64" s="72"/>
      <c r="AAJ64" s="55"/>
      <c r="AAK64" s="76" t="str">
        <f>"* identifies existing Q-Time for intitial concept development work"</f>
        <v>* identifies existing Q-Time for intitial concept development work</v>
      </c>
      <c r="AAL64" s="90"/>
    </row>
    <row r="65" spans="1:727" s="23" customFormat="1" ht="15" customHeight="1" outlineLevel="1">
      <c r="A65" s="171"/>
      <c r="B65" s="361" t="str">
        <f t="shared" si="13"/>
        <v>AndreaDRC adds staff to Names tab of this workbook</v>
      </c>
      <c r="C65" s="271" t="s">
        <v>0</v>
      </c>
      <c r="D65" s="279"/>
      <c r="E65" s="263">
        <f t="shared" si="21"/>
        <v>1</v>
      </c>
      <c r="F65" s="457">
        <f ca="1">IF(YEAR(H65)&gt;2000,NETWORKDAYS(TODAY(),H65,S.DDL_DEQClosed),0)</f>
        <v>-17</v>
      </c>
      <c r="G65" s="264">
        <f>AAG65</f>
        <v>41549</v>
      </c>
      <c r="H65" s="264">
        <f t="shared" si="17"/>
        <v>41549</v>
      </c>
      <c r="I65" s="244"/>
      <c r="J65" s="196"/>
      <c r="K65" s="48"/>
      <c r="L65" s="48"/>
      <c r="M65" s="48"/>
      <c r="N65" s="48"/>
      <c r="O65" s="48"/>
      <c r="P65" s="48"/>
      <c r="Q65" s="48"/>
      <c r="R65" s="48"/>
      <c r="S65" s="48"/>
      <c r="T65" s="48"/>
      <c r="U65" s="48"/>
      <c r="V65" s="48"/>
      <c r="W65" s="48"/>
      <c r="X65" s="48"/>
      <c r="Y65" s="48"/>
      <c r="Z65" s="48"/>
      <c r="AA65" s="48"/>
      <c r="AB65" s="48"/>
      <c r="AC65" s="48"/>
      <c r="AD65" s="48"/>
      <c r="AE65" s="48"/>
      <c r="AF65" s="48"/>
      <c r="AG65" s="48"/>
      <c r="AH65" s="48"/>
      <c r="AI65" s="48"/>
      <c r="AJ65" s="48"/>
      <c r="AK65" s="48"/>
      <c r="AL65" s="48"/>
      <c r="AM65" s="48"/>
      <c r="AN65" s="48"/>
      <c r="AO65" s="48"/>
      <c r="AP65" s="48"/>
      <c r="AQ65" s="48"/>
      <c r="AR65" s="48"/>
      <c r="AS65" s="48"/>
      <c r="AT65" s="48"/>
      <c r="AU65" s="48"/>
      <c r="AV65" s="48"/>
      <c r="AW65" s="48"/>
      <c r="AX65" s="48"/>
      <c r="AY65" s="48"/>
      <c r="AZ65" s="48"/>
      <c r="BA65" s="48"/>
      <c r="BB65" s="48"/>
      <c r="BC65" s="48"/>
      <c r="BD65" s="48"/>
      <c r="BE65" s="48"/>
      <c r="BF65" s="48"/>
      <c r="BG65" s="48"/>
      <c r="BH65" s="48"/>
      <c r="BI65" s="48"/>
      <c r="BJ65" s="48"/>
      <c r="BK65" s="48"/>
      <c r="BL65" s="48"/>
      <c r="BM65" s="48"/>
      <c r="BN65" s="48"/>
      <c r="BO65" s="48"/>
      <c r="BP65" s="48"/>
      <c r="BQ65" s="48"/>
      <c r="BR65" s="48"/>
      <c r="BS65" s="48"/>
      <c r="BT65" s="48"/>
      <c r="BU65" s="48"/>
      <c r="BV65" s="48"/>
      <c r="BW65" s="48"/>
      <c r="BX65" s="48"/>
      <c r="BY65" s="48"/>
      <c r="BZ65" s="48"/>
      <c r="CA65" s="48"/>
      <c r="CB65" s="48"/>
      <c r="CC65" s="48"/>
      <c r="CD65" s="48"/>
      <c r="CE65" s="48"/>
      <c r="CF65" s="48"/>
      <c r="CG65" s="48"/>
      <c r="CH65" s="48"/>
      <c r="CI65" s="48"/>
      <c r="CJ65" s="48"/>
      <c r="CK65" s="48"/>
      <c r="CL65" s="48"/>
      <c r="CM65" s="48"/>
      <c r="CN65" s="48"/>
      <c r="CO65" s="48"/>
      <c r="CP65" s="48"/>
      <c r="CQ65" s="48"/>
      <c r="CR65" s="48"/>
      <c r="CS65" s="48"/>
      <c r="CT65" s="48"/>
      <c r="CU65" s="48"/>
      <c r="CV65" s="48"/>
      <c r="CW65" s="48"/>
      <c r="CX65" s="48"/>
      <c r="CY65" s="48"/>
      <c r="CZ65" s="48"/>
      <c r="DA65" s="48"/>
      <c r="DB65" s="48"/>
      <c r="DC65" s="48"/>
      <c r="DD65" s="48"/>
      <c r="DE65" s="48"/>
      <c r="DF65" s="48"/>
      <c r="DG65" s="48"/>
      <c r="DH65" s="48"/>
      <c r="DI65" s="48"/>
      <c r="DJ65" s="48"/>
      <c r="DK65" s="48"/>
      <c r="DL65" s="48"/>
      <c r="DM65" s="48"/>
      <c r="DN65" s="48"/>
      <c r="DO65" s="48"/>
      <c r="DP65" s="48"/>
      <c r="ZZ65" s="52"/>
      <c r="AAA65" s="192"/>
      <c r="AAD65" s="90"/>
      <c r="AAE65" s="519">
        <v>1</v>
      </c>
      <c r="AAF65" s="90" t="s">
        <v>0</v>
      </c>
      <c r="AAG65" s="73">
        <f>S.Planning.BANNER.Begin</f>
        <v>41549</v>
      </c>
      <c r="AAH65" s="73">
        <f t="shared" si="18"/>
        <v>41549</v>
      </c>
      <c r="AAI65" s="72"/>
      <c r="AAJ65" s="55"/>
      <c r="AAK65" s="76" t="str">
        <f>S.Staff.DivisionRulesCoordinator&amp;" adds staff to Names tab of this workbook"</f>
        <v>AndreaDRC adds staff to Names tab of this workbook</v>
      </c>
      <c r="AAL65" s="90"/>
    </row>
    <row r="66" spans="1:727" s="23" customFormat="1" ht="15" customHeight="1" outlineLevel="1">
      <c r="A66" s="171"/>
      <c r="B66" s="361" t="str">
        <f t="shared" si="13"/>
        <v>Maggie</v>
      </c>
      <c r="C66" s="271" t="s">
        <v>0</v>
      </c>
      <c r="D66" s="274"/>
      <c r="E66" s="497"/>
      <c r="F66" s="497"/>
      <c r="G66" s="497"/>
      <c r="H66" s="497"/>
      <c r="I66" s="244"/>
      <c r="J66" s="196"/>
      <c r="K66" s="48"/>
      <c r="L66" s="48"/>
      <c r="M66" s="48"/>
      <c r="N66" s="48"/>
      <c r="O66" s="48"/>
      <c r="P66" s="48"/>
      <c r="Q66" s="48"/>
      <c r="R66" s="48"/>
      <c r="S66" s="48"/>
      <c r="T66" s="48"/>
      <c r="U66" s="48"/>
      <c r="V66" s="48"/>
      <c r="W66" s="48"/>
      <c r="X66" s="48"/>
      <c r="Y66" s="48"/>
      <c r="Z66" s="48"/>
      <c r="AA66" s="48"/>
      <c r="AB66" s="48"/>
      <c r="AC66" s="48"/>
      <c r="AD66" s="48"/>
      <c r="AE66" s="48"/>
      <c r="AF66" s="48"/>
      <c r="AG66" s="48"/>
      <c r="AH66" s="48"/>
      <c r="AI66" s="48"/>
      <c r="AJ66" s="48"/>
      <c r="AK66" s="48"/>
      <c r="AL66" s="48"/>
      <c r="AM66" s="48"/>
      <c r="AN66" s="48"/>
      <c r="AO66" s="48"/>
      <c r="AP66" s="48"/>
      <c r="AQ66" s="48"/>
      <c r="AR66" s="48"/>
      <c r="AS66" s="48"/>
      <c r="AT66" s="48"/>
      <c r="AU66" s="48"/>
      <c r="AV66" s="48"/>
      <c r="AW66" s="48"/>
      <c r="AX66" s="48"/>
      <c r="AY66" s="48"/>
      <c r="AZ66" s="48"/>
      <c r="BA66" s="48"/>
      <c r="BB66" s="48"/>
      <c r="BC66" s="48"/>
      <c r="BD66" s="48"/>
      <c r="BE66" s="48"/>
      <c r="BF66" s="48"/>
      <c r="BG66" s="48"/>
      <c r="BH66" s="48"/>
      <c r="BI66" s="48"/>
      <c r="BJ66" s="48"/>
      <c r="BK66" s="48"/>
      <c r="BL66" s="48"/>
      <c r="BM66" s="48"/>
      <c r="BN66" s="48"/>
      <c r="BO66" s="48"/>
      <c r="BP66" s="48"/>
      <c r="BQ66" s="48"/>
      <c r="BR66" s="48"/>
      <c r="BS66" s="48"/>
      <c r="BT66" s="48"/>
      <c r="BU66" s="48"/>
      <c r="BV66" s="48"/>
      <c r="BW66" s="48"/>
      <c r="BX66" s="48"/>
      <c r="BY66" s="48"/>
      <c r="BZ66" s="48"/>
      <c r="CA66" s="48"/>
      <c r="CB66" s="48"/>
      <c r="CC66" s="48"/>
      <c r="CD66" s="48"/>
      <c r="CE66" s="48"/>
      <c r="CF66" s="48"/>
      <c r="CG66" s="48"/>
      <c r="CH66" s="48"/>
      <c r="CI66" s="48"/>
      <c r="CJ66" s="48"/>
      <c r="CK66" s="48"/>
      <c r="CL66" s="48"/>
      <c r="CM66" s="48"/>
      <c r="CN66" s="48"/>
      <c r="CO66" s="48"/>
      <c r="CP66" s="48"/>
      <c r="CQ66" s="48"/>
      <c r="CR66" s="48"/>
      <c r="CS66" s="48"/>
      <c r="CT66" s="48"/>
      <c r="CU66" s="48"/>
      <c r="CV66" s="48"/>
      <c r="CW66" s="48"/>
      <c r="CX66" s="48"/>
      <c r="CY66" s="48"/>
      <c r="CZ66" s="48"/>
      <c r="DA66" s="48"/>
      <c r="DB66" s="48"/>
      <c r="DC66" s="48"/>
      <c r="DD66" s="48"/>
      <c r="DE66" s="48"/>
      <c r="DF66" s="48"/>
      <c r="DG66" s="48"/>
      <c r="DH66" s="48"/>
      <c r="DI66" s="48"/>
      <c r="DJ66" s="48"/>
      <c r="DK66" s="48"/>
      <c r="DL66" s="48"/>
      <c r="DM66" s="48"/>
      <c r="DN66" s="48"/>
      <c r="DO66" s="48"/>
      <c r="DP66" s="48"/>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c r="GR66"/>
      <c r="GS66"/>
      <c r="GT66"/>
      <c r="GU66"/>
      <c r="GV66"/>
      <c r="GW66"/>
      <c r="GX66"/>
      <c r="GY66"/>
      <c r="GZ66"/>
      <c r="HA66"/>
      <c r="HB66"/>
      <c r="HC66"/>
      <c r="HD66"/>
      <c r="HE66"/>
      <c r="HF66"/>
      <c r="HG66"/>
      <c r="HH66"/>
      <c r="HI66"/>
      <c r="HJ66"/>
      <c r="HK66"/>
      <c r="HL66"/>
      <c r="HM66"/>
      <c r="HN66"/>
      <c r="HO66"/>
      <c r="HP66"/>
      <c r="HQ66"/>
      <c r="HR66"/>
      <c r="HS66"/>
      <c r="HT66"/>
      <c r="HU66"/>
      <c r="HV66"/>
      <c r="HW66"/>
      <c r="HX66"/>
      <c r="HY66"/>
      <c r="HZ66"/>
      <c r="IA66"/>
      <c r="IB66"/>
      <c r="IC66"/>
      <c r="ID66"/>
      <c r="IE66"/>
      <c r="IF66"/>
      <c r="IG66"/>
      <c r="IH66"/>
      <c r="II66"/>
      <c r="IJ66"/>
      <c r="IK66"/>
      <c r="IL66"/>
      <c r="IM66"/>
      <c r="IN66"/>
      <c r="IO66"/>
      <c r="IP66"/>
      <c r="IQ66"/>
      <c r="IR66"/>
      <c r="IS66"/>
      <c r="IT66"/>
      <c r="IU66"/>
      <c r="IV66"/>
      <c r="IW66"/>
      <c r="IX66"/>
      <c r="IY66"/>
      <c r="IZ66"/>
      <c r="JA66"/>
      <c r="JB66"/>
      <c r="JC66"/>
      <c r="JD66"/>
      <c r="JE66"/>
      <c r="JF66"/>
      <c r="JG66"/>
      <c r="JH66"/>
      <c r="JI66"/>
      <c r="JJ66"/>
      <c r="JK66"/>
      <c r="JL66"/>
      <c r="JM66"/>
      <c r="JN66"/>
      <c r="JO66"/>
      <c r="JP66"/>
      <c r="JQ66"/>
      <c r="JR66"/>
      <c r="JS66"/>
      <c r="JT66"/>
      <c r="JU66"/>
      <c r="JV66"/>
      <c r="JW66"/>
      <c r="JX66"/>
      <c r="JY66"/>
      <c r="JZ66"/>
      <c r="KA66"/>
      <c r="KB66"/>
      <c r="KC66"/>
      <c r="KD66"/>
      <c r="KE66"/>
      <c r="KF66"/>
      <c r="KG66"/>
      <c r="KH66"/>
      <c r="KI66"/>
      <c r="KJ66"/>
      <c r="KK66"/>
      <c r="KL66"/>
      <c r="KM66"/>
      <c r="KN66"/>
      <c r="KO66"/>
      <c r="KP66"/>
      <c r="KQ66"/>
      <c r="KR66"/>
      <c r="KS66"/>
      <c r="KT66"/>
      <c r="KU66"/>
      <c r="KV66"/>
      <c r="KW66"/>
      <c r="KX66"/>
      <c r="KY66"/>
      <c r="KZ66"/>
      <c r="LA66"/>
      <c r="LB66"/>
      <c r="LC66"/>
      <c r="LD66"/>
      <c r="LE66"/>
      <c r="LF66"/>
      <c r="LG66"/>
      <c r="LH66"/>
      <c r="LI66"/>
      <c r="LJ66"/>
      <c r="LK66"/>
      <c r="LL66"/>
      <c r="LM66"/>
      <c r="LN66"/>
      <c r="LO66"/>
      <c r="LP66"/>
      <c r="LQ66"/>
      <c r="LR66"/>
      <c r="LS66"/>
      <c r="LT66"/>
      <c r="LU66"/>
      <c r="LV66"/>
      <c r="LW66"/>
      <c r="LX66"/>
      <c r="LY66"/>
      <c r="LZ66"/>
      <c r="MA66"/>
      <c r="MB66"/>
      <c r="MC66"/>
      <c r="MD66"/>
      <c r="ME66"/>
      <c r="MF66"/>
      <c r="MG66"/>
      <c r="MH66"/>
      <c r="MI66"/>
      <c r="MJ66"/>
      <c r="MK66"/>
      <c r="ML66"/>
      <c r="MM66"/>
      <c r="MN66"/>
      <c r="MO66"/>
      <c r="MP66"/>
      <c r="MQ66"/>
      <c r="MR66"/>
      <c r="MS66"/>
      <c r="MT66"/>
      <c r="MU66"/>
      <c r="MV66"/>
      <c r="MW66"/>
      <c r="MX66"/>
      <c r="MY66"/>
      <c r="MZ66"/>
      <c r="NA66"/>
      <c r="NB66"/>
      <c r="NC66"/>
      <c r="ND66"/>
      <c r="NE66"/>
      <c r="NF66"/>
      <c r="NG66"/>
      <c r="NH66"/>
      <c r="NI66"/>
      <c r="NJ66"/>
      <c r="NK66"/>
      <c r="NL66"/>
      <c r="NM66"/>
      <c r="NN66"/>
      <c r="NO66"/>
      <c r="NP66"/>
      <c r="NQ66"/>
      <c r="NR66"/>
      <c r="NS66"/>
      <c r="NT66"/>
      <c r="NU66"/>
      <c r="NV66"/>
      <c r="NW66"/>
      <c r="NX66"/>
      <c r="NY66"/>
      <c r="NZ66"/>
      <c r="OA66"/>
      <c r="OB66"/>
      <c r="OC66"/>
      <c r="OD66"/>
      <c r="OE66"/>
      <c r="OF66"/>
      <c r="OG66"/>
      <c r="OH66"/>
      <c r="OI66"/>
      <c r="OJ66"/>
      <c r="OK66"/>
      <c r="OL66"/>
      <c r="OM66"/>
      <c r="ON66"/>
      <c r="OO66"/>
      <c r="OP66"/>
      <c r="OQ66"/>
      <c r="OR66"/>
      <c r="OS66"/>
      <c r="OT66"/>
      <c r="OU66"/>
      <c r="OV66"/>
      <c r="OW66"/>
      <c r="OX66"/>
      <c r="OY66"/>
      <c r="OZ66"/>
      <c r="PA66"/>
      <c r="PB66"/>
      <c r="PC66"/>
      <c r="PD66"/>
      <c r="PE66"/>
      <c r="PF66"/>
      <c r="PG66"/>
      <c r="PH66"/>
      <c r="PI66"/>
      <c r="PJ66"/>
      <c r="PK66"/>
      <c r="PL66"/>
      <c r="PM66"/>
      <c r="PN66"/>
      <c r="PO66"/>
      <c r="PP66"/>
      <c r="PQ66"/>
      <c r="PR66"/>
      <c r="PS66"/>
      <c r="PT66"/>
      <c r="PU66"/>
      <c r="PV66"/>
      <c r="PW66"/>
      <c r="PX66"/>
      <c r="PY66"/>
      <c r="PZ66"/>
      <c r="QA66"/>
      <c r="QB66"/>
      <c r="QC66"/>
      <c r="QD66"/>
      <c r="QE66"/>
      <c r="QF66"/>
      <c r="QG66"/>
      <c r="QH66"/>
      <c r="QI66"/>
      <c r="QJ66"/>
      <c r="QK66"/>
      <c r="QL66"/>
      <c r="QM66"/>
      <c r="QN66"/>
      <c r="QO66"/>
      <c r="QP66"/>
      <c r="QQ66"/>
      <c r="QR66"/>
      <c r="QS66"/>
      <c r="QT66"/>
      <c r="QU66"/>
      <c r="QV66"/>
      <c r="QW66"/>
      <c r="QX66"/>
      <c r="QY66"/>
      <c r="QZ66"/>
      <c r="RA66"/>
      <c r="RB66"/>
      <c r="RC66"/>
      <c r="RD66"/>
      <c r="RE66"/>
      <c r="RF66"/>
      <c r="RG66"/>
      <c r="RH66"/>
      <c r="RI66"/>
      <c r="RJ66"/>
      <c r="RK66"/>
      <c r="RL66"/>
      <c r="RM66"/>
      <c r="RN66"/>
      <c r="RO66"/>
      <c r="RP66"/>
      <c r="RQ66"/>
      <c r="RR66"/>
      <c r="RS66"/>
      <c r="RT66"/>
      <c r="RU66"/>
      <c r="RV66"/>
      <c r="RW66"/>
      <c r="RX66"/>
      <c r="RY66"/>
      <c r="RZ66"/>
      <c r="SA66"/>
      <c r="SB66"/>
      <c r="SC66"/>
      <c r="SD66"/>
      <c r="SE66"/>
      <c r="SF66"/>
      <c r="SG66"/>
      <c r="SH66"/>
      <c r="SI66"/>
      <c r="SJ66"/>
      <c r="SK66"/>
      <c r="SL66"/>
      <c r="SM66"/>
      <c r="SN66"/>
      <c r="SO66"/>
      <c r="SP66"/>
      <c r="SQ66"/>
      <c r="SR66"/>
      <c r="SS66"/>
      <c r="ST66"/>
      <c r="SU66"/>
      <c r="SV66"/>
      <c r="SW66"/>
      <c r="SX66"/>
      <c r="SY66"/>
      <c r="SZ66"/>
      <c r="TA66"/>
      <c r="TB66"/>
      <c r="TC66"/>
      <c r="TD66"/>
      <c r="TE66"/>
      <c r="TF66"/>
      <c r="TG66"/>
      <c r="TH66"/>
      <c r="TI66"/>
      <c r="TJ66"/>
      <c r="TK66"/>
      <c r="TL66"/>
      <c r="TM66"/>
      <c r="TN66"/>
      <c r="TO66"/>
      <c r="TP66"/>
      <c r="TQ66"/>
      <c r="TR66"/>
      <c r="TS66"/>
      <c r="TT66"/>
      <c r="TU66"/>
      <c r="TV66"/>
      <c r="TW66"/>
      <c r="TX66"/>
      <c r="TY66"/>
      <c r="TZ66"/>
      <c r="UA66"/>
      <c r="UB66"/>
      <c r="UC66"/>
      <c r="UD66"/>
      <c r="UE66"/>
      <c r="UF66"/>
      <c r="UG66"/>
      <c r="UH66"/>
      <c r="UI66"/>
      <c r="UJ66"/>
      <c r="UK66"/>
      <c r="UL66"/>
      <c r="UM66"/>
      <c r="UN66"/>
      <c r="UO66"/>
      <c r="UP66"/>
      <c r="UQ66"/>
      <c r="UR66"/>
      <c r="US66"/>
      <c r="UT66"/>
      <c r="UU66"/>
      <c r="UV66"/>
      <c r="UW66"/>
      <c r="UX66"/>
      <c r="UY66"/>
      <c r="UZ66"/>
      <c r="VA66"/>
      <c r="VB66"/>
      <c r="VC66"/>
      <c r="VD66"/>
      <c r="VE66"/>
      <c r="VF66"/>
      <c r="VG66"/>
      <c r="VH66"/>
      <c r="VI66"/>
      <c r="VJ66"/>
      <c r="VK66"/>
      <c r="VL66"/>
      <c r="VM66"/>
      <c r="VN66"/>
      <c r="VO66"/>
      <c r="VP66"/>
      <c r="VQ66"/>
      <c r="VR66"/>
      <c r="VS66"/>
      <c r="VT66"/>
      <c r="VU66"/>
      <c r="VV66"/>
      <c r="VW66"/>
      <c r="VX66"/>
      <c r="VY66"/>
      <c r="VZ66"/>
      <c r="WA66"/>
      <c r="WB66"/>
      <c r="WC66"/>
      <c r="WD66"/>
      <c r="WE66"/>
      <c r="WF66"/>
      <c r="WG66"/>
      <c r="WH66"/>
      <c r="WI66"/>
      <c r="WJ66"/>
      <c r="WK66"/>
      <c r="WL66"/>
      <c r="WM66"/>
      <c r="WN66"/>
      <c r="WO66"/>
      <c r="WP66"/>
      <c r="WQ66"/>
      <c r="WR66"/>
      <c r="WS66"/>
      <c r="WT66"/>
      <c r="WU66"/>
      <c r="WV66"/>
      <c r="WW66"/>
      <c r="WX66"/>
      <c r="WY66"/>
      <c r="WZ66"/>
      <c r="XA66"/>
      <c r="XB66"/>
      <c r="XC66"/>
      <c r="XD66"/>
      <c r="XE66"/>
      <c r="XF66"/>
      <c r="XG66"/>
      <c r="XH66"/>
      <c r="XI66"/>
      <c r="XJ66"/>
      <c r="XK66"/>
      <c r="XL66"/>
      <c r="XM66"/>
      <c r="XN66"/>
      <c r="XO66"/>
      <c r="XP66"/>
      <c r="XQ66"/>
      <c r="XR66"/>
      <c r="XS66"/>
      <c r="XT66"/>
      <c r="XU66"/>
      <c r="XV66"/>
      <c r="XW66"/>
      <c r="XX66"/>
      <c r="XY66"/>
      <c r="XZ66"/>
      <c r="YA66"/>
      <c r="YB66"/>
      <c r="YC66"/>
      <c r="YD66"/>
      <c r="YE66"/>
      <c r="YF66"/>
      <c r="YG66"/>
      <c r="YH66"/>
      <c r="YI66"/>
      <c r="YJ66"/>
      <c r="YK66"/>
      <c r="YL66"/>
      <c r="YM66"/>
      <c r="YN66"/>
      <c r="YO66"/>
      <c r="YP66"/>
      <c r="YQ66"/>
      <c r="YR66"/>
      <c r="YS66"/>
      <c r="YT66"/>
      <c r="YU66"/>
      <c r="YV66"/>
      <c r="YW66"/>
      <c r="YX66"/>
      <c r="YY66"/>
      <c r="YZ66"/>
      <c r="ZA66"/>
      <c r="ZB66"/>
      <c r="ZC66"/>
      <c r="ZD66"/>
      <c r="ZE66"/>
      <c r="ZF66"/>
      <c r="ZG66"/>
      <c r="ZH66"/>
      <c r="ZI66"/>
      <c r="ZJ66"/>
      <c r="ZK66"/>
      <c r="ZL66"/>
      <c r="ZM66"/>
      <c r="ZN66"/>
      <c r="ZO66"/>
      <c r="ZP66"/>
      <c r="ZQ66"/>
      <c r="ZR66"/>
      <c r="ZS66"/>
      <c r="ZT66"/>
      <c r="ZU66"/>
      <c r="ZV66"/>
      <c r="ZW66"/>
      <c r="ZX66"/>
      <c r="ZY66"/>
      <c r="ZZ66" s="52"/>
      <c r="AAA66" s="192"/>
      <c r="AAD66" s="90"/>
      <c r="AAE66" s="519">
        <v>1</v>
      </c>
      <c r="AAF66" s="190" t="s">
        <v>52</v>
      </c>
      <c r="AAG66" s="60"/>
      <c r="AAH66" s="60"/>
      <c r="AAI66" s="72"/>
      <c r="AAJ66" s="55"/>
      <c r="AAK66" s="76" t="str">
        <f>S.Staff.AgencyRulesCoordinator</f>
        <v>Maggie</v>
      </c>
      <c r="AAL66" s="90"/>
    </row>
    <row r="67" spans="1:727" s="23" customFormat="1" ht="15" customHeight="1" outlineLevel="1">
      <c r="A67" s="171"/>
      <c r="B67" s="363" t="s">
        <v>130</v>
      </c>
      <c r="C67" s="275" t="s">
        <v>0</v>
      </c>
      <c r="D67" s="270"/>
      <c r="E67"/>
      <c r="F67"/>
      <c r="G67"/>
      <c r="H67" s="264">
        <f t="shared" ref="H67:H68" si="22">AAH67</f>
        <v>41549</v>
      </c>
      <c r="I67" s="244"/>
      <c r="J67" s="196"/>
      <c r="K67" s="48"/>
      <c r="L67" s="48"/>
      <c r="M67" s="48"/>
      <c r="N67" s="48"/>
      <c r="O67" s="48"/>
      <c r="P67" s="48"/>
      <c r="Q67" s="48"/>
      <c r="R67" s="48"/>
      <c r="S67" s="48"/>
      <c r="T67" s="48"/>
      <c r="U67" s="48"/>
      <c r="V67" s="48"/>
      <c r="W67" s="48"/>
      <c r="X67" s="48"/>
      <c r="Y67" s="48"/>
      <c r="Z67" s="48"/>
      <c r="AA67" s="48"/>
      <c r="AB67" s="48"/>
      <c r="AC67" s="48"/>
      <c r="AD67" s="48"/>
      <c r="AE67" s="48"/>
      <c r="AF67" s="48"/>
      <c r="AG67" s="48"/>
      <c r="AH67" s="48"/>
      <c r="AI67" s="48"/>
      <c r="AJ67" s="48"/>
      <c r="AK67" s="48"/>
      <c r="AL67" s="48"/>
      <c r="AM67" s="48"/>
      <c r="AN67" s="48"/>
      <c r="AO67" s="48"/>
      <c r="AP67" s="48"/>
      <c r="AQ67" s="48"/>
      <c r="AR67" s="48"/>
      <c r="AS67" s="48"/>
      <c r="AT67" s="48"/>
      <c r="AU67" s="48"/>
      <c r="AV67" s="48"/>
      <c r="AW67" s="48"/>
      <c r="AX67" s="48"/>
      <c r="AY67" s="48"/>
      <c r="AZ67" s="48"/>
      <c r="BA67" s="48"/>
      <c r="BB67" s="48"/>
      <c r="BC67" s="48"/>
      <c r="BD67" s="48"/>
      <c r="BE67" s="48"/>
      <c r="BF67" s="48"/>
      <c r="BG67" s="48"/>
      <c r="BH67" s="48"/>
      <c r="BI67" s="48"/>
      <c r="BJ67" s="48"/>
      <c r="BK67" s="48"/>
      <c r="BL67" s="48"/>
      <c r="BM67" s="48"/>
      <c r="BN67" s="48"/>
      <c r="BO67" s="48"/>
      <c r="BP67" s="48"/>
      <c r="BQ67" s="48"/>
      <c r="BR67" s="48"/>
      <c r="BS67" s="48"/>
      <c r="BT67" s="48"/>
      <c r="BU67" s="48"/>
      <c r="BV67" s="48"/>
      <c r="BW67" s="48"/>
      <c r="BX67" s="48"/>
      <c r="BY67" s="48"/>
      <c r="BZ67" s="48"/>
      <c r="CA67" s="48"/>
      <c r="CB67" s="48"/>
      <c r="CC67" s="48"/>
      <c r="CD67" s="48"/>
      <c r="CE67" s="48"/>
      <c r="CF67" s="48"/>
      <c r="CG67" s="48"/>
      <c r="CH67" s="48"/>
      <c r="CI67" s="48"/>
      <c r="CJ67" s="48"/>
      <c r="CK67" s="48"/>
      <c r="CL67" s="48"/>
      <c r="CM67" s="48"/>
      <c r="CN67" s="48"/>
      <c r="CO67" s="48"/>
      <c r="CP67" s="48"/>
      <c r="CQ67" s="48"/>
      <c r="CR67" s="48"/>
      <c r="CS67" s="48"/>
      <c r="CT67" s="48"/>
      <c r="CU67" s="48"/>
      <c r="CV67" s="48"/>
      <c r="CW67" s="48"/>
      <c r="CX67" s="48"/>
      <c r="CY67" s="48"/>
      <c r="CZ67" s="48"/>
      <c r="DA67" s="48"/>
      <c r="DB67" s="48"/>
      <c r="DC67" s="48"/>
      <c r="DD67" s="48"/>
      <c r="DE67" s="48"/>
      <c r="DF67" s="48"/>
      <c r="DG67" s="48"/>
      <c r="DH67" s="48"/>
      <c r="DI67" s="48"/>
      <c r="DJ67" s="48"/>
      <c r="DK67" s="48"/>
      <c r="DL67" s="48"/>
      <c r="DM67" s="48"/>
      <c r="DN67" s="48"/>
      <c r="DO67" s="48"/>
      <c r="DP67" s="48"/>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c r="GR67"/>
      <c r="GS67"/>
      <c r="GT67"/>
      <c r="GU67"/>
      <c r="GV67"/>
      <c r="GW67"/>
      <c r="GX67"/>
      <c r="GY67"/>
      <c r="GZ67"/>
      <c r="HA67"/>
      <c r="HB67"/>
      <c r="HC67"/>
      <c r="HD67"/>
      <c r="HE67"/>
      <c r="HF67"/>
      <c r="HG67"/>
      <c r="HH67"/>
      <c r="HI67"/>
      <c r="HJ67"/>
      <c r="HK67"/>
      <c r="HL67"/>
      <c r="HM67"/>
      <c r="HN67"/>
      <c r="HO67"/>
      <c r="HP67"/>
      <c r="HQ67"/>
      <c r="HR67"/>
      <c r="HS67"/>
      <c r="HT67"/>
      <c r="HU67"/>
      <c r="HV67"/>
      <c r="HW67"/>
      <c r="HX67"/>
      <c r="HY67"/>
      <c r="HZ67"/>
      <c r="IA67"/>
      <c r="IB67"/>
      <c r="IC67"/>
      <c r="ID67"/>
      <c r="IE67"/>
      <c r="IF67"/>
      <c r="IG67"/>
      <c r="IH67"/>
      <c r="II67"/>
      <c r="IJ67"/>
      <c r="IK67"/>
      <c r="IL67"/>
      <c r="IM67"/>
      <c r="IN67"/>
      <c r="IO67"/>
      <c r="IP67"/>
      <c r="IQ67"/>
      <c r="IR67"/>
      <c r="IS67"/>
      <c r="IT67"/>
      <c r="IU67"/>
      <c r="IV67"/>
      <c r="IW67"/>
      <c r="IX67"/>
      <c r="IY67"/>
      <c r="IZ67"/>
      <c r="JA67"/>
      <c r="JB67"/>
      <c r="JC67"/>
      <c r="JD67"/>
      <c r="JE67"/>
      <c r="JF67"/>
      <c r="JG67"/>
      <c r="JH67"/>
      <c r="JI67"/>
      <c r="JJ67"/>
      <c r="JK67"/>
      <c r="JL67"/>
      <c r="JM67"/>
      <c r="JN67"/>
      <c r="JO67"/>
      <c r="JP67"/>
      <c r="JQ67"/>
      <c r="JR67"/>
      <c r="JS67"/>
      <c r="JT67"/>
      <c r="JU67"/>
      <c r="JV67"/>
      <c r="JW67"/>
      <c r="JX67"/>
      <c r="JY67"/>
      <c r="JZ67"/>
      <c r="KA67"/>
      <c r="KB67"/>
      <c r="KC67"/>
      <c r="KD67"/>
      <c r="KE67"/>
      <c r="KF67"/>
      <c r="KG67"/>
      <c r="KH67"/>
      <c r="KI67"/>
      <c r="KJ67"/>
      <c r="KK67"/>
      <c r="KL67"/>
      <c r="KM67"/>
      <c r="KN67"/>
      <c r="KO67"/>
      <c r="KP67"/>
      <c r="KQ67"/>
      <c r="KR67"/>
      <c r="KS67"/>
      <c r="KT67"/>
      <c r="KU67"/>
      <c r="KV67"/>
      <c r="KW67"/>
      <c r="KX67"/>
      <c r="KY67"/>
      <c r="KZ67"/>
      <c r="LA67"/>
      <c r="LB67"/>
      <c r="LC67"/>
      <c r="LD67"/>
      <c r="LE67"/>
      <c r="LF67"/>
      <c r="LG67"/>
      <c r="LH67"/>
      <c r="LI67"/>
      <c r="LJ67"/>
      <c r="LK67"/>
      <c r="LL67"/>
      <c r="LM67"/>
      <c r="LN67"/>
      <c r="LO67"/>
      <c r="LP67"/>
      <c r="LQ67"/>
      <c r="LR67"/>
      <c r="LS67"/>
      <c r="LT67"/>
      <c r="LU67"/>
      <c r="LV67"/>
      <c r="LW67"/>
      <c r="LX67"/>
      <c r="LY67"/>
      <c r="LZ67"/>
      <c r="MA67"/>
      <c r="MB67"/>
      <c r="MC67"/>
      <c r="MD67"/>
      <c r="ME67"/>
      <c r="MF67"/>
      <c r="MG67"/>
      <c r="MH67"/>
      <c r="MI67"/>
      <c r="MJ67"/>
      <c r="MK67"/>
      <c r="ML67"/>
      <c r="MM67"/>
      <c r="MN67"/>
      <c r="MO67"/>
      <c r="MP67"/>
      <c r="MQ67"/>
      <c r="MR67"/>
      <c r="MS67"/>
      <c r="MT67"/>
      <c r="MU67"/>
      <c r="MV67"/>
      <c r="MW67"/>
      <c r="MX67"/>
      <c r="MY67"/>
      <c r="MZ67"/>
      <c r="NA67"/>
      <c r="NB67"/>
      <c r="NC67"/>
      <c r="ND67"/>
      <c r="NE67"/>
      <c r="NF67"/>
      <c r="NG67"/>
      <c r="NH67"/>
      <c r="NI67"/>
      <c r="NJ67"/>
      <c r="NK67"/>
      <c r="NL67"/>
      <c r="NM67"/>
      <c r="NN67"/>
      <c r="NO67"/>
      <c r="NP67"/>
      <c r="NQ67"/>
      <c r="NR67"/>
      <c r="NS67"/>
      <c r="NT67"/>
      <c r="NU67"/>
      <c r="NV67"/>
      <c r="NW67"/>
      <c r="NX67"/>
      <c r="NY67"/>
      <c r="NZ67"/>
      <c r="OA67"/>
      <c r="OB67"/>
      <c r="OC67"/>
      <c r="OD67"/>
      <c r="OE67"/>
      <c r="OF67"/>
      <c r="OG67"/>
      <c r="OH67"/>
      <c r="OI67"/>
      <c r="OJ67"/>
      <c r="OK67"/>
      <c r="OL67"/>
      <c r="OM67"/>
      <c r="ON67"/>
      <c r="OO67"/>
      <c r="OP67"/>
      <c r="OQ67"/>
      <c r="OR67"/>
      <c r="OS67"/>
      <c r="OT67"/>
      <c r="OU67"/>
      <c r="OV67"/>
      <c r="OW67"/>
      <c r="OX67"/>
      <c r="OY67"/>
      <c r="OZ67"/>
      <c r="PA67"/>
      <c r="PB67"/>
      <c r="PC67"/>
      <c r="PD67"/>
      <c r="PE67"/>
      <c r="PF67"/>
      <c r="PG67"/>
      <c r="PH67"/>
      <c r="PI67"/>
      <c r="PJ67"/>
      <c r="PK67"/>
      <c r="PL67"/>
      <c r="PM67"/>
      <c r="PN67"/>
      <c r="PO67"/>
      <c r="PP67"/>
      <c r="PQ67"/>
      <c r="PR67"/>
      <c r="PS67"/>
      <c r="PT67"/>
      <c r="PU67"/>
      <c r="PV67"/>
      <c r="PW67"/>
      <c r="PX67"/>
      <c r="PY67"/>
      <c r="PZ67"/>
      <c r="QA67"/>
      <c r="QB67"/>
      <c r="QC67"/>
      <c r="QD67"/>
      <c r="QE67"/>
      <c r="QF67"/>
      <c r="QG67"/>
      <c r="QH67"/>
      <c r="QI67"/>
      <c r="QJ67"/>
      <c r="QK67"/>
      <c r="QL67"/>
      <c r="QM67"/>
      <c r="QN67"/>
      <c r="QO67"/>
      <c r="QP67"/>
      <c r="QQ67"/>
      <c r="QR67"/>
      <c r="QS67"/>
      <c r="QT67"/>
      <c r="QU67"/>
      <c r="QV67"/>
      <c r="QW67"/>
      <c r="QX67"/>
      <c r="QY67"/>
      <c r="QZ67"/>
      <c r="RA67"/>
      <c r="RB67"/>
      <c r="RC67"/>
      <c r="RD67"/>
      <c r="RE67"/>
      <c r="RF67"/>
      <c r="RG67"/>
      <c r="RH67"/>
      <c r="RI67"/>
      <c r="RJ67"/>
      <c r="RK67"/>
      <c r="RL67"/>
      <c r="RM67"/>
      <c r="RN67"/>
      <c r="RO67"/>
      <c r="RP67"/>
      <c r="RQ67"/>
      <c r="RR67"/>
      <c r="RS67"/>
      <c r="RT67"/>
      <c r="RU67"/>
      <c r="RV67"/>
      <c r="RW67"/>
      <c r="RX67"/>
      <c r="RY67"/>
      <c r="RZ67"/>
      <c r="SA67"/>
      <c r="SB67"/>
      <c r="SC67"/>
      <c r="SD67"/>
      <c r="SE67"/>
      <c r="SF67"/>
      <c r="SG67"/>
      <c r="SH67"/>
      <c r="SI67"/>
      <c r="SJ67"/>
      <c r="SK67"/>
      <c r="SL67"/>
      <c r="SM67"/>
      <c r="SN67"/>
      <c r="SO67"/>
      <c r="SP67"/>
      <c r="SQ67"/>
      <c r="SR67"/>
      <c r="SS67"/>
      <c r="ST67"/>
      <c r="SU67"/>
      <c r="SV67"/>
      <c r="SW67"/>
      <c r="SX67"/>
      <c r="SY67"/>
      <c r="SZ67"/>
      <c r="TA67"/>
      <c r="TB67"/>
      <c r="TC67"/>
      <c r="TD67"/>
      <c r="TE67"/>
      <c r="TF67"/>
      <c r="TG67"/>
      <c r="TH67"/>
      <c r="TI67"/>
      <c r="TJ67"/>
      <c r="TK67"/>
      <c r="TL67"/>
      <c r="TM67"/>
      <c r="TN67"/>
      <c r="TO67"/>
      <c r="TP67"/>
      <c r="TQ67"/>
      <c r="TR67"/>
      <c r="TS67"/>
      <c r="TT67"/>
      <c r="TU67"/>
      <c r="TV67"/>
      <c r="TW67"/>
      <c r="TX67"/>
      <c r="TY67"/>
      <c r="TZ67"/>
      <c r="UA67"/>
      <c r="UB67"/>
      <c r="UC67"/>
      <c r="UD67"/>
      <c r="UE67"/>
      <c r="UF67"/>
      <c r="UG67"/>
      <c r="UH67"/>
      <c r="UI67"/>
      <c r="UJ67"/>
      <c r="UK67"/>
      <c r="UL67"/>
      <c r="UM67"/>
      <c r="UN67"/>
      <c r="UO67"/>
      <c r="UP67"/>
      <c r="UQ67"/>
      <c r="UR67"/>
      <c r="US67"/>
      <c r="UT67"/>
      <c r="UU67"/>
      <c r="UV67"/>
      <c r="UW67"/>
      <c r="UX67"/>
      <c r="UY67"/>
      <c r="UZ67"/>
      <c r="VA67"/>
      <c r="VB67"/>
      <c r="VC67"/>
      <c r="VD67"/>
      <c r="VE67"/>
      <c r="VF67"/>
      <c r="VG67"/>
      <c r="VH67"/>
      <c r="VI67"/>
      <c r="VJ67"/>
      <c r="VK67"/>
      <c r="VL67"/>
      <c r="VM67"/>
      <c r="VN67"/>
      <c r="VO67"/>
      <c r="VP67"/>
      <c r="VQ67"/>
      <c r="VR67"/>
      <c r="VS67"/>
      <c r="VT67"/>
      <c r="VU67"/>
      <c r="VV67"/>
      <c r="VW67"/>
      <c r="VX67"/>
      <c r="VY67"/>
      <c r="VZ67"/>
      <c r="WA67"/>
      <c r="WB67"/>
      <c r="WC67"/>
      <c r="WD67"/>
      <c r="WE67"/>
      <c r="WF67"/>
      <c r="WG67"/>
      <c r="WH67"/>
      <c r="WI67"/>
      <c r="WJ67"/>
      <c r="WK67"/>
      <c r="WL67"/>
      <c r="WM67"/>
      <c r="WN67"/>
      <c r="WO67"/>
      <c r="WP67"/>
      <c r="WQ67"/>
      <c r="WR67"/>
      <c r="WS67"/>
      <c r="WT67"/>
      <c r="WU67"/>
      <c r="WV67"/>
      <c r="WW67"/>
      <c r="WX67"/>
      <c r="WY67"/>
      <c r="WZ67"/>
      <c r="XA67"/>
      <c r="XB67"/>
      <c r="XC67"/>
      <c r="XD67"/>
      <c r="XE67"/>
      <c r="XF67"/>
      <c r="XG67"/>
      <c r="XH67"/>
      <c r="XI67"/>
      <c r="XJ67"/>
      <c r="XK67"/>
      <c r="XL67"/>
      <c r="XM67"/>
      <c r="XN67"/>
      <c r="XO67"/>
      <c r="XP67"/>
      <c r="XQ67"/>
      <c r="XR67"/>
      <c r="XS67"/>
      <c r="XT67"/>
      <c r="XU67"/>
      <c r="XV67"/>
      <c r="XW67"/>
      <c r="XX67"/>
      <c r="XY67"/>
      <c r="XZ67"/>
      <c r="YA67"/>
      <c r="YB67"/>
      <c r="YC67"/>
      <c r="YD67"/>
      <c r="YE67"/>
      <c r="YF67"/>
      <c r="YG67"/>
      <c r="YH67"/>
      <c r="YI67"/>
      <c r="YJ67"/>
      <c r="YK67"/>
      <c r="YL67"/>
      <c r="YM67"/>
      <c r="YN67"/>
      <c r="YO67"/>
      <c r="YP67"/>
      <c r="YQ67"/>
      <c r="YR67"/>
      <c r="YS67"/>
      <c r="YT67"/>
      <c r="YU67"/>
      <c r="YV67"/>
      <c r="YW67"/>
      <c r="YX67"/>
      <c r="YY67"/>
      <c r="YZ67"/>
      <c r="ZA67"/>
      <c r="ZB67"/>
      <c r="ZC67"/>
      <c r="ZD67"/>
      <c r="ZE67"/>
      <c r="ZF67"/>
      <c r="ZG67"/>
      <c r="ZH67"/>
      <c r="ZI67"/>
      <c r="ZJ67"/>
      <c r="ZK67"/>
      <c r="ZL67"/>
      <c r="ZM67"/>
      <c r="ZN67"/>
      <c r="ZO67"/>
      <c r="ZP67"/>
      <c r="ZQ67"/>
      <c r="ZR67"/>
      <c r="ZS67"/>
      <c r="ZT67"/>
      <c r="ZU67"/>
      <c r="ZV67"/>
      <c r="ZW67"/>
      <c r="ZX67"/>
      <c r="ZY67"/>
      <c r="ZZ67" s="52"/>
      <c r="AAA67" s="192"/>
      <c r="AAD67" s="90"/>
      <c r="AAE67" s="519">
        <v>1</v>
      </c>
      <c r="AAF67" s="90" t="s">
        <v>0</v>
      </c>
      <c r="AAG67" s="72"/>
      <c r="AAH67" s="73">
        <f>G63</f>
        <v>41549</v>
      </c>
      <c r="AAI67" s="72"/>
      <c r="AAJ67" s="55"/>
      <c r="AAK67" s="39" t="s">
        <v>0</v>
      </c>
      <c r="AAL67" s="90"/>
    </row>
    <row r="68" spans="1:727" s="23" customFormat="1" ht="15" customHeight="1" outlineLevel="1">
      <c r="A68" s="171"/>
      <c r="B68" s="439" t="str">
        <f>AAK68</f>
        <v>* schedules team kickoff training/work session</v>
      </c>
      <c r="C68" s="271" t="s">
        <v>0</v>
      </c>
      <c r="D68" s="270"/>
      <c r="H68" s="264">
        <f t="shared" si="22"/>
        <v>41549</v>
      </c>
      <c r="I68" s="244"/>
      <c r="J68" s="193"/>
      <c r="K68" s="46"/>
      <c r="L68" s="46"/>
      <c r="M68" s="46"/>
      <c r="N68" s="46"/>
      <c r="O68" s="46"/>
      <c r="P68" s="46"/>
      <c r="Q68" s="46"/>
      <c r="R68" s="46"/>
      <c r="S68" s="46"/>
      <c r="T68" s="46"/>
      <c r="U68" s="46"/>
      <c r="V68" s="46"/>
      <c r="W68" s="46"/>
      <c r="X68" s="46"/>
      <c r="Y68" s="46"/>
      <c r="Z68" s="46"/>
      <c r="AA68" s="46"/>
      <c r="AB68" s="46"/>
      <c r="AC68" s="46"/>
      <c r="AD68" s="46"/>
      <c r="AE68" s="46"/>
      <c r="AF68" s="46"/>
      <c r="AG68" s="46"/>
      <c r="AH68" s="46"/>
      <c r="AI68" s="46"/>
      <c r="AJ68" s="46"/>
      <c r="AK68" s="46"/>
      <c r="AL68" s="46"/>
      <c r="AM68" s="46"/>
      <c r="AN68" s="46"/>
      <c r="AO68" s="46"/>
      <c r="AP68" s="46"/>
      <c r="AQ68" s="46"/>
      <c r="AR68" s="46"/>
      <c r="AS68" s="46"/>
      <c r="AT68" s="46"/>
      <c r="AU68" s="46"/>
      <c r="AV68" s="46"/>
      <c r="AW68" s="46"/>
      <c r="AX68" s="46"/>
      <c r="AY68" s="46"/>
      <c r="AZ68" s="46"/>
      <c r="BA68" s="46"/>
      <c r="BB68" s="46"/>
      <c r="BC68" s="46"/>
      <c r="BD68" s="46"/>
      <c r="BE68" s="46"/>
      <c r="BF68" s="46"/>
      <c r="BG68" s="46"/>
      <c r="BH68" s="46"/>
      <c r="BI68" s="46"/>
      <c r="BJ68" s="46"/>
      <c r="BK68" s="46"/>
      <c r="BL68" s="46"/>
      <c r="BM68" s="46"/>
      <c r="BN68" s="46"/>
      <c r="BO68" s="46"/>
      <c r="BP68" s="46"/>
      <c r="BQ68" s="46"/>
      <c r="BR68" s="46"/>
      <c r="BS68" s="46"/>
      <c r="BT68" s="46"/>
      <c r="BU68" s="46"/>
      <c r="BV68" s="46"/>
      <c r="BW68" s="46"/>
      <c r="BX68" s="46"/>
      <c r="BY68" s="46"/>
      <c r="BZ68" s="46"/>
      <c r="CA68" s="46"/>
      <c r="CB68" s="46"/>
      <c r="CC68" s="46"/>
      <c r="CD68" s="46"/>
      <c r="CE68" s="46"/>
      <c r="CF68" s="46"/>
      <c r="CG68" s="46"/>
      <c r="CH68" s="46"/>
      <c r="CI68" s="46"/>
      <c r="CJ68" s="46"/>
      <c r="CK68" s="46"/>
      <c r="CL68" s="46"/>
      <c r="CM68" s="46"/>
      <c r="CN68" s="46"/>
      <c r="CO68" s="46"/>
      <c r="CP68" s="46"/>
      <c r="CQ68" s="46"/>
      <c r="CR68" s="46"/>
      <c r="CS68" s="46"/>
      <c r="CT68" s="46"/>
      <c r="CU68" s="46"/>
      <c r="CV68" s="46"/>
      <c r="CW68" s="46"/>
      <c r="CX68" s="46"/>
      <c r="CY68" s="46"/>
      <c r="CZ68" s="46"/>
      <c r="DA68" s="46"/>
      <c r="DB68" s="46"/>
      <c r="DC68" s="46"/>
      <c r="DD68" s="46"/>
      <c r="DE68" s="46"/>
      <c r="DF68" s="46"/>
      <c r="DG68" s="46"/>
      <c r="DH68" s="46"/>
      <c r="DI68" s="46"/>
      <c r="DJ68" s="46"/>
      <c r="DK68" s="46"/>
      <c r="DL68" s="46"/>
      <c r="DM68" s="46"/>
      <c r="DN68" s="46"/>
      <c r="DO68" s="46"/>
      <c r="DP68" s="46"/>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c r="GS68"/>
      <c r="GT68"/>
      <c r="GU68"/>
      <c r="GV68"/>
      <c r="GW68"/>
      <c r="GX68"/>
      <c r="GY68"/>
      <c r="GZ68"/>
      <c r="HA68"/>
      <c r="HB68"/>
      <c r="HC68"/>
      <c r="HD68"/>
      <c r="HE68"/>
      <c r="HF68"/>
      <c r="HG68"/>
      <c r="HH68"/>
      <c r="HI68"/>
      <c r="HJ68"/>
      <c r="HK68"/>
      <c r="HL68"/>
      <c r="HM68"/>
      <c r="HN68"/>
      <c r="HO68"/>
      <c r="HP68"/>
      <c r="HQ68"/>
      <c r="HR68"/>
      <c r="HS68"/>
      <c r="HT68"/>
      <c r="HU68"/>
      <c r="HV68"/>
      <c r="HW68"/>
      <c r="HX68"/>
      <c r="HY68"/>
      <c r="HZ68"/>
      <c r="IA68"/>
      <c r="IB68"/>
      <c r="IC68"/>
      <c r="ID68"/>
      <c r="IE68"/>
      <c r="IF68"/>
      <c r="IG68"/>
      <c r="IH68"/>
      <c r="II68"/>
      <c r="IJ68"/>
      <c r="IK68"/>
      <c r="IL68"/>
      <c r="IM68"/>
      <c r="IN68"/>
      <c r="IO68"/>
      <c r="IP68"/>
      <c r="IQ68"/>
      <c r="IR68"/>
      <c r="IS68"/>
      <c r="IT68"/>
      <c r="IU68"/>
      <c r="IV68"/>
      <c r="IW68"/>
      <c r="IX68"/>
      <c r="IY68"/>
      <c r="IZ68"/>
      <c r="JA68"/>
      <c r="JB68"/>
      <c r="JC68"/>
      <c r="JD68"/>
      <c r="JE68"/>
      <c r="JF68"/>
      <c r="JG68"/>
      <c r="JH68"/>
      <c r="JI68"/>
      <c r="JJ68"/>
      <c r="JK68"/>
      <c r="JL68"/>
      <c r="JM68"/>
      <c r="JN68"/>
      <c r="JO68"/>
      <c r="JP68"/>
      <c r="JQ68"/>
      <c r="JR68"/>
      <c r="JS68"/>
      <c r="JT68"/>
      <c r="JU68"/>
      <c r="JV68"/>
      <c r="JW68"/>
      <c r="JX68"/>
      <c r="JY68"/>
      <c r="JZ68"/>
      <c r="KA68"/>
      <c r="KB68"/>
      <c r="KC68"/>
      <c r="KD68"/>
      <c r="KE68"/>
      <c r="KF68"/>
      <c r="KG68"/>
      <c r="KH68"/>
      <c r="KI68"/>
      <c r="KJ68"/>
      <c r="KK68"/>
      <c r="KL68"/>
      <c r="KM68"/>
      <c r="KN68"/>
      <c r="KO68"/>
      <c r="KP68"/>
      <c r="KQ68"/>
      <c r="KR68"/>
      <c r="KS68"/>
      <c r="KT68"/>
      <c r="KU68"/>
      <c r="KV68"/>
      <c r="KW68"/>
      <c r="KX68"/>
      <c r="KY68"/>
      <c r="KZ68"/>
      <c r="LA68"/>
      <c r="LB68"/>
      <c r="LC68"/>
      <c r="LD68"/>
      <c r="LE68"/>
      <c r="LF68"/>
      <c r="LG68"/>
      <c r="LH68"/>
      <c r="LI68"/>
      <c r="LJ68"/>
      <c r="LK68"/>
      <c r="LL68"/>
      <c r="LM68"/>
      <c r="LN68"/>
      <c r="LO68"/>
      <c r="LP68"/>
      <c r="LQ68"/>
      <c r="LR68"/>
      <c r="LS68"/>
      <c r="LT68"/>
      <c r="LU68"/>
      <c r="LV68"/>
      <c r="LW68"/>
      <c r="LX68"/>
      <c r="LY68"/>
      <c r="LZ68"/>
      <c r="MA68"/>
      <c r="MB68"/>
      <c r="MC68"/>
      <c r="MD68"/>
      <c r="ME68"/>
      <c r="MF68"/>
      <c r="MG68"/>
      <c r="MH68"/>
      <c r="MI68"/>
      <c r="MJ68"/>
      <c r="MK68"/>
      <c r="ML68"/>
      <c r="MM68"/>
      <c r="MN68"/>
      <c r="MO68"/>
      <c r="MP68"/>
      <c r="MQ68"/>
      <c r="MR68"/>
      <c r="MS68"/>
      <c r="MT68"/>
      <c r="MU68"/>
      <c r="MV68"/>
      <c r="MW68"/>
      <c r="MX68"/>
      <c r="MY68"/>
      <c r="MZ68"/>
      <c r="NA68"/>
      <c r="NB68"/>
      <c r="NC68"/>
      <c r="ND68"/>
      <c r="NE68"/>
      <c r="NF68"/>
      <c r="NG68"/>
      <c r="NH68"/>
      <c r="NI68"/>
      <c r="NJ68"/>
      <c r="NK68"/>
      <c r="NL68"/>
      <c r="NM68"/>
      <c r="NN68"/>
      <c r="NO68"/>
      <c r="NP68"/>
      <c r="NQ68"/>
      <c r="NR68"/>
      <c r="NS68"/>
      <c r="NT68"/>
      <c r="NU68"/>
      <c r="NV68"/>
      <c r="NW68"/>
      <c r="NX68"/>
      <c r="NY68"/>
      <c r="NZ68"/>
      <c r="OA68"/>
      <c r="OB68"/>
      <c r="OC68"/>
      <c r="OD68"/>
      <c r="OE68"/>
      <c r="OF68"/>
      <c r="OG68"/>
      <c r="OH68"/>
      <c r="OI68"/>
      <c r="OJ68"/>
      <c r="OK68"/>
      <c r="OL68"/>
      <c r="OM68"/>
      <c r="ON68"/>
      <c r="OO68"/>
      <c r="OP68"/>
      <c r="OQ68"/>
      <c r="OR68"/>
      <c r="OS68"/>
      <c r="OT68"/>
      <c r="OU68"/>
      <c r="OV68"/>
      <c r="OW68"/>
      <c r="OX68"/>
      <c r="OY68"/>
      <c r="OZ68"/>
      <c r="PA68"/>
      <c r="PB68"/>
      <c r="PC68"/>
      <c r="PD68"/>
      <c r="PE68"/>
      <c r="PF68"/>
      <c r="PG68"/>
      <c r="PH68"/>
      <c r="PI68"/>
      <c r="PJ68"/>
      <c r="PK68"/>
      <c r="PL68"/>
      <c r="PM68"/>
      <c r="PN68"/>
      <c r="PO68"/>
      <c r="PP68"/>
      <c r="PQ68"/>
      <c r="PR68"/>
      <c r="PS68"/>
      <c r="PT68"/>
      <c r="PU68"/>
      <c r="PV68"/>
      <c r="PW68"/>
      <c r="PX68"/>
      <c r="PY68"/>
      <c r="PZ68"/>
      <c r="QA68"/>
      <c r="QB68"/>
      <c r="QC68"/>
      <c r="QD68"/>
      <c r="QE68"/>
      <c r="QF68"/>
      <c r="QG68"/>
      <c r="QH68"/>
      <c r="QI68"/>
      <c r="QJ68"/>
      <c r="QK68"/>
      <c r="QL68"/>
      <c r="QM68"/>
      <c r="QN68"/>
      <c r="QO68"/>
      <c r="QP68"/>
      <c r="QQ68"/>
      <c r="QR68"/>
      <c r="QS68"/>
      <c r="QT68"/>
      <c r="QU68"/>
      <c r="QV68"/>
      <c r="QW68"/>
      <c r="QX68"/>
      <c r="QY68"/>
      <c r="QZ68"/>
      <c r="RA68"/>
      <c r="RB68"/>
      <c r="RC68"/>
      <c r="RD68"/>
      <c r="RE68"/>
      <c r="RF68"/>
      <c r="RG68"/>
      <c r="RH68"/>
      <c r="RI68"/>
      <c r="RJ68"/>
      <c r="RK68"/>
      <c r="RL68"/>
      <c r="RM68"/>
      <c r="RN68"/>
      <c r="RO68"/>
      <c r="RP68"/>
      <c r="RQ68"/>
      <c r="RR68"/>
      <c r="RS68"/>
      <c r="RT68"/>
      <c r="RU68"/>
      <c r="RV68"/>
      <c r="RW68"/>
      <c r="RX68"/>
      <c r="RY68"/>
      <c r="RZ68"/>
      <c r="SA68"/>
      <c r="SB68"/>
      <c r="SC68"/>
      <c r="SD68"/>
      <c r="SE68"/>
      <c r="SF68"/>
      <c r="SG68"/>
      <c r="SH68"/>
      <c r="SI68"/>
      <c r="SJ68"/>
      <c r="SK68"/>
      <c r="SL68"/>
      <c r="SM68"/>
      <c r="SN68"/>
      <c r="SO68"/>
      <c r="SP68"/>
      <c r="SQ68"/>
      <c r="SR68"/>
      <c r="SS68"/>
      <c r="ST68"/>
      <c r="SU68"/>
      <c r="SV68"/>
      <c r="SW68"/>
      <c r="SX68"/>
      <c r="SY68"/>
      <c r="SZ68"/>
      <c r="TA68"/>
      <c r="TB68"/>
      <c r="TC68"/>
      <c r="TD68"/>
      <c r="TE68"/>
      <c r="TF68"/>
      <c r="TG68"/>
      <c r="TH68"/>
      <c r="TI68"/>
      <c r="TJ68"/>
      <c r="TK68"/>
      <c r="TL68"/>
      <c r="TM68"/>
      <c r="TN68"/>
      <c r="TO68"/>
      <c r="TP68"/>
      <c r="TQ68"/>
      <c r="TR68"/>
      <c r="TS68"/>
      <c r="TT68"/>
      <c r="TU68"/>
      <c r="TV68"/>
      <c r="TW68"/>
      <c r="TX68"/>
      <c r="TY68"/>
      <c r="TZ68"/>
      <c r="UA68"/>
      <c r="UB68"/>
      <c r="UC68"/>
      <c r="UD68"/>
      <c r="UE68"/>
      <c r="UF68"/>
      <c r="UG68"/>
      <c r="UH68"/>
      <c r="UI68"/>
      <c r="UJ68"/>
      <c r="UK68"/>
      <c r="UL68"/>
      <c r="UM68"/>
      <c r="UN68"/>
      <c r="UO68"/>
      <c r="UP68"/>
      <c r="UQ68"/>
      <c r="UR68"/>
      <c r="US68"/>
      <c r="UT68"/>
      <c r="UU68"/>
      <c r="UV68"/>
      <c r="UW68"/>
      <c r="UX68"/>
      <c r="UY68"/>
      <c r="UZ68"/>
      <c r="VA68"/>
      <c r="VB68"/>
      <c r="VC68"/>
      <c r="VD68"/>
      <c r="VE68"/>
      <c r="VF68"/>
      <c r="VG68"/>
      <c r="VH68"/>
      <c r="VI68"/>
      <c r="VJ68"/>
      <c r="VK68"/>
      <c r="VL68"/>
      <c r="VM68"/>
      <c r="VN68"/>
      <c r="VO68"/>
      <c r="VP68"/>
      <c r="VQ68"/>
      <c r="VR68"/>
      <c r="VS68"/>
      <c r="VT68"/>
      <c r="VU68"/>
      <c r="VV68"/>
      <c r="VW68"/>
      <c r="VX68"/>
      <c r="VY68"/>
      <c r="VZ68"/>
      <c r="WA68"/>
      <c r="WB68"/>
      <c r="WC68"/>
      <c r="WD68"/>
      <c r="WE68"/>
      <c r="WF68"/>
      <c r="WG68"/>
      <c r="WH68"/>
      <c r="WI68"/>
      <c r="WJ68"/>
      <c r="WK68"/>
      <c r="WL68"/>
      <c r="WM68"/>
      <c r="WN68"/>
      <c r="WO68"/>
      <c r="WP68"/>
      <c r="WQ68"/>
      <c r="WR68"/>
      <c r="WS68"/>
      <c r="WT68"/>
      <c r="WU68"/>
      <c r="WV68"/>
      <c r="WW68"/>
      <c r="WX68"/>
      <c r="WY68"/>
      <c r="WZ68"/>
      <c r="XA68"/>
      <c r="XB68"/>
      <c r="XC68"/>
      <c r="XD68"/>
      <c r="XE68"/>
      <c r="XF68"/>
      <c r="XG68"/>
      <c r="XH68"/>
      <c r="XI68"/>
      <c r="XJ68"/>
      <c r="XK68"/>
      <c r="XL68"/>
      <c r="XM68"/>
      <c r="XN68"/>
      <c r="XO68"/>
      <c r="XP68"/>
      <c r="XQ68"/>
      <c r="XR68"/>
      <c r="XS68"/>
      <c r="XT68"/>
      <c r="XU68"/>
      <c r="XV68"/>
      <c r="XW68"/>
      <c r="XX68"/>
      <c r="XY68"/>
      <c r="XZ68"/>
      <c r="YA68"/>
      <c r="YB68"/>
      <c r="YC68"/>
      <c r="YD68"/>
      <c r="YE68"/>
      <c r="YF68"/>
      <c r="YG68"/>
      <c r="YH68"/>
      <c r="YI68"/>
      <c r="YJ68"/>
      <c r="YK68"/>
      <c r="YL68"/>
      <c r="YM68"/>
      <c r="YN68"/>
      <c r="YO68"/>
      <c r="YP68"/>
      <c r="YQ68"/>
      <c r="YR68"/>
      <c r="YS68"/>
      <c r="YT68"/>
      <c r="YU68"/>
      <c r="YV68"/>
      <c r="YW68"/>
      <c r="YX68"/>
      <c r="YY68"/>
      <c r="YZ68"/>
      <c r="ZA68"/>
      <c r="ZB68"/>
      <c r="ZC68"/>
      <c r="ZD68"/>
      <c r="ZE68"/>
      <c r="ZF68"/>
      <c r="ZG68"/>
      <c r="ZH68"/>
      <c r="ZI68"/>
      <c r="ZJ68"/>
      <c r="ZK68"/>
      <c r="ZL68"/>
      <c r="ZM68"/>
      <c r="ZN68"/>
      <c r="ZO68"/>
      <c r="ZP68"/>
      <c r="ZQ68"/>
      <c r="ZR68"/>
      <c r="ZS68"/>
      <c r="ZT68"/>
      <c r="ZU68"/>
      <c r="ZV68"/>
      <c r="ZW68"/>
      <c r="ZX68"/>
      <c r="ZY68"/>
      <c r="ZZ68" s="52"/>
      <c r="AAA68" s="192"/>
      <c r="AAD68" s="90"/>
      <c r="AAE68" s="519">
        <v>1</v>
      </c>
      <c r="AAF68" s="90" t="s">
        <v>0</v>
      </c>
      <c r="AAG68" s="72"/>
      <c r="AAH68" s="73">
        <f>G63</f>
        <v>41549</v>
      </c>
      <c r="AAI68" s="72"/>
      <c r="AAJ68" s="55"/>
      <c r="AAK68" s="76" t="str">
        <f>"* schedules team kickoff training/work session"</f>
        <v>* schedules team kickoff training/work session</v>
      </c>
      <c r="AAL68" s="90"/>
    </row>
    <row r="69" spans="1:727" s="23" customFormat="1" ht="15" customHeight="1" outlineLevel="1">
      <c r="A69" s="171"/>
      <c r="B69" s="484" t="str">
        <f>AAK69</f>
        <v>Team = AndreaRW, MargaretMGR, AndreaDRC &amp; Maggie</v>
      </c>
      <c r="C69" s="271" t="s">
        <v>0</v>
      </c>
      <c r="D69" s="727"/>
      <c r="E69" s="497"/>
      <c r="F69" s="497"/>
      <c r="G69" s="497"/>
      <c r="H69" s="497"/>
      <c r="I69" s="244"/>
      <c r="J69" s="196"/>
      <c r="K69" s="48"/>
      <c r="L69" s="48"/>
      <c r="M69" s="48"/>
      <c r="N69" s="48"/>
      <c r="O69" s="48"/>
      <c r="P69" s="48"/>
      <c r="Q69" s="48"/>
      <c r="R69" s="48"/>
      <c r="S69" s="48"/>
      <c r="T69" s="48"/>
      <c r="U69" s="48"/>
      <c r="V69" s="48"/>
      <c r="W69" s="48"/>
      <c r="X69" s="48"/>
      <c r="Y69" s="48"/>
      <c r="Z69" s="48"/>
      <c r="AA69" s="48"/>
      <c r="AB69" s="48"/>
      <c r="AC69" s="48"/>
      <c r="AD69" s="48"/>
      <c r="AE69" s="48"/>
      <c r="AF69" s="48"/>
      <c r="AG69" s="48"/>
      <c r="AH69" s="48"/>
      <c r="AI69" s="48"/>
      <c r="AJ69" s="48"/>
      <c r="AK69" s="48"/>
      <c r="AL69" s="48"/>
      <c r="AM69" s="48"/>
      <c r="AN69" s="48"/>
      <c r="AO69" s="48"/>
      <c r="AP69" s="48"/>
      <c r="AQ69" s="48"/>
      <c r="AR69" s="48"/>
      <c r="AS69" s="48"/>
      <c r="AT69" s="48"/>
      <c r="AU69" s="48"/>
      <c r="AV69" s="48"/>
      <c r="AW69" s="48"/>
      <c r="AX69" s="48"/>
      <c r="AY69" s="48"/>
      <c r="AZ69" s="48"/>
      <c r="BA69" s="48"/>
      <c r="BB69" s="48"/>
      <c r="BC69" s="48"/>
      <c r="BD69" s="48"/>
      <c r="BE69" s="48"/>
      <c r="BF69" s="48"/>
      <c r="BG69" s="48"/>
      <c r="BH69" s="48"/>
      <c r="BI69" s="48"/>
      <c r="BJ69" s="48"/>
      <c r="BK69" s="48"/>
      <c r="BL69" s="48"/>
      <c r="BM69" s="48"/>
      <c r="BN69" s="48"/>
      <c r="BO69" s="48"/>
      <c r="BP69" s="48"/>
      <c r="BQ69" s="48"/>
      <c r="BR69" s="48"/>
      <c r="BS69" s="48"/>
      <c r="BT69" s="48"/>
      <c r="BU69" s="48"/>
      <c r="BV69" s="48"/>
      <c r="BW69" s="48"/>
      <c r="BX69" s="48"/>
      <c r="BY69" s="48"/>
      <c r="BZ69" s="48"/>
      <c r="CA69" s="48"/>
      <c r="CB69" s="48"/>
      <c r="CC69" s="48"/>
      <c r="CD69" s="48"/>
      <c r="CE69" s="48"/>
      <c r="CF69" s="48"/>
      <c r="CG69" s="48"/>
      <c r="CH69" s="48"/>
      <c r="CI69" s="48"/>
      <c r="CJ69" s="48"/>
      <c r="CK69" s="48"/>
      <c r="CL69" s="48"/>
      <c r="CM69" s="48"/>
      <c r="CN69" s="48"/>
      <c r="CO69" s="48"/>
      <c r="CP69" s="48"/>
      <c r="CQ69" s="48"/>
      <c r="CR69" s="48"/>
      <c r="CS69" s="48"/>
      <c r="CT69" s="48"/>
      <c r="CU69" s="48"/>
      <c r="CV69" s="48"/>
      <c r="CW69" s="48"/>
      <c r="CX69" s="48"/>
      <c r="CY69" s="48"/>
      <c r="CZ69" s="48"/>
      <c r="DA69" s="48"/>
      <c r="DB69" s="48"/>
      <c r="DC69" s="48"/>
      <c r="DD69" s="48"/>
      <c r="DE69" s="48"/>
      <c r="DF69" s="48"/>
      <c r="DG69" s="48"/>
      <c r="DH69" s="48"/>
      <c r="DI69" s="48"/>
      <c r="DJ69" s="48"/>
      <c r="DK69" s="48"/>
      <c r="DL69" s="48"/>
      <c r="DM69" s="48"/>
      <c r="DN69" s="48"/>
      <c r="DO69" s="48"/>
      <c r="DP69" s="48"/>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c r="GO69"/>
      <c r="GP69"/>
      <c r="GQ69"/>
      <c r="GR69"/>
      <c r="GS69"/>
      <c r="GT69"/>
      <c r="GU69"/>
      <c r="GV69"/>
      <c r="GW69"/>
      <c r="GX69"/>
      <c r="GY69"/>
      <c r="GZ69"/>
      <c r="HA69"/>
      <c r="HB69"/>
      <c r="HC69"/>
      <c r="HD69"/>
      <c r="HE69"/>
      <c r="HF69"/>
      <c r="HG69"/>
      <c r="HH69"/>
      <c r="HI69"/>
      <c r="HJ69"/>
      <c r="HK69"/>
      <c r="HL69"/>
      <c r="HM69"/>
      <c r="HN69"/>
      <c r="HO69"/>
      <c r="HP69"/>
      <c r="HQ69"/>
      <c r="HR69"/>
      <c r="HS69"/>
      <c r="HT69"/>
      <c r="HU69"/>
      <c r="HV69"/>
      <c r="HW69"/>
      <c r="HX69"/>
      <c r="HY69"/>
      <c r="HZ69"/>
      <c r="IA69"/>
      <c r="IB69"/>
      <c r="IC69"/>
      <c r="ID69"/>
      <c r="IE69"/>
      <c r="IF69"/>
      <c r="IG69"/>
      <c r="IH69"/>
      <c r="II69"/>
      <c r="IJ69"/>
      <c r="IK69"/>
      <c r="IL69"/>
      <c r="IM69"/>
      <c r="IN69"/>
      <c r="IO69"/>
      <c r="IP69"/>
      <c r="IQ69"/>
      <c r="IR69"/>
      <c r="IS69"/>
      <c r="IT69"/>
      <c r="IU69"/>
      <c r="IV69"/>
      <c r="IW69"/>
      <c r="IX69"/>
      <c r="IY69"/>
      <c r="IZ69"/>
      <c r="JA69"/>
      <c r="JB69"/>
      <c r="JC69"/>
      <c r="JD69"/>
      <c r="JE69"/>
      <c r="JF69"/>
      <c r="JG69"/>
      <c r="JH69"/>
      <c r="JI69"/>
      <c r="JJ69"/>
      <c r="JK69"/>
      <c r="JL69"/>
      <c r="JM69"/>
      <c r="JN69"/>
      <c r="JO69"/>
      <c r="JP69"/>
      <c r="JQ69"/>
      <c r="JR69"/>
      <c r="JS69"/>
      <c r="JT69"/>
      <c r="JU69"/>
      <c r="JV69"/>
      <c r="JW69"/>
      <c r="JX69"/>
      <c r="JY69"/>
      <c r="JZ69"/>
      <c r="KA69"/>
      <c r="KB69"/>
      <c r="KC69"/>
      <c r="KD69"/>
      <c r="KE69"/>
      <c r="KF69"/>
      <c r="KG69"/>
      <c r="KH69"/>
      <c r="KI69"/>
      <c r="KJ69"/>
      <c r="KK69"/>
      <c r="KL69"/>
      <c r="KM69"/>
      <c r="KN69"/>
      <c r="KO69"/>
      <c r="KP69"/>
      <c r="KQ69"/>
      <c r="KR69"/>
      <c r="KS69"/>
      <c r="KT69"/>
      <c r="KU69"/>
      <c r="KV69"/>
      <c r="KW69"/>
      <c r="KX69"/>
      <c r="KY69"/>
      <c r="KZ69"/>
      <c r="LA69"/>
      <c r="LB69"/>
      <c r="LC69"/>
      <c r="LD69"/>
      <c r="LE69"/>
      <c r="LF69"/>
      <c r="LG69"/>
      <c r="LH69"/>
      <c r="LI69"/>
      <c r="LJ69"/>
      <c r="LK69"/>
      <c r="LL69"/>
      <c r="LM69"/>
      <c r="LN69"/>
      <c r="LO69"/>
      <c r="LP69"/>
      <c r="LQ69"/>
      <c r="LR69"/>
      <c r="LS69"/>
      <c r="LT69"/>
      <c r="LU69"/>
      <c r="LV69"/>
      <c r="LW69"/>
      <c r="LX69"/>
      <c r="LY69"/>
      <c r="LZ69"/>
      <c r="MA69"/>
      <c r="MB69"/>
      <c r="MC69"/>
      <c r="MD69"/>
      <c r="ME69"/>
      <c r="MF69"/>
      <c r="MG69"/>
      <c r="MH69"/>
      <c r="MI69"/>
      <c r="MJ69"/>
      <c r="MK69"/>
      <c r="ML69"/>
      <c r="MM69"/>
      <c r="MN69"/>
      <c r="MO69"/>
      <c r="MP69"/>
      <c r="MQ69"/>
      <c r="MR69"/>
      <c r="MS69"/>
      <c r="MT69"/>
      <c r="MU69"/>
      <c r="MV69"/>
      <c r="MW69"/>
      <c r="MX69"/>
      <c r="MY69"/>
      <c r="MZ69"/>
      <c r="NA69"/>
      <c r="NB69"/>
      <c r="NC69"/>
      <c r="ND69"/>
      <c r="NE69"/>
      <c r="NF69"/>
      <c r="NG69"/>
      <c r="NH69"/>
      <c r="NI69"/>
      <c r="NJ69"/>
      <c r="NK69"/>
      <c r="NL69"/>
      <c r="NM69"/>
      <c r="NN69"/>
      <c r="NO69"/>
      <c r="NP69"/>
      <c r="NQ69"/>
      <c r="NR69"/>
      <c r="NS69"/>
      <c r="NT69"/>
      <c r="NU69"/>
      <c r="NV69"/>
      <c r="NW69"/>
      <c r="NX69"/>
      <c r="NY69"/>
      <c r="NZ69"/>
      <c r="OA69"/>
      <c r="OB69"/>
      <c r="OC69"/>
      <c r="OD69"/>
      <c r="OE69"/>
      <c r="OF69"/>
      <c r="OG69"/>
      <c r="OH69"/>
      <c r="OI69"/>
      <c r="OJ69"/>
      <c r="OK69"/>
      <c r="OL69"/>
      <c r="OM69"/>
      <c r="ON69"/>
      <c r="OO69"/>
      <c r="OP69"/>
      <c r="OQ69"/>
      <c r="OR69"/>
      <c r="OS69"/>
      <c r="OT69"/>
      <c r="OU69"/>
      <c r="OV69"/>
      <c r="OW69"/>
      <c r="OX69"/>
      <c r="OY69"/>
      <c r="OZ69"/>
      <c r="PA69"/>
      <c r="PB69"/>
      <c r="PC69"/>
      <c r="PD69"/>
      <c r="PE69"/>
      <c r="PF69"/>
      <c r="PG69"/>
      <c r="PH69"/>
      <c r="PI69"/>
      <c r="PJ69"/>
      <c r="PK69"/>
      <c r="PL69"/>
      <c r="PM69"/>
      <c r="PN69"/>
      <c r="PO69"/>
      <c r="PP69"/>
      <c r="PQ69"/>
      <c r="PR69"/>
      <c r="PS69"/>
      <c r="PT69"/>
      <c r="PU69"/>
      <c r="PV69"/>
      <c r="PW69"/>
      <c r="PX69"/>
      <c r="PY69"/>
      <c r="PZ69"/>
      <c r="QA69"/>
      <c r="QB69"/>
      <c r="QC69"/>
      <c r="QD69"/>
      <c r="QE69"/>
      <c r="QF69"/>
      <c r="QG69"/>
      <c r="QH69"/>
      <c r="QI69"/>
      <c r="QJ69"/>
      <c r="QK69"/>
      <c r="QL69"/>
      <c r="QM69"/>
      <c r="QN69"/>
      <c r="QO69"/>
      <c r="QP69"/>
      <c r="QQ69"/>
      <c r="QR69"/>
      <c r="QS69"/>
      <c r="QT69"/>
      <c r="QU69"/>
      <c r="QV69"/>
      <c r="QW69"/>
      <c r="QX69"/>
      <c r="QY69"/>
      <c r="QZ69"/>
      <c r="RA69"/>
      <c r="RB69"/>
      <c r="RC69"/>
      <c r="RD69"/>
      <c r="RE69"/>
      <c r="RF69"/>
      <c r="RG69"/>
      <c r="RH69"/>
      <c r="RI69"/>
      <c r="RJ69"/>
      <c r="RK69"/>
      <c r="RL69"/>
      <c r="RM69"/>
      <c r="RN69"/>
      <c r="RO69"/>
      <c r="RP69"/>
      <c r="RQ69"/>
      <c r="RR69"/>
      <c r="RS69"/>
      <c r="RT69"/>
      <c r="RU69"/>
      <c r="RV69"/>
      <c r="RW69"/>
      <c r="RX69"/>
      <c r="RY69"/>
      <c r="RZ69"/>
      <c r="SA69"/>
      <c r="SB69"/>
      <c r="SC69"/>
      <c r="SD69"/>
      <c r="SE69"/>
      <c r="SF69"/>
      <c r="SG69"/>
      <c r="SH69"/>
      <c r="SI69"/>
      <c r="SJ69"/>
      <c r="SK69"/>
      <c r="SL69"/>
      <c r="SM69"/>
      <c r="SN69"/>
      <c r="SO69"/>
      <c r="SP69"/>
      <c r="SQ69"/>
      <c r="SR69"/>
      <c r="SS69"/>
      <c r="ST69"/>
      <c r="SU69"/>
      <c r="SV69"/>
      <c r="SW69"/>
      <c r="SX69"/>
      <c r="SY69"/>
      <c r="SZ69"/>
      <c r="TA69"/>
      <c r="TB69"/>
      <c r="TC69"/>
      <c r="TD69"/>
      <c r="TE69"/>
      <c r="TF69"/>
      <c r="TG69"/>
      <c r="TH69"/>
      <c r="TI69"/>
      <c r="TJ69"/>
      <c r="TK69"/>
      <c r="TL69"/>
      <c r="TM69"/>
      <c r="TN69"/>
      <c r="TO69"/>
      <c r="TP69"/>
      <c r="TQ69"/>
      <c r="TR69"/>
      <c r="TS69"/>
      <c r="TT69"/>
      <c r="TU69"/>
      <c r="TV69"/>
      <c r="TW69"/>
      <c r="TX69"/>
      <c r="TY69"/>
      <c r="TZ69"/>
      <c r="UA69"/>
      <c r="UB69"/>
      <c r="UC69"/>
      <c r="UD69"/>
      <c r="UE69"/>
      <c r="UF69"/>
      <c r="UG69"/>
      <c r="UH69"/>
      <c r="UI69"/>
      <c r="UJ69"/>
      <c r="UK69"/>
      <c r="UL69"/>
      <c r="UM69"/>
      <c r="UN69"/>
      <c r="UO69"/>
      <c r="UP69"/>
      <c r="UQ69"/>
      <c r="UR69"/>
      <c r="US69"/>
      <c r="UT69"/>
      <c r="UU69"/>
      <c r="UV69"/>
      <c r="UW69"/>
      <c r="UX69"/>
      <c r="UY69"/>
      <c r="UZ69"/>
      <c r="VA69"/>
      <c r="VB69"/>
      <c r="VC69"/>
      <c r="VD69"/>
      <c r="VE69"/>
      <c r="VF69"/>
      <c r="VG69"/>
      <c r="VH69"/>
      <c r="VI69"/>
      <c r="VJ69"/>
      <c r="VK69"/>
      <c r="VL69"/>
      <c r="VM69"/>
      <c r="VN69"/>
      <c r="VO69"/>
      <c r="VP69"/>
      <c r="VQ69"/>
      <c r="VR69"/>
      <c r="VS69"/>
      <c r="VT69"/>
      <c r="VU69"/>
      <c r="VV69"/>
      <c r="VW69"/>
      <c r="VX69"/>
      <c r="VY69"/>
      <c r="VZ69"/>
      <c r="WA69"/>
      <c r="WB69"/>
      <c r="WC69"/>
      <c r="WD69"/>
      <c r="WE69"/>
      <c r="WF69"/>
      <c r="WG69"/>
      <c r="WH69"/>
      <c r="WI69"/>
      <c r="WJ69"/>
      <c r="WK69"/>
      <c r="WL69"/>
      <c r="WM69"/>
      <c r="WN69"/>
      <c r="WO69"/>
      <c r="WP69"/>
      <c r="WQ69"/>
      <c r="WR69"/>
      <c r="WS69"/>
      <c r="WT69"/>
      <c r="WU69"/>
      <c r="WV69"/>
      <c r="WW69"/>
      <c r="WX69"/>
      <c r="WY69"/>
      <c r="WZ69"/>
      <c r="XA69"/>
      <c r="XB69"/>
      <c r="XC69"/>
      <c r="XD69"/>
      <c r="XE69"/>
      <c r="XF69"/>
      <c r="XG69"/>
      <c r="XH69"/>
      <c r="XI69"/>
      <c r="XJ69"/>
      <c r="XK69"/>
      <c r="XL69"/>
      <c r="XM69"/>
      <c r="XN69"/>
      <c r="XO69"/>
      <c r="XP69"/>
      <c r="XQ69"/>
      <c r="XR69"/>
      <c r="XS69"/>
      <c r="XT69"/>
      <c r="XU69"/>
      <c r="XV69"/>
      <c r="XW69"/>
      <c r="XX69"/>
      <c r="XY69"/>
      <c r="XZ69"/>
      <c r="YA69"/>
      <c r="YB69"/>
      <c r="YC69"/>
      <c r="YD69"/>
      <c r="YE69"/>
      <c r="YF69"/>
      <c r="YG69"/>
      <c r="YH69"/>
      <c r="YI69"/>
      <c r="YJ69"/>
      <c r="YK69"/>
      <c r="YL69"/>
      <c r="YM69"/>
      <c r="YN69"/>
      <c r="YO69"/>
      <c r="YP69"/>
      <c r="YQ69"/>
      <c r="YR69"/>
      <c r="YS69"/>
      <c r="YT69"/>
      <c r="YU69"/>
      <c r="YV69"/>
      <c r="YW69"/>
      <c r="YX69"/>
      <c r="YY69"/>
      <c r="YZ69"/>
      <c r="ZA69"/>
      <c r="ZB69"/>
      <c r="ZC69"/>
      <c r="ZD69"/>
      <c r="ZE69"/>
      <c r="ZF69"/>
      <c r="ZG69"/>
      <c r="ZH69"/>
      <c r="ZI69"/>
      <c r="ZJ69"/>
      <c r="ZK69"/>
      <c r="ZL69"/>
      <c r="ZM69"/>
      <c r="ZN69"/>
      <c r="ZO69"/>
      <c r="ZP69"/>
      <c r="ZQ69"/>
      <c r="ZR69"/>
      <c r="ZS69"/>
      <c r="ZT69"/>
      <c r="ZU69"/>
      <c r="ZV69"/>
      <c r="ZW69"/>
      <c r="ZX69"/>
      <c r="ZY69"/>
      <c r="ZZ69" s="52"/>
      <c r="AAA69" s="192"/>
      <c r="AAD69" s="90"/>
      <c r="AAE69" s="519">
        <v>1</v>
      </c>
      <c r="AAF69" s="190" t="s">
        <v>52</v>
      </c>
      <c r="AAG69" s="61"/>
      <c r="AAH69" s="61"/>
      <c r="AAI69" s="72"/>
      <c r="AAJ69" s="55"/>
      <c r="AAK69" s="76" t="str">
        <f>"Team = "&amp;S.Staff.Lead&amp;", "&amp;S.Staff.Mgr&amp;", "&amp;S.Staff.DivisionRulesCoordinator&amp;" &amp; "&amp;S.Staff.AgencyRulesCoordinator</f>
        <v>Team = AndreaRW, MargaretMGR, AndreaDRC &amp; Maggie</v>
      </c>
      <c r="AAL69" s="90"/>
    </row>
    <row r="70" spans="1:727" ht="15" customHeight="1" outlineLevel="1">
      <c r="A70" s="171"/>
      <c r="B70" s="419" t="s">
        <v>277</v>
      </c>
      <c r="C70" s="271" t="s">
        <v>0</v>
      </c>
      <c r="D70" s="270"/>
      <c r="E70" s="23"/>
      <c r="F70" s="457">
        <f ca="1">IF(YEAR(H70)&gt;2000,NETWORKDAYS(TODAY(),H70,S.DDL_DEQClosed),0)</f>
        <v>-17</v>
      </c>
      <c r="G70" s="23"/>
      <c r="H70" s="264">
        <f>AAH70</f>
        <v>41549</v>
      </c>
      <c r="I70" s="244"/>
      <c r="J70" s="193"/>
      <c r="K70" s="46"/>
      <c r="L70" s="46"/>
      <c r="M70" s="46"/>
      <c r="N70" s="46"/>
      <c r="O70" s="46"/>
      <c r="P70" s="46"/>
      <c r="Q70" s="46"/>
      <c r="R70" s="46"/>
      <c r="S70" s="46"/>
      <c r="T70" s="46"/>
      <c r="U70" s="46"/>
      <c r="V70" s="46"/>
      <c r="W70" s="46"/>
      <c r="X70" s="46"/>
      <c r="Y70" s="46"/>
      <c r="Z70" s="46"/>
      <c r="AA70" s="46"/>
      <c r="AB70" s="46"/>
      <c r="AC70" s="46"/>
      <c r="AD70" s="46"/>
      <c r="AE70" s="46"/>
      <c r="AF70" s="46"/>
      <c r="AG70" s="46"/>
      <c r="AH70" s="46"/>
      <c r="AI70" s="46"/>
      <c r="AJ70" s="46"/>
      <c r="AK70" s="46"/>
      <c r="AL70" s="46"/>
      <c r="AM70" s="46"/>
      <c r="AN70" s="46"/>
      <c r="AO70" s="46"/>
      <c r="AP70" s="46"/>
      <c r="AQ70" s="46"/>
      <c r="AR70" s="46"/>
      <c r="AS70" s="46"/>
      <c r="AT70" s="46"/>
      <c r="AU70" s="46"/>
      <c r="AV70" s="46"/>
      <c r="AW70" s="46"/>
      <c r="AX70" s="46"/>
      <c r="AY70" s="46"/>
      <c r="AZ70" s="46"/>
      <c r="BA70" s="46"/>
      <c r="BB70" s="46"/>
      <c r="BC70" s="46"/>
      <c r="BD70" s="46"/>
      <c r="BE70" s="46"/>
      <c r="BF70" s="46"/>
      <c r="BG70" s="46"/>
      <c r="BH70" s="46"/>
      <c r="BI70" s="46"/>
      <c r="BJ70" s="46"/>
      <c r="BK70" s="46"/>
      <c r="BL70" s="46"/>
      <c r="BM70" s="46"/>
      <c r="BN70" s="46"/>
      <c r="BO70" s="46"/>
      <c r="BP70" s="46"/>
      <c r="BQ70" s="46"/>
      <c r="BR70" s="46"/>
      <c r="BS70" s="46"/>
      <c r="BT70" s="46"/>
      <c r="BU70" s="46"/>
      <c r="BV70" s="46"/>
      <c r="BW70" s="46"/>
      <c r="BX70" s="46"/>
      <c r="BY70" s="46"/>
      <c r="BZ70" s="46"/>
      <c r="CA70" s="46"/>
      <c r="CB70" s="46"/>
      <c r="CC70" s="46"/>
      <c r="CD70" s="46"/>
      <c r="CE70" s="46"/>
      <c r="CF70" s="46"/>
      <c r="CG70" s="46"/>
      <c r="CH70" s="46"/>
      <c r="CI70" s="46"/>
      <c r="CJ70" s="46"/>
      <c r="CK70" s="46"/>
      <c r="CL70" s="46"/>
      <c r="CM70" s="46"/>
      <c r="CN70" s="46"/>
      <c r="CO70" s="46"/>
      <c r="CP70" s="46"/>
      <c r="CQ70" s="46"/>
      <c r="CR70" s="46"/>
      <c r="CS70" s="46"/>
      <c r="CT70" s="46"/>
      <c r="CU70" s="46"/>
      <c r="CV70" s="46"/>
      <c r="CW70" s="46"/>
      <c r="CX70" s="46"/>
      <c r="CY70" s="46"/>
      <c r="CZ70" s="46"/>
      <c r="DA70" s="46"/>
      <c r="DB70" s="46"/>
      <c r="DC70" s="46"/>
      <c r="DD70" s="46"/>
      <c r="DE70" s="46"/>
      <c r="DF70" s="46"/>
      <c r="DG70" s="46"/>
      <c r="DH70" s="46"/>
      <c r="DI70" s="46"/>
      <c r="DJ70" s="46"/>
      <c r="DK70" s="46"/>
      <c r="DL70" s="46"/>
      <c r="DM70" s="46"/>
      <c r="DN70" s="46"/>
      <c r="DO70" s="46"/>
      <c r="DP70" s="46"/>
      <c r="AAA70" s="192"/>
      <c r="AAD70" s="90"/>
      <c r="AAE70" s="519">
        <v>1</v>
      </c>
      <c r="AAF70" s="90" t="s">
        <v>0</v>
      </c>
      <c r="AAG70" s="61"/>
      <c r="AAH70" s="73">
        <f>H68</f>
        <v>41549</v>
      </c>
      <c r="AAI70" s="72"/>
      <c r="AAJ70" s="55"/>
      <c r="AAK70" s="39"/>
      <c r="AAL70" s="90"/>
      <c r="AAM70"/>
    </row>
    <row r="71" spans="1:727" s="23" customFormat="1" ht="15" customHeight="1" outlineLevel="1">
      <c r="A71" s="171"/>
      <c r="B71" s="617" t="s">
        <v>133</v>
      </c>
      <c r="C71" s="152"/>
      <c r="D71" s="233" t="s">
        <v>0</v>
      </c>
      <c r="E71" s="153"/>
      <c r="F71" s="153"/>
      <c r="G71" s="152"/>
      <c r="H71" s="152"/>
      <c r="I71" s="244"/>
      <c r="J71" s="193"/>
      <c r="K71" s="46"/>
      <c r="L71" s="46"/>
      <c r="M71" s="46"/>
      <c r="N71" s="46"/>
      <c r="O71" s="46"/>
      <c r="P71" s="46"/>
      <c r="Q71" s="46"/>
      <c r="R71" s="46"/>
      <c r="S71" s="46"/>
      <c r="T71" s="46"/>
      <c r="U71" s="46"/>
      <c r="V71" s="46"/>
      <c r="W71" s="46"/>
      <c r="X71" s="46"/>
      <c r="Y71" s="46"/>
      <c r="Z71" s="46"/>
      <c r="AA71" s="46"/>
      <c r="AB71" s="46"/>
      <c r="AC71" s="46"/>
      <c r="AD71" s="46"/>
      <c r="AE71" s="46"/>
      <c r="AF71" s="46"/>
      <c r="AG71" s="46"/>
      <c r="AH71" s="46"/>
      <c r="AI71" s="46"/>
      <c r="AJ71" s="46"/>
      <c r="AK71" s="46"/>
      <c r="AL71" s="46"/>
      <c r="AM71" s="46"/>
      <c r="AN71" s="46"/>
      <c r="AO71" s="46"/>
      <c r="AP71" s="46"/>
      <c r="AQ71" s="46"/>
      <c r="AR71" s="46"/>
      <c r="AS71" s="46"/>
      <c r="AT71" s="46"/>
      <c r="AU71" s="46"/>
      <c r="AV71" s="46"/>
      <c r="AW71" s="46"/>
      <c r="AX71" s="46"/>
      <c r="AY71" s="46"/>
      <c r="AZ71" s="46"/>
      <c r="BA71" s="46"/>
      <c r="BB71" s="46"/>
      <c r="BC71" s="46"/>
      <c r="BD71" s="46"/>
      <c r="BE71" s="46"/>
      <c r="BF71" s="46"/>
      <c r="BG71" s="46"/>
      <c r="BH71" s="46"/>
      <c r="BI71" s="46"/>
      <c r="BJ71" s="46"/>
      <c r="BK71" s="46"/>
      <c r="BL71" s="46"/>
      <c r="BM71" s="46"/>
      <c r="BN71" s="46"/>
      <c r="BO71" s="46"/>
      <c r="BP71" s="46"/>
      <c r="BQ71" s="46"/>
      <c r="BR71" s="46"/>
      <c r="BS71" s="46"/>
      <c r="BT71" s="46"/>
      <c r="BU71" s="46"/>
      <c r="BV71" s="46"/>
      <c r="BW71" s="46"/>
      <c r="BX71" s="46"/>
      <c r="BY71" s="46"/>
      <c r="BZ71" s="46"/>
      <c r="CA71" s="46"/>
      <c r="CB71" s="46"/>
      <c r="CC71" s="46"/>
      <c r="CD71" s="46"/>
      <c r="CE71" s="46"/>
      <c r="CF71" s="46"/>
      <c r="CG71" s="46"/>
      <c r="CH71" s="46"/>
      <c r="CI71" s="46"/>
      <c r="CJ71" s="46"/>
      <c r="CK71" s="46"/>
      <c r="CL71" s="46"/>
      <c r="CM71" s="46"/>
      <c r="CN71" s="46"/>
      <c r="CO71" s="46"/>
      <c r="CP71" s="46"/>
      <c r="CQ71" s="46"/>
      <c r="CR71" s="46"/>
      <c r="CS71" s="46"/>
      <c r="CT71" s="46"/>
      <c r="CU71" s="46"/>
      <c r="CV71" s="46"/>
      <c r="CW71" s="46"/>
      <c r="CX71" s="46"/>
      <c r="CY71" s="46"/>
      <c r="CZ71" s="46"/>
      <c r="DA71" s="46"/>
      <c r="DB71" s="46"/>
      <c r="DC71" s="46"/>
      <c r="DD71" s="46"/>
      <c r="DE71" s="46"/>
      <c r="DF71" s="46"/>
      <c r="DG71" s="46"/>
      <c r="DH71" s="46"/>
      <c r="DI71" s="46"/>
      <c r="DJ71" s="46"/>
      <c r="DK71" s="46"/>
      <c r="DL71" s="46"/>
      <c r="DM71" s="46"/>
      <c r="DN71" s="46"/>
      <c r="DO71" s="46"/>
      <c r="DP71" s="46"/>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c r="GS71"/>
      <c r="GT71"/>
      <c r="GU71"/>
      <c r="GV71"/>
      <c r="GW71"/>
      <c r="GX71"/>
      <c r="GY71"/>
      <c r="GZ71"/>
      <c r="HA71"/>
      <c r="HB71"/>
      <c r="HC71"/>
      <c r="HD71"/>
      <c r="HE71"/>
      <c r="HF71"/>
      <c r="HG71"/>
      <c r="HH71"/>
      <c r="HI71"/>
      <c r="HJ71"/>
      <c r="HK71"/>
      <c r="HL71"/>
      <c r="HM71"/>
      <c r="HN71"/>
      <c r="HO71"/>
      <c r="HP71"/>
      <c r="HQ71"/>
      <c r="HR71"/>
      <c r="HS71"/>
      <c r="HT71"/>
      <c r="HU71"/>
      <c r="HV71"/>
      <c r="HW71"/>
      <c r="HX71"/>
      <c r="HY71"/>
      <c r="HZ71"/>
      <c r="IA71"/>
      <c r="IB71"/>
      <c r="IC71"/>
      <c r="ID71"/>
      <c r="IE71"/>
      <c r="IF71"/>
      <c r="IG71"/>
      <c r="IH71"/>
      <c r="II71"/>
      <c r="IJ71"/>
      <c r="IK71"/>
      <c r="IL71"/>
      <c r="IM71"/>
      <c r="IN71"/>
      <c r="IO71"/>
      <c r="IP71"/>
      <c r="IQ71"/>
      <c r="IR71"/>
      <c r="IS71"/>
      <c r="IT71"/>
      <c r="IU71"/>
      <c r="IV71"/>
      <c r="IW71"/>
      <c r="IX71"/>
      <c r="IY71"/>
      <c r="IZ71"/>
      <c r="JA71"/>
      <c r="JB71"/>
      <c r="JC71"/>
      <c r="JD71"/>
      <c r="JE71"/>
      <c r="JF71"/>
      <c r="JG71"/>
      <c r="JH71"/>
      <c r="JI71"/>
      <c r="JJ71"/>
      <c r="JK71"/>
      <c r="JL71"/>
      <c r="JM71"/>
      <c r="JN71"/>
      <c r="JO71"/>
      <c r="JP71"/>
      <c r="JQ71"/>
      <c r="JR71"/>
      <c r="JS71"/>
      <c r="JT71"/>
      <c r="JU71"/>
      <c r="JV71"/>
      <c r="JW71"/>
      <c r="JX71"/>
      <c r="JY71"/>
      <c r="JZ71"/>
      <c r="KA71"/>
      <c r="KB71"/>
      <c r="KC71"/>
      <c r="KD71"/>
      <c r="KE71"/>
      <c r="KF71"/>
      <c r="KG71"/>
      <c r="KH71"/>
      <c r="KI71"/>
      <c r="KJ71"/>
      <c r="KK71"/>
      <c r="KL71"/>
      <c r="KM71"/>
      <c r="KN71"/>
      <c r="KO71"/>
      <c r="KP71"/>
      <c r="KQ71"/>
      <c r="KR71"/>
      <c r="KS71"/>
      <c r="KT71"/>
      <c r="KU71"/>
      <c r="KV71"/>
      <c r="KW71"/>
      <c r="KX71"/>
      <c r="KY71"/>
      <c r="KZ71"/>
      <c r="LA71"/>
      <c r="LB71"/>
      <c r="LC71"/>
      <c r="LD71"/>
      <c r="LE71"/>
      <c r="LF71"/>
      <c r="LG71"/>
      <c r="LH71"/>
      <c r="LI71"/>
      <c r="LJ71"/>
      <c r="LK71"/>
      <c r="LL71"/>
      <c r="LM71"/>
      <c r="LN71"/>
      <c r="LO71"/>
      <c r="LP71"/>
      <c r="LQ71"/>
      <c r="LR71"/>
      <c r="LS71"/>
      <c r="LT71"/>
      <c r="LU71"/>
      <c r="LV71"/>
      <c r="LW71"/>
      <c r="LX71"/>
      <c r="LY71"/>
      <c r="LZ71"/>
      <c r="MA71"/>
      <c r="MB71"/>
      <c r="MC71"/>
      <c r="MD71"/>
      <c r="ME71"/>
      <c r="MF71"/>
      <c r="MG71"/>
      <c r="MH71"/>
      <c r="MI71"/>
      <c r="MJ71"/>
      <c r="MK71"/>
      <c r="ML71"/>
      <c r="MM71"/>
      <c r="MN71"/>
      <c r="MO71"/>
      <c r="MP71"/>
      <c r="MQ71"/>
      <c r="MR71"/>
      <c r="MS71"/>
      <c r="MT71"/>
      <c r="MU71"/>
      <c r="MV71"/>
      <c r="MW71"/>
      <c r="MX71"/>
      <c r="MY71"/>
      <c r="MZ71"/>
      <c r="NA71"/>
      <c r="NB71"/>
      <c r="NC71"/>
      <c r="ND71"/>
      <c r="NE71"/>
      <c r="NF71"/>
      <c r="NG71"/>
      <c r="NH71"/>
      <c r="NI71"/>
      <c r="NJ71"/>
      <c r="NK71"/>
      <c r="NL71"/>
      <c r="NM71"/>
      <c r="NN71"/>
      <c r="NO71"/>
      <c r="NP71"/>
      <c r="NQ71"/>
      <c r="NR71"/>
      <c r="NS71"/>
      <c r="NT71"/>
      <c r="NU71"/>
      <c r="NV71"/>
      <c r="NW71"/>
      <c r="NX71"/>
      <c r="NY71"/>
      <c r="NZ71"/>
      <c r="OA71"/>
      <c r="OB71"/>
      <c r="OC71"/>
      <c r="OD71"/>
      <c r="OE71"/>
      <c r="OF71"/>
      <c r="OG71"/>
      <c r="OH71"/>
      <c r="OI71"/>
      <c r="OJ71"/>
      <c r="OK71"/>
      <c r="OL71"/>
      <c r="OM71"/>
      <c r="ON71"/>
      <c r="OO71"/>
      <c r="OP71"/>
      <c r="OQ71"/>
      <c r="OR71"/>
      <c r="OS71"/>
      <c r="OT71"/>
      <c r="OU71"/>
      <c r="OV71"/>
      <c r="OW71"/>
      <c r="OX71"/>
      <c r="OY71"/>
      <c r="OZ71"/>
      <c r="PA71"/>
      <c r="PB71"/>
      <c r="PC71"/>
      <c r="PD71"/>
      <c r="PE71"/>
      <c r="PF71"/>
      <c r="PG71"/>
      <c r="PH71"/>
      <c r="PI71"/>
      <c r="PJ71"/>
      <c r="PK71"/>
      <c r="PL71"/>
      <c r="PM71"/>
      <c r="PN71"/>
      <c r="PO71"/>
      <c r="PP71"/>
      <c r="PQ71"/>
      <c r="PR71"/>
      <c r="PS71"/>
      <c r="PT71"/>
      <c r="PU71"/>
      <c r="PV71"/>
      <c r="PW71"/>
      <c r="PX71"/>
      <c r="PY71"/>
      <c r="PZ71"/>
      <c r="QA71"/>
      <c r="QB71"/>
      <c r="QC71"/>
      <c r="QD71"/>
      <c r="QE71"/>
      <c r="QF71"/>
      <c r="QG71"/>
      <c r="QH71"/>
      <c r="QI71"/>
      <c r="QJ71"/>
      <c r="QK71"/>
      <c r="QL71"/>
      <c r="QM71"/>
      <c r="QN71"/>
      <c r="QO71"/>
      <c r="QP71"/>
      <c r="QQ71"/>
      <c r="QR71"/>
      <c r="QS71"/>
      <c r="QT71"/>
      <c r="QU71"/>
      <c r="QV71"/>
      <c r="QW71"/>
      <c r="QX71"/>
      <c r="QY71"/>
      <c r="QZ71"/>
      <c r="RA71"/>
      <c r="RB71"/>
      <c r="RC71"/>
      <c r="RD71"/>
      <c r="RE71"/>
      <c r="RF71"/>
      <c r="RG71"/>
      <c r="RH71"/>
      <c r="RI71"/>
      <c r="RJ71"/>
      <c r="RK71"/>
      <c r="RL71"/>
      <c r="RM71"/>
      <c r="RN71"/>
      <c r="RO71"/>
      <c r="RP71"/>
      <c r="RQ71"/>
      <c r="RR71"/>
      <c r="RS71"/>
      <c r="RT71"/>
      <c r="RU71"/>
      <c r="RV71"/>
      <c r="RW71"/>
      <c r="RX71"/>
      <c r="RY71"/>
      <c r="RZ71"/>
      <c r="SA71"/>
      <c r="SB71"/>
      <c r="SC71"/>
      <c r="SD71"/>
      <c r="SE71"/>
      <c r="SF71"/>
      <c r="SG71"/>
      <c r="SH71"/>
      <c r="SI71"/>
      <c r="SJ71"/>
      <c r="SK71"/>
      <c r="SL71"/>
      <c r="SM71"/>
      <c r="SN71"/>
      <c r="SO71"/>
      <c r="SP71"/>
      <c r="SQ71"/>
      <c r="SR71"/>
      <c r="SS71"/>
      <c r="ST71"/>
      <c r="SU71"/>
      <c r="SV71"/>
      <c r="SW71"/>
      <c r="SX71"/>
      <c r="SY71"/>
      <c r="SZ71"/>
      <c r="TA71"/>
      <c r="TB71"/>
      <c r="TC71"/>
      <c r="TD71"/>
      <c r="TE71"/>
      <c r="TF71"/>
      <c r="TG71"/>
      <c r="TH71"/>
      <c r="TI71"/>
      <c r="TJ71"/>
      <c r="TK71"/>
      <c r="TL71"/>
      <c r="TM71"/>
      <c r="TN71"/>
      <c r="TO71"/>
      <c r="TP71"/>
      <c r="TQ71"/>
      <c r="TR71"/>
      <c r="TS71"/>
      <c r="TT71"/>
      <c r="TU71"/>
      <c r="TV71"/>
      <c r="TW71"/>
      <c r="TX71"/>
      <c r="TY71"/>
      <c r="TZ71"/>
      <c r="UA71"/>
      <c r="UB71"/>
      <c r="UC71"/>
      <c r="UD71"/>
      <c r="UE71"/>
      <c r="UF71"/>
      <c r="UG71"/>
      <c r="UH71"/>
      <c r="UI71"/>
      <c r="UJ71"/>
      <c r="UK71"/>
      <c r="UL71"/>
      <c r="UM71"/>
      <c r="UN71"/>
      <c r="UO71"/>
      <c r="UP71"/>
      <c r="UQ71"/>
      <c r="UR71"/>
      <c r="US71"/>
      <c r="UT71"/>
      <c r="UU71"/>
      <c r="UV71"/>
      <c r="UW71"/>
      <c r="UX71"/>
      <c r="UY71"/>
      <c r="UZ71"/>
      <c r="VA71"/>
      <c r="VB71"/>
      <c r="VC71"/>
      <c r="VD71"/>
      <c r="VE71"/>
      <c r="VF71"/>
      <c r="VG71"/>
      <c r="VH71"/>
      <c r="VI71"/>
      <c r="VJ71"/>
      <c r="VK71"/>
      <c r="VL71"/>
      <c r="VM71"/>
      <c r="VN71"/>
      <c r="VO71"/>
      <c r="VP71"/>
      <c r="VQ71"/>
      <c r="VR71"/>
      <c r="VS71"/>
      <c r="VT71"/>
      <c r="VU71"/>
      <c r="VV71"/>
      <c r="VW71"/>
      <c r="VX71"/>
      <c r="VY71"/>
      <c r="VZ71"/>
      <c r="WA71"/>
      <c r="WB71"/>
      <c r="WC71"/>
      <c r="WD71"/>
      <c r="WE71"/>
      <c r="WF71"/>
      <c r="WG71"/>
      <c r="WH71"/>
      <c r="WI71"/>
      <c r="WJ71"/>
      <c r="WK71"/>
      <c r="WL71"/>
      <c r="WM71"/>
      <c r="WN71"/>
      <c r="WO71"/>
      <c r="WP71"/>
      <c r="WQ71"/>
      <c r="WR71"/>
      <c r="WS71"/>
      <c r="WT71"/>
      <c r="WU71"/>
      <c r="WV71"/>
      <c r="WW71"/>
      <c r="WX71"/>
      <c r="WY71"/>
      <c r="WZ71"/>
      <c r="XA71"/>
      <c r="XB71"/>
      <c r="XC71"/>
      <c r="XD71"/>
      <c r="XE71"/>
      <c r="XF71"/>
      <c r="XG71"/>
      <c r="XH71"/>
      <c r="XI71"/>
      <c r="XJ71"/>
      <c r="XK71"/>
      <c r="XL71"/>
      <c r="XM71"/>
      <c r="XN71"/>
      <c r="XO71"/>
      <c r="XP71"/>
      <c r="XQ71"/>
      <c r="XR71"/>
      <c r="XS71"/>
      <c r="XT71"/>
      <c r="XU71"/>
      <c r="XV71"/>
      <c r="XW71"/>
      <c r="XX71"/>
      <c r="XY71"/>
      <c r="XZ71"/>
      <c r="YA71"/>
      <c r="YB71"/>
      <c r="YC71"/>
      <c r="YD71"/>
      <c r="YE71"/>
      <c r="YF71"/>
      <c r="YG71"/>
      <c r="YH71"/>
      <c r="YI71"/>
      <c r="YJ71"/>
      <c r="YK71"/>
      <c r="YL71"/>
      <c r="YM71"/>
      <c r="YN71"/>
      <c r="YO71"/>
      <c r="YP71"/>
      <c r="YQ71"/>
      <c r="YR71"/>
      <c r="YS71"/>
      <c r="YT71"/>
      <c r="YU71"/>
      <c r="YV71"/>
      <c r="YW71"/>
      <c r="YX71"/>
      <c r="YY71"/>
      <c r="YZ71"/>
      <c r="ZA71"/>
      <c r="ZB71"/>
      <c r="ZC71"/>
      <c r="ZD71"/>
      <c r="ZE71"/>
      <c r="ZF71"/>
      <c r="ZG71"/>
      <c r="ZH71"/>
      <c r="ZI71"/>
      <c r="ZJ71"/>
      <c r="ZK71"/>
      <c r="ZL71"/>
      <c r="ZM71"/>
      <c r="ZN71"/>
      <c r="ZO71"/>
      <c r="ZP71"/>
      <c r="ZQ71"/>
      <c r="ZR71"/>
      <c r="ZS71"/>
      <c r="ZT71"/>
      <c r="ZU71"/>
      <c r="ZV71"/>
      <c r="ZW71"/>
      <c r="ZX71"/>
      <c r="ZY71"/>
      <c r="ZZ71" s="52"/>
      <c r="AAA71" s="192"/>
      <c r="AAD71" s="90"/>
      <c r="AAE71" s="519">
        <v>1</v>
      </c>
      <c r="AAF71" s="190" t="s">
        <v>52</v>
      </c>
      <c r="AAG71" s="71"/>
      <c r="AAH71" s="71"/>
      <c r="AAI71" s="71"/>
      <c r="AAJ71" s="55"/>
      <c r="AAK71" s="39"/>
      <c r="AAL71" s="90"/>
      <c r="AAN71"/>
      <c r="AAO71"/>
      <c r="AAP71"/>
      <c r="AAQ71"/>
      <c r="AAR71"/>
      <c r="AAS71"/>
      <c r="AAT71"/>
      <c r="AAU71"/>
      <c r="AAV71"/>
      <c r="AAW71"/>
      <c r="AAX71"/>
      <c r="AAY71"/>
    </row>
    <row r="72" spans="1:727" s="23" customFormat="1" ht="15" customHeight="1" outlineLevel="1">
      <c r="A72" s="171"/>
      <c r="B72" s="617" t="s">
        <v>348</v>
      </c>
      <c r="C72" s="154"/>
      <c r="D72" s="233" t="s">
        <v>0</v>
      </c>
      <c r="E72" s="155"/>
      <c r="F72" s="153"/>
      <c r="G72" s="156"/>
      <c r="H72" s="157"/>
      <c r="I72" s="244"/>
      <c r="J72" s="193"/>
      <c r="K72" s="46"/>
      <c r="L72" s="46"/>
      <c r="M72" s="46"/>
      <c r="N72" s="46"/>
      <c r="O72" s="46"/>
      <c r="P72" s="46"/>
      <c r="Q72" s="46"/>
      <c r="R72" s="46"/>
      <c r="S72" s="46"/>
      <c r="T72" s="46"/>
      <c r="U72" s="46"/>
      <c r="V72" s="46"/>
      <c r="W72" s="46"/>
      <c r="X72" s="46"/>
      <c r="Y72" s="46"/>
      <c r="Z72" s="46"/>
      <c r="AA72" s="46"/>
      <c r="AB72" s="46"/>
      <c r="AC72" s="46"/>
      <c r="AD72" s="46"/>
      <c r="AE72" s="46"/>
      <c r="AF72" s="46"/>
      <c r="AG72" s="46"/>
      <c r="AH72" s="46"/>
      <c r="AI72" s="46"/>
      <c r="AJ72" s="46"/>
      <c r="AK72" s="46"/>
      <c r="AL72" s="46"/>
      <c r="AM72" s="46"/>
      <c r="AN72" s="46"/>
      <c r="AO72" s="46"/>
      <c r="AP72" s="46"/>
      <c r="AQ72" s="46"/>
      <c r="AR72" s="46"/>
      <c r="AS72" s="46"/>
      <c r="AT72" s="46"/>
      <c r="AU72" s="46"/>
      <c r="AV72" s="46"/>
      <c r="AW72" s="46"/>
      <c r="AX72" s="46"/>
      <c r="AY72" s="46"/>
      <c r="AZ72" s="46"/>
      <c r="BA72" s="46"/>
      <c r="BB72" s="46"/>
      <c r="BC72" s="46"/>
      <c r="BD72" s="46"/>
      <c r="BE72" s="46"/>
      <c r="BF72" s="46"/>
      <c r="BG72" s="46"/>
      <c r="BH72" s="46"/>
      <c r="BI72" s="46"/>
      <c r="BJ72" s="46"/>
      <c r="BK72" s="46"/>
      <c r="BL72" s="46"/>
      <c r="BM72" s="46"/>
      <c r="BN72" s="46"/>
      <c r="BO72" s="46"/>
      <c r="BP72" s="46"/>
      <c r="BQ72" s="46"/>
      <c r="BR72" s="46"/>
      <c r="BS72" s="46"/>
      <c r="BT72" s="46"/>
      <c r="BU72" s="46"/>
      <c r="BV72" s="46"/>
      <c r="BW72" s="46"/>
      <c r="BX72" s="46"/>
      <c r="BY72" s="46"/>
      <c r="BZ72" s="46"/>
      <c r="CA72" s="46"/>
      <c r="CB72" s="46"/>
      <c r="CC72" s="46"/>
      <c r="CD72" s="46"/>
      <c r="CE72" s="46"/>
      <c r="CF72" s="46"/>
      <c r="CG72" s="46"/>
      <c r="CH72" s="46"/>
      <c r="CI72" s="46"/>
      <c r="CJ72" s="46"/>
      <c r="CK72" s="46"/>
      <c r="CL72" s="46"/>
      <c r="CM72" s="46"/>
      <c r="CN72" s="46"/>
      <c r="CO72" s="46"/>
      <c r="CP72" s="46"/>
      <c r="CQ72" s="46"/>
      <c r="CR72" s="46"/>
      <c r="CS72" s="46"/>
      <c r="CT72" s="46"/>
      <c r="CU72" s="46"/>
      <c r="CV72" s="46"/>
      <c r="CW72" s="46"/>
      <c r="CX72" s="46"/>
      <c r="CY72" s="46"/>
      <c r="CZ72" s="46"/>
      <c r="DA72" s="46"/>
      <c r="DB72" s="46"/>
      <c r="DC72" s="46"/>
      <c r="DD72" s="46"/>
      <c r="DE72" s="46"/>
      <c r="DF72" s="46"/>
      <c r="DG72" s="46"/>
      <c r="DH72" s="46"/>
      <c r="DI72" s="46"/>
      <c r="DJ72" s="46"/>
      <c r="DK72" s="46"/>
      <c r="DL72" s="46"/>
      <c r="DM72" s="46"/>
      <c r="DN72" s="46"/>
      <c r="DO72" s="46"/>
      <c r="DP72" s="46"/>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c r="GS72"/>
      <c r="GT72"/>
      <c r="GU72"/>
      <c r="GV72"/>
      <c r="GW72"/>
      <c r="GX72"/>
      <c r="GY72"/>
      <c r="GZ72"/>
      <c r="HA72"/>
      <c r="HB72"/>
      <c r="HC72"/>
      <c r="HD72"/>
      <c r="HE72"/>
      <c r="HF72"/>
      <c r="HG72"/>
      <c r="HH72"/>
      <c r="HI72"/>
      <c r="HJ72"/>
      <c r="HK72"/>
      <c r="HL72"/>
      <c r="HM72"/>
      <c r="HN72"/>
      <c r="HO72"/>
      <c r="HP72"/>
      <c r="HQ72"/>
      <c r="HR72"/>
      <c r="HS72"/>
      <c r="HT72"/>
      <c r="HU72"/>
      <c r="HV72"/>
      <c r="HW72"/>
      <c r="HX72"/>
      <c r="HY72"/>
      <c r="HZ72"/>
      <c r="IA72"/>
      <c r="IB72"/>
      <c r="IC72"/>
      <c r="ID72"/>
      <c r="IE72"/>
      <c r="IF72"/>
      <c r="IG72"/>
      <c r="IH72"/>
      <c r="II72"/>
      <c r="IJ72"/>
      <c r="IK72"/>
      <c r="IL72"/>
      <c r="IM72"/>
      <c r="IN72"/>
      <c r="IO72"/>
      <c r="IP72"/>
      <c r="IQ72"/>
      <c r="IR72"/>
      <c r="IS72"/>
      <c r="IT72"/>
      <c r="IU72"/>
      <c r="IV72"/>
      <c r="IW72"/>
      <c r="IX72"/>
      <c r="IY72"/>
      <c r="IZ72"/>
      <c r="JA72"/>
      <c r="JB72"/>
      <c r="JC72"/>
      <c r="JD72"/>
      <c r="JE72"/>
      <c r="JF72"/>
      <c r="JG72"/>
      <c r="JH72"/>
      <c r="JI72"/>
      <c r="JJ72"/>
      <c r="JK72"/>
      <c r="JL72"/>
      <c r="JM72"/>
      <c r="JN72"/>
      <c r="JO72"/>
      <c r="JP72"/>
      <c r="JQ72"/>
      <c r="JR72"/>
      <c r="JS72"/>
      <c r="JT72"/>
      <c r="JU72"/>
      <c r="JV72"/>
      <c r="JW72"/>
      <c r="JX72"/>
      <c r="JY72"/>
      <c r="JZ72"/>
      <c r="KA72"/>
      <c r="KB72"/>
      <c r="KC72"/>
      <c r="KD72"/>
      <c r="KE72"/>
      <c r="KF72"/>
      <c r="KG72"/>
      <c r="KH72"/>
      <c r="KI72"/>
      <c r="KJ72"/>
      <c r="KK72"/>
      <c r="KL72"/>
      <c r="KM72"/>
      <c r="KN72"/>
      <c r="KO72"/>
      <c r="KP72"/>
      <c r="KQ72"/>
      <c r="KR72"/>
      <c r="KS72"/>
      <c r="KT72"/>
      <c r="KU72"/>
      <c r="KV72"/>
      <c r="KW72"/>
      <c r="KX72"/>
      <c r="KY72"/>
      <c r="KZ72"/>
      <c r="LA72"/>
      <c r="LB72"/>
      <c r="LC72"/>
      <c r="LD72"/>
      <c r="LE72"/>
      <c r="LF72"/>
      <c r="LG72"/>
      <c r="LH72"/>
      <c r="LI72"/>
      <c r="LJ72"/>
      <c r="LK72"/>
      <c r="LL72"/>
      <c r="LM72"/>
      <c r="LN72"/>
      <c r="LO72"/>
      <c r="LP72"/>
      <c r="LQ72"/>
      <c r="LR72"/>
      <c r="LS72"/>
      <c r="LT72"/>
      <c r="LU72"/>
      <c r="LV72"/>
      <c r="LW72"/>
      <c r="LX72"/>
      <c r="LY72"/>
      <c r="LZ72"/>
      <c r="MA72"/>
      <c r="MB72"/>
      <c r="MC72"/>
      <c r="MD72"/>
      <c r="ME72"/>
      <c r="MF72"/>
      <c r="MG72"/>
      <c r="MH72"/>
      <c r="MI72"/>
      <c r="MJ72"/>
      <c r="MK72"/>
      <c r="ML72"/>
      <c r="MM72"/>
      <c r="MN72"/>
      <c r="MO72"/>
      <c r="MP72"/>
      <c r="MQ72"/>
      <c r="MR72"/>
      <c r="MS72"/>
      <c r="MT72"/>
      <c r="MU72"/>
      <c r="MV72"/>
      <c r="MW72"/>
      <c r="MX72"/>
      <c r="MY72"/>
      <c r="MZ72"/>
      <c r="NA72"/>
      <c r="NB72"/>
      <c r="NC72"/>
      <c r="ND72"/>
      <c r="NE72"/>
      <c r="NF72"/>
      <c r="NG72"/>
      <c r="NH72"/>
      <c r="NI72"/>
      <c r="NJ72"/>
      <c r="NK72"/>
      <c r="NL72"/>
      <c r="NM72"/>
      <c r="NN72"/>
      <c r="NO72"/>
      <c r="NP72"/>
      <c r="NQ72"/>
      <c r="NR72"/>
      <c r="NS72"/>
      <c r="NT72"/>
      <c r="NU72"/>
      <c r="NV72"/>
      <c r="NW72"/>
      <c r="NX72"/>
      <c r="NY72"/>
      <c r="NZ72"/>
      <c r="OA72"/>
      <c r="OB72"/>
      <c r="OC72"/>
      <c r="OD72"/>
      <c r="OE72"/>
      <c r="OF72"/>
      <c r="OG72"/>
      <c r="OH72"/>
      <c r="OI72"/>
      <c r="OJ72"/>
      <c r="OK72"/>
      <c r="OL72"/>
      <c r="OM72"/>
      <c r="ON72"/>
      <c r="OO72"/>
      <c r="OP72"/>
      <c r="OQ72"/>
      <c r="OR72"/>
      <c r="OS72"/>
      <c r="OT72"/>
      <c r="OU72"/>
      <c r="OV72"/>
      <c r="OW72"/>
      <c r="OX72"/>
      <c r="OY72"/>
      <c r="OZ72"/>
      <c r="PA72"/>
      <c r="PB72"/>
      <c r="PC72"/>
      <c r="PD72"/>
      <c r="PE72"/>
      <c r="PF72"/>
      <c r="PG72"/>
      <c r="PH72"/>
      <c r="PI72"/>
      <c r="PJ72"/>
      <c r="PK72"/>
      <c r="PL72"/>
      <c r="PM72"/>
      <c r="PN72"/>
      <c r="PO72"/>
      <c r="PP72"/>
      <c r="PQ72"/>
      <c r="PR72"/>
      <c r="PS72"/>
      <c r="PT72"/>
      <c r="PU72"/>
      <c r="PV72"/>
      <c r="PW72"/>
      <c r="PX72"/>
      <c r="PY72"/>
      <c r="PZ72"/>
      <c r="QA72"/>
      <c r="QB72"/>
      <c r="QC72"/>
      <c r="QD72"/>
      <c r="QE72"/>
      <c r="QF72"/>
      <c r="QG72"/>
      <c r="QH72"/>
      <c r="QI72"/>
      <c r="QJ72"/>
      <c r="QK72"/>
      <c r="QL72"/>
      <c r="QM72"/>
      <c r="QN72"/>
      <c r="QO72"/>
      <c r="QP72"/>
      <c r="QQ72"/>
      <c r="QR72"/>
      <c r="QS72"/>
      <c r="QT72"/>
      <c r="QU72"/>
      <c r="QV72"/>
      <c r="QW72"/>
      <c r="QX72"/>
      <c r="QY72"/>
      <c r="QZ72"/>
      <c r="RA72"/>
      <c r="RB72"/>
      <c r="RC72"/>
      <c r="RD72"/>
      <c r="RE72"/>
      <c r="RF72"/>
      <c r="RG72"/>
      <c r="RH72"/>
      <c r="RI72"/>
      <c r="RJ72"/>
      <c r="RK72"/>
      <c r="RL72"/>
      <c r="RM72"/>
      <c r="RN72"/>
      <c r="RO72"/>
      <c r="RP72"/>
      <c r="RQ72"/>
      <c r="RR72"/>
      <c r="RS72"/>
      <c r="RT72"/>
      <c r="RU72"/>
      <c r="RV72"/>
      <c r="RW72"/>
      <c r="RX72"/>
      <c r="RY72"/>
      <c r="RZ72"/>
      <c r="SA72"/>
      <c r="SB72"/>
      <c r="SC72"/>
      <c r="SD72"/>
      <c r="SE72"/>
      <c r="SF72"/>
      <c r="SG72"/>
      <c r="SH72"/>
      <c r="SI72"/>
      <c r="SJ72"/>
      <c r="SK72"/>
      <c r="SL72"/>
      <c r="SM72"/>
      <c r="SN72"/>
      <c r="SO72"/>
      <c r="SP72"/>
      <c r="SQ72"/>
      <c r="SR72"/>
      <c r="SS72"/>
      <c r="ST72"/>
      <c r="SU72"/>
      <c r="SV72"/>
      <c r="SW72"/>
      <c r="SX72"/>
      <c r="SY72"/>
      <c r="SZ72"/>
      <c r="TA72"/>
      <c r="TB72"/>
      <c r="TC72"/>
      <c r="TD72"/>
      <c r="TE72"/>
      <c r="TF72"/>
      <c r="TG72"/>
      <c r="TH72"/>
      <c r="TI72"/>
      <c r="TJ72"/>
      <c r="TK72"/>
      <c r="TL72"/>
      <c r="TM72"/>
      <c r="TN72"/>
      <c r="TO72"/>
      <c r="TP72"/>
      <c r="TQ72"/>
      <c r="TR72"/>
      <c r="TS72"/>
      <c r="TT72"/>
      <c r="TU72"/>
      <c r="TV72"/>
      <c r="TW72"/>
      <c r="TX72"/>
      <c r="TY72"/>
      <c r="TZ72"/>
      <c r="UA72"/>
      <c r="UB72"/>
      <c r="UC72"/>
      <c r="UD72"/>
      <c r="UE72"/>
      <c r="UF72"/>
      <c r="UG72"/>
      <c r="UH72"/>
      <c r="UI72"/>
      <c r="UJ72"/>
      <c r="UK72"/>
      <c r="UL72"/>
      <c r="UM72"/>
      <c r="UN72"/>
      <c r="UO72"/>
      <c r="UP72"/>
      <c r="UQ72"/>
      <c r="UR72"/>
      <c r="US72"/>
      <c r="UT72"/>
      <c r="UU72"/>
      <c r="UV72"/>
      <c r="UW72"/>
      <c r="UX72"/>
      <c r="UY72"/>
      <c r="UZ72"/>
      <c r="VA72"/>
      <c r="VB72"/>
      <c r="VC72"/>
      <c r="VD72"/>
      <c r="VE72"/>
      <c r="VF72"/>
      <c r="VG72"/>
      <c r="VH72"/>
      <c r="VI72"/>
      <c r="VJ72"/>
      <c r="VK72"/>
      <c r="VL72"/>
      <c r="VM72"/>
      <c r="VN72"/>
      <c r="VO72"/>
      <c r="VP72"/>
      <c r="VQ72"/>
      <c r="VR72"/>
      <c r="VS72"/>
      <c r="VT72"/>
      <c r="VU72"/>
      <c r="VV72"/>
      <c r="VW72"/>
      <c r="VX72"/>
      <c r="VY72"/>
      <c r="VZ72"/>
      <c r="WA72"/>
      <c r="WB72"/>
      <c r="WC72"/>
      <c r="WD72"/>
      <c r="WE72"/>
      <c r="WF72"/>
      <c r="WG72"/>
      <c r="WH72"/>
      <c r="WI72"/>
      <c r="WJ72"/>
      <c r="WK72"/>
      <c r="WL72"/>
      <c r="WM72"/>
      <c r="WN72"/>
      <c r="WO72"/>
      <c r="WP72"/>
      <c r="WQ72"/>
      <c r="WR72"/>
      <c r="WS72"/>
      <c r="WT72"/>
      <c r="WU72"/>
      <c r="WV72"/>
      <c r="WW72"/>
      <c r="WX72"/>
      <c r="WY72"/>
      <c r="WZ72"/>
      <c r="XA72"/>
      <c r="XB72"/>
      <c r="XC72"/>
      <c r="XD72"/>
      <c r="XE72"/>
      <c r="XF72"/>
      <c r="XG72"/>
      <c r="XH72"/>
      <c r="XI72"/>
      <c r="XJ72"/>
      <c r="XK72"/>
      <c r="XL72"/>
      <c r="XM72"/>
      <c r="XN72"/>
      <c r="XO72"/>
      <c r="XP72"/>
      <c r="XQ72"/>
      <c r="XR72"/>
      <c r="XS72"/>
      <c r="XT72"/>
      <c r="XU72"/>
      <c r="XV72"/>
      <c r="XW72"/>
      <c r="XX72"/>
      <c r="XY72"/>
      <c r="XZ72"/>
      <c r="YA72"/>
      <c r="YB72"/>
      <c r="YC72"/>
      <c r="YD72"/>
      <c r="YE72"/>
      <c r="YF72"/>
      <c r="YG72"/>
      <c r="YH72"/>
      <c r="YI72"/>
      <c r="YJ72"/>
      <c r="YK72"/>
      <c r="YL72"/>
      <c r="YM72"/>
      <c r="YN72"/>
      <c r="YO72"/>
      <c r="YP72"/>
      <c r="YQ72"/>
      <c r="YR72"/>
      <c r="YS72"/>
      <c r="YT72"/>
      <c r="YU72"/>
      <c r="YV72"/>
      <c r="YW72"/>
      <c r="YX72"/>
      <c r="YY72"/>
      <c r="YZ72"/>
      <c r="ZA72"/>
      <c r="ZB72"/>
      <c r="ZC72"/>
      <c r="ZD72"/>
      <c r="ZE72"/>
      <c r="ZF72"/>
      <c r="ZG72"/>
      <c r="ZH72"/>
      <c r="ZI72"/>
      <c r="ZJ72"/>
      <c r="ZK72"/>
      <c r="ZL72"/>
      <c r="ZM72"/>
      <c r="ZN72"/>
      <c r="ZO72"/>
      <c r="ZP72"/>
      <c r="ZQ72"/>
      <c r="ZR72"/>
      <c r="ZS72"/>
      <c r="ZT72"/>
      <c r="ZU72"/>
      <c r="ZV72"/>
      <c r="ZW72"/>
      <c r="ZX72"/>
      <c r="ZY72"/>
      <c r="ZZ72" s="52"/>
      <c r="AAA72" s="192"/>
      <c r="AAD72" s="90"/>
      <c r="AAE72" s="519">
        <v>1</v>
      </c>
      <c r="AAF72" s="190" t="s">
        <v>52</v>
      </c>
      <c r="AAG72" s="71"/>
      <c r="AAH72" s="71"/>
      <c r="AAI72" s="71"/>
      <c r="AAJ72" s="55"/>
      <c r="AAK72" s="39"/>
      <c r="AAL72" s="90"/>
      <c r="AAN72"/>
      <c r="AAO72"/>
      <c r="AAP72"/>
      <c r="AAQ72"/>
      <c r="AAR72"/>
      <c r="AAS72"/>
      <c r="AAT72"/>
      <c r="AAU72"/>
      <c r="AAV72"/>
      <c r="AAW72"/>
      <c r="AAX72"/>
      <c r="AAY72"/>
    </row>
    <row r="73" spans="1:727" s="23" customFormat="1" ht="15" customHeight="1" outlineLevel="1">
      <c r="A73" s="171"/>
      <c r="B73" s="617" t="s">
        <v>134</v>
      </c>
      <c r="C73" s="790" t="str">
        <f>HYPERLINK("http://deqsps/programs/rulemaking/default.aspx","i")</f>
        <v>i</v>
      </c>
      <c r="D73" s="239"/>
      <c r="E73" s="496"/>
      <c r="F73" s="153"/>
      <c r="G73" s="156"/>
      <c r="H73" s="157"/>
      <c r="I73" s="244"/>
      <c r="J73" s="193"/>
      <c r="K73" s="46"/>
      <c r="L73" s="46"/>
      <c r="M73" s="46"/>
      <c r="N73" s="46"/>
      <c r="O73" s="46"/>
      <c r="P73" s="46"/>
      <c r="Q73" s="46"/>
      <c r="R73" s="46"/>
      <c r="S73" s="46"/>
      <c r="T73" s="46"/>
      <c r="U73" s="46"/>
      <c r="V73" s="46"/>
      <c r="W73" s="46"/>
      <c r="X73" s="46"/>
      <c r="Y73" s="46"/>
      <c r="Z73" s="46"/>
      <c r="AA73" s="46"/>
      <c r="AB73" s="46"/>
      <c r="AC73" s="46"/>
      <c r="AD73" s="46"/>
      <c r="AE73" s="46"/>
      <c r="AF73" s="46"/>
      <c r="AG73" s="46"/>
      <c r="AH73" s="46"/>
      <c r="AI73" s="46"/>
      <c r="AJ73" s="46"/>
      <c r="AK73" s="46"/>
      <c r="AL73" s="46"/>
      <c r="AM73" s="46"/>
      <c r="AN73" s="46"/>
      <c r="AO73" s="46"/>
      <c r="AP73" s="46"/>
      <c r="AQ73" s="46"/>
      <c r="AR73" s="46"/>
      <c r="AS73" s="46"/>
      <c r="AT73" s="46"/>
      <c r="AU73" s="46"/>
      <c r="AV73" s="46"/>
      <c r="AW73" s="46"/>
      <c r="AX73" s="46"/>
      <c r="AY73" s="46"/>
      <c r="AZ73" s="46"/>
      <c r="BA73" s="46"/>
      <c r="BB73" s="46"/>
      <c r="BC73" s="46"/>
      <c r="BD73" s="46"/>
      <c r="BE73" s="46"/>
      <c r="BF73" s="46"/>
      <c r="BG73" s="46"/>
      <c r="BH73" s="46"/>
      <c r="BI73" s="46"/>
      <c r="BJ73" s="46"/>
      <c r="BK73" s="46"/>
      <c r="BL73" s="46"/>
      <c r="BM73" s="46"/>
      <c r="BN73" s="46"/>
      <c r="BO73" s="46"/>
      <c r="BP73" s="46"/>
      <c r="BQ73" s="46"/>
      <c r="BR73" s="46"/>
      <c r="BS73" s="46"/>
      <c r="BT73" s="46"/>
      <c r="BU73" s="46"/>
      <c r="BV73" s="46"/>
      <c r="BW73" s="46"/>
      <c r="BX73" s="46"/>
      <c r="BY73" s="46"/>
      <c r="BZ73" s="46"/>
      <c r="CA73" s="46"/>
      <c r="CB73" s="46"/>
      <c r="CC73" s="46"/>
      <c r="CD73" s="46"/>
      <c r="CE73" s="46"/>
      <c r="CF73" s="46"/>
      <c r="CG73" s="46"/>
      <c r="CH73" s="46"/>
      <c r="CI73" s="46"/>
      <c r="CJ73" s="46"/>
      <c r="CK73" s="46"/>
      <c r="CL73" s="46"/>
      <c r="CM73" s="46"/>
      <c r="CN73" s="46"/>
      <c r="CO73" s="46"/>
      <c r="CP73" s="46"/>
      <c r="CQ73" s="46"/>
      <c r="CR73" s="46"/>
      <c r="CS73" s="46"/>
      <c r="CT73" s="46"/>
      <c r="CU73" s="46"/>
      <c r="CV73" s="46"/>
      <c r="CW73" s="46"/>
      <c r="CX73" s="46"/>
      <c r="CY73" s="46"/>
      <c r="CZ73" s="46"/>
      <c r="DA73" s="46"/>
      <c r="DB73" s="46"/>
      <c r="DC73" s="46"/>
      <c r="DD73" s="46"/>
      <c r="DE73" s="46"/>
      <c r="DF73" s="46"/>
      <c r="DG73" s="46"/>
      <c r="DH73" s="46"/>
      <c r="DI73" s="46"/>
      <c r="DJ73" s="46"/>
      <c r="DK73" s="46"/>
      <c r="DL73" s="46"/>
      <c r="DM73" s="46"/>
      <c r="DN73" s="46"/>
      <c r="DO73" s="46"/>
      <c r="DP73" s="46"/>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c r="GQ73"/>
      <c r="GR73"/>
      <c r="GS73"/>
      <c r="GT73"/>
      <c r="GU73"/>
      <c r="GV73"/>
      <c r="GW73"/>
      <c r="GX73"/>
      <c r="GY73"/>
      <c r="GZ73"/>
      <c r="HA73"/>
      <c r="HB73"/>
      <c r="HC73"/>
      <c r="HD73"/>
      <c r="HE73"/>
      <c r="HF73"/>
      <c r="HG73"/>
      <c r="HH73"/>
      <c r="HI73"/>
      <c r="HJ73"/>
      <c r="HK73"/>
      <c r="HL73"/>
      <c r="HM73"/>
      <c r="HN73"/>
      <c r="HO73"/>
      <c r="HP73"/>
      <c r="HQ73"/>
      <c r="HR73"/>
      <c r="HS73"/>
      <c r="HT73"/>
      <c r="HU73"/>
      <c r="HV73"/>
      <c r="HW73"/>
      <c r="HX73"/>
      <c r="HY73"/>
      <c r="HZ73"/>
      <c r="IA73"/>
      <c r="IB73"/>
      <c r="IC73"/>
      <c r="ID73"/>
      <c r="IE73"/>
      <c r="IF73"/>
      <c r="IG73"/>
      <c r="IH73"/>
      <c r="II73"/>
      <c r="IJ73"/>
      <c r="IK73"/>
      <c r="IL73"/>
      <c r="IM73"/>
      <c r="IN73"/>
      <c r="IO73"/>
      <c r="IP73"/>
      <c r="IQ73"/>
      <c r="IR73"/>
      <c r="IS73"/>
      <c r="IT73"/>
      <c r="IU73"/>
      <c r="IV73"/>
      <c r="IW73"/>
      <c r="IX73"/>
      <c r="IY73"/>
      <c r="IZ73"/>
      <c r="JA73"/>
      <c r="JB73"/>
      <c r="JC73"/>
      <c r="JD73"/>
      <c r="JE73"/>
      <c r="JF73"/>
      <c r="JG73"/>
      <c r="JH73"/>
      <c r="JI73"/>
      <c r="JJ73"/>
      <c r="JK73"/>
      <c r="JL73"/>
      <c r="JM73"/>
      <c r="JN73"/>
      <c r="JO73"/>
      <c r="JP73"/>
      <c r="JQ73"/>
      <c r="JR73"/>
      <c r="JS73"/>
      <c r="JT73"/>
      <c r="JU73"/>
      <c r="JV73"/>
      <c r="JW73"/>
      <c r="JX73"/>
      <c r="JY73"/>
      <c r="JZ73"/>
      <c r="KA73"/>
      <c r="KB73"/>
      <c r="KC73"/>
      <c r="KD73"/>
      <c r="KE73"/>
      <c r="KF73"/>
      <c r="KG73"/>
      <c r="KH73"/>
      <c r="KI73"/>
      <c r="KJ73"/>
      <c r="KK73"/>
      <c r="KL73"/>
      <c r="KM73"/>
      <c r="KN73"/>
      <c r="KO73"/>
      <c r="KP73"/>
      <c r="KQ73"/>
      <c r="KR73"/>
      <c r="KS73"/>
      <c r="KT73"/>
      <c r="KU73"/>
      <c r="KV73"/>
      <c r="KW73"/>
      <c r="KX73"/>
      <c r="KY73"/>
      <c r="KZ73"/>
      <c r="LA73"/>
      <c r="LB73"/>
      <c r="LC73"/>
      <c r="LD73"/>
      <c r="LE73"/>
      <c r="LF73"/>
      <c r="LG73"/>
      <c r="LH73"/>
      <c r="LI73"/>
      <c r="LJ73"/>
      <c r="LK73"/>
      <c r="LL73"/>
      <c r="LM73"/>
      <c r="LN73"/>
      <c r="LO73"/>
      <c r="LP73"/>
      <c r="LQ73"/>
      <c r="LR73"/>
      <c r="LS73"/>
      <c r="LT73"/>
      <c r="LU73"/>
      <c r="LV73"/>
      <c r="LW73"/>
      <c r="LX73"/>
      <c r="LY73"/>
      <c r="LZ73"/>
      <c r="MA73"/>
      <c r="MB73"/>
      <c r="MC73"/>
      <c r="MD73"/>
      <c r="ME73"/>
      <c r="MF73"/>
      <c r="MG73"/>
      <c r="MH73"/>
      <c r="MI73"/>
      <c r="MJ73"/>
      <c r="MK73"/>
      <c r="ML73"/>
      <c r="MM73"/>
      <c r="MN73"/>
      <c r="MO73"/>
      <c r="MP73"/>
      <c r="MQ73"/>
      <c r="MR73"/>
      <c r="MS73"/>
      <c r="MT73"/>
      <c r="MU73"/>
      <c r="MV73"/>
      <c r="MW73"/>
      <c r="MX73"/>
      <c r="MY73"/>
      <c r="MZ73"/>
      <c r="NA73"/>
      <c r="NB73"/>
      <c r="NC73"/>
      <c r="ND73"/>
      <c r="NE73"/>
      <c r="NF73"/>
      <c r="NG73"/>
      <c r="NH73"/>
      <c r="NI73"/>
      <c r="NJ73"/>
      <c r="NK73"/>
      <c r="NL73"/>
      <c r="NM73"/>
      <c r="NN73"/>
      <c r="NO73"/>
      <c r="NP73"/>
      <c r="NQ73"/>
      <c r="NR73"/>
      <c r="NS73"/>
      <c r="NT73"/>
      <c r="NU73"/>
      <c r="NV73"/>
      <c r="NW73"/>
      <c r="NX73"/>
      <c r="NY73"/>
      <c r="NZ73"/>
      <c r="OA73"/>
      <c r="OB73"/>
      <c r="OC73"/>
      <c r="OD73"/>
      <c r="OE73"/>
      <c r="OF73"/>
      <c r="OG73"/>
      <c r="OH73"/>
      <c r="OI73"/>
      <c r="OJ73"/>
      <c r="OK73"/>
      <c r="OL73"/>
      <c r="OM73"/>
      <c r="ON73"/>
      <c r="OO73"/>
      <c r="OP73"/>
      <c r="OQ73"/>
      <c r="OR73"/>
      <c r="OS73"/>
      <c r="OT73"/>
      <c r="OU73"/>
      <c r="OV73"/>
      <c r="OW73"/>
      <c r="OX73"/>
      <c r="OY73"/>
      <c r="OZ73"/>
      <c r="PA73"/>
      <c r="PB73"/>
      <c r="PC73"/>
      <c r="PD73"/>
      <c r="PE73"/>
      <c r="PF73"/>
      <c r="PG73"/>
      <c r="PH73"/>
      <c r="PI73"/>
      <c r="PJ73"/>
      <c r="PK73"/>
      <c r="PL73"/>
      <c r="PM73"/>
      <c r="PN73"/>
      <c r="PO73"/>
      <c r="PP73"/>
      <c r="PQ73"/>
      <c r="PR73"/>
      <c r="PS73"/>
      <c r="PT73"/>
      <c r="PU73"/>
      <c r="PV73"/>
      <c r="PW73"/>
      <c r="PX73"/>
      <c r="PY73"/>
      <c r="PZ73"/>
      <c r="QA73"/>
      <c r="QB73"/>
      <c r="QC73"/>
      <c r="QD73"/>
      <c r="QE73"/>
      <c r="QF73"/>
      <c r="QG73"/>
      <c r="QH73"/>
      <c r="QI73"/>
      <c r="QJ73"/>
      <c r="QK73"/>
      <c r="QL73"/>
      <c r="QM73"/>
      <c r="QN73"/>
      <c r="QO73"/>
      <c r="QP73"/>
      <c r="QQ73"/>
      <c r="QR73"/>
      <c r="QS73"/>
      <c r="QT73"/>
      <c r="QU73"/>
      <c r="QV73"/>
      <c r="QW73"/>
      <c r="QX73"/>
      <c r="QY73"/>
      <c r="QZ73"/>
      <c r="RA73"/>
      <c r="RB73"/>
      <c r="RC73"/>
      <c r="RD73"/>
      <c r="RE73"/>
      <c r="RF73"/>
      <c r="RG73"/>
      <c r="RH73"/>
      <c r="RI73"/>
      <c r="RJ73"/>
      <c r="RK73"/>
      <c r="RL73"/>
      <c r="RM73"/>
      <c r="RN73"/>
      <c r="RO73"/>
      <c r="RP73"/>
      <c r="RQ73"/>
      <c r="RR73"/>
      <c r="RS73"/>
      <c r="RT73"/>
      <c r="RU73"/>
      <c r="RV73"/>
      <c r="RW73"/>
      <c r="RX73"/>
      <c r="RY73"/>
      <c r="RZ73"/>
      <c r="SA73"/>
      <c r="SB73"/>
      <c r="SC73"/>
      <c r="SD73"/>
      <c r="SE73"/>
      <c r="SF73"/>
      <c r="SG73"/>
      <c r="SH73"/>
      <c r="SI73"/>
      <c r="SJ73"/>
      <c r="SK73"/>
      <c r="SL73"/>
      <c r="SM73"/>
      <c r="SN73"/>
      <c r="SO73"/>
      <c r="SP73"/>
      <c r="SQ73"/>
      <c r="SR73"/>
      <c r="SS73"/>
      <c r="ST73"/>
      <c r="SU73"/>
      <c r="SV73"/>
      <c r="SW73"/>
      <c r="SX73"/>
      <c r="SY73"/>
      <c r="SZ73"/>
      <c r="TA73"/>
      <c r="TB73"/>
      <c r="TC73"/>
      <c r="TD73"/>
      <c r="TE73"/>
      <c r="TF73"/>
      <c r="TG73"/>
      <c r="TH73"/>
      <c r="TI73"/>
      <c r="TJ73"/>
      <c r="TK73"/>
      <c r="TL73"/>
      <c r="TM73"/>
      <c r="TN73"/>
      <c r="TO73"/>
      <c r="TP73"/>
      <c r="TQ73"/>
      <c r="TR73"/>
      <c r="TS73"/>
      <c r="TT73"/>
      <c r="TU73"/>
      <c r="TV73"/>
      <c r="TW73"/>
      <c r="TX73"/>
      <c r="TY73"/>
      <c r="TZ73"/>
      <c r="UA73"/>
      <c r="UB73"/>
      <c r="UC73"/>
      <c r="UD73"/>
      <c r="UE73"/>
      <c r="UF73"/>
      <c r="UG73"/>
      <c r="UH73"/>
      <c r="UI73"/>
      <c r="UJ73"/>
      <c r="UK73"/>
      <c r="UL73"/>
      <c r="UM73"/>
      <c r="UN73"/>
      <c r="UO73"/>
      <c r="UP73"/>
      <c r="UQ73"/>
      <c r="UR73"/>
      <c r="US73"/>
      <c r="UT73"/>
      <c r="UU73"/>
      <c r="UV73"/>
      <c r="UW73"/>
      <c r="UX73"/>
      <c r="UY73"/>
      <c r="UZ73"/>
      <c r="VA73"/>
      <c r="VB73"/>
      <c r="VC73"/>
      <c r="VD73"/>
      <c r="VE73"/>
      <c r="VF73"/>
      <c r="VG73"/>
      <c r="VH73"/>
      <c r="VI73"/>
      <c r="VJ73"/>
      <c r="VK73"/>
      <c r="VL73"/>
      <c r="VM73"/>
      <c r="VN73"/>
      <c r="VO73"/>
      <c r="VP73"/>
      <c r="VQ73"/>
      <c r="VR73"/>
      <c r="VS73"/>
      <c r="VT73"/>
      <c r="VU73"/>
      <c r="VV73"/>
      <c r="VW73"/>
      <c r="VX73"/>
      <c r="VY73"/>
      <c r="VZ73"/>
      <c r="WA73"/>
      <c r="WB73"/>
      <c r="WC73"/>
      <c r="WD73"/>
      <c r="WE73"/>
      <c r="WF73"/>
      <c r="WG73"/>
      <c r="WH73"/>
      <c r="WI73"/>
      <c r="WJ73"/>
      <c r="WK73"/>
      <c r="WL73"/>
      <c r="WM73"/>
      <c r="WN73"/>
      <c r="WO73"/>
      <c r="WP73"/>
      <c r="WQ73"/>
      <c r="WR73"/>
      <c r="WS73"/>
      <c r="WT73"/>
      <c r="WU73"/>
      <c r="WV73"/>
      <c r="WW73"/>
      <c r="WX73"/>
      <c r="WY73"/>
      <c r="WZ73"/>
      <c r="XA73"/>
      <c r="XB73"/>
      <c r="XC73"/>
      <c r="XD73"/>
      <c r="XE73"/>
      <c r="XF73"/>
      <c r="XG73"/>
      <c r="XH73"/>
      <c r="XI73"/>
      <c r="XJ73"/>
      <c r="XK73"/>
      <c r="XL73"/>
      <c r="XM73"/>
      <c r="XN73"/>
      <c r="XO73"/>
      <c r="XP73"/>
      <c r="XQ73"/>
      <c r="XR73"/>
      <c r="XS73"/>
      <c r="XT73"/>
      <c r="XU73"/>
      <c r="XV73"/>
      <c r="XW73"/>
      <c r="XX73"/>
      <c r="XY73"/>
      <c r="XZ73"/>
      <c r="YA73"/>
      <c r="YB73"/>
      <c r="YC73"/>
      <c r="YD73"/>
      <c r="YE73"/>
      <c r="YF73"/>
      <c r="YG73"/>
      <c r="YH73"/>
      <c r="YI73"/>
      <c r="YJ73"/>
      <c r="YK73"/>
      <c r="YL73"/>
      <c r="YM73"/>
      <c r="YN73"/>
      <c r="YO73"/>
      <c r="YP73"/>
      <c r="YQ73"/>
      <c r="YR73"/>
      <c r="YS73"/>
      <c r="YT73"/>
      <c r="YU73"/>
      <c r="YV73"/>
      <c r="YW73"/>
      <c r="YX73"/>
      <c r="YY73"/>
      <c r="YZ73"/>
      <c r="ZA73"/>
      <c r="ZB73"/>
      <c r="ZC73"/>
      <c r="ZD73"/>
      <c r="ZE73"/>
      <c r="ZF73"/>
      <c r="ZG73"/>
      <c r="ZH73"/>
      <c r="ZI73"/>
      <c r="ZJ73"/>
      <c r="ZK73"/>
      <c r="ZL73"/>
      <c r="ZM73"/>
      <c r="ZN73"/>
      <c r="ZO73"/>
      <c r="ZP73"/>
      <c r="ZQ73"/>
      <c r="ZR73"/>
      <c r="ZS73"/>
      <c r="ZT73"/>
      <c r="ZU73"/>
      <c r="ZV73"/>
      <c r="ZW73"/>
      <c r="ZX73"/>
      <c r="ZY73"/>
      <c r="ZZ73" s="52"/>
      <c r="AAA73" s="192"/>
      <c r="AAD73" s="90"/>
      <c r="AAE73" s="519">
        <v>1</v>
      </c>
      <c r="AAF73" s="190" t="s">
        <v>52</v>
      </c>
      <c r="AAG73" s="71"/>
      <c r="AAH73" s="71"/>
      <c r="AAI73" s="71"/>
      <c r="AAJ73" s="55"/>
      <c r="AAK73" s="39"/>
      <c r="AAL73" s="90"/>
      <c r="AAN73"/>
      <c r="AAO73"/>
      <c r="AAP73"/>
      <c r="AAQ73"/>
      <c r="AAR73"/>
      <c r="AAS73"/>
      <c r="AAT73"/>
      <c r="AAU73"/>
      <c r="AAV73"/>
      <c r="AAW73"/>
      <c r="AAX73"/>
      <c r="AAY73"/>
    </row>
    <row r="74" spans="1:727" s="23" customFormat="1" ht="15" customHeight="1" outlineLevel="1">
      <c r="A74" s="171"/>
      <c r="B74" s="617" t="s">
        <v>139</v>
      </c>
      <c r="C74" s="101"/>
      <c r="D74" s="234"/>
      <c r="E74" s="155"/>
      <c r="F74" s="153"/>
      <c r="G74" s="156"/>
      <c r="H74" s="157"/>
      <c r="I74" s="244"/>
      <c r="J74" s="193"/>
      <c r="K74" s="46"/>
      <c r="L74" s="46"/>
      <c r="M74" s="46"/>
      <c r="N74" s="46"/>
      <c r="O74" s="46"/>
      <c r="P74" s="46"/>
      <c r="Q74" s="46"/>
      <c r="R74" s="46"/>
      <c r="S74" s="46"/>
      <c r="T74" s="46"/>
      <c r="U74" s="46"/>
      <c r="V74" s="46"/>
      <c r="W74" s="46"/>
      <c r="X74" s="46"/>
      <c r="Y74" s="46"/>
      <c r="Z74" s="46"/>
      <c r="AA74" s="46"/>
      <c r="AB74" s="46"/>
      <c r="AC74" s="46"/>
      <c r="AD74" s="46"/>
      <c r="AE74" s="46"/>
      <c r="AF74" s="46"/>
      <c r="AG74" s="46"/>
      <c r="AH74" s="46"/>
      <c r="AI74" s="46"/>
      <c r="AJ74" s="46"/>
      <c r="AK74" s="46"/>
      <c r="AL74" s="46"/>
      <c r="AM74" s="46"/>
      <c r="AN74" s="46"/>
      <c r="AO74" s="46"/>
      <c r="AP74" s="46"/>
      <c r="AQ74" s="46"/>
      <c r="AR74" s="46"/>
      <c r="AS74" s="46"/>
      <c r="AT74" s="46"/>
      <c r="AU74" s="46"/>
      <c r="AV74" s="46"/>
      <c r="AW74" s="46"/>
      <c r="AX74" s="46"/>
      <c r="AY74" s="46"/>
      <c r="AZ74" s="46"/>
      <c r="BA74" s="46"/>
      <c r="BB74" s="46"/>
      <c r="BC74" s="46"/>
      <c r="BD74" s="46"/>
      <c r="BE74" s="46"/>
      <c r="BF74" s="46"/>
      <c r="BG74" s="46"/>
      <c r="BH74" s="46"/>
      <c r="BI74" s="46"/>
      <c r="BJ74" s="46"/>
      <c r="BK74" s="46"/>
      <c r="BL74" s="46"/>
      <c r="BM74" s="46"/>
      <c r="BN74" s="46"/>
      <c r="BO74" s="46"/>
      <c r="BP74" s="46"/>
      <c r="BQ74" s="46"/>
      <c r="BR74" s="46"/>
      <c r="BS74" s="46"/>
      <c r="BT74" s="46"/>
      <c r="BU74" s="46"/>
      <c r="BV74" s="46"/>
      <c r="BW74" s="46"/>
      <c r="BX74" s="46"/>
      <c r="BY74" s="46"/>
      <c r="BZ74" s="46"/>
      <c r="CA74" s="46"/>
      <c r="CB74" s="46"/>
      <c r="CC74" s="46"/>
      <c r="CD74" s="46"/>
      <c r="CE74" s="46"/>
      <c r="CF74" s="46"/>
      <c r="CG74" s="46"/>
      <c r="CH74" s="46"/>
      <c r="CI74" s="46"/>
      <c r="CJ74" s="46"/>
      <c r="CK74" s="46"/>
      <c r="CL74" s="46"/>
      <c r="CM74" s="46"/>
      <c r="CN74" s="46"/>
      <c r="CO74" s="46"/>
      <c r="CP74" s="46"/>
      <c r="CQ74" s="46"/>
      <c r="CR74" s="46"/>
      <c r="CS74" s="46"/>
      <c r="CT74" s="46"/>
      <c r="CU74" s="46"/>
      <c r="CV74" s="46"/>
      <c r="CW74" s="46"/>
      <c r="CX74" s="46"/>
      <c r="CY74" s="46"/>
      <c r="CZ74" s="46"/>
      <c r="DA74" s="46"/>
      <c r="DB74" s="46"/>
      <c r="DC74" s="46"/>
      <c r="DD74" s="46"/>
      <c r="DE74" s="46"/>
      <c r="DF74" s="46"/>
      <c r="DG74" s="46"/>
      <c r="DH74" s="46"/>
      <c r="DI74" s="46"/>
      <c r="DJ74" s="46"/>
      <c r="DK74" s="46"/>
      <c r="DL74" s="46"/>
      <c r="DM74" s="46"/>
      <c r="DN74" s="46"/>
      <c r="DO74" s="46"/>
      <c r="DP74" s="46"/>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c r="GO74"/>
      <c r="GP74"/>
      <c r="GQ74"/>
      <c r="GR74"/>
      <c r="GS74"/>
      <c r="GT74"/>
      <c r="GU74"/>
      <c r="GV74"/>
      <c r="GW74"/>
      <c r="GX74"/>
      <c r="GY74"/>
      <c r="GZ74"/>
      <c r="HA74"/>
      <c r="HB74"/>
      <c r="HC74"/>
      <c r="HD74"/>
      <c r="HE74"/>
      <c r="HF74"/>
      <c r="HG74"/>
      <c r="HH74"/>
      <c r="HI74"/>
      <c r="HJ74"/>
      <c r="HK74"/>
      <c r="HL74"/>
      <c r="HM74"/>
      <c r="HN74"/>
      <c r="HO74"/>
      <c r="HP74"/>
      <c r="HQ74"/>
      <c r="HR74"/>
      <c r="HS74"/>
      <c r="HT74"/>
      <c r="HU74"/>
      <c r="HV74"/>
      <c r="HW74"/>
      <c r="HX74"/>
      <c r="HY74"/>
      <c r="HZ74"/>
      <c r="IA74"/>
      <c r="IB74"/>
      <c r="IC74"/>
      <c r="ID74"/>
      <c r="IE74"/>
      <c r="IF74"/>
      <c r="IG74"/>
      <c r="IH74"/>
      <c r="II74"/>
      <c r="IJ74"/>
      <c r="IK74"/>
      <c r="IL74"/>
      <c r="IM74"/>
      <c r="IN74"/>
      <c r="IO74"/>
      <c r="IP74"/>
      <c r="IQ74"/>
      <c r="IR74"/>
      <c r="IS74"/>
      <c r="IT74"/>
      <c r="IU74"/>
      <c r="IV74"/>
      <c r="IW74"/>
      <c r="IX74"/>
      <c r="IY74"/>
      <c r="IZ74"/>
      <c r="JA74"/>
      <c r="JB74"/>
      <c r="JC74"/>
      <c r="JD74"/>
      <c r="JE74"/>
      <c r="JF74"/>
      <c r="JG74"/>
      <c r="JH74"/>
      <c r="JI74"/>
      <c r="JJ74"/>
      <c r="JK74"/>
      <c r="JL74"/>
      <c r="JM74"/>
      <c r="JN74"/>
      <c r="JO74"/>
      <c r="JP74"/>
      <c r="JQ74"/>
      <c r="JR74"/>
      <c r="JS74"/>
      <c r="JT74"/>
      <c r="JU74"/>
      <c r="JV74"/>
      <c r="JW74"/>
      <c r="JX74"/>
      <c r="JY74"/>
      <c r="JZ74"/>
      <c r="KA74"/>
      <c r="KB74"/>
      <c r="KC74"/>
      <c r="KD74"/>
      <c r="KE74"/>
      <c r="KF74"/>
      <c r="KG74"/>
      <c r="KH74"/>
      <c r="KI74"/>
      <c r="KJ74"/>
      <c r="KK74"/>
      <c r="KL74"/>
      <c r="KM74"/>
      <c r="KN74"/>
      <c r="KO74"/>
      <c r="KP74"/>
      <c r="KQ74"/>
      <c r="KR74"/>
      <c r="KS74"/>
      <c r="KT74"/>
      <c r="KU74"/>
      <c r="KV74"/>
      <c r="KW74"/>
      <c r="KX74"/>
      <c r="KY74"/>
      <c r="KZ74"/>
      <c r="LA74"/>
      <c r="LB74"/>
      <c r="LC74"/>
      <c r="LD74"/>
      <c r="LE74"/>
      <c r="LF74"/>
      <c r="LG74"/>
      <c r="LH74"/>
      <c r="LI74"/>
      <c r="LJ74"/>
      <c r="LK74"/>
      <c r="LL74"/>
      <c r="LM74"/>
      <c r="LN74"/>
      <c r="LO74"/>
      <c r="LP74"/>
      <c r="LQ74"/>
      <c r="LR74"/>
      <c r="LS74"/>
      <c r="LT74"/>
      <c r="LU74"/>
      <c r="LV74"/>
      <c r="LW74"/>
      <c r="LX74"/>
      <c r="LY74"/>
      <c r="LZ74"/>
      <c r="MA74"/>
      <c r="MB74"/>
      <c r="MC74"/>
      <c r="MD74"/>
      <c r="ME74"/>
      <c r="MF74"/>
      <c r="MG74"/>
      <c r="MH74"/>
      <c r="MI74"/>
      <c r="MJ74"/>
      <c r="MK74"/>
      <c r="ML74"/>
      <c r="MM74"/>
      <c r="MN74"/>
      <c r="MO74"/>
      <c r="MP74"/>
      <c r="MQ74"/>
      <c r="MR74"/>
      <c r="MS74"/>
      <c r="MT74"/>
      <c r="MU74"/>
      <c r="MV74"/>
      <c r="MW74"/>
      <c r="MX74"/>
      <c r="MY74"/>
      <c r="MZ74"/>
      <c r="NA74"/>
      <c r="NB74"/>
      <c r="NC74"/>
      <c r="ND74"/>
      <c r="NE74"/>
      <c r="NF74"/>
      <c r="NG74"/>
      <c r="NH74"/>
      <c r="NI74"/>
      <c r="NJ74"/>
      <c r="NK74"/>
      <c r="NL74"/>
      <c r="NM74"/>
      <c r="NN74"/>
      <c r="NO74"/>
      <c r="NP74"/>
      <c r="NQ74"/>
      <c r="NR74"/>
      <c r="NS74"/>
      <c r="NT74"/>
      <c r="NU74"/>
      <c r="NV74"/>
      <c r="NW74"/>
      <c r="NX74"/>
      <c r="NY74"/>
      <c r="NZ74"/>
      <c r="OA74"/>
      <c r="OB74"/>
      <c r="OC74"/>
      <c r="OD74"/>
      <c r="OE74"/>
      <c r="OF74"/>
      <c r="OG74"/>
      <c r="OH74"/>
      <c r="OI74"/>
      <c r="OJ74"/>
      <c r="OK74"/>
      <c r="OL74"/>
      <c r="OM74"/>
      <c r="ON74"/>
      <c r="OO74"/>
      <c r="OP74"/>
      <c r="OQ74"/>
      <c r="OR74"/>
      <c r="OS74"/>
      <c r="OT74"/>
      <c r="OU74"/>
      <c r="OV74"/>
      <c r="OW74"/>
      <c r="OX74"/>
      <c r="OY74"/>
      <c r="OZ74"/>
      <c r="PA74"/>
      <c r="PB74"/>
      <c r="PC74"/>
      <c r="PD74"/>
      <c r="PE74"/>
      <c r="PF74"/>
      <c r="PG74"/>
      <c r="PH74"/>
      <c r="PI74"/>
      <c r="PJ74"/>
      <c r="PK74"/>
      <c r="PL74"/>
      <c r="PM74"/>
      <c r="PN74"/>
      <c r="PO74"/>
      <c r="PP74"/>
      <c r="PQ74"/>
      <c r="PR74"/>
      <c r="PS74"/>
      <c r="PT74"/>
      <c r="PU74"/>
      <c r="PV74"/>
      <c r="PW74"/>
      <c r="PX74"/>
      <c r="PY74"/>
      <c r="PZ74"/>
      <c r="QA74"/>
      <c r="QB74"/>
      <c r="QC74"/>
      <c r="QD74"/>
      <c r="QE74"/>
      <c r="QF74"/>
      <c r="QG74"/>
      <c r="QH74"/>
      <c r="QI74"/>
      <c r="QJ74"/>
      <c r="QK74"/>
      <c r="QL74"/>
      <c r="QM74"/>
      <c r="QN74"/>
      <c r="QO74"/>
      <c r="QP74"/>
      <c r="QQ74"/>
      <c r="QR74"/>
      <c r="QS74"/>
      <c r="QT74"/>
      <c r="QU74"/>
      <c r="QV74"/>
      <c r="QW74"/>
      <c r="QX74"/>
      <c r="QY74"/>
      <c r="QZ74"/>
      <c r="RA74"/>
      <c r="RB74"/>
      <c r="RC74"/>
      <c r="RD74"/>
      <c r="RE74"/>
      <c r="RF74"/>
      <c r="RG74"/>
      <c r="RH74"/>
      <c r="RI74"/>
      <c r="RJ74"/>
      <c r="RK74"/>
      <c r="RL74"/>
      <c r="RM74"/>
      <c r="RN74"/>
      <c r="RO74"/>
      <c r="RP74"/>
      <c r="RQ74"/>
      <c r="RR74"/>
      <c r="RS74"/>
      <c r="RT74"/>
      <c r="RU74"/>
      <c r="RV74"/>
      <c r="RW74"/>
      <c r="RX74"/>
      <c r="RY74"/>
      <c r="RZ74"/>
      <c r="SA74"/>
      <c r="SB74"/>
      <c r="SC74"/>
      <c r="SD74"/>
      <c r="SE74"/>
      <c r="SF74"/>
      <c r="SG74"/>
      <c r="SH74"/>
      <c r="SI74"/>
      <c r="SJ74"/>
      <c r="SK74"/>
      <c r="SL74"/>
      <c r="SM74"/>
      <c r="SN74"/>
      <c r="SO74"/>
      <c r="SP74"/>
      <c r="SQ74"/>
      <c r="SR74"/>
      <c r="SS74"/>
      <c r="ST74"/>
      <c r="SU74"/>
      <c r="SV74"/>
      <c r="SW74"/>
      <c r="SX74"/>
      <c r="SY74"/>
      <c r="SZ74"/>
      <c r="TA74"/>
      <c r="TB74"/>
      <c r="TC74"/>
      <c r="TD74"/>
      <c r="TE74"/>
      <c r="TF74"/>
      <c r="TG74"/>
      <c r="TH74"/>
      <c r="TI74"/>
      <c r="TJ74"/>
      <c r="TK74"/>
      <c r="TL74"/>
      <c r="TM74"/>
      <c r="TN74"/>
      <c r="TO74"/>
      <c r="TP74"/>
      <c r="TQ74"/>
      <c r="TR74"/>
      <c r="TS74"/>
      <c r="TT74"/>
      <c r="TU74"/>
      <c r="TV74"/>
      <c r="TW74"/>
      <c r="TX74"/>
      <c r="TY74"/>
      <c r="TZ74"/>
      <c r="UA74"/>
      <c r="UB74"/>
      <c r="UC74"/>
      <c r="UD74"/>
      <c r="UE74"/>
      <c r="UF74"/>
      <c r="UG74"/>
      <c r="UH74"/>
      <c r="UI74"/>
      <c r="UJ74"/>
      <c r="UK74"/>
      <c r="UL74"/>
      <c r="UM74"/>
      <c r="UN74"/>
      <c r="UO74"/>
      <c r="UP74"/>
      <c r="UQ74"/>
      <c r="UR74"/>
      <c r="US74"/>
      <c r="UT74"/>
      <c r="UU74"/>
      <c r="UV74"/>
      <c r="UW74"/>
      <c r="UX74"/>
      <c r="UY74"/>
      <c r="UZ74"/>
      <c r="VA74"/>
      <c r="VB74"/>
      <c r="VC74"/>
      <c r="VD74"/>
      <c r="VE74"/>
      <c r="VF74"/>
      <c r="VG74"/>
      <c r="VH74"/>
      <c r="VI74"/>
      <c r="VJ74"/>
      <c r="VK74"/>
      <c r="VL74"/>
      <c r="VM74"/>
      <c r="VN74"/>
      <c r="VO74"/>
      <c r="VP74"/>
      <c r="VQ74"/>
      <c r="VR74"/>
      <c r="VS74"/>
      <c r="VT74"/>
      <c r="VU74"/>
      <c r="VV74"/>
      <c r="VW74"/>
      <c r="VX74"/>
      <c r="VY74"/>
      <c r="VZ74"/>
      <c r="WA74"/>
      <c r="WB74"/>
      <c r="WC74"/>
      <c r="WD74"/>
      <c r="WE74"/>
      <c r="WF74"/>
      <c r="WG74"/>
      <c r="WH74"/>
      <c r="WI74"/>
      <c r="WJ74"/>
      <c r="WK74"/>
      <c r="WL74"/>
      <c r="WM74"/>
      <c r="WN74"/>
      <c r="WO74"/>
      <c r="WP74"/>
      <c r="WQ74"/>
      <c r="WR74"/>
      <c r="WS74"/>
      <c r="WT74"/>
      <c r="WU74"/>
      <c r="WV74"/>
      <c r="WW74"/>
      <c r="WX74"/>
      <c r="WY74"/>
      <c r="WZ74"/>
      <c r="XA74"/>
      <c r="XB74"/>
      <c r="XC74"/>
      <c r="XD74"/>
      <c r="XE74"/>
      <c r="XF74"/>
      <c r="XG74"/>
      <c r="XH74"/>
      <c r="XI74"/>
      <c r="XJ74"/>
      <c r="XK74"/>
      <c r="XL74"/>
      <c r="XM74"/>
      <c r="XN74"/>
      <c r="XO74"/>
      <c r="XP74"/>
      <c r="XQ74"/>
      <c r="XR74"/>
      <c r="XS74"/>
      <c r="XT74"/>
      <c r="XU74"/>
      <c r="XV74"/>
      <c r="XW74"/>
      <c r="XX74"/>
      <c r="XY74"/>
      <c r="XZ74"/>
      <c r="YA74"/>
      <c r="YB74"/>
      <c r="YC74"/>
      <c r="YD74"/>
      <c r="YE74"/>
      <c r="YF74"/>
      <c r="YG74"/>
      <c r="YH74"/>
      <c r="YI74"/>
      <c r="YJ74"/>
      <c r="YK74"/>
      <c r="YL74"/>
      <c r="YM74"/>
      <c r="YN74"/>
      <c r="YO74"/>
      <c r="YP74"/>
      <c r="YQ74"/>
      <c r="YR74"/>
      <c r="YS74"/>
      <c r="YT74"/>
      <c r="YU74"/>
      <c r="YV74"/>
      <c r="YW74"/>
      <c r="YX74"/>
      <c r="YY74"/>
      <c r="YZ74"/>
      <c r="ZA74"/>
      <c r="ZB74"/>
      <c r="ZC74"/>
      <c r="ZD74"/>
      <c r="ZE74"/>
      <c r="ZF74"/>
      <c r="ZG74"/>
      <c r="ZH74"/>
      <c r="ZI74"/>
      <c r="ZJ74"/>
      <c r="ZK74"/>
      <c r="ZL74"/>
      <c r="ZM74"/>
      <c r="ZN74"/>
      <c r="ZO74"/>
      <c r="ZP74"/>
      <c r="ZQ74"/>
      <c r="ZR74"/>
      <c r="ZS74"/>
      <c r="ZT74"/>
      <c r="ZU74"/>
      <c r="ZV74"/>
      <c r="ZW74"/>
      <c r="ZX74"/>
      <c r="ZY74"/>
      <c r="ZZ74" s="52"/>
      <c r="AAA74" s="192"/>
      <c r="AAD74" s="90"/>
      <c r="AAE74" s="519">
        <v>1</v>
      </c>
      <c r="AAF74" s="190" t="s">
        <v>52</v>
      </c>
      <c r="AAG74" s="71"/>
      <c r="AAH74" s="71"/>
      <c r="AAI74" s="71"/>
      <c r="AAJ74" s="55"/>
      <c r="AAK74" s="39"/>
      <c r="AAL74" s="90"/>
      <c r="AAN74"/>
      <c r="AAO74"/>
      <c r="AAP74"/>
      <c r="AAQ74"/>
      <c r="AAR74"/>
      <c r="AAS74"/>
      <c r="AAT74"/>
      <c r="AAU74"/>
      <c r="AAV74"/>
      <c r="AAW74"/>
      <c r="AAX74"/>
      <c r="AAY74"/>
    </row>
    <row r="75" spans="1:727" s="23" customFormat="1" ht="15" customHeight="1" outlineLevel="1">
      <c r="A75" s="171"/>
      <c r="B75" s="617" t="s">
        <v>350</v>
      </c>
      <c r="C75" s="101"/>
      <c r="D75" s="235"/>
      <c r="E75" s="155"/>
      <c r="F75" s="153"/>
      <c r="G75" s="156"/>
      <c r="H75" s="157"/>
      <c r="I75" s="244"/>
      <c r="J75" s="193"/>
      <c r="K75" s="46"/>
      <c r="L75" s="46"/>
      <c r="M75" s="46"/>
      <c r="N75" s="46"/>
      <c r="O75" s="46"/>
      <c r="P75" s="46"/>
      <c r="Q75" s="46"/>
      <c r="R75" s="46"/>
      <c r="S75" s="46"/>
      <c r="T75" s="46"/>
      <c r="U75" s="46"/>
      <c r="V75" s="46"/>
      <c r="W75" s="46"/>
      <c r="X75" s="46"/>
      <c r="Y75" s="46"/>
      <c r="Z75" s="46"/>
      <c r="AA75" s="46"/>
      <c r="AB75" s="46"/>
      <c r="AC75" s="46"/>
      <c r="AD75" s="46"/>
      <c r="AE75" s="46"/>
      <c r="AF75" s="46"/>
      <c r="AG75" s="46"/>
      <c r="AH75" s="46"/>
      <c r="AI75" s="46"/>
      <c r="AJ75" s="46"/>
      <c r="AK75" s="46"/>
      <c r="AL75" s="46"/>
      <c r="AM75" s="46"/>
      <c r="AN75" s="46"/>
      <c r="AO75" s="46"/>
      <c r="AP75" s="46"/>
      <c r="AQ75" s="46"/>
      <c r="AR75" s="46"/>
      <c r="AS75" s="46"/>
      <c r="AT75" s="46"/>
      <c r="AU75" s="46"/>
      <c r="AV75" s="46"/>
      <c r="AW75" s="46"/>
      <c r="AX75" s="46"/>
      <c r="AY75" s="46"/>
      <c r="AZ75" s="46"/>
      <c r="BA75" s="46"/>
      <c r="BB75" s="46"/>
      <c r="BC75" s="46"/>
      <c r="BD75" s="46"/>
      <c r="BE75" s="46"/>
      <c r="BF75" s="46"/>
      <c r="BG75" s="46"/>
      <c r="BH75" s="46"/>
      <c r="BI75" s="46"/>
      <c r="BJ75" s="46"/>
      <c r="BK75" s="46"/>
      <c r="BL75" s="46"/>
      <c r="BM75" s="46"/>
      <c r="BN75" s="46"/>
      <c r="BO75" s="46"/>
      <c r="BP75" s="46"/>
      <c r="BQ75" s="46"/>
      <c r="BR75" s="46"/>
      <c r="BS75" s="46"/>
      <c r="BT75" s="46"/>
      <c r="BU75" s="46"/>
      <c r="BV75" s="46"/>
      <c r="BW75" s="46"/>
      <c r="BX75" s="46"/>
      <c r="BY75" s="46"/>
      <c r="BZ75" s="46"/>
      <c r="CA75" s="46"/>
      <c r="CB75" s="46"/>
      <c r="CC75" s="46"/>
      <c r="CD75" s="46"/>
      <c r="CE75" s="46"/>
      <c r="CF75" s="46"/>
      <c r="CG75" s="46"/>
      <c r="CH75" s="46"/>
      <c r="CI75" s="46"/>
      <c r="CJ75" s="46"/>
      <c r="CK75" s="46"/>
      <c r="CL75" s="46"/>
      <c r="CM75" s="46"/>
      <c r="CN75" s="46"/>
      <c r="CO75" s="46"/>
      <c r="CP75" s="46"/>
      <c r="CQ75" s="46"/>
      <c r="CR75" s="46"/>
      <c r="CS75" s="46"/>
      <c r="CT75" s="46"/>
      <c r="CU75" s="46"/>
      <c r="CV75" s="46"/>
      <c r="CW75" s="46"/>
      <c r="CX75" s="46"/>
      <c r="CY75" s="46"/>
      <c r="CZ75" s="46"/>
      <c r="DA75" s="46"/>
      <c r="DB75" s="46"/>
      <c r="DC75" s="46"/>
      <c r="DD75" s="46"/>
      <c r="DE75" s="46"/>
      <c r="DF75" s="46"/>
      <c r="DG75" s="46"/>
      <c r="DH75" s="46"/>
      <c r="DI75" s="46"/>
      <c r="DJ75" s="46"/>
      <c r="DK75" s="46"/>
      <c r="DL75" s="46"/>
      <c r="DM75" s="46"/>
      <c r="DN75" s="46"/>
      <c r="DO75" s="46"/>
      <c r="DP75" s="46"/>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c r="GO75"/>
      <c r="GP75"/>
      <c r="GQ75"/>
      <c r="GR75"/>
      <c r="GS75"/>
      <c r="GT75"/>
      <c r="GU75"/>
      <c r="GV75"/>
      <c r="GW75"/>
      <c r="GX75"/>
      <c r="GY75"/>
      <c r="GZ75"/>
      <c r="HA75"/>
      <c r="HB75"/>
      <c r="HC75"/>
      <c r="HD75"/>
      <c r="HE75"/>
      <c r="HF75"/>
      <c r="HG75"/>
      <c r="HH75"/>
      <c r="HI75"/>
      <c r="HJ75"/>
      <c r="HK75"/>
      <c r="HL75"/>
      <c r="HM75"/>
      <c r="HN75"/>
      <c r="HO75"/>
      <c r="HP75"/>
      <c r="HQ75"/>
      <c r="HR75"/>
      <c r="HS75"/>
      <c r="HT75"/>
      <c r="HU75"/>
      <c r="HV75"/>
      <c r="HW75"/>
      <c r="HX75"/>
      <c r="HY75"/>
      <c r="HZ75"/>
      <c r="IA75"/>
      <c r="IB75"/>
      <c r="IC75"/>
      <c r="ID75"/>
      <c r="IE75"/>
      <c r="IF75"/>
      <c r="IG75"/>
      <c r="IH75"/>
      <c r="II75"/>
      <c r="IJ75"/>
      <c r="IK75"/>
      <c r="IL75"/>
      <c r="IM75"/>
      <c r="IN75"/>
      <c r="IO75"/>
      <c r="IP75"/>
      <c r="IQ75"/>
      <c r="IR75"/>
      <c r="IS75"/>
      <c r="IT75"/>
      <c r="IU75"/>
      <c r="IV75"/>
      <c r="IW75"/>
      <c r="IX75"/>
      <c r="IY75"/>
      <c r="IZ75"/>
      <c r="JA75"/>
      <c r="JB75"/>
      <c r="JC75"/>
      <c r="JD75"/>
      <c r="JE75"/>
      <c r="JF75"/>
      <c r="JG75"/>
      <c r="JH75"/>
      <c r="JI75"/>
      <c r="JJ75"/>
      <c r="JK75"/>
      <c r="JL75"/>
      <c r="JM75"/>
      <c r="JN75"/>
      <c r="JO75"/>
      <c r="JP75"/>
      <c r="JQ75"/>
      <c r="JR75"/>
      <c r="JS75"/>
      <c r="JT75"/>
      <c r="JU75"/>
      <c r="JV75"/>
      <c r="JW75"/>
      <c r="JX75"/>
      <c r="JY75"/>
      <c r="JZ75"/>
      <c r="KA75"/>
      <c r="KB75"/>
      <c r="KC75"/>
      <c r="KD75"/>
      <c r="KE75"/>
      <c r="KF75"/>
      <c r="KG75"/>
      <c r="KH75"/>
      <c r="KI75"/>
      <c r="KJ75"/>
      <c r="KK75"/>
      <c r="KL75"/>
      <c r="KM75"/>
      <c r="KN75"/>
      <c r="KO75"/>
      <c r="KP75"/>
      <c r="KQ75"/>
      <c r="KR75"/>
      <c r="KS75"/>
      <c r="KT75"/>
      <c r="KU75"/>
      <c r="KV75"/>
      <c r="KW75"/>
      <c r="KX75"/>
      <c r="KY75"/>
      <c r="KZ75"/>
      <c r="LA75"/>
      <c r="LB75"/>
      <c r="LC75"/>
      <c r="LD75"/>
      <c r="LE75"/>
      <c r="LF75"/>
      <c r="LG75"/>
      <c r="LH75"/>
      <c r="LI75"/>
      <c r="LJ75"/>
      <c r="LK75"/>
      <c r="LL75"/>
      <c r="LM75"/>
      <c r="LN75"/>
      <c r="LO75"/>
      <c r="LP75"/>
      <c r="LQ75"/>
      <c r="LR75"/>
      <c r="LS75"/>
      <c r="LT75"/>
      <c r="LU75"/>
      <c r="LV75"/>
      <c r="LW75"/>
      <c r="LX75"/>
      <c r="LY75"/>
      <c r="LZ75"/>
      <c r="MA75"/>
      <c r="MB75"/>
      <c r="MC75"/>
      <c r="MD75"/>
      <c r="ME75"/>
      <c r="MF75"/>
      <c r="MG75"/>
      <c r="MH75"/>
      <c r="MI75"/>
      <c r="MJ75"/>
      <c r="MK75"/>
      <c r="ML75"/>
      <c r="MM75"/>
      <c r="MN75"/>
      <c r="MO75"/>
      <c r="MP75"/>
      <c r="MQ75"/>
      <c r="MR75"/>
      <c r="MS75"/>
      <c r="MT75"/>
      <c r="MU75"/>
      <c r="MV75"/>
      <c r="MW75"/>
      <c r="MX75"/>
      <c r="MY75"/>
      <c r="MZ75"/>
      <c r="NA75"/>
      <c r="NB75"/>
      <c r="NC75"/>
      <c r="ND75"/>
      <c r="NE75"/>
      <c r="NF75"/>
      <c r="NG75"/>
      <c r="NH75"/>
      <c r="NI75"/>
      <c r="NJ75"/>
      <c r="NK75"/>
      <c r="NL75"/>
      <c r="NM75"/>
      <c r="NN75"/>
      <c r="NO75"/>
      <c r="NP75"/>
      <c r="NQ75"/>
      <c r="NR75"/>
      <c r="NS75"/>
      <c r="NT75"/>
      <c r="NU75"/>
      <c r="NV75"/>
      <c r="NW75"/>
      <c r="NX75"/>
      <c r="NY75"/>
      <c r="NZ75"/>
      <c r="OA75"/>
      <c r="OB75"/>
      <c r="OC75"/>
      <c r="OD75"/>
      <c r="OE75"/>
      <c r="OF75"/>
      <c r="OG75"/>
      <c r="OH75"/>
      <c r="OI75"/>
      <c r="OJ75"/>
      <c r="OK75"/>
      <c r="OL75"/>
      <c r="OM75"/>
      <c r="ON75"/>
      <c r="OO75"/>
      <c r="OP75"/>
      <c r="OQ75"/>
      <c r="OR75"/>
      <c r="OS75"/>
      <c r="OT75"/>
      <c r="OU75"/>
      <c r="OV75"/>
      <c r="OW75"/>
      <c r="OX75"/>
      <c r="OY75"/>
      <c r="OZ75"/>
      <c r="PA75"/>
      <c r="PB75"/>
      <c r="PC75"/>
      <c r="PD75"/>
      <c r="PE75"/>
      <c r="PF75"/>
      <c r="PG75"/>
      <c r="PH75"/>
      <c r="PI75"/>
      <c r="PJ75"/>
      <c r="PK75"/>
      <c r="PL75"/>
      <c r="PM75"/>
      <c r="PN75"/>
      <c r="PO75"/>
      <c r="PP75"/>
      <c r="PQ75"/>
      <c r="PR75"/>
      <c r="PS75"/>
      <c r="PT75"/>
      <c r="PU75"/>
      <c r="PV75"/>
      <c r="PW75"/>
      <c r="PX75"/>
      <c r="PY75"/>
      <c r="PZ75"/>
      <c r="QA75"/>
      <c r="QB75"/>
      <c r="QC75"/>
      <c r="QD75"/>
      <c r="QE75"/>
      <c r="QF75"/>
      <c r="QG75"/>
      <c r="QH75"/>
      <c r="QI75"/>
      <c r="QJ75"/>
      <c r="QK75"/>
      <c r="QL75"/>
      <c r="QM75"/>
      <c r="QN75"/>
      <c r="QO75"/>
      <c r="QP75"/>
      <c r="QQ75"/>
      <c r="QR75"/>
      <c r="QS75"/>
      <c r="QT75"/>
      <c r="QU75"/>
      <c r="QV75"/>
      <c r="QW75"/>
      <c r="QX75"/>
      <c r="QY75"/>
      <c r="QZ75"/>
      <c r="RA75"/>
      <c r="RB75"/>
      <c r="RC75"/>
      <c r="RD75"/>
      <c r="RE75"/>
      <c r="RF75"/>
      <c r="RG75"/>
      <c r="RH75"/>
      <c r="RI75"/>
      <c r="RJ75"/>
      <c r="RK75"/>
      <c r="RL75"/>
      <c r="RM75"/>
      <c r="RN75"/>
      <c r="RO75"/>
      <c r="RP75"/>
      <c r="RQ75"/>
      <c r="RR75"/>
      <c r="RS75"/>
      <c r="RT75"/>
      <c r="RU75"/>
      <c r="RV75"/>
      <c r="RW75"/>
      <c r="RX75"/>
      <c r="RY75"/>
      <c r="RZ75"/>
      <c r="SA75"/>
      <c r="SB75"/>
      <c r="SC75"/>
      <c r="SD75"/>
      <c r="SE75"/>
      <c r="SF75"/>
      <c r="SG75"/>
      <c r="SH75"/>
      <c r="SI75"/>
      <c r="SJ75"/>
      <c r="SK75"/>
      <c r="SL75"/>
      <c r="SM75"/>
      <c r="SN75"/>
      <c r="SO75"/>
      <c r="SP75"/>
      <c r="SQ75"/>
      <c r="SR75"/>
      <c r="SS75"/>
      <c r="ST75"/>
      <c r="SU75"/>
      <c r="SV75"/>
      <c r="SW75"/>
      <c r="SX75"/>
      <c r="SY75"/>
      <c r="SZ75"/>
      <c r="TA75"/>
      <c r="TB75"/>
      <c r="TC75"/>
      <c r="TD75"/>
      <c r="TE75"/>
      <c r="TF75"/>
      <c r="TG75"/>
      <c r="TH75"/>
      <c r="TI75"/>
      <c r="TJ75"/>
      <c r="TK75"/>
      <c r="TL75"/>
      <c r="TM75"/>
      <c r="TN75"/>
      <c r="TO75"/>
      <c r="TP75"/>
      <c r="TQ75"/>
      <c r="TR75"/>
      <c r="TS75"/>
      <c r="TT75"/>
      <c r="TU75"/>
      <c r="TV75"/>
      <c r="TW75"/>
      <c r="TX75"/>
      <c r="TY75"/>
      <c r="TZ75"/>
      <c r="UA75"/>
      <c r="UB75"/>
      <c r="UC75"/>
      <c r="UD75"/>
      <c r="UE75"/>
      <c r="UF75"/>
      <c r="UG75"/>
      <c r="UH75"/>
      <c r="UI75"/>
      <c r="UJ75"/>
      <c r="UK75"/>
      <c r="UL75"/>
      <c r="UM75"/>
      <c r="UN75"/>
      <c r="UO75"/>
      <c r="UP75"/>
      <c r="UQ75"/>
      <c r="UR75"/>
      <c r="US75"/>
      <c r="UT75"/>
      <c r="UU75"/>
      <c r="UV75"/>
      <c r="UW75"/>
      <c r="UX75"/>
      <c r="UY75"/>
      <c r="UZ75"/>
      <c r="VA75"/>
      <c r="VB75"/>
      <c r="VC75"/>
      <c r="VD75"/>
      <c r="VE75"/>
      <c r="VF75"/>
      <c r="VG75"/>
      <c r="VH75"/>
      <c r="VI75"/>
      <c r="VJ75"/>
      <c r="VK75"/>
      <c r="VL75"/>
      <c r="VM75"/>
      <c r="VN75"/>
      <c r="VO75"/>
      <c r="VP75"/>
      <c r="VQ75"/>
      <c r="VR75"/>
      <c r="VS75"/>
      <c r="VT75"/>
      <c r="VU75"/>
      <c r="VV75"/>
      <c r="VW75"/>
      <c r="VX75"/>
      <c r="VY75"/>
      <c r="VZ75"/>
      <c r="WA75"/>
      <c r="WB75"/>
      <c r="WC75"/>
      <c r="WD75"/>
      <c r="WE75"/>
      <c r="WF75"/>
      <c r="WG75"/>
      <c r="WH75"/>
      <c r="WI75"/>
      <c r="WJ75"/>
      <c r="WK75"/>
      <c r="WL75"/>
      <c r="WM75"/>
      <c r="WN75"/>
      <c r="WO75"/>
      <c r="WP75"/>
      <c r="WQ75"/>
      <c r="WR75"/>
      <c r="WS75"/>
      <c r="WT75"/>
      <c r="WU75"/>
      <c r="WV75"/>
      <c r="WW75"/>
      <c r="WX75"/>
      <c r="WY75"/>
      <c r="WZ75"/>
      <c r="XA75"/>
      <c r="XB75"/>
      <c r="XC75"/>
      <c r="XD75"/>
      <c r="XE75"/>
      <c r="XF75"/>
      <c r="XG75"/>
      <c r="XH75"/>
      <c r="XI75"/>
      <c r="XJ75"/>
      <c r="XK75"/>
      <c r="XL75"/>
      <c r="XM75"/>
      <c r="XN75"/>
      <c r="XO75"/>
      <c r="XP75"/>
      <c r="XQ75"/>
      <c r="XR75"/>
      <c r="XS75"/>
      <c r="XT75"/>
      <c r="XU75"/>
      <c r="XV75"/>
      <c r="XW75"/>
      <c r="XX75"/>
      <c r="XY75"/>
      <c r="XZ75"/>
      <c r="YA75"/>
      <c r="YB75"/>
      <c r="YC75"/>
      <c r="YD75"/>
      <c r="YE75"/>
      <c r="YF75"/>
      <c r="YG75"/>
      <c r="YH75"/>
      <c r="YI75"/>
      <c r="YJ75"/>
      <c r="YK75"/>
      <c r="YL75"/>
      <c r="YM75"/>
      <c r="YN75"/>
      <c r="YO75"/>
      <c r="YP75"/>
      <c r="YQ75"/>
      <c r="YR75"/>
      <c r="YS75"/>
      <c r="YT75"/>
      <c r="YU75"/>
      <c r="YV75"/>
      <c r="YW75"/>
      <c r="YX75"/>
      <c r="YY75"/>
      <c r="YZ75"/>
      <c r="ZA75"/>
      <c r="ZB75"/>
      <c r="ZC75"/>
      <c r="ZD75"/>
      <c r="ZE75"/>
      <c r="ZF75"/>
      <c r="ZG75"/>
      <c r="ZH75"/>
      <c r="ZI75"/>
      <c r="ZJ75"/>
      <c r="ZK75"/>
      <c r="ZL75"/>
      <c r="ZM75"/>
      <c r="ZN75"/>
      <c r="ZO75"/>
      <c r="ZP75"/>
      <c r="ZQ75"/>
      <c r="ZR75"/>
      <c r="ZS75"/>
      <c r="ZT75"/>
      <c r="ZU75"/>
      <c r="ZV75"/>
      <c r="ZW75"/>
      <c r="ZX75"/>
      <c r="ZY75"/>
      <c r="ZZ75" s="52"/>
      <c r="AAA75" s="192"/>
      <c r="AAD75" s="90"/>
      <c r="AAE75" s="519">
        <v>1</v>
      </c>
      <c r="AAF75" s="190" t="s">
        <v>52</v>
      </c>
      <c r="AAG75" s="71"/>
      <c r="AAH75" s="71"/>
      <c r="AAI75" s="71"/>
      <c r="AAJ75" s="55"/>
      <c r="AAK75" s="39"/>
      <c r="AAL75" s="90"/>
      <c r="AAN75"/>
      <c r="AAO75"/>
      <c r="AAP75"/>
      <c r="AAQ75"/>
      <c r="AAR75"/>
      <c r="AAS75"/>
      <c r="AAT75"/>
      <c r="AAU75"/>
      <c r="AAV75"/>
      <c r="AAW75"/>
      <c r="AAX75"/>
      <c r="AAY75"/>
    </row>
    <row r="76" spans="1:727" s="23" customFormat="1" ht="15" customHeight="1" outlineLevel="1">
      <c r="A76" s="171"/>
      <c r="B76" s="618" t="s">
        <v>215</v>
      </c>
      <c r="C76" s="101"/>
      <c r="D76" s="235"/>
      <c r="E76" s="155"/>
      <c r="F76" s="153"/>
      <c r="G76" s="156"/>
      <c r="H76" s="157"/>
      <c r="I76" s="244"/>
      <c r="J76" s="193"/>
      <c r="K76" s="46"/>
      <c r="L76" s="46"/>
      <c r="M76" s="46"/>
      <c r="N76" s="46"/>
      <c r="O76" s="46"/>
      <c r="P76" s="46"/>
      <c r="Q76" s="46"/>
      <c r="R76" s="46"/>
      <c r="S76" s="46"/>
      <c r="T76" s="46"/>
      <c r="U76" s="46"/>
      <c r="V76" s="46"/>
      <c r="W76" s="46"/>
      <c r="X76" s="46"/>
      <c r="Y76" s="46"/>
      <c r="Z76" s="46"/>
      <c r="AA76" s="46"/>
      <c r="AB76" s="46"/>
      <c r="AC76" s="46"/>
      <c r="AD76" s="46"/>
      <c r="AE76" s="46"/>
      <c r="AF76" s="46"/>
      <c r="AG76" s="46"/>
      <c r="AH76" s="46"/>
      <c r="AI76" s="46"/>
      <c r="AJ76" s="46"/>
      <c r="AK76" s="46"/>
      <c r="AL76" s="46"/>
      <c r="AM76" s="46"/>
      <c r="AN76" s="46"/>
      <c r="AO76" s="46"/>
      <c r="AP76" s="46"/>
      <c r="AQ76" s="46"/>
      <c r="AR76" s="46"/>
      <c r="AS76" s="46"/>
      <c r="AT76" s="46"/>
      <c r="AU76" s="46"/>
      <c r="AV76" s="46"/>
      <c r="AW76" s="46"/>
      <c r="AX76" s="46"/>
      <c r="AY76" s="46"/>
      <c r="AZ76" s="46"/>
      <c r="BA76" s="46"/>
      <c r="BB76" s="46"/>
      <c r="BC76" s="46"/>
      <c r="BD76" s="46"/>
      <c r="BE76" s="46"/>
      <c r="BF76" s="46"/>
      <c r="BG76" s="46"/>
      <c r="BH76" s="46"/>
      <c r="BI76" s="46"/>
      <c r="BJ76" s="46"/>
      <c r="BK76" s="46"/>
      <c r="BL76" s="46"/>
      <c r="BM76" s="46"/>
      <c r="BN76" s="46"/>
      <c r="BO76" s="46"/>
      <c r="BP76" s="46"/>
      <c r="BQ76" s="46"/>
      <c r="BR76" s="46"/>
      <c r="BS76" s="46"/>
      <c r="BT76" s="46"/>
      <c r="BU76" s="46"/>
      <c r="BV76" s="46"/>
      <c r="BW76" s="46"/>
      <c r="BX76" s="46"/>
      <c r="BY76" s="46"/>
      <c r="BZ76" s="46"/>
      <c r="CA76" s="46"/>
      <c r="CB76" s="46"/>
      <c r="CC76" s="46"/>
      <c r="CD76" s="46"/>
      <c r="CE76" s="46"/>
      <c r="CF76" s="46"/>
      <c r="CG76" s="46"/>
      <c r="CH76" s="46"/>
      <c r="CI76" s="46"/>
      <c r="CJ76" s="46"/>
      <c r="CK76" s="46"/>
      <c r="CL76" s="46"/>
      <c r="CM76" s="46"/>
      <c r="CN76" s="46"/>
      <c r="CO76" s="46"/>
      <c r="CP76" s="46"/>
      <c r="CQ76" s="46"/>
      <c r="CR76" s="46"/>
      <c r="CS76" s="46"/>
      <c r="CT76" s="46"/>
      <c r="CU76" s="46"/>
      <c r="CV76" s="46"/>
      <c r="CW76" s="46"/>
      <c r="CX76" s="46"/>
      <c r="CY76" s="46"/>
      <c r="CZ76" s="46"/>
      <c r="DA76" s="46"/>
      <c r="DB76" s="46"/>
      <c r="DC76" s="46"/>
      <c r="DD76" s="46"/>
      <c r="DE76" s="46"/>
      <c r="DF76" s="46"/>
      <c r="DG76" s="46"/>
      <c r="DH76" s="46"/>
      <c r="DI76" s="46"/>
      <c r="DJ76" s="46"/>
      <c r="DK76" s="46"/>
      <c r="DL76" s="46"/>
      <c r="DM76" s="46"/>
      <c r="DN76" s="46"/>
      <c r="DO76" s="46"/>
      <c r="DP76" s="4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c r="GR76"/>
      <c r="GS76"/>
      <c r="GT76"/>
      <c r="GU76"/>
      <c r="GV76"/>
      <c r="GW76"/>
      <c r="GX76"/>
      <c r="GY76"/>
      <c r="GZ76"/>
      <c r="HA76"/>
      <c r="HB76"/>
      <c r="HC76"/>
      <c r="HD76"/>
      <c r="HE76"/>
      <c r="HF76"/>
      <c r="HG76"/>
      <c r="HH76"/>
      <c r="HI76"/>
      <c r="HJ76"/>
      <c r="HK76"/>
      <c r="HL76"/>
      <c r="HM76"/>
      <c r="HN76"/>
      <c r="HO76"/>
      <c r="HP76"/>
      <c r="HQ76"/>
      <c r="HR76"/>
      <c r="HS76"/>
      <c r="HT76"/>
      <c r="HU76"/>
      <c r="HV76"/>
      <c r="HW76"/>
      <c r="HX76"/>
      <c r="HY76"/>
      <c r="HZ76"/>
      <c r="IA76"/>
      <c r="IB76"/>
      <c r="IC76"/>
      <c r="ID76"/>
      <c r="IE76"/>
      <c r="IF76"/>
      <c r="IG76"/>
      <c r="IH76"/>
      <c r="II76"/>
      <c r="IJ76"/>
      <c r="IK76"/>
      <c r="IL76"/>
      <c r="IM76"/>
      <c r="IN76"/>
      <c r="IO76"/>
      <c r="IP76"/>
      <c r="IQ76"/>
      <c r="IR76"/>
      <c r="IS76"/>
      <c r="IT76"/>
      <c r="IU76"/>
      <c r="IV76"/>
      <c r="IW76"/>
      <c r="IX76"/>
      <c r="IY76"/>
      <c r="IZ76"/>
      <c r="JA76"/>
      <c r="JB76"/>
      <c r="JC76"/>
      <c r="JD76"/>
      <c r="JE76"/>
      <c r="JF76"/>
      <c r="JG76"/>
      <c r="JH76"/>
      <c r="JI76"/>
      <c r="JJ76"/>
      <c r="JK76"/>
      <c r="JL76"/>
      <c r="JM76"/>
      <c r="JN76"/>
      <c r="JO76"/>
      <c r="JP76"/>
      <c r="JQ76"/>
      <c r="JR76"/>
      <c r="JS76"/>
      <c r="JT76"/>
      <c r="JU76"/>
      <c r="JV76"/>
      <c r="JW76"/>
      <c r="JX76"/>
      <c r="JY76"/>
      <c r="JZ76"/>
      <c r="KA76"/>
      <c r="KB76"/>
      <c r="KC76"/>
      <c r="KD76"/>
      <c r="KE76"/>
      <c r="KF76"/>
      <c r="KG76"/>
      <c r="KH76"/>
      <c r="KI76"/>
      <c r="KJ76"/>
      <c r="KK76"/>
      <c r="KL76"/>
      <c r="KM76"/>
      <c r="KN76"/>
      <c r="KO76"/>
      <c r="KP76"/>
      <c r="KQ76"/>
      <c r="KR76"/>
      <c r="KS76"/>
      <c r="KT76"/>
      <c r="KU76"/>
      <c r="KV76"/>
      <c r="KW76"/>
      <c r="KX76"/>
      <c r="KY76"/>
      <c r="KZ76"/>
      <c r="LA76"/>
      <c r="LB76"/>
      <c r="LC76"/>
      <c r="LD76"/>
      <c r="LE76"/>
      <c r="LF76"/>
      <c r="LG76"/>
      <c r="LH76"/>
      <c r="LI76"/>
      <c r="LJ76"/>
      <c r="LK76"/>
      <c r="LL76"/>
      <c r="LM76"/>
      <c r="LN76"/>
      <c r="LO76"/>
      <c r="LP76"/>
      <c r="LQ76"/>
      <c r="LR76"/>
      <c r="LS76"/>
      <c r="LT76"/>
      <c r="LU76"/>
      <c r="LV76"/>
      <c r="LW76"/>
      <c r="LX76"/>
      <c r="LY76"/>
      <c r="LZ76"/>
      <c r="MA76"/>
      <c r="MB76"/>
      <c r="MC76"/>
      <c r="MD76"/>
      <c r="ME76"/>
      <c r="MF76"/>
      <c r="MG76"/>
      <c r="MH76"/>
      <c r="MI76"/>
      <c r="MJ76"/>
      <c r="MK76"/>
      <c r="ML76"/>
      <c r="MM76"/>
      <c r="MN76"/>
      <c r="MO76"/>
      <c r="MP76"/>
      <c r="MQ76"/>
      <c r="MR76"/>
      <c r="MS76"/>
      <c r="MT76"/>
      <c r="MU76"/>
      <c r="MV76"/>
      <c r="MW76"/>
      <c r="MX76"/>
      <c r="MY76"/>
      <c r="MZ76"/>
      <c r="NA76"/>
      <c r="NB76"/>
      <c r="NC76"/>
      <c r="ND76"/>
      <c r="NE76"/>
      <c r="NF76"/>
      <c r="NG76"/>
      <c r="NH76"/>
      <c r="NI76"/>
      <c r="NJ76"/>
      <c r="NK76"/>
      <c r="NL76"/>
      <c r="NM76"/>
      <c r="NN76"/>
      <c r="NO76"/>
      <c r="NP76"/>
      <c r="NQ76"/>
      <c r="NR76"/>
      <c r="NS76"/>
      <c r="NT76"/>
      <c r="NU76"/>
      <c r="NV76"/>
      <c r="NW76"/>
      <c r="NX76"/>
      <c r="NY76"/>
      <c r="NZ76"/>
      <c r="OA76"/>
      <c r="OB76"/>
      <c r="OC76"/>
      <c r="OD76"/>
      <c r="OE76"/>
      <c r="OF76"/>
      <c r="OG76"/>
      <c r="OH76"/>
      <c r="OI76"/>
      <c r="OJ76"/>
      <c r="OK76"/>
      <c r="OL76"/>
      <c r="OM76"/>
      <c r="ON76"/>
      <c r="OO76"/>
      <c r="OP76"/>
      <c r="OQ76"/>
      <c r="OR76"/>
      <c r="OS76"/>
      <c r="OT76"/>
      <c r="OU76"/>
      <c r="OV76"/>
      <c r="OW76"/>
      <c r="OX76"/>
      <c r="OY76"/>
      <c r="OZ76"/>
      <c r="PA76"/>
      <c r="PB76"/>
      <c r="PC76"/>
      <c r="PD76"/>
      <c r="PE76"/>
      <c r="PF76"/>
      <c r="PG76"/>
      <c r="PH76"/>
      <c r="PI76"/>
      <c r="PJ76"/>
      <c r="PK76"/>
      <c r="PL76"/>
      <c r="PM76"/>
      <c r="PN76"/>
      <c r="PO76"/>
      <c r="PP76"/>
      <c r="PQ76"/>
      <c r="PR76"/>
      <c r="PS76"/>
      <c r="PT76"/>
      <c r="PU76"/>
      <c r="PV76"/>
      <c r="PW76"/>
      <c r="PX76"/>
      <c r="PY76"/>
      <c r="PZ76"/>
      <c r="QA76"/>
      <c r="QB76"/>
      <c r="QC76"/>
      <c r="QD76"/>
      <c r="QE76"/>
      <c r="QF76"/>
      <c r="QG76"/>
      <c r="QH76"/>
      <c r="QI76"/>
      <c r="QJ76"/>
      <c r="QK76"/>
      <c r="QL76"/>
      <c r="QM76"/>
      <c r="QN76"/>
      <c r="QO76"/>
      <c r="QP76"/>
      <c r="QQ76"/>
      <c r="QR76"/>
      <c r="QS76"/>
      <c r="QT76"/>
      <c r="QU76"/>
      <c r="QV76"/>
      <c r="QW76"/>
      <c r="QX76"/>
      <c r="QY76"/>
      <c r="QZ76"/>
      <c r="RA76"/>
      <c r="RB76"/>
      <c r="RC76"/>
      <c r="RD76"/>
      <c r="RE76"/>
      <c r="RF76"/>
      <c r="RG76"/>
      <c r="RH76"/>
      <c r="RI76"/>
      <c r="RJ76"/>
      <c r="RK76"/>
      <c r="RL76"/>
      <c r="RM76"/>
      <c r="RN76"/>
      <c r="RO76"/>
      <c r="RP76"/>
      <c r="RQ76"/>
      <c r="RR76"/>
      <c r="RS76"/>
      <c r="RT76"/>
      <c r="RU76"/>
      <c r="RV76"/>
      <c r="RW76"/>
      <c r="RX76"/>
      <c r="RY76"/>
      <c r="RZ76"/>
      <c r="SA76"/>
      <c r="SB76"/>
      <c r="SC76"/>
      <c r="SD76"/>
      <c r="SE76"/>
      <c r="SF76"/>
      <c r="SG76"/>
      <c r="SH76"/>
      <c r="SI76"/>
      <c r="SJ76"/>
      <c r="SK76"/>
      <c r="SL76"/>
      <c r="SM76"/>
      <c r="SN76"/>
      <c r="SO76"/>
      <c r="SP76"/>
      <c r="SQ76"/>
      <c r="SR76"/>
      <c r="SS76"/>
      <c r="ST76"/>
      <c r="SU76"/>
      <c r="SV76"/>
      <c r="SW76"/>
      <c r="SX76"/>
      <c r="SY76"/>
      <c r="SZ76"/>
      <c r="TA76"/>
      <c r="TB76"/>
      <c r="TC76"/>
      <c r="TD76"/>
      <c r="TE76"/>
      <c r="TF76"/>
      <c r="TG76"/>
      <c r="TH76"/>
      <c r="TI76"/>
      <c r="TJ76"/>
      <c r="TK76"/>
      <c r="TL76"/>
      <c r="TM76"/>
      <c r="TN76"/>
      <c r="TO76"/>
      <c r="TP76"/>
      <c r="TQ76"/>
      <c r="TR76"/>
      <c r="TS76"/>
      <c r="TT76"/>
      <c r="TU76"/>
      <c r="TV76"/>
      <c r="TW76"/>
      <c r="TX76"/>
      <c r="TY76"/>
      <c r="TZ76"/>
      <c r="UA76"/>
      <c r="UB76"/>
      <c r="UC76"/>
      <c r="UD76"/>
      <c r="UE76"/>
      <c r="UF76"/>
      <c r="UG76"/>
      <c r="UH76"/>
      <c r="UI76"/>
      <c r="UJ76"/>
      <c r="UK76"/>
      <c r="UL76"/>
      <c r="UM76"/>
      <c r="UN76"/>
      <c r="UO76"/>
      <c r="UP76"/>
      <c r="UQ76"/>
      <c r="UR76"/>
      <c r="US76"/>
      <c r="UT76"/>
      <c r="UU76"/>
      <c r="UV76"/>
      <c r="UW76"/>
      <c r="UX76"/>
      <c r="UY76"/>
      <c r="UZ76"/>
      <c r="VA76"/>
      <c r="VB76"/>
      <c r="VC76"/>
      <c r="VD76"/>
      <c r="VE76"/>
      <c r="VF76"/>
      <c r="VG76"/>
      <c r="VH76"/>
      <c r="VI76"/>
      <c r="VJ76"/>
      <c r="VK76"/>
      <c r="VL76"/>
      <c r="VM76"/>
      <c r="VN76"/>
      <c r="VO76"/>
      <c r="VP76"/>
      <c r="VQ76"/>
      <c r="VR76"/>
      <c r="VS76"/>
      <c r="VT76"/>
      <c r="VU76"/>
      <c r="VV76"/>
      <c r="VW76"/>
      <c r="VX76"/>
      <c r="VY76"/>
      <c r="VZ76"/>
      <c r="WA76"/>
      <c r="WB76"/>
      <c r="WC76"/>
      <c r="WD76"/>
      <c r="WE76"/>
      <c r="WF76"/>
      <c r="WG76"/>
      <c r="WH76"/>
      <c r="WI76"/>
      <c r="WJ76"/>
      <c r="WK76"/>
      <c r="WL76"/>
      <c r="WM76"/>
      <c r="WN76"/>
      <c r="WO76"/>
      <c r="WP76"/>
      <c r="WQ76"/>
      <c r="WR76"/>
      <c r="WS76"/>
      <c r="WT76"/>
      <c r="WU76"/>
      <c r="WV76"/>
      <c r="WW76"/>
      <c r="WX76"/>
      <c r="WY76"/>
      <c r="WZ76"/>
      <c r="XA76"/>
      <c r="XB76"/>
      <c r="XC76"/>
      <c r="XD76"/>
      <c r="XE76"/>
      <c r="XF76"/>
      <c r="XG76"/>
      <c r="XH76"/>
      <c r="XI76"/>
      <c r="XJ76"/>
      <c r="XK76"/>
      <c r="XL76"/>
      <c r="XM76"/>
      <c r="XN76"/>
      <c r="XO76"/>
      <c r="XP76"/>
      <c r="XQ76"/>
      <c r="XR76"/>
      <c r="XS76"/>
      <c r="XT76"/>
      <c r="XU76"/>
      <c r="XV76"/>
      <c r="XW76"/>
      <c r="XX76"/>
      <c r="XY76"/>
      <c r="XZ76"/>
      <c r="YA76"/>
      <c r="YB76"/>
      <c r="YC76"/>
      <c r="YD76"/>
      <c r="YE76"/>
      <c r="YF76"/>
      <c r="YG76"/>
      <c r="YH76"/>
      <c r="YI76"/>
      <c r="YJ76"/>
      <c r="YK76"/>
      <c r="YL76"/>
      <c r="YM76"/>
      <c r="YN76"/>
      <c r="YO76"/>
      <c r="YP76"/>
      <c r="YQ76"/>
      <c r="YR76"/>
      <c r="YS76"/>
      <c r="YT76"/>
      <c r="YU76"/>
      <c r="YV76"/>
      <c r="YW76"/>
      <c r="YX76"/>
      <c r="YY76"/>
      <c r="YZ76"/>
      <c r="ZA76"/>
      <c r="ZB76"/>
      <c r="ZC76"/>
      <c r="ZD76"/>
      <c r="ZE76"/>
      <c r="ZF76"/>
      <c r="ZG76"/>
      <c r="ZH76"/>
      <c r="ZI76"/>
      <c r="ZJ76"/>
      <c r="ZK76"/>
      <c r="ZL76"/>
      <c r="ZM76"/>
      <c r="ZN76"/>
      <c r="ZO76"/>
      <c r="ZP76"/>
      <c r="ZQ76"/>
      <c r="ZR76"/>
      <c r="ZS76"/>
      <c r="ZT76"/>
      <c r="ZU76"/>
      <c r="ZV76"/>
      <c r="ZW76"/>
      <c r="ZX76"/>
      <c r="ZY76"/>
      <c r="ZZ76" s="52"/>
      <c r="AAA76" s="192"/>
      <c r="AAD76" s="90"/>
      <c r="AAE76" s="519">
        <v>1</v>
      </c>
      <c r="AAF76" s="190" t="s">
        <v>52</v>
      </c>
      <c r="AAG76" s="71"/>
      <c r="AAH76" s="71"/>
      <c r="AAI76" s="71"/>
      <c r="AAJ76" s="55"/>
      <c r="AAK76" s="39"/>
      <c r="AAL76" s="90"/>
      <c r="AAN76"/>
      <c r="AAO76"/>
      <c r="AAP76"/>
      <c r="AAQ76"/>
      <c r="AAR76"/>
      <c r="AAS76"/>
      <c r="AAT76"/>
      <c r="AAU76"/>
      <c r="AAV76"/>
      <c r="AAW76"/>
      <c r="AAX76"/>
      <c r="AAY76"/>
    </row>
    <row r="77" spans="1:727" s="330" customFormat="1" ht="15" customHeight="1" outlineLevel="1">
      <c r="A77" s="329"/>
      <c r="B77" s="619" t="s">
        <v>141</v>
      </c>
      <c r="C77" s="331" t="s">
        <v>0</v>
      </c>
      <c r="E77" s="498"/>
      <c r="F77" s="498"/>
      <c r="G77" s="498"/>
      <c r="H77" s="498"/>
      <c r="I77" s="332"/>
      <c r="J77" s="333"/>
      <c r="K77" s="334"/>
      <c r="L77" s="334"/>
      <c r="M77" s="334"/>
      <c r="N77" s="334"/>
      <c r="O77" s="334"/>
      <c r="P77" s="334"/>
      <c r="Q77" s="334"/>
      <c r="R77" s="334"/>
      <c r="S77" s="334"/>
      <c r="T77" s="334"/>
      <c r="U77" s="334"/>
      <c r="V77" s="334"/>
      <c r="W77" s="334"/>
      <c r="X77" s="334"/>
      <c r="Y77" s="334"/>
      <c r="Z77" s="334"/>
      <c r="AA77" s="334"/>
      <c r="AB77" s="334"/>
      <c r="AC77" s="334"/>
      <c r="AD77" s="334"/>
      <c r="AE77" s="334"/>
      <c r="AF77" s="334"/>
      <c r="AG77" s="334"/>
      <c r="AH77" s="334"/>
      <c r="AI77" s="334"/>
      <c r="AJ77" s="334"/>
      <c r="AK77" s="334"/>
      <c r="AL77" s="334"/>
      <c r="AM77" s="334"/>
      <c r="AN77" s="334"/>
      <c r="AO77" s="334"/>
      <c r="AP77" s="334"/>
      <c r="AQ77" s="334"/>
      <c r="AR77" s="334"/>
      <c r="AS77" s="334"/>
      <c r="AT77" s="334"/>
      <c r="AU77" s="334"/>
      <c r="AV77" s="334"/>
      <c r="AW77" s="334"/>
      <c r="AX77" s="334"/>
      <c r="AY77" s="334"/>
      <c r="AZ77" s="334"/>
      <c r="BA77" s="334"/>
      <c r="BB77" s="334"/>
      <c r="BC77" s="334"/>
      <c r="BD77" s="334"/>
      <c r="BE77" s="334"/>
      <c r="BF77" s="334"/>
      <c r="BG77" s="334"/>
      <c r="BH77" s="334"/>
      <c r="BI77" s="334"/>
      <c r="BJ77" s="334"/>
      <c r="BK77" s="334"/>
      <c r="BL77" s="334"/>
      <c r="BM77" s="334"/>
      <c r="BN77" s="334"/>
      <c r="BO77" s="334"/>
      <c r="BP77" s="334"/>
      <c r="BQ77" s="334"/>
      <c r="BR77" s="334"/>
      <c r="BS77" s="334"/>
      <c r="BT77" s="334"/>
      <c r="BU77" s="334"/>
      <c r="BV77" s="334"/>
      <c r="BW77" s="334"/>
      <c r="BX77" s="334"/>
      <c r="BY77" s="334"/>
      <c r="BZ77" s="334"/>
      <c r="CA77" s="334"/>
      <c r="CB77" s="334"/>
      <c r="CC77" s="334"/>
      <c r="CD77" s="334"/>
      <c r="CE77" s="334"/>
      <c r="CF77" s="334"/>
      <c r="CG77" s="334"/>
      <c r="CH77" s="334"/>
      <c r="CI77" s="334"/>
      <c r="CJ77" s="334"/>
      <c r="CK77" s="334"/>
      <c r="CL77" s="334"/>
      <c r="CM77" s="334"/>
      <c r="CN77" s="334"/>
      <c r="CO77" s="334"/>
      <c r="CP77" s="334"/>
      <c r="CQ77" s="334"/>
      <c r="CR77" s="334"/>
      <c r="CS77" s="334"/>
      <c r="CT77" s="334"/>
      <c r="CU77" s="334"/>
      <c r="CV77" s="334"/>
      <c r="CW77" s="334"/>
      <c r="CX77" s="334"/>
      <c r="CY77" s="334"/>
      <c r="CZ77" s="334"/>
      <c r="DA77" s="334"/>
      <c r="DB77" s="334"/>
      <c r="DC77" s="334"/>
      <c r="DD77" s="334"/>
      <c r="DE77" s="334"/>
      <c r="DF77" s="334"/>
      <c r="DG77" s="334"/>
      <c r="DH77" s="334"/>
      <c r="DI77" s="334"/>
      <c r="DJ77" s="334"/>
      <c r="DK77" s="334"/>
      <c r="DL77" s="334"/>
      <c r="DM77" s="334"/>
      <c r="DN77" s="334"/>
      <c r="DO77" s="334"/>
      <c r="DP77" s="334"/>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c r="GR77"/>
      <c r="GS77"/>
      <c r="GT77"/>
      <c r="GU77"/>
      <c r="GV77"/>
      <c r="GW77"/>
      <c r="GX77"/>
      <c r="GY77"/>
      <c r="GZ77"/>
      <c r="HA77"/>
      <c r="HB77"/>
      <c r="HC77"/>
      <c r="HD77"/>
      <c r="HE77"/>
      <c r="HF77"/>
      <c r="HG77"/>
      <c r="HH77"/>
      <c r="HI77"/>
      <c r="HJ77"/>
      <c r="HK77"/>
      <c r="HL77"/>
      <c r="HM77"/>
      <c r="HN77"/>
      <c r="HO77"/>
      <c r="HP77"/>
      <c r="HQ77"/>
      <c r="HR77"/>
      <c r="HS77"/>
      <c r="HT77"/>
      <c r="HU77"/>
      <c r="HV77"/>
      <c r="HW77"/>
      <c r="HX77"/>
      <c r="HY77"/>
      <c r="HZ77"/>
      <c r="IA77"/>
      <c r="IB77"/>
      <c r="IC77"/>
      <c r="ID77"/>
      <c r="IE77"/>
      <c r="IF77"/>
      <c r="IG77"/>
      <c r="IH77"/>
      <c r="II77"/>
      <c r="IJ77"/>
      <c r="IK77"/>
      <c r="IL77"/>
      <c r="IM77"/>
      <c r="IN77"/>
      <c r="IO77"/>
      <c r="IP77"/>
      <c r="IQ77"/>
      <c r="IR77"/>
      <c r="IS77"/>
      <c r="IT77"/>
      <c r="IU77"/>
      <c r="IV77"/>
      <c r="IW77"/>
      <c r="IX77"/>
      <c r="IY77"/>
      <c r="IZ77"/>
      <c r="JA77"/>
      <c r="JB77"/>
      <c r="JC77"/>
      <c r="JD77"/>
      <c r="JE77"/>
      <c r="JF77"/>
      <c r="JG77"/>
      <c r="JH77"/>
      <c r="JI77"/>
      <c r="JJ77"/>
      <c r="JK77"/>
      <c r="JL77"/>
      <c r="JM77"/>
      <c r="JN77"/>
      <c r="JO77"/>
      <c r="JP77"/>
      <c r="JQ77"/>
      <c r="JR77"/>
      <c r="JS77"/>
      <c r="JT77"/>
      <c r="JU77"/>
      <c r="JV77"/>
      <c r="JW77"/>
      <c r="JX77"/>
      <c r="JY77"/>
      <c r="JZ77"/>
      <c r="KA77"/>
      <c r="KB77"/>
      <c r="KC77"/>
      <c r="KD77"/>
      <c r="KE77"/>
      <c r="KF77"/>
      <c r="KG77"/>
      <c r="KH77"/>
      <c r="KI77"/>
      <c r="KJ77"/>
      <c r="KK77"/>
      <c r="KL77"/>
      <c r="KM77"/>
      <c r="KN77"/>
      <c r="KO77"/>
      <c r="KP77"/>
      <c r="KQ77"/>
      <c r="KR77"/>
      <c r="KS77"/>
      <c r="KT77"/>
      <c r="KU77"/>
      <c r="KV77"/>
      <c r="KW77"/>
      <c r="KX77"/>
      <c r="KY77"/>
      <c r="KZ77"/>
      <c r="LA77"/>
      <c r="LB77"/>
      <c r="LC77"/>
      <c r="LD77"/>
      <c r="LE77"/>
      <c r="LF77"/>
      <c r="LG77"/>
      <c r="LH77"/>
      <c r="LI77"/>
      <c r="LJ77"/>
      <c r="LK77"/>
      <c r="LL77"/>
      <c r="LM77"/>
      <c r="LN77"/>
      <c r="LO77"/>
      <c r="LP77"/>
      <c r="LQ77"/>
      <c r="LR77"/>
      <c r="LS77"/>
      <c r="LT77"/>
      <c r="LU77"/>
      <c r="LV77"/>
      <c r="LW77"/>
      <c r="LX77"/>
      <c r="LY77"/>
      <c r="LZ77"/>
      <c r="MA77"/>
      <c r="MB77"/>
      <c r="MC77"/>
      <c r="MD77"/>
      <c r="ME77"/>
      <c r="MF77"/>
      <c r="MG77"/>
      <c r="MH77"/>
      <c r="MI77"/>
      <c r="MJ77"/>
      <c r="MK77"/>
      <c r="ML77"/>
      <c r="MM77"/>
      <c r="MN77"/>
      <c r="MO77"/>
      <c r="MP77"/>
      <c r="MQ77"/>
      <c r="MR77"/>
      <c r="MS77"/>
      <c r="MT77"/>
      <c r="MU77"/>
      <c r="MV77"/>
      <c r="MW77"/>
      <c r="MX77"/>
      <c r="MY77"/>
      <c r="MZ77"/>
      <c r="NA77"/>
      <c r="NB77"/>
      <c r="NC77"/>
      <c r="ND77"/>
      <c r="NE77"/>
      <c r="NF77"/>
      <c r="NG77"/>
      <c r="NH77"/>
      <c r="NI77"/>
      <c r="NJ77"/>
      <c r="NK77"/>
      <c r="NL77"/>
      <c r="NM77"/>
      <c r="NN77"/>
      <c r="NO77"/>
      <c r="NP77"/>
      <c r="NQ77"/>
      <c r="NR77"/>
      <c r="NS77"/>
      <c r="NT77"/>
      <c r="NU77"/>
      <c r="NV77"/>
      <c r="NW77"/>
      <c r="NX77"/>
      <c r="NY77"/>
      <c r="NZ77"/>
      <c r="OA77"/>
      <c r="OB77"/>
      <c r="OC77"/>
      <c r="OD77"/>
      <c r="OE77"/>
      <c r="OF77"/>
      <c r="OG77"/>
      <c r="OH77"/>
      <c r="OI77"/>
      <c r="OJ77"/>
      <c r="OK77"/>
      <c r="OL77"/>
      <c r="OM77"/>
      <c r="ON77"/>
      <c r="OO77"/>
      <c r="OP77"/>
      <c r="OQ77"/>
      <c r="OR77"/>
      <c r="OS77"/>
      <c r="OT77"/>
      <c r="OU77"/>
      <c r="OV77"/>
      <c r="OW77"/>
      <c r="OX77"/>
      <c r="OY77"/>
      <c r="OZ77"/>
      <c r="PA77"/>
      <c r="PB77"/>
      <c r="PC77"/>
      <c r="PD77"/>
      <c r="PE77"/>
      <c r="PF77"/>
      <c r="PG77"/>
      <c r="PH77"/>
      <c r="PI77"/>
      <c r="PJ77"/>
      <c r="PK77"/>
      <c r="PL77"/>
      <c r="PM77"/>
      <c r="PN77"/>
      <c r="PO77"/>
      <c r="PP77"/>
      <c r="PQ77"/>
      <c r="PR77"/>
      <c r="PS77"/>
      <c r="PT77"/>
      <c r="PU77"/>
      <c r="PV77"/>
      <c r="PW77"/>
      <c r="PX77"/>
      <c r="PY77"/>
      <c r="PZ77"/>
      <c r="QA77"/>
      <c r="QB77"/>
      <c r="QC77"/>
      <c r="QD77"/>
      <c r="QE77"/>
      <c r="QF77"/>
      <c r="QG77"/>
      <c r="QH77"/>
      <c r="QI77"/>
      <c r="QJ77"/>
      <c r="QK77"/>
      <c r="QL77"/>
      <c r="QM77"/>
      <c r="QN77"/>
      <c r="QO77"/>
      <c r="QP77"/>
      <c r="QQ77"/>
      <c r="QR77"/>
      <c r="QS77"/>
      <c r="QT77"/>
      <c r="QU77"/>
      <c r="QV77"/>
      <c r="QW77"/>
      <c r="QX77"/>
      <c r="QY77"/>
      <c r="QZ77"/>
      <c r="RA77"/>
      <c r="RB77"/>
      <c r="RC77"/>
      <c r="RD77"/>
      <c r="RE77"/>
      <c r="RF77"/>
      <c r="RG77"/>
      <c r="RH77"/>
      <c r="RI77"/>
      <c r="RJ77"/>
      <c r="RK77"/>
      <c r="RL77"/>
      <c r="RM77"/>
      <c r="RN77"/>
      <c r="RO77"/>
      <c r="RP77"/>
      <c r="RQ77"/>
      <c r="RR77"/>
      <c r="RS77"/>
      <c r="RT77"/>
      <c r="RU77"/>
      <c r="RV77"/>
      <c r="RW77"/>
      <c r="RX77"/>
      <c r="RY77"/>
      <c r="RZ77"/>
      <c r="SA77"/>
      <c r="SB77"/>
      <c r="SC77"/>
      <c r="SD77"/>
      <c r="SE77"/>
      <c r="SF77"/>
      <c r="SG77"/>
      <c r="SH77"/>
      <c r="SI77"/>
      <c r="SJ77"/>
      <c r="SK77"/>
      <c r="SL77"/>
      <c r="SM77"/>
      <c r="SN77"/>
      <c r="SO77"/>
      <c r="SP77"/>
      <c r="SQ77"/>
      <c r="SR77"/>
      <c r="SS77"/>
      <c r="ST77"/>
      <c r="SU77"/>
      <c r="SV77"/>
      <c r="SW77"/>
      <c r="SX77"/>
      <c r="SY77"/>
      <c r="SZ77"/>
      <c r="TA77"/>
      <c r="TB77"/>
      <c r="TC77"/>
      <c r="TD77"/>
      <c r="TE77"/>
      <c r="TF77"/>
      <c r="TG77"/>
      <c r="TH77"/>
      <c r="TI77"/>
      <c r="TJ77"/>
      <c r="TK77"/>
      <c r="TL77"/>
      <c r="TM77"/>
      <c r="TN77"/>
      <c r="TO77"/>
      <c r="TP77"/>
      <c r="TQ77"/>
      <c r="TR77"/>
      <c r="TS77"/>
      <c r="TT77"/>
      <c r="TU77"/>
      <c r="TV77"/>
      <c r="TW77"/>
      <c r="TX77"/>
      <c r="TY77"/>
      <c r="TZ77"/>
      <c r="UA77"/>
      <c r="UB77"/>
      <c r="UC77"/>
      <c r="UD77"/>
      <c r="UE77"/>
      <c r="UF77"/>
      <c r="UG77"/>
      <c r="UH77"/>
      <c r="UI77"/>
      <c r="UJ77"/>
      <c r="UK77"/>
      <c r="UL77"/>
      <c r="UM77"/>
      <c r="UN77"/>
      <c r="UO77"/>
      <c r="UP77"/>
      <c r="UQ77"/>
      <c r="UR77"/>
      <c r="US77"/>
      <c r="UT77"/>
      <c r="UU77"/>
      <c r="UV77"/>
      <c r="UW77"/>
      <c r="UX77"/>
      <c r="UY77"/>
      <c r="UZ77"/>
      <c r="VA77"/>
      <c r="VB77"/>
      <c r="VC77"/>
      <c r="VD77"/>
      <c r="VE77"/>
      <c r="VF77"/>
      <c r="VG77"/>
      <c r="VH77"/>
      <c r="VI77"/>
      <c r="VJ77"/>
      <c r="VK77"/>
      <c r="VL77"/>
      <c r="VM77"/>
      <c r="VN77"/>
      <c r="VO77"/>
      <c r="VP77"/>
      <c r="VQ77"/>
      <c r="VR77"/>
      <c r="VS77"/>
      <c r="VT77"/>
      <c r="VU77"/>
      <c r="VV77"/>
      <c r="VW77"/>
      <c r="VX77"/>
      <c r="VY77"/>
      <c r="VZ77"/>
      <c r="WA77"/>
      <c r="WB77"/>
      <c r="WC77"/>
      <c r="WD77"/>
      <c r="WE77"/>
      <c r="WF77"/>
      <c r="WG77"/>
      <c r="WH77"/>
      <c r="WI77"/>
      <c r="WJ77"/>
      <c r="WK77"/>
      <c r="WL77"/>
      <c r="WM77"/>
      <c r="WN77"/>
      <c r="WO77"/>
      <c r="WP77"/>
      <c r="WQ77"/>
      <c r="WR77"/>
      <c r="WS77"/>
      <c r="WT77"/>
      <c r="WU77"/>
      <c r="WV77"/>
      <c r="WW77"/>
      <c r="WX77"/>
      <c r="WY77"/>
      <c r="WZ77"/>
      <c r="XA77"/>
      <c r="XB77"/>
      <c r="XC77"/>
      <c r="XD77"/>
      <c r="XE77"/>
      <c r="XF77"/>
      <c r="XG77"/>
      <c r="XH77"/>
      <c r="XI77"/>
      <c r="XJ77"/>
      <c r="XK77"/>
      <c r="XL77"/>
      <c r="XM77"/>
      <c r="XN77"/>
      <c r="XO77"/>
      <c r="XP77"/>
      <c r="XQ77"/>
      <c r="XR77"/>
      <c r="XS77"/>
      <c r="XT77"/>
      <c r="XU77"/>
      <c r="XV77"/>
      <c r="XW77"/>
      <c r="XX77"/>
      <c r="XY77"/>
      <c r="XZ77"/>
      <c r="YA77"/>
      <c r="YB77"/>
      <c r="YC77"/>
      <c r="YD77"/>
      <c r="YE77"/>
      <c r="YF77"/>
      <c r="YG77"/>
      <c r="YH77"/>
      <c r="YI77"/>
      <c r="YJ77"/>
      <c r="YK77"/>
      <c r="YL77"/>
      <c r="YM77"/>
      <c r="YN77"/>
      <c r="YO77"/>
      <c r="YP77"/>
      <c r="YQ77"/>
      <c r="YR77"/>
      <c r="YS77"/>
      <c r="YT77"/>
      <c r="YU77"/>
      <c r="YV77"/>
      <c r="YW77"/>
      <c r="YX77"/>
      <c r="YY77"/>
      <c r="YZ77"/>
      <c r="ZA77"/>
      <c r="ZB77"/>
      <c r="ZC77"/>
      <c r="ZD77"/>
      <c r="ZE77"/>
      <c r="ZF77"/>
      <c r="ZG77"/>
      <c r="ZH77"/>
      <c r="ZI77"/>
      <c r="ZJ77"/>
      <c r="ZK77"/>
      <c r="ZL77"/>
      <c r="ZM77"/>
      <c r="ZN77"/>
      <c r="ZO77"/>
      <c r="ZP77"/>
      <c r="ZQ77"/>
      <c r="ZR77"/>
      <c r="ZS77"/>
      <c r="ZT77"/>
      <c r="ZU77"/>
      <c r="ZV77"/>
      <c r="ZW77"/>
      <c r="ZX77"/>
      <c r="ZY77"/>
      <c r="ZZ77" s="52"/>
      <c r="AAA77" s="772"/>
      <c r="AAD77" s="335"/>
      <c r="AAE77" s="519">
        <v>1</v>
      </c>
      <c r="AAF77" s="190" t="s">
        <v>52</v>
      </c>
      <c r="AAG77" s="336" t="s">
        <v>0</v>
      </c>
      <c r="AAH77" s="336"/>
      <c r="AAI77" s="337"/>
      <c r="AAJ77" s="338"/>
      <c r="AAK77" s="338"/>
      <c r="AAL77" s="335"/>
    </row>
    <row r="78" spans="1:727" s="23" customFormat="1" ht="15" customHeight="1" outlineLevel="1">
      <c r="A78" s="171"/>
      <c r="B78" s="618" t="s">
        <v>140</v>
      </c>
      <c r="C78" s="102"/>
      <c r="E78" s="499"/>
      <c r="F78" s="153"/>
      <c r="G78" s="500"/>
      <c r="H78" s="152"/>
      <c r="I78" s="244"/>
      <c r="J78" s="193"/>
      <c r="K78" s="46"/>
      <c r="L78" s="46"/>
      <c r="M78" s="46"/>
      <c r="N78" s="46"/>
      <c r="O78" s="46"/>
      <c r="P78" s="46"/>
      <c r="Q78" s="46"/>
      <c r="R78" s="46"/>
      <c r="S78" s="46"/>
      <c r="T78" s="46"/>
      <c r="U78" s="46"/>
      <c r="V78" s="46"/>
      <c r="W78" s="46"/>
      <c r="X78" s="46"/>
      <c r="Y78" s="46"/>
      <c r="Z78" s="46"/>
      <c r="AA78" s="46"/>
      <c r="AB78" s="46"/>
      <c r="AC78" s="46"/>
      <c r="AD78" s="46"/>
      <c r="AE78" s="46"/>
      <c r="AF78" s="46"/>
      <c r="AG78" s="46"/>
      <c r="AH78" s="46"/>
      <c r="AI78" s="46"/>
      <c r="AJ78" s="46"/>
      <c r="AK78" s="46"/>
      <c r="AL78" s="46"/>
      <c r="AM78" s="46"/>
      <c r="AN78" s="46"/>
      <c r="AO78" s="46"/>
      <c r="AP78" s="46"/>
      <c r="AQ78" s="46"/>
      <c r="AR78" s="46"/>
      <c r="AS78" s="46"/>
      <c r="AT78" s="46"/>
      <c r="AU78" s="46"/>
      <c r="AV78" s="46"/>
      <c r="AW78" s="46"/>
      <c r="AX78" s="46"/>
      <c r="AY78" s="46"/>
      <c r="AZ78" s="46"/>
      <c r="BA78" s="46"/>
      <c r="BB78" s="46"/>
      <c r="BC78" s="46"/>
      <c r="BD78" s="46"/>
      <c r="BE78" s="46"/>
      <c r="BF78" s="46"/>
      <c r="BG78" s="46"/>
      <c r="BH78" s="46"/>
      <c r="BI78" s="46"/>
      <c r="BJ78" s="46"/>
      <c r="BK78" s="46"/>
      <c r="BL78" s="46"/>
      <c r="BM78" s="46"/>
      <c r="BN78" s="46"/>
      <c r="BO78" s="46"/>
      <c r="BP78" s="46"/>
      <c r="BQ78" s="46"/>
      <c r="BR78" s="46"/>
      <c r="BS78" s="46"/>
      <c r="BT78" s="46"/>
      <c r="BU78" s="46"/>
      <c r="BV78" s="46"/>
      <c r="BW78" s="46"/>
      <c r="BX78" s="46"/>
      <c r="BY78" s="46"/>
      <c r="BZ78" s="46"/>
      <c r="CA78" s="46"/>
      <c r="CB78" s="46"/>
      <c r="CC78" s="46"/>
      <c r="CD78" s="46"/>
      <c r="CE78" s="46"/>
      <c r="CF78" s="46"/>
      <c r="CG78" s="46"/>
      <c r="CH78" s="46"/>
      <c r="CI78" s="46"/>
      <c r="CJ78" s="46"/>
      <c r="CK78" s="46"/>
      <c r="CL78" s="46"/>
      <c r="CM78" s="46"/>
      <c r="CN78" s="46"/>
      <c r="CO78" s="46"/>
      <c r="CP78" s="46"/>
      <c r="CQ78" s="46"/>
      <c r="CR78" s="46"/>
      <c r="CS78" s="46"/>
      <c r="CT78" s="46"/>
      <c r="CU78" s="46"/>
      <c r="CV78" s="46"/>
      <c r="CW78" s="46"/>
      <c r="CX78" s="46"/>
      <c r="CY78" s="46"/>
      <c r="CZ78" s="46"/>
      <c r="DA78" s="46"/>
      <c r="DB78" s="46"/>
      <c r="DC78" s="46"/>
      <c r="DD78" s="46"/>
      <c r="DE78" s="46"/>
      <c r="DF78" s="46"/>
      <c r="DG78" s="46"/>
      <c r="DH78" s="46"/>
      <c r="DI78" s="46"/>
      <c r="DJ78" s="46"/>
      <c r="DK78" s="46"/>
      <c r="DL78" s="46"/>
      <c r="DM78" s="46"/>
      <c r="DN78" s="46"/>
      <c r="DO78" s="46"/>
      <c r="DP78" s="46"/>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c r="GO78"/>
      <c r="GP78"/>
      <c r="GQ78"/>
      <c r="GR78"/>
      <c r="GS78"/>
      <c r="GT78"/>
      <c r="GU78"/>
      <c r="GV78"/>
      <c r="GW78"/>
      <c r="GX78"/>
      <c r="GY78"/>
      <c r="GZ78"/>
      <c r="HA78"/>
      <c r="HB78"/>
      <c r="HC78"/>
      <c r="HD78"/>
      <c r="HE78"/>
      <c r="HF78"/>
      <c r="HG78"/>
      <c r="HH78"/>
      <c r="HI78"/>
      <c r="HJ78"/>
      <c r="HK78"/>
      <c r="HL78"/>
      <c r="HM78"/>
      <c r="HN78"/>
      <c r="HO78"/>
      <c r="HP78"/>
      <c r="HQ78"/>
      <c r="HR78"/>
      <c r="HS78"/>
      <c r="HT78"/>
      <c r="HU78"/>
      <c r="HV78"/>
      <c r="HW78"/>
      <c r="HX78"/>
      <c r="HY78"/>
      <c r="HZ78"/>
      <c r="IA78"/>
      <c r="IB78"/>
      <c r="IC78"/>
      <c r="ID78"/>
      <c r="IE78"/>
      <c r="IF78"/>
      <c r="IG78"/>
      <c r="IH78"/>
      <c r="II78"/>
      <c r="IJ78"/>
      <c r="IK78"/>
      <c r="IL78"/>
      <c r="IM78"/>
      <c r="IN78"/>
      <c r="IO78"/>
      <c r="IP78"/>
      <c r="IQ78"/>
      <c r="IR78"/>
      <c r="IS78"/>
      <c r="IT78"/>
      <c r="IU78"/>
      <c r="IV78"/>
      <c r="IW78"/>
      <c r="IX78"/>
      <c r="IY78"/>
      <c r="IZ78"/>
      <c r="JA78"/>
      <c r="JB78"/>
      <c r="JC78"/>
      <c r="JD78"/>
      <c r="JE78"/>
      <c r="JF78"/>
      <c r="JG78"/>
      <c r="JH78"/>
      <c r="JI78"/>
      <c r="JJ78"/>
      <c r="JK78"/>
      <c r="JL78"/>
      <c r="JM78"/>
      <c r="JN78"/>
      <c r="JO78"/>
      <c r="JP78"/>
      <c r="JQ78"/>
      <c r="JR78"/>
      <c r="JS78"/>
      <c r="JT78"/>
      <c r="JU78"/>
      <c r="JV78"/>
      <c r="JW78"/>
      <c r="JX78"/>
      <c r="JY78"/>
      <c r="JZ78"/>
      <c r="KA78"/>
      <c r="KB78"/>
      <c r="KC78"/>
      <c r="KD78"/>
      <c r="KE78"/>
      <c r="KF78"/>
      <c r="KG78"/>
      <c r="KH78"/>
      <c r="KI78"/>
      <c r="KJ78"/>
      <c r="KK78"/>
      <c r="KL78"/>
      <c r="KM78"/>
      <c r="KN78"/>
      <c r="KO78"/>
      <c r="KP78"/>
      <c r="KQ78"/>
      <c r="KR78"/>
      <c r="KS78"/>
      <c r="KT78"/>
      <c r="KU78"/>
      <c r="KV78"/>
      <c r="KW78"/>
      <c r="KX78"/>
      <c r="KY78"/>
      <c r="KZ78"/>
      <c r="LA78"/>
      <c r="LB78"/>
      <c r="LC78"/>
      <c r="LD78"/>
      <c r="LE78"/>
      <c r="LF78"/>
      <c r="LG78"/>
      <c r="LH78"/>
      <c r="LI78"/>
      <c r="LJ78"/>
      <c r="LK78"/>
      <c r="LL78"/>
      <c r="LM78"/>
      <c r="LN78"/>
      <c r="LO78"/>
      <c r="LP78"/>
      <c r="LQ78"/>
      <c r="LR78"/>
      <c r="LS78"/>
      <c r="LT78"/>
      <c r="LU78"/>
      <c r="LV78"/>
      <c r="LW78"/>
      <c r="LX78"/>
      <c r="LY78"/>
      <c r="LZ78"/>
      <c r="MA78"/>
      <c r="MB78"/>
      <c r="MC78"/>
      <c r="MD78"/>
      <c r="ME78"/>
      <c r="MF78"/>
      <c r="MG78"/>
      <c r="MH78"/>
      <c r="MI78"/>
      <c r="MJ78"/>
      <c r="MK78"/>
      <c r="ML78"/>
      <c r="MM78"/>
      <c r="MN78"/>
      <c r="MO78"/>
      <c r="MP78"/>
      <c r="MQ78"/>
      <c r="MR78"/>
      <c r="MS78"/>
      <c r="MT78"/>
      <c r="MU78"/>
      <c r="MV78"/>
      <c r="MW78"/>
      <c r="MX78"/>
      <c r="MY78"/>
      <c r="MZ78"/>
      <c r="NA78"/>
      <c r="NB78"/>
      <c r="NC78"/>
      <c r="ND78"/>
      <c r="NE78"/>
      <c r="NF78"/>
      <c r="NG78"/>
      <c r="NH78"/>
      <c r="NI78"/>
      <c r="NJ78"/>
      <c r="NK78"/>
      <c r="NL78"/>
      <c r="NM78"/>
      <c r="NN78"/>
      <c r="NO78"/>
      <c r="NP78"/>
      <c r="NQ78"/>
      <c r="NR78"/>
      <c r="NS78"/>
      <c r="NT78"/>
      <c r="NU78"/>
      <c r="NV78"/>
      <c r="NW78"/>
      <c r="NX78"/>
      <c r="NY78"/>
      <c r="NZ78"/>
      <c r="OA78"/>
      <c r="OB78"/>
      <c r="OC78"/>
      <c r="OD78"/>
      <c r="OE78"/>
      <c r="OF78"/>
      <c r="OG78"/>
      <c r="OH78"/>
      <c r="OI78"/>
      <c r="OJ78"/>
      <c r="OK78"/>
      <c r="OL78"/>
      <c r="OM78"/>
      <c r="ON78"/>
      <c r="OO78"/>
      <c r="OP78"/>
      <c r="OQ78"/>
      <c r="OR78"/>
      <c r="OS78"/>
      <c r="OT78"/>
      <c r="OU78"/>
      <c r="OV78"/>
      <c r="OW78"/>
      <c r="OX78"/>
      <c r="OY78"/>
      <c r="OZ78"/>
      <c r="PA78"/>
      <c r="PB78"/>
      <c r="PC78"/>
      <c r="PD78"/>
      <c r="PE78"/>
      <c r="PF78"/>
      <c r="PG78"/>
      <c r="PH78"/>
      <c r="PI78"/>
      <c r="PJ78"/>
      <c r="PK78"/>
      <c r="PL78"/>
      <c r="PM78"/>
      <c r="PN78"/>
      <c r="PO78"/>
      <c r="PP78"/>
      <c r="PQ78"/>
      <c r="PR78"/>
      <c r="PS78"/>
      <c r="PT78"/>
      <c r="PU78"/>
      <c r="PV78"/>
      <c r="PW78"/>
      <c r="PX78"/>
      <c r="PY78"/>
      <c r="PZ78"/>
      <c r="QA78"/>
      <c r="QB78"/>
      <c r="QC78"/>
      <c r="QD78"/>
      <c r="QE78"/>
      <c r="QF78"/>
      <c r="QG78"/>
      <c r="QH78"/>
      <c r="QI78"/>
      <c r="QJ78"/>
      <c r="QK78"/>
      <c r="QL78"/>
      <c r="QM78"/>
      <c r="QN78"/>
      <c r="QO78"/>
      <c r="QP78"/>
      <c r="QQ78"/>
      <c r="QR78"/>
      <c r="QS78"/>
      <c r="QT78"/>
      <c r="QU78"/>
      <c r="QV78"/>
      <c r="QW78"/>
      <c r="QX78"/>
      <c r="QY78"/>
      <c r="QZ78"/>
      <c r="RA78"/>
      <c r="RB78"/>
      <c r="RC78"/>
      <c r="RD78"/>
      <c r="RE78"/>
      <c r="RF78"/>
      <c r="RG78"/>
      <c r="RH78"/>
      <c r="RI78"/>
      <c r="RJ78"/>
      <c r="RK78"/>
      <c r="RL78"/>
      <c r="RM78"/>
      <c r="RN78"/>
      <c r="RO78"/>
      <c r="RP78"/>
      <c r="RQ78"/>
      <c r="RR78"/>
      <c r="RS78"/>
      <c r="RT78"/>
      <c r="RU78"/>
      <c r="RV78"/>
      <c r="RW78"/>
      <c r="RX78"/>
      <c r="RY78"/>
      <c r="RZ78"/>
      <c r="SA78"/>
      <c r="SB78"/>
      <c r="SC78"/>
      <c r="SD78"/>
      <c r="SE78"/>
      <c r="SF78"/>
      <c r="SG78"/>
      <c r="SH78"/>
      <c r="SI78"/>
      <c r="SJ78"/>
      <c r="SK78"/>
      <c r="SL78"/>
      <c r="SM78"/>
      <c r="SN78"/>
      <c r="SO78"/>
      <c r="SP78"/>
      <c r="SQ78"/>
      <c r="SR78"/>
      <c r="SS78"/>
      <c r="ST78"/>
      <c r="SU78"/>
      <c r="SV78"/>
      <c r="SW78"/>
      <c r="SX78"/>
      <c r="SY78"/>
      <c r="SZ78"/>
      <c r="TA78"/>
      <c r="TB78"/>
      <c r="TC78"/>
      <c r="TD78"/>
      <c r="TE78"/>
      <c r="TF78"/>
      <c r="TG78"/>
      <c r="TH78"/>
      <c r="TI78"/>
      <c r="TJ78"/>
      <c r="TK78"/>
      <c r="TL78"/>
      <c r="TM78"/>
      <c r="TN78"/>
      <c r="TO78"/>
      <c r="TP78"/>
      <c r="TQ78"/>
      <c r="TR78"/>
      <c r="TS78"/>
      <c r="TT78"/>
      <c r="TU78"/>
      <c r="TV78"/>
      <c r="TW78"/>
      <c r="TX78"/>
      <c r="TY78"/>
      <c r="TZ78"/>
      <c r="UA78"/>
      <c r="UB78"/>
      <c r="UC78"/>
      <c r="UD78"/>
      <c r="UE78"/>
      <c r="UF78"/>
      <c r="UG78"/>
      <c r="UH78"/>
      <c r="UI78"/>
      <c r="UJ78"/>
      <c r="UK78"/>
      <c r="UL78"/>
      <c r="UM78"/>
      <c r="UN78"/>
      <c r="UO78"/>
      <c r="UP78"/>
      <c r="UQ78"/>
      <c r="UR78"/>
      <c r="US78"/>
      <c r="UT78"/>
      <c r="UU78"/>
      <c r="UV78"/>
      <c r="UW78"/>
      <c r="UX78"/>
      <c r="UY78"/>
      <c r="UZ78"/>
      <c r="VA78"/>
      <c r="VB78"/>
      <c r="VC78"/>
      <c r="VD78"/>
      <c r="VE78"/>
      <c r="VF78"/>
      <c r="VG78"/>
      <c r="VH78"/>
      <c r="VI78"/>
      <c r="VJ78"/>
      <c r="VK78"/>
      <c r="VL78"/>
      <c r="VM78"/>
      <c r="VN78"/>
      <c r="VO78"/>
      <c r="VP78"/>
      <c r="VQ78"/>
      <c r="VR78"/>
      <c r="VS78"/>
      <c r="VT78"/>
      <c r="VU78"/>
      <c r="VV78"/>
      <c r="VW78"/>
      <c r="VX78"/>
      <c r="VY78"/>
      <c r="VZ78"/>
      <c r="WA78"/>
      <c r="WB78"/>
      <c r="WC78"/>
      <c r="WD78"/>
      <c r="WE78"/>
      <c r="WF78"/>
      <c r="WG78"/>
      <c r="WH78"/>
      <c r="WI78"/>
      <c r="WJ78"/>
      <c r="WK78"/>
      <c r="WL78"/>
      <c r="WM78"/>
      <c r="WN78"/>
      <c r="WO78"/>
      <c r="WP78"/>
      <c r="WQ78"/>
      <c r="WR78"/>
      <c r="WS78"/>
      <c r="WT78"/>
      <c r="WU78"/>
      <c r="WV78"/>
      <c r="WW78"/>
      <c r="WX78"/>
      <c r="WY78"/>
      <c r="WZ78"/>
      <c r="XA78"/>
      <c r="XB78"/>
      <c r="XC78"/>
      <c r="XD78"/>
      <c r="XE78"/>
      <c r="XF78"/>
      <c r="XG78"/>
      <c r="XH78"/>
      <c r="XI78"/>
      <c r="XJ78"/>
      <c r="XK78"/>
      <c r="XL78"/>
      <c r="XM78"/>
      <c r="XN78"/>
      <c r="XO78"/>
      <c r="XP78"/>
      <c r="XQ78"/>
      <c r="XR78"/>
      <c r="XS78"/>
      <c r="XT78"/>
      <c r="XU78"/>
      <c r="XV78"/>
      <c r="XW78"/>
      <c r="XX78"/>
      <c r="XY78"/>
      <c r="XZ78"/>
      <c r="YA78"/>
      <c r="YB78"/>
      <c r="YC78"/>
      <c r="YD78"/>
      <c r="YE78"/>
      <c r="YF78"/>
      <c r="YG78"/>
      <c r="YH78"/>
      <c r="YI78"/>
      <c r="YJ78"/>
      <c r="YK78"/>
      <c r="YL78"/>
      <c r="YM78"/>
      <c r="YN78"/>
      <c r="YO78"/>
      <c r="YP78"/>
      <c r="YQ78"/>
      <c r="YR78"/>
      <c r="YS78"/>
      <c r="YT78"/>
      <c r="YU78"/>
      <c r="YV78"/>
      <c r="YW78"/>
      <c r="YX78"/>
      <c r="YY78"/>
      <c r="YZ78"/>
      <c r="ZA78"/>
      <c r="ZB78"/>
      <c r="ZC78"/>
      <c r="ZD78"/>
      <c r="ZE78"/>
      <c r="ZF78"/>
      <c r="ZG78"/>
      <c r="ZH78"/>
      <c r="ZI78"/>
      <c r="ZJ78"/>
      <c r="ZK78"/>
      <c r="ZL78"/>
      <c r="ZM78"/>
      <c r="ZN78"/>
      <c r="ZO78"/>
      <c r="ZP78"/>
      <c r="ZQ78"/>
      <c r="ZR78"/>
      <c r="ZS78"/>
      <c r="ZT78"/>
      <c r="ZU78"/>
      <c r="ZV78"/>
      <c r="ZW78"/>
      <c r="ZX78"/>
      <c r="ZY78"/>
      <c r="ZZ78" s="52"/>
      <c r="AAA78" s="192"/>
      <c r="AAD78" s="90"/>
      <c r="AAE78" s="519">
        <v>1</v>
      </c>
      <c r="AAF78" s="190" t="s">
        <v>52</v>
      </c>
      <c r="AAG78" s="71"/>
      <c r="AAH78" s="71"/>
      <c r="AAI78" s="72"/>
      <c r="AAJ78" s="55"/>
      <c r="AAK78" s="39"/>
      <c r="AAL78" s="90"/>
      <c r="AAN78"/>
      <c r="AAO78"/>
      <c r="AAP78"/>
      <c r="AAQ78"/>
      <c r="AAR78"/>
      <c r="AAS78"/>
      <c r="AAT78"/>
      <c r="AAU78"/>
      <c r="AAV78"/>
      <c r="AAW78"/>
      <c r="AAX78"/>
      <c r="AAY78"/>
    </row>
    <row r="79" spans="1:727" s="23" customFormat="1" ht="15" customHeight="1" outlineLevel="1">
      <c r="A79" s="171"/>
      <c r="B79" s="617" t="s">
        <v>275</v>
      </c>
      <c r="C79" s="101"/>
      <c r="E79" s="155"/>
      <c r="F79" s="153"/>
      <c r="G79" s="156"/>
      <c r="H79" s="157"/>
      <c r="I79" s="244"/>
      <c r="J79" s="193"/>
      <c r="K79" s="46"/>
      <c r="L79" s="46"/>
      <c r="M79" s="46"/>
      <c r="N79" s="46"/>
      <c r="O79" s="46"/>
      <c r="P79" s="46"/>
      <c r="Q79" s="46"/>
      <c r="R79" s="46"/>
      <c r="S79" s="46"/>
      <c r="T79" s="46"/>
      <c r="U79" s="46"/>
      <c r="V79" s="46"/>
      <c r="W79" s="46"/>
      <c r="X79" s="46"/>
      <c r="Y79" s="46"/>
      <c r="Z79" s="46"/>
      <c r="AA79" s="46"/>
      <c r="AB79" s="46"/>
      <c r="AC79" s="46"/>
      <c r="AD79" s="46"/>
      <c r="AE79" s="46"/>
      <c r="AF79" s="46"/>
      <c r="AG79" s="46"/>
      <c r="AH79" s="46"/>
      <c r="AI79" s="46"/>
      <c r="AJ79" s="46"/>
      <c r="AK79" s="46"/>
      <c r="AL79" s="46"/>
      <c r="AM79" s="46"/>
      <c r="AN79" s="46"/>
      <c r="AO79" s="46"/>
      <c r="AP79" s="46"/>
      <c r="AQ79" s="46"/>
      <c r="AR79" s="46"/>
      <c r="AS79" s="46"/>
      <c r="AT79" s="46"/>
      <c r="AU79" s="46"/>
      <c r="AV79" s="46"/>
      <c r="AW79" s="46"/>
      <c r="AX79" s="46"/>
      <c r="AY79" s="46"/>
      <c r="AZ79" s="46"/>
      <c r="BA79" s="46"/>
      <c r="BB79" s="46"/>
      <c r="BC79" s="46"/>
      <c r="BD79" s="46"/>
      <c r="BE79" s="46"/>
      <c r="BF79" s="46"/>
      <c r="BG79" s="46"/>
      <c r="BH79" s="46"/>
      <c r="BI79" s="46"/>
      <c r="BJ79" s="46"/>
      <c r="BK79" s="46"/>
      <c r="BL79" s="46"/>
      <c r="BM79" s="46"/>
      <c r="BN79" s="46"/>
      <c r="BO79" s="46"/>
      <c r="BP79" s="46"/>
      <c r="BQ79" s="46"/>
      <c r="BR79" s="46"/>
      <c r="BS79" s="46"/>
      <c r="BT79" s="46"/>
      <c r="BU79" s="46"/>
      <c r="BV79" s="46"/>
      <c r="BW79" s="46"/>
      <c r="BX79" s="46"/>
      <c r="BY79" s="46"/>
      <c r="BZ79" s="46"/>
      <c r="CA79" s="46"/>
      <c r="CB79" s="46"/>
      <c r="CC79" s="46"/>
      <c r="CD79" s="46"/>
      <c r="CE79" s="46"/>
      <c r="CF79" s="46"/>
      <c r="CG79" s="46"/>
      <c r="CH79" s="46"/>
      <c r="CI79" s="46"/>
      <c r="CJ79" s="46"/>
      <c r="CK79" s="46"/>
      <c r="CL79" s="46"/>
      <c r="CM79" s="46"/>
      <c r="CN79" s="46"/>
      <c r="CO79" s="46"/>
      <c r="CP79" s="46"/>
      <c r="CQ79" s="46"/>
      <c r="CR79" s="46"/>
      <c r="CS79" s="46"/>
      <c r="CT79" s="46"/>
      <c r="CU79" s="46"/>
      <c r="CV79" s="46"/>
      <c r="CW79" s="46"/>
      <c r="CX79" s="46"/>
      <c r="CY79" s="46"/>
      <c r="CZ79" s="46"/>
      <c r="DA79" s="46"/>
      <c r="DB79" s="46"/>
      <c r="DC79" s="46"/>
      <c r="DD79" s="46"/>
      <c r="DE79" s="46"/>
      <c r="DF79" s="46"/>
      <c r="DG79" s="46"/>
      <c r="DH79" s="46"/>
      <c r="DI79" s="46"/>
      <c r="DJ79" s="46"/>
      <c r="DK79" s="46"/>
      <c r="DL79" s="46"/>
      <c r="DM79" s="46"/>
      <c r="DN79" s="46"/>
      <c r="DO79" s="46"/>
      <c r="DP79" s="46"/>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c r="GQ79"/>
      <c r="GR79"/>
      <c r="GS79"/>
      <c r="GT79"/>
      <c r="GU79"/>
      <c r="GV79"/>
      <c r="GW79"/>
      <c r="GX79"/>
      <c r="GY79"/>
      <c r="GZ79"/>
      <c r="HA79"/>
      <c r="HB79"/>
      <c r="HC79"/>
      <c r="HD79"/>
      <c r="HE79"/>
      <c r="HF79"/>
      <c r="HG79"/>
      <c r="HH79"/>
      <c r="HI79"/>
      <c r="HJ79"/>
      <c r="HK79"/>
      <c r="HL79"/>
      <c r="HM79"/>
      <c r="HN79"/>
      <c r="HO79"/>
      <c r="HP79"/>
      <c r="HQ79"/>
      <c r="HR79"/>
      <c r="HS79"/>
      <c r="HT79"/>
      <c r="HU79"/>
      <c r="HV79"/>
      <c r="HW79"/>
      <c r="HX79"/>
      <c r="HY79"/>
      <c r="HZ79"/>
      <c r="IA79"/>
      <c r="IB79"/>
      <c r="IC79"/>
      <c r="ID79"/>
      <c r="IE79"/>
      <c r="IF79"/>
      <c r="IG79"/>
      <c r="IH79"/>
      <c r="II79"/>
      <c r="IJ79"/>
      <c r="IK79"/>
      <c r="IL79"/>
      <c r="IM79"/>
      <c r="IN79"/>
      <c r="IO79"/>
      <c r="IP79"/>
      <c r="IQ79"/>
      <c r="IR79"/>
      <c r="IS79"/>
      <c r="IT79"/>
      <c r="IU79"/>
      <c r="IV79"/>
      <c r="IW79"/>
      <c r="IX79"/>
      <c r="IY79"/>
      <c r="IZ79"/>
      <c r="JA79"/>
      <c r="JB79"/>
      <c r="JC79"/>
      <c r="JD79"/>
      <c r="JE79"/>
      <c r="JF79"/>
      <c r="JG79"/>
      <c r="JH79"/>
      <c r="JI79"/>
      <c r="JJ79"/>
      <c r="JK79"/>
      <c r="JL79"/>
      <c r="JM79"/>
      <c r="JN79"/>
      <c r="JO79"/>
      <c r="JP79"/>
      <c r="JQ79"/>
      <c r="JR79"/>
      <c r="JS79"/>
      <c r="JT79"/>
      <c r="JU79"/>
      <c r="JV79"/>
      <c r="JW79"/>
      <c r="JX79"/>
      <c r="JY79"/>
      <c r="JZ79"/>
      <c r="KA79"/>
      <c r="KB79"/>
      <c r="KC79"/>
      <c r="KD79"/>
      <c r="KE79"/>
      <c r="KF79"/>
      <c r="KG79"/>
      <c r="KH79"/>
      <c r="KI79"/>
      <c r="KJ79"/>
      <c r="KK79"/>
      <c r="KL79"/>
      <c r="KM79"/>
      <c r="KN79"/>
      <c r="KO79"/>
      <c r="KP79"/>
      <c r="KQ79"/>
      <c r="KR79"/>
      <c r="KS79"/>
      <c r="KT79"/>
      <c r="KU79"/>
      <c r="KV79"/>
      <c r="KW79"/>
      <c r="KX79"/>
      <c r="KY79"/>
      <c r="KZ79"/>
      <c r="LA79"/>
      <c r="LB79"/>
      <c r="LC79"/>
      <c r="LD79"/>
      <c r="LE79"/>
      <c r="LF79"/>
      <c r="LG79"/>
      <c r="LH79"/>
      <c r="LI79"/>
      <c r="LJ79"/>
      <c r="LK79"/>
      <c r="LL79"/>
      <c r="LM79"/>
      <c r="LN79"/>
      <c r="LO79"/>
      <c r="LP79"/>
      <c r="LQ79"/>
      <c r="LR79"/>
      <c r="LS79"/>
      <c r="LT79"/>
      <c r="LU79"/>
      <c r="LV79"/>
      <c r="LW79"/>
      <c r="LX79"/>
      <c r="LY79"/>
      <c r="LZ79"/>
      <c r="MA79"/>
      <c r="MB79"/>
      <c r="MC79"/>
      <c r="MD79"/>
      <c r="ME79"/>
      <c r="MF79"/>
      <c r="MG79"/>
      <c r="MH79"/>
      <c r="MI79"/>
      <c r="MJ79"/>
      <c r="MK79"/>
      <c r="ML79"/>
      <c r="MM79"/>
      <c r="MN79"/>
      <c r="MO79"/>
      <c r="MP79"/>
      <c r="MQ79"/>
      <c r="MR79"/>
      <c r="MS79"/>
      <c r="MT79"/>
      <c r="MU79"/>
      <c r="MV79"/>
      <c r="MW79"/>
      <c r="MX79"/>
      <c r="MY79"/>
      <c r="MZ79"/>
      <c r="NA79"/>
      <c r="NB79"/>
      <c r="NC79"/>
      <c r="ND79"/>
      <c r="NE79"/>
      <c r="NF79"/>
      <c r="NG79"/>
      <c r="NH79"/>
      <c r="NI79"/>
      <c r="NJ79"/>
      <c r="NK79"/>
      <c r="NL79"/>
      <c r="NM79"/>
      <c r="NN79"/>
      <c r="NO79"/>
      <c r="NP79"/>
      <c r="NQ79"/>
      <c r="NR79"/>
      <c r="NS79"/>
      <c r="NT79"/>
      <c r="NU79"/>
      <c r="NV79"/>
      <c r="NW79"/>
      <c r="NX79"/>
      <c r="NY79"/>
      <c r="NZ79"/>
      <c r="OA79"/>
      <c r="OB79"/>
      <c r="OC79"/>
      <c r="OD79"/>
      <c r="OE79"/>
      <c r="OF79"/>
      <c r="OG79"/>
      <c r="OH79"/>
      <c r="OI79"/>
      <c r="OJ79"/>
      <c r="OK79"/>
      <c r="OL79"/>
      <c r="OM79"/>
      <c r="ON79"/>
      <c r="OO79"/>
      <c r="OP79"/>
      <c r="OQ79"/>
      <c r="OR79"/>
      <c r="OS79"/>
      <c r="OT79"/>
      <c r="OU79"/>
      <c r="OV79"/>
      <c r="OW79"/>
      <c r="OX79"/>
      <c r="OY79"/>
      <c r="OZ79"/>
      <c r="PA79"/>
      <c r="PB79"/>
      <c r="PC79"/>
      <c r="PD79"/>
      <c r="PE79"/>
      <c r="PF79"/>
      <c r="PG79"/>
      <c r="PH79"/>
      <c r="PI79"/>
      <c r="PJ79"/>
      <c r="PK79"/>
      <c r="PL79"/>
      <c r="PM79"/>
      <c r="PN79"/>
      <c r="PO79"/>
      <c r="PP79"/>
      <c r="PQ79"/>
      <c r="PR79"/>
      <c r="PS79"/>
      <c r="PT79"/>
      <c r="PU79"/>
      <c r="PV79"/>
      <c r="PW79"/>
      <c r="PX79"/>
      <c r="PY79"/>
      <c r="PZ79"/>
      <c r="QA79"/>
      <c r="QB79"/>
      <c r="QC79"/>
      <c r="QD79"/>
      <c r="QE79"/>
      <c r="QF79"/>
      <c r="QG79"/>
      <c r="QH79"/>
      <c r="QI79"/>
      <c r="QJ79"/>
      <c r="QK79"/>
      <c r="QL79"/>
      <c r="QM79"/>
      <c r="QN79"/>
      <c r="QO79"/>
      <c r="QP79"/>
      <c r="QQ79"/>
      <c r="QR79"/>
      <c r="QS79"/>
      <c r="QT79"/>
      <c r="QU79"/>
      <c r="QV79"/>
      <c r="QW79"/>
      <c r="QX79"/>
      <c r="QY79"/>
      <c r="QZ79"/>
      <c r="RA79"/>
      <c r="RB79"/>
      <c r="RC79"/>
      <c r="RD79"/>
      <c r="RE79"/>
      <c r="RF79"/>
      <c r="RG79"/>
      <c r="RH79"/>
      <c r="RI79"/>
      <c r="RJ79"/>
      <c r="RK79"/>
      <c r="RL79"/>
      <c r="RM79"/>
      <c r="RN79"/>
      <c r="RO79"/>
      <c r="RP79"/>
      <c r="RQ79"/>
      <c r="RR79"/>
      <c r="RS79"/>
      <c r="RT79"/>
      <c r="RU79"/>
      <c r="RV79"/>
      <c r="RW79"/>
      <c r="RX79"/>
      <c r="RY79"/>
      <c r="RZ79"/>
      <c r="SA79"/>
      <c r="SB79"/>
      <c r="SC79"/>
      <c r="SD79"/>
      <c r="SE79"/>
      <c r="SF79"/>
      <c r="SG79"/>
      <c r="SH79"/>
      <c r="SI79"/>
      <c r="SJ79"/>
      <c r="SK79"/>
      <c r="SL79"/>
      <c r="SM79"/>
      <c r="SN79"/>
      <c r="SO79"/>
      <c r="SP79"/>
      <c r="SQ79"/>
      <c r="SR79"/>
      <c r="SS79"/>
      <c r="ST79"/>
      <c r="SU79"/>
      <c r="SV79"/>
      <c r="SW79"/>
      <c r="SX79"/>
      <c r="SY79"/>
      <c r="SZ79"/>
      <c r="TA79"/>
      <c r="TB79"/>
      <c r="TC79"/>
      <c r="TD79"/>
      <c r="TE79"/>
      <c r="TF79"/>
      <c r="TG79"/>
      <c r="TH79"/>
      <c r="TI79"/>
      <c r="TJ79"/>
      <c r="TK79"/>
      <c r="TL79"/>
      <c r="TM79"/>
      <c r="TN79"/>
      <c r="TO79"/>
      <c r="TP79"/>
      <c r="TQ79"/>
      <c r="TR79"/>
      <c r="TS79"/>
      <c r="TT79"/>
      <c r="TU79"/>
      <c r="TV79"/>
      <c r="TW79"/>
      <c r="TX79"/>
      <c r="TY79"/>
      <c r="TZ79"/>
      <c r="UA79"/>
      <c r="UB79"/>
      <c r="UC79"/>
      <c r="UD79"/>
      <c r="UE79"/>
      <c r="UF79"/>
      <c r="UG79"/>
      <c r="UH79"/>
      <c r="UI79"/>
      <c r="UJ79"/>
      <c r="UK79"/>
      <c r="UL79"/>
      <c r="UM79"/>
      <c r="UN79"/>
      <c r="UO79"/>
      <c r="UP79"/>
      <c r="UQ79"/>
      <c r="UR79"/>
      <c r="US79"/>
      <c r="UT79"/>
      <c r="UU79"/>
      <c r="UV79"/>
      <c r="UW79"/>
      <c r="UX79"/>
      <c r="UY79"/>
      <c r="UZ79"/>
      <c r="VA79"/>
      <c r="VB79"/>
      <c r="VC79"/>
      <c r="VD79"/>
      <c r="VE79"/>
      <c r="VF79"/>
      <c r="VG79"/>
      <c r="VH79"/>
      <c r="VI79"/>
      <c r="VJ79"/>
      <c r="VK79"/>
      <c r="VL79"/>
      <c r="VM79"/>
      <c r="VN79"/>
      <c r="VO79"/>
      <c r="VP79"/>
      <c r="VQ79"/>
      <c r="VR79"/>
      <c r="VS79"/>
      <c r="VT79"/>
      <c r="VU79"/>
      <c r="VV79"/>
      <c r="VW79"/>
      <c r="VX79"/>
      <c r="VY79"/>
      <c r="VZ79"/>
      <c r="WA79"/>
      <c r="WB79"/>
      <c r="WC79"/>
      <c r="WD79"/>
      <c r="WE79"/>
      <c r="WF79"/>
      <c r="WG79"/>
      <c r="WH79"/>
      <c r="WI79"/>
      <c r="WJ79"/>
      <c r="WK79"/>
      <c r="WL79"/>
      <c r="WM79"/>
      <c r="WN79"/>
      <c r="WO79"/>
      <c r="WP79"/>
      <c r="WQ79"/>
      <c r="WR79"/>
      <c r="WS79"/>
      <c r="WT79"/>
      <c r="WU79"/>
      <c r="WV79"/>
      <c r="WW79"/>
      <c r="WX79"/>
      <c r="WY79"/>
      <c r="WZ79"/>
      <c r="XA79"/>
      <c r="XB79"/>
      <c r="XC79"/>
      <c r="XD79"/>
      <c r="XE79"/>
      <c r="XF79"/>
      <c r="XG79"/>
      <c r="XH79"/>
      <c r="XI79"/>
      <c r="XJ79"/>
      <c r="XK79"/>
      <c r="XL79"/>
      <c r="XM79"/>
      <c r="XN79"/>
      <c r="XO79"/>
      <c r="XP79"/>
      <c r="XQ79"/>
      <c r="XR79"/>
      <c r="XS79"/>
      <c r="XT79"/>
      <c r="XU79"/>
      <c r="XV79"/>
      <c r="XW79"/>
      <c r="XX79"/>
      <c r="XY79"/>
      <c r="XZ79"/>
      <c r="YA79"/>
      <c r="YB79"/>
      <c r="YC79"/>
      <c r="YD79"/>
      <c r="YE79"/>
      <c r="YF79"/>
      <c r="YG79"/>
      <c r="YH79"/>
      <c r="YI79"/>
      <c r="YJ79"/>
      <c r="YK79"/>
      <c r="YL79"/>
      <c r="YM79"/>
      <c r="YN79"/>
      <c r="YO79"/>
      <c r="YP79"/>
      <c r="YQ79"/>
      <c r="YR79"/>
      <c r="YS79"/>
      <c r="YT79"/>
      <c r="YU79"/>
      <c r="YV79"/>
      <c r="YW79"/>
      <c r="YX79"/>
      <c r="YY79"/>
      <c r="YZ79"/>
      <c r="ZA79"/>
      <c r="ZB79"/>
      <c r="ZC79"/>
      <c r="ZD79"/>
      <c r="ZE79"/>
      <c r="ZF79"/>
      <c r="ZG79"/>
      <c r="ZH79"/>
      <c r="ZI79"/>
      <c r="ZJ79"/>
      <c r="ZK79"/>
      <c r="ZL79"/>
      <c r="ZM79"/>
      <c r="ZN79"/>
      <c r="ZO79"/>
      <c r="ZP79"/>
      <c r="ZQ79"/>
      <c r="ZR79"/>
      <c r="ZS79"/>
      <c r="ZT79"/>
      <c r="ZU79"/>
      <c r="ZV79"/>
      <c r="ZW79"/>
      <c r="ZX79"/>
      <c r="ZY79"/>
      <c r="ZZ79" s="52"/>
      <c r="AAA79" s="192"/>
      <c r="AAD79" s="90"/>
      <c r="AAE79" s="519">
        <v>1</v>
      </c>
      <c r="AAF79" s="190" t="s">
        <v>52</v>
      </c>
      <c r="AAG79" s="71"/>
      <c r="AAH79" s="71"/>
      <c r="AAI79" s="71"/>
      <c r="AAJ79" s="55"/>
      <c r="AAK79" s="39"/>
      <c r="AAL79" s="90"/>
    </row>
    <row r="80" spans="1:727" s="23" customFormat="1" ht="15" customHeight="1" outlineLevel="1">
      <c r="A80" s="171"/>
      <c r="B80" s="639" t="s">
        <v>280</v>
      </c>
      <c r="C80" s="790" t="str">
        <f>HYPERLINK("http://www.oregon.gov/deq/RulesandRegulations/Pages/2013/RulemakingActivities.aspx","i")</f>
        <v>i</v>
      </c>
      <c r="D80" s="239"/>
      <c r="E80" s="155"/>
      <c r="F80" s="153"/>
      <c r="G80" s="156"/>
      <c r="H80" s="157"/>
      <c r="I80" s="244"/>
      <c r="J80" s="193"/>
      <c r="K80" s="46"/>
      <c r="L80" s="46"/>
      <c r="M80" s="46"/>
      <c r="N80" s="46"/>
      <c r="O80" s="46"/>
      <c r="P80" s="46"/>
      <c r="Q80" s="46"/>
      <c r="R80" s="46"/>
      <c r="S80" s="46"/>
      <c r="T80" s="46"/>
      <c r="U80" s="46"/>
      <c r="V80" s="46"/>
      <c r="W80" s="46"/>
      <c r="X80" s="46"/>
      <c r="Y80" s="46"/>
      <c r="Z80" s="46"/>
      <c r="AA80" s="46"/>
      <c r="AB80" s="46"/>
      <c r="AC80" s="46"/>
      <c r="AD80" s="46"/>
      <c r="AE80" s="46"/>
      <c r="AF80" s="46"/>
      <c r="AG80" s="46"/>
      <c r="AH80" s="46"/>
      <c r="AI80" s="46"/>
      <c r="AJ80" s="46"/>
      <c r="AK80" s="46"/>
      <c r="AL80" s="46"/>
      <c r="AM80" s="46"/>
      <c r="AN80" s="46"/>
      <c r="AO80" s="46"/>
      <c r="AP80" s="46"/>
      <c r="AQ80" s="46"/>
      <c r="AR80" s="46"/>
      <c r="AS80" s="46"/>
      <c r="AT80" s="46"/>
      <c r="AU80" s="46"/>
      <c r="AV80" s="46"/>
      <c r="AW80" s="46"/>
      <c r="AX80" s="46"/>
      <c r="AY80" s="46"/>
      <c r="AZ80" s="46"/>
      <c r="BA80" s="46"/>
      <c r="BB80" s="46"/>
      <c r="BC80" s="46"/>
      <c r="BD80" s="46"/>
      <c r="BE80" s="46"/>
      <c r="BF80" s="46"/>
      <c r="BG80" s="46"/>
      <c r="BH80" s="46"/>
      <c r="BI80" s="46"/>
      <c r="BJ80" s="46"/>
      <c r="BK80" s="46"/>
      <c r="BL80" s="46"/>
      <c r="BM80" s="46"/>
      <c r="BN80" s="46"/>
      <c r="BO80" s="46"/>
      <c r="BP80" s="46"/>
      <c r="BQ80" s="46"/>
      <c r="BR80" s="46"/>
      <c r="BS80" s="46"/>
      <c r="BT80" s="46"/>
      <c r="BU80" s="46"/>
      <c r="BV80" s="46"/>
      <c r="BW80" s="46"/>
      <c r="BX80" s="46"/>
      <c r="BY80" s="46"/>
      <c r="BZ80" s="46"/>
      <c r="CA80" s="46"/>
      <c r="CB80" s="46"/>
      <c r="CC80" s="46"/>
      <c r="CD80" s="46"/>
      <c r="CE80" s="46"/>
      <c r="CF80" s="46"/>
      <c r="CG80" s="46"/>
      <c r="CH80" s="46"/>
      <c r="CI80" s="46"/>
      <c r="CJ80" s="46"/>
      <c r="CK80" s="46"/>
      <c r="CL80" s="46"/>
      <c r="CM80" s="46"/>
      <c r="CN80" s="46"/>
      <c r="CO80" s="46"/>
      <c r="CP80" s="46"/>
      <c r="CQ80" s="46"/>
      <c r="CR80" s="46"/>
      <c r="CS80" s="46"/>
      <c r="CT80" s="46"/>
      <c r="CU80" s="46"/>
      <c r="CV80" s="46"/>
      <c r="CW80" s="46"/>
      <c r="CX80" s="46"/>
      <c r="CY80" s="46"/>
      <c r="CZ80" s="46"/>
      <c r="DA80" s="46"/>
      <c r="DB80" s="46"/>
      <c r="DC80" s="46"/>
      <c r="DD80" s="46"/>
      <c r="DE80" s="46"/>
      <c r="DF80" s="46"/>
      <c r="DG80" s="46"/>
      <c r="DH80" s="46"/>
      <c r="DI80" s="46"/>
      <c r="DJ80" s="46"/>
      <c r="DK80" s="46"/>
      <c r="DL80" s="46"/>
      <c r="DM80" s="46"/>
      <c r="DN80" s="46"/>
      <c r="DO80" s="46"/>
      <c r="DP80" s="46"/>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c r="GO80"/>
      <c r="GP80"/>
      <c r="GQ80"/>
      <c r="GR80"/>
      <c r="GS80"/>
      <c r="GT80"/>
      <c r="GU80"/>
      <c r="GV80"/>
      <c r="GW80"/>
      <c r="GX80"/>
      <c r="GY80"/>
      <c r="GZ80"/>
      <c r="HA80"/>
      <c r="HB80"/>
      <c r="HC80"/>
      <c r="HD80"/>
      <c r="HE80"/>
      <c r="HF80"/>
      <c r="HG80"/>
      <c r="HH80"/>
      <c r="HI80"/>
      <c r="HJ80"/>
      <c r="HK80"/>
      <c r="HL80"/>
      <c r="HM80"/>
      <c r="HN80"/>
      <c r="HO80"/>
      <c r="HP80"/>
      <c r="HQ80"/>
      <c r="HR80"/>
      <c r="HS80"/>
      <c r="HT80"/>
      <c r="HU80"/>
      <c r="HV80"/>
      <c r="HW80"/>
      <c r="HX80"/>
      <c r="HY80"/>
      <c r="HZ80"/>
      <c r="IA80"/>
      <c r="IB80"/>
      <c r="IC80"/>
      <c r="ID80"/>
      <c r="IE80"/>
      <c r="IF80"/>
      <c r="IG80"/>
      <c r="IH80"/>
      <c r="II80"/>
      <c r="IJ80"/>
      <c r="IK80"/>
      <c r="IL80"/>
      <c r="IM80"/>
      <c r="IN80"/>
      <c r="IO80"/>
      <c r="IP80"/>
      <c r="IQ80"/>
      <c r="IR80"/>
      <c r="IS80"/>
      <c r="IT80"/>
      <c r="IU80"/>
      <c r="IV80"/>
      <c r="IW80"/>
      <c r="IX80"/>
      <c r="IY80"/>
      <c r="IZ80"/>
      <c r="JA80"/>
      <c r="JB80"/>
      <c r="JC80"/>
      <c r="JD80"/>
      <c r="JE80"/>
      <c r="JF80"/>
      <c r="JG80"/>
      <c r="JH80"/>
      <c r="JI80"/>
      <c r="JJ80"/>
      <c r="JK80"/>
      <c r="JL80"/>
      <c r="JM80"/>
      <c r="JN80"/>
      <c r="JO80"/>
      <c r="JP80"/>
      <c r="JQ80"/>
      <c r="JR80"/>
      <c r="JS80"/>
      <c r="JT80"/>
      <c r="JU80"/>
      <c r="JV80"/>
      <c r="JW80"/>
      <c r="JX80"/>
      <c r="JY80"/>
      <c r="JZ80"/>
      <c r="KA80"/>
      <c r="KB80"/>
      <c r="KC80"/>
      <c r="KD80"/>
      <c r="KE80"/>
      <c r="KF80"/>
      <c r="KG80"/>
      <c r="KH80"/>
      <c r="KI80"/>
      <c r="KJ80"/>
      <c r="KK80"/>
      <c r="KL80"/>
      <c r="KM80"/>
      <c r="KN80"/>
      <c r="KO80"/>
      <c r="KP80"/>
      <c r="KQ80"/>
      <c r="KR80"/>
      <c r="KS80"/>
      <c r="KT80"/>
      <c r="KU80"/>
      <c r="KV80"/>
      <c r="KW80"/>
      <c r="KX80"/>
      <c r="KY80"/>
      <c r="KZ80"/>
      <c r="LA80"/>
      <c r="LB80"/>
      <c r="LC80"/>
      <c r="LD80"/>
      <c r="LE80"/>
      <c r="LF80"/>
      <c r="LG80"/>
      <c r="LH80"/>
      <c r="LI80"/>
      <c r="LJ80"/>
      <c r="LK80"/>
      <c r="LL80"/>
      <c r="LM80"/>
      <c r="LN80"/>
      <c r="LO80"/>
      <c r="LP80"/>
      <c r="LQ80"/>
      <c r="LR80"/>
      <c r="LS80"/>
      <c r="LT80"/>
      <c r="LU80"/>
      <c r="LV80"/>
      <c r="LW80"/>
      <c r="LX80"/>
      <c r="LY80"/>
      <c r="LZ80"/>
      <c r="MA80"/>
      <c r="MB80"/>
      <c r="MC80"/>
      <c r="MD80"/>
      <c r="ME80"/>
      <c r="MF80"/>
      <c r="MG80"/>
      <c r="MH80"/>
      <c r="MI80"/>
      <c r="MJ80"/>
      <c r="MK80"/>
      <c r="ML80"/>
      <c r="MM80"/>
      <c r="MN80"/>
      <c r="MO80"/>
      <c r="MP80"/>
      <c r="MQ80"/>
      <c r="MR80"/>
      <c r="MS80"/>
      <c r="MT80"/>
      <c r="MU80"/>
      <c r="MV80"/>
      <c r="MW80"/>
      <c r="MX80"/>
      <c r="MY80"/>
      <c r="MZ80"/>
      <c r="NA80"/>
      <c r="NB80"/>
      <c r="NC80"/>
      <c r="ND80"/>
      <c r="NE80"/>
      <c r="NF80"/>
      <c r="NG80"/>
      <c r="NH80"/>
      <c r="NI80"/>
      <c r="NJ80"/>
      <c r="NK80"/>
      <c r="NL80"/>
      <c r="NM80"/>
      <c r="NN80"/>
      <c r="NO80"/>
      <c r="NP80"/>
      <c r="NQ80"/>
      <c r="NR80"/>
      <c r="NS80"/>
      <c r="NT80"/>
      <c r="NU80"/>
      <c r="NV80"/>
      <c r="NW80"/>
      <c r="NX80"/>
      <c r="NY80"/>
      <c r="NZ80"/>
      <c r="OA80"/>
      <c r="OB80"/>
      <c r="OC80"/>
      <c r="OD80"/>
      <c r="OE80"/>
      <c r="OF80"/>
      <c r="OG80"/>
      <c r="OH80"/>
      <c r="OI80"/>
      <c r="OJ80"/>
      <c r="OK80"/>
      <c r="OL80"/>
      <c r="OM80"/>
      <c r="ON80"/>
      <c r="OO80"/>
      <c r="OP80"/>
      <c r="OQ80"/>
      <c r="OR80"/>
      <c r="OS80"/>
      <c r="OT80"/>
      <c r="OU80"/>
      <c r="OV80"/>
      <c r="OW80"/>
      <c r="OX80"/>
      <c r="OY80"/>
      <c r="OZ80"/>
      <c r="PA80"/>
      <c r="PB80"/>
      <c r="PC80"/>
      <c r="PD80"/>
      <c r="PE80"/>
      <c r="PF80"/>
      <c r="PG80"/>
      <c r="PH80"/>
      <c r="PI80"/>
      <c r="PJ80"/>
      <c r="PK80"/>
      <c r="PL80"/>
      <c r="PM80"/>
      <c r="PN80"/>
      <c r="PO80"/>
      <c r="PP80"/>
      <c r="PQ80"/>
      <c r="PR80"/>
      <c r="PS80"/>
      <c r="PT80"/>
      <c r="PU80"/>
      <c r="PV80"/>
      <c r="PW80"/>
      <c r="PX80"/>
      <c r="PY80"/>
      <c r="PZ80"/>
      <c r="QA80"/>
      <c r="QB80"/>
      <c r="QC80"/>
      <c r="QD80"/>
      <c r="QE80"/>
      <c r="QF80"/>
      <c r="QG80"/>
      <c r="QH80"/>
      <c r="QI80"/>
      <c r="QJ80"/>
      <c r="QK80"/>
      <c r="QL80"/>
      <c r="QM80"/>
      <c r="QN80"/>
      <c r="QO80"/>
      <c r="QP80"/>
      <c r="QQ80"/>
      <c r="QR80"/>
      <c r="QS80"/>
      <c r="QT80"/>
      <c r="QU80"/>
      <c r="QV80"/>
      <c r="QW80"/>
      <c r="QX80"/>
      <c r="QY80"/>
      <c r="QZ80"/>
      <c r="RA80"/>
      <c r="RB80"/>
      <c r="RC80"/>
      <c r="RD80"/>
      <c r="RE80"/>
      <c r="RF80"/>
      <c r="RG80"/>
      <c r="RH80"/>
      <c r="RI80"/>
      <c r="RJ80"/>
      <c r="RK80"/>
      <c r="RL80"/>
      <c r="RM80"/>
      <c r="RN80"/>
      <c r="RO80"/>
      <c r="RP80"/>
      <c r="RQ80"/>
      <c r="RR80"/>
      <c r="RS80"/>
      <c r="RT80"/>
      <c r="RU80"/>
      <c r="RV80"/>
      <c r="RW80"/>
      <c r="RX80"/>
      <c r="RY80"/>
      <c r="RZ80"/>
      <c r="SA80"/>
      <c r="SB80"/>
      <c r="SC80"/>
      <c r="SD80"/>
      <c r="SE80"/>
      <c r="SF80"/>
      <c r="SG80"/>
      <c r="SH80"/>
      <c r="SI80"/>
      <c r="SJ80"/>
      <c r="SK80"/>
      <c r="SL80"/>
      <c r="SM80"/>
      <c r="SN80"/>
      <c r="SO80"/>
      <c r="SP80"/>
      <c r="SQ80"/>
      <c r="SR80"/>
      <c r="SS80"/>
      <c r="ST80"/>
      <c r="SU80"/>
      <c r="SV80"/>
      <c r="SW80"/>
      <c r="SX80"/>
      <c r="SY80"/>
      <c r="SZ80"/>
      <c r="TA80"/>
      <c r="TB80"/>
      <c r="TC80"/>
      <c r="TD80"/>
      <c r="TE80"/>
      <c r="TF80"/>
      <c r="TG80"/>
      <c r="TH80"/>
      <c r="TI80"/>
      <c r="TJ80"/>
      <c r="TK80"/>
      <c r="TL80"/>
      <c r="TM80"/>
      <c r="TN80"/>
      <c r="TO80"/>
      <c r="TP80"/>
      <c r="TQ80"/>
      <c r="TR80"/>
      <c r="TS80"/>
      <c r="TT80"/>
      <c r="TU80"/>
      <c r="TV80"/>
      <c r="TW80"/>
      <c r="TX80"/>
      <c r="TY80"/>
      <c r="TZ80"/>
      <c r="UA80"/>
      <c r="UB80"/>
      <c r="UC80"/>
      <c r="UD80"/>
      <c r="UE80"/>
      <c r="UF80"/>
      <c r="UG80"/>
      <c r="UH80"/>
      <c r="UI80"/>
      <c r="UJ80"/>
      <c r="UK80"/>
      <c r="UL80"/>
      <c r="UM80"/>
      <c r="UN80"/>
      <c r="UO80"/>
      <c r="UP80"/>
      <c r="UQ80"/>
      <c r="UR80"/>
      <c r="US80"/>
      <c r="UT80"/>
      <c r="UU80"/>
      <c r="UV80"/>
      <c r="UW80"/>
      <c r="UX80"/>
      <c r="UY80"/>
      <c r="UZ80"/>
      <c r="VA80"/>
      <c r="VB80"/>
      <c r="VC80"/>
      <c r="VD80"/>
      <c r="VE80"/>
      <c r="VF80"/>
      <c r="VG80"/>
      <c r="VH80"/>
      <c r="VI80"/>
      <c r="VJ80"/>
      <c r="VK80"/>
      <c r="VL80"/>
      <c r="VM80"/>
      <c r="VN80"/>
      <c r="VO80"/>
      <c r="VP80"/>
      <c r="VQ80"/>
      <c r="VR80"/>
      <c r="VS80"/>
      <c r="VT80"/>
      <c r="VU80"/>
      <c r="VV80"/>
      <c r="VW80"/>
      <c r="VX80"/>
      <c r="VY80"/>
      <c r="VZ80"/>
      <c r="WA80"/>
      <c r="WB80"/>
      <c r="WC80"/>
      <c r="WD80"/>
      <c r="WE80"/>
      <c r="WF80"/>
      <c r="WG80"/>
      <c r="WH80"/>
      <c r="WI80"/>
      <c r="WJ80"/>
      <c r="WK80"/>
      <c r="WL80"/>
      <c r="WM80"/>
      <c r="WN80"/>
      <c r="WO80"/>
      <c r="WP80"/>
      <c r="WQ80"/>
      <c r="WR80"/>
      <c r="WS80"/>
      <c r="WT80"/>
      <c r="WU80"/>
      <c r="WV80"/>
      <c r="WW80"/>
      <c r="WX80"/>
      <c r="WY80"/>
      <c r="WZ80"/>
      <c r="XA80"/>
      <c r="XB80"/>
      <c r="XC80"/>
      <c r="XD80"/>
      <c r="XE80"/>
      <c r="XF80"/>
      <c r="XG80"/>
      <c r="XH80"/>
      <c r="XI80"/>
      <c r="XJ80"/>
      <c r="XK80"/>
      <c r="XL80"/>
      <c r="XM80"/>
      <c r="XN80"/>
      <c r="XO80"/>
      <c r="XP80"/>
      <c r="XQ80"/>
      <c r="XR80"/>
      <c r="XS80"/>
      <c r="XT80"/>
      <c r="XU80"/>
      <c r="XV80"/>
      <c r="XW80"/>
      <c r="XX80"/>
      <c r="XY80"/>
      <c r="XZ80"/>
      <c r="YA80"/>
      <c r="YB80"/>
      <c r="YC80"/>
      <c r="YD80"/>
      <c r="YE80"/>
      <c r="YF80"/>
      <c r="YG80"/>
      <c r="YH80"/>
      <c r="YI80"/>
      <c r="YJ80"/>
      <c r="YK80"/>
      <c r="YL80"/>
      <c r="YM80"/>
      <c r="YN80"/>
      <c r="YO80"/>
      <c r="YP80"/>
      <c r="YQ80"/>
      <c r="YR80"/>
      <c r="YS80"/>
      <c r="YT80"/>
      <c r="YU80"/>
      <c r="YV80"/>
      <c r="YW80"/>
      <c r="YX80"/>
      <c r="YY80"/>
      <c r="YZ80"/>
      <c r="ZA80"/>
      <c r="ZB80"/>
      <c r="ZC80"/>
      <c r="ZD80"/>
      <c r="ZE80"/>
      <c r="ZF80"/>
      <c r="ZG80"/>
      <c r="ZH80"/>
      <c r="ZI80"/>
      <c r="ZJ80"/>
      <c r="ZK80"/>
      <c r="ZL80"/>
      <c r="ZM80"/>
      <c r="ZN80"/>
      <c r="ZO80"/>
      <c r="ZP80"/>
      <c r="ZQ80"/>
      <c r="ZR80"/>
      <c r="ZS80"/>
      <c r="ZT80"/>
      <c r="ZU80"/>
      <c r="ZV80"/>
      <c r="ZW80"/>
      <c r="ZX80"/>
      <c r="ZY80"/>
      <c r="ZZ80" s="52"/>
      <c r="AAA80" s="192"/>
      <c r="AAD80" s="90"/>
      <c r="AAE80" s="519">
        <v>1</v>
      </c>
      <c r="AAF80" s="190" t="s">
        <v>52</v>
      </c>
      <c r="AAG80" s="71"/>
      <c r="AAH80" s="71"/>
      <c r="AAI80" s="71"/>
      <c r="AAJ80" s="55"/>
      <c r="AAK80" s="39"/>
      <c r="AAL80" s="90"/>
      <c r="AAN80"/>
      <c r="AAO80"/>
      <c r="AAP80"/>
      <c r="AAQ80"/>
      <c r="AAR80"/>
      <c r="AAS80"/>
      <c r="AAT80"/>
      <c r="AAU80"/>
      <c r="AAV80"/>
      <c r="AAW80"/>
      <c r="AAX80"/>
      <c r="AAY80"/>
    </row>
    <row r="81" spans="1:727" s="23" customFormat="1" ht="15" customHeight="1" outlineLevel="1">
      <c r="A81" s="171"/>
      <c r="B81" s="618" t="s">
        <v>135</v>
      </c>
      <c r="C81" s="101" t="s">
        <v>0</v>
      </c>
      <c r="E81" s="155"/>
      <c r="F81" s="153"/>
      <c r="G81" s="156"/>
      <c r="H81" s="157"/>
      <c r="I81" s="244"/>
      <c r="J81" s="193"/>
      <c r="K81" s="46"/>
      <c r="L81" s="46"/>
      <c r="M81" s="46"/>
      <c r="N81" s="46"/>
      <c r="O81" s="46"/>
      <c r="P81" s="46"/>
      <c r="Q81" s="46"/>
      <c r="R81" s="46"/>
      <c r="S81" s="46"/>
      <c r="T81" s="46"/>
      <c r="U81" s="46"/>
      <c r="V81" s="46"/>
      <c r="W81" s="46"/>
      <c r="X81" s="46"/>
      <c r="Y81" s="46"/>
      <c r="Z81" s="46"/>
      <c r="AA81" s="46"/>
      <c r="AB81" s="46"/>
      <c r="AC81" s="46"/>
      <c r="AD81" s="46"/>
      <c r="AE81" s="46"/>
      <c r="AF81" s="46"/>
      <c r="AG81" s="46"/>
      <c r="AH81" s="46"/>
      <c r="AI81" s="46"/>
      <c r="AJ81" s="46"/>
      <c r="AK81" s="46"/>
      <c r="AL81" s="46"/>
      <c r="AM81" s="46"/>
      <c r="AN81" s="46"/>
      <c r="AO81" s="46"/>
      <c r="AP81" s="46"/>
      <c r="AQ81" s="46"/>
      <c r="AR81" s="46"/>
      <c r="AS81" s="46"/>
      <c r="AT81" s="46"/>
      <c r="AU81" s="46"/>
      <c r="AV81" s="46"/>
      <c r="AW81" s="46"/>
      <c r="AX81" s="46"/>
      <c r="AY81" s="46"/>
      <c r="AZ81" s="46"/>
      <c r="BA81" s="46"/>
      <c r="BB81" s="46"/>
      <c r="BC81" s="46"/>
      <c r="BD81" s="46"/>
      <c r="BE81" s="46"/>
      <c r="BF81" s="46"/>
      <c r="BG81" s="46"/>
      <c r="BH81" s="46"/>
      <c r="BI81" s="46"/>
      <c r="BJ81" s="46"/>
      <c r="BK81" s="46"/>
      <c r="BL81" s="46"/>
      <c r="BM81" s="46"/>
      <c r="BN81" s="46"/>
      <c r="BO81" s="46"/>
      <c r="BP81" s="46"/>
      <c r="BQ81" s="46"/>
      <c r="BR81" s="46"/>
      <c r="BS81" s="46"/>
      <c r="BT81" s="46"/>
      <c r="BU81" s="46"/>
      <c r="BV81" s="46"/>
      <c r="BW81" s="46"/>
      <c r="BX81" s="46"/>
      <c r="BY81" s="46"/>
      <c r="BZ81" s="46"/>
      <c r="CA81" s="46"/>
      <c r="CB81" s="46"/>
      <c r="CC81" s="46"/>
      <c r="CD81" s="46"/>
      <c r="CE81" s="46"/>
      <c r="CF81" s="46"/>
      <c r="CG81" s="46"/>
      <c r="CH81" s="46"/>
      <c r="CI81" s="46"/>
      <c r="CJ81" s="46"/>
      <c r="CK81" s="46"/>
      <c r="CL81" s="46"/>
      <c r="CM81" s="46"/>
      <c r="CN81" s="46"/>
      <c r="CO81" s="46"/>
      <c r="CP81" s="46"/>
      <c r="CQ81" s="46"/>
      <c r="CR81" s="46"/>
      <c r="CS81" s="46"/>
      <c r="CT81" s="46"/>
      <c r="CU81" s="46"/>
      <c r="CV81" s="46"/>
      <c r="CW81" s="46"/>
      <c r="CX81" s="46"/>
      <c r="CY81" s="46"/>
      <c r="CZ81" s="46"/>
      <c r="DA81" s="46"/>
      <c r="DB81" s="46"/>
      <c r="DC81" s="46"/>
      <c r="DD81" s="46"/>
      <c r="DE81" s="46"/>
      <c r="DF81" s="46"/>
      <c r="DG81" s="46"/>
      <c r="DH81" s="46"/>
      <c r="DI81" s="46"/>
      <c r="DJ81" s="46"/>
      <c r="DK81" s="46"/>
      <c r="DL81" s="46"/>
      <c r="DM81" s="46"/>
      <c r="DN81" s="46"/>
      <c r="DO81" s="46"/>
      <c r="DP81" s="46"/>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c r="GL81"/>
      <c r="GM81"/>
      <c r="GN81"/>
      <c r="GO81"/>
      <c r="GP81"/>
      <c r="GQ81"/>
      <c r="GR81"/>
      <c r="GS81"/>
      <c r="GT81"/>
      <c r="GU81"/>
      <c r="GV81"/>
      <c r="GW81"/>
      <c r="GX81"/>
      <c r="GY81"/>
      <c r="GZ81"/>
      <c r="HA81"/>
      <c r="HB81"/>
      <c r="HC81"/>
      <c r="HD81"/>
      <c r="HE81"/>
      <c r="HF81"/>
      <c r="HG81"/>
      <c r="HH81"/>
      <c r="HI81"/>
      <c r="HJ81"/>
      <c r="HK81"/>
      <c r="HL81"/>
      <c r="HM81"/>
      <c r="HN81"/>
      <c r="HO81"/>
      <c r="HP81"/>
      <c r="HQ81"/>
      <c r="HR81"/>
      <c r="HS81"/>
      <c r="HT81"/>
      <c r="HU81"/>
      <c r="HV81"/>
      <c r="HW81"/>
      <c r="HX81"/>
      <c r="HY81"/>
      <c r="HZ81"/>
      <c r="IA81"/>
      <c r="IB81"/>
      <c r="IC81"/>
      <c r="ID81"/>
      <c r="IE81"/>
      <c r="IF81"/>
      <c r="IG81"/>
      <c r="IH81"/>
      <c r="II81"/>
      <c r="IJ81"/>
      <c r="IK81"/>
      <c r="IL81"/>
      <c r="IM81"/>
      <c r="IN81"/>
      <c r="IO81"/>
      <c r="IP81"/>
      <c r="IQ81"/>
      <c r="IR81"/>
      <c r="IS81"/>
      <c r="IT81"/>
      <c r="IU81"/>
      <c r="IV81"/>
      <c r="IW81"/>
      <c r="IX81"/>
      <c r="IY81"/>
      <c r="IZ81"/>
      <c r="JA81"/>
      <c r="JB81"/>
      <c r="JC81"/>
      <c r="JD81"/>
      <c r="JE81"/>
      <c r="JF81"/>
      <c r="JG81"/>
      <c r="JH81"/>
      <c r="JI81"/>
      <c r="JJ81"/>
      <c r="JK81"/>
      <c r="JL81"/>
      <c r="JM81"/>
      <c r="JN81"/>
      <c r="JO81"/>
      <c r="JP81"/>
      <c r="JQ81"/>
      <c r="JR81"/>
      <c r="JS81"/>
      <c r="JT81"/>
      <c r="JU81"/>
      <c r="JV81"/>
      <c r="JW81"/>
      <c r="JX81"/>
      <c r="JY81"/>
      <c r="JZ81"/>
      <c r="KA81"/>
      <c r="KB81"/>
      <c r="KC81"/>
      <c r="KD81"/>
      <c r="KE81"/>
      <c r="KF81"/>
      <c r="KG81"/>
      <c r="KH81"/>
      <c r="KI81"/>
      <c r="KJ81"/>
      <c r="KK81"/>
      <c r="KL81"/>
      <c r="KM81"/>
      <c r="KN81"/>
      <c r="KO81"/>
      <c r="KP81"/>
      <c r="KQ81"/>
      <c r="KR81"/>
      <c r="KS81"/>
      <c r="KT81"/>
      <c r="KU81"/>
      <c r="KV81"/>
      <c r="KW81"/>
      <c r="KX81"/>
      <c r="KY81"/>
      <c r="KZ81"/>
      <c r="LA81"/>
      <c r="LB81"/>
      <c r="LC81"/>
      <c r="LD81"/>
      <c r="LE81"/>
      <c r="LF81"/>
      <c r="LG81"/>
      <c r="LH81"/>
      <c r="LI81"/>
      <c r="LJ81"/>
      <c r="LK81"/>
      <c r="LL81"/>
      <c r="LM81"/>
      <c r="LN81"/>
      <c r="LO81"/>
      <c r="LP81"/>
      <c r="LQ81"/>
      <c r="LR81"/>
      <c r="LS81"/>
      <c r="LT81"/>
      <c r="LU81"/>
      <c r="LV81"/>
      <c r="LW81"/>
      <c r="LX81"/>
      <c r="LY81"/>
      <c r="LZ81"/>
      <c r="MA81"/>
      <c r="MB81"/>
      <c r="MC81"/>
      <c r="MD81"/>
      <c r="ME81"/>
      <c r="MF81"/>
      <c r="MG81"/>
      <c r="MH81"/>
      <c r="MI81"/>
      <c r="MJ81"/>
      <c r="MK81"/>
      <c r="ML81"/>
      <c r="MM81"/>
      <c r="MN81"/>
      <c r="MO81"/>
      <c r="MP81"/>
      <c r="MQ81"/>
      <c r="MR81"/>
      <c r="MS81"/>
      <c r="MT81"/>
      <c r="MU81"/>
      <c r="MV81"/>
      <c r="MW81"/>
      <c r="MX81"/>
      <c r="MY81"/>
      <c r="MZ81"/>
      <c r="NA81"/>
      <c r="NB81"/>
      <c r="NC81"/>
      <c r="ND81"/>
      <c r="NE81"/>
      <c r="NF81"/>
      <c r="NG81"/>
      <c r="NH81"/>
      <c r="NI81"/>
      <c r="NJ81"/>
      <c r="NK81"/>
      <c r="NL81"/>
      <c r="NM81"/>
      <c r="NN81"/>
      <c r="NO81"/>
      <c r="NP81"/>
      <c r="NQ81"/>
      <c r="NR81"/>
      <c r="NS81"/>
      <c r="NT81"/>
      <c r="NU81"/>
      <c r="NV81"/>
      <c r="NW81"/>
      <c r="NX81"/>
      <c r="NY81"/>
      <c r="NZ81"/>
      <c r="OA81"/>
      <c r="OB81"/>
      <c r="OC81"/>
      <c r="OD81"/>
      <c r="OE81"/>
      <c r="OF81"/>
      <c r="OG81"/>
      <c r="OH81"/>
      <c r="OI81"/>
      <c r="OJ81"/>
      <c r="OK81"/>
      <c r="OL81"/>
      <c r="OM81"/>
      <c r="ON81"/>
      <c r="OO81"/>
      <c r="OP81"/>
      <c r="OQ81"/>
      <c r="OR81"/>
      <c r="OS81"/>
      <c r="OT81"/>
      <c r="OU81"/>
      <c r="OV81"/>
      <c r="OW81"/>
      <c r="OX81"/>
      <c r="OY81"/>
      <c r="OZ81"/>
      <c r="PA81"/>
      <c r="PB81"/>
      <c r="PC81"/>
      <c r="PD81"/>
      <c r="PE81"/>
      <c r="PF81"/>
      <c r="PG81"/>
      <c r="PH81"/>
      <c r="PI81"/>
      <c r="PJ81"/>
      <c r="PK81"/>
      <c r="PL81"/>
      <c r="PM81"/>
      <c r="PN81"/>
      <c r="PO81"/>
      <c r="PP81"/>
      <c r="PQ81"/>
      <c r="PR81"/>
      <c r="PS81"/>
      <c r="PT81"/>
      <c r="PU81"/>
      <c r="PV81"/>
      <c r="PW81"/>
      <c r="PX81"/>
      <c r="PY81"/>
      <c r="PZ81"/>
      <c r="QA81"/>
      <c r="QB81"/>
      <c r="QC81"/>
      <c r="QD81"/>
      <c r="QE81"/>
      <c r="QF81"/>
      <c r="QG81"/>
      <c r="QH81"/>
      <c r="QI81"/>
      <c r="QJ81"/>
      <c r="QK81"/>
      <c r="QL81"/>
      <c r="QM81"/>
      <c r="QN81"/>
      <c r="QO81"/>
      <c r="QP81"/>
      <c r="QQ81"/>
      <c r="QR81"/>
      <c r="QS81"/>
      <c r="QT81"/>
      <c r="QU81"/>
      <c r="QV81"/>
      <c r="QW81"/>
      <c r="QX81"/>
      <c r="QY81"/>
      <c r="QZ81"/>
      <c r="RA81"/>
      <c r="RB81"/>
      <c r="RC81"/>
      <c r="RD81"/>
      <c r="RE81"/>
      <c r="RF81"/>
      <c r="RG81"/>
      <c r="RH81"/>
      <c r="RI81"/>
      <c r="RJ81"/>
      <c r="RK81"/>
      <c r="RL81"/>
      <c r="RM81"/>
      <c r="RN81"/>
      <c r="RO81"/>
      <c r="RP81"/>
      <c r="RQ81"/>
      <c r="RR81"/>
      <c r="RS81"/>
      <c r="RT81"/>
      <c r="RU81"/>
      <c r="RV81"/>
      <c r="RW81"/>
      <c r="RX81"/>
      <c r="RY81"/>
      <c r="RZ81"/>
      <c r="SA81"/>
      <c r="SB81"/>
      <c r="SC81"/>
      <c r="SD81"/>
      <c r="SE81"/>
      <c r="SF81"/>
      <c r="SG81"/>
      <c r="SH81"/>
      <c r="SI81"/>
      <c r="SJ81"/>
      <c r="SK81"/>
      <c r="SL81"/>
      <c r="SM81"/>
      <c r="SN81"/>
      <c r="SO81"/>
      <c r="SP81"/>
      <c r="SQ81"/>
      <c r="SR81"/>
      <c r="SS81"/>
      <c r="ST81"/>
      <c r="SU81"/>
      <c r="SV81"/>
      <c r="SW81"/>
      <c r="SX81"/>
      <c r="SY81"/>
      <c r="SZ81"/>
      <c r="TA81"/>
      <c r="TB81"/>
      <c r="TC81"/>
      <c r="TD81"/>
      <c r="TE81"/>
      <c r="TF81"/>
      <c r="TG81"/>
      <c r="TH81"/>
      <c r="TI81"/>
      <c r="TJ81"/>
      <c r="TK81"/>
      <c r="TL81"/>
      <c r="TM81"/>
      <c r="TN81"/>
      <c r="TO81"/>
      <c r="TP81"/>
      <c r="TQ81"/>
      <c r="TR81"/>
      <c r="TS81"/>
      <c r="TT81"/>
      <c r="TU81"/>
      <c r="TV81"/>
      <c r="TW81"/>
      <c r="TX81"/>
      <c r="TY81"/>
      <c r="TZ81"/>
      <c r="UA81"/>
      <c r="UB81"/>
      <c r="UC81"/>
      <c r="UD81"/>
      <c r="UE81"/>
      <c r="UF81"/>
      <c r="UG81"/>
      <c r="UH81"/>
      <c r="UI81"/>
      <c r="UJ81"/>
      <c r="UK81"/>
      <c r="UL81"/>
      <c r="UM81"/>
      <c r="UN81"/>
      <c r="UO81"/>
      <c r="UP81"/>
      <c r="UQ81"/>
      <c r="UR81"/>
      <c r="US81"/>
      <c r="UT81"/>
      <c r="UU81"/>
      <c r="UV81"/>
      <c r="UW81"/>
      <c r="UX81"/>
      <c r="UY81"/>
      <c r="UZ81"/>
      <c r="VA81"/>
      <c r="VB81"/>
      <c r="VC81"/>
      <c r="VD81"/>
      <c r="VE81"/>
      <c r="VF81"/>
      <c r="VG81"/>
      <c r="VH81"/>
      <c r="VI81"/>
      <c r="VJ81"/>
      <c r="VK81"/>
      <c r="VL81"/>
      <c r="VM81"/>
      <c r="VN81"/>
      <c r="VO81"/>
      <c r="VP81"/>
      <c r="VQ81"/>
      <c r="VR81"/>
      <c r="VS81"/>
      <c r="VT81"/>
      <c r="VU81"/>
      <c r="VV81"/>
      <c r="VW81"/>
      <c r="VX81"/>
      <c r="VY81"/>
      <c r="VZ81"/>
      <c r="WA81"/>
      <c r="WB81"/>
      <c r="WC81"/>
      <c r="WD81"/>
      <c r="WE81"/>
      <c r="WF81"/>
      <c r="WG81"/>
      <c r="WH81"/>
      <c r="WI81"/>
      <c r="WJ81"/>
      <c r="WK81"/>
      <c r="WL81"/>
      <c r="WM81"/>
      <c r="WN81"/>
      <c r="WO81"/>
      <c r="WP81"/>
      <c r="WQ81"/>
      <c r="WR81"/>
      <c r="WS81"/>
      <c r="WT81"/>
      <c r="WU81"/>
      <c r="WV81"/>
      <c r="WW81"/>
      <c r="WX81"/>
      <c r="WY81"/>
      <c r="WZ81"/>
      <c r="XA81"/>
      <c r="XB81"/>
      <c r="XC81"/>
      <c r="XD81"/>
      <c r="XE81"/>
      <c r="XF81"/>
      <c r="XG81"/>
      <c r="XH81"/>
      <c r="XI81"/>
      <c r="XJ81"/>
      <c r="XK81"/>
      <c r="XL81"/>
      <c r="XM81"/>
      <c r="XN81"/>
      <c r="XO81"/>
      <c r="XP81"/>
      <c r="XQ81"/>
      <c r="XR81"/>
      <c r="XS81"/>
      <c r="XT81"/>
      <c r="XU81"/>
      <c r="XV81"/>
      <c r="XW81"/>
      <c r="XX81"/>
      <c r="XY81"/>
      <c r="XZ81"/>
      <c r="YA81"/>
      <c r="YB81"/>
      <c r="YC81"/>
      <c r="YD81"/>
      <c r="YE81"/>
      <c r="YF81"/>
      <c r="YG81"/>
      <c r="YH81"/>
      <c r="YI81"/>
      <c r="YJ81"/>
      <c r="YK81"/>
      <c r="YL81"/>
      <c r="YM81"/>
      <c r="YN81"/>
      <c r="YO81"/>
      <c r="YP81"/>
      <c r="YQ81"/>
      <c r="YR81"/>
      <c r="YS81"/>
      <c r="YT81"/>
      <c r="YU81"/>
      <c r="YV81"/>
      <c r="YW81"/>
      <c r="YX81"/>
      <c r="YY81"/>
      <c r="YZ81"/>
      <c r="ZA81"/>
      <c r="ZB81"/>
      <c r="ZC81"/>
      <c r="ZD81"/>
      <c r="ZE81"/>
      <c r="ZF81"/>
      <c r="ZG81"/>
      <c r="ZH81"/>
      <c r="ZI81"/>
      <c r="ZJ81"/>
      <c r="ZK81"/>
      <c r="ZL81"/>
      <c r="ZM81"/>
      <c r="ZN81"/>
      <c r="ZO81"/>
      <c r="ZP81"/>
      <c r="ZQ81"/>
      <c r="ZR81"/>
      <c r="ZS81"/>
      <c r="ZT81"/>
      <c r="ZU81"/>
      <c r="ZV81"/>
      <c r="ZW81"/>
      <c r="ZX81"/>
      <c r="ZY81"/>
      <c r="ZZ81" s="52"/>
      <c r="AAA81" s="192"/>
      <c r="AAD81" s="90"/>
      <c r="AAE81" s="519">
        <f>IF(S.Notice.Involved="Y",1,0)</f>
        <v>1</v>
      </c>
      <c r="AAF81" s="190" t="s">
        <v>52</v>
      </c>
      <c r="AAG81" s="71"/>
      <c r="AAH81" s="71"/>
      <c r="AAI81" s="71"/>
      <c r="AAJ81" s="55"/>
      <c r="AAK81" s="39"/>
      <c r="AAL81" s="90"/>
      <c r="AAN81"/>
      <c r="AAO81"/>
      <c r="AAP81"/>
      <c r="AAQ81"/>
      <c r="AAR81"/>
      <c r="AAS81"/>
      <c r="AAT81"/>
      <c r="AAU81"/>
      <c r="AAV81"/>
      <c r="AAW81"/>
      <c r="AAX81"/>
      <c r="AAY81"/>
    </row>
    <row r="82" spans="1:727" s="23" customFormat="1" ht="15" customHeight="1" outlineLevel="1">
      <c r="A82" s="171"/>
      <c r="B82" s="618" t="s">
        <v>136</v>
      </c>
      <c r="C82" s="102"/>
      <c r="E82" s="153"/>
      <c r="F82" s="153"/>
      <c r="G82" s="152"/>
      <c r="H82" s="152"/>
      <c r="I82" s="244"/>
      <c r="J82" s="193"/>
      <c r="K82" s="46"/>
      <c r="L82" s="46"/>
      <c r="M82" s="46"/>
      <c r="N82" s="46"/>
      <c r="O82" s="46"/>
      <c r="P82" s="46"/>
      <c r="Q82" s="46"/>
      <c r="R82" s="46"/>
      <c r="S82" s="46"/>
      <c r="T82" s="46"/>
      <c r="U82" s="46"/>
      <c r="V82" s="46"/>
      <c r="W82" s="46"/>
      <c r="X82" s="46"/>
      <c r="Y82" s="46"/>
      <c r="Z82" s="46"/>
      <c r="AA82" s="46"/>
      <c r="AB82" s="46"/>
      <c r="AC82" s="46"/>
      <c r="AD82" s="46"/>
      <c r="AE82" s="46"/>
      <c r="AF82" s="46"/>
      <c r="AG82" s="46"/>
      <c r="AH82" s="46"/>
      <c r="AI82" s="46"/>
      <c r="AJ82" s="46"/>
      <c r="AK82" s="46"/>
      <c r="AL82" s="46"/>
      <c r="AM82" s="46"/>
      <c r="AN82" s="46"/>
      <c r="AO82" s="46"/>
      <c r="AP82" s="46"/>
      <c r="AQ82" s="46"/>
      <c r="AR82" s="46"/>
      <c r="AS82" s="46"/>
      <c r="AT82" s="46"/>
      <c r="AU82" s="46"/>
      <c r="AV82" s="46"/>
      <c r="AW82" s="46"/>
      <c r="AX82" s="46"/>
      <c r="AY82" s="46"/>
      <c r="AZ82" s="46"/>
      <c r="BA82" s="46"/>
      <c r="BB82" s="46"/>
      <c r="BC82" s="46"/>
      <c r="BD82" s="46"/>
      <c r="BE82" s="46"/>
      <c r="BF82" s="46"/>
      <c r="BG82" s="46"/>
      <c r="BH82" s="46"/>
      <c r="BI82" s="46"/>
      <c r="BJ82" s="46"/>
      <c r="BK82" s="46"/>
      <c r="BL82" s="46"/>
      <c r="BM82" s="46"/>
      <c r="BN82" s="46"/>
      <c r="BO82" s="46"/>
      <c r="BP82" s="46"/>
      <c r="BQ82" s="46"/>
      <c r="BR82" s="46"/>
      <c r="BS82" s="46"/>
      <c r="BT82" s="46"/>
      <c r="BU82" s="46"/>
      <c r="BV82" s="46"/>
      <c r="BW82" s="46"/>
      <c r="BX82" s="46"/>
      <c r="BY82" s="46"/>
      <c r="BZ82" s="46"/>
      <c r="CA82" s="46"/>
      <c r="CB82" s="46"/>
      <c r="CC82" s="46"/>
      <c r="CD82" s="46"/>
      <c r="CE82" s="46"/>
      <c r="CF82" s="46"/>
      <c r="CG82" s="46"/>
      <c r="CH82" s="46"/>
      <c r="CI82" s="46"/>
      <c r="CJ82" s="46"/>
      <c r="CK82" s="46"/>
      <c r="CL82" s="46"/>
      <c r="CM82" s="46"/>
      <c r="CN82" s="46"/>
      <c r="CO82" s="46"/>
      <c r="CP82" s="46"/>
      <c r="CQ82" s="46"/>
      <c r="CR82" s="46"/>
      <c r="CS82" s="46"/>
      <c r="CT82" s="46"/>
      <c r="CU82" s="46"/>
      <c r="CV82" s="46"/>
      <c r="CW82" s="46"/>
      <c r="CX82" s="46"/>
      <c r="CY82" s="46"/>
      <c r="CZ82" s="46"/>
      <c r="DA82" s="46"/>
      <c r="DB82" s="46"/>
      <c r="DC82" s="46"/>
      <c r="DD82" s="46"/>
      <c r="DE82" s="46"/>
      <c r="DF82" s="46"/>
      <c r="DG82" s="46"/>
      <c r="DH82" s="46"/>
      <c r="DI82" s="46"/>
      <c r="DJ82" s="46"/>
      <c r="DK82" s="46"/>
      <c r="DL82" s="46"/>
      <c r="DM82" s="46"/>
      <c r="DN82" s="46"/>
      <c r="DO82" s="46"/>
      <c r="DP82" s="46"/>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c r="GD82"/>
      <c r="GE82"/>
      <c r="GF82"/>
      <c r="GG82"/>
      <c r="GH82"/>
      <c r="GI82"/>
      <c r="GJ82"/>
      <c r="GK82"/>
      <c r="GL82"/>
      <c r="GM82"/>
      <c r="GN82"/>
      <c r="GO82"/>
      <c r="GP82"/>
      <c r="GQ82"/>
      <c r="GR82"/>
      <c r="GS82"/>
      <c r="GT82"/>
      <c r="GU82"/>
      <c r="GV82"/>
      <c r="GW82"/>
      <c r="GX82"/>
      <c r="GY82"/>
      <c r="GZ82"/>
      <c r="HA82"/>
      <c r="HB82"/>
      <c r="HC82"/>
      <c r="HD82"/>
      <c r="HE82"/>
      <c r="HF82"/>
      <c r="HG82"/>
      <c r="HH82"/>
      <c r="HI82"/>
      <c r="HJ82"/>
      <c r="HK82"/>
      <c r="HL82"/>
      <c r="HM82"/>
      <c r="HN82"/>
      <c r="HO82"/>
      <c r="HP82"/>
      <c r="HQ82"/>
      <c r="HR82"/>
      <c r="HS82"/>
      <c r="HT82"/>
      <c r="HU82"/>
      <c r="HV82"/>
      <c r="HW82"/>
      <c r="HX82"/>
      <c r="HY82"/>
      <c r="HZ82"/>
      <c r="IA82"/>
      <c r="IB82"/>
      <c r="IC82"/>
      <c r="ID82"/>
      <c r="IE82"/>
      <c r="IF82"/>
      <c r="IG82"/>
      <c r="IH82"/>
      <c r="II82"/>
      <c r="IJ82"/>
      <c r="IK82"/>
      <c r="IL82"/>
      <c r="IM82"/>
      <c r="IN82"/>
      <c r="IO82"/>
      <c r="IP82"/>
      <c r="IQ82"/>
      <c r="IR82"/>
      <c r="IS82"/>
      <c r="IT82"/>
      <c r="IU82"/>
      <c r="IV82"/>
      <c r="IW82"/>
      <c r="IX82"/>
      <c r="IY82"/>
      <c r="IZ82"/>
      <c r="JA82"/>
      <c r="JB82"/>
      <c r="JC82"/>
      <c r="JD82"/>
      <c r="JE82"/>
      <c r="JF82"/>
      <c r="JG82"/>
      <c r="JH82"/>
      <c r="JI82"/>
      <c r="JJ82"/>
      <c r="JK82"/>
      <c r="JL82"/>
      <c r="JM82"/>
      <c r="JN82"/>
      <c r="JO82"/>
      <c r="JP82"/>
      <c r="JQ82"/>
      <c r="JR82"/>
      <c r="JS82"/>
      <c r="JT82"/>
      <c r="JU82"/>
      <c r="JV82"/>
      <c r="JW82"/>
      <c r="JX82"/>
      <c r="JY82"/>
      <c r="JZ82"/>
      <c r="KA82"/>
      <c r="KB82"/>
      <c r="KC82"/>
      <c r="KD82"/>
      <c r="KE82"/>
      <c r="KF82"/>
      <c r="KG82"/>
      <c r="KH82"/>
      <c r="KI82"/>
      <c r="KJ82"/>
      <c r="KK82"/>
      <c r="KL82"/>
      <c r="KM82"/>
      <c r="KN82"/>
      <c r="KO82"/>
      <c r="KP82"/>
      <c r="KQ82"/>
      <c r="KR82"/>
      <c r="KS82"/>
      <c r="KT82"/>
      <c r="KU82"/>
      <c r="KV82"/>
      <c r="KW82"/>
      <c r="KX82"/>
      <c r="KY82"/>
      <c r="KZ82"/>
      <c r="LA82"/>
      <c r="LB82"/>
      <c r="LC82"/>
      <c r="LD82"/>
      <c r="LE82"/>
      <c r="LF82"/>
      <c r="LG82"/>
      <c r="LH82"/>
      <c r="LI82"/>
      <c r="LJ82"/>
      <c r="LK82"/>
      <c r="LL82"/>
      <c r="LM82"/>
      <c r="LN82"/>
      <c r="LO82"/>
      <c r="LP82"/>
      <c r="LQ82"/>
      <c r="LR82"/>
      <c r="LS82"/>
      <c r="LT82"/>
      <c r="LU82"/>
      <c r="LV82"/>
      <c r="LW82"/>
      <c r="LX82"/>
      <c r="LY82"/>
      <c r="LZ82"/>
      <c r="MA82"/>
      <c r="MB82"/>
      <c r="MC82"/>
      <c r="MD82"/>
      <c r="ME82"/>
      <c r="MF82"/>
      <c r="MG82"/>
      <c r="MH82"/>
      <c r="MI82"/>
      <c r="MJ82"/>
      <c r="MK82"/>
      <c r="ML82"/>
      <c r="MM82"/>
      <c r="MN82"/>
      <c r="MO82"/>
      <c r="MP82"/>
      <c r="MQ82"/>
      <c r="MR82"/>
      <c r="MS82"/>
      <c r="MT82"/>
      <c r="MU82"/>
      <c r="MV82"/>
      <c r="MW82"/>
      <c r="MX82"/>
      <c r="MY82"/>
      <c r="MZ82"/>
      <c r="NA82"/>
      <c r="NB82"/>
      <c r="NC82"/>
      <c r="ND82"/>
      <c r="NE82"/>
      <c r="NF82"/>
      <c r="NG82"/>
      <c r="NH82"/>
      <c r="NI82"/>
      <c r="NJ82"/>
      <c r="NK82"/>
      <c r="NL82"/>
      <c r="NM82"/>
      <c r="NN82"/>
      <c r="NO82"/>
      <c r="NP82"/>
      <c r="NQ82"/>
      <c r="NR82"/>
      <c r="NS82"/>
      <c r="NT82"/>
      <c r="NU82"/>
      <c r="NV82"/>
      <c r="NW82"/>
      <c r="NX82"/>
      <c r="NY82"/>
      <c r="NZ82"/>
      <c r="OA82"/>
      <c r="OB82"/>
      <c r="OC82"/>
      <c r="OD82"/>
      <c r="OE82"/>
      <c r="OF82"/>
      <c r="OG82"/>
      <c r="OH82"/>
      <c r="OI82"/>
      <c r="OJ82"/>
      <c r="OK82"/>
      <c r="OL82"/>
      <c r="OM82"/>
      <c r="ON82"/>
      <c r="OO82"/>
      <c r="OP82"/>
      <c r="OQ82"/>
      <c r="OR82"/>
      <c r="OS82"/>
      <c r="OT82"/>
      <c r="OU82"/>
      <c r="OV82"/>
      <c r="OW82"/>
      <c r="OX82"/>
      <c r="OY82"/>
      <c r="OZ82"/>
      <c r="PA82"/>
      <c r="PB82"/>
      <c r="PC82"/>
      <c r="PD82"/>
      <c r="PE82"/>
      <c r="PF82"/>
      <c r="PG82"/>
      <c r="PH82"/>
      <c r="PI82"/>
      <c r="PJ82"/>
      <c r="PK82"/>
      <c r="PL82"/>
      <c r="PM82"/>
      <c r="PN82"/>
      <c r="PO82"/>
      <c r="PP82"/>
      <c r="PQ82"/>
      <c r="PR82"/>
      <c r="PS82"/>
      <c r="PT82"/>
      <c r="PU82"/>
      <c r="PV82"/>
      <c r="PW82"/>
      <c r="PX82"/>
      <c r="PY82"/>
      <c r="PZ82"/>
      <c r="QA82"/>
      <c r="QB82"/>
      <c r="QC82"/>
      <c r="QD82"/>
      <c r="QE82"/>
      <c r="QF82"/>
      <c r="QG82"/>
      <c r="QH82"/>
      <c r="QI82"/>
      <c r="QJ82"/>
      <c r="QK82"/>
      <c r="QL82"/>
      <c r="QM82"/>
      <c r="QN82"/>
      <c r="QO82"/>
      <c r="QP82"/>
      <c r="QQ82"/>
      <c r="QR82"/>
      <c r="QS82"/>
      <c r="QT82"/>
      <c r="QU82"/>
      <c r="QV82"/>
      <c r="QW82"/>
      <c r="QX82"/>
      <c r="QY82"/>
      <c r="QZ82"/>
      <c r="RA82"/>
      <c r="RB82"/>
      <c r="RC82"/>
      <c r="RD82"/>
      <c r="RE82"/>
      <c r="RF82"/>
      <c r="RG82"/>
      <c r="RH82"/>
      <c r="RI82"/>
      <c r="RJ82"/>
      <c r="RK82"/>
      <c r="RL82"/>
      <c r="RM82"/>
      <c r="RN82"/>
      <c r="RO82"/>
      <c r="RP82"/>
      <c r="RQ82"/>
      <c r="RR82"/>
      <c r="RS82"/>
      <c r="RT82"/>
      <c r="RU82"/>
      <c r="RV82"/>
      <c r="RW82"/>
      <c r="RX82"/>
      <c r="RY82"/>
      <c r="RZ82"/>
      <c r="SA82"/>
      <c r="SB82"/>
      <c r="SC82"/>
      <c r="SD82"/>
      <c r="SE82"/>
      <c r="SF82"/>
      <c r="SG82"/>
      <c r="SH82"/>
      <c r="SI82"/>
      <c r="SJ82"/>
      <c r="SK82"/>
      <c r="SL82"/>
      <c r="SM82"/>
      <c r="SN82"/>
      <c r="SO82"/>
      <c r="SP82"/>
      <c r="SQ82"/>
      <c r="SR82"/>
      <c r="SS82"/>
      <c r="ST82"/>
      <c r="SU82"/>
      <c r="SV82"/>
      <c r="SW82"/>
      <c r="SX82"/>
      <c r="SY82"/>
      <c r="SZ82"/>
      <c r="TA82"/>
      <c r="TB82"/>
      <c r="TC82"/>
      <c r="TD82"/>
      <c r="TE82"/>
      <c r="TF82"/>
      <c r="TG82"/>
      <c r="TH82"/>
      <c r="TI82"/>
      <c r="TJ82"/>
      <c r="TK82"/>
      <c r="TL82"/>
      <c r="TM82"/>
      <c r="TN82"/>
      <c r="TO82"/>
      <c r="TP82"/>
      <c r="TQ82"/>
      <c r="TR82"/>
      <c r="TS82"/>
      <c r="TT82"/>
      <c r="TU82"/>
      <c r="TV82"/>
      <c r="TW82"/>
      <c r="TX82"/>
      <c r="TY82"/>
      <c r="TZ82"/>
      <c r="UA82"/>
      <c r="UB82"/>
      <c r="UC82"/>
      <c r="UD82"/>
      <c r="UE82"/>
      <c r="UF82"/>
      <c r="UG82"/>
      <c r="UH82"/>
      <c r="UI82"/>
      <c r="UJ82"/>
      <c r="UK82"/>
      <c r="UL82"/>
      <c r="UM82"/>
      <c r="UN82"/>
      <c r="UO82"/>
      <c r="UP82"/>
      <c r="UQ82"/>
      <c r="UR82"/>
      <c r="US82"/>
      <c r="UT82"/>
      <c r="UU82"/>
      <c r="UV82"/>
      <c r="UW82"/>
      <c r="UX82"/>
      <c r="UY82"/>
      <c r="UZ82"/>
      <c r="VA82"/>
      <c r="VB82"/>
      <c r="VC82"/>
      <c r="VD82"/>
      <c r="VE82"/>
      <c r="VF82"/>
      <c r="VG82"/>
      <c r="VH82"/>
      <c r="VI82"/>
      <c r="VJ82"/>
      <c r="VK82"/>
      <c r="VL82"/>
      <c r="VM82"/>
      <c r="VN82"/>
      <c r="VO82"/>
      <c r="VP82"/>
      <c r="VQ82"/>
      <c r="VR82"/>
      <c r="VS82"/>
      <c r="VT82"/>
      <c r="VU82"/>
      <c r="VV82"/>
      <c r="VW82"/>
      <c r="VX82"/>
      <c r="VY82"/>
      <c r="VZ82"/>
      <c r="WA82"/>
      <c r="WB82"/>
      <c r="WC82"/>
      <c r="WD82"/>
      <c r="WE82"/>
      <c r="WF82"/>
      <c r="WG82"/>
      <c r="WH82"/>
      <c r="WI82"/>
      <c r="WJ82"/>
      <c r="WK82"/>
      <c r="WL82"/>
      <c r="WM82"/>
      <c r="WN82"/>
      <c r="WO82"/>
      <c r="WP82"/>
      <c r="WQ82"/>
      <c r="WR82"/>
      <c r="WS82"/>
      <c r="WT82"/>
      <c r="WU82"/>
      <c r="WV82"/>
      <c r="WW82"/>
      <c r="WX82"/>
      <c r="WY82"/>
      <c r="WZ82"/>
      <c r="XA82"/>
      <c r="XB82"/>
      <c r="XC82"/>
      <c r="XD82"/>
      <c r="XE82"/>
      <c r="XF82"/>
      <c r="XG82"/>
      <c r="XH82"/>
      <c r="XI82"/>
      <c r="XJ82"/>
      <c r="XK82"/>
      <c r="XL82"/>
      <c r="XM82"/>
      <c r="XN82"/>
      <c r="XO82"/>
      <c r="XP82"/>
      <c r="XQ82"/>
      <c r="XR82"/>
      <c r="XS82"/>
      <c r="XT82"/>
      <c r="XU82"/>
      <c r="XV82"/>
      <c r="XW82"/>
      <c r="XX82"/>
      <c r="XY82"/>
      <c r="XZ82"/>
      <c r="YA82"/>
      <c r="YB82"/>
      <c r="YC82"/>
      <c r="YD82"/>
      <c r="YE82"/>
      <c r="YF82"/>
      <c r="YG82"/>
      <c r="YH82"/>
      <c r="YI82"/>
      <c r="YJ82"/>
      <c r="YK82"/>
      <c r="YL82"/>
      <c r="YM82"/>
      <c r="YN82"/>
      <c r="YO82"/>
      <c r="YP82"/>
      <c r="YQ82"/>
      <c r="YR82"/>
      <c r="YS82"/>
      <c r="YT82"/>
      <c r="YU82"/>
      <c r="YV82"/>
      <c r="YW82"/>
      <c r="YX82"/>
      <c r="YY82"/>
      <c r="YZ82"/>
      <c r="ZA82"/>
      <c r="ZB82"/>
      <c r="ZC82"/>
      <c r="ZD82"/>
      <c r="ZE82"/>
      <c r="ZF82"/>
      <c r="ZG82"/>
      <c r="ZH82"/>
      <c r="ZI82"/>
      <c r="ZJ82"/>
      <c r="ZK82"/>
      <c r="ZL82"/>
      <c r="ZM82"/>
      <c r="ZN82"/>
      <c r="ZO82"/>
      <c r="ZP82"/>
      <c r="ZQ82"/>
      <c r="ZR82"/>
      <c r="ZS82"/>
      <c r="ZT82"/>
      <c r="ZU82"/>
      <c r="ZV82"/>
      <c r="ZW82"/>
      <c r="ZX82"/>
      <c r="ZY82"/>
      <c r="ZZ82" s="52"/>
      <c r="AAA82" s="192"/>
      <c r="AAD82" s="90"/>
      <c r="AAE82" s="519">
        <v>1</v>
      </c>
      <c r="AAF82" s="190" t="s">
        <v>52</v>
      </c>
      <c r="AAG82" s="71"/>
      <c r="AAH82" s="71"/>
      <c r="AAI82" s="71"/>
      <c r="AAJ82" s="55"/>
      <c r="AAK82" s="39"/>
      <c r="AAL82" s="90"/>
      <c r="AAN82"/>
      <c r="AAO82"/>
      <c r="AAP82"/>
      <c r="AAQ82"/>
      <c r="AAR82"/>
      <c r="AAS82"/>
      <c r="AAT82"/>
      <c r="AAU82"/>
      <c r="AAV82"/>
      <c r="AAW82"/>
      <c r="AAX82"/>
      <c r="AAY82"/>
    </row>
    <row r="83" spans="1:727" s="23" customFormat="1" ht="15" customHeight="1" outlineLevel="1">
      <c r="A83" s="171"/>
      <c r="B83" s="618" t="s">
        <v>137</v>
      </c>
      <c r="C83" s="102"/>
      <c r="E83" s="499"/>
      <c r="F83" s="153"/>
      <c r="G83" s="501"/>
      <c r="H83" s="500"/>
      <c r="I83" s="244"/>
      <c r="J83" s="193"/>
      <c r="K83" s="46"/>
      <c r="L83" s="46"/>
      <c r="M83" s="46"/>
      <c r="N83" s="46"/>
      <c r="O83" s="46"/>
      <c r="P83" s="46"/>
      <c r="Q83" s="46"/>
      <c r="R83" s="46"/>
      <c r="S83" s="46"/>
      <c r="T83" s="46"/>
      <c r="U83" s="46"/>
      <c r="V83" s="46"/>
      <c r="W83" s="46"/>
      <c r="X83" s="46"/>
      <c r="Y83" s="46"/>
      <c r="Z83" s="46"/>
      <c r="AA83" s="46"/>
      <c r="AB83" s="46"/>
      <c r="AC83" s="46"/>
      <c r="AD83" s="46"/>
      <c r="AE83" s="46"/>
      <c r="AF83" s="46"/>
      <c r="AG83" s="46"/>
      <c r="AH83" s="46"/>
      <c r="AI83" s="46"/>
      <c r="AJ83" s="46"/>
      <c r="AK83" s="46"/>
      <c r="AL83" s="46"/>
      <c r="AM83" s="46"/>
      <c r="AN83" s="46"/>
      <c r="AO83" s="46"/>
      <c r="AP83" s="46"/>
      <c r="AQ83" s="46"/>
      <c r="AR83" s="46"/>
      <c r="AS83" s="46"/>
      <c r="AT83" s="46"/>
      <c r="AU83" s="46"/>
      <c r="AV83" s="46"/>
      <c r="AW83" s="46"/>
      <c r="AX83" s="46"/>
      <c r="AY83" s="46"/>
      <c r="AZ83" s="46"/>
      <c r="BA83" s="46"/>
      <c r="BB83" s="46"/>
      <c r="BC83" s="46"/>
      <c r="BD83" s="46"/>
      <c r="BE83" s="46"/>
      <c r="BF83" s="46"/>
      <c r="BG83" s="46"/>
      <c r="BH83" s="46"/>
      <c r="BI83" s="46"/>
      <c r="BJ83" s="46"/>
      <c r="BK83" s="46"/>
      <c r="BL83" s="46"/>
      <c r="BM83" s="46"/>
      <c r="BN83" s="46"/>
      <c r="BO83" s="46"/>
      <c r="BP83" s="46"/>
      <c r="BQ83" s="46"/>
      <c r="BR83" s="46"/>
      <c r="BS83" s="46"/>
      <c r="BT83" s="46"/>
      <c r="BU83" s="46"/>
      <c r="BV83" s="46"/>
      <c r="BW83" s="46"/>
      <c r="BX83" s="46"/>
      <c r="BY83" s="46"/>
      <c r="BZ83" s="46"/>
      <c r="CA83" s="46"/>
      <c r="CB83" s="46"/>
      <c r="CC83" s="46"/>
      <c r="CD83" s="46"/>
      <c r="CE83" s="46"/>
      <c r="CF83" s="46"/>
      <c r="CG83" s="46"/>
      <c r="CH83" s="46"/>
      <c r="CI83" s="46"/>
      <c r="CJ83" s="46"/>
      <c r="CK83" s="46"/>
      <c r="CL83" s="46"/>
      <c r="CM83" s="46"/>
      <c r="CN83" s="46"/>
      <c r="CO83" s="46"/>
      <c r="CP83" s="46"/>
      <c r="CQ83" s="46"/>
      <c r="CR83" s="46"/>
      <c r="CS83" s="46"/>
      <c r="CT83" s="46"/>
      <c r="CU83" s="46"/>
      <c r="CV83" s="46"/>
      <c r="CW83" s="46"/>
      <c r="CX83" s="46"/>
      <c r="CY83" s="46"/>
      <c r="CZ83" s="46"/>
      <c r="DA83" s="46"/>
      <c r="DB83" s="46"/>
      <c r="DC83" s="46"/>
      <c r="DD83" s="46"/>
      <c r="DE83" s="46"/>
      <c r="DF83" s="46"/>
      <c r="DG83" s="46"/>
      <c r="DH83" s="46"/>
      <c r="DI83" s="46"/>
      <c r="DJ83" s="46"/>
      <c r="DK83" s="46"/>
      <c r="DL83" s="46"/>
      <c r="DM83" s="46"/>
      <c r="DN83" s="46"/>
      <c r="DO83" s="46"/>
      <c r="DP83" s="46"/>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c r="GD83"/>
      <c r="GE83"/>
      <c r="GF83"/>
      <c r="GG83"/>
      <c r="GH83"/>
      <c r="GI83"/>
      <c r="GJ83"/>
      <c r="GK83"/>
      <c r="GL83"/>
      <c r="GM83"/>
      <c r="GN83"/>
      <c r="GO83"/>
      <c r="GP83"/>
      <c r="GQ83"/>
      <c r="GR83"/>
      <c r="GS83"/>
      <c r="GT83"/>
      <c r="GU83"/>
      <c r="GV83"/>
      <c r="GW83"/>
      <c r="GX83"/>
      <c r="GY83"/>
      <c r="GZ83"/>
      <c r="HA83"/>
      <c r="HB83"/>
      <c r="HC83"/>
      <c r="HD83"/>
      <c r="HE83"/>
      <c r="HF83"/>
      <c r="HG83"/>
      <c r="HH83"/>
      <c r="HI83"/>
      <c r="HJ83"/>
      <c r="HK83"/>
      <c r="HL83"/>
      <c r="HM83"/>
      <c r="HN83"/>
      <c r="HO83"/>
      <c r="HP83"/>
      <c r="HQ83"/>
      <c r="HR83"/>
      <c r="HS83"/>
      <c r="HT83"/>
      <c r="HU83"/>
      <c r="HV83"/>
      <c r="HW83"/>
      <c r="HX83"/>
      <c r="HY83"/>
      <c r="HZ83"/>
      <c r="IA83"/>
      <c r="IB83"/>
      <c r="IC83"/>
      <c r="ID83"/>
      <c r="IE83"/>
      <c r="IF83"/>
      <c r="IG83"/>
      <c r="IH83"/>
      <c r="II83"/>
      <c r="IJ83"/>
      <c r="IK83"/>
      <c r="IL83"/>
      <c r="IM83"/>
      <c r="IN83"/>
      <c r="IO83"/>
      <c r="IP83"/>
      <c r="IQ83"/>
      <c r="IR83"/>
      <c r="IS83"/>
      <c r="IT83"/>
      <c r="IU83"/>
      <c r="IV83"/>
      <c r="IW83"/>
      <c r="IX83"/>
      <c r="IY83"/>
      <c r="IZ83"/>
      <c r="JA83"/>
      <c r="JB83"/>
      <c r="JC83"/>
      <c r="JD83"/>
      <c r="JE83"/>
      <c r="JF83"/>
      <c r="JG83"/>
      <c r="JH83"/>
      <c r="JI83"/>
      <c r="JJ83"/>
      <c r="JK83"/>
      <c r="JL83"/>
      <c r="JM83"/>
      <c r="JN83"/>
      <c r="JO83"/>
      <c r="JP83"/>
      <c r="JQ83"/>
      <c r="JR83"/>
      <c r="JS83"/>
      <c r="JT83"/>
      <c r="JU83"/>
      <c r="JV83"/>
      <c r="JW83"/>
      <c r="JX83"/>
      <c r="JY83"/>
      <c r="JZ83"/>
      <c r="KA83"/>
      <c r="KB83"/>
      <c r="KC83"/>
      <c r="KD83"/>
      <c r="KE83"/>
      <c r="KF83"/>
      <c r="KG83"/>
      <c r="KH83"/>
      <c r="KI83"/>
      <c r="KJ83"/>
      <c r="KK83"/>
      <c r="KL83"/>
      <c r="KM83"/>
      <c r="KN83"/>
      <c r="KO83"/>
      <c r="KP83"/>
      <c r="KQ83"/>
      <c r="KR83"/>
      <c r="KS83"/>
      <c r="KT83"/>
      <c r="KU83"/>
      <c r="KV83"/>
      <c r="KW83"/>
      <c r="KX83"/>
      <c r="KY83"/>
      <c r="KZ83"/>
      <c r="LA83"/>
      <c r="LB83"/>
      <c r="LC83"/>
      <c r="LD83"/>
      <c r="LE83"/>
      <c r="LF83"/>
      <c r="LG83"/>
      <c r="LH83"/>
      <c r="LI83"/>
      <c r="LJ83"/>
      <c r="LK83"/>
      <c r="LL83"/>
      <c r="LM83"/>
      <c r="LN83"/>
      <c r="LO83"/>
      <c r="LP83"/>
      <c r="LQ83"/>
      <c r="LR83"/>
      <c r="LS83"/>
      <c r="LT83"/>
      <c r="LU83"/>
      <c r="LV83"/>
      <c r="LW83"/>
      <c r="LX83"/>
      <c r="LY83"/>
      <c r="LZ83"/>
      <c r="MA83"/>
      <c r="MB83"/>
      <c r="MC83"/>
      <c r="MD83"/>
      <c r="ME83"/>
      <c r="MF83"/>
      <c r="MG83"/>
      <c r="MH83"/>
      <c r="MI83"/>
      <c r="MJ83"/>
      <c r="MK83"/>
      <c r="ML83"/>
      <c r="MM83"/>
      <c r="MN83"/>
      <c r="MO83"/>
      <c r="MP83"/>
      <c r="MQ83"/>
      <c r="MR83"/>
      <c r="MS83"/>
      <c r="MT83"/>
      <c r="MU83"/>
      <c r="MV83"/>
      <c r="MW83"/>
      <c r="MX83"/>
      <c r="MY83"/>
      <c r="MZ83"/>
      <c r="NA83"/>
      <c r="NB83"/>
      <c r="NC83"/>
      <c r="ND83"/>
      <c r="NE83"/>
      <c r="NF83"/>
      <c r="NG83"/>
      <c r="NH83"/>
      <c r="NI83"/>
      <c r="NJ83"/>
      <c r="NK83"/>
      <c r="NL83"/>
      <c r="NM83"/>
      <c r="NN83"/>
      <c r="NO83"/>
      <c r="NP83"/>
      <c r="NQ83"/>
      <c r="NR83"/>
      <c r="NS83"/>
      <c r="NT83"/>
      <c r="NU83"/>
      <c r="NV83"/>
      <c r="NW83"/>
      <c r="NX83"/>
      <c r="NY83"/>
      <c r="NZ83"/>
      <c r="OA83"/>
      <c r="OB83"/>
      <c r="OC83"/>
      <c r="OD83"/>
      <c r="OE83"/>
      <c r="OF83"/>
      <c r="OG83"/>
      <c r="OH83"/>
      <c r="OI83"/>
      <c r="OJ83"/>
      <c r="OK83"/>
      <c r="OL83"/>
      <c r="OM83"/>
      <c r="ON83"/>
      <c r="OO83"/>
      <c r="OP83"/>
      <c r="OQ83"/>
      <c r="OR83"/>
      <c r="OS83"/>
      <c r="OT83"/>
      <c r="OU83"/>
      <c r="OV83"/>
      <c r="OW83"/>
      <c r="OX83"/>
      <c r="OY83"/>
      <c r="OZ83"/>
      <c r="PA83"/>
      <c r="PB83"/>
      <c r="PC83"/>
      <c r="PD83"/>
      <c r="PE83"/>
      <c r="PF83"/>
      <c r="PG83"/>
      <c r="PH83"/>
      <c r="PI83"/>
      <c r="PJ83"/>
      <c r="PK83"/>
      <c r="PL83"/>
      <c r="PM83"/>
      <c r="PN83"/>
      <c r="PO83"/>
      <c r="PP83"/>
      <c r="PQ83"/>
      <c r="PR83"/>
      <c r="PS83"/>
      <c r="PT83"/>
      <c r="PU83"/>
      <c r="PV83"/>
      <c r="PW83"/>
      <c r="PX83"/>
      <c r="PY83"/>
      <c r="PZ83"/>
      <c r="QA83"/>
      <c r="QB83"/>
      <c r="QC83"/>
      <c r="QD83"/>
      <c r="QE83"/>
      <c r="QF83"/>
      <c r="QG83"/>
      <c r="QH83"/>
      <c r="QI83"/>
      <c r="QJ83"/>
      <c r="QK83"/>
      <c r="QL83"/>
      <c r="QM83"/>
      <c r="QN83"/>
      <c r="QO83"/>
      <c r="QP83"/>
      <c r="QQ83"/>
      <c r="QR83"/>
      <c r="QS83"/>
      <c r="QT83"/>
      <c r="QU83"/>
      <c r="QV83"/>
      <c r="QW83"/>
      <c r="QX83"/>
      <c r="QY83"/>
      <c r="QZ83"/>
      <c r="RA83"/>
      <c r="RB83"/>
      <c r="RC83"/>
      <c r="RD83"/>
      <c r="RE83"/>
      <c r="RF83"/>
      <c r="RG83"/>
      <c r="RH83"/>
      <c r="RI83"/>
      <c r="RJ83"/>
      <c r="RK83"/>
      <c r="RL83"/>
      <c r="RM83"/>
      <c r="RN83"/>
      <c r="RO83"/>
      <c r="RP83"/>
      <c r="RQ83"/>
      <c r="RR83"/>
      <c r="RS83"/>
      <c r="RT83"/>
      <c r="RU83"/>
      <c r="RV83"/>
      <c r="RW83"/>
      <c r="RX83"/>
      <c r="RY83"/>
      <c r="RZ83"/>
      <c r="SA83"/>
      <c r="SB83"/>
      <c r="SC83"/>
      <c r="SD83"/>
      <c r="SE83"/>
      <c r="SF83"/>
      <c r="SG83"/>
      <c r="SH83"/>
      <c r="SI83"/>
      <c r="SJ83"/>
      <c r="SK83"/>
      <c r="SL83"/>
      <c r="SM83"/>
      <c r="SN83"/>
      <c r="SO83"/>
      <c r="SP83"/>
      <c r="SQ83"/>
      <c r="SR83"/>
      <c r="SS83"/>
      <c r="ST83"/>
      <c r="SU83"/>
      <c r="SV83"/>
      <c r="SW83"/>
      <c r="SX83"/>
      <c r="SY83"/>
      <c r="SZ83"/>
      <c r="TA83"/>
      <c r="TB83"/>
      <c r="TC83"/>
      <c r="TD83"/>
      <c r="TE83"/>
      <c r="TF83"/>
      <c r="TG83"/>
      <c r="TH83"/>
      <c r="TI83"/>
      <c r="TJ83"/>
      <c r="TK83"/>
      <c r="TL83"/>
      <c r="TM83"/>
      <c r="TN83"/>
      <c r="TO83"/>
      <c r="TP83"/>
      <c r="TQ83"/>
      <c r="TR83"/>
      <c r="TS83"/>
      <c r="TT83"/>
      <c r="TU83"/>
      <c r="TV83"/>
      <c r="TW83"/>
      <c r="TX83"/>
      <c r="TY83"/>
      <c r="TZ83"/>
      <c r="UA83"/>
      <c r="UB83"/>
      <c r="UC83"/>
      <c r="UD83"/>
      <c r="UE83"/>
      <c r="UF83"/>
      <c r="UG83"/>
      <c r="UH83"/>
      <c r="UI83"/>
      <c r="UJ83"/>
      <c r="UK83"/>
      <c r="UL83"/>
      <c r="UM83"/>
      <c r="UN83"/>
      <c r="UO83"/>
      <c r="UP83"/>
      <c r="UQ83"/>
      <c r="UR83"/>
      <c r="US83"/>
      <c r="UT83"/>
      <c r="UU83"/>
      <c r="UV83"/>
      <c r="UW83"/>
      <c r="UX83"/>
      <c r="UY83"/>
      <c r="UZ83"/>
      <c r="VA83"/>
      <c r="VB83"/>
      <c r="VC83"/>
      <c r="VD83"/>
      <c r="VE83"/>
      <c r="VF83"/>
      <c r="VG83"/>
      <c r="VH83"/>
      <c r="VI83"/>
      <c r="VJ83"/>
      <c r="VK83"/>
      <c r="VL83"/>
      <c r="VM83"/>
      <c r="VN83"/>
      <c r="VO83"/>
      <c r="VP83"/>
      <c r="VQ83"/>
      <c r="VR83"/>
      <c r="VS83"/>
      <c r="VT83"/>
      <c r="VU83"/>
      <c r="VV83"/>
      <c r="VW83"/>
      <c r="VX83"/>
      <c r="VY83"/>
      <c r="VZ83"/>
      <c r="WA83"/>
      <c r="WB83"/>
      <c r="WC83"/>
      <c r="WD83"/>
      <c r="WE83"/>
      <c r="WF83"/>
      <c r="WG83"/>
      <c r="WH83"/>
      <c r="WI83"/>
      <c r="WJ83"/>
      <c r="WK83"/>
      <c r="WL83"/>
      <c r="WM83"/>
      <c r="WN83"/>
      <c r="WO83"/>
      <c r="WP83"/>
      <c r="WQ83"/>
      <c r="WR83"/>
      <c r="WS83"/>
      <c r="WT83"/>
      <c r="WU83"/>
      <c r="WV83"/>
      <c r="WW83"/>
      <c r="WX83"/>
      <c r="WY83"/>
      <c r="WZ83"/>
      <c r="XA83"/>
      <c r="XB83"/>
      <c r="XC83"/>
      <c r="XD83"/>
      <c r="XE83"/>
      <c r="XF83"/>
      <c r="XG83"/>
      <c r="XH83"/>
      <c r="XI83"/>
      <c r="XJ83"/>
      <c r="XK83"/>
      <c r="XL83"/>
      <c r="XM83"/>
      <c r="XN83"/>
      <c r="XO83"/>
      <c r="XP83"/>
      <c r="XQ83"/>
      <c r="XR83"/>
      <c r="XS83"/>
      <c r="XT83"/>
      <c r="XU83"/>
      <c r="XV83"/>
      <c r="XW83"/>
      <c r="XX83"/>
      <c r="XY83"/>
      <c r="XZ83"/>
      <c r="YA83"/>
      <c r="YB83"/>
      <c r="YC83"/>
      <c r="YD83"/>
      <c r="YE83"/>
      <c r="YF83"/>
      <c r="YG83"/>
      <c r="YH83"/>
      <c r="YI83"/>
      <c r="YJ83"/>
      <c r="YK83"/>
      <c r="YL83"/>
      <c r="YM83"/>
      <c r="YN83"/>
      <c r="YO83"/>
      <c r="YP83"/>
      <c r="YQ83"/>
      <c r="YR83"/>
      <c r="YS83"/>
      <c r="YT83"/>
      <c r="YU83"/>
      <c r="YV83"/>
      <c r="YW83"/>
      <c r="YX83"/>
      <c r="YY83"/>
      <c r="YZ83"/>
      <c r="ZA83"/>
      <c r="ZB83"/>
      <c r="ZC83"/>
      <c r="ZD83"/>
      <c r="ZE83"/>
      <c r="ZF83"/>
      <c r="ZG83"/>
      <c r="ZH83"/>
      <c r="ZI83"/>
      <c r="ZJ83"/>
      <c r="ZK83"/>
      <c r="ZL83"/>
      <c r="ZM83"/>
      <c r="ZN83"/>
      <c r="ZO83"/>
      <c r="ZP83"/>
      <c r="ZQ83"/>
      <c r="ZR83"/>
      <c r="ZS83"/>
      <c r="ZT83"/>
      <c r="ZU83"/>
      <c r="ZV83"/>
      <c r="ZW83"/>
      <c r="ZX83"/>
      <c r="ZY83"/>
      <c r="ZZ83" s="52"/>
      <c r="AAA83" s="192"/>
      <c r="AAD83" s="90"/>
      <c r="AAE83" s="519">
        <f>IF(S.Notice.Involved="Y",1,0)</f>
        <v>1</v>
      </c>
      <c r="AAF83" s="190" t="s">
        <v>52</v>
      </c>
      <c r="AAG83" s="71"/>
      <c r="AAH83" s="71"/>
      <c r="AAI83" s="71"/>
      <c r="AAJ83" s="55"/>
      <c r="AAK83" s="39"/>
      <c r="AAL83" s="90"/>
      <c r="AAN83"/>
      <c r="AAO83"/>
      <c r="AAP83"/>
      <c r="AAQ83"/>
      <c r="AAR83"/>
      <c r="AAS83"/>
      <c r="AAT83"/>
      <c r="AAU83"/>
      <c r="AAV83"/>
      <c r="AAW83"/>
      <c r="AAX83"/>
      <c r="AAY83"/>
    </row>
    <row r="84" spans="1:727" s="23" customFormat="1" ht="15" customHeight="1" outlineLevel="1">
      <c r="A84" s="171"/>
      <c r="B84" s="618" t="s">
        <v>138</v>
      </c>
      <c r="C84" s="110"/>
      <c r="E84" s="499"/>
      <c r="F84" s="161"/>
      <c r="G84" s="157"/>
      <c r="H84" s="157"/>
      <c r="I84" s="244"/>
      <c r="J84" s="193"/>
      <c r="K84" s="46"/>
      <c r="L84" s="46"/>
      <c r="M84" s="46"/>
      <c r="N84" s="46"/>
      <c r="O84" s="46"/>
      <c r="P84" s="46"/>
      <c r="Q84" s="46"/>
      <c r="R84" s="46"/>
      <c r="S84" s="46"/>
      <c r="T84" s="46"/>
      <c r="U84" s="46"/>
      <c r="V84" s="46"/>
      <c r="W84" s="46"/>
      <c r="X84" s="46"/>
      <c r="Y84" s="46"/>
      <c r="Z84" s="46"/>
      <c r="AA84" s="46"/>
      <c r="AB84" s="46"/>
      <c r="AC84" s="46"/>
      <c r="AD84" s="46"/>
      <c r="AE84" s="46"/>
      <c r="AF84" s="46"/>
      <c r="AG84" s="46"/>
      <c r="AH84" s="46"/>
      <c r="AI84" s="46"/>
      <c r="AJ84" s="46"/>
      <c r="AK84" s="46"/>
      <c r="AL84" s="46"/>
      <c r="AM84" s="46"/>
      <c r="AN84" s="46"/>
      <c r="AO84" s="46"/>
      <c r="AP84" s="46"/>
      <c r="AQ84" s="46"/>
      <c r="AR84" s="46"/>
      <c r="AS84" s="46"/>
      <c r="AT84" s="46"/>
      <c r="AU84" s="46"/>
      <c r="AV84" s="46"/>
      <c r="AW84" s="46"/>
      <c r="AX84" s="46"/>
      <c r="AY84" s="46"/>
      <c r="AZ84" s="46"/>
      <c r="BA84" s="46"/>
      <c r="BB84" s="46"/>
      <c r="BC84" s="46"/>
      <c r="BD84" s="46"/>
      <c r="BE84" s="46"/>
      <c r="BF84" s="46"/>
      <c r="BG84" s="46"/>
      <c r="BH84" s="46"/>
      <c r="BI84" s="46"/>
      <c r="BJ84" s="46"/>
      <c r="BK84" s="46"/>
      <c r="BL84" s="46"/>
      <c r="BM84" s="46"/>
      <c r="BN84" s="46"/>
      <c r="BO84" s="46"/>
      <c r="BP84" s="46"/>
      <c r="BQ84" s="46"/>
      <c r="BR84" s="46"/>
      <c r="BS84" s="46"/>
      <c r="BT84" s="46"/>
      <c r="BU84" s="46"/>
      <c r="BV84" s="46"/>
      <c r="BW84" s="46"/>
      <c r="BX84" s="46"/>
      <c r="BY84" s="46"/>
      <c r="BZ84" s="46"/>
      <c r="CA84" s="46"/>
      <c r="CB84" s="46"/>
      <c r="CC84" s="46"/>
      <c r="CD84" s="46"/>
      <c r="CE84" s="46"/>
      <c r="CF84" s="46"/>
      <c r="CG84" s="46"/>
      <c r="CH84" s="46"/>
      <c r="CI84" s="46"/>
      <c r="CJ84" s="46"/>
      <c r="CK84" s="46"/>
      <c r="CL84" s="46"/>
      <c r="CM84" s="46"/>
      <c r="CN84" s="46"/>
      <c r="CO84" s="46"/>
      <c r="CP84" s="46"/>
      <c r="CQ84" s="46"/>
      <c r="CR84" s="46"/>
      <c r="CS84" s="46"/>
      <c r="CT84" s="46"/>
      <c r="CU84" s="46"/>
      <c r="CV84" s="46"/>
      <c r="CW84" s="46"/>
      <c r="CX84" s="46"/>
      <c r="CY84" s="46"/>
      <c r="CZ84" s="46"/>
      <c r="DA84" s="46"/>
      <c r="DB84" s="46"/>
      <c r="DC84" s="46"/>
      <c r="DD84" s="46"/>
      <c r="DE84" s="46"/>
      <c r="DF84" s="46"/>
      <c r="DG84" s="46"/>
      <c r="DH84" s="46"/>
      <c r="DI84" s="46"/>
      <c r="DJ84" s="46"/>
      <c r="DK84" s="46"/>
      <c r="DL84" s="46"/>
      <c r="DM84" s="46"/>
      <c r="DN84" s="46"/>
      <c r="DO84" s="46"/>
      <c r="DP84" s="46"/>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c r="GD84"/>
      <c r="GE84"/>
      <c r="GF84"/>
      <c r="GG84"/>
      <c r="GH84"/>
      <c r="GI84"/>
      <c r="GJ84"/>
      <c r="GK84"/>
      <c r="GL84"/>
      <c r="GM84"/>
      <c r="GN84"/>
      <c r="GO84"/>
      <c r="GP84"/>
      <c r="GQ84"/>
      <c r="GR84"/>
      <c r="GS84"/>
      <c r="GT84"/>
      <c r="GU84"/>
      <c r="GV84"/>
      <c r="GW84"/>
      <c r="GX84"/>
      <c r="GY84"/>
      <c r="GZ84"/>
      <c r="HA84"/>
      <c r="HB84"/>
      <c r="HC84"/>
      <c r="HD84"/>
      <c r="HE84"/>
      <c r="HF84"/>
      <c r="HG84"/>
      <c r="HH84"/>
      <c r="HI84"/>
      <c r="HJ84"/>
      <c r="HK84"/>
      <c r="HL84"/>
      <c r="HM84"/>
      <c r="HN84"/>
      <c r="HO84"/>
      <c r="HP84"/>
      <c r="HQ84"/>
      <c r="HR84"/>
      <c r="HS84"/>
      <c r="HT84"/>
      <c r="HU84"/>
      <c r="HV84"/>
      <c r="HW84"/>
      <c r="HX84"/>
      <c r="HY84"/>
      <c r="HZ84"/>
      <c r="IA84"/>
      <c r="IB84"/>
      <c r="IC84"/>
      <c r="ID84"/>
      <c r="IE84"/>
      <c r="IF84"/>
      <c r="IG84"/>
      <c r="IH84"/>
      <c r="II84"/>
      <c r="IJ84"/>
      <c r="IK84"/>
      <c r="IL84"/>
      <c r="IM84"/>
      <c r="IN84"/>
      <c r="IO84"/>
      <c r="IP84"/>
      <c r="IQ84"/>
      <c r="IR84"/>
      <c r="IS84"/>
      <c r="IT84"/>
      <c r="IU84"/>
      <c r="IV84"/>
      <c r="IW84"/>
      <c r="IX84"/>
      <c r="IY84"/>
      <c r="IZ84"/>
      <c r="JA84"/>
      <c r="JB84"/>
      <c r="JC84"/>
      <c r="JD84"/>
      <c r="JE84"/>
      <c r="JF84"/>
      <c r="JG84"/>
      <c r="JH84"/>
      <c r="JI84"/>
      <c r="JJ84"/>
      <c r="JK84"/>
      <c r="JL84"/>
      <c r="JM84"/>
      <c r="JN84"/>
      <c r="JO84"/>
      <c r="JP84"/>
      <c r="JQ84"/>
      <c r="JR84"/>
      <c r="JS84"/>
      <c r="JT84"/>
      <c r="JU84"/>
      <c r="JV84"/>
      <c r="JW84"/>
      <c r="JX84"/>
      <c r="JY84"/>
      <c r="JZ84"/>
      <c r="KA84"/>
      <c r="KB84"/>
      <c r="KC84"/>
      <c r="KD84"/>
      <c r="KE84"/>
      <c r="KF84"/>
      <c r="KG84"/>
      <c r="KH84"/>
      <c r="KI84"/>
      <c r="KJ84"/>
      <c r="KK84"/>
      <c r="KL84"/>
      <c r="KM84"/>
      <c r="KN84"/>
      <c r="KO84"/>
      <c r="KP84"/>
      <c r="KQ84"/>
      <c r="KR84"/>
      <c r="KS84"/>
      <c r="KT84"/>
      <c r="KU84"/>
      <c r="KV84"/>
      <c r="KW84"/>
      <c r="KX84"/>
      <c r="KY84"/>
      <c r="KZ84"/>
      <c r="LA84"/>
      <c r="LB84"/>
      <c r="LC84"/>
      <c r="LD84"/>
      <c r="LE84"/>
      <c r="LF84"/>
      <c r="LG84"/>
      <c r="LH84"/>
      <c r="LI84"/>
      <c r="LJ84"/>
      <c r="LK84"/>
      <c r="LL84"/>
      <c r="LM84"/>
      <c r="LN84"/>
      <c r="LO84"/>
      <c r="LP84"/>
      <c r="LQ84"/>
      <c r="LR84"/>
      <c r="LS84"/>
      <c r="LT84"/>
      <c r="LU84"/>
      <c r="LV84"/>
      <c r="LW84"/>
      <c r="LX84"/>
      <c r="LY84"/>
      <c r="LZ84"/>
      <c r="MA84"/>
      <c r="MB84"/>
      <c r="MC84"/>
      <c r="MD84"/>
      <c r="ME84"/>
      <c r="MF84"/>
      <c r="MG84"/>
      <c r="MH84"/>
      <c r="MI84"/>
      <c r="MJ84"/>
      <c r="MK84"/>
      <c r="ML84"/>
      <c r="MM84"/>
      <c r="MN84"/>
      <c r="MO84"/>
      <c r="MP84"/>
      <c r="MQ84"/>
      <c r="MR84"/>
      <c r="MS84"/>
      <c r="MT84"/>
      <c r="MU84"/>
      <c r="MV84"/>
      <c r="MW84"/>
      <c r="MX84"/>
      <c r="MY84"/>
      <c r="MZ84"/>
      <c r="NA84"/>
      <c r="NB84"/>
      <c r="NC84"/>
      <c r="ND84"/>
      <c r="NE84"/>
      <c r="NF84"/>
      <c r="NG84"/>
      <c r="NH84"/>
      <c r="NI84"/>
      <c r="NJ84"/>
      <c r="NK84"/>
      <c r="NL84"/>
      <c r="NM84"/>
      <c r="NN84"/>
      <c r="NO84"/>
      <c r="NP84"/>
      <c r="NQ84"/>
      <c r="NR84"/>
      <c r="NS84"/>
      <c r="NT84"/>
      <c r="NU84"/>
      <c r="NV84"/>
      <c r="NW84"/>
      <c r="NX84"/>
      <c r="NY84"/>
      <c r="NZ84"/>
      <c r="OA84"/>
      <c r="OB84"/>
      <c r="OC84"/>
      <c r="OD84"/>
      <c r="OE84"/>
      <c r="OF84"/>
      <c r="OG84"/>
      <c r="OH84"/>
      <c r="OI84"/>
      <c r="OJ84"/>
      <c r="OK84"/>
      <c r="OL84"/>
      <c r="OM84"/>
      <c r="ON84"/>
      <c r="OO84"/>
      <c r="OP84"/>
      <c r="OQ84"/>
      <c r="OR84"/>
      <c r="OS84"/>
      <c r="OT84"/>
      <c r="OU84"/>
      <c r="OV84"/>
      <c r="OW84"/>
      <c r="OX84"/>
      <c r="OY84"/>
      <c r="OZ84"/>
      <c r="PA84"/>
      <c r="PB84"/>
      <c r="PC84"/>
      <c r="PD84"/>
      <c r="PE84"/>
      <c r="PF84"/>
      <c r="PG84"/>
      <c r="PH84"/>
      <c r="PI84"/>
      <c r="PJ84"/>
      <c r="PK84"/>
      <c r="PL84"/>
      <c r="PM84"/>
      <c r="PN84"/>
      <c r="PO84"/>
      <c r="PP84"/>
      <c r="PQ84"/>
      <c r="PR84"/>
      <c r="PS84"/>
      <c r="PT84"/>
      <c r="PU84"/>
      <c r="PV84"/>
      <c r="PW84"/>
      <c r="PX84"/>
      <c r="PY84"/>
      <c r="PZ84"/>
      <c r="QA84"/>
      <c r="QB84"/>
      <c r="QC84"/>
      <c r="QD84"/>
      <c r="QE84"/>
      <c r="QF84"/>
      <c r="QG84"/>
      <c r="QH84"/>
      <c r="QI84"/>
      <c r="QJ84"/>
      <c r="QK84"/>
      <c r="QL84"/>
      <c r="QM84"/>
      <c r="QN84"/>
      <c r="QO84"/>
      <c r="QP84"/>
      <c r="QQ84"/>
      <c r="QR84"/>
      <c r="QS84"/>
      <c r="QT84"/>
      <c r="QU84"/>
      <c r="QV84"/>
      <c r="QW84"/>
      <c r="QX84"/>
      <c r="QY84"/>
      <c r="QZ84"/>
      <c r="RA84"/>
      <c r="RB84"/>
      <c r="RC84"/>
      <c r="RD84"/>
      <c r="RE84"/>
      <c r="RF84"/>
      <c r="RG84"/>
      <c r="RH84"/>
      <c r="RI84"/>
      <c r="RJ84"/>
      <c r="RK84"/>
      <c r="RL84"/>
      <c r="RM84"/>
      <c r="RN84"/>
      <c r="RO84"/>
      <c r="RP84"/>
      <c r="RQ84"/>
      <c r="RR84"/>
      <c r="RS84"/>
      <c r="RT84"/>
      <c r="RU84"/>
      <c r="RV84"/>
      <c r="RW84"/>
      <c r="RX84"/>
      <c r="RY84"/>
      <c r="RZ84"/>
      <c r="SA84"/>
      <c r="SB84"/>
      <c r="SC84"/>
      <c r="SD84"/>
      <c r="SE84"/>
      <c r="SF84"/>
      <c r="SG84"/>
      <c r="SH84"/>
      <c r="SI84"/>
      <c r="SJ84"/>
      <c r="SK84"/>
      <c r="SL84"/>
      <c r="SM84"/>
      <c r="SN84"/>
      <c r="SO84"/>
      <c r="SP84"/>
      <c r="SQ84"/>
      <c r="SR84"/>
      <c r="SS84"/>
      <c r="ST84"/>
      <c r="SU84"/>
      <c r="SV84"/>
      <c r="SW84"/>
      <c r="SX84"/>
      <c r="SY84"/>
      <c r="SZ84"/>
      <c r="TA84"/>
      <c r="TB84"/>
      <c r="TC84"/>
      <c r="TD84"/>
      <c r="TE84"/>
      <c r="TF84"/>
      <c r="TG84"/>
      <c r="TH84"/>
      <c r="TI84"/>
      <c r="TJ84"/>
      <c r="TK84"/>
      <c r="TL84"/>
      <c r="TM84"/>
      <c r="TN84"/>
      <c r="TO84"/>
      <c r="TP84"/>
      <c r="TQ84"/>
      <c r="TR84"/>
      <c r="TS84"/>
      <c r="TT84"/>
      <c r="TU84"/>
      <c r="TV84"/>
      <c r="TW84"/>
      <c r="TX84"/>
      <c r="TY84"/>
      <c r="TZ84"/>
      <c r="UA84"/>
      <c r="UB84"/>
      <c r="UC84"/>
      <c r="UD84"/>
      <c r="UE84"/>
      <c r="UF84"/>
      <c r="UG84"/>
      <c r="UH84"/>
      <c r="UI84"/>
      <c r="UJ84"/>
      <c r="UK84"/>
      <c r="UL84"/>
      <c r="UM84"/>
      <c r="UN84"/>
      <c r="UO84"/>
      <c r="UP84"/>
      <c r="UQ84"/>
      <c r="UR84"/>
      <c r="US84"/>
      <c r="UT84"/>
      <c r="UU84"/>
      <c r="UV84"/>
      <c r="UW84"/>
      <c r="UX84"/>
      <c r="UY84"/>
      <c r="UZ84"/>
      <c r="VA84"/>
      <c r="VB84"/>
      <c r="VC84"/>
      <c r="VD84"/>
      <c r="VE84"/>
      <c r="VF84"/>
      <c r="VG84"/>
      <c r="VH84"/>
      <c r="VI84"/>
      <c r="VJ84"/>
      <c r="VK84"/>
      <c r="VL84"/>
      <c r="VM84"/>
      <c r="VN84"/>
      <c r="VO84"/>
      <c r="VP84"/>
      <c r="VQ84"/>
      <c r="VR84"/>
      <c r="VS84"/>
      <c r="VT84"/>
      <c r="VU84"/>
      <c r="VV84"/>
      <c r="VW84"/>
      <c r="VX84"/>
      <c r="VY84"/>
      <c r="VZ84"/>
      <c r="WA84"/>
      <c r="WB84"/>
      <c r="WC84"/>
      <c r="WD84"/>
      <c r="WE84"/>
      <c r="WF84"/>
      <c r="WG84"/>
      <c r="WH84"/>
      <c r="WI84"/>
      <c r="WJ84"/>
      <c r="WK84"/>
      <c r="WL84"/>
      <c r="WM84"/>
      <c r="WN84"/>
      <c r="WO84"/>
      <c r="WP84"/>
      <c r="WQ84"/>
      <c r="WR84"/>
      <c r="WS84"/>
      <c r="WT84"/>
      <c r="WU84"/>
      <c r="WV84"/>
      <c r="WW84"/>
      <c r="WX84"/>
      <c r="WY84"/>
      <c r="WZ84"/>
      <c r="XA84"/>
      <c r="XB84"/>
      <c r="XC84"/>
      <c r="XD84"/>
      <c r="XE84"/>
      <c r="XF84"/>
      <c r="XG84"/>
      <c r="XH84"/>
      <c r="XI84"/>
      <c r="XJ84"/>
      <c r="XK84"/>
      <c r="XL84"/>
      <c r="XM84"/>
      <c r="XN84"/>
      <c r="XO84"/>
      <c r="XP84"/>
      <c r="XQ84"/>
      <c r="XR84"/>
      <c r="XS84"/>
      <c r="XT84"/>
      <c r="XU84"/>
      <c r="XV84"/>
      <c r="XW84"/>
      <c r="XX84"/>
      <c r="XY84"/>
      <c r="XZ84"/>
      <c r="YA84"/>
      <c r="YB84"/>
      <c r="YC84"/>
      <c r="YD84"/>
      <c r="YE84"/>
      <c r="YF84"/>
      <c r="YG84"/>
      <c r="YH84"/>
      <c r="YI84"/>
      <c r="YJ84"/>
      <c r="YK84"/>
      <c r="YL84"/>
      <c r="YM84"/>
      <c r="YN84"/>
      <c r="YO84"/>
      <c r="YP84"/>
      <c r="YQ84"/>
      <c r="YR84"/>
      <c r="YS84"/>
      <c r="YT84"/>
      <c r="YU84"/>
      <c r="YV84"/>
      <c r="YW84"/>
      <c r="YX84"/>
      <c r="YY84"/>
      <c r="YZ84"/>
      <c r="ZA84"/>
      <c r="ZB84"/>
      <c r="ZC84"/>
      <c r="ZD84"/>
      <c r="ZE84"/>
      <c r="ZF84"/>
      <c r="ZG84"/>
      <c r="ZH84"/>
      <c r="ZI84"/>
      <c r="ZJ84"/>
      <c r="ZK84"/>
      <c r="ZL84"/>
      <c r="ZM84"/>
      <c r="ZN84"/>
      <c r="ZO84"/>
      <c r="ZP84"/>
      <c r="ZQ84"/>
      <c r="ZR84"/>
      <c r="ZS84"/>
      <c r="ZT84"/>
      <c r="ZU84"/>
      <c r="ZV84"/>
      <c r="ZW84"/>
      <c r="ZX84"/>
      <c r="ZY84"/>
      <c r="ZZ84" s="52"/>
      <c r="AAA84" s="192"/>
      <c r="AAD84" s="90"/>
      <c r="AAE84" s="519">
        <f>IF(S.Fee.Involved="Y",1,0)</f>
        <v>0</v>
      </c>
      <c r="AAF84" s="190" t="s">
        <v>52</v>
      </c>
      <c r="AAG84" s="71" t="s">
        <v>0</v>
      </c>
      <c r="AAH84" s="71"/>
      <c r="AAI84" s="71"/>
      <c r="AAJ84" s="55"/>
      <c r="AAK84" s="39"/>
      <c r="AAL84" s="90"/>
      <c r="AAN84"/>
      <c r="AAO84"/>
      <c r="AAP84"/>
      <c r="AAQ84"/>
      <c r="AAR84"/>
      <c r="AAS84"/>
      <c r="AAT84"/>
      <c r="AAU84"/>
      <c r="AAV84"/>
      <c r="AAW84"/>
      <c r="AAX84"/>
      <c r="AAY84"/>
    </row>
    <row r="85" spans="1:727" s="23" customFormat="1" ht="15" customHeight="1" outlineLevel="1">
      <c r="A85" s="171"/>
      <c r="B85" s="618" t="str">
        <f>AAK85</f>
        <v>- STAFF.RPT.Permanent  (blank in folder 6)</v>
      </c>
      <c r="C85" s="110"/>
      <c r="E85" s="499"/>
      <c r="F85" s="161"/>
      <c r="G85" s="157"/>
      <c r="H85" s="157"/>
      <c r="I85" s="244"/>
      <c r="J85" s="193"/>
      <c r="K85" s="46"/>
      <c r="L85" s="46"/>
      <c r="M85" s="46"/>
      <c r="N85" s="46"/>
      <c r="O85" s="46"/>
      <c r="P85" s="46"/>
      <c r="Q85" s="46"/>
      <c r="R85" s="46"/>
      <c r="S85" s="46"/>
      <c r="T85" s="46"/>
      <c r="U85" s="46"/>
      <c r="V85" s="46"/>
      <c r="W85" s="46"/>
      <c r="X85" s="46"/>
      <c r="Y85" s="46"/>
      <c r="Z85" s="46"/>
      <c r="AA85" s="46"/>
      <c r="AB85" s="46"/>
      <c r="AC85" s="46"/>
      <c r="AD85" s="46"/>
      <c r="AE85" s="46"/>
      <c r="AF85" s="46"/>
      <c r="AG85" s="46"/>
      <c r="AH85" s="46"/>
      <c r="AI85" s="46"/>
      <c r="AJ85" s="46"/>
      <c r="AK85" s="46"/>
      <c r="AL85" s="46"/>
      <c r="AM85" s="46"/>
      <c r="AN85" s="46"/>
      <c r="AO85" s="46"/>
      <c r="AP85" s="46"/>
      <c r="AQ85" s="46"/>
      <c r="AR85" s="46"/>
      <c r="AS85" s="46"/>
      <c r="AT85" s="46"/>
      <c r="AU85" s="46"/>
      <c r="AV85" s="46"/>
      <c r="AW85" s="46"/>
      <c r="AX85" s="46"/>
      <c r="AY85" s="46"/>
      <c r="AZ85" s="46"/>
      <c r="BA85" s="46"/>
      <c r="BB85" s="46"/>
      <c r="BC85" s="46"/>
      <c r="BD85" s="46"/>
      <c r="BE85" s="46"/>
      <c r="BF85" s="46"/>
      <c r="BG85" s="46"/>
      <c r="BH85" s="46"/>
      <c r="BI85" s="46"/>
      <c r="BJ85" s="46"/>
      <c r="BK85" s="46"/>
      <c r="BL85" s="46"/>
      <c r="BM85" s="46"/>
      <c r="BN85" s="46"/>
      <c r="BO85" s="46"/>
      <c r="BP85" s="46"/>
      <c r="BQ85" s="46"/>
      <c r="BR85" s="46"/>
      <c r="BS85" s="46"/>
      <c r="BT85" s="46"/>
      <c r="BU85" s="46"/>
      <c r="BV85" s="46"/>
      <c r="BW85" s="46"/>
      <c r="BX85" s="46"/>
      <c r="BY85" s="46"/>
      <c r="BZ85" s="46"/>
      <c r="CA85" s="46"/>
      <c r="CB85" s="46"/>
      <c r="CC85" s="46"/>
      <c r="CD85" s="46"/>
      <c r="CE85" s="46"/>
      <c r="CF85" s="46"/>
      <c r="CG85" s="46"/>
      <c r="CH85" s="46"/>
      <c r="CI85" s="46"/>
      <c r="CJ85" s="46"/>
      <c r="CK85" s="46"/>
      <c r="CL85" s="46"/>
      <c r="CM85" s="46"/>
      <c r="CN85" s="46"/>
      <c r="CO85" s="46"/>
      <c r="CP85" s="46"/>
      <c r="CQ85" s="46"/>
      <c r="CR85" s="46"/>
      <c r="CS85" s="46"/>
      <c r="CT85" s="46"/>
      <c r="CU85" s="46"/>
      <c r="CV85" s="46"/>
      <c r="CW85" s="46"/>
      <c r="CX85" s="46"/>
      <c r="CY85" s="46"/>
      <c r="CZ85" s="46"/>
      <c r="DA85" s="46"/>
      <c r="DB85" s="46"/>
      <c r="DC85" s="46"/>
      <c r="DD85" s="46"/>
      <c r="DE85" s="46"/>
      <c r="DF85" s="46"/>
      <c r="DG85" s="46"/>
      <c r="DH85" s="46"/>
      <c r="DI85" s="46"/>
      <c r="DJ85" s="46"/>
      <c r="DK85" s="46"/>
      <c r="DL85" s="46"/>
      <c r="DM85" s="46"/>
      <c r="DN85" s="46"/>
      <c r="DO85" s="46"/>
      <c r="DP85" s="46"/>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c r="GF85"/>
      <c r="GG85"/>
      <c r="GH85"/>
      <c r="GI85"/>
      <c r="GJ85"/>
      <c r="GK85"/>
      <c r="GL85"/>
      <c r="GM85"/>
      <c r="GN85"/>
      <c r="GO85"/>
      <c r="GP85"/>
      <c r="GQ85"/>
      <c r="GR85"/>
      <c r="GS85"/>
      <c r="GT85"/>
      <c r="GU85"/>
      <c r="GV85"/>
      <c r="GW85"/>
      <c r="GX85"/>
      <c r="GY85"/>
      <c r="GZ85"/>
      <c r="HA85"/>
      <c r="HB85"/>
      <c r="HC85"/>
      <c r="HD85"/>
      <c r="HE85"/>
      <c r="HF85"/>
      <c r="HG85"/>
      <c r="HH85"/>
      <c r="HI85"/>
      <c r="HJ85"/>
      <c r="HK85"/>
      <c r="HL85"/>
      <c r="HM85"/>
      <c r="HN85"/>
      <c r="HO85"/>
      <c r="HP85"/>
      <c r="HQ85"/>
      <c r="HR85"/>
      <c r="HS85"/>
      <c r="HT85"/>
      <c r="HU85"/>
      <c r="HV85"/>
      <c r="HW85"/>
      <c r="HX85"/>
      <c r="HY85"/>
      <c r="HZ85"/>
      <c r="IA85"/>
      <c r="IB85"/>
      <c r="IC85"/>
      <c r="ID85"/>
      <c r="IE85"/>
      <c r="IF85"/>
      <c r="IG85"/>
      <c r="IH85"/>
      <c r="II85"/>
      <c r="IJ85"/>
      <c r="IK85"/>
      <c r="IL85"/>
      <c r="IM85"/>
      <c r="IN85"/>
      <c r="IO85"/>
      <c r="IP85"/>
      <c r="IQ85"/>
      <c r="IR85"/>
      <c r="IS85"/>
      <c r="IT85"/>
      <c r="IU85"/>
      <c r="IV85"/>
      <c r="IW85"/>
      <c r="IX85"/>
      <c r="IY85"/>
      <c r="IZ85"/>
      <c r="JA85"/>
      <c r="JB85"/>
      <c r="JC85"/>
      <c r="JD85"/>
      <c r="JE85"/>
      <c r="JF85"/>
      <c r="JG85"/>
      <c r="JH85"/>
      <c r="JI85"/>
      <c r="JJ85"/>
      <c r="JK85"/>
      <c r="JL85"/>
      <c r="JM85"/>
      <c r="JN85"/>
      <c r="JO85"/>
      <c r="JP85"/>
      <c r="JQ85"/>
      <c r="JR85"/>
      <c r="JS85"/>
      <c r="JT85"/>
      <c r="JU85"/>
      <c r="JV85"/>
      <c r="JW85"/>
      <c r="JX85"/>
      <c r="JY85"/>
      <c r="JZ85"/>
      <c r="KA85"/>
      <c r="KB85"/>
      <c r="KC85"/>
      <c r="KD85"/>
      <c r="KE85"/>
      <c r="KF85"/>
      <c r="KG85"/>
      <c r="KH85"/>
      <c r="KI85"/>
      <c r="KJ85"/>
      <c r="KK85"/>
      <c r="KL85"/>
      <c r="KM85"/>
      <c r="KN85"/>
      <c r="KO85"/>
      <c r="KP85"/>
      <c r="KQ85"/>
      <c r="KR85"/>
      <c r="KS85"/>
      <c r="KT85"/>
      <c r="KU85"/>
      <c r="KV85"/>
      <c r="KW85"/>
      <c r="KX85"/>
      <c r="KY85"/>
      <c r="KZ85"/>
      <c r="LA85"/>
      <c r="LB85"/>
      <c r="LC85"/>
      <c r="LD85"/>
      <c r="LE85"/>
      <c r="LF85"/>
      <c r="LG85"/>
      <c r="LH85"/>
      <c r="LI85"/>
      <c r="LJ85"/>
      <c r="LK85"/>
      <c r="LL85"/>
      <c r="LM85"/>
      <c r="LN85"/>
      <c r="LO85"/>
      <c r="LP85"/>
      <c r="LQ85"/>
      <c r="LR85"/>
      <c r="LS85"/>
      <c r="LT85"/>
      <c r="LU85"/>
      <c r="LV85"/>
      <c r="LW85"/>
      <c r="LX85"/>
      <c r="LY85"/>
      <c r="LZ85"/>
      <c r="MA85"/>
      <c r="MB85"/>
      <c r="MC85"/>
      <c r="MD85"/>
      <c r="ME85"/>
      <c r="MF85"/>
      <c r="MG85"/>
      <c r="MH85"/>
      <c r="MI85"/>
      <c r="MJ85"/>
      <c r="MK85"/>
      <c r="ML85"/>
      <c r="MM85"/>
      <c r="MN85"/>
      <c r="MO85"/>
      <c r="MP85"/>
      <c r="MQ85"/>
      <c r="MR85"/>
      <c r="MS85"/>
      <c r="MT85"/>
      <c r="MU85"/>
      <c r="MV85"/>
      <c r="MW85"/>
      <c r="MX85"/>
      <c r="MY85"/>
      <c r="MZ85"/>
      <c r="NA85"/>
      <c r="NB85"/>
      <c r="NC85"/>
      <c r="ND85"/>
      <c r="NE85"/>
      <c r="NF85"/>
      <c r="NG85"/>
      <c r="NH85"/>
      <c r="NI85"/>
      <c r="NJ85"/>
      <c r="NK85"/>
      <c r="NL85"/>
      <c r="NM85"/>
      <c r="NN85"/>
      <c r="NO85"/>
      <c r="NP85"/>
      <c r="NQ85"/>
      <c r="NR85"/>
      <c r="NS85"/>
      <c r="NT85"/>
      <c r="NU85"/>
      <c r="NV85"/>
      <c r="NW85"/>
      <c r="NX85"/>
      <c r="NY85"/>
      <c r="NZ85"/>
      <c r="OA85"/>
      <c r="OB85"/>
      <c r="OC85"/>
      <c r="OD85"/>
      <c r="OE85"/>
      <c r="OF85"/>
      <c r="OG85"/>
      <c r="OH85"/>
      <c r="OI85"/>
      <c r="OJ85"/>
      <c r="OK85"/>
      <c r="OL85"/>
      <c r="OM85"/>
      <c r="ON85"/>
      <c r="OO85"/>
      <c r="OP85"/>
      <c r="OQ85"/>
      <c r="OR85"/>
      <c r="OS85"/>
      <c r="OT85"/>
      <c r="OU85"/>
      <c r="OV85"/>
      <c r="OW85"/>
      <c r="OX85"/>
      <c r="OY85"/>
      <c r="OZ85"/>
      <c r="PA85"/>
      <c r="PB85"/>
      <c r="PC85"/>
      <c r="PD85"/>
      <c r="PE85"/>
      <c r="PF85"/>
      <c r="PG85"/>
      <c r="PH85"/>
      <c r="PI85"/>
      <c r="PJ85"/>
      <c r="PK85"/>
      <c r="PL85"/>
      <c r="PM85"/>
      <c r="PN85"/>
      <c r="PO85"/>
      <c r="PP85"/>
      <c r="PQ85"/>
      <c r="PR85"/>
      <c r="PS85"/>
      <c r="PT85"/>
      <c r="PU85"/>
      <c r="PV85"/>
      <c r="PW85"/>
      <c r="PX85"/>
      <c r="PY85"/>
      <c r="PZ85"/>
      <c r="QA85"/>
      <c r="QB85"/>
      <c r="QC85"/>
      <c r="QD85"/>
      <c r="QE85"/>
      <c r="QF85"/>
      <c r="QG85"/>
      <c r="QH85"/>
      <c r="QI85"/>
      <c r="QJ85"/>
      <c r="QK85"/>
      <c r="QL85"/>
      <c r="QM85"/>
      <c r="QN85"/>
      <c r="QO85"/>
      <c r="QP85"/>
      <c r="QQ85"/>
      <c r="QR85"/>
      <c r="QS85"/>
      <c r="QT85"/>
      <c r="QU85"/>
      <c r="QV85"/>
      <c r="QW85"/>
      <c r="QX85"/>
      <c r="QY85"/>
      <c r="QZ85"/>
      <c r="RA85"/>
      <c r="RB85"/>
      <c r="RC85"/>
      <c r="RD85"/>
      <c r="RE85"/>
      <c r="RF85"/>
      <c r="RG85"/>
      <c r="RH85"/>
      <c r="RI85"/>
      <c r="RJ85"/>
      <c r="RK85"/>
      <c r="RL85"/>
      <c r="RM85"/>
      <c r="RN85"/>
      <c r="RO85"/>
      <c r="RP85"/>
      <c r="RQ85"/>
      <c r="RR85"/>
      <c r="RS85"/>
      <c r="RT85"/>
      <c r="RU85"/>
      <c r="RV85"/>
      <c r="RW85"/>
      <c r="RX85"/>
      <c r="RY85"/>
      <c r="RZ85"/>
      <c r="SA85"/>
      <c r="SB85"/>
      <c r="SC85"/>
      <c r="SD85"/>
      <c r="SE85"/>
      <c r="SF85"/>
      <c r="SG85"/>
      <c r="SH85"/>
      <c r="SI85"/>
      <c r="SJ85"/>
      <c r="SK85"/>
      <c r="SL85"/>
      <c r="SM85"/>
      <c r="SN85"/>
      <c r="SO85"/>
      <c r="SP85"/>
      <c r="SQ85"/>
      <c r="SR85"/>
      <c r="SS85"/>
      <c r="ST85"/>
      <c r="SU85"/>
      <c r="SV85"/>
      <c r="SW85"/>
      <c r="SX85"/>
      <c r="SY85"/>
      <c r="SZ85"/>
      <c r="TA85"/>
      <c r="TB85"/>
      <c r="TC85"/>
      <c r="TD85"/>
      <c r="TE85"/>
      <c r="TF85"/>
      <c r="TG85"/>
      <c r="TH85"/>
      <c r="TI85"/>
      <c r="TJ85"/>
      <c r="TK85"/>
      <c r="TL85"/>
      <c r="TM85"/>
      <c r="TN85"/>
      <c r="TO85"/>
      <c r="TP85"/>
      <c r="TQ85"/>
      <c r="TR85"/>
      <c r="TS85"/>
      <c r="TT85"/>
      <c r="TU85"/>
      <c r="TV85"/>
      <c r="TW85"/>
      <c r="TX85"/>
      <c r="TY85"/>
      <c r="TZ85"/>
      <c r="UA85"/>
      <c r="UB85"/>
      <c r="UC85"/>
      <c r="UD85"/>
      <c r="UE85"/>
      <c r="UF85"/>
      <c r="UG85"/>
      <c r="UH85"/>
      <c r="UI85"/>
      <c r="UJ85"/>
      <c r="UK85"/>
      <c r="UL85"/>
      <c r="UM85"/>
      <c r="UN85"/>
      <c r="UO85"/>
      <c r="UP85"/>
      <c r="UQ85"/>
      <c r="UR85"/>
      <c r="US85"/>
      <c r="UT85"/>
      <c r="UU85"/>
      <c r="UV85"/>
      <c r="UW85"/>
      <c r="UX85"/>
      <c r="UY85"/>
      <c r="UZ85"/>
      <c r="VA85"/>
      <c r="VB85"/>
      <c r="VC85"/>
      <c r="VD85"/>
      <c r="VE85"/>
      <c r="VF85"/>
      <c r="VG85"/>
      <c r="VH85"/>
      <c r="VI85"/>
      <c r="VJ85"/>
      <c r="VK85"/>
      <c r="VL85"/>
      <c r="VM85"/>
      <c r="VN85"/>
      <c r="VO85"/>
      <c r="VP85"/>
      <c r="VQ85"/>
      <c r="VR85"/>
      <c r="VS85"/>
      <c r="VT85"/>
      <c r="VU85"/>
      <c r="VV85"/>
      <c r="VW85"/>
      <c r="VX85"/>
      <c r="VY85"/>
      <c r="VZ85"/>
      <c r="WA85"/>
      <c r="WB85"/>
      <c r="WC85"/>
      <c r="WD85"/>
      <c r="WE85"/>
      <c r="WF85"/>
      <c r="WG85"/>
      <c r="WH85"/>
      <c r="WI85"/>
      <c r="WJ85"/>
      <c r="WK85"/>
      <c r="WL85"/>
      <c r="WM85"/>
      <c r="WN85"/>
      <c r="WO85"/>
      <c r="WP85"/>
      <c r="WQ85"/>
      <c r="WR85"/>
      <c r="WS85"/>
      <c r="WT85"/>
      <c r="WU85"/>
      <c r="WV85"/>
      <c r="WW85"/>
      <c r="WX85"/>
      <c r="WY85"/>
      <c r="WZ85"/>
      <c r="XA85"/>
      <c r="XB85"/>
      <c r="XC85"/>
      <c r="XD85"/>
      <c r="XE85"/>
      <c r="XF85"/>
      <c r="XG85"/>
      <c r="XH85"/>
      <c r="XI85"/>
      <c r="XJ85"/>
      <c r="XK85"/>
      <c r="XL85"/>
      <c r="XM85"/>
      <c r="XN85"/>
      <c r="XO85"/>
      <c r="XP85"/>
      <c r="XQ85"/>
      <c r="XR85"/>
      <c r="XS85"/>
      <c r="XT85"/>
      <c r="XU85"/>
      <c r="XV85"/>
      <c r="XW85"/>
      <c r="XX85"/>
      <c r="XY85"/>
      <c r="XZ85"/>
      <c r="YA85"/>
      <c r="YB85"/>
      <c r="YC85"/>
      <c r="YD85"/>
      <c r="YE85"/>
      <c r="YF85"/>
      <c r="YG85"/>
      <c r="YH85"/>
      <c r="YI85"/>
      <c r="YJ85"/>
      <c r="YK85"/>
      <c r="YL85"/>
      <c r="YM85"/>
      <c r="YN85"/>
      <c r="YO85"/>
      <c r="YP85"/>
      <c r="YQ85"/>
      <c r="YR85"/>
      <c r="YS85"/>
      <c r="YT85"/>
      <c r="YU85"/>
      <c r="YV85"/>
      <c r="YW85"/>
      <c r="YX85"/>
      <c r="YY85"/>
      <c r="YZ85"/>
      <c r="ZA85"/>
      <c r="ZB85"/>
      <c r="ZC85"/>
      <c r="ZD85"/>
      <c r="ZE85"/>
      <c r="ZF85"/>
      <c r="ZG85"/>
      <c r="ZH85"/>
      <c r="ZI85"/>
      <c r="ZJ85"/>
      <c r="ZK85"/>
      <c r="ZL85"/>
      <c r="ZM85"/>
      <c r="ZN85"/>
      <c r="ZO85"/>
      <c r="ZP85"/>
      <c r="ZQ85"/>
      <c r="ZR85"/>
      <c r="ZS85"/>
      <c r="ZT85"/>
      <c r="ZU85"/>
      <c r="ZV85"/>
      <c r="ZW85"/>
      <c r="ZX85"/>
      <c r="ZY85"/>
      <c r="ZZ85" s="52"/>
      <c r="AAA85" s="192"/>
      <c r="AAD85" s="90"/>
      <c r="AAE85" s="519">
        <v>1</v>
      </c>
      <c r="AAF85" s="190" t="s">
        <v>52</v>
      </c>
      <c r="AAG85" s="71"/>
      <c r="AAH85" s="71"/>
      <c r="AAI85" s="71"/>
      <c r="AAJ85" s="55"/>
      <c r="AAK85" s="92" t="str">
        <f>IF(S.General.RuleType="P","- STAFF.RPT.Permanent  (blank in folder 6)","- STAFF.RPT.Temporary (blank in folder 6)")</f>
        <v>- STAFF.RPT.Permanent  (blank in folder 6)</v>
      </c>
      <c r="AAL85" s="90"/>
    </row>
    <row r="86" spans="1:727" ht="15.75" customHeight="1" outlineLevel="1">
      <c r="A86" s="171"/>
      <c r="B86" s="361" t="str">
        <f>AAK86</f>
        <v>AndreaRW coordinates team work &amp; agreement with initial drafts of:</v>
      </c>
      <c r="C86" s="102"/>
      <c r="D86" s="23"/>
      <c r="E86" s="499"/>
      <c r="F86" s="161"/>
      <c r="G86" s="502"/>
      <c r="H86" s="157"/>
      <c r="I86" s="244"/>
      <c r="J86" s="196"/>
      <c r="K86" s="48"/>
      <c r="L86" s="48"/>
      <c r="M86" s="48"/>
      <c r="N86" s="48"/>
      <c r="O86" s="48"/>
      <c r="P86" s="48"/>
      <c r="Q86" s="48"/>
      <c r="R86" s="48"/>
      <c r="S86" s="48"/>
      <c r="T86" s="48"/>
      <c r="U86" s="48"/>
      <c r="V86" s="48"/>
      <c r="W86" s="48"/>
      <c r="X86" s="48"/>
      <c r="Y86" s="48"/>
      <c r="Z86" s="48"/>
      <c r="AA86" s="48"/>
      <c r="AB86" s="48"/>
      <c r="AC86" s="48"/>
      <c r="AD86" s="48"/>
      <c r="AE86" s="48"/>
      <c r="AF86" s="48"/>
      <c r="AG86" s="48"/>
      <c r="AH86" s="48"/>
      <c r="AI86" s="48"/>
      <c r="AJ86" s="48"/>
      <c r="AK86" s="48"/>
      <c r="AL86" s="48"/>
      <c r="AM86" s="48"/>
      <c r="AN86" s="48"/>
      <c r="AO86" s="48"/>
      <c r="AP86" s="48"/>
      <c r="AQ86" s="48"/>
      <c r="AR86" s="48"/>
      <c r="AS86" s="48"/>
      <c r="AT86" s="48"/>
      <c r="AU86" s="48"/>
      <c r="AV86" s="48"/>
      <c r="AW86" s="48"/>
      <c r="AX86" s="48"/>
      <c r="AY86" s="48"/>
      <c r="AZ86" s="48"/>
      <c r="BA86" s="48"/>
      <c r="BB86" s="48"/>
      <c r="BC86" s="48"/>
      <c r="BD86" s="48"/>
      <c r="BE86" s="48"/>
      <c r="BF86" s="48"/>
      <c r="BG86" s="48"/>
      <c r="BH86" s="48"/>
      <c r="BI86" s="48"/>
      <c r="BJ86" s="48"/>
      <c r="BK86" s="48"/>
      <c r="BL86" s="48"/>
      <c r="BM86" s="48"/>
      <c r="BN86" s="48"/>
      <c r="BO86" s="48"/>
      <c r="BP86" s="48"/>
      <c r="BQ86" s="48"/>
      <c r="BR86" s="48"/>
      <c r="BS86" s="48"/>
      <c r="BT86" s="48"/>
      <c r="BU86" s="48"/>
      <c r="BV86" s="48"/>
      <c r="BW86" s="48"/>
      <c r="BX86" s="48"/>
      <c r="BY86" s="48"/>
      <c r="BZ86" s="48"/>
      <c r="CA86" s="48"/>
      <c r="CB86" s="48"/>
      <c r="CC86" s="48"/>
      <c r="CD86" s="48"/>
      <c r="CE86" s="48"/>
      <c r="CF86" s="48"/>
      <c r="CG86" s="48"/>
      <c r="CH86" s="48"/>
      <c r="CI86" s="48"/>
      <c r="CJ86" s="48"/>
      <c r="CK86" s="48"/>
      <c r="CL86" s="48"/>
      <c r="CM86" s="48"/>
      <c r="CN86" s="48"/>
      <c r="CO86" s="48"/>
      <c r="CP86" s="48"/>
      <c r="CQ86" s="48"/>
      <c r="CR86" s="48"/>
      <c r="CS86" s="48"/>
      <c r="CT86" s="48"/>
      <c r="CU86" s="48"/>
      <c r="CV86" s="48"/>
      <c r="CW86" s="48"/>
      <c r="CX86" s="48"/>
      <c r="CY86" s="48"/>
      <c r="CZ86" s="48"/>
      <c r="DA86" s="48"/>
      <c r="DB86" s="48"/>
      <c r="DC86" s="48"/>
      <c r="DD86" s="48"/>
      <c r="DE86" s="48"/>
      <c r="DF86" s="48"/>
      <c r="DG86" s="48"/>
      <c r="DH86" s="48"/>
      <c r="DI86" s="48"/>
      <c r="DJ86" s="48"/>
      <c r="DK86" s="48"/>
      <c r="DL86" s="48"/>
      <c r="DM86" s="48"/>
      <c r="DN86" s="48"/>
      <c r="DO86" s="48"/>
      <c r="DP86" s="48"/>
      <c r="AAA86" s="192"/>
      <c r="AAD86" s="90"/>
      <c r="AAE86" s="519">
        <v>1</v>
      </c>
      <c r="AAF86" s="190" t="s">
        <v>52</v>
      </c>
      <c r="AAG86" s="71"/>
      <c r="AAH86" s="71"/>
      <c r="AAI86" s="72"/>
      <c r="AAJ86" s="55"/>
      <c r="AAK86" s="92" t="str">
        <f>S.Staff.Lead&amp;" coordinates team work &amp; agreement with initial drafts of:"</f>
        <v>AndreaRW coordinates team work &amp; agreement with initial drafts of:</v>
      </c>
      <c r="AAL86" s="90"/>
      <c r="AAM86"/>
    </row>
    <row r="87" spans="1:727" ht="15.75" customHeight="1" outlineLevel="1">
      <c r="A87" s="171"/>
      <c r="B87" s="286" t="s">
        <v>131</v>
      </c>
      <c r="C87" s="271" t="s">
        <v>0</v>
      </c>
      <c r="D87" s="270"/>
      <c r="E87" s="263">
        <f t="shared" ref="E87:E90" si="23">NETWORKDAYS(G87,H87,S.DDL_DEQClosed)</f>
        <v>1</v>
      </c>
      <c r="F87" s="457">
        <f ca="1">IF(YEAR(H87)&gt;2000,NETWORKDAYS(TODAY(),H87,S.DDL_DEQClosed),0)</f>
        <v>-17</v>
      </c>
      <c r="G87" s="264">
        <f>AAG87</f>
        <v>41549</v>
      </c>
      <c r="H87" s="264">
        <f t="shared" ref="H87:H90" si="24">AAH87</f>
        <v>41549</v>
      </c>
      <c r="I87" s="244"/>
      <c r="J87" s="196"/>
      <c r="K87" s="48"/>
      <c r="L87" s="48"/>
      <c r="M87" s="48"/>
      <c r="N87" s="48"/>
      <c r="O87" s="48"/>
      <c r="P87" s="48"/>
      <c r="Q87" s="48"/>
      <c r="R87" s="48"/>
      <c r="S87" s="48"/>
      <c r="T87" s="48"/>
      <c r="U87" s="48"/>
      <c r="V87" s="48"/>
      <c r="W87" s="48"/>
      <c r="X87" s="48"/>
      <c r="Y87" s="48"/>
      <c r="Z87" s="48"/>
      <c r="AA87" s="48"/>
      <c r="AB87" s="48"/>
      <c r="AC87" s="48"/>
      <c r="AD87" s="48"/>
      <c r="AE87" s="48"/>
      <c r="AF87" s="48"/>
      <c r="AG87" s="48"/>
      <c r="AH87" s="48"/>
      <c r="AI87" s="48"/>
      <c r="AJ87" s="48"/>
      <c r="AK87" s="48"/>
      <c r="AL87" s="48"/>
      <c r="AM87" s="48"/>
      <c r="AN87" s="48"/>
      <c r="AO87" s="48"/>
      <c r="AP87" s="48"/>
      <c r="AQ87" s="48"/>
      <c r="AR87" s="48"/>
      <c r="AS87" s="48"/>
      <c r="AT87" s="48"/>
      <c r="AU87" s="48"/>
      <c r="AV87" s="48"/>
      <c r="AW87" s="48"/>
      <c r="AX87" s="48"/>
      <c r="AY87" s="48"/>
      <c r="AZ87" s="48"/>
      <c r="BA87" s="48"/>
      <c r="BB87" s="48"/>
      <c r="BC87" s="48"/>
      <c r="BD87" s="48"/>
      <c r="BE87" s="48"/>
      <c r="BF87" s="48"/>
      <c r="BG87" s="48"/>
      <c r="BH87" s="48"/>
      <c r="BI87" s="48"/>
      <c r="BJ87" s="48"/>
      <c r="BK87" s="48"/>
      <c r="BL87" s="48"/>
      <c r="BM87" s="48"/>
      <c r="BN87" s="48"/>
      <c r="BO87" s="48"/>
      <c r="BP87" s="48"/>
      <c r="BQ87" s="48"/>
      <c r="BR87" s="48"/>
      <c r="BS87" s="48"/>
      <c r="BT87" s="48"/>
      <c r="BU87" s="48"/>
      <c r="BV87" s="48"/>
      <c r="BW87" s="48"/>
      <c r="BX87" s="48"/>
      <c r="BY87" s="48"/>
      <c r="BZ87" s="48"/>
      <c r="CA87" s="48"/>
      <c r="CB87" s="48"/>
      <c r="CC87" s="48"/>
      <c r="CD87" s="48"/>
      <c r="CE87" s="48"/>
      <c r="CF87" s="48"/>
      <c r="CG87" s="48"/>
      <c r="CH87" s="48"/>
      <c r="CI87" s="48"/>
      <c r="CJ87" s="48"/>
      <c r="CK87" s="48"/>
      <c r="CL87" s="48"/>
      <c r="CM87" s="48"/>
      <c r="CN87" s="48"/>
      <c r="CO87" s="48"/>
      <c r="CP87" s="48"/>
      <c r="CQ87" s="48"/>
      <c r="CR87" s="48"/>
      <c r="CS87" s="48"/>
      <c r="CT87" s="48"/>
      <c r="CU87" s="48"/>
      <c r="CV87" s="48"/>
      <c r="CW87" s="48"/>
      <c r="CX87" s="48"/>
      <c r="CY87" s="48"/>
      <c r="CZ87" s="48"/>
      <c r="DA87" s="48"/>
      <c r="DB87" s="48"/>
      <c r="DC87" s="48"/>
      <c r="DD87" s="48"/>
      <c r="DE87" s="48"/>
      <c r="DF87" s="48"/>
      <c r="DG87" s="48"/>
      <c r="DH87" s="48"/>
      <c r="DI87" s="48"/>
      <c r="DJ87" s="48"/>
      <c r="DK87" s="48"/>
      <c r="DL87" s="48"/>
      <c r="DM87" s="48"/>
      <c r="DN87" s="48"/>
      <c r="DO87" s="48"/>
      <c r="DP87" s="48"/>
      <c r="AAA87" s="192"/>
      <c r="AAD87" s="90"/>
      <c r="AAE87" s="519">
        <v>1</v>
      </c>
      <c r="AAF87" s="90" t="s">
        <v>0</v>
      </c>
      <c r="AAG87" s="73">
        <f>H70</f>
        <v>41549</v>
      </c>
      <c r="AAH87" s="73">
        <f t="shared" ref="AAH87:AAH89" si="25">G87</f>
        <v>41549</v>
      </c>
      <c r="AAI87" s="72"/>
      <c r="AAJ87" s="55"/>
      <c r="AAK87" s="39"/>
      <c r="AAL87" s="90"/>
      <c r="AAM87"/>
    </row>
    <row r="88" spans="1:727" s="23" customFormat="1" ht="15.75" customHeight="1" outlineLevel="1">
      <c r="A88" s="171"/>
      <c r="B88" s="286" t="s">
        <v>132</v>
      </c>
      <c r="C88" s="271" t="s">
        <v>0</v>
      </c>
      <c r="D88" s="270"/>
      <c r="E88" s="263">
        <f t="shared" ref="E88" si="26">NETWORKDAYS(G88,H88,S.DDL_DEQClosed)</f>
        <v>1</v>
      </c>
      <c r="F88" s="457">
        <f ca="1">IF(YEAR(H88)&gt;2000,NETWORKDAYS(TODAY(),H88,S.DDL_DEQClosed),0)</f>
        <v>-17</v>
      </c>
      <c r="G88" s="264">
        <f t="shared" ref="G88:G89" si="27">AAG88</f>
        <v>41549</v>
      </c>
      <c r="H88" s="264">
        <f t="shared" si="24"/>
        <v>41549</v>
      </c>
      <c r="I88" s="244"/>
      <c r="J88" s="196"/>
      <c r="K88" s="48"/>
      <c r="L88" s="48"/>
      <c r="M88" s="48"/>
      <c r="N88" s="48"/>
      <c r="O88" s="48"/>
      <c r="P88" s="48"/>
      <c r="Q88" s="48"/>
      <c r="R88" s="48"/>
      <c r="S88" s="48"/>
      <c r="T88" s="48"/>
      <c r="U88" s="48"/>
      <c r="V88" s="48"/>
      <c r="W88" s="48"/>
      <c r="X88" s="48"/>
      <c r="Y88" s="48"/>
      <c r="Z88" s="48"/>
      <c r="AA88" s="48"/>
      <c r="AB88" s="48"/>
      <c r="AC88" s="48"/>
      <c r="AD88" s="48"/>
      <c r="AE88" s="48"/>
      <c r="AF88" s="48"/>
      <c r="AG88" s="48"/>
      <c r="AH88" s="48"/>
      <c r="AI88" s="48"/>
      <c r="AJ88" s="48"/>
      <c r="AK88" s="48"/>
      <c r="AL88" s="48"/>
      <c r="AM88" s="48"/>
      <c r="AN88" s="48"/>
      <c r="AO88" s="48"/>
      <c r="AP88" s="48"/>
      <c r="AQ88" s="48"/>
      <c r="AR88" s="48"/>
      <c r="AS88" s="48"/>
      <c r="AT88" s="48"/>
      <c r="AU88" s="48"/>
      <c r="AV88" s="48"/>
      <c r="AW88" s="48"/>
      <c r="AX88" s="48"/>
      <c r="AY88" s="48"/>
      <c r="AZ88" s="48"/>
      <c r="BA88" s="48"/>
      <c r="BB88" s="48"/>
      <c r="BC88" s="48"/>
      <c r="BD88" s="48"/>
      <c r="BE88" s="48"/>
      <c r="BF88" s="48"/>
      <c r="BG88" s="48"/>
      <c r="BH88" s="48"/>
      <c r="BI88" s="48"/>
      <c r="BJ88" s="48"/>
      <c r="BK88" s="48"/>
      <c r="BL88" s="48"/>
      <c r="BM88" s="48"/>
      <c r="BN88" s="48"/>
      <c r="BO88" s="48"/>
      <c r="BP88" s="48"/>
      <c r="BQ88" s="48"/>
      <c r="BR88" s="48"/>
      <c r="BS88" s="48"/>
      <c r="BT88" s="48"/>
      <c r="BU88" s="48"/>
      <c r="BV88" s="48"/>
      <c r="BW88" s="48"/>
      <c r="BX88" s="48"/>
      <c r="BY88" s="48"/>
      <c r="BZ88" s="48"/>
      <c r="CA88" s="48"/>
      <c r="CB88" s="48"/>
      <c r="CC88" s="48"/>
      <c r="CD88" s="48"/>
      <c r="CE88" s="48"/>
      <c r="CF88" s="48"/>
      <c r="CG88" s="48"/>
      <c r="CH88" s="48"/>
      <c r="CI88" s="48"/>
      <c r="CJ88" s="48"/>
      <c r="CK88" s="48"/>
      <c r="CL88" s="48"/>
      <c r="CM88" s="48"/>
      <c r="CN88" s="48"/>
      <c r="CO88" s="48"/>
      <c r="CP88" s="48"/>
      <c r="CQ88" s="48"/>
      <c r="CR88" s="48"/>
      <c r="CS88" s="48"/>
      <c r="CT88" s="48"/>
      <c r="CU88" s="48"/>
      <c r="CV88" s="48"/>
      <c r="CW88" s="48"/>
      <c r="CX88" s="48"/>
      <c r="CY88" s="48"/>
      <c r="CZ88" s="48"/>
      <c r="DA88" s="48"/>
      <c r="DB88" s="48"/>
      <c r="DC88" s="48"/>
      <c r="DD88" s="48"/>
      <c r="DE88" s="48"/>
      <c r="DF88" s="48"/>
      <c r="DG88" s="48"/>
      <c r="DH88" s="48"/>
      <c r="DI88" s="48"/>
      <c r="DJ88" s="48"/>
      <c r="DK88" s="48"/>
      <c r="DL88" s="48"/>
      <c r="DM88" s="48"/>
      <c r="DN88" s="48"/>
      <c r="DO88" s="48"/>
      <c r="DP88" s="4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c r="GN88"/>
      <c r="GO88"/>
      <c r="GP88"/>
      <c r="GQ88"/>
      <c r="GR88"/>
      <c r="GS88"/>
      <c r="GT88"/>
      <c r="GU88"/>
      <c r="GV88"/>
      <c r="GW88"/>
      <c r="GX88"/>
      <c r="GY88"/>
      <c r="GZ88"/>
      <c r="HA88"/>
      <c r="HB88"/>
      <c r="HC88"/>
      <c r="HD88"/>
      <c r="HE88"/>
      <c r="HF88"/>
      <c r="HG88"/>
      <c r="HH88"/>
      <c r="HI88"/>
      <c r="HJ88"/>
      <c r="HK88"/>
      <c r="HL88"/>
      <c r="HM88"/>
      <c r="HN88"/>
      <c r="HO88"/>
      <c r="HP88"/>
      <c r="HQ88"/>
      <c r="HR88"/>
      <c r="HS88"/>
      <c r="HT88"/>
      <c r="HU88"/>
      <c r="HV88"/>
      <c r="HW88"/>
      <c r="HX88"/>
      <c r="HY88"/>
      <c r="HZ88"/>
      <c r="IA88"/>
      <c r="IB88"/>
      <c r="IC88"/>
      <c r="ID88"/>
      <c r="IE88"/>
      <c r="IF88"/>
      <c r="IG88"/>
      <c r="IH88"/>
      <c r="II88"/>
      <c r="IJ88"/>
      <c r="IK88"/>
      <c r="IL88"/>
      <c r="IM88"/>
      <c r="IN88"/>
      <c r="IO88"/>
      <c r="IP88"/>
      <c r="IQ88"/>
      <c r="IR88"/>
      <c r="IS88"/>
      <c r="IT88"/>
      <c r="IU88"/>
      <c r="IV88"/>
      <c r="IW88"/>
      <c r="IX88"/>
      <c r="IY88"/>
      <c r="IZ88"/>
      <c r="JA88"/>
      <c r="JB88"/>
      <c r="JC88"/>
      <c r="JD88"/>
      <c r="JE88"/>
      <c r="JF88"/>
      <c r="JG88"/>
      <c r="JH88"/>
      <c r="JI88"/>
      <c r="JJ88"/>
      <c r="JK88"/>
      <c r="JL88"/>
      <c r="JM88"/>
      <c r="JN88"/>
      <c r="JO88"/>
      <c r="JP88"/>
      <c r="JQ88"/>
      <c r="JR88"/>
      <c r="JS88"/>
      <c r="JT88"/>
      <c r="JU88"/>
      <c r="JV88"/>
      <c r="JW88"/>
      <c r="JX88"/>
      <c r="JY88"/>
      <c r="JZ88"/>
      <c r="KA88"/>
      <c r="KB88"/>
      <c r="KC88"/>
      <c r="KD88"/>
      <c r="KE88"/>
      <c r="KF88"/>
      <c r="KG88"/>
      <c r="KH88"/>
      <c r="KI88"/>
      <c r="KJ88"/>
      <c r="KK88"/>
      <c r="KL88"/>
      <c r="KM88"/>
      <c r="KN88"/>
      <c r="KO88"/>
      <c r="KP88"/>
      <c r="KQ88"/>
      <c r="KR88"/>
      <c r="KS88"/>
      <c r="KT88"/>
      <c r="KU88"/>
      <c r="KV88"/>
      <c r="KW88"/>
      <c r="KX88"/>
      <c r="KY88"/>
      <c r="KZ88"/>
      <c r="LA88"/>
      <c r="LB88"/>
      <c r="LC88"/>
      <c r="LD88"/>
      <c r="LE88"/>
      <c r="LF88"/>
      <c r="LG88"/>
      <c r="LH88"/>
      <c r="LI88"/>
      <c r="LJ88"/>
      <c r="LK88"/>
      <c r="LL88"/>
      <c r="LM88"/>
      <c r="LN88"/>
      <c r="LO88"/>
      <c r="LP88"/>
      <c r="LQ88"/>
      <c r="LR88"/>
      <c r="LS88"/>
      <c r="LT88"/>
      <c r="LU88"/>
      <c r="LV88"/>
      <c r="LW88"/>
      <c r="LX88"/>
      <c r="LY88"/>
      <c r="LZ88"/>
      <c r="MA88"/>
      <c r="MB88"/>
      <c r="MC88"/>
      <c r="MD88"/>
      <c r="ME88"/>
      <c r="MF88"/>
      <c r="MG88"/>
      <c r="MH88"/>
      <c r="MI88"/>
      <c r="MJ88"/>
      <c r="MK88"/>
      <c r="ML88"/>
      <c r="MM88"/>
      <c r="MN88"/>
      <c r="MO88"/>
      <c r="MP88"/>
      <c r="MQ88"/>
      <c r="MR88"/>
      <c r="MS88"/>
      <c r="MT88"/>
      <c r="MU88"/>
      <c r="MV88"/>
      <c r="MW88"/>
      <c r="MX88"/>
      <c r="MY88"/>
      <c r="MZ88"/>
      <c r="NA88"/>
      <c r="NB88"/>
      <c r="NC88"/>
      <c r="ND88"/>
      <c r="NE88"/>
      <c r="NF88"/>
      <c r="NG88"/>
      <c r="NH88"/>
      <c r="NI88"/>
      <c r="NJ88"/>
      <c r="NK88"/>
      <c r="NL88"/>
      <c r="NM88"/>
      <c r="NN88"/>
      <c r="NO88"/>
      <c r="NP88"/>
      <c r="NQ88"/>
      <c r="NR88"/>
      <c r="NS88"/>
      <c r="NT88"/>
      <c r="NU88"/>
      <c r="NV88"/>
      <c r="NW88"/>
      <c r="NX88"/>
      <c r="NY88"/>
      <c r="NZ88"/>
      <c r="OA88"/>
      <c r="OB88"/>
      <c r="OC88"/>
      <c r="OD88"/>
      <c r="OE88"/>
      <c r="OF88"/>
      <c r="OG88"/>
      <c r="OH88"/>
      <c r="OI88"/>
      <c r="OJ88"/>
      <c r="OK88"/>
      <c r="OL88"/>
      <c r="OM88"/>
      <c r="ON88"/>
      <c r="OO88"/>
      <c r="OP88"/>
      <c r="OQ88"/>
      <c r="OR88"/>
      <c r="OS88"/>
      <c r="OT88"/>
      <c r="OU88"/>
      <c r="OV88"/>
      <c r="OW88"/>
      <c r="OX88"/>
      <c r="OY88"/>
      <c r="OZ88"/>
      <c r="PA88"/>
      <c r="PB88"/>
      <c r="PC88"/>
      <c r="PD88"/>
      <c r="PE88"/>
      <c r="PF88"/>
      <c r="PG88"/>
      <c r="PH88"/>
      <c r="PI88"/>
      <c r="PJ88"/>
      <c r="PK88"/>
      <c r="PL88"/>
      <c r="PM88"/>
      <c r="PN88"/>
      <c r="PO88"/>
      <c r="PP88"/>
      <c r="PQ88"/>
      <c r="PR88"/>
      <c r="PS88"/>
      <c r="PT88"/>
      <c r="PU88"/>
      <c r="PV88"/>
      <c r="PW88"/>
      <c r="PX88"/>
      <c r="PY88"/>
      <c r="PZ88"/>
      <c r="QA88"/>
      <c r="QB88"/>
      <c r="QC88"/>
      <c r="QD88"/>
      <c r="QE88"/>
      <c r="QF88"/>
      <c r="QG88"/>
      <c r="QH88"/>
      <c r="QI88"/>
      <c r="QJ88"/>
      <c r="QK88"/>
      <c r="QL88"/>
      <c r="QM88"/>
      <c r="QN88"/>
      <c r="QO88"/>
      <c r="QP88"/>
      <c r="QQ88"/>
      <c r="QR88"/>
      <c r="QS88"/>
      <c r="QT88"/>
      <c r="QU88"/>
      <c r="QV88"/>
      <c r="QW88"/>
      <c r="QX88"/>
      <c r="QY88"/>
      <c r="QZ88"/>
      <c r="RA88"/>
      <c r="RB88"/>
      <c r="RC88"/>
      <c r="RD88"/>
      <c r="RE88"/>
      <c r="RF88"/>
      <c r="RG88"/>
      <c r="RH88"/>
      <c r="RI88"/>
      <c r="RJ88"/>
      <c r="RK88"/>
      <c r="RL88"/>
      <c r="RM88"/>
      <c r="RN88"/>
      <c r="RO88"/>
      <c r="RP88"/>
      <c r="RQ88"/>
      <c r="RR88"/>
      <c r="RS88"/>
      <c r="RT88"/>
      <c r="RU88"/>
      <c r="RV88"/>
      <c r="RW88"/>
      <c r="RX88"/>
      <c r="RY88"/>
      <c r="RZ88"/>
      <c r="SA88"/>
      <c r="SB88"/>
      <c r="SC88"/>
      <c r="SD88"/>
      <c r="SE88"/>
      <c r="SF88"/>
      <c r="SG88"/>
      <c r="SH88"/>
      <c r="SI88"/>
      <c r="SJ88"/>
      <c r="SK88"/>
      <c r="SL88"/>
      <c r="SM88"/>
      <c r="SN88"/>
      <c r="SO88"/>
      <c r="SP88"/>
      <c r="SQ88"/>
      <c r="SR88"/>
      <c r="SS88"/>
      <c r="ST88"/>
      <c r="SU88"/>
      <c r="SV88"/>
      <c r="SW88"/>
      <c r="SX88"/>
      <c r="SY88"/>
      <c r="SZ88"/>
      <c r="TA88"/>
      <c r="TB88"/>
      <c r="TC88"/>
      <c r="TD88"/>
      <c r="TE88"/>
      <c r="TF88"/>
      <c r="TG88"/>
      <c r="TH88"/>
      <c r="TI88"/>
      <c r="TJ88"/>
      <c r="TK88"/>
      <c r="TL88"/>
      <c r="TM88"/>
      <c r="TN88"/>
      <c r="TO88"/>
      <c r="TP88"/>
      <c r="TQ88"/>
      <c r="TR88"/>
      <c r="TS88"/>
      <c r="TT88"/>
      <c r="TU88"/>
      <c r="TV88"/>
      <c r="TW88"/>
      <c r="TX88"/>
      <c r="TY88"/>
      <c r="TZ88"/>
      <c r="UA88"/>
      <c r="UB88"/>
      <c r="UC88"/>
      <c r="UD88"/>
      <c r="UE88"/>
      <c r="UF88"/>
      <c r="UG88"/>
      <c r="UH88"/>
      <c r="UI88"/>
      <c r="UJ88"/>
      <c r="UK88"/>
      <c r="UL88"/>
      <c r="UM88"/>
      <c r="UN88"/>
      <c r="UO88"/>
      <c r="UP88"/>
      <c r="UQ88"/>
      <c r="UR88"/>
      <c r="US88"/>
      <c r="UT88"/>
      <c r="UU88"/>
      <c r="UV88"/>
      <c r="UW88"/>
      <c r="UX88"/>
      <c r="UY88"/>
      <c r="UZ88"/>
      <c r="VA88"/>
      <c r="VB88"/>
      <c r="VC88"/>
      <c r="VD88"/>
      <c r="VE88"/>
      <c r="VF88"/>
      <c r="VG88"/>
      <c r="VH88"/>
      <c r="VI88"/>
      <c r="VJ88"/>
      <c r="VK88"/>
      <c r="VL88"/>
      <c r="VM88"/>
      <c r="VN88"/>
      <c r="VO88"/>
      <c r="VP88"/>
      <c r="VQ88"/>
      <c r="VR88"/>
      <c r="VS88"/>
      <c r="VT88"/>
      <c r="VU88"/>
      <c r="VV88"/>
      <c r="VW88"/>
      <c r="VX88"/>
      <c r="VY88"/>
      <c r="VZ88"/>
      <c r="WA88"/>
      <c r="WB88"/>
      <c r="WC88"/>
      <c r="WD88"/>
      <c r="WE88"/>
      <c r="WF88"/>
      <c r="WG88"/>
      <c r="WH88"/>
      <c r="WI88"/>
      <c r="WJ88"/>
      <c r="WK88"/>
      <c r="WL88"/>
      <c r="WM88"/>
      <c r="WN88"/>
      <c r="WO88"/>
      <c r="WP88"/>
      <c r="WQ88"/>
      <c r="WR88"/>
      <c r="WS88"/>
      <c r="WT88"/>
      <c r="WU88"/>
      <c r="WV88"/>
      <c r="WW88"/>
      <c r="WX88"/>
      <c r="WY88"/>
      <c r="WZ88"/>
      <c r="XA88"/>
      <c r="XB88"/>
      <c r="XC88"/>
      <c r="XD88"/>
      <c r="XE88"/>
      <c r="XF88"/>
      <c r="XG88"/>
      <c r="XH88"/>
      <c r="XI88"/>
      <c r="XJ88"/>
      <c r="XK88"/>
      <c r="XL88"/>
      <c r="XM88"/>
      <c r="XN88"/>
      <c r="XO88"/>
      <c r="XP88"/>
      <c r="XQ88"/>
      <c r="XR88"/>
      <c r="XS88"/>
      <c r="XT88"/>
      <c r="XU88"/>
      <c r="XV88"/>
      <c r="XW88"/>
      <c r="XX88"/>
      <c r="XY88"/>
      <c r="XZ88"/>
      <c r="YA88"/>
      <c r="YB88"/>
      <c r="YC88"/>
      <c r="YD88"/>
      <c r="YE88"/>
      <c r="YF88"/>
      <c r="YG88"/>
      <c r="YH88"/>
      <c r="YI88"/>
      <c r="YJ88"/>
      <c r="YK88"/>
      <c r="YL88"/>
      <c r="YM88"/>
      <c r="YN88"/>
      <c r="YO88"/>
      <c r="YP88"/>
      <c r="YQ88"/>
      <c r="YR88"/>
      <c r="YS88"/>
      <c r="YT88"/>
      <c r="YU88"/>
      <c r="YV88"/>
      <c r="YW88"/>
      <c r="YX88"/>
      <c r="YY88"/>
      <c r="YZ88"/>
      <c r="ZA88"/>
      <c r="ZB88"/>
      <c r="ZC88"/>
      <c r="ZD88"/>
      <c r="ZE88"/>
      <c r="ZF88"/>
      <c r="ZG88"/>
      <c r="ZH88"/>
      <c r="ZI88"/>
      <c r="ZJ88"/>
      <c r="ZK88"/>
      <c r="ZL88"/>
      <c r="ZM88"/>
      <c r="ZN88"/>
      <c r="ZO88"/>
      <c r="ZP88"/>
      <c r="ZQ88"/>
      <c r="ZR88"/>
      <c r="ZS88"/>
      <c r="ZT88"/>
      <c r="ZU88"/>
      <c r="ZV88"/>
      <c r="ZW88"/>
      <c r="ZX88"/>
      <c r="ZY88"/>
      <c r="ZZ88" s="52"/>
      <c r="AAA88" s="192"/>
      <c r="AAD88" s="90"/>
      <c r="AAE88" s="519">
        <v>1</v>
      </c>
      <c r="AAF88" s="90" t="s">
        <v>0</v>
      </c>
      <c r="AAG88" s="73">
        <f>H70</f>
        <v>41549</v>
      </c>
      <c r="AAH88" s="73">
        <f t="shared" si="25"/>
        <v>41549</v>
      </c>
      <c r="AAI88" s="72"/>
      <c r="AAJ88" s="55"/>
      <c r="AAK88" s="39"/>
      <c r="AAL88" s="90"/>
    </row>
    <row r="89" spans="1:727" ht="15.75" customHeight="1" outlineLevel="1">
      <c r="A89" s="171"/>
      <c r="B89" s="440" t="s">
        <v>142</v>
      </c>
      <c r="C89" s="271" t="s">
        <v>0</v>
      </c>
      <c r="D89" s="270"/>
      <c r="E89" s="263">
        <f t="shared" si="23"/>
        <v>1</v>
      </c>
      <c r="F89" s="457">
        <f ca="1">IF(YEAR(H89)&gt;2000,NETWORKDAYS(TODAY(),H89,S.DDL_DEQClosed),0)</f>
        <v>-17</v>
      </c>
      <c r="G89" s="264">
        <f t="shared" si="27"/>
        <v>41549</v>
      </c>
      <c r="H89" s="264">
        <f t="shared" si="24"/>
        <v>41549</v>
      </c>
      <c r="I89" s="244"/>
      <c r="J89" s="193"/>
      <c r="K89" s="46"/>
      <c r="L89" s="46"/>
      <c r="M89" s="46"/>
      <c r="N89" s="46"/>
      <c r="O89" s="46"/>
      <c r="P89" s="46"/>
      <c r="Q89" s="46"/>
      <c r="R89" s="46"/>
      <c r="S89" s="46"/>
      <c r="T89" s="46"/>
      <c r="U89" s="46"/>
      <c r="V89" s="46"/>
      <c r="W89" s="46"/>
      <c r="X89" s="46"/>
      <c r="Y89" s="46"/>
      <c r="Z89" s="46"/>
      <c r="AA89" s="46"/>
      <c r="AB89" s="46"/>
      <c r="AC89" s="46"/>
      <c r="AD89" s="46"/>
      <c r="AE89" s="46"/>
      <c r="AF89" s="46"/>
      <c r="AG89" s="46"/>
      <c r="AH89" s="46"/>
      <c r="AI89" s="46"/>
      <c r="AJ89" s="46"/>
      <c r="AK89" s="46"/>
      <c r="AL89" s="46"/>
      <c r="AM89" s="46"/>
      <c r="AN89" s="46"/>
      <c r="AO89" s="46"/>
      <c r="AP89" s="46"/>
      <c r="AQ89" s="46"/>
      <c r="AR89" s="46"/>
      <c r="AS89" s="46"/>
      <c r="AT89" s="46"/>
      <c r="AU89" s="46"/>
      <c r="AV89" s="46"/>
      <c r="AW89" s="46"/>
      <c r="AX89" s="46"/>
      <c r="AY89" s="46"/>
      <c r="AZ89" s="46"/>
      <c r="BA89" s="46"/>
      <c r="BB89" s="46"/>
      <c r="BC89" s="46"/>
      <c r="BD89" s="46"/>
      <c r="BE89" s="46"/>
      <c r="BF89" s="46"/>
      <c r="BG89" s="46"/>
      <c r="BH89" s="46"/>
      <c r="BI89" s="46"/>
      <c r="BJ89" s="46"/>
      <c r="BK89" s="46"/>
      <c r="BL89" s="46"/>
      <c r="BM89" s="46"/>
      <c r="BN89" s="46"/>
      <c r="BO89" s="46"/>
      <c r="BP89" s="46"/>
      <c r="BQ89" s="46"/>
      <c r="BR89" s="46"/>
      <c r="BS89" s="46"/>
      <c r="BT89" s="46"/>
      <c r="BU89" s="46"/>
      <c r="BV89" s="46"/>
      <c r="BW89" s="46"/>
      <c r="BX89" s="46"/>
      <c r="BY89" s="46"/>
      <c r="BZ89" s="46"/>
      <c r="CA89" s="46"/>
      <c r="CB89" s="46"/>
      <c r="CC89" s="46"/>
      <c r="CD89" s="46"/>
      <c r="CE89" s="46"/>
      <c r="CF89" s="46"/>
      <c r="CG89" s="46"/>
      <c r="CH89" s="46"/>
      <c r="CI89" s="46"/>
      <c r="CJ89" s="46"/>
      <c r="CK89" s="46"/>
      <c r="CL89" s="46"/>
      <c r="CM89" s="46"/>
      <c r="CN89" s="46"/>
      <c r="CO89" s="46"/>
      <c r="CP89" s="46"/>
      <c r="CQ89" s="46"/>
      <c r="CR89" s="46"/>
      <c r="CS89" s="46"/>
      <c r="CT89" s="46"/>
      <c r="CU89" s="46"/>
      <c r="CV89" s="46"/>
      <c r="CW89" s="46"/>
      <c r="CX89" s="46"/>
      <c r="CY89" s="46"/>
      <c r="CZ89" s="46"/>
      <c r="DA89" s="46"/>
      <c r="DB89" s="46"/>
      <c r="DC89" s="46"/>
      <c r="DD89" s="46"/>
      <c r="DE89" s="46"/>
      <c r="DF89" s="46"/>
      <c r="DG89" s="46"/>
      <c r="DH89" s="46"/>
      <c r="DI89" s="46"/>
      <c r="DJ89" s="46"/>
      <c r="DK89" s="46"/>
      <c r="DL89" s="46"/>
      <c r="DM89" s="46"/>
      <c r="DN89" s="46"/>
      <c r="DO89" s="46"/>
      <c r="DP89" s="46"/>
      <c r="AAA89" s="192"/>
      <c r="AAD89" s="90"/>
      <c r="AAE89" s="519">
        <v>1</v>
      </c>
      <c r="AAF89" s="90" t="s">
        <v>0</v>
      </c>
      <c r="AAG89" s="73">
        <f>H70</f>
        <v>41549</v>
      </c>
      <c r="AAH89" s="73">
        <f t="shared" si="25"/>
        <v>41549</v>
      </c>
      <c r="AAI89" s="72"/>
      <c r="AAJ89" s="55"/>
      <c r="AAK89" s="39"/>
      <c r="AAL89" s="90"/>
      <c r="AAM89"/>
    </row>
    <row r="90" spans="1:727" s="23" customFormat="1" ht="15.75" customHeight="1" outlineLevel="1">
      <c r="A90" s="171"/>
      <c r="B90" s="486" t="str">
        <f>AAK90</f>
        <v>AndreaDRC &amp; Maggie develop DEQ Rulemaking Plan materials when team agrees</v>
      </c>
      <c r="C90" s="271" t="s">
        <v>0</v>
      </c>
      <c r="D90" s="270"/>
      <c r="E90" s="263">
        <f t="shared" si="23"/>
        <v>1</v>
      </c>
      <c r="F90" s="457">
        <f ca="1">IF(YEAR(H90)&gt;2000,NETWORKDAYS(TODAY(),H90,S.DDL_DEQClosed),0)</f>
        <v>-17</v>
      </c>
      <c r="G90" s="264">
        <f>AAG90</f>
        <v>41549</v>
      </c>
      <c r="H90" s="264">
        <f t="shared" si="24"/>
        <v>41549</v>
      </c>
      <c r="I90" s="244"/>
      <c r="J90" s="193"/>
      <c r="K90" s="46"/>
      <c r="L90" s="46"/>
      <c r="M90" s="46"/>
      <c r="N90" s="46"/>
      <c r="O90" s="46"/>
      <c r="P90" s="46"/>
      <c r="Q90" s="46"/>
      <c r="R90" s="46"/>
      <c r="S90" s="46"/>
      <c r="T90" s="46"/>
      <c r="U90" s="46"/>
      <c r="V90" s="46"/>
      <c r="W90" s="46"/>
      <c r="X90" s="46"/>
      <c r="Y90" s="46"/>
      <c r="Z90" s="46"/>
      <c r="AA90" s="46"/>
      <c r="AB90" s="46"/>
      <c r="AC90" s="46"/>
      <c r="AD90" s="46"/>
      <c r="AE90" s="46"/>
      <c r="AF90" s="46"/>
      <c r="AG90" s="46"/>
      <c r="AH90" s="46"/>
      <c r="AI90" s="46"/>
      <c r="AJ90" s="46"/>
      <c r="AK90" s="46"/>
      <c r="AL90" s="46"/>
      <c r="AM90" s="46"/>
      <c r="AN90" s="46"/>
      <c r="AO90" s="46"/>
      <c r="AP90" s="46"/>
      <c r="AQ90" s="46"/>
      <c r="AR90" s="46"/>
      <c r="AS90" s="46"/>
      <c r="AT90" s="46"/>
      <c r="AU90" s="46"/>
      <c r="AV90" s="46"/>
      <c r="AW90" s="46"/>
      <c r="AX90" s="46"/>
      <c r="AY90" s="46"/>
      <c r="AZ90" s="46"/>
      <c r="BA90" s="46"/>
      <c r="BB90" s="46"/>
      <c r="BC90" s="46"/>
      <c r="BD90" s="46"/>
      <c r="BE90" s="46"/>
      <c r="BF90" s="46"/>
      <c r="BG90" s="46"/>
      <c r="BH90" s="46"/>
      <c r="BI90" s="46"/>
      <c r="BJ90" s="46"/>
      <c r="BK90" s="46"/>
      <c r="BL90" s="46"/>
      <c r="BM90" s="46"/>
      <c r="BN90" s="46"/>
      <c r="BO90" s="46"/>
      <c r="BP90" s="46"/>
      <c r="BQ90" s="46"/>
      <c r="BR90" s="46"/>
      <c r="BS90" s="46"/>
      <c r="BT90" s="46"/>
      <c r="BU90" s="46"/>
      <c r="BV90" s="46"/>
      <c r="BW90" s="46"/>
      <c r="BX90" s="46"/>
      <c r="BY90" s="46"/>
      <c r="BZ90" s="46"/>
      <c r="CA90" s="46"/>
      <c r="CB90" s="46"/>
      <c r="CC90" s="46"/>
      <c r="CD90" s="46"/>
      <c r="CE90" s="46"/>
      <c r="CF90" s="46"/>
      <c r="CG90" s="46"/>
      <c r="CH90" s="46"/>
      <c r="CI90" s="46"/>
      <c r="CJ90" s="46"/>
      <c r="CK90" s="46"/>
      <c r="CL90" s="46"/>
      <c r="CM90" s="46"/>
      <c r="CN90" s="46"/>
      <c r="CO90" s="46"/>
      <c r="CP90" s="46"/>
      <c r="CQ90" s="46"/>
      <c r="CR90" s="46"/>
      <c r="CS90" s="46"/>
      <c r="CT90" s="46"/>
      <c r="CU90" s="46"/>
      <c r="CV90" s="46"/>
      <c r="CW90" s="46"/>
      <c r="CX90" s="46"/>
      <c r="CY90" s="46"/>
      <c r="CZ90" s="46"/>
      <c r="DA90" s="46"/>
      <c r="DB90" s="46"/>
      <c r="DC90" s="46"/>
      <c r="DD90" s="46"/>
      <c r="DE90" s="46"/>
      <c r="DF90" s="46"/>
      <c r="DG90" s="46"/>
      <c r="DH90" s="46"/>
      <c r="DI90" s="46"/>
      <c r="DJ90" s="46"/>
      <c r="DK90" s="46"/>
      <c r="DL90" s="46"/>
      <c r="DM90" s="46"/>
      <c r="DN90" s="46"/>
      <c r="DO90" s="46"/>
      <c r="DP90" s="46"/>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c r="GF90"/>
      <c r="GG90"/>
      <c r="GH90"/>
      <c r="GI90"/>
      <c r="GJ90"/>
      <c r="GK90"/>
      <c r="GL90"/>
      <c r="GM90"/>
      <c r="GN90"/>
      <c r="GO90"/>
      <c r="GP90"/>
      <c r="GQ90"/>
      <c r="GR90"/>
      <c r="GS90"/>
      <c r="GT90"/>
      <c r="GU90"/>
      <c r="GV90"/>
      <c r="GW90"/>
      <c r="GX90"/>
      <c r="GY90"/>
      <c r="GZ90"/>
      <c r="HA90"/>
      <c r="HB90"/>
      <c r="HC90"/>
      <c r="HD90"/>
      <c r="HE90"/>
      <c r="HF90"/>
      <c r="HG90"/>
      <c r="HH90"/>
      <c r="HI90"/>
      <c r="HJ90"/>
      <c r="HK90"/>
      <c r="HL90"/>
      <c r="HM90"/>
      <c r="HN90"/>
      <c r="HO90"/>
      <c r="HP90"/>
      <c r="HQ90"/>
      <c r="HR90"/>
      <c r="HS90"/>
      <c r="HT90"/>
      <c r="HU90"/>
      <c r="HV90"/>
      <c r="HW90"/>
      <c r="HX90"/>
      <c r="HY90"/>
      <c r="HZ90"/>
      <c r="IA90"/>
      <c r="IB90"/>
      <c r="IC90"/>
      <c r="ID90"/>
      <c r="IE90"/>
      <c r="IF90"/>
      <c r="IG90"/>
      <c r="IH90"/>
      <c r="II90"/>
      <c r="IJ90"/>
      <c r="IK90"/>
      <c r="IL90"/>
      <c r="IM90"/>
      <c r="IN90"/>
      <c r="IO90"/>
      <c r="IP90"/>
      <c r="IQ90"/>
      <c r="IR90"/>
      <c r="IS90"/>
      <c r="IT90"/>
      <c r="IU90"/>
      <c r="IV90"/>
      <c r="IW90"/>
      <c r="IX90"/>
      <c r="IY90"/>
      <c r="IZ90"/>
      <c r="JA90"/>
      <c r="JB90"/>
      <c r="JC90"/>
      <c r="JD90"/>
      <c r="JE90"/>
      <c r="JF90"/>
      <c r="JG90"/>
      <c r="JH90"/>
      <c r="JI90"/>
      <c r="JJ90"/>
      <c r="JK90"/>
      <c r="JL90"/>
      <c r="JM90"/>
      <c r="JN90"/>
      <c r="JO90"/>
      <c r="JP90"/>
      <c r="JQ90"/>
      <c r="JR90"/>
      <c r="JS90"/>
      <c r="JT90"/>
      <c r="JU90"/>
      <c r="JV90"/>
      <c r="JW90"/>
      <c r="JX90"/>
      <c r="JY90"/>
      <c r="JZ90"/>
      <c r="KA90"/>
      <c r="KB90"/>
      <c r="KC90"/>
      <c r="KD90"/>
      <c r="KE90"/>
      <c r="KF90"/>
      <c r="KG90"/>
      <c r="KH90"/>
      <c r="KI90"/>
      <c r="KJ90"/>
      <c r="KK90"/>
      <c r="KL90"/>
      <c r="KM90"/>
      <c r="KN90"/>
      <c r="KO90"/>
      <c r="KP90"/>
      <c r="KQ90"/>
      <c r="KR90"/>
      <c r="KS90"/>
      <c r="KT90"/>
      <c r="KU90"/>
      <c r="KV90"/>
      <c r="KW90"/>
      <c r="KX90"/>
      <c r="KY90"/>
      <c r="KZ90"/>
      <c r="LA90"/>
      <c r="LB90"/>
      <c r="LC90"/>
      <c r="LD90"/>
      <c r="LE90"/>
      <c r="LF90"/>
      <c r="LG90"/>
      <c r="LH90"/>
      <c r="LI90"/>
      <c r="LJ90"/>
      <c r="LK90"/>
      <c r="LL90"/>
      <c r="LM90"/>
      <c r="LN90"/>
      <c r="LO90"/>
      <c r="LP90"/>
      <c r="LQ90"/>
      <c r="LR90"/>
      <c r="LS90"/>
      <c r="LT90"/>
      <c r="LU90"/>
      <c r="LV90"/>
      <c r="LW90"/>
      <c r="LX90"/>
      <c r="LY90"/>
      <c r="LZ90"/>
      <c r="MA90"/>
      <c r="MB90"/>
      <c r="MC90"/>
      <c r="MD90"/>
      <c r="ME90"/>
      <c r="MF90"/>
      <c r="MG90"/>
      <c r="MH90"/>
      <c r="MI90"/>
      <c r="MJ90"/>
      <c r="MK90"/>
      <c r="ML90"/>
      <c r="MM90"/>
      <c r="MN90"/>
      <c r="MO90"/>
      <c r="MP90"/>
      <c r="MQ90"/>
      <c r="MR90"/>
      <c r="MS90"/>
      <c r="MT90"/>
      <c r="MU90"/>
      <c r="MV90"/>
      <c r="MW90"/>
      <c r="MX90"/>
      <c r="MY90"/>
      <c r="MZ90"/>
      <c r="NA90"/>
      <c r="NB90"/>
      <c r="NC90"/>
      <c r="ND90"/>
      <c r="NE90"/>
      <c r="NF90"/>
      <c r="NG90"/>
      <c r="NH90"/>
      <c r="NI90"/>
      <c r="NJ90"/>
      <c r="NK90"/>
      <c r="NL90"/>
      <c r="NM90"/>
      <c r="NN90"/>
      <c r="NO90"/>
      <c r="NP90"/>
      <c r="NQ90"/>
      <c r="NR90"/>
      <c r="NS90"/>
      <c r="NT90"/>
      <c r="NU90"/>
      <c r="NV90"/>
      <c r="NW90"/>
      <c r="NX90"/>
      <c r="NY90"/>
      <c r="NZ90"/>
      <c r="OA90"/>
      <c r="OB90"/>
      <c r="OC90"/>
      <c r="OD90"/>
      <c r="OE90"/>
      <c r="OF90"/>
      <c r="OG90"/>
      <c r="OH90"/>
      <c r="OI90"/>
      <c r="OJ90"/>
      <c r="OK90"/>
      <c r="OL90"/>
      <c r="OM90"/>
      <c r="ON90"/>
      <c r="OO90"/>
      <c r="OP90"/>
      <c r="OQ90"/>
      <c r="OR90"/>
      <c r="OS90"/>
      <c r="OT90"/>
      <c r="OU90"/>
      <c r="OV90"/>
      <c r="OW90"/>
      <c r="OX90"/>
      <c r="OY90"/>
      <c r="OZ90"/>
      <c r="PA90"/>
      <c r="PB90"/>
      <c r="PC90"/>
      <c r="PD90"/>
      <c r="PE90"/>
      <c r="PF90"/>
      <c r="PG90"/>
      <c r="PH90"/>
      <c r="PI90"/>
      <c r="PJ90"/>
      <c r="PK90"/>
      <c r="PL90"/>
      <c r="PM90"/>
      <c r="PN90"/>
      <c r="PO90"/>
      <c r="PP90"/>
      <c r="PQ90"/>
      <c r="PR90"/>
      <c r="PS90"/>
      <c r="PT90"/>
      <c r="PU90"/>
      <c r="PV90"/>
      <c r="PW90"/>
      <c r="PX90"/>
      <c r="PY90"/>
      <c r="PZ90"/>
      <c r="QA90"/>
      <c r="QB90"/>
      <c r="QC90"/>
      <c r="QD90"/>
      <c r="QE90"/>
      <c r="QF90"/>
      <c r="QG90"/>
      <c r="QH90"/>
      <c r="QI90"/>
      <c r="QJ90"/>
      <c r="QK90"/>
      <c r="QL90"/>
      <c r="QM90"/>
      <c r="QN90"/>
      <c r="QO90"/>
      <c r="QP90"/>
      <c r="QQ90"/>
      <c r="QR90"/>
      <c r="QS90"/>
      <c r="QT90"/>
      <c r="QU90"/>
      <c r="QV90"/>
      <c r="QW90"/>
      <c r="QX90"/>
      <c r="QY90"/>
      <c r="QZ90"/>
      <c r="RA90"/>
      <c r="RB90"/>
      <c r="RC90"/>
      <c r="RD90"/>
      <c r="RE90"/>
      <c r="RF90"/>
      <c r="RG90"/>
      <c r="RH90"/>
      <c r="RI90"/>
      <c r="RJ90"/>
      <c r="RK90"/>
      <c r="RL90"/>
      <c r="RM90"/>
      <c r="RN90"/>
      <c r="RO90"/>
      <c r="RP90"/>
      <c r="RQ90"/>
      <c r="RR90"/>
      <c r="RS90"/>
      <c r="RT90"/>
      <c r="RU90"/>
      <c r="RV90"/>
      <c r="RW90"/>
      <c r="RX90"/>
      <c r="RY90"/>
      <c r="RZ90"/>
      <c r="SA90"/>
      <c r="SB90"/>
      <c r="SC90"/>
      <c r="SD90"/>
      <c r="SE90"/>
      <c r="SF90"/>
      <c r="SG90"/>
      <c r="SH90"/>
      <c r="SI90"/>
      <c r="SJ90"/>
      <c r="SK90"/>
      <c r="SL90"/>
      <c r="SM90"/>
      <c r="SN90"/>
      <c r="SO90"/>
      <c r="SP90"/>
      <c r="SQ90"/>
      <c r="SR90"/>
      <c r="SS90"/>
      <c r="ST90"/>
      <c r="SU90"/>
      <c r="SV90"/>
      <c r="SW90"/>
      <c r="SX90"/>
      <c r="SY90"/>
      <c r="SZ90"/>
      <c r="TA90"/>
      <c r="TB90"/>
      <c r="TC90"/>
      <c r="TD90"/>
      <c r="TE90"/>
      <c r="TF90"/>
      <c r="TG90"/>
      <c r="TH90"/>
      <c r="TI90"/>
      <c r="TJ90"/>
      <c r="TK90"/>
      <c r="TL90"/>
      <c r="TM90"/>
      <c r="TN90"/>
      <c r="TO90"/>
      <c r="TP90"/>
      <c r="TQ90"/>
      <c r="TR90"/>
      <c r="TS90"/>
      <c r="TT90"/>
      <c r="TU90"/>
      <c r="TV90"/>
      <c r="TW90"/>
      <c r="TX90"/>
      <c r="TY90"/>
      <c r="TZ90"/>
      <c r="UA90"/>
      <c r="UB90"/>
      <c r="UC90"/>
      <c r="UD90"/>
      <c r="UE90"/>
      <c r="UF90"/>
      <c r="UG90"/>
      <c r="UH90"/>
      <c r="UI90"/>
      <c r="UJ90"/>
      <c r="UK90"/>
      <c r="UL90"/>
      <c r="UM90"/>
      <c r="UN90"/>
      <c r="UO90"/>
      <c r="UP90"/>
      <c r="UQ90"/>
      <c r="UR90"/>
      <c r="US90"/>
      <c r="UT90"/>
      <c r="UU90"/>
      <c r="UV90"/>
      <c r="UW90"/>
      <c r="UX90"/>
      <c r="UY90"/>
      <c r="UZ90"/>
      <c r="VA90"/>
      <c r="VB90"/>
      <c r="VC90"/>
      <c r="VD90"/>
      <c r="VE90"/>
      <c r="VF90"/>
      <c r="VG90"/>
      <c r="VH90"/>
      <c r="VI90"/>
      <c r="VJ90"/>
      <c r="VK90"/>
      <c r="VL90"/>
      <c r="VM90"/>
      <c r="VN90"/>
      <c r="VO90"/>
      <c r="VP90"/>
      <c r="VQ90"/>
      <c r="VR90"/>
      <c r="VS90"/>
      <c r="VT90"/>
      <c r="VU90"/>
      <c r="VV90"/>
      <c r="VW90"/>
      <c r="VX90"/>
      <c r="VY90"/>
      <c r="VZ90"/>
      <c r="WA90"/>
      <c r="WB90"/>
      <c r="WC90"/>
      <c r="WD90"/>
      <c r="WE90"/>
      <c r="WF90"/>
      <c r="WG90"/>
      <c r="WH90"/>
      <c r="WI90"/>
      <c r="WJ90"/>
      <c r="WK90"/>
      <c r="WL90"/>
      <c r="WM90"/>
      <c r="WN90"/>
      <c r="WO90"/>
      <c r="WP90"/>
      <c r="WQ90"/>
      <c r="WR90"/>
      <c r="WS90"/>
      <c r="WT90"/>
      <c r="WU90"/>
      <c r="WV90"/>
      <c r="WW90"/>
      <c r="WX90"/>
      <c r="WY90"/>
      <c r="WZ90"/>
      <c r="XA90"/>
      <c r="XB90"/>
      <c r="XC90"/>
      <c r="XD90"/>
      <c r="XE90"/>
      <c r="XF90"/>
      <c r="XG90"/>
      <c r="XH90"/>
      <c r="XI90"/>
      <c r="XJ90"/>
      <c r="XK90"/>
      <c r="XL90"/>
      <c r="XM90"/>
      <c r="XN90"/>
      <c r="XO90"/>
      <c r="XP90"/>
      <c r="XQ90"/>
      <c r="XR90"/>
      <c r="XS90"/>
      <c r="XT90"/>
      <c r="XU90"/>
      <c r="XV90"/>
      <c r="XW90"/>
      <c r="XX90"/>
      <c r="XY90"/>
      <c r="XZ90"/>
      <c r="YA90"/>
      <c r="YB90"/>
      <c r="YC90"/>
      <c r="YD90"/>
      <c r="YE90"/>
      <c r="YF90"/>
      <c r="YG90"/>
      <c r="YH90"/>
      <c r="YI90"/>
      <c r="YJ90"/>
      <c r="YK90"/>
      <c r="YL90"/>
      <c r="YM90"/>
      <c r="YN90"/>
      <c r="YO90"/>
      <c r="YP90"/>
      <c r="YQ90"/>
      <c r="YR90"/>
      <c r="YS90"/>
      <c r="YT90"/>
      <c r="YU90"/>
      <c r="YV90"/>
      <c r="YW90"/>
      <c r="YX90"/>
      <c r="YY90"/>
      <c r="YZ90"/>
      <c r="ZA90"/>
      <c r="ZB90"/>
      <c r="ZC90"/>
      <c r="ZD90"/>
      <c r="ZE90"/>
      <c r="ZF90"/>
      <c r="ZG90"/>
      <c r="ZH90"/>
      <c r="ZI90"/>
      <c r="ZJ90"/>
      <c r="ZK90"/>
      <c r="ZL90"/>
      <c r="ZM90"/>
      <c r="ZN90"/>
      <c r="ZO90"/>
      <c r="ZP90"/>
      <c r="ZQ90"/>
      <c r="ZR90"/>
      <c r="ZS90"/>
      <c r="ZT90"/>
      <c r="ZU90"/>
      <c r="ZV90"/>
      <c r="ZW90"/>
      <c r="ZX90"/>
      <c r="ZY90"/>
      <c r="ZZ90" s="52"/>
      <c r="AAA90" s="192"/>
      <c r="AAD90" s="90"/>
      <c r="AAE90" s="519">
        <v>1</v>
      </c>
      <c r="AAF90" s="90" t="s">
        <v>0</v>
      </c>
      <c r="AAG90" s="73">
        <f>MAX(H87:H89)</f>
        <v>41549</v>
      </c>
      <c r="AAH90" s="73">
        <f t="shared" ref="AAH90" si="28">G90</f>
        <v>41549</v>
      </c>
      <c r="AAI90" s="72"/>
      <c r="AAJ90" s="55"/>
      <c r="AAK90" s="92" t="str">
        <f>S.Staff.DivisionRulesCoordinator&amp;" &amp; "&amp;S.Staff.AgencyRulesCoordinator&amp;" develop DEQ Rulemaking Plan materials when team agrees"</f>
        <v>AndreaDRC &amp; Maggie develop DEQ Rulemaking Plan materials when team agrees</v>
      </c>
      <c r="AAL90" s="90"/>
    </row>
    <row r="91" spans="1:727" s="23" customFormat="1" ht="15.75" customHeight="1" outlineLevel="1">
      <c r="A91" s="171"/>
      <c r="B91" s="486" t="str">
        <f>AAK91</f>
        <v>MargaretMGR briefs managers</v>
      </c>
      <c r="C91" s="271" t="s">
        <v>0</v>
      </c>
      <c r="D91" s="270"/>
      <c r="E91" s="263">
        <f t="shared" ref="E91" si="29">NETWORKDAYS(G91,H91,S.DDL_DEQClosed)</f>
        <v>1</v>
      </c>
      <c r="F91" s="457">
        <f ca="1">IF(YEAR(H91)&gt;2000,NETWORKDAYS(TODAY(),H91,S.DDL_DEQClosed),0)</f>
        <v>-17</v>
      </c>
      <c r="G91" s="264">
        <f>AAG91</f>
        <v>41549</v>
      </c>
      <c r="H91" s="264">
        <f t="shared" ref="H91" si="30">AAH91</f>
        <v>41549</v>
      </c>
      <c r="I91" s="244"/>
      <c r="J91" s="193"/>
      <c r="K91" s="46"/>
      <c r="L91" s="46"/>
      <c r="M91" s="46"/>
      <c r="N91" s="46"/>
      <c r="O91" s="46"/>
      <c r="P91" s="46"/>
      <c r="Q91" s="46"/>
      <c r="R91" s="46"/>
      <c r="S91" s="46"/>
      <c r="T91" s="46"/>
      <c r="U91" s="46"/>
      <c r="V91" s="46"/>
      <c r="W91" s="46"/>
      <c r="X91" s="46"/>
      <c r="Y91" s="46"/>
      <c r="Z91" s="46"/>
      <c r="AA91" s="46"/>
      <c r="AB91" s="46"/>
      <c r="AC91" s="46"/>
      <c r="AD91" s="46"/>
      <c r="AE91" s="46"/>
      <c r="AF91" s="46"/>
      <c r="AG91" s="46"/>
      <c r="AH91" s="46"/>
      <c r="AI91" s="46"/>
      <c r="AJ91" s="46"/>
      <c r="AK91" s="46"/>
      <c r="AL91" s="46"/>
      <c r="AM91" s="46"/>
      <c r="AN91" s="46"/>
      <c r="AO91" s="46"/>
      <c r="AP91" s="46"/>
      <c r="AQ91" s="46"/>
      <c r="AR91" s="46"/>
      <c r="AS91" s="46"/>
      <c r="AT91" s="46"/>
      <c r="AU91" s="46"/>
      <c r="AV91" s="46"/>
      <c r="AW91" s="46"/>
      <c r="AX91" s="46"/>
      <c r="AY91" s="46"/>
      <c r="AZ91" s="46"/>
      <c r="BA91" s="46"/>
      <c r="BB91" s="46"/>
      <c r="BC91" s="46"/>
      <c r="BD91" s="46"/>
      <c r="BE91" s="46"/>
      <c r="BF91" s="46"/>
      <c r="BG91" s="46"/>
      <c r="BH91" s="46"/>
      <c r="BI91" s="46"/>
      <c r="BJ91" s="46"/>
      <c r="BK91" s="46"/>
      <c r="BL91" s="46"/>
      <c r="BM91" s="46"/>
      <c r="BN91" s="46"/>
      <c r="BO91" s="46"/>
      <c r="BP91" s="46"/>
      <c r="BQ91" s="46"/>
      <c r="BR91" s="46"/>
      <c r="BS91" s="46"/>
      <c r="BT91" s="46"/>
      <c r="BU91" s="46"/>
      <c r="BV91" s="46"/>
      <c r="BW91" s="46"/>
      <c r="BX91" s="46"/>
      <c r="BY91" s="46"/>
      <c r="BZ91" s="46"/>
      <c r="CA91" s="46"/>
      <c r="CB91" s="46"/>
      <c r="CC91" s="46"/>
      <c r="CD91" s="46"/>
      <c r="CE91" s="46"/>
      <c r="CF91" s="46"/>
      <c r="CG91" s="46"/>
      <c r="CH91" s="46"/>
      <c r="CI91" s="46"/>
      <c r="CJ91" s="46"/>
      <c r="CK91" s="46"/>
      <c r="CL91" s="46"/>
      <c r="CM91" s="46"/>
      <c r="CN91" s="46"/>
      <c r="CO91" s="46"/>
      <c r="CP91" s="46"/>
      <c r="CQ91" s="46"/>
      <c r="CR91" s="46"/>
      <c r="CS91" s="46"/>
      <c r="CT91" s="46"/>
      <c r="CU91" s="46"/>
      <c r="CV91" s="46"/>
      <c r="CW91" s="46"/>
      <c r="CX91" s="46"/>
      <c r="CY91" s="46"/>
      <c r="CZ91" s="46"/>
      <c r="DA91" s="46"/>
      <c r="DB91" s="46"/>
      <c r="DC91" s="46"/>
      <c r="DD91" s="46"/>
      <c r="DE91" s="46"/>
      <c r="DF91" s="46"/>
      <c r="DG91" s="46"/>
      <c r="DH91" s="46"/>
      <c r="DI91" s="46"/>
      <c r="DJ91" s="46"/>
      <c r="DK91" s="46"/>
      <c r="DL91" s="46"/>
      <c r="DM91" s="46"/>
      <c r="DN91" s="46"/>
      <c r="DO91" s="46"/>
      <c r="DP91" s="46"/>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c r="GO91"/>
      <c r="GP91"/>
      <c r="GQ91"/>
      <c r="GR91"/>
      <c r="GS91"/>
      <c r="GT91"/>
      <c r="GU91"/>
      <c r="GV91"/>
      <c r="GW91"/>
      <c r="GX91"/>
      <c r="GY91"/>
      <c r="GZ91"/>
      <c r="HA91"/>
      <c r="HB91"/>
      <c r="HC91"/>
      <c r="HD91"/>
      <c r="HE91"/>
      <c r="HF91"/>
      <c r="HG91"/>
      <c r="HH91"/>
      <c r="HI91"/>
      <c r="HJ91"/>
      <c r="HK91"/>
      <c r="HL91"/>
      <c r="HM91"/>
      <c r="HN91"/>
      <c r="HO91"/>
      <c r="HP91"/>
      <c r="HQ91"/>
      <c r="HR91"/>
      <c r="HS91"/>
      <c r="HT91"/>
      <c r="HU91"/>
      <c r="HV91"/>
      <c r="HW91"/>
      <c r="HX91"/>
      <c r="HY91"/>
      <c r="HZ91"/>
      <c r="IA91"/>
      <c r="IB91"/>
      <c r="IC91"/>
      <c r="ID91"/>
      <c r="IE91"/>
      <c r="IF91"/>
      <c r="IG91"/>
      <c r="IH91"/>
      <c r="II91"/>
      <c r="IJ91"/>
      <c r="IK91"/>
      <c r="IL91"/>
      <c r="IM91"/>
      <c r="IN91"/>
      <c r="IO91"/>
      <c r="IP91"/>
      <c r="IQ91"/>
      <c r="IR91"/>
      <c r="IS91"/>
      <c r="IT91"/>
      <c r="IU91"/>
      <c r="IV91"/>
      <c r="IW91"/>
      <c r="IX91"/>
      <c r="IY91"/>
      <c r="IZ91"/>
      <c r="JA91"/>
      <c r="JB91"/>
      <c r="JC91"/>
      <c r="JD91"/>
      <c r="JE91"/>
      <c r="JF91"/>
      <c r="JG91"/>
      <c r="JH91"/>
      <c r="JI91"/>
      <c r="JJ91"/>
      <c r="JK91"/>
      <c r="JL91"/>
      <c r="JM91"/>
      <c r="JN91"/>
      <c r="JO91"/>
      <c r="JP91"/>
      <c r="JQ91"/>
      <c r="JR91"/>
      <c r="JS91"/>
      <c r="JT91"/>
      <c r="JU91"/>
      <c r="JV91"/>
      <c r="JW91"/>
      <c r="JX91"/>
      <c r="JY91"/>
      <c r="JZ91"/>
      <c r="KA91"/>
      <c r="KB91"/>
      <c r="KC91"/>
      <c r="KD91"/>
      <c r="KE91"/>
      <c r="KF91"/>
      <c r="KG91"/>
      <c r="KH91"/>
      <c r="KI91"/>
      <c r="KJ91"/>
      <c r="KK91"/>
      <c r="KL91"/>
      <c r="KM91"/>
      <c r="KN91"/>
      <c r="KO91"/>
      <c r="KP91"/>
      <c r="KQ91"/>
      <c r="KR91"/>
      <c r="KS91"/>
      <c r="KT91"/>
      <c r="KU91"/>
      <c r="KV91"/>
      <c r="KW91"/>
      <c r="KX91"/>
      <c r="KY91"/>
      <c r="KZ91"/>
      <c r="LA91"/>
      <c r="LB91"/>
      <c r="LC91"/>
      <c r="LD91"/>
      <c r="LE91"/>
      <c r="LF91"/>
      <c r="LG91"/>
      <c r="LH91"/>
      <c r="LI91"/>
      <c r="LJ91"/>
      <c r="LK91"/>
      <c r="LL91"/>
      <c r="LM91"/>
      <c r="LN91"/>
      <c r="LO91"/>
      <c r="LP91"/>
      <c r="LQ91"/>
      <c r="LR91"/>
      <c r="LS91"/>
      <c r="LT91"/>
      <c r="LU91"/>
      <c r="LV91"/>
      <c r="LW91"/>
      <c r="LX91"/>
      <c r="LY91"/>
      <c r="LZ91"/>
      <c r="MA91"/>
      <c r="MB91"/>
      <c r="MC91"/>
      <c r="MD91"/>
      <c r="ME91"/>
      <c r="MF91"/>
      <c r="MG91"/>
      <c r="MH91"/>
      <c r="MI91"/>
      <c r="MJ91"/>
      <c r="MK91"/>
      <c r="ML91"/>
      <c r="MM91"/>
      <c r="MN91"/>
      <c r="MO91"/>
      <c r="MP91"/>
      <c r="MQ91"/>
      <c r="MR91"/>
      <c r="MS91"/>
      <c r="MT91"/>
      <c r="MU91"/>
      <c r="MV91"/>
      <c r="MW91"/>
      <c r="MX91"/>
      <c r="MY91"/>
      <c r="MZ91"/>
      <c r="NA91"/>
      <c r="NB91"/>
      <c r="NC91"/>
      <c r="ND91"/>
      <c r="NE91"/>
      <c r="NF91"/>
      <c r="NG91"/>
      <c r="NH91"/>
      <c r="NI91"/>
      <c r="NJ91"/>
      <c r="NK91"/>
      <c r="NL91"/>
      <c r="NM91"/>
      <c r="NN91"/>
      <c r="NO91"/>
      <c r="NP91"/>
      <c r="NQ91"/>
      <c r="NR91"/>
      <c r="NS91"/>
      <c r="NT91"/>
      <c r="NU91"/>
      <c r="NV91"/>
      <c r="NW91"/>
      <c r="NX91"/>
      <c r="NY91"/>
      <c r="NZ91"/>
      <c r="OA91"/>
      <c r="OB91"/>
      <c r="OC91"/>
      <c r="OD91"/>
      <c r="OE91"/>
      <c r="OF91"/>
      <c r="OG91"/>
      <c r="OH91"/>
      <c r="OI91"/>
      <c r="OJ91"/>
      <c r="OK91"/>
      <c r="OL91"/>
      <c r="OM91"/>
      <c r="ON91"/>
      <c r="OO91"/>
      <c r="OP91"/>
      <c r="OQ91"/>
      <c r="OR91"/>
      <c r="OS91"/>
      <c r="OT91"/>
      <c r="OU91"/>
      <c r="OV91"/>
      <c r="OW91"/>
      <c r="OX91"/>
      <c r="OY91"/>
      <c r="OZ91"/>
      <c r="PA91"/>
      <c r="PB91"/>
      <c r="PC91"/>
      <c r="PD91"/>
      <c r="PE91"/>
      <c r="PF91"/>
      <c r="PG91"/>
      <c r="PH91"/>
      <c r="PI91"/>
      <c r="PJ91"/>
      <c r="PK91"/>
      <c r="PL91"/>
      <c r="PM91"/>
      <c r="PN91"/>
      <c r="PO91"/>
      <c r="PP91"/>
      <c r="PQ91"/>
      <c r="PR91"/>
      <c r="PS91"/>
      <c r="PT91"/>
      <c r="PU91"/>
      <c r="PV91"/>
      <c r="PW91"/>
      <c r="PX91"/>
      <c r="PY91"/>
      <c r="PZ91"/>
      <c r="QA91"/>
      <c r="QB91"/>
      <c r="QC91"/>
      <c r="QD91"/>
      <c r="QE91"/>
      <c r="QF91"/>
      <c r="QG91"/>
      <c r="QH91"/>
      <c r="QI91"/>
      <c r="QJ91"/>
      <c r="QK91"/>
      <c r="QL91"/>
      <c r="QM91"/>
      <c r="QN91"/>
      <c r="QO91"/>
      <c r="QP91"/>
      <c r="QQ91"/>
      <c r="QR91"/>
      <c r="QS91"/>
      <c r="QT91"/>
      <c r="QU91"/>
      <c r="QV91"/>
      <c r="QW91"/>
      <c r="QX91"/>
      <c r="QY91"/>
      <c r="QZ91"/>
      <c r="RA91"/>
      <c r="RB91"/>
      <c r="RC91"/>
      <c r="RD91"/>
      <c r="RE91"/>
      <c r="RF91"/>
      <c r="RG91"/>
      <c r="RH91"/>
      <c r="RI91"/>
      <c r="RJ91"/>
      <c r="RK91"/>
      <c r="RL91"/>
      <c r="RM91"/>
      <c r="RN91"/>
      <c r="RO91"/>
      <c r="RP91"/>
      <c r="RQ91"/>
      <c r="RR91"/>
      <c r="RS91"/>
      <c r="RT91"/>
      <c r="RU91"/>
      <c r="RV91"/>
      <c r="RW91"/>
      <c r="RX91"/>
      <c r="RY91"/>
      <c r="RZ91"/>
      <c r="SA91"/>
      <c r="SB91"/>
      <c r="SC91"/>
      <c r="SD91"/>
      <c r="SE91"/>
      <c r="SF91"/>
      <c r="SG91"/>
      <c r="SH91"/>
      <c r="SI91"/>
      <c r="SJ91"/>
      <c r="SK91"/>
      <c r="SL91"/>
      <c r="SM91"/>
      <c r="SN91"/>
      <c r="SO91"/>
      <c r="SP91"/>
      <c r="SQ91"/>
      <c r="SR91"/>
      <c r="SS91"/>
      <c r="ST91"/>
      <c r="SU91"/>
      <c r="SV91"/>
      <c r="SW91"/>
      <c r="SX91"/>
      <c r="SY91"/>
      <c r="SZ91"/>
      <c r="TA91"/>
      <c r="TB91"/>
      <c r="TC91"/>
      <c r="TD91"/>
      <c r="TE91"/>
      <c r="TF91"/>
      <c r="TG91"/>
      <c r="TH91"/>
      <c r="TI91"/>
      <c r="TJ91"/>
      <c r="TK91"/>
      <c r="TL91"/>
      <c r="TM91"/>
      <c r="TN91"/>
      <c r="TO91"/>
      <c r="TP91"/>
      <c r="TQ91"/>
      <c r="TR91"/>
      <c r="TS91"/>
      <c r="TT91"/>
      <c r="TU91"/>
      <c r="TV91"/>
      <c r="TW91"/>
      <c r="TX91"/>
      <c r="TY91"/>
      <c r="TZ91"/>
      <c r="UA91"/>
      <c r="UB91"/>
      <c r="UC91"/>
      <c r="UD91"/>
      <c r="UE91"/>
      <c r="UF91"/>
      <c r="UG91"/>
      <c r="UH91"/>
      <c r="UI91"/>
      <c r="UJ91"/>
      <c r="UK91"/>
      <c r="UL91"/>
      <c r="UM91"/>
      <c r="UN91"/>
      <c r="UO91"/>
      <c r="UP91"/>
      <c r="UQ91"/>
      <c r="UR91"/>
      <c r="US91"/>
      <c r="UT91"/>
      <c r="UU91"/>
      <c r="UV91"/>
      <c r="UW91"/>
      <c r="UX91"/>
      <c r="UY91"/>
      <c r="UZ91"/>
      <c r="VA91"/>
      <c r="VB91"/>
      <c r="VC91"/>
      <c r="VD91"/>
      <c r="VE91"/>
      <c r="VF91"/>
      <c r="VG91"/>
      <c r="VH91"/>
      <c r="VI91"/>
      <c r="VJ91"/>
      <c r="VK91"/>
      <c r="VL91"/>
      <c r="VM91"/>
      <c r="VN91"/>
      <c r="VO91"/>
      <c r="VP91"/>
      <c r="VQ91"/>
      <c r="VR91"/>
      <c r="VS91"/>
      <c r="VT91"/>
      <c r="VU91"/>
      <c r="VV91"/>
      <c r="VW91"/>
      <c r="VX91"/>
      <c r="VY91"/>
      <c r="VZ91"/>
      <c r="WA91"/>
      <c r="WB91"/>
      <c r="WC91"/>
      <c r="WD91"/>
      <c r="WE91"/>
      <c r="WF91"/>
      <c r="WG91"/>
      <c r="WH91"/>
      <c r="WI91"/>
      <c r="WJ91"/>
      <c r="WK91"/>
      <c r="WL91"/>
      <c r="WM91"/>
      <c r="WN91"/>
      <c r="WO91"/>
      <c r="WP91"/>
      <c r="WQ91"/>
      <c r="WR91"/>
      <c r="WS91"/>
      <c r="WT91"/>
      <c r="WU91"/>
      <c r="WV91"/>
      <c r="WW91"/>
      <c r="WX91"/>
      <c r="WY91"/>
      <c r="WZ91"/>
      <c r="XA91"/>
      <c r="XB91"/>
      <c r="XC91"/>
      <c r="XD91"/>
      <c r="XE91"/>
      <c r="XF91"/>
      <c r="XG91"/>
      <c r="XH91"/>
      <c r="XI91"/>
      <c r="XJ91"/>
      <c r="XK91"/>
      <c r="XL91"/>
      <c r="XM91"/>
      <c r="XN91"/>
      <c r="XO91"/>
      <c r="XP91"/>
      <c r="XQ91"/>
      <c r="XR91"/>
      <c r="XS91"/>
      <c r="XT91"/>
      <c r="XU91"/>
      <c r="XV91"/>
      <c r="XW91"/>
      <c r="XX91"/>
      <c r="XY91"/>
      <c r="XZ91"/>
      <c r="YA91"/>
      <c r="YB91"/>
      <c r="YC91"/>
      <c r="YD91"/>
      <c r="YE91"/>
      <c r="YF91"/>
      <c r="YG91"/>
      <c r="YH91"/>
      <c r="YI91"/>
      <c r="YJ91"/>
      <c r="YK91"/>
      <c r="YL91"/>
      <c r="YM91"/>
      <c r="YN91"/>
      <c r="YO91"/>
      <c r="YP91"/>
      <c r="YQ91"/>
      <c r="YR91"/>
      <c r="YS91"/>
      <c r="YT91"/>
      <c r="YU91"/>
      <c r="YV91"/>
      <c r="YW91"/>
      <c r="YX91"/>
      <c r="YY91"/>
      <c r="YZ91"/>
      <c r="ZA91"/>
      <c r="ZB91"/>
      <c r="ZC91"/>
      <c r="ZD91"/>
      <c r="ZE91"/>
      <c r="ZF91"/>
      <c r="ZG91"/>
      <c r="ZH91"/>
      <c r="ZI91"/>
      <c r="ZJ91"/>
      <c r="ZK91"/>
      <c r="ZL91"/>
      <c r="ZM91"/>
      <c r="ZN91"/>
      <c r="ZO91"/>
      <c r="ZP91"/>
      <c r="ZQ91"/>
      <c r="ZR91"/>
      <c r="ZS91"/>
      <c r="ZT91"/>
      <c r="ZU91"/>
      <c r="ZV91"/>
      <c r="ZW91"/>
      <c r="ZX91"/>
      <c r="ZY91"/>
      <c r="ZZ91" s="52"/>
      <c r="AAA91" s="192"/>
      <c r="AAD91" s="90"/>
      <c r="AAE91" s="519">
        <v>1</v>
      </c>
      <c r="AAF91" s="90" t="s">
        <v>0</v>
      </c>
      <c r="AAG91" s="73">
        <f>H90</f>
        <v>41549</v>
      </c>
      <c r="AAH91" s="73">
        <f t="shared" ref="AAH91" si="31">G91</f>
        <v>41549</v>
      </c>
      <c r="AAI91" s="72"/>
      <c r="AAJ91" s="55"/>
      <c r="AAK91" s="92" t="str">
        <f>S.Staff.Mgr&amp;" briefs managers"</f>
        <v>MargaretMGR briefs managers</v>
      </c>
      <c r="AAL91" s="90"/>
    </row>
    <row r="92" spans="1:727" s="23" customFormat="1" ht="15.75" customHeight="1" outlineLevel="1">
      <c r="A92" s="171"/>
      <c r="B92" s="485" t="str">
        <f>AAK92</f>
        <v>Managers = Andy and program managers</v>
      </c>
      <c r="C92" s="272"/>
      <c r="D92" s="265"/>
      <c r="E92" s="503"/>
      <c r="F92" s="504"/>
      <c r="G92" s="505"/>
      <c r="H92" s="506"/>
      <c r="I92" s="244"/>
      <c r="J92" s="193"/>
      <c r="K92" s="46"/>
      <c r="L92" s="46"/>
      <c r="M92" s="46"/>
      <c r="N92" s="46"/>
      <c r="O92" s="46"/>
      <c r="P92" s="46"/>
      <c r="Q92" s="46"/>
      <c r="R92" s="46"/>
      <c r="S92" s="46"/>
      <c r="T92" s="46"/>
      <c r="U92" s="46"/>
      <c r="V92" s="46"/>
      <c r="W92" s="46"/>
      <c r="X92" s="46"/>
      <c r="Y92" s="46"/>
      <c r="Z92" s="46"/>
      <c r="AA92" s="46"/>
      <c r="AB92" s="46"/>
      <c r="AC92" s="46"/>
      <c r="AD92" s="46"/>
      <c r="AE92" s="46"/>
      <c r="AF92" s="46"/>
      <c r="AG92" s="46"/>
      <c r="AH92" s="46"/>
      <c r="AI92" s="46"/>
      <c r="AJ92" s="46"/>
      <c r="AK92" s="46"/>
      <c r="AL92" s="46"/>
      <c r="AM92" s="46"/>
      <c r="AN92" s="46"/>
      <c r="AO92" s="46"/>
      <c r="AP92" s="46"/>
      <c r="AQ92" s="46"/>
      <c r="AR92" s="46"/>
      <c r="AS92" s="46"/>
      <c r="AT92" s="46"/>
      <c r="AU92" s="46"/>
      <c r="AV92" s="46"/>
      <c r="AW92" s="46"/>
      <c r="AX92" s="46"/>
      <c r="AY92" s="46"/>
      <c r="AZ92" s="46"/>
      <c r="BA92" s="46"/>
      <c r="BB92" s="46"/>
      <c r="BC92" s="46"/>
      <c r="BD92" s="46"/>
      <c r="BE92" s="46"/>
      <c r="BF92" s="46"/>
      <c r="BG92" s="46"/>
      <c r="BH92" s="46"/>
      <c r="BI92" s="46"/>
      <c r="BJ92" s="46"/>
      <c r="BK92" s="46"/>
      <c r="BL92" s="46"/>
      <c r="BM92" s="46"/>
      <c r="BN92" s="46"/>
      <c r="BO92" s="46"/>
      <c r="BP92" s="46"/>
      <c r="BQ92" s="46"/>
      <c r="BR92" s="46"/>
      <c r="BS92" s="46"/>
      <c r="BT92" s="46"/>
      <c r="BU92" s="46"/>
      <c r="BV92" s="46"/>
      <c r="BW92" s="46"/>
      <c r="BX92" s="46"/>
      <c r="BY92" s="46"/>
      <c r="BZ92" s="46"/>
      <c r="CA92" s="46"/>
      <c r="CB92" s="46"/>
      <c r="CC92" s="46"/>
      <c r="CD92" s="46"/>
      <c r="CE92" s="46"/>
      <c r="CF92" s="46"/>
      <c r="CG92" s="46"/>
      <c r="CH92" s="46"/>
      <c r="CI92" s="46"/>
      <c r="CJ92" s="46"/>
      <c r="CK92" s="46"/>
      <c r="CL92" s="46"/>
      <c r="CM92" s="46"/>
      <c r="CN92" s="46"/>
      <c r="CO92" s="46"/>
      <c r="CP92" s="46"/>
      <c r="CQ92" s="46"/>
      <c r="CR92" s="46"/>
      <c r="CS92" s="46"/>
      <c r="CT92" s="46"/>
      <c r="CU92" s="46"/>
      <c r="CV92" s="46"/>
      <c r="CW92" s="46"/>
      <c r="CX92" s="46"/>
      <c r="CY92" s="46"/>
      <c r="CZ92" s="46"/>
      <c r="DA92" s="46"/>
      <c r="DB92" s="46"/>
      <c r="DC92" s="46"/>
      <c r="DD92" s="46"/>
      <c r="DE92" s="46"/>
      <c r="DF92" s="46"/>
      <c r="DG92" s="46"/>
      <c r="DH92" s="46"/>
      <c r="DI92" s="46"/>
      <c r="DJ92" s="46"/>
      <c r="DK92" s="46"/>
      <c r="DL92" s="46"/>
      <c r="DM92" s="46"/>
      <c r="DN92" s="46"/>
      <c r="DO92" s="46"/>
      <c r="DP92" s="46"/>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c r="GL92"/>
      <c r="GM92"/>
      <c r="GN92"/>
      <c r="GO92"/>
      <c r="GP92"/>
      <c r="GQ92"/>
      <c r="GR92"/>
      <c r="GS92"/>
      <c r="GT92"/>
      <c r="GU92"/>
      <c r="GV92"/>
      <c r="GW92"/>
      <c r="GX92"/>
      <c r="GY92"/>
      <c r="GZ92"/>
      <c r="HA92"/>
      <c r="HB92"/>
      <c r="HC92"/>
      <c r="HD92"/>
      <c r="HE92"/>
      <c r="HF92"/>
      <c r="HG92"/>
      <c r="HH92"/>
      <c r="HI92"/>
      <c r="HJ92"/>
      <c r="HK92"/>
      <c r="HL92"/>
      <c r="HM92"/>
      <c r="HN92"/>
      <c r="HO92"/>
      <c r="HP92"/>
      <c r="HQ92"/>
      <c r="HR92"/>
      <c r="HS92"/>
      <c r="HT92"/>
      <c r="HU92"/>
      <c r="HV92"/>
      <c r="HW92"/>
      <c r="HX92"/>
      <c r="HY92"/>
      <c r="HZ92"/>
      <c r="IA92"/>
      <c r="IB92"/>
      <c r="IC92"/>
      <c r="ID92"/>
      <c r="IE92"/>
      <c r="IF92"/>
      <c r="IG92"/>
      <c r="IH92"/>
      <c r="II92"/>
      <c r="IJ92"/>
      <c r="IK92"/>
      <c r="IL92"/>
      <c r="IM92"/>
      <c r="IN92"/>
      <c r="IO92"/>
      <c r="IP92"/>
      <c r="IQ92"/>
      <c r="IR92"/>
      <c r="IS92"/>
      <c r="IT92"/>
      <c r="IU92"/>
      <c r="IV92"/>
      <c r="IW92"/>
      <c r="IX92"/>
      <c r="IY92"/>
      <c r="IZ92"/>
      <c r="JA92"/>
      <c r="JB92"/>
      <c r="JC92"/>
      <c r="JD92"/>
      <c r="JE92"/>
      <c r="JF92"/>
      <c r="JG92"/>
      <c r="JH92"/>
      <c r="JI92"/>
      <c r="JJ92"/>
      <c r="JK92"/>
      <c r="JL92"/>
      <c r="JM92"/>
      <c r="JN92"/>
      <c r="JO92"/>
      <c r="JP92"/>
      <c r="JQ92"/>
      <c r="JR92"/>
      <c r="JS92"/>
      <c r="JT92"/>
      <c r="JU92"/>
      <c r="JV92"/>
      <c r="JW92"/>
      <c r="JX92"/>
      <c r="JY92"/>
      <c r="JZ92"/>
      <c r="KA92"/>
      <c r="KB92"/>
      <c r="KC92"/>
      <c r="KD92"/>
      <c r="KE92"/>
      <c r="KF92"/>
      <c r="KG92"/>
      <c r="KH92"/>
      <c r="KI92"/>
      <c r="KJ92"/>
      <c r="KK92"/>
      <c r="KL92"/>
      <c r="KM92"/>
      <c r="KN92"/>
      <c r="KO92"/>
      <c r="KP92"/>
      <c r="KQ92"/>
      <c r="KR92"/>
      <c r="KS92"/>
      <c r="KT92"/>
      <c r="KU92"/>
      <c r="KV92"/>
      <c r="KW92"/>
      <c r="KX92"/>
      <c r="KY92"/>
      <c r="KZ92"/>
      <c r="LA92"/>
      <c r="LB92"/>
      <c r="LC92"/>
      <c r="LD92"/>
      <c r="LE92"/>
      <c r="LF92"/>
      <c r="LG92"/>
      <c r="LH92"/>
      <c r="LI92"/>
      <c r="LJ92"/>
      <c r="LK92"/>
      <c r="LL92"/>
      <c r="LM92"/>
      <c r="LN92"/>
      <c r="LO92"/>
      <c r="LP92"/>
      <c r="LQ92"/>
      <c r="LR92"/>
      <c r="LS92"/>
      <c r="LT92"/>
      <c r="LU92"/>
      <c r="LV92"/>
      <c r="LW92"/>
      <c r="LX92"/>
      <c r="LY92"/>
      <c r="LZ92"/>
      <c r="MA92"/>
      <c r="MB92"/>
      <c r="MC92"/>
      <c r="MD92"/>
      <c r="ME92"/>
      <c r="MF92"/>
      <c r="MG92"/>
      <c r="MH92"/>
      <c r="MI92"/>
      <c r="MJ92"/>
      <c r="MK92"/>
      <c r="ML92"/>
      <c r="MM92"/>
      <c r="MN92"/>
      <c r="MO92"/>
      <c r="MP92"/>
      <c r="MQ92"/>
      <c r="MR92"/>
      <c r="MS92"/>
      <c r="MT92"/>
      <c r="MU92"/>
      <c r="MV92"/>
      <c r="MW92"/>
      <c r="MX92"/>
      <c r="MY92"/>
      <c r="MZ92"/>
      <c r="NA92"/>
      <c r="NB92"/>
      <c r="NC92"/>
      <c r="ND92"/>
      <c r="NE92"/>
      <c r="NF92"/>
      <c r="NG92"/>
      <c r="NH92"/>
      <c r="NI92"/>
      <c r="NJ92"/>
      <c r="NK92"/>
      <c r="NL92"/>
      <c r="NM92"/>
      <c r="NN92"/>
      <c r="NO92"/>
      <c r="NP92"/>
      <c r="NQ92"/>
      <c r="NR92"/>
      <c r="NS92"/>
      <c r="NT92"/>
      <c r="NU92"/>
      <c r="NV92"/>
      <c r="NW92"/>
      <c r="NX92"/>
      <c r="NY92"/>
      <c r="NZ92"/>
      <c r="OA92"/>
      <c r="OB92"/>
      <c r="OC92"/>
      <c r="OD92"/>
      <c r="OE92"/>
      <c r="OF92"/>
      <c r="OG92"/>
      <c r="OH92"/>
      <c r="OI92"/>
      <c r="OJ92"/>
      <c r="OK92"/>
      <c r="OL92"/>
      <c r="OM92"/>
      <c r="ON92"/>
      <c r="OO92"/>
      <c r="OP92"/>
      <c r="OQ92"/>
      <c r="OR92"/>
      <c r="OS92"/>
      <c r="OT92"/>
      <c r="OU92"/>
      <c r="OV92"/>
      <c r="OW92"/>
      <c r="OX92"/>
      <c r="OY92"/>
      <c r="OZ92"/>
      <c r="PA92"/>
      <c r="PB92"/>
      <c r="PC92"/>
      <c r="PD92"/>
      <c r="PE92"/>
      <c r="PF92"/>
      <c r="PG92"/>
      <c r="PH92"/>
      <c r="PI92"/>
      <c r="PJ92"/>
      <c r="PK92"/>
      <c r="PL92"/>
      <c r="PM92"/>
      <c r="PN92"/>
      <c r="PO92"/>
      <c r="PP92"/>
      <c r="PQ92"/>
      <c r="PR92"/>
      <c r="PS92"/>
      <c r="PT92"/>
      <c r="PU92"/>
      <c r="PV92"/>
      <c r="PW92"/>
      <c r="PX92"/>
      <c r="PY92"/>
      <c r="PZ92"/>
      <c r="QA92"/>
      <c r="QB92"/>
      <c r="QC92"/>
      <c r="QD92"/>
      <c r="QE92"/>
      <c r="QF92"/>
      <c r="QG92"/>
      <c r="QH92"/>
      <c r="QI92"/>
      <c r="QJ92"/>
      <c r="QK92"/>
      <c r="QL92"/>
      <c r="QM92"/>
      <c r="QN92"/>
      <c r="QO92"/>
      <c r="QP92"/>
      <c r="QQ92"/>
      <c r="QR92"/>
      <c r="QS92"/>
      <c r="QT92"/>
      <c r="QU92"/>
      <c r="QV92"/>
      <c r="QW92"/>
      <c r="QX92"/>
      <c r="QY92"/>
      <c r="QZ92"/>
      <c r="RA92"/>
      <c r="RB92"/>
      <c r="RC92"/>
      <c r="RD92"/>
      <c r="RE92"/>
      <c r="RF92"/>
      <c r="RG92"/>
      <c r="RH92"/>
      <c r="RI92"/>
      <c r="RJ92"/>
      <c r="RK92"/>
      <c r="RL92"/>
      <c r="RM92"/>
      <c r="RN92"/>
      <c r="RO92"/>
      <c r="RP92"/>
      <c r="RQ92"/>
      <c r="RR92"/>
      <c r="RS92"/>
      <c r="RT92"/>
      <c r="RU92"/>
      <c r="RV92"/>
      <c r="RW92"/>
      <c r="RX92"/>
      <c r="RY92"/>
      <c r="RZ92"/>
      <c r="SA92"/>
      <c r="SB92"/>
      <c r="SC92"/>
      <c r="SD92"/>
      <c r="SE92"/>
      <c r="SF92"/>
      <c r="SG92"/>
      <c r="SH92"/>
      <c r="SI92"/>
      <c r="SJ92"/>
      <c r="SK92"/>
      <c r="SL92"/>
      <c r="SM92"/>
      <c r="SN92"/>
      <c r="SO92"/>
      <c r="SP92"/>
      <c r="SQ92"/>
      <c r="SR92"/>
      <c r="SS92"/>
      <c r="ST92"/>
      <c r="SU92"/>
      <c r="SV92"/>
      <c r="SW92"/>
      <c r="SX92"/>
      <c r="SY92"/>
      <c r="SZ92"/>
      <c r="TA92"/>
      <c r="TB92"/>
      <c r="TC92"/>
      <c r="TD92"/>
      <c r="TE92"/>
      <c r="TF92"/>
      <c r="TG92"/>
      <c r="TH92"/>
      <c r="TI92"/>
      <c r="TJ92"/>
      <c r="TK92"/>
      <c r="TL92"/>
      <c r="TM92"/>
      <c r="TN92"/>
      <c r="TO92"/>
      <c r="TP92"/>
      <c r="TQ92"/>
      <c r="TR92"/>
      <c r="TS92"/>
      <c r="TT92"/>
      <c r="TU92"/>
      <c r="TV92"/>
      <c r="TW92"/>
      <c r="TX92"/>
      <c r="TY92"/>
      <c r="TZ92"/>
      <c r="UA92"/>
      <c r="UB92"/>
      <c r="UC92"/>
      <c r="UD92"/>
      <c r="UE92"/>
      <c r="UF92"/>
      <c r="UG92"/>
      <c r="UH92"/>
      <c r="UI92"/>
      <c r="UJ92"/>
      <c r="UK92"/>
      <c r="UL92"/>
      <c r="UM92"/>
      <c r="UN92"/>
      <c r="UO92"/>
      <c r="UP92"/>
      <c r="UQ92"/>
      <c r="UR92"/>
      <c r="US92"/>
      <c r="UT92"/>
      <c r="UU92"/>
      <c r="UV92"/>
      <c r="UW92"/>
      <c r="UX92"/>
      <c r="UY92"/>
      <c r="UZ92"/>
      <c r="VA92"/>
      <c r="VB92"/>
      <c r="VC92"/>
      <c r="VD92"/>
      <c r="VE92"/>
      <c r="VF92"/>
      <c r="VG92"/>
      <c r="VH92"/>
      <c r="VI92"/>
      <c r="VJ92"/>
      <c r="VK92"/>
      <c r="VL92"/>
      <c r="VM92"/>
      <c r="VN92"/>
      <c r="VO92"/>
      <c r="VP92"/>
      <c r="VQ92"/>
      <c r="VR92"/>
      <c r="VS92"/>
      <c r="VT92"/>
      <c r="VU92"/>
      <c r="VV92"/>
      <c r="VW92"/>
      <c r="VX92"/>
      <c r="VY92"/>
      <c r="VZ92"/>
      <c r="WA92"/>
      <c r="WB92"/>
      <c r="WC92"/>
      <c r="WD92"/>
      <c r="WE92"/>
      <c r="WF92"/>
      <c r="WG92"/>
      <c r="WH92"/>
      <c r="WI92"/>
      <c r="WJ92"/>
      <c r="WK92"/>
      <c r="WL92"/>
      <c r="WM92"/>
      <c r="WN92"/>
      <c r="WO92"/>
      <c r="WP92"/>
      <c r="WQ92"/>
      <c r="WR92"/>
      <c r="WS92"/>
      <c r="WT92"/>
      <c r="WU92"/>
      <c r="WV92"/>
      <c r="WW92"/>
      <c r="WX92"/>
      <c r="WY92"/>
      <c r="WZ92"/>
      <c r="XA92"/>
      <c r="XB92"/>
      <c r="XC92"/>
      <c r="XD92"/>
      <c r="XE92"/>
      <c r="XF92"/>
      <c r="XG92"/>
      <c r="XH92"/>
      <c r="XI92"/>
      <c r="XJ92"/>
      <c r="XK92"/>
      <c r="XL92"/>
      <c r="XM92"/>
      <c r="XN92"/>
      <c r="XO92"/>
      <c r="XP92"/>
      <c r="XQ92"/>
      <c r="XR92"/>
      <c r="XS92"/>
      <c r="XT92"/>
      <c r="XU92"/>
      <c r="XV92"/>
      <c r="XW92"/>
      <c r="XX92"/>
      <c r="XY92"/>
      <c r="XZ92"/>
      <c r="YA92"/>
      <c r="YB92"/>
      <c r="YC92"/>
      <c r="YD92"/>
      <c r="YE92"/>
      <c r="YF92"/>
      <c r="YG92"/>
      <c r="YH92"/>
      <c r="YI92"/>
      <c r="YJ92"/>
      <c r="YK92"/>
      <c r="YL92"/>
      <c r="YM92"/>
      <c r="YN92"/>
      <c r="YO92"/>
      <c r="YP92"/>
      <c r="YQ92"/>
      <c r="YR92"/>
      <c r="YS92"/>
      <c r="YT92"/>
      <c r="YU92"/>
      <c r="YV92"/>
      <c r="YW92"/>
      <c r="YX92"/>
      <c r="YY92"/>
      <c r="YZ92"/>
      <c r="ZA92"/>
      <c r="ZB92"/>
      <c r="ZC92"/>
      <c r="ZD92"/>
      <c r="ZE92"/>
      <c r="ZF92"/>
      <c r="ZG92"/>
      <c r="ZH92"/>
      <c r="ZI92"/>
      <c r="ZJ92"/>
      <c r="ZK92"/>
      <c r="ZL92"/>
      <c r="ZM92"/>
      <c r="ZN92"/>
      <c r="ZO92"/>
      <c r="ZP92"/>
      <c r="ZQ92"/>
      <c r="ZR92"/>
      <c r="ZS92"/>
      <c r="ZT92"/>
      <c r="ZU92"/>
      <c r="ZV92"/>
      <c r="ZW92"/>
      <c r="ZX92"/>
      <c r="ZY92"/>
      <c r="ZZ92" s="52"/>
      <c r="AAA92" s="192"/>
      <c r="AAD92" s="90"/>
      <c r="AAE92" s="519">
        <v>1</v>
      </c>
      <c r="AAF92" s="190" t="s">
        <v>52</v>
      </c>
      <c r="AAG92" s="71"/>
      <c r="AAH92" s="71"/>
      <c r="AAI92" s="72"/>
      <c r="AAJ92" s="55"/>
      <c r="AAK92" s="92" t="str">
        <f>"Managers = "&amp;S.Staff.DA&amp;" and program managers"</f>
        <v>Managers = Andy and program managers</v>
      </c>
      <c r="AAL92" s="90"/>
    </row>
    <row r="93" spans="1:727" s="23" customFormat="1" ht="15.75" customHeight="1" outlineLevel="1">
      <c r="A93" s="171"/>
      <c r="B93" s="486" t="s">
        <v>147</v>
      </c>
      <c r="C93" s="271" t="s">
        <v>0</v>
      </c>
      <c r="D93" s="270"/>
      <c r="E93" s="263">
        <f t="shared" ref="E93" si="32">NETWORKDAYS(G93,H93,S.DDL_DEQClosed)</f>
        <v>1</v>
      </c>
      <c r="F93" s="457">
        <f ca="1">IF(YEAR(H93)&gt;2000,NETWORKDAYS(TODAY(),H93,S.DDL_DEQClosed),0)</f>
        <v>-17</v>
      </c>
      <c r="G93" s="264">
        <f t="shared" ref="G93:G95" si="33">AAG93</f>
        <v>41549</v>
      </c>
      <c r="H93" s="264">
        <f t="shared" ref="H93" si="34">AAH93</f>
        <v>41549</v>
      </c>
      <c r="I93" s="244"/>
      <c r="J93" s="193"/>
      <c r="K93" s="46"/>
      <c r="L93" s="46"/>
      <c r="M93" s="46"/>
      <c r="N93" s="46"/>
      <c r="O93" s="46"/>
      <c r="P93" s="46"/>
      <c r="Q93" s="46"/>
      <c r="R93" s="46"/>
      <c r="S93" s="46"/>
      <c r="T93" s="46"/>
      <c r="U93" s="46"/>
      <c r="V93" s="46"/>
      <c r="W93" s="46"/>
      <c r="X93" s="46"/>
      <c r="Y93" s="46"/>
      <c r="Z93" s="46"/>
      <c r="AA93" s="46"/>
      <c r="AB93" s="46"/>
      <c r="AC93" s="46"/>
      <c r="AD93" s="46"/>
      <c r="AE93" s="46"/>
      <c r="AF93" s="46"/>
      <c r="AG93" s="46"/>
      <c r="AH93" s="46"/>
      <c r="AI93" s="46"/>
      <c r="AJ93" s="46"/>
      <c r="AK93" s="46"/>
      <c r="AL93" s="46"/>
      <c r="AM93" s="46"/>
      <c r="AN93" s="46"/>
      <c r="AO93" s="46"/>
      <c r="AP93" s="46"/>
      <c r="AQ93" s="46"/>
      <c r="AR93" s="46"/>
      <c r="AS93" s="46"/>
      <c r="AT93" s="46"/>
      <c r="AU93" s="46"/>
      <c r="AV93" s="46"/>
      <c r="AW93" s="46"/>
      <c r="AX93" s="46"/>
      <c r="AY93" s="46"/>
      <c r="AZ93" s="46"/>
      <c r="BA93" s="46"/>
      <c r="BB93" s="46"/>
      <c r="BC93" s="46"/>
      <c r="BD93" s="46"/>
      <c r="BE93" s="46"/>
      <c r="BF93" s="46"/>
      <c r="BG93" s="46"/>
      <c r="BH93" s="46"/>
      <c r="BI93" s="46"/>
      <c r="BJ93" s="46"/>
      <c r="BK93" s="46"/>
      <c r="BL93" s="46"/>
      <c r="BM93" s="46"/>
      <c r="BN93" s="46"/>
      <c r="BO93" s="46"/>
      <c r="BP93" s="46"/>
      <c r="BQ93" s="46"/>
      <c r="BR93" s="46"/>
      <c r="BS93" s="46"/>
      <c r="BT93" s="46"/>
      <c r="BU93" s="46"/>
      <c r="BV93" s="46"/>
      <c r="BW93" s="46"/>
      <c r="BX93" s="46"/>
      <c r="BY93" s="46"/>
      <c r="BZ93" s="46"/>
      <c r="CA93" s="46"/>
      <c r="CB93" s="46"/>
      <c r="CC93" s="46"/>
      <c r="CD93" s="46"/>
      <c r="CE93" s="46"/>
      <c r="CF93" s="46"/>
      <c r="CG93" s="46"/>
      <c r="CH93" s="46"/>
      <c r="CI93" s="46"/>
      <c r="CJ93" s="46"/>
      <c r="CK93" s="46"/>
      <c r="CL93" s="46"/>
      <c r="CM93" s="46"/>
      <c r="CN93" s="46"/>
      <c r="CO93" s="46"/>
      <c r="CP93" s="46"/>
      <c r="CQ93" s="46"/>
      <c r="CR93" s="46"/>
      <c r="CS93" s="46"/>
      <c r="CT93" s="46"/>
      <c r="CU93" s="46"/>
      <c r="CV93" s="46"/>
      <c r="CW93" s="46"/>
      <c r="CX93" s="46"/>
      <c r="CY93" s="46"/>
      <c r="CZ93" s="46"/>
      <c r="DA93" s="46"/>
      <c r="DB93" s="46"/>
      <c r="DC93" s="46"/>
      <c r="DD93" s="46"/>
      <c r="DE93" s="46"/>
      <c r="DF93" s="46"/>
      <c r="DG93" s="46"/>
      <c r="DH93" s="46"/>
      <c r="DI93" s="46"/>
      <c r="DJ93" s="46"/>
      <c r="DK93" s="46"/>
      <c r="DL93" s="46"/>
      <c r="DM93" s="46"/>
      <c r="DN93" s="46"/>
      <c r="DO93" s="46"/>
      <c r="DP93" s="46"/>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c r="GF93"/>
      <c r="GG93"/>
      <c r="GH93"/>
      <c r="GI93"/>
      <c r="GJ93"/>
      <c r="GK93"/>
      <c r="GL93"/>
      <c r="GM93"/>
      <c r="GN93"/>
      <c r="GO93"/>
      <c r="GP93"/>
      <c r="GQ93"/>
      <c r="GR93"/>
      <c r="GS93"/>
      <c r="GT93"/>
      <c r="GU93"/>
      <c r="GV93"/>
      <c r="GW93"/>
      <c r="GX93"/>
      <c r="GY93"/>
      <c r="GZ93"/>
      <c r="HA93"/>
      <c r="HB93"/>
      <c r="HC93"/>
      <c r="HD93"/>
      <c r="HE93"/>
      <c r="HF93"/>
      <c r="HG93"/>
      <c r="HH93"/>
      <c r="HI93"/>
      <c r="HJ93"/>
      <c r="HK93"/>
      <c r="HL93"/>
      <c r="HM93"/>
      <c r="HN93"/>
      <c r="HO93"/>
      <c r="HP93"/>
      <c r="HQ93"/>
      <c r="HR93"/>
      <c r="HS93"/>
      <c r="HT93"/>
      <c r="HU93"/>
      <c r="HV93"/>
      <c r="HW93"/>
      <c r="HX93"/>
      <c r="HY93"/>
      <c r="HZ93"/>
      <c r="IA93"/>
      <c r="IB93"/>
      <c r="IC93"/>
      <c r="ID93"/>
      <c r="IE93"/>
      <c r="IF93"/>
      <c r="IG93"/>
      <c r="IH93"/>
      <c r="II93"/>
      <c r="IJ93"/>
      <c r="IK93"/>
      <c r="IL93"/>
      <c r="IM93"/>
      <c r="IN93"/>
      <c r="IO93"/>
      <c r="IP93"/>
      <c r="IQ93"/>
      <c r="IR93"/>
      <c r="IS93"/>
      <c r="IT93"/>
      <c r="IU93"/>
      <c r="IV93"/>
      <c r="IW93"/>
      <c r="IX93"/>
      <c r="IY93"/>
      <c r="IZ93"/>
      <c r="JA93"/>
      <c r="JB93"/>
      <c r="JC93"/>
      <c r="JD93"/>
      <c r="JE93"/>
      <c r="JF93"/>
      <c r="JG93"/>
      <c r="JH93"/>
      <c r="JI93"/>
      <c r="JJ93"/>
      <c r="JK93"/>
      <c r="JL93"/>
      <c r="JM93"/>
      <c r="JN93"/>
      <c r="JO93"/>
      <c r="JP93"/>
      <c r="JQ93"/>
      <c r="JR93"/>
      <c r="JS93"/>
      <c r="JT93"/>
      <c r="JU93"/>
      <c r="JV93"/>
      <c r="JW93"/>
      <c r="JX93"/>
      <c r="JY93"/>
      <c r="JZ93"/>
      <c r="KA93"/>
      <c r="KB93"/>
      <c r="KC93"/>
      <c r="KD93"/>
      <c r="KE93"/>
      <c r="KF93"/>
      <c r="KG93"/>
      <c r="KH93"/>
      <c r="KI93"/>
      <c r="KJ93"/>
      <c r="KK93"/>
      <c r="KL93"/>
      <c r="KM93"/>
      <c r="KN93"/>
      <c r="KO93"/>
      <c r="KP93"/>
      <c r="KQ93"/>
      <c r="KR93"/>
      <c r="KS93"/>
      <c r="KT93"/>
      <c r="KU93"/>
      <c r="KV93"/>
      <c r="KW93"/>
      <c r="KX93"/>
      <c r="KY93"/>
      <c r="KZ93"/>
      <c r="LA93"/>
      <c r="LB93"/>
      <c r="LC93"/>
      <c r="LD93"/>
      <c r="LE93"/>
      <c r="LF93"/>
      <c r="LG93"/>
      <c r="LH93"/>
      <c r="LI93"/>
      <c r="LJ93"/>
      <c r="LK93"/>
      <c r="LL93"/>
      <c r="LM93"/>
      <c r="LN93"/>
      <c r="LO93"/>
      <c r="LP93"/>
      <c r="LQ93"/>
      <c r="LR93"/>
      <c r="LS93"/>
      <c r="LT93"/>
      <c r="LU93"/>
      <c r="LV93"/>
      <c r="LW93"/>
      <c r="LX93"/>
      <c r="LY93"/>
      <c r="LZ93"/>
      <c r="MA93"/>
      <c r="MB93"/>
      <c r="MC93"/>
      <c r="MD93"/>
      <c r="ME93"/>
      <c r="MF93"/>
      <c r="MG93"/>
      <c r="MH93"/>
      <c r="MI93"/>
      <c r="MJ93"/>
      <c r="MK93"/>
      <c r="ML93"/>
      <c r="MM93"/>
      <c r="MN93"/>
      <c r="MO93"/>
      <c r="MP93"/>
      <c r="MQ93"/>
      <c r="MR93"/>
      <c r="MS93"/>
      <c r="MT93"/>
      <c r="MU93"/>
      <c r="MV93"/>
      <c r="MW93"/>
      <c r="MX93"/>
      <c r="MY93"/>
      <c r="MZ93"/>
      <c r="NA93"/>
      <c r="NB93"/>
      <c r="NC93"/>
      <c r="ND93"/>
      <c r="NE93"/>
      <c r="NF93"/>
      <c r="NG93"/>
      <c r="NH93"/>
      <c r="NI93"/>
      <c r="NJ93"/>
      <c r="NK93"/>
      <c r="NL93"/>
      <c r="NM93"/>
      <c r="NN93"/>
      <c r="NO93"/>
      <c r="NP93"/>
      <c r="NQ93"/>
      <c r="NR93"/>
      <c r="NS93"/>
      <c r="NT93"/>
      <c r="NU93"/>
      <c r="NV93"/>
      <c r="NW93"/>
      <c r="NX93"/>
      <c r="NY93"/>
      <c r="NZ93"/>
      <c r="OA93"/>
      <c r="OB93"/>
      <c r="OC93"/>
      <c r="OD93"/>
      <c r="OE93"/>
      <c r="OF93"/>
      <c r="OG93"/>
      <c r="OH93"/>
      <c r="OI93"/>
      <c r="OJ93"/>
      <c r="OK93"/>
      <c r="OL93"/>
      <c r="OM93"/>
      <c r="ON93"/>
      <c r="OO93"/>
      <c r="OP93"/>
      <c r="OQ93"/>
      <c r="OR93"/>
      <c r="OS93"/>
      <c r="OT93"/>
      <c r="OU93"/>
      <c r="OV93"/>
      <c r="OW93"/>
      <c r="OX93"/>
      <c r="OY93"/>
      <c r="OZ93"/>
      <c r="PA93"/>
      <c r="PB93"/>
      <c r="PC93"/>
      <c r="PD93"/>
      <c r="PE93"/>
      <c r="PF93"/>
      <c r="PG93"/>
      <c r="PH93"/>
      <c r="PI93"/>
      <c r="PJ93"/>
      <c r="PK93"/>
      <c r="PL93"/>
      <c r="PM93"/>
      <c r="PN93"/>
      <c r="PO93"/>
      <c r="PP93"/>
      <c r="PQ93"/>
      <c r="PR93"/>
      <c r="PS93"/>
      <c r="PT93"/>
      <c r="PU93"/>
      <c r="PV93"/>
      <c r="PW93"/>
      <c r="PX93"/>
      <c r="PY93"/>
      <c r="PZ93"/>
      <c r="QA93"/>
      <c r="QB93"/>
      <c r="QC93"/>
      <c r="QD93"/>
      <c r="QE93"/>
      <c r="QF93"/>
      <c r="QG93"/>
      <c r="QH93"/>
      <c r="QI93"/>
      <c r="QJ93"/>
      <c r="QK93"/>
      <c r="QL93"/>
      <c r="QM93"/>
      <c r="QN93"/>
      <c r="QO93"/>
      <c r="QP93"/>
      <c r="QQ93"/>
      <c r="QR93"/>
      <c r="QS93"/>
      <c r="QT93"/>
      <c r="QU93"/>
      <c r="QV93"/>
      <c r="QW93"/>
      <c r="QX93"/>
      <c r="QY93"/>
      <c r="QZ93"/>
      <c r="RA93"/>
      <c r="RB93"/>
      <c r="RC93"/>
      <c r="RD93"/>
      <c r="RE93"/>
      <c r="RF93"/>
      <c r="RG93"/>
      <c r="RH93"/>
      <c r="RI93"/>
      <c r="RJ93"/>
      <c r="RK93"/>
      <c r="RL93"/>
      <c r="RM93"/>
      <c r="RN93"/>
      <c r="RO93"/>
      <c r="RP93"/>
      <c r="RQ93"/>
      <c r="RR93"/>
      <c r="RS93"/>
      <c r="RT93"/>
      <c r="RU93"/>
      <c r="RV93"/>
      <c r="RW93"/>
      <c r="RX93"/>
      <c r="RY93"/>
      <c r="RZ93"/>
      <c r="SA93"/>
      <c r="SB93"/>
      <c r="SC93"/>
      <c r="SD93"/>
      <c r="SE93"/>
      <c r="SF93"/>
      <c r="SG93"/>
      <c r="SH93"/>
      <c r="SI93"/>
      <c r="SJ93"/>
      <c r="SK93"/>
      <c r="SL93"/>
      <c r="SM93"/>
      <c r="SN93"/>
      <c r="SO93"/>
      <c r="SP93"/>
      <c r="SQ93"/>
      <c r="SR93"/>
      <c r="SS93"/>
      <c r="ST93"/>
      <c r="SU93"/>
      <c r="SV93"/>
      <c r="SW93"/>
      <c r="SX93"/>
      <c r="SY93"/>
      <c r="SZ93"/>
      <c r="TA93"/>
      <c r="TB93"/>
      <c r="TC93"/>
      <c r="TD93"/>
      <c r="TE93"/>
      <c r="TF93"/>
      <c r="TG93"/>
      <c r="TH93"/>
      <c r="TI93"/>
      <c r="TJ93"/>
      <c r="TK93"/>
      <c r="TL93"/>
      <c r="TM93"/>
      <c r="TN93"/>
      <c r="TO93"/>
      <c r="TP93"/>
      <c r="TQ93"/>
      <c r="TR93"/>
      <c r="TS93"/>
      <c r="TT93"/>
      <c r="TU93"/>
      <c r="TV93"/>
      <c r="TW93"/>
      <c r="TX93"/>
      <c r="TY93"/>
      <c r="TZ93"/>
      <c r="UA93"/>
      <c r="UB93"/>
      <c r="UC93"/>
      <c r="UD93"/>
      <c r="UE93"/>
      <c r="UF93"/>
      <c r="UG93"/>
      <c r="UH93"/>
      <c r="UI93"/>
      <c r="UJ93"/>
      <c r="UK93"/>
      <c r="UL93"/>
      <c r="UM93"/>
      <c r="UN93"/>
      <c r="UO93"/>
      <c r="UP93"/>
      <c r="UQ93"/>
      <c r="UR93"/>
      <c r="US93"/>
      <c r="UT93"/>
      <c r="UU93"/>
      <c r="UV93"/>
      <c r="UW93"/>
      <c r="UX93"/>
      <c r="UY93"/>
      <c r="UZ93"/>
      <c r="VA93"/>
      <c r="VB93"/>
      <c r="VC93"/>
      <c r="VD93"/>
      <c r="VE93"/>
      <c r="VF93"/>
      <c r="VG93"/>
      <c r="VH93"/>
      <c r="VI93"/>
      <c r="VJ93"/>
      <c r="VK93"/>
      <c r="VL93"/>
      <c r="VM93"/>
      <c r="VN93"/>
      <c r="VO93"/>
      <c r="VP93"/>
      <c r="VQ93"/>
      <c r="VR93"/>
      <c r="VS93"/>
      <c r="VT93"/>
      <c r="VU93"/>
      <c r="VV93"/>
      <c r="VW93"/>
      <c r="VX93"/>
      <c r="VY93"/>
      <c r="VZ93"/>
      <c r="WA93"/>
      <c r="WB93"/>
      <c r="WC93"/>
      <c r="WD93"/>
      <c r="WE93"/>
      <c r="WF93"/>
      <c r="WG93"/>
      <c r="WH93"/>
      <c r="WI93"/>
      <c r="WJ93"/>
      <c r="WK93"/>
      <c r="WL93"/>
      <c r="WM93"/>
      <c r="WN93"/>
      <c r="WO93"/>
      <c r="WP93"/>
      <c r="WQ93"/>
      <c r="WR93"/>
      <c r="WS93"/>
      <c r="WT93"/>
      <c r="WU93"/>
      <c r="WV93"/>
      <c r="WW93"/>
      <c r="WX93"/>
      <c r="WY93"/>
      <c r="WZ93"/>
      <c r="XA93"/>
      <c r="XB93"/>
      <c r="XC93"/>
      <c r="XD93"/>
      <c r="XE93"/>
      <c r="XF93"/>
      <c r="XG93"/>
      <c r="XH93"/>
      <c r="XI93"/>
      <c r="XJ93"/>
      <c r="XK93"/>
      <c r="XL93"/>
      <c r="XM93"/>
      <c r="XN93"/>
      <c r="XO93"/>
      <c r="XP93"/>
      <c r="XQ93"/>
      <c r="XR93"/>
      <c r="XS93"/>
      <c r="XT93"/>
      <c r="XU93"/>
      <c r="XV93"/>
      <c r="XW93"/>
      <c r="XX93"/>
      <c r="XY93"/>
      <c r="XZ93"/>
      <c r="YA93"/>
      <c r="YB93"/>
      <c r="YC93"/>
      <c r="YD93"/>
      <c r="YE93"/>
      <c r="YF93"/>
      <c r="YG93"/>
      <c r="YH93"/>
      <c r="YI93"/>
      <c r="YJ93"/>
      <c r="YK93"/>
      <c r="YL93"/>
      <c r="YM93"/>
      <c r="YN93"/>
      <c r="YO93"/>
      <c r="YP93"/>
      <c r="YQ93"/>
      <c r="YR93"/>
      <c r="YS93"/>
      <c r="YT93"/>
      <c r="YU93"/>
      <c r="YV93"/>
      <c r="YW93"/>
      <c r="YX93"/>
      <c r="YY93"/>
      <c r="YZ93"/>
      <c r="ZA93"/>
      <c r="ZB93"/>
      <c r="ZC93"/>
      <c r="ZD93"/>
      <c r="ZE93"/>
      <c r="ZF93"/>
      <c r="ZG93"/>
      <c r="ZH93"/>
      <c r="ZI93"/>
      <c r="ZJ93"/>
      <c r="ZK93"/>
      <c r="ZL93"/>
      <c r="ZM93"/>
      <c r="ZN93"/>
      <c r="ZO93"/>
      <c r="ZP93"/>
      <c r="ZQ93"/>
      <c r="ZR93"/>
      <c r="ZS93"/>
      <c r="ZT93"/>
      <c r="ZU93"/>
      <c r="ZV93"/>
      <c r="ZW93"/>
      <c r="ZX93"/>
      <c r="ZY93"/>
      <c r="ZZ93" s="52"/>
      <c r="AAA93" s="192" t="s">
        <v>0</v>
      </c>
      <c r="AAD93" s="90"/>
      <c r="AAE93" s="519">
        <v>1</v>
      </c>
      <c r="AAF93" s="90" t="s">
        <v>0</v>
      </c>
      <c r="AAG93" s="73">
        <f>G91</f>
        <v>41549</v>
      </c>
      <c r="AAH93" s="73">
        <f t="shared" ref="AAH93" si="35">G93</f>
        <v>41549</v>
      </c>
      <c r="AAI93" s="72"/>
      <c r="AAJ93" s="55"/>
      <c r="AAK93" s="60"/>
      <c r="AAL93" s="90"/>
    </row>
    <row r="94" spans="1:727" s="23" customFormat="1" ht="15" customHeight="1" outlineLevel="1">
      <c r="A94" s="171"/>
      <c r="B94" s="361" t="str">
        <f>AAK94</f>
        <v>Andy:</v>
      </c>
      <c r="C94" s="271" t="s">
        <v>0</v>
      </c>
      <c r="D94" s="274"/>
      <c r="E94" s="497"/>
      <c r="F94" s="497"/>
      <c r="G94" s="497"/>
      <c r="H94" s="497"/>
      <c r="I94" s="244"/>
      <c r="J94" s="196"/>
      <c r="K94" s="48"/>
      <c r="L94" s="48"/>
      <c r="M94" s="48"/>
      <c r="N94" s="48"/>
      <c r="O94" s="48"/>
      <c r="P94" s="48"/>
      <c r="Q94" s="48"/>
      <c r="R94" s="48"/>
      <c r="S94" s="48"/>
      <c r="T94" s="48"/>
      <c r="U94" s="48"/>
      <c r="V94" s="48"/>
      <c r="W94" s="48"/>
      <c r="X94" s="48"/>
      <c r="Y94" s="48"/>
      <c r="Z94" s="48"/>
      <c r="AA94" s="48"/>
      <c r="AB94" s="48"/>
      <c r="AC94" s="48"/>
      <c r="AD94" s="48"/>
      <c r="AE94" s="48"/>
      <c r="AF94" s="48"/>
      <c r="AG94" s="48"/>
      <c r="AH94" s="48"/>
      <c r="AI94" s="48"/>
      <c r="AJ94" s="48"/>
      <c r="AK94" s="48"/>
      <c r="AL94" s="48"/>
      <c r="AM94" s="48"/>
      <c r="AN94" s="48"/>
      <c r="AO94" s="48"/>
      <c r="AP94" s="48"/>
      <c r="AQ94" s="48"/>
      <c r="AR94" s="48"/>
      <c r="AS94" s="48"/>
      <c r="AT94" s="48"/>
      <c r="AU94" s="48"/>
      <c r="AV94" s="48"/>
      <c r="AW94" s="48"/>
      <c r="AX94" s="48"/>
      <c r="AY94" s="48"/>
      <c r="AZ94" s="48"/>
      <c r="BA94" s="48"/>
      <c r="BB94" s="48"/>
      <c r="BC94" s="48"/>
      <c r="BD94" s="48"/>
      <c r="BE94" s="48"/>
      <c r="BF94" s="48"/>
      <c r="BG94" s="48"/>
      <c r="BH94" s="48"/>
      <c r="BI94" s="48"/>
      <c r="BJ94" s="48"/>
      <c r="BK94" s="48"/>
      <c r="BL94" s="48"/>
      <c r="BM94" s="48"/>
      <c r="BN94" s="48"/>
      <c r="BO94" s="48"/>
      <c r="BP94" s="48"/>
      <c r="BQ94" s="48"/>
      <c r="BR94" s="48"/>
      <c r="BS94" s="48"/>
      <c r="BT94" s="48"/>
      <c r="BU94" s="48"/>
      <c r="BV94" s="48"/>
      <c r="BW94" s="48"/>
      <c r="BX94" s="48"/>
      <c r="BY94" s="48"/>
      <c r="BZ94" s="48"/>
      <c r="CA94" s="48"/>
      <c r="CB94" s="48"/>
      <c r="CC94" s="48"/>
      <c r="CD94" s="48"/>
      <c r="CE94" s="48"/>
      <c r="CF94" s="48"/>
      <c r="CG94" s="48"/>
      <c r="CH94" s="48"/>
      <c r="CI94" s="48"/>
      <c r="CJ94" s="48"/>
      <c r="CK94" s="48"/>
      <c r="CL94" s="48"/>
      <c r="CM94" s="48"/>
      <c r="CN94" s="48"/>
      <c r="CO94" s="48"/>
      <c r="CP94" s="48"/>
      <c r="CQ94" s="48"/>
      <c r="CR94" s="48"/>
      <c r="CS94" s="48"/>
      <c r="CT94" s="48"/>
      <c r="CU94" s="48"/>
      <c r="CV94" s="48"/>
      <c r="CW94" s="48"/>
      <c r="CX94" s="48"/>
      <c r="CY94" s="48"/>
      <c r="CZ94" s="48"/>
      <c r="DA94" s="48"/>
      <c r="DB94" s="48"/>
      <c r="DC94" s="48"/>
      <c r="DD94" s="48"/>
      <c r="DE94" s="48"/>
      <c r="DF94" s="48"/>
      <c r="DG94" s="48"/>
      <c r="DH94" s="48"/>
      <c r="DI94" s="48"/>
      <c r="DJ94" s="48"/>
      <c r="DK94" s="48"/>
      <c r="DL94" s="48"/>
      <c r="DM94" s="48"/>
      <c r="DN94" s="48"/>
      <c r="DO94" s="48"/>
      <c r="DP94" s="48"/>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c r="GD94"/>
      <c r="GE94"/>
      <c r="GF94"/>
      <c r="GG94"/>
      <c r="GH94"/>
      <c r="GI94"/>
      <c r="GJ94"/>
      <c r="GK94"/>
      <c r="GL94"/>
      <c r="GM94"/>
      <c r="GN94"/>
      <c r="GO94"/>
      <c r="GP94"/>
      <c r="GQ94"/>
      <c r="GR94"/>
      <c r="GS94"/>
      <c r="GT94"/>
      <c r="GU94"/>
      <c r="GV94"/>
      <c r="GW94"/>
      <c r="GX94"/>
      <c r="GY94"/>
      <c r="GZ94"/>
      <c r="HA94"/>
      <c r="HB94"/>
      <c r="HC94"/>
      <c r="HD94"/>
      <c r="HE94"/>
      <c r="HF94"/>
      <c r="HG94"/>
      <c r="HH94"/>
      <c r="HI94"/>
      <c r="HJ94"/>
      <c r="HK94"/>
      <c r="HL94"/>
      <c r="HM94"/>
      <c r="HN94"/>
      <c r="HO94"/>
      <c r="HP94"/>
      <c r="HQ94"/>
      <c r="HR94"/>
      <c r="HS94"/>
      <c r="HT94"/>
      <c r="HU94"/>
      <c r="HV94"/>
      <c r="HW94"/>
      <c r="HX94"/>
      <c r="HY94"/>
      <c r="HZ94"/>
      <c r="IA94"/>
      <c r="IB94"/>
      <c r="IC94"/>
      <c r="ID94"/>
      <c r="IE94"/>
      <c r="IF94"/>
      <c r="IG94"/>
      <c r="IH94"/>
      <c r="II94"/>
      <c r="IJ94"/>
      <c r="IK94"/>
      <c r="IL94"/>
      <c r="IM94"/>
      <c r="IN94"/>
      <c r="IO94"/>
      <c r="IP94"/>
      <c r="IQ94"/>
      <c r="IR94"/>
      <c r="IS94"/>
      <c r="IT94"/>
      <c r="IU94"/>
      <c r="IV94"/>
      <c r="IW94"/>
      <c r="IX94"/>
      <c r="IY94"/>
      <c r="IZ94"/>
      <c r="JA94"/>
      <c r="JB94"/>
      <c r="JC94"/>
      <c r="JD94"/>
      <c r="JE94"/>
      <c r="JF94"/>
      <c r="JG94"/>
      <c r="JH94"/>
      <c r="JI94"/>
      <c r="JJ94"/>
      <c r="JK94"/>
      <c r="JL94"/>
      <c r="JM94"/>
      <c r="JN94"/>
      <c r="JO94"/>
      <c r="JP94"/>
      <c r="JQ94"/>
      <c r="JR94"/>
      <c r="JS94"/>
      <c r="JT94"/>
      <c r="JU94"/>
      <c r="JV94"/>
      <c r="JW94"/>
      <c r="JX94"/>
      <c r="JY94"/>
      <c r="JZ94"/>
      <c r="KA94"/>
      <c r="KB94"/>
      <c r="KC94"/>
      <c r="KD94"/>
      <c r="KE94"/>
      <c r="KF94"/>
      <c r="KG94"/>
      <c r="KH94"/>
      <c r="KI94"/>
      <c r="KJ94"/>
      <c r="KK94"/>
      <c r="KL94"/>
      <c r="KM94"/>
      <c r="KN94"/>
      <c r="KO94"/>
      <c r="KP94"/>
      <c r="KQ94"/>
      <c r="KR94"/>
      <c r="KS94"/>
      <c r="KT94"/>
      <c r="KU94"/>
      <c r="KV94"/>
      <c r="KW94"/>
      <c r="KX94"/>
      <c r="KY94"/>
      <c r="KZ94"/>
      <c r="LA94"/>
      <c r="LB94"/>
      <c r="LC94"/>
      <c r="LD94"/>
      <c r="LE94"/>
      <c r="LF94"/>
      <c r="LG94"/>
      <c r="LH94"/>
      <c r="LI94"/>
      <c r="LJ94"/>
      <c r="LK94"/>
      <c r="LL94"/>
      <c r="LM94"/>
      <c r="LN94"/>
      <c r="LO94"/>
      <c r="LP94"/>
      <c r="LQ94"/>
      <c r="LR94"/>
      <c r="LS94"/>
      <c r="LT94"/>
      <c r="LU94"/>
      <c r="LV94"/>
      <c r="LW94"/>
      <c r="LX94"/>
      <c r="LY94"/>
      <c r="LZ94"/>
      <c r="MA94"/>
      <c r="MB94"/>
      <c r="MC94"/>
      <c r="MD94"/>
      <c r="ME94"/>
      <c r="MF94"/>
      <c r="MG94"/>
      <c r="MH94"/>
      <c r="MI94"/>
      <c r="MJ94"/>
      <c r="MK94"/>
      <c r="ML94"/>
      <c r="MM94"/>
      <c r="MN94"/>
      <c r="MO94"/>
      <c r="MP94"/>
      <c r="MQ94"/>
      <c r="MR94"/>
      <c r="MS94"/>
      <c r="MT94"/>
      <c r="MU94"/>
      <c r="MV94"/>
      <c r="MW94"/>
      <c r="MX94"/>
      <c r="MY94"/>
      <c r="MZ94"/>
      <c r="NA94"/>
      <c r="NB94"/>
      <c r="NC94"/>
      <c r="ND94"/>
      <c r="NE94"/>
      <c r="NF94"/>
      <c r="NG94"/>
      <c r="NH94"/>
      <c r="NI94"/>
      <c r="NJ94"/>
      <c r="NK94"/>
      <c r="NL94"/>
      <c r="NM94"/>
      <c r="NN94"/>
      <c r="NO94"/>
      <c r="NP94"/>
      <c r="NQ94"/>
      <c r="NR94"/>
      <c r="NS94"/>
      <c r="NT94"/>
      <c r="NU94"/>
      <c r="NV94"/>
      <c r="NW94"/>
      <c r="NX94"/>
      <c r="NY94"/>
      <c r="NZ94"/>
      <c r="OA94"/>
      <c r="OB94"/>
      <c r="OC94"/>
      <c r="OD94"/>
      <c r="OE94"/>
      <c r="OF94"/>
      <c r="OG94"/>
      <c r="OH94"/>
      <c r="OI94"/>
      <c r="OJ94"/>
      <c r="OK94"/>
      <c r="OL94"/>
      <c r="OM94"/>
      <c r="ON94"/>
      <c r="OO94"/>
      <c r="OP94"/>
      <c r="OQ94"/>
      <c r="OR94"/>
      <c r="OS94"/>
      <c r="OT94"/>
      <c r="OU94"/>
      <c r="OV94"/>
      <c r="OW94"/>
      <c r="OX94"/>
      <c r="OY94"/>
      <c r="OZ94"/>
      <c r="PA94"/>
      <c r="PB94"/>
      <c r="PC94"/>
      <c r="PD94"/>
      <c r="PE94"/>
      <c r="PF94"/>
      <c r="PG94"/>
      <c r="PH94"/>
      <c r="PI94"/>
      <c r="PJ94"/>
      <c r="PK94"/>
      <c r="PL94"/>
      <c r="PM94"/>
      <c r="PN94"/>
      <c r="PO94"/>
      <c r="PP94"/>
      <c r="PQ94"/>
      <c r="PR94"/>
      <c r="PS94"/>
      <c r="PT94"/>
      <c r="PU94"/>
      <c r="PV94"/>
      <c r="PW94"/>
      <c r="PX94"/>
      <c r="PY94"/>
      <c r="PZ94"/>
      <c r="QA94"/>
      <c r="QB94"/>
      <c r="QC94"/>
      <c r="QD94"/>
      <c r="QE94"/>
      <c r="QF94"/>
      <c r="QG94"/>
      <c r="QH94"/>
      <c r="QI94"/>
      <c r="QJ94"/>
      <c r="QK94"/>
      <c r="QL94"/>
      <c r="QM94"/>
      <c r="QN94"/>
      <c r="QO94"/>
      <c r="QP94"/>
      <c r="QQ94"/>
      <c r="QR94"/>
      <c r="QS94"/>
      <c r="QT94"/>
      <c r="QU94"/>
      <c r="QV94"/>
      <c r="QW94"/>
      <c r="QX94"/>
      <c r="QY94"/>
      <c r="QZ94"/>
      <c r="RA94"/>
      <c r="RB94"/>
      <c r="RC94"/>
      <c r="RD94"/>
      <c r="RE94"/>
      <c r="RF94"/>
      <c r="RG94"/>
      <c r="RH94"/>
      <c r="RI94"/>
      <c r="RJ94"/>
      <c r="RK94"/>
      <c r="RL94"/>
      <c r="RM94"/>
      <c r="RN94"/>
      <c r="RO94"/>
      <c r="RP94"/>
      <c r="RQ94"/>
      <c r="RR94"/>
      <c r="RS94"/>
      <c r="RT94"/>
      <c r="RU94"/>
      <c r="RV94"/>
      <c r="RW94"/>
      <c r="RX94"/>
      <c r="RY94"/>
      <c r="RZ94"/>
      <c r="SA94"/>
      <c r="SB94"/>
      <c r="SC94"/>
      <c r="SD94"/>
      <c r="SE94"/>
      <c r="SF94"/>
      <c r="SG94"/>
      <c r="SH94"/>
      <c r="SI94"/>
      <c r="SJ94"/>
      <c r="SK94"/>
      <c r="SL94"/>
      <c r="SM94"/>
      <c r="SN94"/>
      <c r="SO94"/>
      <c r="SP94"/>
      <c r="SQ94"/>
      <c r="SR94"/>
      <c r="SS94"/>
      <c r="ST94"/>
      <c r="SU94"/>
      <c r="SV94"/>
      <c r="SW94"/>
      <c r="SX94"/>
      <c r="SY94"/>
      <c r="SZ94"/>
      <c r="TA94"/>
      <c r="TB94"/>
      <c r="TC94"/>
      <c r="TD94"/>
      <c r="TE94"/>
      <c r="TF94"/>
      <c r="TG94"/>
      <c r="TH94"/>
      <c r="TI94"/>
      <c r="TJ94"/>
      <c r="TK94"/>
      <c r="TL94"/>
      <c r="TM94"/>
      <c r="TN94"/>
      <c r="TO94"/>
      <c r="TP94"/>
      <c r="TQ94"/>
      <c r="TR94"/>
      <c r="TS94"/>
      <c r="TT94"/>
      <c r="TU94"/>
      <c r="TV94"/>
      <c r="TW94"/>
      <c r="TX94"/>
      <c r="TY94"/>
      <c r="TZ94"/>
      <c r="UA94"/>
      <c r="UB94"/>
      <c r="UC94"/>
      <c r="UD94"/>
      <c r="UE94"/>
      <c r="UF94"/>
      <c r="UG94"/>
      <c r="UH94"/>
      <c r="UI94"/>
      <c r="UJ94"/>
      <c r="UK94"/>
      <c r="UL94"/>
      <c r="UM94"/>
      <c r="UN94"/>
      <c r="UO94"/>
      <c r="UP94"/>
      <c r="UQ94"/>
      <c r="UR94"/>
      <c r="US94"/>
      <c r="UT94"/>
      <c r="UU94"/>
      <c r="UV94"/>
      <c r="UW94"/>
      <c r="UX94"/>
      <c r="UY94"/>
      <c r="UZ94"/>
      <c r="VA94"/>
      <c r="VB94"/>
      <c r="VC94"/>
      <c r="VD94"/>
      <c r="VE94"/>
      <c r="VF94"/>
      <c r="VG94"/>
      <c r="VH94"/>
      <c r="VI94"/>
      <c r="VJ94"/>
      <c r="VK94"/>
      <c r="VL94"/>
      <c r="VM94"/>
      <c r="VN94"/>
      <c r="VO94"/>
      <c r="VP94"/>
      <c r="VQ94"/>
      <c r="VR94"/>
      <c r="VS94"/>
      <c r="VT94"/>
      <c r="VU94"/>
      <c r="VV94"/>
      <c r="VW94"/>
      <c r="VX94"/>
      <c r="VY94"/>
      <c r="VZ94"/>
      <c r="WA94"/>
      <c r="WB94"/>
      <c r="WC94"/>
      <c r="WD94"/>
      <c r="WE94"/>
      <c r="WF94"/>
      <c r="WG94"/>
      <c r="WH94"/>
      <c r="WI94"/>
      <c r="WJ94"/>
      <c r="WK94"/>
      <c r="WL94"/>
      <c r="WM94"/>
      <c r="WN94"/>
      <c r="WO94"/>
      <c r="WP94"/>
      <c r="WQ94"/>
      <c r="WR94"/>
      <c r="WS94"/>
      <c r="WT94"/>
      <c r="WU94"/>
      <c r="WV94"/>
      <c r="WW94"/>
      <c r="WX94"/>
      <c r="WY94"/>
      <c r="WZ94"/>
      <c r="XA94"/>
      <c r="XB94"/>
      <c r="XC94"/>
      <c r="XD94"/>
      <c r="XE94"/>
      <c r="XF94"/>
      <c r="XG94"/>
      <c r="XH94"/>
      <c r="XI94"/>
      <c r="XJ94"/>
      <c r="XK94"/>
      <c r="XL94"/>
      <c r="XM94"/>
      <c r="XN94"/>
      <c r="XO94"/>
      <c r="XP94"/>
      <c r="XQ94"/>
      <c r="XR94"/>
      <c r="XS94"/>
      <c r="XT94"/>
      <c r="XU94"/>
      <c r="XV94"/>
      <c r="XW94"/>
      <c r="XX94"/>
      <c r="XY94"/>
      <c r="XZ94"/>
      <c r="YA94"/>
      <c r="YB94"/>
      <c r="YC94"/>
      <c r="YD94"/>
      <c r="YE94"/>
      <c r="YF94"/>
      <c r="YG94"/>
      <c r="YH94"/>
      <c r="YI94"/>
      <c r="YJ94"/>
      <c r="YK94"/>
      <c r="YL94"/>
      <c r="YM94"/>
      <c r="YN94"/>
      <c r="YO94"/>
      <c r="YP94"/>
      <c r="YQ94"/>
      <c r="YR94"/>
      <c r="YS94"/>
      <c r="YT94"/>
      <c r="YU94"/>
      <c r="YV94"/>
      <c r="YW94"/>
      <c r="YX94"/>
      <c r="YY94"/>
      <c r="YZ94"/>
      <c r="ZA94"/>
      <c r="ZB94"/>
      <c r="ZC94"/>
      <c r="ZD94"/>
      <c r="ZE94"/>
      <c r="ZF94"/>
      <c r="ZG94"/>
      <c r="ZH94"/>
      <c r="ZI94"/>
      <c r="ZJ94"/>
      <c r="ZK94"/>
      <c r="ZL94"/>
      <c r="ZM94"/>
      <c r="ZN94"/>
      <c r="ZO94"/>
      <c r="ZP94"/>
      <c r="ZQ94"/>
      <c r="ZR94"/>
      <c r="ZS94"/>
      <c r="ZT94"/>
      <c r="ZU94"/>
      <c r="ZV94"/>
      <c r="ZW94"/>
      <c r="ZX94"/>
      <c r="ZY94"/>
      <c r="ZZ94" s="52"/>
      <c r="AAA94" s="192"/>
      <c r="AAD94" s="90"/>
      <c r="AAE94" s="519">
        <v>1</v>
      </c>
      <c r="AAF94" s="190" t="s">
        <v>52</v>
      </c>
      <c r="AAG94" s="60"/>
      <c r="AAH94" s="60"/>
      <c r="AAI94" s="72"/>
      <c r="AAJ94" s="55"/>
      <c r="AAK94" s="76" t="str">
        <f>S.Staff.DA&amp;":"</f>
        <v>Andy:</v>
      </c>
      <c r="AAL94" s="90"/>
    </row>
    <row r="95" spans="1:727" s="23" customFormat="1" ht="15.75" customHeight="1" outlineLevel="1">
      <c r="A95" s="171"/>
      <c r="B95" s="439" t="s">
        <v>306</v>
      </c>
      <c r="C95" s="271" t="s">
        <v>0</v>
      </c>
      <c r="D95" s="270"/>
      <c r="E95" s="820">
        <f t="shared" ref="E95" si="36">NETWORKDAYS(G95,H95,S.DDL_DEQClosed)</f>
        <v>4</v>
      </c>
      <c r="F95" s="736">
        <f ca="1">IF(YEAR(H95)&gt;2000,NETWORKDAYS(TODAY(),H95,S.DDL_DEQClosed),0)</f>
        <v>-14</v>
      </c>
      <c r="G95" s="821">
        <f t="shared" si="33"/>
        <v>41549</v>
      </c>
      <c r="H95" s="821">
        <f t="shared" ref="H95:H97" si="37">AAH95</f>
        <v>41554</v>
      </c>
      <c r="I95" s="244"/>
      <c r="J95" s="193"/>
      <c r="K95" s="46"/>
      <c r="L95" s="46"/>
      <c r="M95" s="46"/>
      <c r="N95" s="46"/>
      <c r="O95" s="46"/>
      <c r="P95" s="46"/>
      <c r="Q95" s="46"/>
      <c r="R95" s="46"/>
      <c r="S95" s="46"/>
      <c r="T95" s="46"/>
      <c r="U95" s="46"/>
      <c r="V95" s="46"/>
      <c r="W95" s="46"/>
      <c r="X95" s="46"/>
      <c r="Y95" s="46"/>
      <c r="Z95" s="46"/>
      <c r="AA95" s="46"/>
      <c r="AB95" s="46"/>
      <c r="AC95" s="46"/>
      <c r="AD95" s="46"/>
      <c r="AE95" s="46"/>
      <c r="AF95" s="46"/>
      <c r="AG95" s="46"/>
      <c r="AH95" s="46"/>
      <c r="AI95" s="46"/>
      <c r="AJ95" s="46"/>
      <c r="AK95" s="46"/>
      <c r="AL95" s="46"/>
      <c r="AM95" s="46"/>
      <c r="AN95" s="46"/>
      <c r="AO95" s="46"/>
      <c r="AP95" s="46"/>
      <c r="AQ95" s="46"/>
      <c r="AR95" s="46"/>
      <c r="AS95" s="46"/>
      <c r="AT95" s="46"/>
      <c r="AU95" s="46"/>
      <c r="AV95" s="46"/>
      <c r="AW95" s="46"/>
      <c r="AX95" s="46"/>
      <c r="AY95" s="46"/>
      <c r="AZ95" s="46"/>
      <c r="BA95" s="46"/>
      <c r="BB95" s="46"/>
      <c r="BC95" s="46"/>
      <c r="BD95" s="46"/>
      <c r="BE95" s="46"/>
      <c r="BF95" s="46"/>
      <c r="BG95" s="46"/>
      <c r="BH95" s="46"/>
      <c r="BI95" s="46"/>
      <c r="BJ95" s="46"/>
      <c r="BK95" s="46"/>
      <c r="BL95" s="46"/>
      <c r="BM95" s="46"/>
      <c r="BN95" s="46"/>
      <c r="BO95" s="46"/>
      <c r="BP95" s="46"/>
      <c r="BQ95" s="46"/>
      <c r="BR95" s="46"/>
      <c r="BS95" s="46"/>
      <c r="BT95" s="46"/>
      <c r="BU95" s="46"/>
      <c r="BV95" s="46"/>
      <c r="BW95" s="46"/>
      <c r="BX95" s="46"/>
      <c r="BY95" s="46"/>
      <c r="BZ95" s="46"/>
      <c r="CA95" s="46"/>
      <c r="CB95" s="46"/>
      <c r="CC95" s="46"/>
      <c r="CD95" s="46"/>
      <c r="CE95" s="46"/>
      <c r="CF95" s="46"/>
      <c r="CG95" s="46"/>
      <c r="CH95" s="46"/>
      <c r="CI95" s="46"/>
      <c r="CJ95" s="46"/>
      <c r="CK95" s="46"/>
      <c r="CL95" s="46"/>
      <c r="CM95" s="46"/>
      <c r="CN95" s="46"/>
      <c r="CO95" s="46"/>
      <c r="CP95" s="46"/>
      <c r="CQ95" s="46"/>
      <c r="CR95" s="46"/>
      <c r="CS95" s="46"/>
      <c r="CT95" s="46"/>
      <c r="CU95" s="46"/>
      <c r="CV95" s="46"/>
      <c r="CW95" s="46"/>
      <c r="CX95" s="46"/>
      <c r="CY95" s="46"/>
      <c r="CZ95" s="46"/>
      <c r="DA95" s="46"/>
      <c r="DB95" s="46"/>
      <c r="DC95" s="46"/>
      <c r="DD95" s="46"/>
      <c r="DE95" s="46"/>
      <c r="DF95" s="46"/>
      <c r="DG95" s="46"/>
      <c r="DH95" s="46"/>
      <c r="DI95" s="46"/>
      <c r="DJ95" s="46"/>
      <c r="DK95" s="46"/>
      <c r="DL95" s="46"/>
      <c r="DM95" s="46"/>
      <c r="DN95" s="46"/>
      <c r="DO95" s="46"/>
      <c r="DP95" s="46"/>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c r="GD95"/>
      <c r="GE95"/>
      <c r="GF95"/>
      <c r="GG95"/>
      <c r="GH95"/>
      <c r="GI95"/>
      <c r="GJ95"/>
      <c r="GK95"/>
      <c r="GL95"/>
      <c r="GM95"/>
      <c r="GN95"/>
      <c r="GO95"/>
      <c r="GP95"/>
      <c r="GQ95"/>
      <c r="GR95"/>
      <c r="GS95"/>
      <c r="GT95"/>
      <c r="GU95"/>
      <c r="GV95"/>
      <c r="GW95"/>
      <c r="GX95"/>
      <c r="GY95"/>
      <c r="GZ95"/>
      <c r="HA95"/>
      <c r="HB95"/>
      <c r="HC95"/>
      <c r="HD95"/>
      <c r="HE95"/>
      <c r="HF95"/>
      <c r="HG95"/>
      <c r="HH95"/>
      <c r="HI95"/>
      <c r="HJ95"/>
      <c r="HK95"/>
      <c r="HL95"/>
      <c r="HM95"/>
      <c r="HN95"/>
      <c r="HO95"/>
      <c r="HP95"/>
      <c r="HQ95"/>
      <c r="HR95"/>
      <c r="HS95"/>
      <c r="HT95"/>
      <c r="HU95"/>
      <c r="HV95"/>
      <c r="HW95"/>
      <c r="HX95"/>
      <c r="HY95"/>
      <c r="HZ95"/>
      <c r="IA95"/>
      <c r="IB95"/>
      <c r="IC95"/>
      <c r="ID95"/>
      <c r="IE95"/>
      <c r="IF95"/>
      <c r="IG95"/>
      <c r="IH95"/>
      <c r="II95"/>
      <c r="IJ95"/>
      <c r="IK95"/>
      <c r="IL95"/>
      <c r="IM95"/>
      <c r="IN95"/>
      <c r="IO95"/>
      <c r="IP95"/>
      <c r="IQ95"/>
      <c r="IR95"/>
      <c r="IS95"/>
      <c r="IT95"/>
      <c r="IU95"/>
      <c r="IV95"/>
      <c r="IW95"/>
      <c r="IX95"/>
      <c r="IY95"/>
      <c r="IZ95"/>
      <c r="JA95"/>
      <c r="JB95"/>
      <c r="JC95"/>
      <c r="JD95"/>
      <c r="JE95"/>
      <c r="JF95"/>
      <c r="JG95"/>
      <c r="JH95"/>
      <c r="JI95"/>
      <c r="JJ95"/>
      <c r="JK95"/>
      <c r="JL95"/>
      <c r="JM95"/>
      <c r="JN95"/>
      <c r="JO95"/>
      <c r="JP95"/>
      <c r="JQ95"/>
      <c r="JR95"/>
      <c r="JS95"/>
      <c r="JT95"/>
      <c r="JU95"/>
      <c r="JV95"/>
      <c r="JW95"/>
      <c r="JX95"/>
      <c r="JY95"/>
      <c r="JZ95"/>
      <c r="KA95"/>
      <c r="KB95"/>
      <c r="KC95"/>
      <c r="KD95"/>
      <c r="KE95"/>
      <c r="KF95"/>
      <c r="KG95"/>
      <c r="KH95"/>
      <c r="KI95"/>
      <c r="KJ95"/>
      <c r="KK95"/>
      <c r="KL95"/>
      <c r="KM95"/>
      <c r="KN95"/>
      <c r="KO95"/>
      <c r="KP95"/>
      <c r="KQ95"/>
      <c r="KR95"/>
      <c r="KS95"/>
      <c r="KT95"/>
      <c r="KU95"/>
      <c r="KV95"/>
      <c r="KW95"/>
      <c r="KX95"/>
      <c r="KY95"/>
      <c r="KZ95"/>
      <c r="LA95"/>
      <c r="LB95"/>
      <c r="LC95"/>
      <c r="LD95"/>
      <c r="LE95"/>
      <c r="LF95"/>
      <c r="LG95"/>
      <c r="LH95"/>
      <c r="LI95"/>
      <c r="LJ95"/>
      <c r="LK95"/>
      <c r="LL95"/>
      <c r="LM95"/>
      <c r="LN95"/>
      <c r="LO95"/>
      <c r="LP95"/>
      <c r="LQ95"/>
      <c r="LR95"/>
      <c r="LS95"/>
      <c r="LT95"/>
      <c r="LU95"/>
      <c r="LV95"/>
      <c r="LW95"/>
      <c r="LX95"/>
      <c r="LY95"/>
      <c r="LZ95"/>
      <c r="MA95"/>
      <c r="MB95"/>
      <c r="MC95"/>
      <c r="MD95"/>
      <c r="ME95"/>
      <c r="MF95"/>
      <c r="MG95"/>
      <c r="MH95"/>
      <c r="MI95"/>
      <c r="MJ95"/>
      <c r="MK95"/>
      <c r="ML95"/>
      <c r="MM95"/>
      <c r="MN95"/>
      <c r="MO95"/>
      <c r="MP95"/>
      <c r="MQ95"/>
      <c r="MR95"/>
      <c r="MS95"/>
      <c r="MT95"/>
      <c r="MU95"/>
      <c r="MV95"/>
      <c r="MW95"/>
      <c r="MX95"/>
      <c r="MY95"/>
      <c r="MZ95"/>
      <c r="NA95"/>
      <c r="NB95"/>
      <c r="NC95"/>
      <c r="ND95"/>
      <c r="NE95"/>
      <c r="NF95"/>
      <c r="NG95"/>
      <c r="NH95"/>
      <c r="NI95"/>
      <c r="NJ95"/>
      <c r="NK95"/>
      <c r="NL95"/>
      <c r="NM95"/>
      <c r="NN95"/>
      <c r="NO95"/>
      <c r="NP95"/>
      <c r="NQ95"/>
      <c r="NR95"/>
      <c r="NS95"/>
      <c r="NT95"/>
      <c r="NU95"/>
      <c r="NV95"/>
      <c r="NW95"/>
      <c r="NX95"/>
      <c r="NY95"/>
      <c r="NZ95"/>
      <c r="OA95"/>
      <c r="OB95"/>
      <c r="OC95"/>
      <c r="OD95"/>
      <c r="OE95"/>
      <c r="OF95"/>
      <c r="OG95"/>
      <c r="OH95"/>
      <c r="OI95"/>
      <c r="OJ95"/>
      <c r="OK95"/>
      <c r="OL95"/>
      <c r="OM95"/>
      <c r="ON95"/>
      <c r="OO95"/>
      <c r="OP95"/>
      <c r="OQ95"/>
      <c r="OR95"/>
      <c r="OS95"/>
      <c r="OT95"/>
      <c r="OU95"/>
      <c r="OV95"/>
      <c r="OW95"/>
      <c r="OX95"/>
      <c r="OY95"/>
      <c r="OZ95"/>
      <c r="PA95"/>
      <c r="PB95"/>
      <c r="PC95"/>
      <c r="PD95"/>
      <c r="PE95"/>
      <c r="PF95"/>
      <c r="PG95"/>
      <c r="PH95"/>
      <c r="PI95"/>
      <c r="PJ95"/>
      <c r="PK95"/>
      <c r="PL95"/>
      <c r="PM95"/>
      <c r="PN95"/>
      <c r="PO95"/>
      <c r="PP95"/>
      <c r="PQ95"/>
      <c r="PR95"/>
      <c r="PS95"/>
      <c r="PT95"/>
      <c r="PU95"/>
      <c r="PV95"/>
      <c r="PW95"/>
      <c r="PX95"/>
      <c r="PY95"/>
      <c r="PZ95"/>
      <c r="QA95"/>
      <c r="QB95"/>
      <c r="QC95"/>
      <c r="QD95"/>
      <c r="QE95"/>
      <c r="QF95"/>
      <c r="QG95"/>
      <c r="QH95"/>
      <c r="QI95"/>
      <c r="QJ95"/>
      <c r="QK95"/>
      <c r="QL95"/>
      <c r="QM95"/>
      <c r="QN95"/>
      <c r="QO95"/>
      <c r="QP95"/>
      <c r="QQ95"/>
      <c r="QR95"/>
      <c r="QS95"/>
      <c r="QT95"/>
      <c r="QU95"/>
      <c r="QV95"/>
      <c r="QW95"/>
      <c r="QX95"/>
      <c r="QY95"/>
      <c r="QZ95"/>
      <c r="RA95"/>
      <c r="RB95"/>
      <c r="RC95"/>
      <c r="RD95"/>
      <c r="RE95"/>
      <c r="RF95"/>
      <c r="RG95"/>
      <c r="RH95"/>
      <c r="RI95"/>
      <c r="RJ95"/>
      <c r="RK95"/>
      <c r="RL95"/>
      <c r="RM95"/>
      <c r="RN95"/>
      <c r="RO95"/>
      <c r="RP95"/>
      <c r="RQ95"/>
      <c r="RR95"/>
      <c r="RS95"/>
      <c r="RT95"/>
      <c r="RU95"/>
      <c r="RV95"/>
      <c r="RW95"/>
      <c r="RX95"/>
      <c r="RY95"/>
      <c r="RZ95"/>
      <c r="SA95"/>
      <c r="SB95"/>
      <c r="SC95"/>
      <c r="SD95"/>
      <c r="SE95"/>
      <c r="SF95"/>
      <c r="SG95"/>
      <c r="SH95"/>
      <c r="SI95"/>
      <c r="SJ95"/>
      <c r="SK95"/>
      <c r="SL95"/>
      <c r="SM95"/>
      <c r="SN95"/>
      <c r="SO95"/>
      <c r="SP95"/>
      <c r="SQ95"/>
      <c r="SR95"/>
      <c r="SS95"/>
      <c r="ST95"/>
      <c r="SU95"/>
      <c r="SV95"/>
      <c r="SW95"/>
      <c r="SX95"/>
      <c r="SY95"/>
      <c r="SZ95"/>
      <c r="TA95"/>
      <c r="TB95"/>
      <c r="TC95"/>
      <c r="TD95"/>
      <c r="TE95"/>
      <c r="TF95"/>
      <c r="TG95"/>
      <c r="TH95"/>
      <c r="TI95"/>
      <c r="TJ95"/>
      <c r="TK95"/>
      <c r="TL95"/>
      <c r="TM95"/>
      <c r="TN95"/>
      <c r="TO95"/>
      <c r="TP95"/>
      <c r="TQ95"/>
      <c r="TR95"/>
      <c r="TS95"/>
      <c r="TT95"/>
      <c r="TU95"/>
      <c r="TV95"/>
      <c r="TW95"/>
      <c r="TX95"/>
      <c r="TY95"/>
      <c r="TZ95"/>
      <c r="UA95"/>
      <c r="UB95"/>
      <c r="UC95"/>
      <c r="UD95"/>
      <c r="UE95"/>
      <c r="UF95"/>
      <c r="UG95"/>
      <c r="UH95"/>
      <c r="UI95"/>
      <c r="UJ95"/>
      <c r="UK95"/>
      <c r="UL95"/>
      <c r="UM95"/>
      <c r="UN95"/>
      <c r="UO95"/>
      <c r="UP95"/>
      <c r="UQ95"/>
      <c r="UR95"/>
      <c r="US95"/>
      <c r="UT95"/>
      <c r="UU95"/>
      <c r="UV95"/>
      <c r="UW95"/>
      <c r="UX95"/>
      <c r="UY95"/>
      <c r="UZ95"/>
      <c r="VA95"/>
      <c r="VB95"/>
      <c r="VC95"/>
      <c r="VD95"/>
      <c r="VE95"/>
      <c r="VF95"/>
      <c r="VG95"/>
      <c r="VH95"/>
      <c r="VI95"/>
      <c r="VJ95"/>
      <c r="VK95"/>
      <c r="VL95"/>
      <c r="VM95"/>
      <c r="VN95"/>
      <c r="VO95"/>
      <c r="VP95"/>
      <c r="VQ95"/>
      <c r="VR95"/>
      <c r="VS95"/>
      <c r="VT95"/>
      <c r="VU95"/>
      <c r="VV95"/>
      <c r="VW95"/>
      <c r="VX95"/>
      <c r="VY95"/>
      <c r="VZ95"/>
      <c r="WA95"/>
      <c r="WB95"/>
      <c r="WC95"/>
      <c r="WD95"/>
      <c r="WE95"/>
      <c r="WF95"/>
      <c r="WG95"/>
      <c r="WH95"/>
      <c r="WI95"/>
      <c r="WJ95"/>
      <c r="WK95"/>
      <c r="WL95"/>
      <c r="WM95"/>
      <c r="WN95"/>
      <c r="WO95"/>
      <c r="WP95"/>
      <c r="WQ95"/>
      <c r="WR95"/>
      <c r="WS95"/>
      <c r="WT95"/>
      <c r="WU95"/>
      <c r="WV95"/>
      <c r="WW95"/>
      <c r="WX95"/>
      <c r="WY95"/>
      <c r="WZ95"/>
      <c r="XA95"/>
      <c r="XB95"/>
      <c r="XC95"/>
      <c r="XD95"/>
      <c r="XE95"/>
      <c r="XF95"/>
      <c r="XG95"/>
      <c r="XH95"/>
      <c r="XI95"/>
      <c r="XJ95"/>
      <c r="XK95"/>
      <c r="XL95"/>
      <c r="XM95"/>
      <c r="XN95"/>
      <c r="XO95"/>
      <c r="XP95"/>
      <c r="XQ95"/>
      <c r="XR95"/>
      <c r="XS95"/>
      <c r="XT95"/>
      <c r="XU95"/>
      <c r="XV95"/>
      <c r="XW95"/>
      <c r="XX95"/>
      <c r="XY95"/>
      <c r="XZ95"/>
      <c r="YA95"/>
      <c r="YB95"/>
      <c r="YC95"/>
      <c r="YD95"/>
      <c r="YE95"/>
      <c r="YF95"/>
      <c r="YG95"/>
      <c r="YH95"/>
      <c r="YI95"/>
      <c r="YJ95"/>
      <c r="YK95"/>
      <c r="YL95"/>
      <c r="YM95"/>
      <c r="YN95"/>
      <c r="YO95"/>
      <c r="YP95"/>
      <c r="YQ95"/>
      <c r="YR95"/>
      <c r="YS95"/>
      <c r="YT95"/>
      <c r="YU95"/>
      <c r="YV95"/>
      <c r="YW95"/>
      <c r="YX95"/>
      <c r="YY95"/>
      <c r="YZ95"/>
      <c r="ZA95"/>
      <c r="ZB95"/>
      <c r="ZC95"/>
      <c r="ZD95"/>
      <c r="ZE95"/>
      <c r="ZF95"/>
      <c r="ZG95"/>
      <c r="ZH95"/>
      <c r="ZI95"/>
      <c r="ZJ95"/>
      <c r="ZK95"/>
      <c r="ZL95"/>
      <c r="ZM95"/>
      <c r="ZN95"/>
      <c r="ZO95"/>
      <c r="ZP95"/>
      <c r="ZQ95"/>
      <c r="ZR95"/>
      <c r="ZS95"/>
      <c r="ZT95"/>
      <c r="ZU95"/>
      <c r="ZV95"/>
      <c r="ZW95"/>
      <c r="ZX95"/>
      <c r="ZY95"/>
      <c r="ZZ95" s="52"/>
      <c r="AAA95" s="192"/>
      <c r="AAD95" s="90"/>
      <c r="AAE95" s="519">
        <v>1</v>
      </c>
      <c r="AAF95" s="90" t="s">
        <v>0</v>
      </c>
      <c r="AAG95" s="73">
        <f>G93</f>
        <v>41549</v>
      </c>
      <c r="AAH95" s="73">
        <f>WORKDAY(G$95+4,1,S.DDL_DEQClosed)</f>
        <v>41554</v>
      </c>
      <c r="AAI95" s="72"/>
      <c r="AAJ95" s="55"/>
      <c r="AAK95" s="92" t="s">
        <v>244</v>
      </c>
      <c r="AAL95" s="90"/>
    </row>
    <row r="96" spans="1:727" s="23" customFormat="1" ht="15.75" customHeight="1" outlineLevel="1">
      <c r="A96" s="171"/>
      <c r="B96" s="439" t="s">
        <v>245</v>
      </c>
      <c r="C96" s="262" t="s">
        <v>0</v>
      </c>
      <c r="D96" s="261"/>
      <c r="F96" s="457">
        <f ca="1">IF(YEAR(H96)&gt;2000,NETWORKDAYS(TODAY(),H96,S.DDL_DEQClosed),0)</f>
        <v>-14</v>
      </c>
      <c r="H96" s="264">
        <f t="shared" si="37"/>
        <v>41554</v>
      </c>
      <c r="I96" s="244"/>
      <c r="J96" s="193"/>
      <c r="K96" s="46"/>
      <c r="L96" s="46"/>
      <c r="M96" s="46"/>
      <c r="N96" s="46"/>
      <c r="O96" s="46"/>
      <c r="P96" s="46"/>
      <c r="Q96" s="46"/>
      <c r="R96" s="46"/>
      <c r="S96" s="46"/>
      <c r="T96" s="46"/>
      <c r="U96" s="46"/>
      <c r="V96" s="46"/>
      <c r="W96" s="46"/>
      <c r="X96" s="46"/>
      <c r="Y96" s="46"/>
      <c r="Z96" s="46"/>
      <c r="AA96" s="46"/>
      <c r="AB96" s="46"/>
      <c r="AC96" s="46"/>
      <c r="AD96" s="46"/>
      <c r="AE96" s="46"/>
      <c r="AF96" s="46"/>
      <c r="AG96" s="46"/>
      <c r="AH96" s="46"/>
      <c r="AI96" s="46"/>
      <c r="AJ96" s="46"/>
      <c r="AK96" s="46"/>
      <c r="AL96" s="46"/>
      <c r="AM96" s="46"/>
      <c r="AN96" s="46"/>
      <c r="AO96" s="46"/>
      <c r="AP96" s="46"/>
      <c r="AQ96" s="46"/>
      <c r="AR96" s="46"/>
      <c r="AS96" s="46"/>
      <c r="AT96" s="46"/>
      <c r="AU96" s="46"/>
      <c r="AV96" s="46"/>
      <c r="AW96" s="46"/>
      <c r="AX96" s="46"/>
      <c r="AY96" s="46"/>
      <c r="AZ96" s="46"/>
      <c r="BA96" s="46"/>
      <c r="BB96" s="46"/>
      <c r="BC96" s="46"/>
      <c r="BD96" s="46"/>
      <c r="BE96" s="46"/>
      <c r="BF96" s="46"/>
      <c r="BG96" s="46"/>
      <c r="BH96" s="46"/>
      <c r="BI96" s="46"/>
      <c r="BJ96" s="46"/>
      <c r="BK96" s="46"/>
      <c r="BL96" s="46"/>
      <c r="BM96" s="46"/>
      <c r="BN96" s="46"/>
      <c r="BO96" s="46"/>
      <c r="BP96" s="46"/>
      <c r="BQ96" s="46"/>
      <c r="BR96" s="46"/>
      <c r="BS96" s="46"/>
      <c r="BT96" s="46"/>
      <c r="BU96" s="46"/>
      <c r="BV96" s="46"/>
      <c r="BW96" s="46"/>
      <c r="BX96" s="46"/>
      <c r="BY96" s="46"/>
      <c r="BZ96" s="46"/>
      <c r="CA96" s="46"/>
      <c r="CB96" s="46"/>
      <c r="CC96" s="46"/>
      <c r="CD96" s="46"/>
      <c r="CE96" s="46"/>
      <c r="CF96" s="46"/>
      <c r="CG96" s="46"/>
      <c r="CH96" s="46"/>
      <c r="CI96" s="46"/>
      <c r="CJ96" s="46"/>
      <c r="CK96" s="46"/>
      <c r="CL96" s="46"/>
      <c r="CM96" s="46"/>
      <c r="CN96" s="46"/>
      <c r="CO96" s="46"/>
      <c r="CP96" s="46"/>
      <c r="CQ96" s="46"/>
      <c r="CR96" s="46"/>
      <c r="CS96" s="46"/>
      <c r="CT96" s="46"/>
      <c r="CU96" s="46"/>
      <c r="CV96" s="46"/>
      <c r="CW96" s="46"/>
      <c r="CX96" s="46"/>
      <c r="CY96" s="46"/>
      <c r="CZ96" s="46"/>
      <c r="DA96" s="46"/>
      <c r="DB96" s="46"/>
      <c r="DC96" s="46"/>
      <c r="DD96" s="46"/>
      <c r="DE96" s="46"/>
      <c r="DF96" s="46"/>
      <c r="DG96" s="46"/>
      <c r="DH96" s="46"/>
      <c r="DI96" s="46"/>
      <c r="DJ96" s="46"/>
      <c r="DK96" s="46"/>
      <c r="DL96" s="46"/>
      <c r="DM96" s="46"/>
      <c r="DN96" s="46"/>
      <c r="DO96" s="46"/>
      <c r="DP96" s="46"/>
      <c r="DQ96"/>
      <c r="DR96"/>
      <c r="DS96"/>
      <c r="DT96"/>
      <c r="DU96"/>
      <c r="DV96"/>
      <c r="DW96"/>
      <c r="DX96"/>
      <c r="DY96"/>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c r="FM96"/>
      <c r="FN96"/>
      <c r="FO96"/>
      <c r="FP96"/>
      <c r="FQ96"/>
      <c r="FR96"/>
      <c r="FS96"/>
      <c r="FT96"/>
      <c r="FU96"/>
      <c r="FV96"/>
      <c r="FW96"/>
      <c r="FX96"/>
      <c r="FY96"/>
      <c r="FZ96"/>
      <c r="GA96"/>
      <c r="GB96"/>
      <c r="GC96"/>
      <c r="GD96"/>
      <c r="GE96"/>
      <c r="GF96"/>
      <c r="GG96"/>
      <c r="GH96"/>
      <c r="GI96"/>
      <c r="GJ96"/>
      <c r="GK96"/>
      <c r="GL96"/>
      <c r="GM96"/>
      <c r="GN96"/>
      <c r="GO96"/>
      <c r="GP96"/>
      <c r="GQ96"/>
      <c r="GR96"/>
      <c r="GS96"/>
      <c r="GT96"/>
      <c r="GU96"/>
      <c r="GV96"/>
      <c r="GW96"/>
      <c r="GX96"/>
      <c r="GY96"/>
      <c r="GZ96"/>
      <c r="HA96"/>
      <c r="HB96"/>
      <c r="HC96"/>
      <c r="HD96"/>
      <c r="HE96"/>
      <c r="HF96"/>
      <c r="HG96"/>
      <c r="HH96"/>
      <c r="HI96"/>
      <c r="HJ96"/>
      <c r="HK96"/>
      <c r="HL96"/>
      <c r="HM96"/>
      <c r="HN96"/>
      <c r="HO96"/>
      <c r="HP96"/>
      <c r="HQ96"/>
      <c r="HR96"/>
      <c r="HS96"/>
      <c r="HT96"/>
      <c r="HU96"/>
      <c r="HV96"/>
      <c r="HW96"/>
      <c r="HX96"/>
      <c r="HY96"/>
      <c r="HZ96"/>
      <c r="IA96"/>
      <c r="IB96"/>
      <c r="IC96"/>
      <c r="ID96"/>
      <c r="IE96"/>
      <c r="IF96"/>
      <c r="IG96"/>
      <c r="IH96"/>
      <c r="II96"/>
      <c r="IJ96"/>
      <c r="IK96"/>
      <c r="IL96"/>
      <c r="IM96"/>
      <c r="IN96"/>
      <c r="IO96"/>
      <c r="IP96"/>
      <c r="IQ96"/>
      <c r="IR96"/>
      <c r="IS96"/>
      <c r="IT96"/>
      <c r="IU96"/>
      <c r="IV96"/>
      <c r="IW96"/>
      <c r="IX96"/>
      <c r="IY96"/>
      <c r="IZ96"/>
      <c r="JA96"/>
      <c r="JB96"/>
      <c r="JC96"/>
      <c r="JD96"/>
      <c r="JE96"/>
      <c r="JF96"/>
      <c r="JG96"/>
      <c r="JH96"/>
      <c r="JI96"/>
      <c r="JJ96"/>
      <c r="JK96"/>
      <c r="JL96"/>
      <c r="JM96"/>
      <c r="JN96"/>
      <c r="JO96"/>
      <c r="JP96"/>
      <c r="JQ96"/>
      <c r="JR96"/>
      <c r="JS96"/>
      <c r="JT96"/>
      <c r="JU96"/>
      <c r="JV96"/>
      <c r="JW96"/>
      <c r="JX96"/>
      <c r="JY96"/>
      <c r="JZ96"/>
      <c r="KA96"/>
      <c r="KB96"/>
      <c r="KC96"/>
      <c r="KD96"/>
      <c r="KE96"/>
      <c r="KF96"/>
      <c r="KG96"/>
      <c r="KH96"/>
      <c r="KI96"/>
      <c r="KJ96"/>
      <c r="KK96"/>
      <c r="KL96"/>
      <c r="KM96"/>
      <c r="KN96"/>
      <c r="KO96"/>
      <c r="KP96"/>
      <c r="KQ96"/>
      <c r="KR96"/>
      <c r="KS96"/>
      <c r="KT96"/>
      <c r="KU96"/>
      <c r="KV96"/>
      <c r="KW96"/>
      <c r="KX96"/>
      <c r="KY96"/>
      <c r="KZ96"/>
      <c r="LA96"/>
      <c r="LB96"/>
      <c r="LC96"/>
      <c r="LD96"/>
      <c r="LE96"/>
      <c r="LF96"/>
      <c r="LG96"/>
      <c r="LH96"/>
      <c r="LI96"/>
      <c r="LJ96"/>
      <c r="LK96"/>
      <c r="LL96"/>
      <c r="LM96"/>
      <c r="LN96"/>
      <c r="LO96"/>
      <c r="LP96"/>
      <c r="LQ96"/>
      <c r="LR96"/>
      <c r="LS96"/>
      <c r="LT96"/>
      <c r="LU96"/>
      <c r="LV96"/>
      <c r="LW96"/>
      <c r="LX96"/>
      <c r="LY96"/>
      <c r="LZ96"/>
      <c r="MA96"/>
      <c r="MB96"/>
      <c r="MC96"/>
      <c r="MD96"/>
      <c r="ME96"/>
      <c r="MF96"/>
      <c r="MG96"/>
      <c r="MH96"/>
      <c r="MI96"/>
      <c r="MJ96"/>
      <c r="MK96"/>
      <c r="ML96"/>
      <c r="MM96"/>
      <c r="MN96"/>
      <c r="MO96"/>
      <c r="MP96"/>
      <c r="MQ96"/>
      <c r="MR96"/>
      <c r="MS96"/>
      <c r="MT96"/>
      <c r="MU96"/>
      <c r="MV96"/>
      <c r="MW96"/>
      <c r="MX96"/>
      <c r="MY96"/>
      <c r="MZ96"/>
      <c r="NA96"/>
      <c r="NB96"/>
      <c r="NC96"/>
      <c r="ND96"/>
      <c r="NE96"/>
      <c r="NF96"/>
      <c r="NG96"/>
      <c r="NH96"/>
      <c r="NI96"/>
      <c r="NJ96"/>
      <c r="NK96"/>
      <c r="NL96"/>
      <c r="NM96"/>
      <c r="NN96"/>
      <c r="NO96"/>
      <c r="NP96"/>
      <c r="NQ96"/>
      <c r="NR96"/>
      <c r="NS96"/>
      <c r="NT96"/>
      <c r="NU96"/>
      <c r="NV96"/>
      <c r="NW96"/>
      <c r="NX96"/>
      <c r="NY96"/>
      <c r="NZ96"/>
      <c r="OA96"/>
      <c r="OB96"/>
      <c r="OC96"/>
      <c r="OD96"/>
      <c r="OE96"/>
      <c r="OF96"/>
      <c r="OG96"/>
      <c r="OH96"/>
      <c r="OI96"/>
      <c r="OJ96"/>
      <c r="OK96"/>
      <c r="OL96"/>
      <c r="OM96"/>
      <c r="ON96"/>
      <c r="OO96"/>
      <c r="OP96"/>
      <c r="OQ96"/>
      <c r="OR96"/>
      <c r="OS96"/>
      <c r="OT96"/>
      <c r="OU96"/>
      <c r="OV96"/>
      <c r="OW96"/>
      <c r="OX96"/>
      <c r="OY96"/>
      <c r="OZ96"/>
      <c r="PA96"/>
      <c r="PB96"/>
      <c r="PC96"/>
      <c r="PD96"/>
      <c r="PE96"/>
      <c r="PF96"/>
      <c r="PG96"/>
      <c r="PH96"/>
      <c r="PI96"/>
      <c r="PJ96"/>
      <c r="PK96"/>
      <c r="PL96"/>
      <c r="PM96"/>
      <c r="PN96"/>
      <c r="PO96"/>
      <c r="PP96"/>
      <c r="PQ96"/>
      <c r="PR96"/>
      <c r="PS96"/>
      <c r="PT96"/>
      <c r="PU96"/>
      <c r="PV96"/>
      <c r="PW96"/>
      <c r="PX96"/>
      <c r="PY96"/>
      <c r="PZ96"/>
      <c r="QA96"/>
      <c r="QB96"/>
      <c r="QC96"/>
      <c r="QD96"/>
      <c r="QE96"/>
      <c r="QF96"/>
      <c r="QG96"/>
      <c r="QH96"/>
      <c r="QI96"/>
      <c r="QJ96"/>
      <c r="QK96"/>
      <c r="QL96"/>
      <c r="QM96"/>
      <c r="QN96"/>
      <c r="QO96"/>
      <c r="QP96"/>
      <c r="QQ96"/>
      <c r="QR96"/>
      <c r="QS96"/>
      <c r="QT96"/>
      <c r="QU96"/>
      <c r="QV96"/>
      <c r="QW96"/>
      <c r="QX96"/>
      <c r="QY96"/>
      <c r="QZ96"/>
      <c r="RA96"/>
      <c r="RB96"/>
      <c r="RC96"/>
      <c r="RD96"/>
      <c r="RE96"/>
      <c r="RF96"/>
      <c r="RG96"/>
      <c r="RH96"/>
      <c r="RI96"/>
      <c r="RJ96"/>
      <c r="RK96"/>
      <c r="RL96"/>
      <c r="RM96"/>
      <c r="RN96"/>
      <c r="RO96"/>
      <c r="RP96"/>
      <c r="RQ96"/>
      <c r="RR96"/>
      <c r="RS96"/>
      <c r="RT96"/>
      <c r="RU96"/>
      <c r="RV96"/>
      <c r="RW96"/>
      <c r="RX96"/>
      <c r="RY96"/>
      <c r="RZ96"/>
      <c r="SA96"/>
      <c r="SB96"/>
      <c r="SC96"/>
      <c r="SD96"/>
      <c r="SE96"/>
      <c r="SF96"/>
      <c r="SG96"/>
      <c r="SH96"/>
      <c r="SI96"/>
      <c r="SJ96"/>
      <c r="SK96"/>
      <c r="SL96"/>
      <c r="SM96"/>
      <c r="SN96"/>
      <c r="SO96"/>
      <c r="SP96"/>
      <c r="SQ96"/>
      <c r="SR96"/>
      <c r="SS96"/>
      <c r="ST96"/>
      <c r="SU96"/>
      <c r="SV96"/>
      <c r="SW96"/>
      <c r="SX96"/>
      <c r="SY96"/>
      <c r="SZ96"/>
      <c r="TA96"/>
      <c r="TB96"/>
      <c r="TC96"/>
      <c r="TD96"/>
      <c r="TE96"/>
      <c r="TF96"/>
      <c r="TG96"/>
      <c r="TH96"/>
      <c r="TI96"/>
      <c r="TJ96"/>
      <c r="TK96"/>
      <c r="TL96"/>
      <c r="TM96"/>
      <c r="TN96"/>
      <c r="TO96"/>
      <c r="TP96"/>
      <c r="TQ96"/>
      <c r="TR96"/>
      <c r="TS96"/>
      <c r="TT96"/>
      <c r="TU96"/>
      <c r="TV96"/>
      <c r="TW96"/>
      <c r="TX96"/>
      <c r="TY96"/>
      <c r="TZ96"/>
      <c r="UA96"/>
      <c r="UB96"/>
      <c r="UC96"/>
      <c r="UD96"/>
      <c r="UE96"/>
      <c r="UF96"/>
      <c r="UG96"/>
      <c r="UH96"/>
      <c r="UI96"/>
      <c r="UJ96"/>
      <c r="UK96"/>
      <c r="UL96"/>
      <c r="UM96"/>
      <c r="UN96"/>
      <c r="UO96"/>
      <c r="UP96"/>
      <c r="UQ96"/>
      <c r="UR96"/>
      <c r="US96"/>
      <c r="UT96"/>
      <c r="UU96"/>
      <c r="UV96"/>
      <c r="UW96"/>
      <c r="UX96"/>
      <c r="UY96"/>
      <c r="UZ96"/>
      <c r="VA96"/>
      <c r="VB96"/>
      <c r="VC96"/>
      <c r="VD96"/>
      <c r="VE96"/>
      <c r="VF96"/>
      <c r="VG96"/>
      <c r="VH96"/>
      <c r="VI96"/>
      <c r="VJ96"/>
      <c r="VK96"/>
      <c r="VL96"/>
      <c r="VM96"/>
      <c r="VN96"/>
      <c r="VO96"/>
      <c r="VP96"/>
      <c r="VQ96"/>
      <c r="VR96"/>
      <c r="VS96"/>
      <c r="VT96"/>
      <c r="VU96"/>
      <c r="VV96"/>
      <c r="VW96"/>
      <c r="VX96"/>
      <c r="VY96"/>
      <c r="VZ96"/>
      <c r="WA96"/>
      <c r="WB96"/>
      <c r="WC96"/>
      <c r="WD96"/>
      <c r="WE96"/>
      <c r="WF96"/>
      <c r="WG96"/>
      <c r="WH96"/>
      <c r="WI96"/>
      <c r="WJ96"/>
      <c r="WK96"/>
      <c r="WL96"/>
      <c r="WM96"/>
      <c r="WN96"/>
      <c r="WO96"/>
      <c r="WP96"/>
      <c r="WQ96"/>
      <c r="WR96"/>
      <c r="WS96"/>
      <c r="WT96"/>
      <c r="WU96"/>
      <c r="WV96"/>
      <c r="WW96"/>
      <c r="WX96"/>
      <c r="WY96"/>
      <c r="WZ96"/>
      <c r="XA96"/>
      <c r="XB96"/>
      <c r="XC96"/>
      <c r="XD96"/>
      <c r="XE96"/>
      <c r="XF96"/>
      <c r="XG96"/>
      <c r="XH96"/>
      <c r="XI96"/>
      <c r="XJ96"/>
      <c r="XK96"/>
      <c r="XL96"/>
      <c r="XM96"/>
      <c r="XN96"/>
      <c r="XO96"/>
      <c r="XP96"/>
      <c r="XQ96"/>
      <c r="XR96"/>
      <c r="XS96"/>
      <c r="XT96"/>
      <c r="XU96"/>
      <c r="XV96"/>
      <c r="XW96"/>
      <c r="XX96"/>
      <c r="XY96"/>
      <c r="XZ96"/>
      <c r="YA96"/>
      <c r="YB96"/>
      <c r="YC96"/>
      <c r="YD96"/>
      <c r="YE96"/>
      <c r="YF96"/>
      <c r="YG96"/>
      <c r="YH96"/>
      <c r="YI96"/>
      <c r="YJ96"/>
      <c r="YK96"/>
      <c r="YL96"/>
      <c r="YM96"/>
      <c r="YN96"/>
      <c r="YO96"/>
      <c r="YP96"/>
      <c r="YQ96"/>
      <c r="YR96"/>
      <c r="YS96"/>
      <c r="YT96"/>
      <c r="YU96"/>
      <c r="YV96"/>
      <c r="YW96"/>
      <c r="YX96"/>
      <c r="YY96"/>
      <c r="YZ96"/>
      <c r="ZA96"/>
      <c r="ZB96"/>
      <c r="ZC96"/>
      <c r="ZD96"/>
      <c r="ZE96"/>
      <c r="ZF96"/>
      <c r="ZG96"/>
      <c r="ZH96"/>
      <c r="ZI96"/>
      <c r="ZJ96"/>
      <c r="ZK96"/>
      <c r="ZL96"/>
      <c r="ZM96"/>
      <c r="ZN96"/>
      <c r="ZO96"/>
      <c r="ZP96"/>
      <c r="ZQ96"/>
      <c r="ZR96"/>
      <c r="ZS96"/>
      <c r="ZT96"/>
      <c r="ZU96"/>
      <c r="ZV96"/>
      <c r="ZW96"/>
      <c r="ZX96"/>
      <c r="ZY96"/>
      <c r="ZZ96" s="52"/>
      <c r="AAA96" s="192" t="s">
        <v>0</v>
      </c>
      <c r="AAD96" s="90"/>
      <c r="AAE96" s="519">
        <v>1</v>
      </c>
      <c r="AAF96" s="90" t="s">
        <v>0</v>
      </c>
      <c r="AAG96" s="60"/>
      <c r="AAH96" s="73">
        <f>WORKDAY(G$95+4,1,S.DDL_DEQClosed)</f>
        <v>41554</v>
      </c>
      <c r="AAI96" s="72"/>
      <c r="AAJ96" s="55"/>
      <c r="AAK96" s="60" t="s">
        <v>0</v>
      </c>
      <c r="AAL96" s="90"/>
    </row>
    <row r="97" spans="1:715" s="23" customFormat="1" ht="15.75" customHeight="1" outlineLevel="1">
      <c r="A97" s="171"/>
      <c r="B97" s="439" t="str">
        <f>AAK97</f>
        <v>* emails approval to AndreaRW, MargaretMGR, AndreaDRC &amp; Maggie</v>
      </c>
      <c r="C97" s="262" t="s">
        <v>0</v>
      </c>
      <c r="D97" s="261"/>
      <c r="E97"/>
      <c r="F97" s="457">
        <f ca="1">IF(YEAR(H97)&gt;2000,NETWORKDAYS(TODAY(),H97,S.DDL_DEQClosed),0)</f>
        <v>-14</v>
      </c>
      <c r="G97"/>
      <c r="H97" s="264">
        <f t="shared" si="37"/>
        <v>41554</v>
      </c>
      <c r="I97" s="244"/>
      <c r="J97" s="193"/>
      <c r="K97" s="46"/>
      <c r="L97" s="46"/>
      <c r="M97" s="46"/>
      <c r="N97" s="46"/>
      <c r="O97" s="46"/>
      <c r="P97" s="46"/>
      <c r="Q97" s="46"/>
      <c r="R97" s="46"/>
      <c r="S97" s="46"/>
      <c r="T97" s="46"/>
      <c r="U97" s="46"/>
      <c r="V97" s="46"/>
      <c r="W97" s="46"/>
      <c r="X97" s="46"/>
      <c r="Y97" s="46"/>
      <c r="Z97" s="46"/>
      <c r="AA97" s="46"/>
      <c r="AB97" s="46"/>
      <c r="AC97" s="46"/>
      <c r="AD97" s="46"/>
      <c r="AE97" s="46"/>
      <c r="AF97" s="46"/>
      <c r="AG97" s="46"/>
      <c r="AH97" s="46"/>
      <c r="AI97" s="46"/>
      <c r="AJ97" s="46"/>
      <c r="AK97" s="46"/>
      <c r="AL97" s="46"/>
      <c r="AM97" s="46"/>
      <c r="AN97" s="46"/>
      <c r="AO97" s="46"/>
      <c r="AP97" s="46"/>
      <c r="AQ97" s="46"/>
      <c r="AR97" s="46"/>
      <c r="AS97" s="46"/>
      <c r="AT97" s="46"/>
      <c r="AU97" s="46"/>
      <c r="AV97" s="46"/>
      <c r="AW97" s="46"/>
      <c r="AX97" s="46"/>
      <c r="AY97" s="46"/>
      <c r="AZ97" s="46"/>
      <c r="BA97" s="46"/>
      <c r="BB97" s="46"/>
      <c r="BC97" s="46"/>
      <c r="BD97" s="46"/>
      <c r="BE97" s="46"/>
      <c r="BF97" s="46"/>
      <c r="BG97" s="46"/>
      <c r="BH97" s="46"/>
      <c r="BI97" s="46"/>
      <c r="BJ97" s="46"/>
      <c r="BK97" s="46"/>
      <c r="BL97" s="46"/>
      <c r="BM97" s="46"/>
      <c r="BN97" s="46"/>
      <c r="BO97" s="46"/>
      <c r="BP97" s="46"/>
      <c r="BQ97" s="46"/>
      <c r="BR97" s="46"/>
      <c r="BS97" s="46"/>
      <c r="BT97" s="46"/>
      <c r="BU97" s="46"/>
      <c r="BV97" s="46"/>
      <c r="BW97" s="46"/>
      <c r="BX97" s="46"/>
      <c r="BY97" s="46"/>
      <c r="BZ97" s="46"/>
      <c r="CA97" s="46"/>
      <c r="CB97" s="46"/>
      <c r="CC97" s="46"/>
      <c r="CD97" s="46"/>
      <c r="CE97" s="46"/>
      <c r="CF97" s="46"/>
      <c r="CG97" s="46"/>
      <c r="CH97" s="46"/>
      <c r="CI97" s="46"/>
      <c r="CJ97" s="46"/>
      <c r="CK97" s="46"/>
      <c r="CL97" s="46"/>
      <c r="CM97" s="46"/>
      <c r="CN97" s="46"/>
      <c r="CO97" s="46"/>
      <c r="CP97" s="46"/>
      <c r="CQ97" s="46"/>
      <c r="CR97" s="46"/>
      <c r="CS97" s="46"/>
      <c r="CT97" s="46"/>
      <c r="CU97" s="46"/>
      <c r="CV97" s="46"/>
      <c r="CW97" s="46"/>
      <c r="CX97" s="46"/>
      <c r="CY97" s="46"/>
      <c r="CZ97" s="46"/>
      <c r="DA97" s="46"/>
      <c r="DB97" s="46"/>
      <c r="DC97" s="46"/>
      <c r="DD97" s="46"/>
      <c r="DE97" s="46"/>
      <c r="DF97" s="46"/>
      <c r="DG97" s="46"/>
      <c r="DH97" s="46"/>
      <c r="DI97" s="46"/>
      <c r="DJ97" s="46"/>
      <c r="DK97" s="46"/>
      <c r="DL97" s="46"/>
      <c r="DM97" s="46"/>
      <c r="DN97" s="46"/>
      <c r="DO97" s="46"/>
      <c r="DP97" s="46"/>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c r="GG97"/>
      <c r="GH97"/>
      <c r="GI97"/>
      <c r="GJ97"/>
      <c r="GK97"/>
      <c r="GL97"/>
      <c r="GM97"/>
      <c r="GN97"/>
      <c r="GO97"/>
      <c r="GP97"/>
      <c r="GQ97"/>
      <c r="GR97"/>
      <c r="GS97"/>
      <c r="GT97"/>
      <c r="GU97"/>
      <c r="GV97"/>
      <c r="GW97"/>
      <c r="GX97"/>
      <c r="GY97"/>
      <c r="GZ97"/>
      <c r="HA97"/>
      <c r="HB97"/>
      <c r="HC97"/>
      <c r="HD97"/>
      <c r="HE97"/>
      <c r="HF97"/>
      <c r="HG97"/>
      <c r="HH97"/>
      <c r="HI97"/>
      <c r="HJ97"/>
      <c r="HK97"/>
      <c r="HL97"/>
      <c r="HM97"/>
      <c r="HN97"/>
      <c r="HO97"/>
      <c r="HP97"/>
      <c r="HQ97"/>
      <c r="HR97"/>
      <c r="HS97"/>
      <c r="HT97"/>
      <c r="HU97"/>
      <c r="HV97"/>
      <c r="HW97"/>
      <c r="HX97"/>
      <c r="HY97"/>
      <c r="HZ97"/>
      <c r="IA97"/>
      <c r="IB97"/>
      <c r="IC97"/>
      <c r="ID97"/>
      <c r="IE97"/>
      <c r="IF97"/>
      <c r="IG97"/>
      <c r="IH97"/>
      <c r="II97"/>
      <c r="IJ97"/>
      <c r="IK97"/>
      <c r="IL97"/>
      <c r="IM97"/>
      <c r="IN97"/>
      <c r="IO97"/>
      <c r="IP97"/>
      <c r="IQ97"/>
      <c r="IR97"/>
      <c r="IS97"/>
      <c r="IT97"/>
      <c r="IU97"/>
      <c r="IV97"/>
      <c r="IW97"/>
      <c r="IX97"/>
      <c r="IY97"/>
      <c r="IZ97"/>
      <c r="JA97"/>
      <c r="JB97"/>
      <c r="JC97"/>
      <c r="JD97"/>
      <c r="JE97"/>
      <c r="JF97"/>
      <c r="JG97"/>
      <c r="JH97"/>
      <c r="JI97"/>
      <c r="JJ97"/>
      <c r="JK97"/>
      <c r="JL97"/>
      <c r="JM97"/>
      <c r="JN97"/>
      <c r="JO97"/>
      <c r="JP97"/>
      <c r="JQ97"/>
      <c r="JR97"/>
      <c r="JS97"/>
      <c r="JT97"/>
      <c r="JU97"/>
      <c r="JV97"/>
      <c r="JW97"/>
      <c r="JX97"/>
      <c r="JY97"/>
      <c r="JZ97"/>
      <c r="KA97"/>
      <c r="KB97"/>
      <c r="KC97"/>
      <c r="KD97"/>
      <c r="KE97"/>
      <c r="KF97"/>
      <c r="KG97"/>
      <c r="KH97"/>
      <c r="KI97"/>
      <c r="KJ97"/>
      <c r="KK97"/>
      <c r="KL97"/>
      <c r="KM97"/>
      <c r="KN97"/>
      <c r="KO97"/>
      <c r="KP97"/>
      <c r="KQ97"/>
      <c r="KR97"/>
      <c r="KS97"/>
      <c r="KT97"/>
      <c r="KU97"/>
      <c r="KV97"/>
      <c r="KW97"/>
      <c r="KX97"/>
      <c r="KY97"/>
      <c r="KZ97"/>
      <c r="LA97"/>
      <c r="LB97"/>
      <c r="LC97"/>
      <c r="LD97"/>
      <c r="LE97"/>
      <c r="LF97"/>
      <c r="LG97"/>
      <c r="LH97"/>
      <c r="LI97"/>
      <c r="LJ97"/>
      <c r="LK97"/>
      <c r="LL97"/>
      <c r="LM97"/>
      <c r="LN97"/>
      <c r="LO97"/>
      <c r="LP97"/>
      <c r="LQ97"/>
      <c r="LR97"/>
      <c r="LS97"/>
      <c r="LT97"/>
      <c r="LU97"/>
      <c r="LV97"/>
      <c r="LW97"/>
      <c r="LX97"/>
      <c r="LY97"/>
      <c r="LZ97"/>
      <c r="MA97"/>
      <c r="MB97"/>
      <c r="MC97"/>
      <c r="MD97"/>
      <c r="ME97"/>
      <c r="MF97"/>
      <c r="MG97"/>
      <c r="MH97"/>
      <c r="MI97"/>
      <c r="MJ97"/>
      <c r="MK97"/>
      <c r="ML97"/>
      <c r="MM97"/>
      <c r="MN97"/>
      <c r="MO97"/>
      <c r="MP97"/>
      <c r="MQ97"/>
      <c r="MR97"/>
      <c r="MS97"/>
      <c r="MT97"/>
      <c r="MU97"/>
      <c r="MV97"/>
      <c r="MW97"/>
      <c r="MX97"/>
      <c r="MY97"/>
      <c r="MZ97"/>
      <c r="NA97"/>
      <c r="NB97"/>
      <c r="NC97"/>
      <c r="ND97"/>
      <c r="NE97"/>
      <c r="NF97"/>
      <c r="NG97"/>
      <c r="NH97"/>
      <c r="NI97"/>
      <c r="NJ97"/>
      <c r="NK97"/>
      <c r="NL97"/>
      <c r="NM97"/>
      <c r="NN97"/>
      <c r="NO97"/>
      <c r="NP97"/>
      <c r="NQ97"/>
      <c r="NR97"/>
      <c r="NS97"/>
      <c r="NT97"/>
      <c r="NU97"/>
      <c r="NV97"/>
      <c r="NW97"/>
      <c r="NX97"/>
      <c r="NY97"/>
      <c r="NZ97"/>
      <c r="OA97"/>
      <c r="OB97"/>
      <c r="OC97"/>
      <c r="OD97"/>
      <c r="OE97"/>
      <c r="OF97"/>
      <c r="OG97"/>
      <c r="OH97"/>
      <c r="OI97"/>
      <c r="OJ97"/>
      <c r="OK97"/>
      <c r="OL97"/>
      <c r="OM97"/>
      <c r="ON97"/>
      <c r="OO97"/>
      <c r="OP97"/>
      <c r="OQ97"/>
      <c r="OR97"/>
      <c r="OS97"/>
      <c r="OT97"/>
      <c r="OU97"/>
      <c r="OV97"/>
      <c r="OW97"/>
      <c r="OX97"/>
      <c r="OY97"/>
      <c r="OZ97"/>
      <c r="PA97"/>
      <c r="PB97"/>
      <c r="PC97"/>
      <c r="PD97"/>
      <c r="PE97"/>
      <c r="PF97"/>
      <c r="PG97"/>
      <c r="PH97"/>
      <c r="PI97"/>
      <c r="PJ97"/>
      <c r="PK97"/>
      <c r="PL97"/>
      <c r="PM97"/>
      <c r="PN97"/>
      <c r="PO97"/>
      <c r="PP97"/>
      <c r="PQ97"/>
      <c r="PR97"/>
      <c r="PS97"/>
      <c r="PT97"/>
      <c r="PU97"/>
      <c r="PV97"/>
      <c r="PW97"/>
      <c r="PX97"/>
      <c r="PY97"/>
      <c r="PZ97"/>
      <c r="QA97"/>
      <c r="QB97"/>
      <c r="QC97"/>
      <c r="QD97"/>
      <c r="QE97"/>
      <c r="QF97"/>
      <c r="QG97"/>
      <c r="QH97"/>
      <c r="QI97"/>
      <c r="QJ97"/>
      <c r="QK97"/>
      <c r="QL97"/>
      <c r="QM97"/>
      <c r="QN97"/>
      <c r="QO97"/>
      <c r="QP97"/>
      <c r="QQ97"/>
      <c r="QR97"/>
      <c r="QS97"/>
      <c r="QT97"/>
      <c r="QU97"/>
      <c r="QV97"/>
      <c r="QW97"/>
      <c r="QX97"/>
      <c r="QY97"/>
      <c r="QZ97"/>
      <c r="RA97"/>
      <c r="RB97"/>
      <c r="RC97"/>
      <c r="RD97"/>
      <c r="RE97"/>
      <c r="RF97"/>
      <c r="RG97"/>
      <c r="RH97"/>
      <c r="RI97"/>
      <c r="RJ97"/>
      <c r="RK97"/>
      <c r="RL97"/>
      <c r="RM97"/>
      <c r="RN97"/>
      <c r="RO97"/>
      <c r="RP97"/>
      <c r="RQ97"/>
      <c r="RR97"/>
      <c r="RS97"/>
      <c r="RT97"/>
      <c r="RU97"/>
      <c r="RV97"/>
      <c r="RW97"/>
      <c r="RX97"/>
      <c r="RY97"/>
      <c r="RZ97"/>
      <c r="SA97"/>
      <c r="SB97"/>
      <c r="SC97"/>
      <c r="SD97"/>
      <c r="SE97"/>
      <c r="SF97"/>
      <c r="SG97"/>
      <c r="SH97"/>
      <c r="SI97"/>
      <c r="SJ97"/>
      <c r="SK97"/>
      <c r="SL97"/>
      <c r="SM97"/>
      <c r="SN97"/>
      <c r="SO97"/>
      <c r="SP97"/>
      <c r="SQ97"/>
      <c r="SR97"/>
      <c r="SS97"/>
      <c r="ST97"/>
      <c r="SU97"/>
      <c r="SV97"/>
      <c r="SW97"/>
      <c r="SX97"/>
      <c r="SY97"/>
      <c r="SZ97"/>
      <c r="TA97"/>
      <c r="TB97"/>
      <c r="TC97"/>
      <c r="TD97"/>
      <c r="TE97"/>
      <c r="TF97"/>
      <c r="TG97"/>
      <c r="TH97"/>
      <c r="TI97"/>
      <c r="TJ97"/>
      <c r="TK97"/>
      <c r="TL97"/>
      <c r="TM97"/>
      <c r="TN97"/>
      <c r="TO97"/>
      <c r="TP97"/>
      <c r="TQ97"/>
      <c r="TR97"/>
      <c r="TS97"/>
      <c r="TT97"/>
      <c r="TU97"/>
      <c r="TV97"/>
      <c r="TW97"/>
      <c r="TX97"/>
      <c r="TY97"/>
      <c r="TZ97"/>
      <c r="UA97"/>
      <c r="UB97"/>
      <c r="UC97"/>
      <c r="UD97"/>
      <c r="UE97"/>
      <c r="UF97"/>
      <c r="UG97"/>
      <c r="UH97"/>
      <c r="UI97"/>
      <c r="UJ97"/>
      <c r="UK97"/>
      <c r="UL97"/>
      <c r="UM97"/>
      <c r="UN97"/>
      <c r="UO97"/>
      <c r="UP97"/>
      <c r="UQ97"/>
      <c r="UR97"/>
      <c r="US97"/>
      <c r="UT97"/>
      <c r="UU97"/>
      <c r="UV97"/>
      <c r="UW97"/>
      <c r="UX97"/>
      <c r="UY97"/>
      <c r="UZ97"/>
      <c r="VA97"/>
      <c r="VB97"/>
      <c r="VC97"/>
      <c r="VD97"/>
      <c r="VE97"/>
      <c r="VF97"/>
      <c r="VG97"/>
      <c r="VH97"/>
      <c r="VI97"/>
      <c r="VJ97"/>
      <c r="VK97"/>
      <c r="VL97"/>
      <c r="VM97"/>
      <c r="VN97"/>
      <c r="VO97"/>
      <c r="VP97"/>
      <c r="VQ97"/>
      <c r="VR97"/>
      <c r="VS97"/>
      <c r="VT97"/>
      <c r="VU97"/>
      <c r="VV97"/>
      <c r="VW97"/>
      <c r="VX97"/>
      <c r="VY97"/>
      <c r="VZ97"/>
      <c r="WA97"/>
      <c r="WB97"/>
      <c r="WC97"/>
      <c r="WD97"/>
      <c r="WE97"/>
      <c r="WF97"/>
      <c r="WG97"/>
      <c r="WH97"/>
      <c r="WI97"/>
      <c r="WJ97"/>
      <c r="WK97"/>
      <c r="WL97"/>
      <c r="WM97"/>
      <c r="WN97"/>
      <c r="WO97"/>
      <c r="WP97"/>
      <c r="WQ97"/>
      <c r="WR97"/>
      <c r="WS97"/>
      <c r="WT97"/>
      <c r="WU97"/>
      <c r="WV97"/>
      <c r="WW97"/>
      <c r="WX97"/>
      <c r="WY97"/>
      <c r="WZ97"/>
      <c r="XA97"/>
      <c r="XB97"/>
      <c r="XC97"/>
      <c r="XD97"/>
      <c r="XE97"/>
      <c r="XF97"/>
      <c r="XG97"/>
      <c r="XH97"/>
      <c r="XI97"/>
      <c r="XJ97"/>
      <c r="XK97"/>
      <c r="XL97"/>
      <c r="XM97"/>
      <c r="XN97"/>
      <c r="XO97"/>
      <c r="XP97"/>
      <c r="XQ97"/>
      <c r="XR97"/>
      <c r="XS97"/>
      <c r="XT97"/>
      <c r="XU97"/>
      <c r="XV97"/>
      <c r="XW97"/>
      <c r="XX97"/>
      <c r="XY97"/>
      <c r="XZ97"/>
      <c r="YA97"/>
      <c r="YB97"/>
      <c r="YC97"/>
      <c r="YD97"/>
      <c r="YE97"/>
      <c r="YF97"/>
      <c r="YG97"/>
      <c r="YH97"/>
      <c r="YI97"/>
      <c r="YJ97"/>
      <c r="YK97"/>
      <c r="YL97"/>
      <c r="YM97"/>
      <c r="YN97"/>
      <c r="YO97"/>
      <c r="YP97"/>
      <c r="YQ97"/>
      <c r="YR97"/>
      <c r="YS97"/>
      <c r="YT97"/>
      <c r="YU97"/>
      <c r="YV97"/>
      <c r="YW97"/>
      <c r="YX97"/>
      <c r="YY97"/>
      <c r="YZ97"/>
      <c r="ZA97"/>
      <c r="ZB97"/>
      <c r="ZC97"/>
      <c r="ZD97"/>
      <c r="ZE97"/>
      <c r="ZF97"/>
      <c r="ZG97"/>
      <c r="ZH97"/>
      <c r="ZI97"/>
      <c r="ZJ97"/>
      <c r="ZK97"/>
      <c r="ZL97"/>
      <c r="ZM97"/>
      <c r="ZN97"/>
      <c r="ZO97"/>
      <c r="ZP97"/>
      <c r="ZQ97"/>
      <c r="ZR97"/>
      <c r="ZS97"/>
      <c r="ZT97"/>
      <c r="ZU97"/>
      <c r="ZV97"/>
      <c r="ZW97"/>
      <c r="ZX97"/>
      <c r="ZY97"/>
      <c r="ZZ97" s="52"/>
      <c r="AAA97" s="192" t="s">
        <v>0</v>
      </c>
      <c r="AAD97" s="90"/>
      <c r="AAE97" s="519">
        <v>1</v>
      </c>
      <c r="AAF97" s="90" t="s">
        <v>0</v>
      </c>
      <c r="AAG97" s="60"/>
      <c r="AAH97" s="73">
        <f>WORKDAY(G$95+4,1,S.DDL_DEQClosed)</f>
        <v>41554</v>
      </c>
      <c r="AAI97" s="72"/>
      <c r="AAJ97" s="55"/>
      <c r="AAK97" s="92" t="str">
        <f>"* emails approval to "&amp;S.Staff.Lead&amp;", "&amp;S.Staff.Mgr&amp;", "&amp;S.Staff.DivisionRulesCoordinator&amp;" &amp; "&amp;S.Staff.AgencyRulesCoordinator</f>
        <v>* emails approval to AndreaRW, MargaretMGR, AndreaDRC &amp; Maggie</v>
      </c>
      <c r="AAL97" s="90"/>
    </row>
    <row r="98" spans="1:715" s="23" customFormat="1" ht="15" customHeight="1" outlineLevel="1">
      <c r="A98" s="171"/>
      <c r="B98" s="361" t="str">
        <f>AAK98</f>
        <v>AndreaRW:</v>
      </c>
      <c r="C98" s="271" t="s">
        <v>0</v>
      </c>
      <c r="D98" s="274"/>
      <c r="E98" s="497"/>
      <c r="F98" s="497"/>
      <c r="G98" s="497"/>
      <c r="H98" s="497"/>
      <c r="I98" s="244"/>
      <c r="J98" s="196"/>
      <c r="K98" s="48"/>
      <c r="L98" s="48"/>
      <c r="M98" s="48"/>
      <c r="N98" s="48"/>
      <c r="O98" s="48"/>
      <c r="P98" s="48"/>
      <c r="Q98" s="48"/>
      <c r="R98" s="48"/>
      <c r="S98" s="48"/>
      <c r="T98" s="48"/>
      <c r="U98" s="48"/>
      <c r="V98" s="48"/>
      <c r="W98" s="48"/>
      <c r="X98" s="48"/>
      <c r="Y98" s="48"/>
      <c r="Z98" s="48"/>
      <c r="AA98" s="48"/>
      <c r="AB98" s="48"/>
      <c r="AC98" s="48"/>
      <c r="AD98" s="48"/>
      <c r="AE98" s="48"/>
      <c r="AF98" s="48"/>
      <c r="AG98" s="48"/>
      <c r="AH98" s="48"/>
      <c r="AI98" s="48"/>
      <c r="AJ98" s="48"/>
      <c r="AK98" s="48"/>
      <c r="AL98" s="48"/>
      <c r="AM98" s="48"/>
      <c r="AN98" s="48"/>
      <c r="AO98" s="48"/>
      <c r="AP98" s="48"/>
      <c r="AQ98" s="48"/>
      <c r="AR98" s="48"/>
      <c r="AS98" s="48"/>
      <c r="AT98" s="48"/>
      <c r="AU98" s="48"/>
      <c r="AV98" s="48"/>
      <c r="AW98" s="48"/>
      <c r="AX98" s="48"/>
      <c r="AY98" s="48"/>
      <c r="AZ98" s="48"/>
      <c r="BA98" s="48"/>
      <c r="BB98" s="48"/>
      <c r="BC98" s="48"/>
      <c r="BD98" s="48"/>
      <c r="BE98" s="48"/>
      <c r="BF98" s="48"/>
      <c r="BG98" s="48"/>
      <c r="BH98" s="48"/>
      <c r="BI98" s="48"/>
      <c r="BJ98" s="48"/>
      <c r="BK98" s="48"/>
      <c r="BL98" s="48"/>
      <c r="BM98" s="48"/>
      <c r="BN98" s="48"/>
      <c r="BO98" s="48"/>
      <c r="BP98" s="48"/>
      <c r="BQ98" s="48"/>
      <c r="BR98" s="48"/>
      <c r="BS98" s="48"/>
      <c r="BT98" s="48"/>
      <c r="BU98" s="48"/>
      <c r="BV98" s="48"/>
      <c r="BW98" s="48"/>
      <c r="BX98" s="48"/>
      <c r="BY98" s="48"/>
      <c r="BZ98" s="48"/>
      <c r="CA98" s="48"/>
      <c r="CB98" s="48"/>
      <c r="CC98" s="48"/>
      <c r="CD98" s="48"/>
      <c r="CE98" s="48"/>
      <c r="CF98" s="48"/>
      <c r="CG98" s="48"/>
      <c r="CH98" s="48"/>
      <c r="CI98" s="48"/>
      <c r="CJ98" s="48"/>
      <c r="CK98" s="48"/>
      <c r="CL98" s="48"/>
      <c r="CM98" s="48"/>
      <c r="CN98" s="48"/>
      <c r="CO98" s="48"/>
      <c r="CP98" s="48"/>
      <c r="CQ98" s="48"/>
      <c r="CR98" s="48"/>
      <c r="CS98" s="48"/>
      <c r="CT98" s="48"/>
      <c r="CU98" s="48"/>
      <c r="CV98" s="48"/>
      <c r="CW98" s="48"/>
      <c r="CX98" s="48"/>
      <c r="CY98" s="48"/>
      <c r="CZ98" s="48"/>
      <c r="DA98" s="48"/>
      <c r="DB98" s="48"/>
      <c r="DC98" s="48"/>
      <c r="DD98" s="48"/>
      <c r="DE98" s="48"/>
      <c r="DF98" s="48"/>
      <c r="DG98" s="48"/>
      <c r="DH98" s="48"/>
      <c r="DI98" s="48"/>
      <c r="DJ98" s="48"/>
      <c r="DK98" s="48"/>
      <c r="DL98" s="48"/>
      <c r="DM98" s="48"/>
      <c r="DN98" s="48"/>
      <c r="DO98" s="48"/>
      <c r="DP98" s="48"/>
      <c r="DQ98"/>
      <c r="DR98"/>
      <c r="DS98"/>
      <c r="DT98"/>
      <c r="DU98"/>
      <c r="DV98"/>
      <c r="DW98"/>
      <c r="DX98"/>
      <c r="DY98"/>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c r="FM98"/>
      <c r="FN98"/>
      <c r="FO98"/>
      <c r="FP98"/>
      <c r="FQ98"/>
      <c r="FR98"/>
      <c r="FS98"/>
      <c r="FT98"/>
      <c r="FU98"/>
      <c r="FV98"/>
      <c r="FW98"/>
      <c r="FX98"/>
      <c r="FY98"/>
      <c r="FZ98"/>
      <c r="GA98"/>
      <c r="GB98"/>
      <c r="GC98"/>
      <c r="GD98"/>
      <c r="GE98"/>
      <c r="GF98"/>
      <c r="GG98"/>
      <c r="GH98"/>
      <c r="GI98"/>
      <c r="GJ98"/>
      <c r="GK98"/>
      <c r="GL98"/>
      <c r="GM98"/>
      <c r="GN98"/>
      <c r="GO98"/>
      <c r="GP98"/>
      <c r="GQ98"/>
      <c r="GR98"/>
      <c r="GS98"/>
      <c r="GT98"/>
      <c r="GU98"/>
      <c r="GV98"/>
      <c r="GW98"/>
      <c r="GX98"/>
      <c r="GY98"/>
      <c r="GZ98"/>
      <c r="HA98"/>
      <c r="HB98"/>
      <c r="HC98"/>
      <c r="HD98"/>
      <c r="HE98"/>
      <c r="HF98"/>
      <c r="HG98"/>
      <c r="HH98"/>
      <c r="HI98"/>
      <c r="HJ98"/>
      <c r="HK98"/>
      <c r="HL98"/>
      <c r="HM98"/>
      <c r="HN98"/>
      <c r="HO98"/>
      <c r="HP98"/>
      <c r="HQ98"/>
      <c r="HR98"/>
      <c r="HS98"/>
      <c r="HT98"/>
      <c r="HU98"/>
      <c r="HV98"/>
      <c r="HW98"/>
      <c r="HX98"/>
      <c r="HY98"/>
      <c r="HZ98"/>
      <c r="IA98"/>
      <c r="IB98"/>
      <c r="IC98"/>
      <c r="ID98"/>
      <c r="IE98"/>
      <c r="IF98"/>
      <c r="IG98"/>
      <c r="IH98"/>
      <c r="II98"/>
      <c r="IJ98"/>
      <c r="IK98"/>
      <c r="IL98"/>
      <c r="IM98"/>
      <c r="IN98"/>
      <c r="IO98"/>
      <c r="IP98"/>
      <c r="IQ98"/>
      <c r="IR98"/>
      <c r="IS98"/>
      <c r="IT98"/>
      <c r="IU98"/>
      <c r="IV98"/>
      <c r="IW98"/>
      <c r="IX98"/>
      <c r="IY98"/>
      <c r="IZ98"/>
      <c r="JA98"/>
      <c r="JB98"/>
      <c r="JC98"/>
      <c r="JD98"/>
      <c r="JE98"/>
      <c r="JF98"/>
      <c r="JG98"/>
      <c r="JH98"/>
      <c r="JI98"/>
      <c r="JJ98"/>
      <c r="JK98"/>
      <c r="JL98"/>
      <c r="JM98"/>
      <c r="JN98"/>
      <c r="JO98"/>
      <c r="JP98"/>
      <c r="JQ98"/>
      <c r="JR98"/>
      <c r="JS98"/>
      <c r="JT98"/>
      <c r="JU98"/>
      <c r="JV98"/>
      <c r="JW98"/>
      <c r="JX98"/>
      <c r="JY98"/>
      <c r="JZ98"/>
      <c r="KA98"/>
      <c r="KB98"/>
      <c r="KC98"/>
      <c r="KD98"/>
      <c r="KE98"/>
      <c r="KF98"/>
      <c r="KG98"/>
      <c r="KH98"/>
      <c r="KI98"/>
      <c r="KJ98"/>
      <c r="KK98"/>
      <c r="KL98"/>
      <c r="KM98"/>
      <c r="KN98"/>
      <c r="KO98"/>
      <c r="KP98"/>
      <c r="KQ98"/>
      <c r="KR98"/>
      <c r="KS98"/>
      <c r="KT98"/>
      <c r="KU98"/>
      <c r="KV98"/>
      <c r="KW98"/>
      <c r="KX98"/>
      <c r="KY98"/>
      <c r="KZ98"/>
      <c r="LA98"/>
      <c r="LB98"/>
      <c r="LC98"/>
      <c r="LD98"/>
      <c r="LE98"/>
      <c r="LF98"/>
      <c r="LG98"/>
      <c r="LH98"/>
      <c r="LI98"/>
      <c r="LJ98"/>
      <c r="LK98"/>
      <c r="LL98"/>
      <c r="LM98"/>
      <c r="LN98"/>
      <c r="LO98"/>
      <c r="LP98"/>
      <c r="LQ98"/>
      <c r="LR98"/>
      <c r="LS98"/>
      <c r="LT98"/>
      <c r="LU98"/>
      <c r="LV98"/>
      <c r="LW98"/>
      <c r="LX98"/>
      <c r="LY98"/>
      <c r="LZ98"/>
      <c r="MA98"/>
      <c r="MB98"/>
      <c r="MC98"/>
      <c r="MD98"/>
      <c r="ME98"/>
      <c r="MF98"/>
      <c r="MG98"/>
      <c r="MH98"/>
      <c r="MI98"/>
      <c r="MJ98"/>
      <c r="MK98"/>
      <c r="ML98"/>
      <c r="MM98"/>
      <c r="MN98"/>
      <c r="MO98"/>
      <c r="MP98"/>
      <c r="MQ98"/>
      <c r="MR98"/>
      <c r="MS98"/>
      <c r="MT98"/>
      <c r="MU98"/>
      <c r="MV98"/>
      <c r="MW98"/>
      <c r="MX98"/>
      <c r="MY98"/>
      <c r="MZ98"/>
      <c r="NA98"/>
      <c r="NB98"/>
      <c r="NC98"/>
      <c r="ND98"/>
      <c r="NE98"/>
      <c r="NF98"/>
      <c r="NG98"/>
      <c r="NH98"/>
      <c r="NI98"/>
      <c r="NJ98"/>
      <c r="NK98"/>
      <c r="NL98"/>
      <c r="NM98"/>
      <c r="NN98"/>
      <c r="NO98"/>
      <c r="NP98"/>
      <c r="NQ98"/>
      <c r="NR98"/>
      <c r="NS98"/>
      <c r="NT98"/>
      <c r="NU98"/>
      <c r="NV98"/>
      <c r="NW98"/>
      <c r="NX98"/>
      <c r="NY98"/>
      <c r="NZ98"/>
      <c r="OA98"/>
      <c r="OB98"/>
      <c r="OC98"/>
      <c r="OD98"/>
      <c r="OE98"/>
      <c r="OF98"/>
      <c r="OG98"/>
      <c r="OH98"/>
      <c r="OI98"/>
      <c r="OJ98"/>
      <c r="OK98"/>
      <c r="OL98"/>
      <c r="OM98"/>
      <c r="ON98"/>
      <c r="OO98"/>
      <c r="OP98"/>
      <c r="OQ98"/>
      <c r="OR98"/>
      <c r="OS98"/>
      <c r="OT98"/>
      <c r="OU98"/>
      <c r="OV98"/>
      <c r="OW98"/>
      <c r="OX98"/>
      <c r="OY98"/>
      <c r="OZ98"/>
      <c r="PA98"/>
      <c r="PB98"/>
      <c r="PC98"/>
      <c r="PD98"/>
      <c r="PE98"/>
      <c r="PF98"/>
      <c r="PG98"/>
      <c r="PH98"/>
      <c r="PI98"/>
      <c r="PJ98"/>
      <c r="PK98"/>
      <c r="PL98"/>
      <c r="PM98"/>
      <c r="PN98"/>
      <c r="PO98"/>
      <c r="PP98"/>
      <c r="PQ98"/>
      <c r="PR98"/>
      <c r="PS98"/>
      <c r="PT98"/>
      <c r="PU98"/>
      <c r="PV98"/>
      <c r="PW98"/>
      <c r="PX98"/>
      <c r="PY98"/>
      <c r="PZ98"/>
      <c r="QA98"/>
      <c r="QB98"/>
      <c r="QC98"/>
      <c r="QD98"/>
      <c r="QE98"/>
      <c r="QF98"/>
      <c r="QG98"/>
      <c r="QH98"/>
      <c r="QI98"/>
      <c r="QJ98"/>
      <c r="QK98"/>
      <c r="QL98"/>
      <c r="QM98"/>
      <c r="QN98"/>
      <c r="QO98"/>
      <c r="QP98"/>
      <c r="QQ98"/>
      <c r="QR98"/>
      <c r="QS98"/>
      <c r="QT98"/>
      <c r="QU98"/>
      <c r="QV98"/>
      <c r="QW98"/>
      <c r="QX98"/>
      <c r="QY98"/>
      <c r="QZ98"/>
      <c r="RA98"/>
      <c r="RB98"/>
      <c r="RC98"/>
      <c r="RD98"/>
      <c r="RE98"/>
      <c r="RF98"/>
      <c r="RG98"/>
      <c r="RH98"/>
      <c r="RI98"/>
      <c r="RJ98"/>
      <c r="RK98"/>
      <c r="RL98"/>
      <c r="RM98"/>
      <c r="RN98"/>
      <c r="RO98"/>
      <c r="RP98"/>
      <c r="RQ98"/>
      <c r="RR98"/>
      <c r="RS98"/>
      <c r="RT98"/>
      <c r="RU98"/>
      <c r="RV98"/>
      <c r="RW98"/>
      <c r="RX98"/>
      <c r="RY98"/>
      <c r="RZ98"/>
      <c r="SA98"/>
      <c r="SB98"/>
      <c r="SC98"/>
      <c r="SD98"/>
      <c r="SE98"/>
      <c r="SF98"/>
      <c r="SG98"/>
      <c r="SH98"/>
      <c r="SI98"/>
      <c r="SJ98"/>
      <c r="SK98"/>
      <c r="SL98"/>
      <c r="SM98"/>
      <c r="SN98"/>
      <c r="SO98"/>
      <c r="SP98"/>
      <c r="SQ98"/>
      <c r="SR98"/>
      <c r="SS98"/>
      <c r="ST98"/>
      <c r="SU98"/>
      <c r="SV98"/>
      <c r="SW98"/>
      <c r="SX98"/>
      <c r="SY98"/>
      <c r="SZ98"/>
      <c r="TA98"/>
      <c r="TB98"/>
      <c r="TC98"/>
      <c r="TD98"/>
      <c r="TE98"/>
      <c r="TF98"/>
      <c r="TG98"/>
      <c r="TH98"/>
      <c r="TI98"/>
      <c r="TJ98"/>
      <c r="TK98"/>
      <c r="TL98"/>
      <c r="TM98"/>
      <c r="TN98"/>
      <c r="TO98"/>
      <c r="TP98"/>
      <c r="TQ98"/>
      <c r="TR98"/>
      <c r="TS98"/>
      <c r="TT98"/>
      <c r="TU98"/>
      <c r="TV98"/>
      <c r="TW98"/>
      <c r="TX98"/>
      <c r="TY98"/>
      <c r="TZ98"/>
      <c r="UA98"/>
      <c r="UB98"/>
      <c r="UC98"/>
      <c r="UD98"/>
      <c r="UE98"/>
      <c r="UF98"/>
      <c r="UG98"/>
      <c r="UH98"/>
      <c r="UI98"/>
      <c r="UJ98"/>
      <c r="UK98"/>
      <c r="UL98"/>
      <c r="UM98"/>
      <c r="UN98"/>
      <c r="UO98"/>
      <c r="UP98"/>
      <c r="UQ98"/>
      <c r="UR98"/>
      <c r="US98"/>
      <c r="UT98"/>
      <c r="UU98"/>
      <c r="UV98"/>
      <c r="UW98"/>
      <c r="UX98"/>
      <c r="UY98"/>
      <c r="UZ98"/>
      <c r="VA98"/>
      <c r="VB98"/>
      <c r="VC98"/>
      <c r="VD98"/>
      <c r="VE98"/>
      <c r="VF98"/>
      <c r="VG98"/>
      <c r="VH98"/>
      <c r="VI98"/>
      <c r="VJ98"/>
      <c r="VK98"/>
      <c r="VL98"/>
      <c r="VM98"/>
      <c r="VN98"/>
      <c r="VO98"/>
      <c r="VP98"/>
      <c r="VQ98"/>
      <c r="VR98"/>
      <c r="VS98"/>
      <c r="VT98"/>
      <c r="VU98"/>
      <c r="VV98"/>
      <c r="VW98"/>
      <c r="VX98"/>
      <c r="VY98"/>
      <c r="VZ98"/>
      <c r="WA98"/>
      <c r="WB98"/>
      <c r="WC98"/>
      <c r="WD98"/>
      <c r="WE98"/>
      <c r="WF98"/>
      <c r="WG98"/>
      <c r="WH98"/>
      <c r="WI98"/>
      <c r="WJ98"/>
      <c r="WK98"/>
      <c r="WL98"/>
      <c r="WM98"/>
      <c r="WN98"/>
      <c r="WO98"/>
      <c r="WP98"/>
      <c r="WQ98"/>
      <c r="WR98"/>
      <c r="WS98"/>
      <c r="WT98"/>
      <c r="WU98"/>
      <c r="WV98"/>
      <c r="WW98"/>
      <c r="WX98"/>
      <c r="WY98"/>
      <c r="WZ98"/>
      <c r="XA98"/>
      <c r="XB98"/>
      <c r="XC98"/>
      <c r="XD98"/>
      <c r="XE98"/>
      <c r="XF98"/>
      <c r="XG98"/>
      <c r="XH98"/>
      <c r="XI98"/>
      <c r="XJ98"/>
      <c r="XK98"/>
      <c r="XL98"/>
      <c r="XM98"/>
      <c r="XN98"/>
      <c r="XO98"/>
      <c r="XP98"/>
      <c r="XQ98"/>
      <c r="XR98"/>
      <c r="XS98"/>
      <c r="XT98"/>
      <c r="XU98"/>
      <c r="XV98"/>
      <c r="XW98"/>
      <c r="XX98"/>
      <c r="XY98"/>
      <c r="XZ98"/>
      <c r="YA98"/>
      <c r="YB98"/>
      <c r="YC98"/>
      <c r="YD98"/>
      <c r="YE98"/>
      <c r="YF98"/>
      <c r="YG98"/>
      <c r="YH98"/>
      <c r="YI98"/>
      <c r="YJ98"/>
      <c r="YK98"/>
      <c r="YL98"/>
      <c r="YM98"/>
      <c r="YN98"/>
      <c r="YO98"/>
      <c r="YP98"/>
      <c r="YQ98"/>
      <c r="YR98"/>
      <c r="YS98"/>
      <c r="YT98"/>
      <c r="YU98"/>
      <c r="YV98"/>
      <c r="YW98"/>
      <c r="YX98"/>
      <c r="YY98"/>
      <c r="YZ98"/>
      <c r="ZA98"/>
      <c r="ZB98"/>
      <c r="ZC98"/>
      <c r="ZD98"/>
      <c r="ZE98"/>
      <c r="ZF98"/>
      <c r="ZG98"/>
      <c r="ZH98"/>
      <c r="ZI98"/>
      <c r="ZJ98"/>
      <c r="ZK98"/>
      <c r="ZL98"/>
      <c r="ZM98"/>
      <c r="ZN98"/>
      <c r="ZO98"/>
      <c r="ZP98"/>
      <c r="ZQ98"/>
      <c r="ZR98"/>
      <c r="ZS98"/>
      <c r="ZT98"/>
      <c r="ZU98"/>
      <c r="ZV98"/>
      <c r="ZW98"/>
      <c r="ZX98"/>
      <c r="ZY98"/>
      <c r="ZZ98" s="52"/>
      <c r="AAA98" s="192"/>
      <c r="AAD98" s="90"/>
      <c r="AAE98" s="519">
        <v>1</v>
      </c>
      <c r="AAF98" s="190" t="s">
        <v>52</v>
      </c>
      <c r="AAG98" s="60"/>
      <c r="AAH98" s="60"/>
      <c r="AAI98" s="72"/>
      <c r="AAJ98" s="55"/>
      <c r="AAK98" s="76" t="str">
        <f>S.Staff.Lead&amp;":"</f>
        <v>AndreaRW:</v>
      </c>
      <c r="AAL98" s="90"/>
    </row>
    <row r="99" spans="1:715" s="23" customFormat="1" ht="15.75" customHeight="1" outlineLevel="1" thickBot="1">
      <c r="A99" s="171"/>
      <c r="B99" s="363" t="str">
        <f t="shared" ref="B99" si="38">AAK99</f>
        <v>* saves email as Rule_Development | 1-Planning | DA.APPROVAL.pdf</v>
      </c>
      <c r="C99" s="790" t="str">
        <f>HYPERLINK("\\deqhq1\Rule_Development\Currrent Plan","i")</f>
        <v>i</v>
      </c>
      <c r="D99" s="261"/>
      <c r="E99"/>
      <c r="F99" s="457">
        <f ca="1">IF(YEAR(H99)&gt;2000,NETWORKDAYS(TODAY(),H99,S.DDL_DEQClosed),0)</f>
        <v>-14</v>
      </c>
      <c r="G99"/>
      <c r="H99" s="264">
        <f>AAH99</f>
        <v>41554</v>
      </c>
      <c r="I99" s="244"/>
      <c r="J99" s="193"/>
      <c r="K99" s="46"/>
      <c r="L99" s="46"/>
      <c r="M99" s="46"/>
      <c r="N99" s="46"/>
      <c r="O99" s="46"/>
      <c r="P99" s="46"/>
      <c r="Q99" s="46"/>
      <c r="R99" s="46"/>
      <c r="S99" s="46"/>
      <c r="T99" s="46"/>
      <c r="U99" s="46"/>
      <c r="V99" s="46"/>
      <c r="W99" s="46"/>
      <c r="X99" s="46"/>
      <c r="Y99" s="46"/>
      <c r="Z99" s="46"/>
      <c r="AA99" s="46"/>
      <c r="AB99" s="46"/>
      <c r="AC99" s="46"/>
      <c r="AD99" s="46"/>
      <c r="AE99" s="46"/>
      <c r="AF99" s="46"/>
      <c r="AG99" s="46"/>
      <c r="AH99" s="46"/>
      <c r="AI99" s="46"/>
      <c r="AJ99" s="46"/>
      <c r="AK99" s="46"/>
      <c r="AL99" s="46"/>
      <c r="AM99" s="46"/>
      <c r="AN99" s="46"/>
      <c r="AO99" s="46"/>
      <c r="AP99" s="46"/>
      <c r="AQ99" s="46"/>
      <c r="AR99" s="46"/>
      <c r="AS99" s="46"/>
      <c r="AT99" s="46"/>
      <c r="AU99" s="46"/>
      <c r="AV99" s="46"/>
      <c r="AW99" s="46"/>
      <c r="AX99" s="46"/>
      <c r="AY99" s="46"/>
      <c r="AZ99" s="46"/>
      <c r="BA99" s="46"/>
      <c r="BB99" s="46"/>
      <c r="BC99" s="46"/>
      <c r="BD99" s="46"/>
      <c r="BE99" s="46"/>
      <c r="BF99" s="46"/>
      <c r="BG99" s="46"/>
      <c r="BH99" s="46"/>
      <c r="BI99" s="46"/>
      <c r="BJ99" s="46"/>
      <c r="BK99" s="46"/>
      <c r="BL99" s="46"/>
      <c r="BM99" s="46"/>
      <c r="BN99" s="46"/>
      <c r="BO99" s="46"/>
      <c r="BP99" s="46"/>
      <c r="BQ99" s="46"/>
      <c r="BR99" s="46"/>
      <c r="BS99" s="46"/>
      <c r="BT99" s="46"/>
      <c r="BU99" s="46"/>
      <c r="BV99" s="46"/>
      <c r="BW99" s="46"/>
      <c r="BX99" s="46"/>
      <c r="BY99" s="46"/>
      <c r="BZ99" s="46"/>
      <c r="CA99" s="46"/>
      <c r="CB99" s="46"/>
      <c r="CC99" s="46"/>
      <c r="CD99" s="46"/>
      <c r="CE99" s="46"/>
      <c r="CF99" s="46"/>
      <c r="CG99" s="46"/>
      <c r="CH99" s="46"/>
      <c r="CI99" s="46"/>
      <c r="CJ99" s="46"/>
      <c r="CK99" s="46"/>
      <c r="CL99" s="46"/>
      <c r="CM99" s="46"/>
      <c r="CN99" s="46"/>
      <c r="CO99" s="46"/>
      <c r="CP99" s="46"/>
      <c r="CQ99" s="46"/>
      <c r="CR99" s="46"/>
      <c r="CS99" s="46"/>
      <c r="CT99" s="46"/>
      <c r="CU99" s="46"/>
      <c r="CV99" s="46"/>
      <c r="CW99" s="46"/>
      <c r="CX99" s="46"/>
      <c r="CY99" s="46"/>
      <c r="CZ99" s="46"/>
      <c r="DA99" s="46"/>
      <c r="DB99" s="46"/>
      <c r="DC99" s="46"/>
      <c r="DD99" s="46"/>
      <c r="DE99" s="46"/>
      <c r="DF99" s="46"/>
      <c r="DG99" s="46"/>
      <c r="DH99" s="46"/>
      <c r="DI99" s="46"/>
      <c r="DJ99" s="46"/>
      <c r="DK99" s="46"/>
      <c r="DL99" s="46"/>
      <c r="DM99" s="46"/>
      <c r="DN99" s="46"/>
      <c r="DO99" s="46"/>
      <c r="DP99" s="46"/>
      <c r="DQ99"/>
      <c r="DR99"/>
      <c r="DS99"/>
      <c r="DT99"/>
      <c r="DU99"/>
      <c r="DV99"/>
      <c r="DW99"/>
      <c r="DX99"/>
      <c r="DY99"/>
      <c r="DZ99"/>
      <c r="EA99"/>
      <c r="EB99"/>
      <c r="EC99"/>
      <c r="ED99"/>
      <c r="EE99"/>
      <c r="EF99"/>
      <c r="EG99"/>
      <c r="EH99"/>
      <c r="EI99"/>
      <c r="EJ99"/>
      <c r="EK99"/>
      <c r="EL99"/>
      <c r="EM99"/>
      <c r="EN99"/>
      <c r="EO99"/>
      <c r="EP99"/>
      <c r="EQ99"/>
      <c r="ER99"/>
      <c r="ES99"/>
      <c r="ET99"/>
      <c r="EU99"/>
      <c r="EV99"/>
      <c r="EW99"/>
      <c r="EX99"/>
      <c r="EY99"/>
      <c r="EZ99"/>
      <c r="FA99"/>
      <c r="FB99"/>
      <c r="FC99"/>
      <c r="FD99"/>
      <c r="FE99"/>
      <c r="FF99"/>
      <c r="FG99"/>
      <c r="FH99"/>
      <c r="FI99"/>
      <c r="FJ99"/>
      <c r="FK99"/>
      <c r="FL99"/>
      <c r="FM99"/>
      <c r="FN99"/>
      <c r="FO99"/>
      <c r="FP99"/>
      <c r="FQ99"/>
      <c r="FR99"/>
      <c r="FS99"/>
      <c r="FT99"/>
      <c r="FU99"/>
      <c r="FV99"/>
      <c r="FW99"/>
      <c r="FX99"/>
      <c r="FY99"/>
      <c r="FZ99"/>
      <c r="GA99"/>
      <c r="GB99"/>
      <c r="GC99"/>
      <c r="GD99"/>
      <c r="GE99"/>
      <c r="GF99"/>
      <c r="GG99"/>
      <c r="GH99"/>
      <c r="GI99"/>
      <c r="GJ99"/>
      <c r="GK99"/>
      <c r="GL99"/>
      <c r="GM99"/>
      <c r="GN99"/>
      <c r="GO99"/>
      <c r="GP99"/>
      <c r="GQ99"/>
      <c r="GR99"/>
      <c r="GS99"/>
      <c r="GT99"/>
      <c r="GU99"/>
      <c r="GV99"/>
      <c r="GW99"/>
      <c r="GX99"/>
      <c r="GY99"/>
      <c r="GZ99"/>
      <c r="HA99"/>
      <c r="HB99"/>
      <c r="HC99"/>
      <c r="HD99"/>
      <c r="HE99"/>
      <c r="HF99"/>
      <c r="HG99"/>
      <c r="HH99"/>
      <c r="HI99"/>
      <c r="HJ99"/>
      <c r="HK99"/>
      <c r="HL99"/>
      <c r="HM99"/>
      <c r="HN99"/>
      <c r="HO99"/>
      <c r="HP99"/>
      <c r="HQ99"/>
      <c r="HR99"/>
      <c r="HS99"/>
      <c r="HT99"/>
      <c r="HU99"/>
      <c r="HV99"/>
      <c r="HW99"/>
      <c r="HX99"/>
      <c r="HY99"/>
      <c r="HZ99"/>
      <c r="IA99"/>
      <c r="IB99"/>
      <c r="IC99"/>
      <c r="ID99"/>
      <c r="IE99"/>
      <c r="IF99"/>
      <c r="IG99"/>
      <c r="IH99"/>
      <c r="II99"/>
      <c r="IJ99"/>
      <c r="IK99"/>
      <c r="IL99"/>
      <c r="IM99"/>
      <c r="IN99"/>
      <c r="IO99"/>
      <c r="IP99"/>
      <c r="IQ99"/>
      <c r="IR99"/>
      <c r="IS99"/>
      <c r="IT99"/>
      <c r="IU99"/>
      <c r="IV99"/>
      <c r="IW99"/>
      <c r="IX99"/>
      <c r="IY99"/>
      <c r="IZ99"/>
      <c r="JA99"/>
      <c r="JB99"/>
      <c r="JC99"/>
      <c r="JD99"/>
      <c r="JE99"/>
      <c r="JF99"/>
      <c r="JG99"/>
      <c r="JH99"/>
      <c r="JI99"/>
      <c r="JJ99"/>
      <c r="JK99"/>
      <c r="JL99"/>
      <c r="JM99"/>
      <c r="JN99"/>
      <c r="JO99"/>
      <c r="JP99"/>
      <c r="JQ99"/>
      <c r="JR99"/>
      <c r="JS99"/>
      <c r="JT99"/>
      <c r="JU99"/>
      <c r="JV99"/>
      <c r="JW99"/>
      <c r="JX99"/>
      <c r="JY99"/>
      <c r="JZ99"/>
      <c r="KA99"/>
      <c r="KB99"/>
      <c r="KC99"/>
      <c r="KD99"/>
      <c r="KE99"/>
      <c r="KF99"/>
      <c r="KG99"/>
      <c r="KH99"/>
      <c r="KI99"/>
      <c r="KJ99"/>
      <c r="KK99"/>
      <c r="KL99"/>
      <c r="KM99"/>
      <c r="KN99"/>
      <c r="KO99"/>
      <c r="KP99"/>
      <c r="KQ99"/>
      <c r="KR99"/>
      <c r="KS99"/>
      <c r="KT99"/>
      <c r="KU99"/>
      <c r="KV99"/>
      <c r="KW99"/>
      <c r="KX99"/>
      <c r="KY99"/>
      <c r="KZ99"/>
      <c r="LA99"/>
      <c r="LB99"/>
      <c r="LC99"/>
      <c r="LD99"/>
      <c r="LE99"/>
      <c r="LF99"/>
      <c r="LG99"/>
      <c r="LH99"/>
      <c r="LI99"/>
      <c r="LJ99"/>
      <c r="LK99"/>
      <c r="LL99"/>
      <c r="LM99"/>
      <c r="LN99"/>
      <c r="LO99"/>
      <c r="LP99"/>
      <c r="LQ99"/>
      <c r="LR99"/>
      <c r="LS99"/>
      <c r="LT99"/>
      <c r="LU99"/>
      <c r="LV99"/>
      <c r="LW99"/>
      <c r="LX99"/>
      <c r="LY99"/>
      <c r="LZ99"/>
      <c r="MA99"/>
      <c r="MB99"/>
      <c r="MC99"/>
      <c r="MD99"/>
      <c r="ME99"/>
      <c r="MF99"/>
      <c r="MG99"/>
      <c r="MH99"/>
      <c r="MI99"/>
      <c r="MJ99"/>
      <c r="MK99"/>
      <c r="ML99"/>
      <c r="MM99"/>
      <c r="MN99"/>
      <c r="MO99"/>
      <c r="MP99"/>
      <c r="MQ99"/>
      <c r="MR99"/>
      <c r="MS99"/>
      <c r="MT99"/>
      <c r="MU99"/>
      <c r="MV99"/>
      <c r="MW99"/>
      <c r="MX99"/>
      <c r="MY99"/>
      <c r="MZ99"/>
      <c r="NA99"/>
      <c r="NB99"/>
      <c r="NC99"/>
      <c r="ND99"/>
      <c r="NE99"/>
      <c r="NF99"/>
      <c r="NG99"/>
      <c r="NH99"/>
      <c r="NI99"/>
      <c r="NJ99"/>
      <c r="NK99"/>
      <c r="NL99"/>
      <c r="NM99"/>
      <c r="NN99"/>
      <c r="NO99"/>
      <c r="NP99"/>
      <c r="NQ99"/>
      <c r="NR99"/>
      <c r="NS99"/>
      <c r="NT99"/>
      <c r="NU99"/>
      <c r="NV99"/>
      <c r="NW99"/>
      <c r="NX99"/>
      <c r="NY99"/>
      <c r="NZ99"/>
      <c r="OA99"/>
      <c r="OB99"/>
      <c r="OC99"/>
      <c r="OD99"/>
      <c r="OE99"/>
      <c r="OF99"/>
      <c r="OG99"/>
      <c r="OH99"/>
      <c r="OI99"/>
      <c r="OJ99"/>
      <c r="OK99"/>
      <c r="OL99"/>
      <c r="OM99"/>
      <c r="ON99"/>
      <c r="OO99"/>
      <c r="OP99"/>
      <c r="OQ99"/>
      <c r="OR99"/>
      <c r="OS99"/>
      <c r="OT99"/>
      <c r="OU99"/>
      <c r="OV99"/>
      <c r="OW99"/>
      <c r="OX99"/>
      <c r="OY99"/>
      <c r="OZ99"/>
      <c r="PA99"/>
      <c r="PB99"/>
      <c r="PC99"/>
      <c r="PD99"/>
      <c r="PE99"/>
      <c r="PF99"/>
      <c r="PG99"/>
      <c r="PH99"/>
      <c r="PI99"/>
      <c r="PJ99"/>
      <c r="PK99"/>
      <c r="PL99"/>
      <c r="PM99"/>
      <c r="PN99"/>
      <c r="PO99"/>
      <c r="PP99"/>
      <c r="PQ99"/>
      <c r="PR99"/>
      <c r="PS99"/>
      <c r="PT99"/>
      <c r="PU99"/>
      <c r="PV99"/>
      <c r="PW99"/>
      <c r="PX99"/>
      <c r="PY99"/>
      <c r="PZ99"/>
      <c r="QA99"/>
      <c r="QB99"/>
      <c r="QC99"/>
      <c r="QD99"/>
      <c r="QE99"/>
      <c r="QF99"/>
      <c r="QG99"/>
      <c r="QH99"/>
      <c r="QI99"/>
      <c r="QJ99"/>
      <c r="QK99"/>
      <c r="QL99"/>
      <c r="QM99"/>
      <c r="QN99"/>
      <c r="QO99"/>
      <c r="QP99"/>
      <c r="QQ99"/>
      <c r="QR99"/>
      <c r="QS99"/>
      <c r="QT99"/>
      <c r="QU99"/>
      <c r="QV99"/>
      <c r="QW99"/>
      <c r="QX99"/>
      <c r="QY99"/>
      <c r="QZ99"/>
      <c r="RA99"/>
      <c r="RB99"/>
      <c r="RC99"/>
      <c r="RD99"/>
      <c r="RE99"/>
      <c r="RF99"/>
      <c r="RG99"/>
      <c r="RH99"/>
      <c r="RI99"/>
      <c r="RJ99"/>
      <c r="RK99"/>
      <c r="RL99"/>
      <c r="RM99"/>
      <c r="RN99"/>
      <c r="RO99"/>
      <c r="RP99"/>
      <c r="RQ99"/>
      <c r="RR99"/>
      <c r="RS99"/>
      <c r="RT99"/>
      <c r="RU99"/>
      <c r="RV99"/>
      <c r="RW99"/>
      <c r="RX99"/>
      <c r="RY99"/>
      <c r="RZ99"/>
      <c r="SA99"/>
      <c r="SB99"/>
      <c r="SC99"/>
      <c r="SD99"/>
      <c r="SE99"/>
      <c r="SF99"/>
      <c r="SG99"/>
      <c r="SH99"/>
      <c r="SI99"/>
      <c r="SJ99"/>
      <c r="SK99"/>
      <c r="SL99"/>
      <c r="SM99"/>
      <c r="SN99"/>
      <c r="SO99"/>
      <c r="SP99"/>
      <c r="SQ99"/>
      <c r="SR99"/>
      <c r="SS99"/>
      <c r="ST99"/>
      <c r="SU99"/>
      <c r="SV99"/>
      <c r="SW99"/>
      <c r="SX99"/>
      <c r="SY99"/>
      <c r="SZ99"/>
      <c r="TA99"/>
      <c r="TB99"/>
      <c r="TC99"/>
      <c r="TD99"/>
      <c r="TE99"/>
      <c r="TF99"/>
      <c r="TG99"/>
      <c r="TH99"/>
      <c r="TI99"/>
      <c r="TJ99"/>
      <c r="TK99"/>
      <c r="TL99"/>
      <c r="TM99"/>
      <c r="TN99"/>
      <c r="TO99"/>
      <c r="TP99"/>
      <c r="TQ99"/>
      <c r="TR99"/>
      <c r="TS99"/>
      <c r="TT99"/>
      <c r="TU99"/>
      <c r="TV99"/>
      <c r="TW99"/>
      <c r="TX99"/>
      <c r="TY99"/>
      <c r="TZ99"/>
      <c r="UA99"/>
      <c r="UB99"/>
      <c r="UC99"/>
      <c r="UD99"/>
      <c r="UE99"/>
      <c r="UF99"/>
      <c r="UG99"/>
      <c r="UH99"/>
      <c r="UI99"/>
      <c r="UJ99"/>
      <c r="UK99"/>
      <c r="UL99"/>
      <c r="UM99"/>
      <c r="UN99"/>
      <c r="UO99"/>
      <c r="UP99"/>
      <c r="UQ99"/>
      <c r="UR99"/>
      <c r="US99"/>
      <c r="UT99"/>
      <c r="UU99"/>
      <c r="UV99"/>
      <c r="UW99"/>
      <c r="UX99"/>
      <c r="UY99"/>
      <c r="UZ99"/>
      <c r="VA99"/>
      <c r="VB99"/>
      <c r="VC99"/>
      <c r="VD99"/>
      <c r="VE99"/>
      <c r="VF99"/>
      <c r="VG99"/>
      <c r="VH99"/>
      <c r="VI99"/>
      <c r="VJ99"/>
      <c r="VK99"/>
      <c r="VL99"/>
      <c r="VM99"/>
      <c r="VN99"/>
      <c r="VO99"/>
      <c r="VP99"/>
      <c r="VQ99"/>
      <c r="VR99"/>
      <c r="VS99"/>
      <c r="VT99"/>
      <c r="VU99"/>
      <c r="VV99"/>
      <c r="VW99"/>
      <c r="VX99"/>
      <c r="VY99"/>
      <c r="VZ99"/>
      <c r="WA99"/>
      <c r="WB99"/>
      <c r="WC99"/>
      <c r="WD99"/>
      <c r="WE99"/>
      <c r="WF99"/>
      <c r="WG99"/>
      <c r="WH99"/>
      <c r="WI99"/>
      <c r="WJ99"/>
      <c r="WK99"/>
      <c r="WL99"/>
      <c r="WM99"/>
      <c r="WN99"/>
      <c r="WO99"/>
      <c r="WP99"/>
      <c r="WQ99"/>
      <c r="WR99"/>
      <c r="WS99"/>
      <c r="WT99"/>
      <c r="WU99"/>
      <c r="WV99"/>
      <c r="WW99"/>
      <c r="WX99"/>
      <c r="WY99"/>
      <c r="WZ99"/>
      <c r="XA99"/>
      <c r="XB99"/>
      <c r="XC99"/>
      <c r="XD99"/>
      <c r="XE99"/>
      <c r="XF99"/>
      <c r="XG99"/>
      <c r="XH99"/>
      <c r="XI99"/>
      <c r="XJ99"/>
      <c r="XK99"/>
      <c r="XL99"/>
      <c r="XM99"/>
      <c r="XN99"/>
      <c r="XO99"/>
      <c r="XP99"/>
      <c r="XQ99"/>
      <c r="XR99"/>
      <c r="XS99"/>
      <c r="XT99"/>
      <c r="XU99"/>
      <c r="XV99"/>
      <c r="XW99"/>
      <c r="XX99"/>
      <c r="XY99"/>
      <c r="XZ99"/>
      <c r="YA99"/>
      <c r="YB99"/>
      <c r="YC99"/>
      <c r="YD99"/>
      <c r="YE99"/>
      <c r="YF99"/>
      <c r="YG99"/>
      <c r="YH99"/>
      <c r="YI99"/>
      <c r="YJ99"/>
      <c r="YK99"/>
      <c r="YL99"/>
      <c r="YM99"/>
      <c r="YN99"/>
      <c r="YO99"/>
      <c r="YP99"/>
      <c r="YQ99"/>
      <c r="YR99"/>
      <c r="YS99"/>
      <c r="YT99"/>
      <c r="YU99"/>
      <c r="YV99"/>
      <c r="YW99"/>
      <c r="YX99"/>
      <c r="YY99"/>
      <c r="YZ99"/>
      <c r="ZA99"/>
      <c r="ZB99"/>
      <c r="ZC99"/>
      <c r="ZD99"/>
      <c r="ZE99"/>
      <c r="ZF99"/>
      <c r="ZG99"/>
      <c r="ZH99"/>
      <c r="ZI99"/>
      <c r="ZJ99"/>
      <c r="ZK99"/>
      <c r="ZL99"/>
      <c r="ZM99"/>
      <c r="ZN99"/>
      <c r="ZO99"/>
      <c r="ZP99"/>
      <c r="ZQ99"/>
      <c r="ZR99"/>
      <c r="ZS99"/>
      <c r="ZT99"/>
      <c r="ZU99"/>
      <c r="ZV99"/>
      <c r="ZW99"/>
      <c r="ZX99"/>
      <c r="ZY99"/>
      <c r="ZZ99" s="52"/>
      <c r="AAA99" s="192"/>
      <c r="AAD99" s="90"/>
      <c r="AAE99" s="519">
        <f t="shared" ref="AAE99" si="39">IF(S.Planning.DecisionToAddToPlan="A",1,0)</f>
        <v>1</v>
      </c>
      <c r="AAF99" s="90"/>
      <c r="AAG99" s="71"/>
      <c r="AAH99" s="73">
        <f>S.Planning.AddConcepToPlanDate</f>
        <v>41554</v>
      </c>
      <c r="AAI99" s="72"/>
      <c r="AAJ99" s="75"/>
      <c r="AAK99" s="92" t="str">
        <f>"* saves email as Rule_Development | 1-Planning | DA.APPROVAL.pdf"</f>
        <v>* saves email as Rule_Development | 1-Planning | DA.APPROVAL.pdf</v>
      </c>
      <c r="AAL99" s="90"/>
    </row>
    <row r="100" spans="1:715" s="23" customFormat="1" ht="15.75" customHeight="1" outlineLevel="1" thickBot="1">
      <c r="A100" s="171"/>
      <c r="B100" s="413" t="str">
        <f>AAK100</f>
        <v>* selects 'A' if apprroved, 'P' if postponed, 'R' if rejected</v>
      </c>
      <c r="C100" s="273" t="s">
        <v>146</v>
      </c>
      <c r="E100" s="267"/>
      <c r="F100" s="267"/>
      <c r="G100" s="269" t="s">
        <v>0</v>
      </c>
      <c r="H100" s="269"/>
      <c r="I100" s="244"/>
      <c r="J100" s="193"/>
      <c r="K100" s="46"/>
      <c r="L100" s="46"/>
      <c r="M100" s="46"/>
      <c r="N100" s="46"/>
      <c r="O100" s="46"/>
      <c r="P100" s="46"/>
      <c r="Q100" s="46"/>
      <c r="R100" s="46"/>
      <c r="S100" s="46"/>
      <c r="T100" s="46"/>
      <c r="U100" s="46"/>
      <c r="V100" s="46"/>
      <c r="W100" s="46"/>
      <c r="X100" s="46"/>
      <c r="Y100" s="46"/>
      <c r="Z100" s="46"/>
      <c r="AA100" s="46"/>
      <c r="AB100" s="46"/>
      <c r="AC100" s="46"/>
      <c r="AD100" s="46"/>
      <c r="AE100" s="46"/>
      <c r="AF100" s="46"/>
      <c r="AG100" s="46"/>
      <c r="AH100" s="46"/>
      <c r="AI100" s="46"/>
      <c r="AJ100" s="46"/>
      <c r="AK100" s="46"/>
      <c r="AL100" s="46"/>
      <c r="AM100" s="46"/>
      <c r="AN100" s="46"/>
      <c r="AO100" s="46"/>
      <c r="AP100" s="46"/>
      <c r="AQ100" s="46"/>
      <c r="AR100" s="46"/>
      <c r="AS100" s="46"/>
      <c r="AT100" s="46"/>
      <c r="AU100" s="46"/>
      <c r="AV100" s="46"/>
      <c r="AW100" s="46"/>
      <c r="AX100" s="46"/>
      <c r="AY100" s="46"/>
      <c r="AZ100" s="46"/>
      <c r="BA100" s="46"/>
      <c r="BB100" s="46"/>
      <c r="BC100" s="46"/>
      <c r="BD100" s="46"/>
      <c r="BE100" s="46"/>
      <c r="BF100" s="46"/>
      <c r="BG100" s="46"/>
      <c r="BH100" s="46"/>
      <c r="BI100" s="46"/>
      <c r="BJ100" s="46"/>
      <c r="BK100" s="46"/>
      <c r="BL100" s="46"/>
      <c r="BM100" s="46"/>
      <c r="BN100" s="46"/>
      <c r="BO100" s="46"/>
      <c r="BP100" s="46"/>
      <c r="BQ100" s="46"/>
      <c r="BR100" s="46"/>
      <c r="BS100" s="46"/>
      <c r="BT100" s="46"/>
      <c r="BU100" s="46"/>
      <c r="BV100" s="46"/>
      <c r="BW100" s="46"/>
      <c r="BX100" s="46"/>
      <c r="BY100" s="46"/>
      <c r="BZ100" s="46"/>
      <c r="CA100" s="46"/>
      <c r="CB100" s="46"/>
      <c r="CC100" s="46"/>
      <c r="CD100" s="46"/>
      <c r="CE100" s="46"/>
      <c r="CF100" s="46"/>
      <c r="CG100" s="46"/>
      <c r="CH100" s="46"/>
      <c r="CI100" s="46"/>
      <c r="CJ100" s="46"/>
      <c r="CK100" s="46"/>
      <c r="CL100" s="46"/>
      <c r="CM100" s="46"/>
      <c r="CN100" s="46"/>
      <c r="CO100" s="46"/>
      <c r="CP100" s="46"/>
      <c r="CQ100" s="46"/>
      <c r="CR100" s="46"/>
      <c r="CS100" s="46"/>
      <c r="CT100" s="46"/>
      <c r="CU100" s="46"/>
      <c r="CV100" s="46"/>
      <c r="CW100" s="46"/>
      <c r="CX100" s="46"/>
      <c r="CY100" s="46"/>
      <c r="CZ100" s="46"/>
      <c r="DA100" s="46"/>
      <c r="DB100" s="46"/>
      <c r="DC100" s="46"/>
      <c r="DD100" s="46"/>
      <c r="DE100" s="46"/>
      <c r="DF100" s="46"/>
      <c r="DG100" s="46"/>
      <c r="DH100" s="46"/>
      <c r="DI100" s="46"/>
      <c r="DJ100" s="46"/>
      <c r="DK100" s="46"/>
      <c r="DL100" s="46"/>
      <c r="DM100" s="46"/>
      <c r="DN100" s="46"/>
      <c r="DO100" s="46"/>
      <c r="DP100" s="46"/>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c r="FM100"/>
      <c r="FN100"/>
      <c r="FO100"/>
      <c r="FP100"/>
      <c r="FQ100"/>
      <c r="FR100"/>
      <c r="FS100"/>
      <c r="FT100"/>
      <c r="FU100"/>
      <c r="FV100"/>
      <c r="FW100"/>
      <c r="FX100"/>
      <c r="FY100"/>
      <c r="FZ100"/>
      <c r="GA100"/>
      <c r="GB100"/>
      <c r="GC100"/>
      <c r="GD100"/>
      <c r="GE100"/>
      <c r="GF100"/>
      <c r="GG100"/>
      <c r="GH100"/>
      <c r="GI100"/>
      <c r="GJ100"/>
      <c r="GK100"/>
      <c r="GL100"/>
      <c r="GM100"/>
      <c r="GN100"/>
      <c r="GO100"/>
      <c r="GP100"/>
      <c r="GQ100"/>
      <c r="GR100"/>
      <c r="GS100"/>
      <c r="GT100"/>
      <c r="GU100"/>
      <c r="GV100"/>
      <c r="GW100"/>
      <c r="GX100"/>
      <c r="GY100"/>
      <c r="GZ100"/>
      <c r="HA100"/>
      <c r="HB100"/>
      <c r="HC100"/>
      <c r="HD100"/>
      <c r="HE100"/>
      <c r="HF100"/>
      <c r="HG100"/>
      <c r="HH100"/>
      <c r="HI100"/>
      <c r="HJ100"/>
      <c r="HK100"/>
      <c r="HL100"/>
      <c r="HM100"/>
      <c r="HN100"/>
      <c r="HO100"/>
      <c r="HP100"/>
      <c r="HQ100"/>
      <c r="HR100"/>
      <c r="HS100"/>
      <c r="HT100"/>
      <c r="HU100"/>
      <c r="HV100"/>
      <c r="HW100"/>
      <c r="HX100"/>
      <c r="HY100"/>
      <c r="HZ100"/>
      <c r="IA100"/>
      <c r="IB100"/>
      <c r="IC100"/>
      <c r="ID100"/>
      <c r="IE100"/>
      <c r="IF100"/>
      <c r="IG100"/>
      <c r="IH100"/>
      <c r="II100"/>
      <c r="IJ100"/>
      <c r="IK100"/>
      <c r="IL100"/>
      <c r="IM100"/>
      <c r="IN100"/>
      <c r="IO100"/>
      <c r="IP100"/>
      <c r="IQ100"/>
      <c r="IR100"/>
      <c r="IS100"/>
      <c r="IT100"/>
      <c r="IU100"/>
      <c r="IV100"/>
      <c r="IW100"/>
      <c r="IX100"/>
      <c r="IY100"/>
      <c r="IZ100"/>
      <c r="JA100"/>
      <c r="JB100"/>
      <c r="JC100"/>
      <c r="JD100"/>
      <c r="JE100"/>
      <c r="JF100"/>
      <c r="JG100"/>
      <c r="JH100"/>
      <c r="JI100"/>
      <c r="JJ100"/>
      <c r="JK100"/>
      <c r="JL100"/>
      <c r="JM100"/>
      <c r="JN100"/>
      <c r="JO100"/>
      <c r="JP100"/>
      <c r="JQ100"/>
      <c r="JR100"/>
      <c r="JS100"/>
      <c r="JT100"/>
      <c r="JU100"/>
      <c r="JV100"/>
      <c r="JW100"/>
      <c r="JX100"/>
      <c r="JY100"/>
      <c r="JZ100"/>
      <c r="KA100"/>
      <c r="KB100"/>
      <c r="KC100"/>
      <c r="KD100"/>
      <c r="KE100"/>
      <c r="KF100"/>
      <c r="KG100"/>
      <c r="KH100"/>
      <c r="KI100"/>
      <c r="KJ100"/>
      <c r="KK100"/>
      <c r="KL100"/>
      <c r="KM100"/>
      <c r="KN100"/>
      <c r="KO100"/>
      <c r="KP100"/>
      <c r="KQ100"/>
      <c r="KR100"/>
      <c r="KS100"/>
      <c r="KT100"/>
      <c r="KU100"/>
      <c r="KV100"/>
      <c r="KW100"/>
      <c r="KX100"/>
      <c r="KY100"/>
      <c r="KZ100"/>
      <c r="LA100"/>
      <c r="LB100"/>
      <c r="LC100"/>
      <c r="LD100"/>
      <c r="LE100"/>
      <c r="LF100"/>
      <c r="LG100"/>
      <c r="LH100"/>
      <c r="LI100"/>
      <c r="LJ100"/>
      <c r="LK100"/>
      <c r="LL100"/>
      <c r="LM100"/>
      <c r="LN100"/>
      <c r="LO100"/>
      <c r="LP100"/>
      <c r="LQ100"/>
      <c r="LR100"/>
      <c r="LS100"/>
      <c r="LT100"/>
      <c r="LU100"/>
      <c r="LV100"/>
      <c r="LW100"/>
      <c r="LX100"/>
      <c r="LY100"/>
      <c r="LZ100"/>
      <c r="MA100"/>
      <c r="MB100"/>
      <c r="MC100"/>
      <c r="MD100"/>
      <c r="ME100"/>
      <c r="MF100"/>
      <c r="MG100"/>
      <c r="MH100"/>
      <c r="MI100"/>
      <c r="MJ100"/>
      <c r="MK100"/>
      <c r="ML100"/>
      <c r="MM100"/>
      <c r="MN100"/>
      <c r="MO100"/>
      <c r="MP100"/>
      <c r="MQ100"/>
      <c r="MR100"/>
      <c r="MS100"/>
      <c r="MT100"/>
      <c r="MU100"/>
      <c r="MV100"/>
      <c r="MW100"/>
      <c r="MX100"/>
      <c r="MY100"/>
      <c r="MZ100"/>
      <c r="NA100"/>
      <c r="NB100"/>
      <c r="NC100"/>
      <c r="ND100"/>
      <c r="NE100"/>
      <c r="NF100"/>
      <c r="NG100"/>
      <c r="NH100"/>
      <c r="NI100"/>
      <c r="NJ100"/>
      <c r="NK100"/>
      <c r="NL100"/>
      <c r="NM100"/>
      <c r="NN100"/>
      <c r="NO100"/>
      <c r="NP100"/>
      <c r="NQ100"/>
      <c r="NR100"/>
      <c r="NS100"/>
      <c r="NT100"/>
      <c r="NU100"/>
      <c r="NV100"/>
      <c r="NW100"/>
      <c r="NX100"/>
      <c r="NY100"/>
      <c r="NZ100"/>
      <c r="OA100"/>
      <c r="OB100"/>
      <c r="OC100"/>
      <c r="OD100"/>
      <c r="OE100"/>
      <c r="OF100"/>
      <c r="OG100"/>
      <c r="OH100"/>
      <c r="OI100"/>
      <c r="OJ100"/>
      <c r="OK100"/>
      <c r="OL100"/>
      <c r="OM100"/>
      <c r="ON100"/>
      <c r="OO100"/>
      <c r="OP100"/>
      <c r="OQ100"/>
      <c r="OR100"/>
      <c r="OS100"/>
      <c r="OT100"/>
      <c r="OU100"/>
      <c r="OV100"/>
      <c r="OW100"/>
      <c r="OX100"/>
      <c r="OY100"/>
      <c r="OZ100"/>
      <c r="PA100"/>
      <c r="PB100"/>
      <c r="PC100"/>
      <c r="PD100"/>
      <c r="PE100"/>
      <c r="PF100"/>
      <c r="PG100"/>
      <c r="PH100"/>
      <c r="PI100"/>
      <c r="PJ100"/>
      <c r="PK100"/>
      <c r="PL100"/>
      <c r="PM100"/>
      <c r="PN100"/>
      <c r="PO100"/>
      <c r="PP100"/>
      <c r="PQ100"/>
      <c r="PR100"/>
      <c r="PS100"/>
      <c r="PT100"/>
      <c r="PU100"/>
      <c r="PV100"/>
      <c r="PW100"/>
      <c r="PX100"/>
      <c r="PY100"/>
      <c r="PZ100"/>
      <c r="QA100"/>
      <c r="QB100"/>
      <c r="QC100"/>
      <c r="QD100"/>
      <c r="QE100"/>
      <c r="QF100"/>
      <c r="QG100"/>
      <c r="QH100"/>
      <c r="QI100"/>
      <c r="QJ100"/>
      <c r="QK100"/>
      <c r="QL100"/>
      <c r="QM100"/>
      <c r="QN100"/>
      <c r="QO100"/>
      <c r="QP100"/>
      <c r="QQ100"/>
      <c r="QR100"/>
      <c r="QS100"/>
      <c r="QT100"/>
      <c r="QU100"/>
      <c r="QV100"/>
      <c r="QW100"/>
      <c r="QX100"/>
      <c r="QY100"/>
      <c r="QZ100"/>
      <c r="RA100"/>
      <c r="RB100"/>
      <c r="RC100"/>
      <c r="RD100"/>
      <c r="RE100"/>
      <c r="RF100"/>
      <c r="RG100"/>
      <c r="RH100"/>
      <c r="RI100"/>
      <c r="RJ100"/>
      <c r="RK100"/>
      <c r="RL100"/>
      <c r="RM100"/>
      <c r="RN100"/>
      <c r="RO100"/>
      <c r="RP100"/>
      <c r="RQ100"/>
      <c r="RR100"/>
      <c r="RS100"/>
      <c r="RT100"/>
      <c r="RU100"/>
      <c r="RV100"/>
      <c r="RW100"/>
      <c r="RX100"/>
      <c r="RY100"/>
      <c r="RZ100"/>
      <c r="SA100"/>
      <c r="SB100"/>
      <c r="SC100"/>
      <c r="SD100"/>
      <c r="SE100"/>
      <c r="SF100"/>
      <c r="SG100"/>
      <c r="SH100"/>
      <c r="SI100"/>
      <c r="SJ100"/>
      <c r="SK100"/>
      <c r="SL100"/>
      <c r="SM100"/>
      <c r="SN100"/>
      <c r="SO100"/>
      <c r="SP100"/>
      <c r="SQ100"/>
      <c r="SR100"/>
      <c r="SS100"/>
      <c r="ST100"/>
      <c r="SU100"/>
      <c r="SV100"/>
      <c r="SW100"/>
      <c r="SX100"/>
      <c r="SY100"/>
      <c r="SZ100"/>
      <c r="TA100"/>
      <c r="TB100"/>
      <c r="TC100"/>
      <c r="TD100"/>
      <c r="TE100"/>
      <c r="TF100"/>
      <c r="TG100"/>
      <c r="TH100"/>
      <c r="TI100"/>
      <c r="TJ100"/>
      <c r="TK100"/>
      <c r="TL100"/>
      <c r="TM100"/>
      <c r="TN100"/>
      <c r="TO100"/>
      <c r="TP100"/>
      <c r="TQ100"/>
      <c r="TR100"/>
      <c r="TS100"/>
      <c r="TT100"/>
      <c r="TU100"/>
      <c r="TV100"/>
      <c r="TW100"/>
      <c r="TX100"/>
      <c r="TY100"/>
      <c r="TZ100"/>
      <c r="UA100"/>
      <c r="UB100"/>
      <c r="UC100"/>
      <c r="UD100"/>
      <c r="UE100"/>
      <c r="UF100"/>
      <c r="UG100"/>
      <c r="UH100"/>
      <c r="UI100"/>
      <c r="UJ100"/>
      <c r="UK100"/>
      <c r="UL100"/>
      <c r="UM100"/>
      <c r="UN100"/>
      <c r="UO100"/>
      <c r="UP100"/>
      <c r="UQ100"/>
      <c r="UR100"/>
      <c r="US100"/>
      <c r="UT100"/>
      <c r="UU100"/>
      <c r="UV100"/>
      <c r="UW100"/>
      <c r="UX100"/>
      <c r="UY100"/>
      <c r="UZ100"/>
      <c r="VA100"/>
      <c r="VB100"/>
      <c r="VC100"/>
      <c r="VD100"/>
      <c r="VE100"/>
      <c r="VF100"/>
      <c r="VG100"/>
      <c r="VH100"/>
      <c r="VI100"/>
      <c r="VJ100"/>
      <c r="VK100"/>
      <c r="VL100"/>
      <c r="VM100"/>
      <c r="VN100"/>
      <c r="VO100"/>
      <c r="VP100"/>
      <c r="VQ100"/>
      <c r="VR100"/>
      <c r="VS100"/>
      <c r="VT100"/>
      <c r="VU100"/>
      <c r="VV100"/>
      <c r="VW100"/>
      <c r="VX100"/>
      <c r="VY100"/>
      <c r="VZ100"/>
      <c r="WA100"/>
      <c r="WB100"/>
      <c r="WC100"/>
      <c r="WD100"/>
      <c r="WE100"/>
      <c r="WF100"/>
      <c r="WG100"/>
      <c r="WH100"/>
      <c r="WI100"/>
      <c r="WJ100"/>
      <c r="WK100"/>
      <c r="WL100"/>
      <c r="WM100"/>
      <c r="WN100"/>
      <c r="WO100"/>
      <c r="WP100"/>
      <c r="WQ100"/>
      <c r="WR100"/>
      <c r="WS100"/>
      <c r="WT100"/>
      <c r="WU100"/>
      <c r="WV100"/>
      <c r="WW100"/>
      <c r="WX100"/>
      <c r="WY100"/>
      <c r="WZ100"/>
      <c r="XA100"/>
      <c r="XB100"/>
      <c r="XC100"/>
      <c r="XD100"/>
      <c r="XE100"/>
      <c r="XF100"/>
      <c r="XG100"/>
      <c r="XH100"/>
      <c r="XI100"/>
      <c r="XJ100"/>
      <c r="XK100"/>
      <c r="XL100"/>
      <c r="XM100"/>
      <c r="XN100"/>
      <c r="XO100"/>
      <c r="XP100"/>
      <c r="XQ100"/>
      <c r="XR100"/>
      <c r="XS100"/>
      <c r="XT100"/>
      <c r="XU100"/>
      <c r="XV100"/>
      <c r="XW100"/>
      <c r="XX100"/>
      <c r="XY100"/>
      <c r="XZ100"/>
      <c r="YA100"/>
      <c r="YB100"/>
      <c r="YC100"/>
      <c r="YD100"/>
      <c r="YE100"/>
      <c r="YF100"/>
      <c r="YG100"/>
      <c r="YH100"/>
      <c r="YI100"/>
      <c r="YJ100"/>
      <c r="YK100"/>
      <c r="YL100"/>
      <c r="YM100"/>
      <c r="YN100"/>
      <c r="YO100"/>
      <c r="YP100"/>
      <c r="YQ100"/>
      <c r="YR100"/>
      <c r="YS100"/>
      <c r="YT100"/>
      <c r="YU100"/>
      <c r="YV100"/>
      <c r="YW100"/>
      <c r="YX100"/>
      <c r="YY100"/>
      <c r="YZ100"/>
      <c r="ZA100"/>
      <c r="ZB100"/>
      <c r="ZC100"/>
      <c r="ZD100"/>
      <c r="ZE100"/>
      <c r="ZF100"/>
      <c r="ZG100"/>
      <c r="ZH100"/>
      <c r="ZI100"/>
      <c r="ZJ100"/>
      <c r="ZK100"/>
      <c r="ZL100"/>
      <c r="ZM100"/>
      <c r="ZN100"/>
      <c r="ZO100"/>
      <c r="ZP100"/>
      <c r="ZQ100"/>
      <c r="ZR100"/>
      <c r="ZS100"/>
      <c r="ZT100"/>
      <c r="ZU100"/>
      <c r="ZV100"/>
      <c r="ZW100"/>
      <c r="ZX100"/>
      <c r="ZY100"/>
      <c r="ZZ100" s="52"/>
      <c r="AAA100" s="192"/>
      <c r="AAD100" s="90"/>
      <c r="AAE100" s="519">
        <v>1</v>
      </c>
      <c r="AAF100" s="190" t="s">
        <v>52</v>
      </c>
      <c r="AAG100" s="71"/>
      <c r="AAH100" s="71"/>
      <c r="AAI100" s="72"/>
      <c r="AAJ100" s="55"/>
      <c r="AAK100" s="543" t="str">
        <f>"* selects 'A' if apprroved, 'P' if postponed, 'R' if rejected"</f>
        <v>* selects 'A' if apprroved, 'P' if postponed, 'R' if rejected</v>
      </c>
      <c r="AAL100" s="90"/>
    </row>
    <row r="101" spans="1:715" ht="15.75" customHeight="1" outlineLevel="1">
      <c r="A101" s="171"/>
      <c r="B101" s="740" t="s">
        <v>470</v>
      </c>
      <c r="C101" s="104"/>
      <c r="D101" s="158"/>
      <c r="E101" s="103"/>
      <c r="F101" s="103"/>
      <c r="G101" s="104" t="s">
        <v>0</v>
      </c>
      <c r="H101" s="104"/>
      <c r="I101" s="244"/>
      <c r="J101" s="193"/>
      <c r="K101" s="46"/>
      <c r="L101" s="46"/>
      <c r="M101" s="46"/>
      <c r="N101" s="46"/>
      <c r="O101" s="46"/>
      <c r="P101" s="46"/>
      <c r="Q101" s="46"/>
      <c r="R101" s="46"/>
      <c r="S101" s="46"/>
      <c r="T101" s="46"/>
      <c r="U101" s="46"/>
      <c r="V101" s="46"/>
      <c r="W101" s="46"/>
      <c r="X101" s="46"/>
      <c r="Y101" s="46"/>
      <c r="Z101" s="46"/>
      <c r="AA101" s="46"/>
      <c r="AB101" s="46"/>
      <c r="AC101" s="46"/>
      <c r="AD101" s="46"/>
      <c r="AE101" s="46"/>
      <c r="AF101" s="46"/>
      <c r="AG101" s="46"/>
      <c r="AH101" s="46"/>
      <c r="AI101" s="46"/>
      <c r="AJ101" s="46"/>
      <c r="AK101" s="46"/>
      <c r="AL101" s="46"/>
      <c r="AM101" s="46"/>
      <c r="AN101" s="46"/>
      <c r="AO101" s="46"/>
      <c r="AP101" s="46"/>
      <c r="AQ101" s="46"/>
      <c r="AR101" s="46"/>
      <c r="AS101" s="46"/>
      <c r="AT101" s="46"/>
      <c r="AU101" s="46"/>
      <c r="AV101" s="46"/>
      <c r="AW101" s="46"/>
      <c r="AX101" s="46"/>
      <c r="AY101" s="46"/>
      <c r="AZ101" s="46"/>
      <c r="BA101" s="46"/>
      <c r="BB101" s="46"/>
      <c r="BC101" s="46"/>
      <c r="BD101" s="46"/>
      <c r="BE101" s="46"/>
      <c r="BF101" s="46"/>
      <c r="BG101" s="46"/>
      <c r="BH101" s="46"/>
      <c r="BI101" s="46"/>
      <c r="BJ101" s="46"/>
      <c r="BK101" s="46"/>
      <c r="BL101" s="46"/>
      <c r="BM101" s="46"/>
      <c r="BN101" s="46"/>
      <c r="BO101" s="46"/>
      <c r="BP101" s="46"/>
      <c r="BQ101" s="46"/>
      <c r="BR101" s="46"/>
      <c r="BS101" s="46"/>
      <c r="BT101" s="46"/>
      <c r="BU101" s="46"/>
      <c r="BV101" s="46"/>
      <c r="BW101" s="46"/>
      <c r="BX101" s="46"/>
      <c r="BY101" s="46"/>
      <c r="BZ101" s="46"/>
      <c r="CA101" s="46"/>
      <c r="CB101" s="46"/>
      <c r="CC101" s="46"/>
      <c r="CD101" s="46"/>
      <c r="CE101" s="46"/>
      <c r="CF101" s="46"/>
      <c r="CG101" s="46"/>
      <c r="CH101" s="46"/>
      <c r="CI101" s="46"/>
      <c r="CJ101" s="46"/>
      <c r="CK101" s="46"/>
      <c r="CL101" s="46"/>
      <c r="CM101" s="46"/>
      <c r="CN101" s="46"/>
      <c r="CO101" s="46"/>
      <c r="CP101" s="46"/>
      <c r="CQ101" s="46"/>
      <c r="CR101" s="46"/>
      <c r="CS101" s="46"/>
      <c r="CT101" s="46"/>
      <c r="CU101" s="46"/>
      <c r="CV101" s="46"/>
      <c r="CW101" s="46"/>
      <c r="CX101" s="46"/>
      <c r="CY101" s="46"/>
      <c r="CZ101" s="46"/>
      <c r="DA101" s="46"/>
      <c r="DB101" s="46"/>
      <c r="DC101" s="46"/>
      <c r="DD101" s="46"/>
      <c r="DE101" s="46"/>
      <c r="DF101" s="46"/>
      <c r="DG101" s="46"/>
      <c r="DH101" s="46"/>
      <c r="DI101" s="46"/>
      <c r="DJ101" s="46"/>
      <c r="DK101" s="46"/>
      <c r="DL101" s="46"/>
      <c r="DM101" s="46"/>
      <c r="DN101" s="46"/>
      <c r="DO101" s="46"/>
      <c r="DP101" s="46"/>
      <c r="AAA101" s="192"/>
      <c r="AAD101" s="90"/>
      <c r="AAE101" s="519">
        <v>1</v>
      </c>
      <c r="AAF101" s="190" t="s">
        <v>52</v>
      </c>
      <c r="AAG101" s="71"/>
      <c r="AAH101" s="71"/>
      <c r="AAI101" s="72"/>
      <c r="AAJ101" s="55"/>
      <c r="AAK101" s="60" t="s">
        <v>0</v>
      </c>
      <c r="AAL101" s="90"/>
      <c r="AAM101"/>
    </row>
    <row r="102" spans="1:715" s="23" customFormat="1" ht="15.75" customHeight="1" outlineLevel="1">
      <c r="A102" s="171"/>
      <c r="B102" s="427" t="str">
        <f t="shared" ref="B102:B107" si="40">AAK102</f>
        <v xml:space="preserve">AndreaRW drafts EMAIL.AddToPlan </v>
      </c>
      <c r="C102" s="789" t="str">
        <f>HYPERLINK("\\deqhq1\Rule_Resources\i\EMAIL.AddToPlan.docx","I")</f>
        <v>I</v>
      </c>
      <c r="D102" s="261"/>
      <c r="E102" s="817">
        <f t="shared" ref="E102" si="41">NETWORKDAYS(G102,H102,S.DDL_DEQClosed)</f>
        <v>1</v>
      </c>
      <c r="F102" s="457">
        <f ca="1">IF(YEAR(H102)&gt;2000,NETWORKDAYS(TODAY(),H102,S.DDL_DEQClosed),0)</f>
        <v>-14</v>
      </c>
      <c r="G102" s="818">
        <f t="shared" ref="G102" si="42">AAG102</f>
        <v>41554</v>
      </c>
      <c r="H102" s="819">
        <f t="shared" ref="H102" si="43">AAH102</f>
        <v>41554</v>
      </c>
      <c r="I102" s="244"/>
      <c r="J102" s="193"/>
      <c r="K102" s="46"/>
      <c r="L102" s="46"/>
      <c r="M102" s="46"/>
      <c r="N102" s="46"/>
      <c r="O102" s="46"/>
      <c r="P102" s="46"/>
      <c r="Q102" s="46"/>
      <c r="R102" s="46"/>
      <c r="S102" s="46"/>
      <c r="T102" s="46"/>
      <c r="U102" s="46"/>
      <c r="V102" s="46"/>
      <c r="W102" s="46"/>
      <c r="X102" s="46"/>
      <c r="Y102" s="46"/>
      <c r="Z102" s="46"/>
      <c r="AA102" s="46"/>
      <c r="AB102" s="46"/>
      <c r="AC102" s="46"/>
      <c r="AD102" s="46"/>
      <c r="AE102" s="46"/>
      <c r="AF102" s="46"/>
      <c r="AG102" s="46"/>
      <c r="AH102" s="46"/>
      <c r="AI102" s="46"/>
      <c r="AJ102" s="46"/>
      <c r="AK102" s="46"/>
      <c r="AL102" s="46"/>
      <c r="AM102" s="46"/>
      <c r="AN102" s="46"/>
      <c r="AO102" s="46"/>
      <c r="AP102" s="46"/>
      <c r="AQ102" s="46"/>
      <c r="AR102" s="46"/>
      <c r="AS102" s="46"/>
      <c r="AT102" s="46"/>
      <c r="AU102" s="46"/>
      <c r="AV102" s="46"/>
      <c r="AW102" s="46"/>
      <c r="AX102" s="46"/>
      <c r="AY102" s="46"/>
      <c r="AZ102" s="46"/>
      <c r="BA102" s="46"/>
      <c r="BB102" s="46"/>
      <c r="BC102" s="46"/>
      <c r="BD102" s="46"/>
      <c r="BE102" s="46"/>
      <c r="BF102" s="46"/>
      <c r="BG102" s="46"/>
      <c r="BH102" s="46"/>
      <c r="BI102" s="46"/>
      <c r="BJ102" s="46"/>
      <c r="BK102" s="46"/>
      <c r="BL102" s="46"/>
      <c r="BM102" s="46"/>
      <c r="BN102" s="46"/>
      <c r="BO102" s="46"/>
      <c r="BP102" s="46"/>
      <c r="BQ102" s="46"/>
      <c r="BR102" s="46"/>
      <c r="BS102" s="46"/>
      <c r="BT102" s="46"/>
      <c r="BU102" s="46"/>
      <c r="BV102" s="46"/>
      <c r="BW102" s="46"/>
      <c r="BX102" s="46"/>
      <c r="BY102" s="46"/>
      <c r="BZ102" s="46"/>
      <c r="CA102" s="46"/>
      <c r="CB102" s="46"/>
      <c r="CC102" s="46"/>
      <c r="CD102" s="46"/>
      <c r="CE102" s="46"/>
      <c r="CF102" s="46"/>
      <c r="CG102" s="46"/>
      <c r="CH102" s="46"/>
      <c r="CI102" s="46"/>
      <c r="CJ102" s="46"/>
      <c r="CK102" s="46"/>
      <c r="CL102" s="46"/>
      <c r="CM102" s="46"/>
      <c r="CN102" s="46"/>
      <c r="CO102" s="46"/>
      <c r="CP102" s="46"/>
      <c r="CQ102" s="46"/>
      <c r="CR102" s="46"/>
      <c r="CS102" s="46"/>
      <c r="CT102" s="46"/>
      <c r="CU102" s="46"/>
      <c r="CV102" s="46"/>
      <c r="CW102" s="46"/>
      <c r="CX102" s="46"/>
      <c r="CY102" s="46"/>
      <c r="CZ102" s="46"/>
      <c r="DA102" s="46"/>
      <c r="DB102" s="46"/>
      <c r="DC102" s="46"/>
      <c r="DD102" s="46"/>
      <c r="DE102" s="46"/>
      <c r="DF102" s="46"/>
      <c r="DG102" s="46"/>
      <c r="DH102" s="46"/>
      <c r="DI102" s="46"/>
      <c r="DJ102" s="46"/>
      <c r="DK102" s="46"/>
      <c r="DL102" s="46"/>
      <c r="DM102" s="46"/>
      <c r="DN102" s="46"/>
      <c r="DO102" s="46"/>
      <c r="DP102" s="46"/>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c r="FP102"/>
      <c r="FQ102"/>
      <c r="FR102"/>
      <c r="FS102"/>
      <c r="FT102"/>
      <c r="FU102"/>
      <c r="FV102"/>
      <c r="FW102"/>
      <c r="FX102"/>
      <c r="FY102"/>
      <c r="FZ102"/>
      <c r="GA102"/>
      <c r="GB102"/>
      <c r="GC102"/>
      <c r="GD102"/>
      <c r="GE102"/>
      <c r="GF102"/>
      <c r="GG102"/>
      <c r="GH102"/>
      <c r="GI102"/>
      <c r="GJ102"/>
      <c r="GK102"/>
      <c r="GL102"/>
      <c r="GM102"/>
      <c r="GN102"/>
      <c r="GO102"/>
      <c r="GP102"/>
      <c r="GQ102"/>
      <c r="GR102"/>
      <c r="GS102"/>
      <c r="GT102"/>
      <c r="GU102"/>
      <c r="GV102"/>
      <c r="GW102"/>
      <c r="GX102"/>
      <c r="GY102"/>
      <c r="GZ102"/>
      <c r="HA102"/>
      <c r="HB102"/>
      <c r="HC102"/>
      <c r="HD102"/>
      <c r="HE102"/>
      <c r="HF102"/>
      <c r="HG102"/>
      <c r="HH102"/>
      <c r="HI102"/>
      <c r="HJ102"/>
      <c r="HK102"/>
      <c r="HL102"/>
      <c r="HM102"/>
      <c r="HN102"/>
      <c r="HO102"/>
      <c r="HP102"/>
      <c r="HQ102"/>
      <c r="HR102"/>
      <c r="HS102"/>
      <c r="HT102"/>
      <c r="HU102"/>
      <c r="HV102"/>
      <c r="HW102"/>
      <c r="HX102"/>
      <c r="HY102"/>
      <c r="HZ102"/>
      <c r="IA102"/>
      <c r="IB102"/>
      <c r="IC102"/>
      <c r="ID102"/>
      <c r="IE102"/>
      <c r="IF102"/>
      <c r="IG102"/>
      <c r="IH102"/>
      <c r="II102"/>
      <c r="IJ102"/>
      <c r="IK102"/>
      <c r="IL102"/>
      <c r="IM102"/>
      <c r="IN102"/>
      <c r="IO102"/>
      <c r="IP102"/>
      <c r="IQ102"/>
      <c r="IR102"/>
      <c r="IS102"/>
      <c r="IT102"/>
      <c r="IU102"/>
      <c r="IV102"/>
      <c r="IW102"/>
      <c r="IX102"/>
      <c r="IY102"/>
      <c r="IZ102"/>
      <c r="JA102"/>
      <c r="JB102"/>
      <c r="JC102"/>
      <c r="JD102"/>
      <c r="JE102"/>
      <c r="JF102"/>
      <c r="JG102"/>
      <c r="JH102"/>
      <c r="JI102"/>
      <c r="JJ102"/>
      <c r="JK102"/>
      <c r="JL102"/>
      <c r="JM102"/>
      <c r="JN102"/>
      <c r="JO102"/>
      <c r="JP102"/>
      <c r="JQ102"/>
      <c r="JR102"/>
      <c r="JS102"/>
      <c r="JT102"/>
      <c r="JU102"/>
      <c r="JV102"/>
      <c r="JW102"/>
      <c r="JX102"/>
      <c r="JY102"/>
      <c r="JZ102"/>
      <c r="KA102"/>
      <c r="KB102"/>
      <c r="KC102"/>
      <c r="KD102"/>
      <c r="KE102"/>
      <c r="KF102"/>
      <c r="KG102"/>
      <c r="KH102"/>
      <c r="KI102"/>
      <c r="KJ102"/>
      <c r="KK102"/>
      <c r="KL102"/>
      <c r="KM102"/>
      <c r="KN102"/>
      <c r="KO102"/>
      <c r="KP102"/>
      <c r="KQ102"/>
      <c r="KR102"/>
      <c r="KS102"/>
      <c r="KT102"/>
      <c r="KU102"/>
      <c r="KV102"/>
      <c r="KW102"/>
      <c r="KX102"/>
      <c r="KY102"/>
      <c r="KZ102"/>
      <c r="LA102"/>
      <c r="LB102"/>
      <c r="LC102"/>
      <c r="LD102"/>
      <c r="LE102"/>
      <c r="LF102"/>
      <c r="LG102"/>
      <c r="LH102"/>
      <c r="LI102"/>
      <c r="LJ102"/>
      <c r="LK102"/>
      <c r="LL102"/>
      <c r="LM102"/>
      <c r="LN102"/>
      <c r="LO102"/>
      <c r="LP102"/>
      <c r="LQ102"/>
      <c r="LR102"/>
      <c r="LS102"/>
      <c r="LT102"/>
      <c r="LU102"/>
      <c r="LV102"/>
      <c r="LW102"/>
      <c r="LX102"/>
      <c r="LY102"/>
      <c r="LZ102"/>
      <c r="MA102"/>
      <c r="MB102"/>
      <c r="MC102"/>
      <c r="MD102"/>
      <c r="ME102"/>
      <c r="MF102"/>
      <c r="MG102"/>
      <c r="MH102"/>
      <c r="MI102"/>
      <c r="MJ102"/>
      <c r="MK102"/>
      <c r="ML102"/>
      <c r="MM102"/>
      <c r="MN102"/>
      <c r="MO102"/>
      <c r="MP102"/>
      <c r="MQ102"/>
      <c r="MR102"/>
      <c r="MS102"/>
      <c r="MT102"/>
      <c r="MU102"/>
      <c r="MV102"/>
      <c r="MW102"/>
      <c r="MX102"/>
      <c r="MY102"/>
      <c r="MZ102"/>
      <c r="NA102"/>
      <c r="NB102"/>
      <c r="NC102"/>
      <c r="ND102"/>
      <c r="NE102"/>
      <c r="NF102"/>
      <c r="NG102"/>
      <c r="NH102"/>
      <c r="NI102"/>
      <c r="NJ102"/>
      <c r="NK102"/>
      <c r="NL102"/>
      <c r="NM102"/>
      <c r="NN102"/>
      <c r="NO102"/>
      <c r="NP102"/>
      <c r="NQ102"/>
      <c r="NR102"/>
      <c r="NS102"/>
      <c r="NT102"/>
      <c r="NU102"/>
      <c r="NV102"/>
      <c r="NW102"/>
      <c r="NX102"/>
      <c r="NY102"/>
      <c r="NZ102"/>
      <c r="OA102"/>
      <c r="OB102"/>
      <c r="OC102"/>
      <c r="OD102"/>
      <c r="OE102"/>
      <c r="OF102"/>
      <c r="OG102"/>
      <c r="OH102"/>
      <c r="OI102"/>
      <c r="OJ102"/>
      <c r="OK102"/>
      <c r="OL102"/>
      <c r="OM102"/>
      <c r="ON102"/>
      <c r="OO102"/>
      <c r="OP102"/>
      <c r="OQ102"/>
      <c r="OR102"/>
      <c r="OS102"/>
      <c r="OT102"/>
      <c r="OU102"/>
      <c r="OV102"/>
      <c r="OW102"/>
      <c r="OX102"/>
      <c r="OY102"/>
      <c r="OZ102"/>
      <c r="PA102"/>
      <c r="PB102"/>
      <c r="PC102"/>
      <c r="PD102"/>
      <c r="PE102"/>
      <c r="PF102"/>
      <c r="PG102"/>
      <c r="PH102"/>
      <c r="PI102"/>
      <c r="PJ102"/>
      <c r="PK102"/>
      <c r="PL102"/>
      <c r="PM102"/>
      <c r="PN102"/>
      <c r="PO102"/>
      <c r="PP102"/>
      <c r="PQ102"/>
      <c r="PR102"/>
      <c r="PS102"/>
      <c r="PT102"/>
      <c r="PU102"/>
      <c r="PV102"/>
      <c r="PW102"/>
      <c r="PX102"/>
      <c r="PY102"/>
      <c r="PZ102"/>
      <c r="QA102"/>
      <c r="QB102"/>
      <c r="QC102"/>
      <c r="QD102"/>
      <c r="QE102"/>
      <c r="QF102"/>
      <c r="QG102"/>
      <c r="QH102"/>
      <c r="QI102"/>
      <c r="QJ102"/>
      <c r="QK102"/>
      <c r="QL102"/>
      <c r="QM102"/>
      <c r="QN102"/>
      <c r="QO102"/>
      <c r="QP102"/>
      <c r="QQ102"/>
      <c r="QR102"/>
      <c r="QS102"/>
      <c r="QT102"/>
      <c r="QU102"/>
      <c r="QV102"/>
      <c r="QW102"/>
      <c r="QX102"/>
      <c r="QY102"/>
      <c r="QZ102"/>
      <c r="RA102"/>
      <c r="RB102"/>
      <c r="RC102"/>
      <c r="RD102"/>
      <c r="RE102"/>
      <c r="RF102"/>
      <c r="RG102"/>
      <c r="RH102"/>
      <c r="RI102"/>
      <c r="RJ102"/>
      <c r="RK102"/>
      <c r="RL102"/>
      <c r="RM102"/>
      <c r="RN102"/>
      <c r="RO102"/>
      <c r="RP102"/>
      <c r="RQ102"/>
      <c r="RR102"/>
      <c r="RS102"/>
      <c r="RT102"/>
      <c r="RU102"/>
      <c r="RV102"/>
      <c r="RW102"/>
      <c r="RX102"/>
      <c r="RY102"/>
      <c r="RZ102"/>
      <c r="SA102"/>
      <c r="SB102"/>
      <c r="SC102"/>
      <c r="SD102"/>
      <c r="SE102"/>
      <c r="SF102"/>
      <c r="SG102"/>
      <c r="SH102"/>
      <c r="SI102"/>
      <c r="SJ102"/>
      <c r="SK102"/>
      <c r="SL102"/>
      <c r="SM102"/>
      <c r="SN102"/>
      <c r="SO102"/>
      <c r="SP102"/>
      <c r="SQ102"/>
      <c r="SR102"/>
      <c r="SS102"/>
      <c r="ST102"/>
      <c r="SU102"/>
      <c r="SV102"/>
      <c r="SW102"/>
      <c r="SX102"/>
      <c r="SY102"/>
      <c r="SZ102"/>
      <c r="TA102"/>
      <c r="TB102"/>
      <c r="TC102"/>
      <c r="TD102"/>
      <c r="TE102"/>
      <c r="TF102"/>
      <c r="TG102"/>
      <c r="TH102"/>
      <c r="TI102"/>
      <c r="TJ102"/>
      <c r="TK102"/>
      <c r="TL102"/>
      <c r="TM102"/>
      <c r="TN102"/>
      <c r="TO102"/>
      <c r="TP102"/>
      <c r="TQ102"/>
      <c r="TR102"/>
      <c r="TS102"/>
      <c r="TT102"/>
      <c r="TU102"/>
      <c r="TV102"/>
      <c r="TW102"/>
      <c r="TX102"/>
      <c r="TY102"/>
      <c r="TZ102"/>
      <c r="UA102"/>
      <c r="UB102"/>
      <c r="UC102"/>
      <c r="UD102"/>
      <c r="UE102"/>
      <c r="UF102"/>
      <c r="UG102"/>
      <c r="UH102"/>
      <c r="UI102"/>
      <c r="UJ102"/>
      <c r="UK102"/>
      <c r="UL102"/>
      <c r="UM102"/>
      <c r="UN102"/>
      <c r="UO102"/>
      <c r="UP102"/>
      <c r="UQ102"/>
      <c r="UR102"/>
      <c r="US102"/>
      <c r="UT102"/>
      <c r="UU102"/>
      <c r="UV102"/>
      <c r="UW102"/>
      <c r="UX102"/>
      <c r="UY102"/>
      <c r="UZ102"/>
      <c r="VA102"/>
      <c r="VB102"/>
      <c r="VC102"/>
      <c r="VD102"/>
      <c r="VE102"/>
      <c r="VF102"/>
      <c r="VG102"/>
      <c r="VH102"/>
      <c r="VI102"/>
      <c r="VJ102"/>
      <c r="VK102"/>
      <c r="VL102"/>
      <c r="VM102"/>
      <c r="VN102"/>
      <c r="VO102"/>
      <c r="VP102"/>
      <c r="VQ102"/>
      <c r="VR102"/>
      <c r="VS102"/>
      <c r="VT102"/>
      <c r="VU102"/>
      <c r="VV102"/>
      <c r="VW102"/>
      <c r="VX102"/>
      <c r="VY102"/>
      <c r="VZ102"/>
      <c r="WA102"/>
      <c r="WB102"/>
      <c r="WC102"/>
      <c r="WD102"/>
      <c r="WE102"/>
      <c r="WF102"/>
      <c r="WG102"/>
      <c r="WH102"/>
      <c r="WI102"/>
      <c r="WJ102"/>
      <c r="WK102"/>
      <c r="WL102"/>
      <c r="WM102"/>
      <c r="WN102"/>
      <c r="WO102"/>
      <c r="WP102"/>
      <c r="WQ102"/>
      <c r="WR102"/>
      <c r="WS102"/>
      <c r="WT102"/>
      <c r="WU102"/>
      <c r="WV102"/>
      <c r="WW102"/>
      <c r="WX102"/>
      <c r="WY102"/>
      <c r="WZ102"/>
      <c r="XA102"/>
      <c r="XB102"/>
      <c r="XC102"/>
      <c r="XD102"/>
      <c r="XE102"/>
      <c r="XF102"/>
      <c r="XG102"/>
      <c r="XH102"/>
      <c r="XI102"/>
      <c r="XJ102"/>
      <c r="XK102"/>
      <c r="XL102"/>
      <c r="XM102"/>
      <c r="XN102"/>
      <c r="XO102"/>
      <c r="XP102"/>
      <c r="XQ102"/>
      <c r="XR102"/>
      <c r="XS102"/>
      <c r="XT102"/>
      <c r="XU102"/>
      <c r="XV102"/>
      <c r="XW102"/>
      <c r="XX102"/>
      <c r="XY102"/>
      <c r="XZ102"/>
      <c r="YA102"/>
      <c r="YB102"/>
      <c r="YC102"/>
      <c r="YD102"/>
      <c r="YE102"/>
      <c r="YF102"/>
      <c r="YG102"/>
      <c r="YH102"/>
      <c r="YI102"/>
      <c r="YJ102"/>
      <c r="YK102"/>
      <c r="YL102"/>
      <c r="YM102"/>
      <c r="YN102"/>
      <c r="YO102"/>
      <c r="YP102"/>
      <c r="YQ102"/>
      <c r="YR102"/>
      <c r="YS102"/>
      <c r="YT102"/>
      <c r="YU102"/>
      <c r="YV102"/>
      <c r="YW102"/>
      <c r="YX102"/>
      <c r="YY102"/>
      <c r="YZ102"/>
      <c r="ZA102"/>
      <c r="ZB102"/>
      <c r="ZC102"/>
      <c r="ZD102"/>
      <c r="ZE102"/>
      <c r="ZF102"/>
      <c r="ZG102"/>
      <c r="ZH102"/>
      <c r="ZI102"/>
      <c r="ZJ102"/>
      <c r="ZK102"/>
      <c r="ZL102"/>
      <c r="ZM102"/>
      <c r="ZN102"/>
      <c r="ZO102"/>
      <c r="ZP102"/>
      <c r="ZQ102"/>
      <c r="ZR102"/>
      <c r="ZS102"/>
      <c r="ZT102"/>
      <c r="ZU102"/>
      <c r="ZV102"/>
      <c r="ZW102"/>
      <c r="ZX102"/>
      <c r="ZY102"/>
      <c r="ZZ102" s="52"/>
      <c r="AAA102" s="192" t="s">
        <v>0</v>
      </c>
      <c r="AAD102" s="90"/>
      <c r="AAE102" s="519">
        <f t="shared" ref="AAE102:AAE164" si="44">IF(S.Planning.DecisionToAddToPlan="A",1,0)</f>
        <v>1</v>
      </c>
      <c r="AAF102" s="90" t="s">
        <v>0</v>
      </c>
      <c r="AAG102" s="73">
        <f>S.Planning.AddConcepToPlanDate</f>
        <v>41554</v>
      </c>
      <c r="AAH102" s="73">
        <f t="shared" ref="AAH102" si="45">G102</f>
        <v>41554</v>
      </c>
      <c r="AAI102" s="72"/>
      <c r="AAJ102" s="55"/>
      <c r="AAK102" s="92" t="str">
        <f>IF(S.Planning.DecisionToAddToPlan="A",S.Staff.Lead&amp;" drafts EMAIL.AddToPlan ",S.Staff.AgencyRulesCoordinator&amp;" archives SP/Rule_Develpoment sub sites to Rule_Archive")</f>
        <v xml:space="preserve">AndreaRW drafts EMAIL.AddToPlan </v>
      </c>
      <c r="AAL102" s="90"/>
    </row>
    <row r="103" spans="1:715" s="23" customFormat="1" ht="15.75" customHeight="1" outlineLevel="1">
      <c r="A103" s="171"/>
      <c r="B103" s="633" t="str">
        <f>AAK103</f>
        <v xml:space="preserve"> for Andy to send:</v>
      </c>
      <c r="C103" s="272"/>
      <c r="D103" s="265"/>
      <c r="E103" s="266"/>
      <c r="F103" s="267"/>
      <c r="G103" s="268"/>
      <c r="H103" s="269"/>
      <c r="I103" s="244"/>
      <c r="J103" s="193"/>
      <c r="K103" s="46"/>
      <c r="L103" s="46"/>
      <c r="M103" s="46"/>
      <c r="N103" s="46"/>
      <c r="O103" s="46"/>
      <c r="P103" s="46"/>
      <c r="Q103" s="46"/>
      <c r="R103" s="46"/>
      <c r="S103" s="46"/>
      <c r="T103" s="46"/>
      <c r="U103" s="46"/>
      <c r="V103" s="46"/>
      <c r="W103" s="46"/>
      <c r="X103" s="46"/>
      <c r="Y103" s="46"/>
      <c r="Z103" s="46"/>
      <c r="AA103" s="46"/>
      <c r="AB103" s="46"/>
      <c r="AC103" s="46"/>
      <c r="AD103" s="46"/>
      <c r="AE103" s="46"/>
      <c r="AF103" s="46"/>
      <c r="AG103" s="46"/>
      <c r="AH103" s="46"/>
      <c r="AI103" s="46"/>
      <c r="AJ103" s="46"/>
      <c r="AK103" s="46"/>
      <c r="AL103" s="46"/>
      <c r="AM103" s="46"/>
      <c r="AN103" s="46"/>
      <c r="AO103" s="46"/>
      <c r="AP103" s="46"/>
      <c r="AQ103" s="46"/>
      <c r="AR103" s="46"/>
      <c r="AS103" s="46"/>
      <c r="AT103" s="46"/>
      <c r="AU103" s="46"/>
      <c r="AV103" s="46"/>
      <c r="AW103" s="46"/>
      <c r="AX103" s="46"/>
      <c r="AY103" s="46"/>
      <c r="AZ103" s="46"/>
      <c r="BA103" s="46"/>
      <c r="BB103" s="46"/>
      <c r="BC103" s="46"/>
      <c r="BD103" s="46"/>
      <c r="BE103" s="46"/>
      <c r="BF103" s="46"/>
      <c r="BG103" s="46"/>
      <c r="BH103" s="46"/>
      <c r="BI103" s="46"/>
      <c r="BJ103" s="46"/>
      <c r="BK103" s="46"/>
      <c r="BL103" s="46"/>
      <c r="BM103" s="46"/>
      <c r="BN103" s="46"/>
      <c r="BO103" s="46"/>
      <c r="BP103" s="46"/>
      <c r="BQ103" s="46"/>
      <c r="BR103" s="46"/>
      <c r="BS103" s="46"/>
      <c r="BT103" s="46"/>
      <c r="BU103" s="46"/>
      <c r="BV103" s="46"/>
      <c r="BW103" s="46"/>
      <c r="BX103" s="46"/>
      <c r="BY103" s="46"/>
      <c r="BZ103" s="46"/>
      <c r="CA103" s="46"/>
      <c r="CB103" s="46"/>
      <c r="CC103" s="46"/>
      <c r="CD103" s="46"/>
      <c r="CE103" s="46"/>
      <c r="CF103" s="46"/>
      <c r="CG103" s="46"/>
      <c r="CH103" s="46"/>
      <c r="CI103" s="46"/>
      <c r="CJ103" s="46"/>
      <c r="CK103" s="46"/>
      <c r="CL103" s="46"/>
      <c r="CM103" s="46"/>
      <c r="CN103" s="46"/>
      <c r="CO103" s="46"/>
      <c r="CP103" s="46"/>
      <c r="CQ103" s="46"/>
      <c r="CR103" s="46"/>
      <c r="CS103" s="46"/>
      <c r="CT103" s="46"/>
      <c r="CU103" s="46"/>
      <c r="CV103" s="46"/>
      <c r="CW103" s="46"/>
      <c r="CX103" s="46"/>
      <c r="CY103" s="46"/>
      <c r="CZ103" s="46"/>
      <c r="DA103" s="46"/>
      <c r="DB103" s="46"/>
      <c r="DC103" s="46"/>
      <c r="DD103" s="46"/>
      <c r="DE103" s="46"/>
      <c r="DF103" s="46"/>
      <c r="DG103" s="46"/>
      <c r="DH103" s="46"/>
      <c r="DI103" s="46"/>
      <c r="DJ103" s="46"/>
      <c r="DK103" s="46"/>
      <c r="DL103" s="46"/>
      <c r="DM103" s="46"/>
      <c r="DN103" s="46"/>
      <c r="DO103" s="46"/>
      <c r="DP103" s="46"/>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c r="FM103"/>
      <c r="FN103"/>
      <c r="FO103"/>
      <c r="FP103"/>
      <c r="FQ103"/>
      <c r="FR103"/>
      <c r="FS103"/>
      <c r="FT103"/>
      <c r="FU103"/>
      <c r="FV103"/>
      <c r="FW103"/>
      <c r="FX103"/>
      <c r="FY103"/>
      <c r="FZ103"/>
      <c r="GA103"/>
      <c r="GB103"/>
      <c r="GC103"/>
      <c r="GD103"/>
      <c r="GE103"/>
      <c r="GF103"/>
      <c r="GG103"/>
      <c r="GH103"/>
      <c r="GI103"/>
      <c r="GJ103"/>
      <c r="GK103"/>
      <c r="GL103"/>
      <c r="GM103"/>
      <c r="GN103"/>
      <c r="GO103"/>
      <c r="GP103"/>
      <c r="GQ103"/>
      <c r="GR103"/>
      <c r="GS103"/>
      <c r="GT103"/>
      <c r="GU103"/>
      <c r="GV103"/>
      <c r="GW103"/>
      <c r="GX103"/>
      <c r="GY103"/>
      <c r="GZ103"/>
      <c r="HA103"/>
      <c r="HB103"/>
      <c r="HC103"/>
      <c r="HD103"/>
      <c r="HE103"/>
      <c r="HF103"/>
      <c r="HG103"/>
      <c r="HH103"/>
      <c r="HI103"/>
      <c r="HJ103"/>
      <c r="HK103"/>
      <c r="HL103"/>
      <c r="HM103"/>
      <c r="HN103"/>
      <c r="HO103"/>
      <c r="HP103"/>
      <c r="HQ103"/>
      <c r="HR103"/>
      <c r="HS103"/>
      <c r="HT103"/>
      <c r="HU103"/>
      <c r="HV103"/>
      <c r="HW103"/>
      <c r="HX103"/>
      <c r="HY103"/>
      <c r="HZ103"/>
      <c r="IA103"/>
      <c r="IB103"/>
      <c r="IC103"/>
      <c r="ID103"/>
      <c r="IE103"/>
      <c r="IF103"/>
      <c r="IG103"/>
      <c r="IH103"/>
      <c r="II103"/>
      <c r="IJ103"/>
      <c r="IK103"/>
      <c r="IL103"/>
      <c r="IM103"/>
      <c r="IN103"/>
      <c r="IO103"/>
      <c r="IP103"/>
      <c r="IQ103"/>
      <c r="IR103"/>
      <c r="IS103"/>
      <c r="IT103"/>
      <c r="IU103"/>
      <c r="IV103"/>
      <c r="IW103"/>
      <c r="IX103"/>
      <c r="IY103"/>
      <c r="IZ103"/>
      <c r="JA103"/>
      <c r="JB103"/>
      <c r="JC103"/>
      <c r="JD103"/>
      <c r="JE103"/>
      <c r="JF103"/>
      <c r="JG103"/>
      <c r="JH103"/>
      <c r="JI103"/>
      <c r="JJ103"/>
      <c r="JK103"/>
      <c r="JL103"/>
      <c r="JM103"/>
      <c r="JN103"/>
      <c r="JO103"/>
      <c r="JP103"/>
      <c r="JQ103"/>
      <c r="JR103"/>
      <c r="JS103"/>
      <c r="JT103"/>
      <c r="JU103"/>
      <c r="JV103"/>
      <c r="JW103"/>
      <c r="JX103"/>
      <c r="JY103"/>
      <c r="JZ103"/>
      <c r="KA103"/>
      <c r="KB103"/>
      <c r="KC103"/>
      <c r="KD103"/>
      <c r="KE103"/>
      <c r="KF103"/>
      <c r="KG103"/>
      <c r="KH103"/>
      <c r="KI103"/>
      <c r="KJ103"/>
      <c r="KK103"/>
      <c r="KL103"/>
      <c r="KM103"/>
      <c r="KN103"/>
      <c r="KO103"/>
      <c r="KP103"/>
      <c r="KQ103"/>
      <c r="KR103"/>
      <c r="KS103"/>
      <c r="KT103"/>
      <c r="KU103"/>
      <c r="KV103"/>
      <c r="KW103"/>
      <c r="KX103"/>
      <c r="KY103"/>
      <c r="KZ103"/>
      <c r="LA103"/>
      <c r="LB103"/>
      <c r="LC103"/>
      <c r="LD103"/>
      <c r="LE103"/>
      <c r="LF103"/>
      <c r="LG103"/>
      <c r="LH103"/>
      <c r="LI103"/>
      <c r="LJ103"/>
      <c r="LK103"/>
      <c r="LL103"/>
      <c r="LM103"/>
      <c r="LN103"/>
      <c r="LO103"/>
      <c r="LP103"/>
      <c r="LQ103"/>
      <c r="LR103"/>
      <c r="LS103"/>
      <c r="LT103"/>
      <c r="LU103"/>
      <c r="LV103"/>
      <c r="LW103"/>
      <c r="LX103"/>
      <c r="LY103"/>
      <c r="LZ103"/>
      <c r="MA103"/>
      <c r="MB103"/>
      <c r="MC103"/>
      <c r="MD103"/>
      <c r="ME103"/>
      <c r="MF103"/>
      <c r="MG103"/>
      <c r="MH103"/>
      <c r="MI103"/>
      <c r="MJ103"/>
      <c r="MK103"/>
      <c r="ML103"/>
      <c r="MM103"/>
      <c r="MN103"/>
      <c r="MO103"/>
      <c r="MP103"/>
      <c r="MQ103"/>
      <c r="MR103"/>
      <c r="MS103"/>
      <c r="MT103"/>
      <c r="MU103"/>
      <c r="MV103"/>
      <c r="MW103"/>
      <c r="MX103"/>
      <c r="MY103"/>
      <c r="MZ103"/>
      <c r="NA103"/>
      <c r="NB103"/>
      <c r="NC103"/>
      <c r="ND103"/>
      <c r="NE103"/>
      <c r="NF103"/>
      <c r="NG103"/>
      <c r="NH103"/>
      <c r="NI103"/>
      <c r="NJ103"/>
      <c r="NK103"/>
      <c r="NL103"/>
      <c r="NM103"/>
      <c r="NN103"/>
      <c r="NO103"/>
      <c r="NP103"/>
      <c r="NQ103"/>
      <c r="NR103"/>
      <c r="NS103"/>
      <c r="NT103"/>
      <c r="NU103"/>
      <c r="NV103"/>
      <c r="NW103"/>
      <c r="NX103"/>
      <c r="NY103"/>
      <c r="NZ103"/>
      <c r="OA103"/>
      <c r="OB103"/>
      <c r="OC103"/>
      <c r="OD103"/>
      <c r="OE103"/>
      <c r="OF103"/>
      <c r="OG103"/>
      <c r="OH103"/>
      <c r="OI103"/>
      <c r="OJ103"/>
      <c r="OK103"/>
      <c r="OL103"/>
      <c r="OM103"/>
      <c r="ON103"/>
      <c r="OO103"/>
      <c r="OP103"/>
      <c r="OQ103"/>
      <c r="OR103"/>
      <c r="OS103"/>
      <c r="OT103"/>
      <c r="OU103"/>
      <c r="OV103"/>
      <c r="OW103"/>
      <c r="OX103"/>
      <c r="OY103"/>
      <c r="OZ103"/>
      <c r="PA103"/>
      <c r="PB103"/>
      <c r="PC103"/>
      <c r="PD103"/>
      <c r="PE103"/>
      <c r="PF103"/>
      <c r="PG103"/>
      <c r="PH103"/>
      <c r="PI103"/>
      <c r="PJ103"/>
      <c r="PK103"/>
      <c r="PL103"/>
      <c r="PM103"/>
      <c r="PN103"/>
      <c r="PO103"/>
      <c r="PP103"/>
      <c r="PQ103"/>
      <c r="PR103"/>
      <c r="PS103"/>
      <c r="PT103"/>
      <c r="PU103"/>
      <c r="PV103"/>
      <c r="PW103"/>
      <c r="PX103"/>
      <c r="PY103"/>
      <c r="PZ103"/>
      <c r="QA103"/>
      <c r="QB103"/>
      <c r="QC103"/>
      <c r="QD103"/>
      <c r="QE103"/>
      <c r="QF103"/>
      <c r="QG103"/>
      <c r="QH103"/>
      <c r="QI103"/>
      <c r="QJ103"/>
      <c r="QK103"/>
      <c r="QL103"/>
      <c r="QM103"/>
      <c r="QN103"/>
      <c r="QO103"/>
      <c r="QP103"/>
      <c r="QQ103"/>
      <c r="QR103"/>
      <c r="QS103"/>
      <c r="QT103"/>
      <c r="QU103"/>
      <c r="QV103"/>
      <c r="QW103"/>
      <c r="QX103"/>
      <c r="QY103"/>
      <c r="QZ103"/>
      <c r="RA103"/>
      <c r="RB103"/>
      <c r="RC103"/>
      <c r="RD103"/>
      <c r="RE103"/>
      <c r="RF103"/>
      <c r="RG103"/>
      <c r="RH103"/>
      <c r="RI103"/>
      <c r="RJ103"/>
      <c r="RK103"/>
      <c r="RL103"/>
      <c r="RM103"/>
      <c r="RN103"/>
      <c r="RO103"/>
      <c r="RP103"/>
      <c r="RQ103"/>
      <c r="RR103"/>
      <c r="RS103"/>
      <c r="RT103"/>
      <c r="RU103"/>
      <c r="RV103"/>
      <c r="RW103"/>
      <c r="RX103"/>
      <c r="RY103"/>
      <c r="RZ103"/>
      <c r="SA103"/>
      <c r="SB103"/>
      <c r="SC103"/>
      <c r="SD103"/>
      <c r="SE103"/>
      <c r="SF103"/>
      <c r="SG103"/>
      <c r="SH103"/>
      <c r="SI103"/>
      <c r="SJ103"/>
      <c r="SK103"/>
      <c r="SL103"/>
      <c r="SM103"/>
      <c r="SN103"/>
      <c r="SO103"/>
      <c r="SP103"/>
      <c r="SQ103"/>
      <c r="SR103"/>
      <c r="SS103"/>
      <c r="ST103"/>
      <c r="SU103"/>
      <c r="SV103"/>
      <c r="SW103"/>
      <c r="SX103"/>
      <c r="SY103"/>
      <c r="SZ103"/>
      <c r="TA103"/>
      <c r="TB103"/>
      <c r="TC103"/>
      <c r="TD103"/>
      <c r="TE103"/>
      <c r="TF103"/>
      <c r="TG103"/>
      <c r="TH103"/>
      <c r="TI103"/>
      <c r="TJ103"/>
      <c r="TK103"/>
      <c r="TL103"/>
      <c r="TM103"/>
      <c r="TN103"/>
      <c r="TO103"/>
      <c r="TP103"/>
      <c r="TQ103"/>
      <c r="TR103"/>
      <c r="TS103"/>
      <c r="TT103"/>
      <c r="TU103"/>
      <c r="TV103"/>
      <c r="TW103"/>
      <c r="TX103"/>
      <c r="TY103"/>
      <c r="TZ103"/>
      <c r="UA103"/>
      <c r="UB103"/>
      <c r="UC103"/>
      <c r="UD103"/>
      <c r="UE103"/>
      <c r="UF103"/>
      <c r="UG103"/>
      <c r="UH103"/>
      <c r="UI103"/>
      <c r="UJ103"/>
      <c r="UK103"/>
      <c r="UL103"/>
      <c r="UM103"/>
      <c r="UN103"/>
      <c r="UO103"/>
      <c r="UP103"/>
      <c r="UQ103"/>
      <c r="UR103"/>
      <c r="US103"/>
      <c r="UT103"/>
      <c r="UU103"/>
      <c r="UV103"/>
      <c r="UW103"/>
      <c r="UX103"/>
      <c r="UY103"/>
      <c r="UZ103"/>
      <c r="VA103"/>
      <c r="VB103"/>
      <c r="VC103"/>
      <c r="VD103"/>
      <c r="VE103"/>
      <c r="VF103"/>
      <c r="VG103"/>
      <c r="VH103"/>
      <c r="VI103"/>
      <c r="VJ103"/>
      <c r="VK103"/>
      <c r="VL103"/>
      <c r="VM103"/>
      <c r="VN103"/>
      <c r="VO103"/>
      <c r="VP103"/>
      <c r="VQ103"/>
      <c r="VR103"/>
      <c r="VS103"/>
      <c r="VT103"/>
      <c r="VU103"/>
      <c r="VV103"/>
      <c r="VW103"/>
      <c r="VX103"/>
      <c r="VY103"/>
      <c r="VZ103"/>
      <c r="WA103"/>
      <c r="WB103"/>
      <c r="WC103"/>
      <c r="WD103"/>
      <c r="WE103"/>
      <c r="WF103"/>
      <c r="WG103"/>
      <c r="WH103"/>
      <c r="WI103"/>
      <c r="WJ103"/>
      <c r="WK103"/>
      <c r="WL103"/>
      <c r="WM103"/>
      <c r="WN103"/>
      <c r="WO103"/>
      <c r="WP103"/>
      <c r="WQ103"/>
      <c r="WR103"/>
      <c r="WS103"/>
      <c r="WT103"/>
      <c r="WU103"/>
      <c r="WV103"/>
      <c r="WW103"/>
      <c r="WX103"/>
      <c r="WY103"/>
      <c r="WZ103"/>
      <c r="XA103"/>
      <c r="XB103"/>
      <c r="XC103"/>
      <c r="XD103"/>
      <c r="XE103"/>
      <c r="XF103"/>
      <c r="XG103"/>
      <c r="XH103"/>
      <c r="XI103"/>
      <c r="XJ103"/>
      <c r="XK103"/>
      <c r="XL103"/>
      <c r="XM103"/>
      <c r="XN103"/>
      <c r="XO103"/>
      <c r="XP103"/>
      <c r="XQ103"/>
      <c r="XR103"/>
      <c r="XS103"/>
      <c r="XT103"/>
      <c r="XU103"/>
      <c r="XV103"/>
      <c r="XW103"/>
      <c r="XX103"/>
      <c r="XY103"/>
      <c r="XZ103"/>
      <c r="YA103"/>
      <c r="YB103"/>
      <c r="YC103"/>
      <c r="YD103"/>
      <c r="YE103"/>
      <c r="YF103"/>
      <c r="YG103"/>
      <c r="YH103"/>
      <c r="YI103"/>
      <c r="YJ103"/>
      <c r="YK103"/>
      <c r="YL103"/>
      <c r="YM103"/>
      <c r="YN103"/>
      <c r="YO103"/>
      <c r="YP103"/>
      <c r="YQ103"/>
      <c r="YR103"/>
      <c r="YS103"/>
      <c r="YT103"/>
      <c r="YU103"/>
      <c r="YV103"/>
      <c r="YW103"/>
      <c r="YX103"/>
      <c r="YY103"/>
      <c r="YZ103"/>
      <c r="ZA103"/>
      <c r="ZB103"/>
      <c r="ZC103"/>
      <c r="ZD103"/>
      <c r="ZE103"/>
      <c r="ZF103"/>
      <c r="ZG103"/>
      <c r="ZH103"/>
      <c r="ZI103"/>
      <c r="ZJ103"/>
      <c r="ZK103"/>
      <c r="ZL103"/>
      <c r="ZM103"/>
      <c r="ZN103"/>
      <c r="ZO103"/>
      <c r="ZP103"/>
      <c r="ZQ103"/>
      <c r="ZR103"/>
      <c r="ZS103"/>
      <c r="ZT103"/>
      <c r="ZU103"/>
      <c r="ZV103"/>
      <c r="ZW103"/>
      <c r="ZX103"/>
      <c r="ZY103"/>
      <c r="ZZ103" s="52"/>
      <c r="AAA103" s="192" t="s">
        <v>0</v>
      </c>
      <c r="AAD103" s="90"/>
      <c r="AAE103" s="519">
        <f t="shared" si="44"/>
        <v>1</v>
      </c>
      <c r="AAF103" s="190" t="s">
        <v>52</v>
      </c>
      <c r="AAG103" s="71"/>
      <c r="AAH103" s="71"/>
      <c r="AAI103" s="72"/>
      <c r="AAJ103" s="55"/>
      <c r="AAK103" s="92" t="str">
        <f>" for "&amp;S.Staff.DA&amp;" to send:"</f>
        <v xml:space="preserve"> for Andy to send:</v>
      </c>
      <c r="AAL103" s="90"/>
    </row>
    <row r="104" spans="1:715" s="23" customFormat="1" ht="15.75" customHeight="1" outlineLevel="1">
      <c r="A104" s="171"/>
      <c r="B104" s="728" t="str">
        <f>AAK104</f>
        <v>To: EMTdescribing addition to DEQ Rulemaking Plan</v>
      </c>
      <c r="C104" s="272"/>
      <c r="D104" s="265"/>
      <c r="E104" s="266"/>
      <c r="F104" s="267"/>
      <c r="G104" s="268"/>
      <c r="H104" s="269"/>
      <c r="I104" s="244"/>
      <c r="J104" s="193"/>
      <c r="K104" s="46"/>
      <c r="L104" s="46"/>
      <c r="M104" s="46"/>
      <c r="N104" s="46"/>
      <c r="O104" s="46"/>
      <c r="P104" s="46"/>
      <c r="Q104" s="46"/>
      <c r="R104" s="46"/>
      <c r="S104" s="46"/>
      <c r="T104" s="46"/>
      <c r="U104" s="46"/>
      <c r="V104" s="46"/>
      <c r="W104" s="46"/>
      <c r="X104" s="46"/>
      <c r="Y104" s="46"/>
      <c r="Z104" s="46"/>
      <c r="AA104" s="46"/>
      <c r="AB104" s="46"/>
      <c r="AC104" s="46"/>
      <c r="AD104" s="46"/>
      <c r="AE104" s="46"/>
      <c r="AF104" s="46"/>
      <c r="AG104" s="46"/>
      <c r="AH104" s="46"/>
      <c r="AI104" s="46"/>
      <c r="AJ104" s="46"/>
      <c r="AK104" s="46"/>
      <c r="AL104" s="46"/>
      <c r="AM104" s="46"/>
      <c r="AN104" s="46"/>
      <c r="AO104" s="46"/>
      <c r="AP104" s="46"/>
      <c r="AQ104" s="46"/>
      <c r="AR104" s="46"/>
      <c r="AS104" s="46"/>
      <c r="AT104" s="46"/>
      <c r="AU104" s="46"/>
      <c r="AV104" s="46"/>
      <c r="AW104" s="46"/>
      <c r="AX104" s="46"/>
      <c r="AY104" s="46"/>
      <c r="AZ104" s="46"/>
      <c r="BA104" s="46"/>
      <c r="BB104" s="46"/>
      <c r="BC104" s="46"/>
      <c r="BD104" s="46"/>
      <c r="BE104" s="46"/>
      <c r="BF104" s="46"/>
      <c r="BG104" s="46"/>
      <c r="BH104" s="46"/>
      <c r="BI104" s="46"/>
      <c r="BJ104" s="46"/>
      <c r="BK104" s="46"/>
      <c r="BL104" s="46"/>
      <c r="BM104" s="46"/>
      <c r="BN104" s="46"/>
      <c r="BO104" s="46"/>
      <c r="BP104" s="46"/>
      <c r="BQ104" s="46"/>
      <c r="BR104" s="46"/>
      <c r="BS104" s="46"/>
      <c r="BT104" s="46"/>
      <c r="BU104" s="46"/>
      <c r="BV104" s="46"/>
      <c r="BW104" s="46"/>
      <c r="BX104" s="46"/>
      <c r="BY104" s="46"/>
      <c r="BZ104" s="46"/>
      <c r="CA104" s="46"/>
      <c r="CB104" s="46"/>
      <c r="CC104" s="46"/>
      <c r="CD104" s="46"/>
      <c r="CE104" s="46"/>
      <c r="CF104" s="46"/>
      <c r="CG104" s="46"/>
      <c r="CH104" s="46"/>
      <c r="CI104" s="46"/>
      <c r="CJ104" s="46"/>
      <c r="CK104" s="46"/>
      <c r="CL104" s="46"/>
      <c r="CM104" s="46"/>
      <c r="CN104" s="46"/>
      <c r="CO104" s="46"/>
      <c r="CP104" s="46"/>
      <c r="CQ104" s="46"/>
      <c r="CR104" s="46"/>
      <c r="CS104" s="46"/>
      <c r="CT104" s="46"/>
      <c r="CU104" s="46"/>
      <c r="CV104" s="46"/>
      <c r="CW104" s="46"/>
      <c r="CX104" s="46"/>
      <c r="CY104" s="46"/>
      <c r="CZ104" s="46"/>
      <c r="DA104" s="46"/>
      <c r="DB104" s="46"/>
      <c r="DC104" s="46"/>
      <c r="DD104" s="46"/>
      <c r="DE104" s="46"/>
      <c r="DF104" s="46"/>
      <c r="DG104" s="46"/>
      <c r="DH104" s="46"/>
      <c r="DI104" s="46"/>
      <c r="DJ104" s="46"/>
      <c r="DK104" s="46"/>
      <c r="DL104" s="46"/>
      <c r="DM104" s="46"/>
      <c r="DN104" s="46"/>
      <c r="DO104" s="46"/>
      <c r="DP104" s="46"/>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c r="FP104"/>
      <c r="FQ104"/>
      <c r="FR104"/>
      <c r="FS104"/>
      <c r="FT104"/>
      <c r="FU104"/>
      <c r="FV104"/>
      <c r="FW104"/>
      <c r="FX104"/>
      <c r="FY104"/>
      <c r="FZ104"/>
      <c r="GA104"/>
      <c r="GB104"/>
      <c r="GC104"/>
      <c r="GD104"/>
      <c r="GE104"/>
      <c r="GF104"/>
      <c r="GG104"/>
      <c r="GH104"/>
      <c r="GI104"/>
      <c r="GJ104"/>
      <c r="GK104"/>
      <c r="GL104"/>
      <c r="GM104"/>
      <c r="GN104"/>
      <c r="GO104"/>
      <c r="GP104"/>
      <c r="GQ104"/>
      <c r="GR104"/>
      <c r="GS104"/>
      <c r="GT104"/>
      <c r="GU104"/>
      <c r="GV104"/>
      <c r="GW104"/>
      <c r="GX104"/>
      <c r="GY104"/>
      <c r="GZ104"/>
      <c r="HA104"/>
      <c r="HB104"/>
      <c r="HC104"/>
      <c r="HD104"/>
      <c r="HE104"/>
      <c r="HF104"/>
      <c r="HG104"/>
      <c r="HH104"/>
      <c r="HI104"/>
      <c r="HJ104"/>
      <c r="HK104"/>
      <c r="HL104"/>
      <c r="HM104"/>
      <c r="HN104"/>
      <c r="HO104"/>
      <c r="HP104"/>
      <c r="HQ104"/>
      <c r="HR104"/>
      <c r="HS104"/>
      <c r="HT104"/>
      <c r="HU104"/>
      <c r="HV104"/>
      <c r="HW104"/>
      <c r="HX104"/>
      <c r="HY104"/>
      <c r="HZ104"/>
      <c r="IA104"/>
      <c r="IB104"/>
      <c r="IC104"/>
      <c r="ID104"/>
      <c r="IE104"/>
      <c r="IF104"/>
      <c r="IG104"/>
      <c r="IH104"/>
      <c r="II104"/>
      <c r="IJ104"/>
      <c r="IK104"/>
      <c r="IL104"/>
      <c r="IM104"/>
      <c r="IN104"/>
      <c r="IO104"/>
      <c r="IP104"/>
      <c r="IQ104"/>
      <c r="IR104"/>
      <c r="IS104"/>
      <c r="IT104"/>
      <c r="IU104"/>
      <c r="IV104"/>
      <c r="IW104"/>
      <c r="IX104"/>
      <c r="IY104"/>
      <c r="IZ104"/>
      <c r="JA104"/>
      <c r="JB104"/>
      <c r="JC104"/>
      <c r="JD104"/>
      <c r="JE104"/>
      <c r="JF104"/>
      <c r="JG104"/>
      <c r="JH104"/>
      <c r="JI104"/>
      <c r="JJ104"/>
      <c r="JK104"/>
      <c r="JL104"/>
      <c r="JM104"/>
      <c r="JN104"/>
      <c r="JO104"/>
      <c r="JP104"/>
      <c r="JQ104"/>
      <c r="JR104"/>
      <c r="JS104"/>
      <c r="JT104"/>
      <c r="JU104"/>
      <c r="JV104"/>
      <c r="JW104"/>
      <c r="JX104"/>
      <c r="JY104"/>
      <c r="JZ104"/>
      <c r="KA104"/>
      <c r="KB104"/>
      <c r="KC104"/>
      <c r="KD104"/>
      <c r="KE104"/>
      <c r="KF104"/>
      <c r="KG104"/>
      <c r="KH104"/>
      <c r="KI104"/>
      <c r="KJ104"/>
      <c r="KK104"/>
      <c r="KL104"/>
      <c r="KM104"/>
      <c r="KN104"/>
      <c r="KO104"/>
      <c r="KP104"/>
      <c r="KQ104"/>
      <c r="KR104"/>
      <c r="KS104"/>
      <c r="KT104"/>
      <c r="KU104"/>
      <c r="KV104"/>
      <c r="KW104"/>
      <c r="KX104"/>
      <c r="KY104"/>
      <c r="KZ104"/>
      <c r="LA104"/>
      <c r="LB104"/>
      <c r="LC104"/>
      <c r="LD104"/>
      <c r="LE104"/>
      <c r="LF104"/>
      <c r="LG104"/>
      <c r="LH104"/>
      <c r="LI104"/>
      <c r="LJ104"/>
      <c r="LK104"/>
      <c r="LL104"/>
      <c r="LM104"/>
      <c r="LN104"/>
      <c r="LO104"/>
      <c r="LP104"/>
      <c r="LQ104"/>
      <c r="LR104"/>
      <c r="LS104"/>
      <c r="LT104"/>
      <c r="LU104"/>
      <c r="LV104"/>
      <c r="LW104"/>
      <c r="LX104"/>
      <c r="LY104"/>
      <c r="LZ104"/>
      <c r="MA104"/>
      <c r="MB104"/>
      <c r="MC104"/>
      <c r="MD104"/>
      <c r="ME104"/>
      <c r="MF104"/>
      <c r="MG104"/>
      <c r="MH104"/>
      <c r="MI104"/>
      <c r="MJ104"/>
      <c r="MK104"/>
      <c r="ML104"/>
      <c r="MM104"/>
      <c r="MN104"/>
      <c r="MO104"/>
      <c r="MP104"/>
      <c r="MQ104"/>
      <c r="MR104"/>
      <c r="MS104"/>
      <c r="MT104"/>
      <c r="MU104"/>
      <c r="MV104"/>
      <c r="MW104"/>
      <c r="MX104"/>
      <c r="MY104"/>
      <c r="MZ104"/>
      <c r="NA104"/>
      <c r="NB104"/>
      <c r="NC104"/>
      <c r="ND104"/>
      <c r="NE104"/>
      <c r="NF104"/>
      <c r="NG104"/>
      <c r="NH104"/>
      <c r="NI104"/>
      <c r="NJ104"/>
      <c r="NK104"/>
      <c r="NL104"/>
      <c r="NM104"/>
      <c r="NN104"/>
      <c r="NO104"/>
      <c r="NP104"/>
      <c r="NQ104"/>
      <c r="NR104"/>
      <c r="NS104"/>
      <c r="NT104"/>
      <c r="NU104"/>
      <c r="NV104"/>
      <c r="NW104"/>
      <c r="NX104"/>
      <c r="NY104"/>
      <c r="NZ104"/>
      <c r="OA104"/>
      <c r="OB104"/>
      <c r="OC104"/>
      <c r="OD104"/>
      <c r="OE104"/>
      <c r="OF104"/>
      <c r="OG104"/>
      <c r="OH104"/>
      <c r="OI104"/>
      <c r="OJ104"/>
      <c r="OK104"/>
      <c r="OL104"/>
      <c r="OM104"/>
      <c r="ON104"/>
      <c r="OO104"/>
      <c r="OP104"/>
      <c r="OQ104"/>
      <c r="OR104"/>
      <c r="OS104"/>
      <c r="OT104"/>
      <c r="OU104"/>
      <c r="OV104"/>
      <c r="OW104"/>
      <c r="OX104"/>
      <c r="OY104"/>
      <c r="OZ104"/>
      <c r="PA104"/>
      <c r="PB104"/>
      <c r="PC104"/>
      <c r="PD104"/>
      <c r="PE104"/>
      <c r="PF104"/>
      <c r="PG104"/>
      <c r="PH104"/>
      <c r="PI104"/>
      <c r="PJ104"/>
      <c r="PK104"/>
      <c r="PL104"/>
      <c r="PM104"/>
      <c r="PN104"/>
      <c r="PO104"/>
      <c r="PP104"/>
      <c r="PQ104"/>
      <c r="PR104"/>
      <c r="PS104"/>
      <c r="PT104"/>
      <c r="PU104"/>
      <c r="PV104"/>
      <c r="PW104"/>
      <c r="PX104"/>
      <c r="PY104"/>
      <c r="PZ104"/>
      <c r="QA104"/>
      <c r="QB104"/>
      <c r="QC104"/>
      <c r="QD104"/>
      <c r="QE104"/>
      <c r="QF104"/>
      <c r="QG104"/>
      <c r="QH104"/>
      <c r="QI104"/>
      <c r="QJ104"/>
      <c r="QK104"/>
      <c r="QL104"/>
      <c r="QM104"/>
      <c r="QN104"/>
      <c r="QO104"/>
      <c r="QP104"/>
      <c r="QQ104"/>
      <c r="QR104"/>
      <c r="QS104"/>
      <c r="QT104"/>
      <c r="QU104"/>
      <c r="QV104"/>
      <c r="QW104"/>
      <c r="QX104"/>
      <c r="QY104"/>
      <c r="QZ104"/>
      <c r="RA104"/>
      <c r="RB104"/>
      <c r="RC104"/>
      <c r="RD104"/>
      <c r="RE104"/>
      <c r="RF104"/>
      <c r="RG104"/>
      <c r="RH104"/>
      <c r="RI104"/>
      <c r="RJ104"/>
      <c r="RK104"/>
      <c r="RL104"/>
      <c r="RM104"/>
      <c r="RN104"/>
      <c r="RO104"/>
      <c r="RP104"/>
      <c r="RQ104"/>
      <c r="RR104"/>
      <c r="RS104"/>
      <c r="RT104"/>
      <c r="RU104"/>
      <c r="RV104"/>
      <c r="RW104"/>
      <c r="RX104"/>
      <c r="RY104"/>
      <c r="RZ104"/>
      <c r="SA104"/>
      <c r="SB104"/>
      <c r="SC104"/>
      <c r="SD104"/>
      <c r="SE104"/>
      <c r="SF104"/>
      <c r="SG104"/>
      <c r="SH104"/>
      <c r="SI104"/>
      <c r="SJ104"/>
      <c r="SK104"/>
      <c r="SL104"/>
      <c r="SM104"/>
      <c r="SN104"/>
      <c r="SO104"/>
      <c r="SP104"/>
      <c r="SQ104"/>
      <c r="SR104"/>
      <c r="SS104"/>
      <c r="ST104"/>
      <c r="SU104"/>
      <c r="SV104"/>
      <c r="SW104"/>
      <c r="SX104"/>
      <c r="SY104"/>
      <c r="SZ104"/>
      <c r="TA104"/>
      <c r="TB104"/>
      <c r="TC104"/>
      <c r="TD104"/>
      <c r="TE104"/>
      <c r="TF104"/>
      <c r="TG104"/>
      <c r="TH104"/>
      <c r="TI104"/>
      <c r="TJ104"/>
      <c r="TK104"/>
      <c r="TL104"/>
      <c r="TM104"/>
      <c r="TN104"/>
      <c r="TO104"/>
      <c r="TP104"/>
      <c r="TQ104"/>
      <c r="TR104"/>
      <c r="TS104"/>
      <c r="TT104"/>
      <c r="TU104"/>
      <c r="TV104"/>
      <c r="TW104"/>
      <c r="TX104"/>
      <c r="TY104"/>
      <c r="TZ104"/>
      <c r="UA104"/>
      <c r="UB104"/>
      <c r="UC104"/>
      <c r="UD104"/>
      <c r="UE104"/>
      <c r="UF104"/>
      <c r="UG104"/>
      <c r="UH104"/>
      <c r="UI104"/>
      <c r="UJ104"/>
      <c r="UK104"/>
      <c r="UL104"/>
      <c r="UM104"/>
      <c r="UN104"/>
      <c r="UO104"/>
      <c r="UP104"/>
      <c r="UQ104"/>
      <c r="UR104"/>
      <c r="US104"/>
      <c r="UT104"/>
      <c r="UU104"/>
      <c r="UV104"/>
      <c r="UW104"/>
      <c r="UX104"/>
      <c r="UY104"/>
      <c r="UZ104"/>
      <c r="VA104"/>
      <c r="VB104"/>
      <c r="VC104"/>
      <c r="VD104"/>
      <c r="VE104"/>
      <c r="VF104"/>
      <c r="VG104"/>
      <c r="VH104"/>
      <c r="VI104"/>
      <c r="VJ104"/>
      <c r="VK104"/>
      <c r="VL104"/>
      <c r="VM104"/>
      <c r="VN104"/>
      <c r="VO104"/>
      <c r="VP104"/>
      <c r="VQ104"/>
      <c r="VR104"/>
      <c r="VS104"/>
      <c r="VT104"/>
      <c r="VU104"/>
      <c r="VV104"/>
      <c r="VW104"/>
      <c r="VX104"/>
      <c r="VY104"/>
      <c r="VZ104"/>
      <c r="WA104"/>
      <c r="WB104"/>
      <c r="WC104"/>
      <c r="WD104"/>
      <c r="WE104"/>
      <c r="WF104"/>
      <c r="WG104"/>
      <c r="WH104"/>
      <c r="WI104"/>
      <c r="WJ104"/>
      <c r="WK104"/>
      <c r="WL104"/>
      <c r="WM104"/>
      <c r="WN104"/>
      <c r="WO104"/>
      <c r="WP104"/>
      <c r="WQ104"/>
      <c r="WR104"/>
      <c r="WS104"/>
      <c r="WT104"/>
      <c r="WU104"/>
      <c r="WV104"/>
      <c r="WW104"/>
      <c r="WX104"/>
      <c r="WY104"/>
      <c r="WZ104"/>
      <c r="XA104"/>
      <c r="XB104"/>
      <c r="XC104"/>
      <c r="XD104"/>
      <c r="XE104"/>
      <c r="XF104"/>
      <c r="XG104"/>
      <c r="XH104"/>
      <c r="XI104"/>
      <c r="XJ104"/>
      <c r="XK104"/>
      <c r="XL104"/>
      <c r="XM104"/>
      <c r="XN104"/>
      <c r="XO104"/>
      <c r="XP104"/>
      <c r="XQ104"/>
      <c r="XR104"/>
      <c r="XS104"/>
      <c r="XT104"/>
      <c r="XU104"/>
      <c r="XV104"/>
      <c r="XW104"/>
      <c r="XX104"/>
      <c r="XY104"/>
      <c r="XZ104"/>
      <c r="YA104"/>
      <c r="YB104"/>
      <c r="YC104"/>
      <c r="YD104"/>
      <c r="YE104"/>
      <c r="YF104"/>
      <c r="YG104"/>
      <c r="YH104"/>
      <c r="YI104"/>
      <c r="YJ104"/>
      <c r="YK104"/>
      <c r="YL104"/>
      <c r="YM104"/>
      <c r="YN104"/>
      <c r="YO104"/>
      <c r="YP104"/>
      <c r="YQ104"/>
      <c r="YR104"/>
      <c r="YS104"/>
      <c r="YT104"/>
      <c r="YU104"/>
      <c r="YV104"/>
      <c r="YW104"/>
      <c r="YX104"/>
      <c r="YY104"/>
      <c r="YZ104"/>
      <c r="ZA104"/>
      <c r="ZB104"/>
      <c r="ZC104"/>
      <c r="ZD104"/>
      <c r="ZE104"/>
      <c r="ZF104"/>
      <c r="ZG104"/>
      <c r="ZH104"/>
      <c r="ZI104"/>
      <c r="ZJ104"/>
      <c r="ZK104"/>
      <c r="ZL104"/>
      <c r="ZM104"/>
      <c r="ZN104"/>
      <c r="ZO104"/>
      <c r="ZP104"/>
      <c r="ZQ104"/>
      <c r="ZR104"/>
      <c r="ZS104"/>
      <c r="ZT104"/>
      <c r="ZU104"/>
      <c r="ZV104"/>
      <c r="ZW104"/>
      <c r="ZX104"/>
      <c r="ZY104"/>
      <c r="ZZ104" s="52"/>
      <c r="AAA104" s="192" t="s">
        <v>0</v>
      </c>
      <c r="AAD104" s="90"/>
      <c r="AAE104" s="519">
        <f t="shared" si="44"/>
        <v>1</v>
      </c>
      <c r="AAF104" s="190" t="s">
        <v>52</v>
      </c>
      <c r="AAG104" s="71"/>
      <c r="AAH104" s="71"/>
      <c r="AAI104" s="72"/>
      <c r="AAJ104" s="55"/>
      <c r="AAK104" s="92" t="str">
        <f>IF(C100="A","To: EMTdescribing addition to DEQ Rulemaking Plan",S.Staff.AgencyRulesCoordinator&amp;" closes SharePoint sub site")</f>
        <v>To: EMTdescribing addition to DEQ Rulemaking Plan</v>
      </c>
      <c r="AAL104" s="90"/>
    </row>
    <row r="105" spans="1:715" s="23" customFormat="1" ht="15.75" customHeight="1" outlineLevel="1">
      <c r="A105" s="171"/>
      <c r="B105" s="728" t="str">
        <f>AAK105</f>
        <v xml:space="preserve">To: Stephanie to include in monthly Director's Report </v>
      </c>
      <c r="C105" s="272"/>
      <c r="D105" s="265"/>
      <c r="E105" s="266"/>
      <c r="F105" s="267"/>
      <c r="G105" s="268"/>
      <c r="H105" s="269"/>
      <c r="I105" s="244"/>
      <c r="J105" s="193"/>
      <c r="K105" s="46"/>
      <c r="L105" s="46"/>
      <c r="M105" s="46"/>
      <c r="N105" s="46"/>
      <c r="O105" s="46"/>
      <c r="P105" s="46"/>
      <c r="Q105" s="46"/>
      <c r="R105" s="46"/>
      <c r="S105" s="46"/>
      <c r="T105" s="46"/>
      <c r="U105" s="46"/>
      <c r="V105" s="46"/>
      <c r="W105" s="46"/>
      <c r="X105" s="46"/>
      <c r="Y105" s="46"/>
      <c r="Z105" s="46"/>
      <c r="AA105" s="46"/>
      <c r="AB105" s="46"/>
      <c r="AC105" s="46"/>
      <c r="AD105" s="46"/>
      <c r="AE105" s="46"/>
      <c r="AF105" s="46"/>
      <c r="AG105" s="46"/>
      <c r="AH105" s="46"/>
      <c r="AI105" s="46"/>
      <c r="AJ105" s="46"/>
      <c r="AK105" s="46"/>
      <c r="AL105" s="46"/>
      <c r="AM105" s="46"/>
      <c r="AN105" s="46"/>
      <c r="AO105" s="46"/>
      <c r="AP105" s="46"/>
      <c r="AQ105" s="46"/>
      <c r="AR105" s="46"/>
      <c r="AS105" s="46"/>
      <c r="AT105" s="46"/>
      <c r="AU105" s="46"/>
      <c r="AV105" s="46"/>
      <c r="AW105" s="46"/>
      <c r="AX105" s="46"/>
      <c r="AY105" s="46"/>
      <c r="AZ105" s="46"/>
      <c r="BA105" s="46"/>
      <c r="BB105" s="46"/>
      <c r="BC105" s="46"/>
      <c r="BD105" s="46"/>
      <c r="BE105" s="46"/>
      <c r="BF105" s="46"/>
      <c r="BG105" s="46"/>
      <c r="BH105" s="46"/>
      <c r="BI105" s="46"/>
      <c r="BJ105" s="46"/>
      <c r="BK105" s="46"/>
      <c r="BL105" s="46"/>
      <c r="BM105" s="46"/>
      <c r="BN105" s="46"/>
      <c r="BO105" s="46"/>
      <c r="BP105" s="46"/>
      <c r="BQ105" s="46"/>
      <c r="BR105" s="46"/>
      <c r="BS105" s="46"/>
      <c r="BT105" s="46"/>
      <c r="BU105" s="46"/>
      <c r="BV105" s="46"/>
      <c r="BW105" s="46"/>
      <c r="BX105" s="46"/>
      <c r="BY105" s="46"/>
      <c r="BZ105" s="46"/>
      <c r="CA105" s="46"/>
      <c r="CB105" s="46"/>
      <c r="CC105" s="46"/>
      <c r="CD105" s="46"/>
      <c r="CE105" s="46"/>
      <c r="CF105" s="46"/>
      <c r="CG105" s="46"/>
      <c r="CH105" s="46"/>
      <c r="CI105" s="46"/>
      <c r="CJ105" s="46"/>
      <c r="CK105" s="46"/>
      <c r="CL105" s="46"/>
      <c r="CM105" s="46"/>
      <c r="CN105" s="46"/>
      <c r="CO105" s="46"/>
      <c r="CP105" s="46"/>
      <c r="CQ105" s="46"/>
      <c r="CR105" s="46"/>
      <c r="CS105" s="46"/>
      <c r="CT105" s="46"/>
      <c r="CU105" s="46"/>
      <c r="CV105" s="46"/>
      <c r="CW105" s="46"/>
      <c r="CX105" s="46"/>
      <c r="CY105" s="46"/>
      <c r="CZ105" s="46"/>
      <c r="DA105" s="46"/>
      <c r="DB105" s="46"/>
      <c r="DC105" s="46"/>
      <c r="DD105" s="46"/>
      <c r="DE105" s="46"/>
      <c r="DF105" s="46"/>
      <c r="DG105" s="46"/>
      <c r="DH105" s="46"/>
      <c r="DI105" s="46"/>
      <c r="DJ105" s="46"/>
      <c r="DK105" s="46"/>
      <c r="DL105" s="46"/>
      <c r="DM105" s="46"/>
      <c r="DN105" s="46"/>
      <c r="DO105" s="46"/>
      <c r="DP105" s="46"/>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c r="FP105"/>
      <c r="FQ105"/>
      <c r="FR105"/>
      <c r="FS105"/>
      <c r="FT105"/>
      <c r="FU105"/>
      <c r="FV105"/>
      <c r="FW105"/>
      <c r="FX105"/>
      <c r="FY105"/>
      <c r="FZ105"/>
      <c r="GA105"/>
      <c r="GB105"/>
      <c r="GC105"/>
      <c r="GD105"/>
      <c r="GE105"/>
      <c r="GF105"/>
      <c r="GG105"/>
      <c r="GH105"/>
      <c r="GI105"/>
      <c r="GJ105"/>
      <c r="GK105"/>
      <c r="GL105"/>
      <c r="GM105"/>
      <c r="GN105"/>
      <c r="GO105"/>
      <c r="GP105"/>
      <c r="GQ105"/>
      <c r="GR105"/>
      <c r="GS105"/>
      <c r="GT105"/>
      <c r="GU105"/>
      <c r="GV105"/>
      <c r="GW105"/>
      <c r="GX105"/>
      <c r="GY105"/>
      <c r="GZ105"/>
      <c r="HA105"/>
      <c r="HB105"/>
      <c r="HC105"/>
      <c r="HD105"/>
      <c r="HE105"/>
      <c r="HF105"/>
      <c r="HG105"/>
      <c r="HH105"/>
      <c r="HI105"/>
      <c r="HJ105"/>
      <c r="HK105"/>
      <c r="HL105"/>
      <c r="HM105"/>
      <c r="HN105"/>
      <c r="HO105"/>
      <c r="HP105"/>
      <c r="HQ105"/>
      <c r="HR105"/>
      <c r="HS105"/>
      <c r="HT105"/>
      <c r="HU105"/>
      <c r="HV105"/>
      <c r="HW105"/>
      <c r="HX105"/>
      <c r="HY105"/>
      <c r="HZ105"/>
      <c r="IA105"/>
      <c r="IB105"/>
      <c r="IC105"/>
      <c r="ID105"/>
      <c r="IE105"/>
      <c r="IF105"/>
      <c r="IG105"/>
      <c r="IH105"/>
      <c r="II105"/>
      <c r="IJ105"/>
      <c r="IK105"/>
      <c r="IL105"/>
      <c r="IM105"/>
      <c r="IN105"/>
      <c r="IO105"/>
      <c r="IP105"/>
      <c r="IQ105"/>
      <c r="IR105"/>
      <c r="IS105"/>
      <c r="IT105"/>
      <c r="IU105"/>
      <c r="IV105"/>
      <c r="IW105"/>
      <c r="IX105"/>
      <c r="IY105"/>
      <c r="IZ105"/>
      <c r="JA105"/>
      <c r="JB105"/>
      <c r="JC105"/>
      <c r="JD105"/>
      <c r="JE105"/>
      <c r="JF105"/>
      <c r="JG105"/>
      <c r="JH105"/>
      <c r="JI105"/>
      <c r="JJ105"/>
      <c r="JK105"/>
      <c r="JL105"/>
      <c r="JM105"/>
      <c r="JN105"/>
      <c r="JO105"/>
      <c r="JP105"/>
      <c r="JQ105"/>
      <c r="JR105"/>
      <c r="JS105"/>
      <c r="JT105"/>
      <c r="JU105"/>
      <c r="JV105"/>
      <c r="JW105"/>
      <c r="JX105"/>
      <c r="JY105"/>
      <c r="JZ105"/>
      <c r="KA105"/>
      <c r="KB105"/>
      <c r="KC105"/>
      <c r="KD105"/>
      <c r="KE105"/>
      <c r="KF105"/>
      <c r="KG105"/>
      <c r="KH105"/>
      <c r="KI105"/>
      <c r="KJ105"/>
      <c r="KK105"/>
      <c r="KL105"/>
      <c r="KM105"/>
      <c r="KN105"/>
      <c r="KO105"/>
      <c r="KP105"/>
      <c r="KQ105"/>
      <c r="KR105"/>
      <c r="KS105"/>
      <c r="KT105"/>
      <c r="KU105"/>
      <c r="KV105"/>
      <c r="KW105"/>
      <c r="KX105"/>
      <c r="KY105"/>
      <c r="KZ105"/>
      <c r="LA105"/>
      <c r="LB105"/>
      <c r="LC105"/>
      <c r="LD105"/>
      <c r="LE105"/>
      <c r="LF105"/>
      <c r="LG105"/>
      <c r="LH105"/>
      <c r="LI105"/>
      <c r="LJ105"/>
      <c r="LK105"/>
      <c r="LL105"/>
      <c r="LM105"/>
      <c r="LN105"/>
      <c r="LO105"/>
      <c r="LP105"/>
      <c r="LQ105"/>
      <c r="LR105"/>
      <c r="LS105"/>
      <c r="LT105"/>
      <c r="LU105"/>
      <c r="LV105"/>
      <c r="LW105"/>
      <c r="LX105"/>
      <c r="LY105"/>
      <c r="LZ105"/>
      <c r="MA105"/>
      <c r="MB105"/>
      <c r="MC105"/>
      <c r="MD105"/>
      <c r="ME105"/>
      <c r="MF105"/>
      <c r="MG105"/>
      <c r="MH105"/>
      <c r="MI105"/>
      <c r="MJ105"/>
      <c r="MK105"/>
      <c r="ML105"/>
      <c r="MM105"/>
      <c r="MN105"/>
      <c r="MO105"/>
      <c r="MP105"/>
      <c r="MQ105"/>
      <c r="MR105"/>
      <c r="MS105"/>
      <c r="MT105"/>
      <c r="MU105"/>
      <c r="MV105"/>
      <c r="MW105"/>
      <c r="MX105"/>
      <c r="MY105"/>
      <c r="MZ105"/>
      <c r="NA105"/>
      <c r="NB105"/>
      <c r="NC105"/>
      <c r="ND105"/>
      <c r="NE105"/>
      <c r="NF105"/>
      <c r="NG105"/>
      <c r="NH105"/>
      <c r="NI105"/>
      <c r="NJ105"/>
      <c r="NK105"/>
      <c r="NL105"/>
      <c r="NM105"/>
      <c r="NN105"/>
      <c r="NO105"/>
      <c r="NP105"/>
      <c r="NQ105"/>
      <c r="NR105"/>
      <c r="NS105"/>
      <c r="NT105"/>
      <c r="NU105"/>
      <c r="NV105"/>
      <c r="NW105"/>
      <c r="NX105"/>
      <c r="NY105"/>
      <c r="NZ105"/>
      <c r="OA105"/>
      <c r="OB105"/>
      <c r="OC105"/>
      <c r="OD105"/>
      <c r="OE105"/>
      <c r="OF105"/>
      <c r="OG105"/>
      <c r="OH105"/>
      <c r="OI105"/>
      <c r="OJ105"/>
      <c r="OK105"/>
      <c r="OL105"/>
      <c r="OM105"/>
      <c r="ON105"/>
      <c r="OO105"/>
      <c r="OP105"/>
      <c r="OQ105"/>
      <c r="OR105"/>
      <c r="OS105"/>
      <c r="OT105"/>
      <c r="OU105"/>
      <c r="OV105"/>
      <c r="OW105"/>
      <c r="OX105"/>
      <c r="OY105"/>
      <c r="OZ105"/>
      <c r="PA105"/>
      <c r="PB105"/>
      <c r="PC105"/>
      <c r="PD105"/>
      <c r="PE105"/>
      <c r="PF105"/>
      <c r="PG105"/>
      <c r="PH105"/>
      <c r="PI105"/>
      <c r="PJ105"/>
      <c r="PK105"/>
      <c r="PL105"/>
      <c r="PM105"/>
      <c r="PN105"/>
      <c r="PO105"/>
      <c r="PP105"/>
      <c r="PQ105"/>
      <c r="PR105"/>
      <c r="PS105"/>
      <c r="PT105"/>
      <c r="PU105"/>
      <c r="PV105"/>
      <c r="PW105"/>
      <c r="PX105"/>
      <c r="PY105"/>
      <c r="PZ105"/>
      <c r="QA105"/>
      <c r="QB105"/>
      <c r="QC105"/>
      <c r="QD105"/>
      <c r="QE105"/>
      <c r="QF105"/>
      <c r="QG105"/>
      <c r="QH105"/>
      <c r="QI105"/>
      <c r="QJ105"/>
      <c r="QK105"/>
      <c r="QL105"/>
      <c r="QM105"/>
      <c r="QN105"/>
      <c r="QO105"/>
      <c r="QP105"/>
      <c r="QQ105"/>
      <c r="QR105"/>
      <c r="QS105"/>
      <c r="QT105"/>
      <c r="QU105"/>
      <c r="QV105"/>
      <c r="QW105"/>
      <c r="QX105"/>
      <c r="QY105"/>
      <c r="QZ105"/>
      <c r="RA105"/>
      <c r="RB105"/>
      <c r="RC105"/>
      <c r="RD105"/>
      <c r="RE105"/>
      <c r="RF105"/>
      <c r="RG105"/>
      <c r="RH105"/>
      <c r="RI105"/>
      <c r="RJ105"/>
      <c r="RK105"/>
      <c r="RL105"/>
      <c r="RM105"/>
      <c r="RN105"/>
      <c r="RO105"/>
      <c r="RP105"/>
      <c r="RQ105"/>
      <c r="RR105"/>
      <c r="RS105"/>
      <c r="RT105"/>
      <c r="RU105"/>
      <c r="RV105"/>
      <c r="RW105"/>
      <c r="RX105"/>
      <c r="RY105"/>
      <c r="RZ105"/>
      <c r="SA105"/>
      <c r="SB105"/>
      <c r="SC105"/>
      <c r="SD105"/>
      <c r="SE105"/>
      <c r="SF105"/>
      <c r="SG105"/>
      <c r="SH105"/>
      <c r="SI105"/>
      <c r="SJ105"/>
      <c r="SK105"/>
      <c r="SL105"/>
      <c r="SM105"/>
      <c r="SN105"/>
      <c r="SO105"/>
      <c r="SP105"/>
      <c r="SQ105"/>
      <c r="SR105"/>
      <c r="SS105"/>
      <c r="ST105"/>
      <c r="SU105"/>
      <c r="SV105"/>
      <c r="SW105"/>
      <c r="SX105"/>
      <c r="SY105"/>
      <c r="SZ105"/>
      <c r="TA105"/>
      <c r="TB105"/>
      <c r="TC105"/>
      <c r="TD105"/>
      <c r="TE105"/>
      <c r="TF105"/>
      <c r="TG105"/>
      <c r="TH105"/>
      <c r="TI105"/>
      <c r="TJ105"/>
      <c r="TK105"/>
      <c r="TL105"/>
      <c r="TM105"/>
      <c r="TN105"/>
      <c r="TO105"/>
      <c r="TP105"/>
      <c r="TQ105"/>
      <c r="TR105"/>
      <c r="TS105"/>
      <c r="TT105"/>
      <c r="TU105"/>
      <c r="TV105"/>
      <c r="TW105"/>
      <c r="TX105"/>
      <c r="TY105"/>
      <c r="TZ105"/>
      <c r="UA105"/>
      <c r="UB105"/>
      <c r="UC105"/>
      <c r="UD105"/>
      <c r="UE105"/>
      <c r="UF105"/>
      <c r="UG105"/>
      <c r="UH105"/>
      <c r="UI105"/>
      <c r="UJ105"/>
      <c r="UK105"/>
      <c r="UL105"/>
      <c r="UM105"/>
      <c r="UN105"/>
      <c r="UO105"/>
      <c r="UP105"/>
      <c r="UQ105"/>
      <c r="UR105"/>
      <c r="US105"/>
      <c r="UT105"/>
      <c r="UU105"/>
      <c r="UV105"/>
      <c r="UW105"/>
      <c r="UX105"/>
      <c r="UY105"/>
      <c r="UZ105"/>
      <c r="VA105"/>
      <c r="VB105"/>
      <c r="VC105"/>
      <c r="VD105"/>
      <c r="VE105"/>
      <c r="VF105"/>
      <c r="VG105"/>
      <c r="VH105"/>
      <c r="VI105"/>
      <c r="VJ105"/>
      <c r="VK105"/>
      <c r="VL105"/>
      <c r="VM105"/>
      <c r="VN105"/>
      <c r="VO105"/>
      <c r="VP105"/>
      <c r="VQ105"/>
      <c r="VR105"/>
      <c r="VS105"/>
      <c r="VT105"/>
      <c r="VU105"/>
      <c r="VV105"/>
      <c r="VW105"/>
      <c r="VX105"/>
      <c r="VY105"/>
      <c r="VZ105"/>
      <c r="WA105"/>
      <c r="WB105"/>
      <c r="WC105"/>
      <c r="WD105"/>
      <c r="WE105"/>
      <c r="WF105"/>
      <c r="WG105"/>
      <c r="WH105"/>
      <c r="WI105"/>
      <c r="WJ105"/>
      <c r="WK105"/>
      <c r="WL105"/>
      <c r="WM105"/>
      <c r="WN105"/>
      <c r="WO105"/>
      <c r="WP105"/>
      <c r="WQ105"/>
      <c r="WR105"/>
      <c r="WS105"/>
      <c r="WT105"/>
      <c r="WU105"/>
      <c r="WV105"/>
      <c r="WW105"/>
      <c r="WX105"/>
      <c r="WY105"/>
      <c r="WZ105"/>
      <c r="XA105"/>
      <c r="XB105"/>
      <c r="XC105"/>
      <c r="XD105"/>
      <c r="XE105"/>
      <c r="XF105"/>
      <c r="XG105"/>
      <c r="XH105"/>
      <c r="XI105"/>
      <c r="XJ105"/>
      <c r="XK105"/>
      <c r="XL105"/>
      <c r="XM105"/>
      <c r="XN105"/>
      <c r="XO105"/>
      <c r="XP105"/>
      <c r="XQ105"/>
      <c r="XR105"/>
      <c r="XS105"/>
      <c r="XT105"/>
      <c r="XU105"/>
      <c r="XV105"/>
      <c r="XW105"/>
      <c r="XX105"/>
      <c r="XY105"/>
      <c r="XZ105"/>
      <c r="YA105"/>
      <c r="YB105"/>
      <c r="YC105"/>
      <c r="YD105"/>
      <c r="YE105"/>
      <c r="YF105"/>
      <c r="YG105"/>
      <c r="YH105"/>
      <c r="YI105"/>
      <c r="YJ105"/>
      <c r="YK105"/>
      <c r="YL105"/>
      <c r="YM105"/>
      <c r="YN105"/>
      <c r="YO105"/>
      <c r="YP105"/>
      <c r="YQ105"/>
      <c r="YR105"/>
      <c r="YS105"/>
      <c r="YT105"/>
      <c r="YU105"/>
      <c r="YV105"/>
      <c r="YW105"/>
      <c r="YX105"/>
      <c r="YY105"/>
      <c r="YZ105"/>
      <c r="ZA105"/>
      <c r="ZB105"/>
      <c r="ZC105"/>
      <c r="ZD105"/>
      <c r="ZE105"/>
      <c r="ZF105"/>
      <c r="ZG105"/>
      <c r="ZH105"/>
      <c r="ZI105"/>
      <c r="ZJ105"/>
      <c r="ZK105"/>
      <c r="ZL105"/>
      <c r="ZM105"/>
      <c r="ZN105"/>
      <c r="ZO105"/>
      <c r="ZP105"/>
      <c r="ZQ105"/>
      <c r="ZR105"/>
      <c r="ZS105"/>
      <c r="ZT105"/>
      <c r="ZU105"/>
      <c r="ZV105"/>
      <c r="ZW105"/>
      <c r="ZX105"/>
      <c r="ZY105"/>
      <c r="ZZ105" s="52"/>
      <c r="AAA105" s="192" t="s">
        <v>0</v>
      </c>
      <c r="AAD105" s="90"/>
      <c r="AAE105" s="519">
        <f t="shared" si="44"/>
        <v>1</v>
      </c>
      <c r="AAF105" s="190" t="s">
        <v>52</v>
      </c>
      <c r="AAG105" s="71"/>
      <c r="AAH105" s="71"/>
      <c r="AAI105" s="72"/>
      <c r="AAJ105" s="55"/>
      <c r="AAK105" s="92" t="str">
        <f>IF(C100="A","To: "&amp;S.Staff.EQCAssistant&amp;" to include in monthly Director's Report ",S.Staff.AgencyRulesCoordinator&amp;" closes SharePoint sub site")</f>
        <v xml:space="preserve">To: Stephanie to include in monthly Director's Report </v>
      </c>
      <c r="AAL105" s="90"/>
    </row>
    <row r="106" spans="1:715" s="23" customFormat="1" ht="15.75" customHeight="1" outlineLevel="1">
      <c r="A106" s="171"/>
      <c r="B106" s="729" t="str">
        <f t="shared" si="40"/>
        <v>Dick asks EQC how they want to be involved with rulemaking</v>
      </c>
      <c r="C106" s="262"/>
      <c r="D106"/>
      <c r="E106"/>
      <c r="F106"/>
      <c r="G106"/>
      <c r="H106"/>
      <c r="I106" s="244"/>
      <c r="J106" s="193"/>
      <c r="K106" s="46"/>
      <c r="L106" s="46"/>
      <c r="M106" s="46"/>
      <c r="N106" s="46"/>
      <c r="O106" s="46"/>
      <c r="P106" s="46"/>
      <c r="Q106" s="46"/>
      <c r="R106" s="46"/>
      <c r="S106" s="46"/>
      <c r="T106" s="46"/>
      <c r="U106" s="46"/>
      <c r="V106" s="46"/>
      <c r="W106" s="46"/>
      <c r="X106" s="46"/>
      <c r="Y106" s="46"/>
      <c r="Z106" s="46"/>
      <c r="AA106" s="46"/>
      <c r="AB106" s="46"/>
      <c r="AC106" s="46"/>
      <c r="AD106" s="46"/>
      <c r="AE106" s="46"/>
      <c r="AF106" s="46"/>
      <c r="AG106" s="46"/>
      <c r="AH106" s="46"/>
      <c r="AI106" s="46"/>
      <c r="AJ106" s="46"/>
      <c r="AK106" s="46"/>
      <c r="AL106" s="46"/>
      <c r="AM106" s="46"/>
      <c r="AN106" s="46"/>
      <c r="AO106" s="46"/>
      <c r="AP106" s="46"/>
      <c r="AQ106" s="46"/>
      <c r="AR106" s="46"/>
      <c r="AS106" s="46"/>
      <c r="AT106" s="46"/>
      <c r="AU106" s="46"/>
      <c r="AV106" s="46"/>
      <c r="AW106" s="46"/>
      <c r="AX106" s="46"/>
      <c r="AY106" s="46"/>
      <c r="AZ106" s="46"/>
      <c r="BA106" s="46"/>
      <c r="BB106" s="46"/>
      <c r="BC106" s="46"/>
      <c r="BD106" s="46"/>
      <c r="BE106" s="46"/>
      <c r="BF106" s="46"/>
      <c r="BG106" s="46"/>
      <c r="BH106" s="46"/>
      <c r="BI106" s="46"/>
      <c r="BJ106" s="46"/>
      <c r="BK106" s="46"/>
      <c r="BL106" s="46"/>
      <c r="BM106" s="46"/>
      <c r="BN106" s="46"/>
      <c r="BO106" s="46"/>
      <c r="BP106" s="46"/>
      <c r="BQ106" s="46"/>
      <c r="BR106" s="46"/>
      <c r="BS106" s="46"/>
      <c r="BT106" s="46"/>
      <c r="BU106" s="46"/>
      <c r="BV106" s="46"/>
      <c r="BW106" s="46"/>
      <c r="BX106" s="46"/>
      <c r="BY106" s="46"/>
      <c r="BZ106" s="46"/>
      <c r="CA106" s="46"/>
      <c r="CB106" s="46"/>
      <c r="CC106" s="46"/>
      <c r="CD106" s="46"/>
      <c r="CE106" s="46"/>
      <c r="CF106" s="46"/>
      <c r="CG106" s="46"/>
      <c r="CH106" s="46"/>
      <c r="CI106" s="46"/>
      <c r="CJ106" s="46"/>
      <c r="CK106" s="46"/>
      <c r="CL106" s="46"/>
      <c r="CM106" s="46"/>
      <c r="CN106" s="46"/>
      <c r="CO106" s="46"/>
      <c r="CP106" s="46"/>
      <c r="CQ106" s="46"/>
      <c r="CR106" s="46"/>
      <c r="CS106" s="46"/>
      <c r="CT106" s="46"/>
      <c r="CU106" s="46"/>
      <c r="CV106" s="46"/>
      <c r="CW106" s="46"/>
      <c r="CX106" s="46"/>
      <c r="CY106" s="46"/>
      <c r="CZ106" s="46"/>
      <c r="DA106" s="46"/>
      <c r="DB106" s="46"/>
      <c r="DC106" s="46"/>
      <c r="DD106" s="46"/>
      <c r="DE106" s="46"/>
      <c r="DF106" s="46"/>
      <c r="DG106" s="46"/>
      <c r="DH106" s="46"/>
      <c r="DI106" s="46"/>
      <c r="DJ106" s="46"/>
      <c r="DK106" s="46"/>
      <c r="DL106" s="46"/>
      <c r="DM106" s="46"/>
      <c r="DN106" s="46"/>
      <c r="DO106" s="46"/>
      <c r="DP106" s="4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c r="FM106"/>
      <c r="FN106"/>
      <c r="FO106"/>
      <c r="FP106"/>
      <c r="FQ106"/>
      <c r="FR106"/>
      <c r="FS106"/>
      <c r="FT106"/>
      <c r="FU106"/>
      <c r="FV106"/>
      <c r="FW106"/>
      <c r="FX106"/>
      <c r="FY106"/>
      <c r="FZ106"/>
      <c r="GA106"/>
      <c r="GB106"/>
      <c r="GC106"/>
      <c r="GD106"/>
      <c r="GE106"/>
      <c r="GF106"/>
      <c r="GG106"/>
      <c r="GH106"/>
      <c r="GI106"/>
      <c r="GJ106"/>
      <c r="GK106"/>
      <c r="GL106"/>
      <c r="GM106"/>
      <c r="GN106"/>
      <c r="GO106"/>
      <c r="GP106"/>
      <c r="GQ106"/>
      <c r="GR106"/>
      <c r="GS106"/>
      <c r="GT106"/>
      <c r="GU106"/>
      <c r="GV106"/>
      <c r="GW106"/>
      <c r="GX106"/>
      <c r="GY106"/>
      <c r="GZ106"/>
      <c r="HA106"/>
      <c r="HB106"/>
      <c r="HC106"/>
      <c r="HD106"/>
      <c r="HE106"/>
      <c r="HF106"/>
      <c r="HG106"/>
      <c r="HH106"/>
      <c r="HI106"/>
      <c r="HJ106"/>
      <c r="HK106"/>
      <c r="HL106"/>
      <c r="HM106"/>
      <c r="HN106"/>
      <c r="HO106"/>
      <c r="HP106"/>
      <c r="HQ106"/>
      <c r="HR106"/>
      <c r="HS106"/>
      <c r="HT106"/>
      <c r="HU106"/>
      <c r="HV106"/>
      <c r="HW106"/>
      <c r="HX106"/>
      <c r="HY106"/>
      <c r="HZ106"/>
      <c r="IA106"/>
      <c r="IB106"/>
      <c r="IC106"/>
      <c r="ID106"/>
      <c r="IE106"/>
      <c r="IF106"/>
      <c r="IG106"/>
      <c r="IH106"/>
      <c r="II106"/>
      <c r="IJ106"/>
      <c r="IK106"/>
      <c r="IL106"/>
      <c r="IM106"/>
      <c r="IN106"/>
      <c r="IO106"/>
      <c r="IP106"/>
      <c r="IQ106"/>
      <c r="IR106"/>
      <c r="IS106"/>
      <c r="IT106"/>
      <c r="IU106"/>
      <c r="IV106"/>
      <c r="IW106"/>
      <c r="IX106"/>
      <c r="IY106"/>
      <c r="IZ106"/>
      <c r="JA106"/>
      <c r="JB106"/>
      <c r="JC106"/>
      <c r="JD106"/>
      <c r="JE106"/>
      <c r="JF106"/>
      <c r="JG106"/>
      <c r="JH106"/>
      <c r="JI106"/>
      <c r="JJ106"/>
      <c r="JK106"/>
      <c r="JL106"/>
      <c r="JM106"/>
      <c r="JN106"/>
      <c r="JO106"/>
      <c r="JP106"/>
      <c r="JQ106"/>
      <c r="JR106"/>
      <c r="JS106"/>
      <c r="JT106"/>
      <c r="JU106"/>
      <c r="JV106"/>
      <c r="JW106"/>
      <c r="JX106"/>
      <c r="JY106"/>
      <c r="JZ106"/>
      <c r="KA106"/>
      <c r="KB106"/>
      <c r="KC106"/>
      <c r="KD106"/>
      <c r="KE106"/>
      <c r="KF106"/>
      <c r="KG106"/>
      <c r="KH106"/>
      <c r="KI106"/>
      <c r="KJ106"/>
      <c r="KK106"/>
      <c r="KL106"/>
      <c r="KM106"/>
      <c r="KN106"/>
      <c r="KO106"/>
      <c r="KP106"/>
      <c r="KQ106"/>
      <c r="KR106"/>
      <c r="KS106"/>
      <c r="KT106"/>
      <c r="KU106"/>
      <c r="KV106"/>
      <c r="KW106"/>
      <c r="KX106"/>
      <c r="KY106"/>
      <c r="KZ106"/>
      <c r="LA106"/>
      <c r="LB106"/>
      <c r="LC106"/>
      <c r="LD106"/>
      <c r="LE106"/>
      <c r="LF106"/>
      <c r="LG106"/>
      <c r="LH106"/>
      <c r="LI106"/>
      <c r="LJ106"/>
      <c r="LK106"/>
      <c r="LL106"/>
      <c r="LM106"/>
      <c r="LN106"/>
      <c r="LO106"/>
      <c r="LP106"/>
      <c r="LQ106"/>
      <c r="LR106"/>
      <c r="LS106"/>
      <c r="LT106"/>
      <c r="LU106"/>
      <c r="LV106"/>
      <c r="LW106"/>
      <c r="LX106"/>
      <c r="LY106"/>
      <c r="LZ106"/>
      <c r="MA106"/>
      <c r="MB106"/>
      <c r="MC106"/>
      <c r="MD106"/>
      <c r="ME106"/>
      <c r="MF106"/>
      <c r="MG106"/>
      <c r="MH106"/>
      <c r="MI106"/>
      <c r="MJ106"/>
      <c r="MK106"/>
      <c r="ML106"/>
      <c r="MM106"/>
      <c r="MN106"/>
      <c r="MO106"/>
      <c r="MP106"/>
      <c r="MQ106"/>
      <c r="MR106"/>
      <c r="MS106"/>
      <c r="MT106"/>
      <c r="MU106"/>
      <c r="MV106"/>
      <c r="MW106"/>
      <c r="MX106"/>
      <c r="MY106"/>
      <c r="MZ106"/>
      <c r="NA106"/>
      <c r="NB106"/>
      <c r="NC106"/>
      <c r="ND106"/>
      <c r="NE106"/>
      <c r="NF106"/>
      <c r="NG106"/>
      <c r="NH106"/>
      <c r="NI106"/>
      <c r="NJ106"/>
      <c r="NK106"/>
      <c r="NL106"/>
      <c r="NM106"/>
      <c r="NN106"/>
      <c r="NO106"/>
      <c r="NP106"/>
      <c r="NQ106"/>
      <c r="NR106"/>
      <c r="NS106"/>
      <c r="NT106"/>
      <c r="NU106"/>
      <c r="NV106"/>
      <c r="NW106"/>
      <c r="NX106"/>
      <c r="NY106"/>
      <c r="NZ106"/>
      <c r="OA106"/>
      <c r="OB106"/>
      <c r="OC106"/>
      <c r="OD106"/>
      <c r="OE106"/>
      <c r="OF106"/>
      <c r="OG106"/>
      <c r="OH106"/>
      <c r="OI106"/>
      <c r="OJ106"/>
      <c r="OK106"/>
      <c r="OL106"/>
      <c r="OM106"/>
      <c r="ON106"/>
      <c r="OO106"/>
      <c r="OP106"/>
      <c r="OQ106"/>
      <c r="OR106"/>
      <c r="OS106"/>
      <c r="OT106"/>
      <c r="OU106"/>
      <c r="OV106"/>
      <c r="OW106"/>
      <c r="OX106"/>
      <c r="OY106"/>
      <c r="OZ106"/>
      <c r="PA106"/>
      <c r="PB106"/>
      <c r="PC106"/>
      <c r="PD106"/>
      <c r="PE106"/>
      <c r="PF106"/>
      <c r="PG106"/>
      <c r="PH106"/>
      <c r="PI106"/>
      <c r="PJ106"/>
      <c r="PK106"/>
      <c r="PL106"/>
      <c r="PM106"/>
      <c r="PN106"/>
      <c r="PO106"/>
      <c r="PP106"/>
      <c r="PQ106"/>
      <c r="PR106"/>
      <c r="PS106"/>
      <c r="PT106"/>
      <c r="PU106"/>
      <c r="PV106"/>
      <c r="PW106"/>
      <c r="PX106"/>
      <c r="PY106"/>
      <c r="PZ106"/>
      <c r="QA106"/>
      <c r="QB106"/>
      <c r="QC106"/>
      <c r="QD106"/>
      <c r="QE106"/>
      <c r="QF106"/>
      <c r="QG106"/>
      <c r="QH106"/>
      <c r="QI106"/>
      <c r="QJ106"/>
      <c r="QK106"/>
      <c r="QL106"/>
      <c r="QM106"/>
      <c r="QN106"/>
      <c r="QO106"/>
      <c r="QP106"/>
      <c r="QQ106"/>
      <c r="QR106"/>
      <c r="QS106"/>
      <c r="QT106"/>
      <c r="QU106"/>
      <c r="QV106"/>
      <c r="QW106"/>
      <c r="QX106"/>
      <c r="QY106"/>
      <c r="QZ106"/>
      <c r="RA106"/>
      <c r="RB106"/>
      <c r="RC106"/>
      <c r="RD106"/>
      <c r="RE106"/>
      <c r="RF106"/>
      <c r="RG106"/>
      <c r="RH106"/>
      <c r="RI106"/>
      <c r="RJ106"/>
      <c r="RK106"/>
      <c r="RL106"/>
      <c r="RM106"/>
      <c r="RN106"/>
      <c r="RO106"/>
      <c r="RP106"/>
      <c r="RQ106"/>
      <c r="RR106"/>
      <c r="RS106"/>
      <c r="RT106"/>
      <c r="RU106"/>
      <c r="RV106"/>
      <c r="RW106"/>
      <c r="RX106"/>
      <c r="RY106"/>
      <c r="RZ106"/>
      <c r="SA106"/>
      <c r="SB106"/>
      <c r="SC106"/>
      <c r="SD106"/>
      <c r="SE106"/>
      <c r="SF106"/>
      <c r="SG106"/>
      <c r="SH106"/>
      <c r="SI106"/>
      <c r="SJ106"/>
      <c r="SK106"/>
      <c r="SL106"/>
      <c r="SM106"/>
      <c r="SN106"/>
      <c r="SO106"/>
      <c r="SP106"/>
      <c r="SQ106"/>
      <c r="SR106"/>
      <c r="SS106"/>
      <c r="ST106"/>
      <c r="SU106"/>
      <c r="SV106"/>
      <c r="SW106"/>
      <c r="SX106"/>
      <c r="SY106"/>
      <c r="SZ106"/>
      <c r="TA106"/>
      <c r="TB106"/>
      <c r="TC106"/>
      <c r="TD106"/>
      <c r="TE106"/>
      <c r="TF106"/>
      <c r="TG106"/>
      <c r="TH106"/>
      <c r="TI106"/>
      <c r="TJ106"/>
      <c r="TK106"/>
      <c r="TL106"/>
      <c r="TM106"/>
      <c r="TN106"/>
      <c r="TO106"/>
      <c r="TP106"/>
      <c r="TQ106"/>
      <c r="TR106"/>
      <c r="TS106"/>
      <c r="TT106"/>
      <c r="TU106"/>
      <c r="TV106"/>
      <c r="TW106"/>
      <c r="TX106"/>
      <c r="TY106"/>
      <c r="TZ106"/>
      <c r="UA106"/>
      <c r="UB106"/>
      <c r="UC106"/>
      <c r="UD106"/>
      <c r="UE106"/>
      <c r="UF106"/>
      <c r="UG106"/>
      <c r="UH106"/>
      <c r="UI106"/>
      <c r="UJ106"/>
      <c r="UK106"/>
      <c r="UL106"/>
      <c r="UM106"/>
      <c r="UN106"/>
      <c r="UO106"/>
      <c r="UP106"/>
      <c r="UQ106"/>
      <c r="UR106"/>
      <c r="US106"/>
      <c r="UT106"/>
      <c r="UU106"/>
      <c r="UV106"/>
      <c r="UW106"/>
      <c r="UX106"/>
      <c r="UY106"/>
      <c r="UZ106"/>
      <c r="VA106"/>
      <c r="VB106"/>
      <c r="VC106"/>
      <c r="VD106"/>
      <c r="VE106"/>
      <c r="VF106"/>
      <c r="VG106"/>
      <c r="VH106"/>
      <c r="VI106"/>
      <c r="VJ106"/>
      <c r="VK106"/>
      <c r="VL106"/>
      <c r="VM106"/>
      <c r="VN106"/>
      <c r="VO106"/>
      <c r="VP106"/>
      <c r="VQ106"/>
      <c r="VR106"/>
      <c r="VS106"/>
      <c r="VT106"/>
      <c r="VU106"/>
      <c r="VV106"/>
      <c r="VW106"/>
      <c r="VX106"/>
      <c r="VY106"/>
      <c r="VZ106"/>
      <c r="WA106"/>
      <c r="WB106"/>
      <c r="WC106"/>
      <c r="WD106"/>
      <c r="WE106"/>
      <c r="WF106"/>
      <c r="WG106"/>
      <c r="WH106"/>
      <c r="WI106"/>
      <c r="WJ106"/>
      <c r="WK106"/>
      <c r="WL106"/>
      <c r="WM106"/>
      <c r="WN106"/>
      <c r="WO106"/>
      <c r="WP106"/>
      <c r="WQ106"/>
      <c r="WR106"/>
      <c r="WS106"/>
      <c r="WT106"/>
      <c r="WU106"/>
      <c r="WV106"/>
      <c r="WW106"/>
      <c r="WX106"/>
      <c r="WY106"/>
      <c r="WZ106"/>
      <c r="XA106"/>
      <c r="XB106"/>
      <c r="XC106"/>
      <c r="XD106"/>
      <c r="XE106"/>
      <c r="XF106"/>
      <c r="XG106"/>
      <c r="XH106"/>
      <c r="XI106"/>
      <c r="XJ106"/>
      <c r="XK106"/>
      <c r="XL106"/>
      <c r="XM106"/>
      <c r="XN106"/>
      <c r="XO106"/>
      <c r="XP106"/>
      <c r="XQ106"/>
      <c r="XR106"/>
      <c r="XS106"/>
      <c r="XT106"/>
      <c r="XU106"/>
      <c r="XV106"/>
      <c r="XW106"/>
      <c r="XX106"/>
      <c r="XY106"/>
      <c r="XZ106"/>
      <c r="YA106"/>
      <c r="YB106"/>
      <c r="YC106"/>
      <c r="YD106"/>
      <c r="YE106"/>
      <c r="YF106"/>
      <c r="YG106"/>
      <c r="YH106"/>
      <c r="YI106"/>
      <c r="YJ106"/>
      <c r="YK106"/>
      <c r="YL106"/>
      <c r="YM106"/>
      <c r="YN106"/>
      <c r="YO106"/>
      <c r="YP106"/>
      <c r="YQ106"/>
      <c r="YR106"/>
      <c r="YS106"/>
      <c r="YT106"/>
      <c r="YU106"/>
      <c r="YV106"/>
      <c r="YW106"/>
      <c r="YX106"/>
      <c r="YY106"/>
      <c r="YZ106"/>
      <c r="ZA106"/>
      <c r="ZB106"/>
      <c r="ZC106"/>
      <c r="ZD106"/>
      <c r="ZE106"/>
      <c r="ZF106"/>
      <c r="ZG106"/>
      <c r="ZH106"/>
      <c r="ZI106"/>
      <c r="ZJ106"/>
      <c r="ZK106"/>
      <c r="ZL106"/>
      <c r="ZM106"/>
      <c r="ZN106"/>
      <c r="ZO106"/>
      <c r="ZP106"/>
      <c r="ZQ106"/>
      <c r="ZR106"/>
      <c r="ZS106"/>
      <c r="ZT106"/>
      <c r="ZU106"/>
      <c r="ZV106"/>
      <c r="ZW106"/>
      <c r="ZX106"/>
      <c r="ZY106"/>
      <c r="ZZ106" s="52"/>
      <c r="AAA106" s="192" t="s">
        <v>0</v>
      </c>
      <c r="AAD106" s="90"/>
      <c r="AAE106" s="519">
        <f t="shared" si="44"/>
        <v>1</v>
      </c>
      <c r="AAF106" s="190" t="s">
        <v>353</v>
      </c>
      <c r="AAG106" s="71"/>
      <c r="AAH106" s="71"/>
      <c r="AAI106" s="72"/>
      <c r="AAJ106" s="55"/>
      <c r="AAK106" s="92" t="str">
        <f>IF(C100="A",S.Staff.Director&amp;" asks EQC how they want to be involved with rulemaking","STOP WORK")</f>
        <v>Dick asks EQC how they want to be involved with rulemaking</v>
      </c>
      <c r="AAL106" s="90"/>
    </row>
    <row r="107" spans="1:715" s="23" customFormat="1" ht="15.75" customHeight="1" outlineLevel="1">
      <c r="A107" s="171" t="s">
        <v>0</v>
      </c>
      <c r="B107" s="729" t="str">
        <f t="shared" si="40"/>
        <v>Stephanie informs team about EQC involvement by email</v>
      </c>
      <c r="C107" s="262"/>
      <c r="D107"/>
      <c r="E107"/>
      <c r="F107"/>
      <c r="G107"/>
      <c r="H107"/>
      <c r="I107" s="244"/>
      <c r="J107" s="193"/>
      <c r="K107" s="46"/>
      <c r="L107" s="46"/>
      <c r="M107" s="46"/>
      <c r="N107" s="46"/>
      <c r="O107" s="46"/>
      <c r="P107" s="46"/>
      <c r="Q107" s="46"/>
      <c r="R107" s="46"/>
      <c r="S107" s="46"/>
      <c r="T107" s="46"/>
      <c r="U107" s="46"/>
      <c r="V107" s="46"/>
      <c r="W107" s="46"/>
      <c r="X107" s="46"/>
      <c r="Y107" s="46"/>
      <c r="Z107" s="46"/>
      <c r="AA107" s="46"/>
      <c r="AB107" s="46"/>
      <c r="AC107" s="46"/>
      <c r="AD107" s="46"/>
      <c r="AE107" s="46"/>
      <c r="AF107" s="46"/>
      <c r="AG107" s="46"/>
      <c r="AH107" s="46"/>
      <c r="AI107" s="46"/>
      <c r="AJ107" s="46"/>
      <c r="AK107" s="46"/>
      <c r="AL107" s="46"/>
      <c r="AM107" s="46"/>
      <c r="AN107" s="46"/>
      <c r="AO107" s="46"/>
      <c r="AP107" s="46"/>
      <c r="AQ107" s="46"/>
      <c r="AR107" s="46"/>
      <c r="AS107" s="46"/>
      <c r="AT107" s="46"/>
      <c r="AU107" s="46"/>
      <c r="AV107" s="46"/>
      <c r="AW107" s="46"/>
      <c r="AX107" s="46"/>
      <c r="AY107" s="46"/>
      <c r="AZ107" s="46"/>
      <c r="BA107" s="46"/>
      <c r="BB107" s="46"/>
      <c r="BC107" s="46"/>
      <c r="BD107" s="46"/>
      <c r="BE107" s="46"/>
      <c r="BF107" s="46"/>
      <c r="BG107" s="46"/>
      <c r="BH107" s="46"/>
      <c r="BI107" s="46"/>
      <c r="BJ107" s="46"/>
      <c r="BK107" s="46"/>
      <c r="BL107" s="46"/>
      <c r="BM107" s="46"/>
      <c r="BN107" s="46"/>
      <c r="BO107" s="46"/>
      <c r="BP107" s="46"/>
      <c r="BQ107" s="46"/>
      <c r="BR107" s="46"/>
      <c r="BS107" s="46"/>
      <c r="BT107" s="46"/>
      <c r="BU107" s="46"/>
      <c r="BV107" s="46"/>
      <c r="BW107" s="46"/>
      <c r="BX107" s="46"/>
      <c r="BY107" s="46"/>
      <c r="BZ107" s="46"/>
      <c r="CA107" s="46"/>
      <c r="CB107" s="46"/>
      <c r="CC107" s="46"/>
      <c r="CD107" s="46"/>
      <c r="CE107" s="46"/>
      <c r="CF107" s="46"/>
      <c r="CG107" s="46"/>
      <c r="CH107" s="46"/>
      <c r="CI107" s="46"/>
      <c r="CJ107" s="46"/>
      <c r="CK107" s="46"/>
      <c r="CL107" s="46"/>
      <c r="CM107" s="46"/>
      <c r="CN107" s="46"/>
      <c r="CO107" s="46"/>
      <c r="CP107" s="46"/>
      <c r="CQ107" s="46"/>
      <c r="CR107" s="46"/>
      <c r="CS107" s="46"/>
      <c r="CT107" s="46"/>
      <c r="CU107" s="46"/>
      <c r="CV107" s="46"/>
      <c r="CW107" s="46"/>
      <c r="CX107" s="46"/>
      <c r="CY107" s="46"/>
      <c r="CZ107" s="46"/>
      <c r="DA107" s="46"/>
      <c r="DB107" s="46"/>
      <c r="DC107" s="46"/>
      <c r="DD107" s="46"/>
      <c r="DE107" s="46"/>
      <c r="DF107" s="46"/>
      <c r="DG107" s="46"/>
      <c r="DH107" s="46"/>
      <c r="DI107" s="46"/>
      <c r="DJ107" s="46"/>
      <c r="DK107" s="46"/>
      <c r="DL107" s="46"/>
      <c r="DM107" s="46"/>
      <c r="DN107" s="46"/>
      <c r="DO107" s="46"/>
      <c r="DP107" s="46"/>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c r="FG107"/>
      <c r="FH107"/>
      <c r="FI107"/>
      <c r="FJ107"/>
      <c r="FK107"/>
      <c r="FL107"/>
      <c r="FM107"/>
      <c r="FN107"/>
      <c r="FO107"/>
      <c r="FP107"/>
      <c r="FQ107"/>
      <c r="FR107"/>
      <c r="FS107"/>
      <c r="FT107"/>
      <c r="FU107"/>
      <c r="FV107"/>
      <c r="FW107"/>
      <c r="FX107"/>
      <c r="FY107"/>
      <c r="FZ107"/>
      <c r="GA107"/>
      <c r="GB107"/>
      <c r="GC107"/>
      <c r="GD107"/>
      <c r="GE107"/>
      <c r="GF107"/>
      <c r="GG107"/>
      <c r="GH107"/>
      <c r="GI107"/>
      <c r="GJ107"/>
      <c r="GK107"/>
      <c r="GL107"/>
      <c r="GM107"/>
      <c r="GN107"/>
      <c r="GO107"/>
      <c r="GP107"/>
      <c r="GQ107"/>
      <c r="GR107"/>
      <c r="GS107"/>
      <c r="GT107"/>
      <c r="GU107"/>
      <c r="GV107"/>
      <c r="GW107"/>
      <c r="GX107"/>
      <c r="GY107"/>
      <c r="GZ107"/>
      <c r="HA107"/>
      <c r="HB107"/>
      <c r="HC107"/>
      <c r="HD107"/>
      <c r="HE107"/>
      <c r="HF107"/>
      <c r="HG107"/>
      <c r="HH107"/>
      <c r="HI107"/>
      <c r="HJ107"/>
      <c r="HK107"/>
      <c r="HL107"/>
      <c r="HM107"/>
      <c r="HN107"/>
      <c r="HO107"/>
      <c r="HP107"/>
      <c r="HQ107"/>
      <c r="HR107"/>
      <c r="HS107"/>
      <c r="HT107"/>
      <c r="HU107"/>
      <c r="HV107"/>
      <c r="HW107"/>
      <c r="HX107"/>
      <c r="HY107"/>
      <c r="HZ107"/>
      <c r="IA107"/>
      <c r="IB107"/>
      <c r="IC107"/>
      <c r="ID107"/>
      <c r="IE107"/>
      <c r="IF107"/>
      <c r="IG107"/>
      <c r="IH107"/>
      <c r="II107"/>
      <c r="IJ107"/>
      <c r="IK107"/>
      <c r="IL107"/>
      <c r="IM107"/>
      <c r="IN107"/>
      <c r="IO107"/>
      <c r="IP107"/>
      <c r="IQ107"/>
      <c r="IR107"/>
      <c r="IS107"/>
      <c r="IT107"/>
      <c r="IU107"/>
      <c r="IV107"/>
      <c r="IW107"/>
      <c r="IX107"/>
      <c r="IY107"/>
      <c r="IZ107"/>
      <c r="JA107"/>
      <c r="JB107"/>
      <c r="JC107"/>
      <c r="JD107"/>
      <c r="JE107"/>
      <c r="JF107"/>
      <c r="JG107"/>
      <c r="JH107"/>
      <c r="JI107"/>
      <c r="JJ107"/>
      <c r="JK107"/>
      <c r="JL107"/>
      <c r="JM107"/>
      <c r="JN107"/>
      <c r="JO107"/>
      <c r="JP107"/>
      <c r="JQ107"/>
      <c r="JR107"/>
      <c r="JS107"/>
      <c r="JT107"/>
      <c r="JU107"/>
      <c r="JV107"/>
      <c r="JW107"/>
      <c r="JX107"/>
      <c r="JY107"/>
      <c r="JZ107"/>
      <c r="KA107"/>
      <c r="KB107"/>
      <c r="KC107"/>
      <c r="KD107"/>
      <c r="KE107"/>
      <c r="KF107"/>
      <c r="KG107"/>
      <c r="KH107"/>
      <c r="KI107"/>
      <c r="KJ107"/>
      <c r="KK107"/>
      <c r="KL107"/>
      <c r="KM107"/>
      <c r="KN107"/>
      <c r="KO107"/>
      <c r="KP107"/>
      <c r="KQ107"/>
      <c r="KR107"/>
      <c r="KS107"/>
      <c r="KT107"/>
      <c r="KU107"/>
      <c r="KV107"/>
      <c r="KW107"/>
      <c r="KX107"/>
      <c r="KY107"/>
      <c r="KZ107"/>
      <c r="LA107"/>
      <c r="LB107"/>
      <c r="LC107"/>
      <c r="LD107"/>
      <c r="LE107"/>
      <c r="LF107"/>
      <c r="LG107"/>
      <c r="LH107"/>
      <c r="LI107"/>
      <c r="LJ107"/>
      <c r="LK107"/>
      <c r="LL107"/>
      <c r="LM107"/>
      <c r="LN107"/>
      <c r="LO107"/>
      <c r="LP107"/>
      <c r="LQ107"/>
      <c r="LR107"/>
      <c r="LS107"/>
      <c r="LT107"/>
      <c r="LU107"/>
      <c r="LV107"/>
      <c r="LW107"/>
      <c r="LX107"/>
      <c r="LY107"/>
      <c r="LZ107"/>
      <c r="MA107"/>
      <c r="MB107"/>
      <c r="MC107"/>
      <c r="MD107"/>
      <c r="ME107"/>
      <c r="MF107"/>
      <c r="MG107"/>
      <c r="MH107"/>
      <c r="MI107"/>
      <c r="MJ107"/>
      <c r="MK107"/>
      <c r="ML107"/>
      <c r="MM107"/>
      <c r="MN107"/>
      <c r="MO107"/>
      <c r="MP107"/>
      <c r="MQ107"/>
      <c r="MR107"/>
      <c r="MS107"/>
      <c r="MT107"/>
      <c r="MU107"/>
      <c r="MV107"/>
      <c r="MW107"/>
      <c r="MX107"/>
      <c r="MY107"/>
      <c r="MZ107"/>
      <c r="NA107"/>
      <c r="NB107"/>
      <c r="NC107"/>
      <c r="ND107"/>
      <c r="NE107"/>
      <c r="NF107"/>
      <c r="NG107"/>
      <c r="NH107"/>
      <c r="NI107"/>
      <c r="NJ107"/>
      <c r="NK107"/>
      <c r="NL107"/>
      <c r="NM107"/>
      <c r="NN107"/>
      <c r="NO107"/>
      <c r="NP107"/>
      <c r="NQ107"/>
      <c r="NR107"/>
      <c r="NS107"/>
      <c r="NT107"/>
      <c r="NU107"/>
      <c r="NV107"/>
      <c r="NW107"/>
      <c r="NX107"/>
      <c r="NY107"/>
      <c r="NZ107"/>
      <c r="OA107"/>
      <c r="OB107"/>
      <c r="OC107"/>
      <c r="OD107"/>
      <c r="OE107"/>
      <c r="OF107"/>
      <c r="OG107"/>
      <c r="OH107"/>
      <c r="OI107"/>
      <c r="OJ107"/>
      <c r="OK107"/>
      <c r="OL107"/>
      <c r="OM107"/>
      <c r="ON107"/>
      <c r="OO107"/>
      <c r="OP107"/>
      <c r="OQ107"/>
      <c r="OR107"/>
      <c r="OS107"/>
      <c r="OT107"/>
      <c r="OU107"/>
      <c r="OV107"/>
      <c r="OW107"/>
      <c r="OX107"/>
      <c r="OY107"/>
      <c r="OZ107"/>
      <c r="PA107"/>
      <c r="PB107"/>
      <c r="PC107"/>
      <c r="PD107"/>
      <c r="PE107"/>
      <c r="PF107"/>
      <c r="PG107"/>
      <c r="PH107"/>
      <c r="PI107"/>
      <c r="PJ107"/>
      <c r="PK107"/>
      <c r="PL107"/>
      <c r="PM107"/>
      <c r="PN107"/>
      <c r="PO107"/>
      <c r="PP107"/>
      <c r="PQ107"/>
      <c r="PR107"/>
      <c r="PS107"/>
      <c r="PT107"/>
      <c r="PU107"/>
      <c r="PV107"/>
      <c r="PW107"/>
      <c r="PX107"/>
      <c r="PY107"/>
      <c r="PZ107"/>
      <c r="QA107"/>
      <c r="QB107"/>
      <c r="QC107"/>
      <c r="QD107"/>
      <c r="QE107"/>
      <c r="QF107"/>
      <c r="QG107"/>
      <c r="QH107"/>
      <c r="QI107"/>
      <c r="QJ107"/>
      <c r="QK107"/>
      <c r="QL107"/>
      <c r="QM107"/>
      <c r="QN107"/>
      <c r="QO107"/>
      <c r="QP107"/>
      <c r="QQ107"/>
      <c r="QR107"/>
      <c r="QS107"/>
      <c r="QT107"/>
      <c r="QU107"/>
      <c r="QV107"/>
      <c r="QW107"/>
      <c r="QX107"/>
      <c r="QY107"/>
      <c r="QZ107"/>
      <c r="RA107"/>
      <c r="RB107"/>
      <c r="RC107"/>
      <c r="RD107"/>
      <c r="RE107"/>
      <c r="RF107"/>
      <c r="RG107"/>
      <c r="RH107"/>
      <c r="RI107"/>
      <c r="RJ107"/>
      <c r="RK107"/>
      <c r="RL107"/>
      <c r="RM107"/>
      <c r="RN107"/>
      <c r="RO107"/>
      <c r="RP107"/>
      <c r="RQ107"/>
      <c r="RR107"/>
      <c r="RS107"/>
      <c r="RT107"/>
      <c r="RU107"/>
      <c r="RV107"/>
      <c r="RW107"/>
      <c r="RX107"/>
      <c r="RY107"/>
      <c r="RZ107"/>
      <c r="SA107"/>
      <c r="SB107"/>
      <c r="SC107"/>
      <c r="SD107"/>
      <c r="SE107"/>
      <c r="SF107"/>
      <c r="SG107"/>
      <c r="SH107"/>
      <c r="SI107"/>
      <c r="SJ107"/>
      <c r="SK107"/>
      <c r="SL107"/>
      <c r="SM107"/>
      <c r="SN107"/>
      <c r="SO107"/>
      <c r="SP107"/>
      <c r="SQ107"/>
      <c r="SR107"/>
      <c r="SS107"/>
      <c r="ST107"/>
      <c r="SU107"/>
      <c r="SV107"/>
      <c r="SW107"/>
      <c r="SX107"/>
      <c r="SY107"/>
      <c r="SZ107"/>
      <c r="TA107"/>
      <c r="TB107"/>
      <c r="TC107"/>
      <c r="TD107"/>
      <c r="TE107"/>
      <c r="TF107"/>
      <c r="TG107"/>
      <c r="TH107"/>
      <c r="TI107"/>
      <c r="TJ107"/>
      <c r="TK107"/>
      <c r="TL107"/>
      <c r="TM107"/>
      <c r="TN107"/>
      <c r="TO107"/>
      <c r="TP107"/>
      <c r="TQ107"/>
      <c r="TR107"/>
      <c r="TS107"/>
      <c r="TT107"/>
      <c r="TU107"/>
      <c r="TV107"/>
      <c r="TW107"/>
      <c r="TX107"/>
      <c r="TY107"/>
      <c r="TZ107"/>
      <c r="UA107"/>
      <c r="UB107"/>
      <c r="UC107"/>
      <c r="UD107"/>
      <c r="UE107"/>
      <c r="UF107"/>
      <c r="UG107"/>
      <c r="UH107"/>
      <c r="UI107"/>
      <c r="UJ107"/>
      <c r="UK107"/>
      <c r="UL107"/>
      <c r="UM107"/>
      <c r="UN107"/>
      <c r="UO107"/>
      <c r="UP107"/>
      <c r="UQ107"/>
      <c r="UR107"/>
      <c r="US107"/>
      <c r="UT107"/>
      <c r="UU107"/>
      <c r="UV107"/>
      <c r="UW107"/>
      <c r="UX107"/>
      <c r="UY107"/>
      <c r="UZ107"/>
      <c r="VA107"/>
      <c r="VB107"/>
      <c r="VC107"/>
      <c r="VD107"/>
      <c r="VE107"/>
      <c r="VF107"/>
      <c r="VG107"/>
      <c r="VH107"/>
      <c r="VI107"/>
      <c r="VJ107"/>
      <c r="VK107"/>
      <c r="VL107"/>
      <c r="VM107"/>
      <c r="VN107"/>
      <c r="VO107"/>
      <c r="VP107"/>
      <c r="VQ107"/>
      <c r="VR107"/>
      <c r="VS107"/>
      <c r="VT107"/>
      <c r="VU107"/>
      <c r="VV107"/>
      <c r="VW107"/>
      <c r="VX107"/>
      <c r="VY107"/>
      <c r="VZ107"/>
      <c r="WA107"/>
      <c r="WB107"/>
      <c r="WC107"/>
      <c r="WD107"/>
      <c r="WE107"/>
      <c r="WF107"/>
      <c r="WG107"/>
      <c r="WH107"/>
      <c r="WI107"/>
      <c r="WJ107"/>
      <c r="WK107"/>
      <c r="WL107"/>
      <c r="WM107"/>
      <c r="WN107"/>
      <c r="WO107"/>
      <c r="WP107"/>
      <c r="WQ107"/>
      <c r="WR107"/>
      <c r="WS107"/>
      <c r="WT107"/>
      <c r="WU107"/>
      <c r="WV107"/>
      <c r="WW107"/>
      <c r="WX107"/>
      <c r="WY107"/>
      <c r="WZ107"/>
      <c r="XA107"/>
      <c r="XB107"/>
      <c r="XC107"/>
      <c r="XD107"/>
      <c r="XE107"/>
      <c r="XF107"/>
      <c r="XG107"/>
      <c r="XH107"/>
      <c r="XI107"/>
      <c r="XJ107"/>
      <c r="XK107"/>
      <c r="XL107"/>
      <c r="XM107"/>
      <c r="XN107"/>
      <c r="XO107"/>
      <c r="XP107"/>
      <c r="XQ107"/>
      <c r="XR107"/>
      <c r="XS107"/>
      <c r="XT107"/>
      <c r="XU107"/>
      <c r="XV107"/>
      <c r="XW107"/>
      <c r="XX107"/>
      <c r="XY107"/>
      <c r="XZ107"/>
      <c r="YA107"/>
      <c r="YB107"/>
      <c r="YC107"/>
      <c r="YD107"/>
      <c r="YE107"/>
      <c r="YF107"/>
      <c r="YG107"/>
      <c r="YH107"/>
      <c r="YI107"/>
      <c r="YJ107"/>
      <c r="YK107"/>
      <c r="YL107"/>
      <c r="YM107"/>
      <c r="YN107"/>
      <c r="YO107"/>
      <c r="YP107"/>
      <c r="YQ107"/>
      <c r="YR107"/>
      <c r="YS107"/>
      <c r="YT107"/>
      <c r="YU107"/>
      <c r="YV107"/>
      <c r="YW107"/>
      <c r="YX107"/>
      <c r="YY107"/>
      <c r="YZ107"/>
      <c r="ZA107"/>
      <c r="ZB107"/>
      <c r="ZC107"/>
      <c r="ZD107"/>
      <c r="ZE107"/>
      <c r="ZF107"/>
      <c r="ZG107"/>
      <c r="ZH107"/>
      <c r="ZI107"/>
      <c r="ZJ107"/>
      <c r="ZK107"/>
      <c r="ZL107"/>
      <c r="ZM107"/>
      <c r="ZN107"/>
      <c r="ZO107"/>
      <c r="ZP107"/>
      <c r="ZQ107"/>
      <c r="ZR107"/>
      <c r="ZS107"/>
      <c r="ZT107"/>
      <c r="ZU107"/>
      <c r="ZV107"/>
      <c r="ZW107"/>
      <c r="ZX107"/>
      <c r="ZY107"/>
      <c r="ZZ107" s="52"/>
      <c r="AAA107" s="192" t="s">
        <v>0</v>
      </c>
      <c r="AAD107" s="90"/>
      <c r="AAE107" s="519">
        <f t="shared" si="44"/>
        <v>1</v>
      </c>
      <c r="AAF107" s="190" t="s">
        <v>52</v>
      </c>
      <c r="AAG107" s="71"/>
      <c r="AAH107" s="71"/>
      <c r="AAI107" s="72"/>
      <c r="AAJ107" s="55"/>
      <c r="AAK107" s="92" t="str">
        <f>S.Staff.EQCAssistant&amp;" informs team about EQC involvement by email"</f>
        <v>Stephanie informs team about EQC involvement by email</v>
      </c>
      <c r="AAL107" s="90"/>
    </row>
    <row r="108" spans="1:715" s="23" customFormat="1" ht="15.75" customHeight="1" outlineLevel="1">
      <c r="A108" s="171"/>
      <c r="B108" s="728" t="str">
        <f>AAK108</f>
        <v>Cc… MargaretMGR, AndreaRW, AndreaDRC, Maggie &amp; program managers</v>
      </c>
      <c r="C108" s="272"/>
      <c r="D108" s="265"/>
      <c r="E108" s="266"/>
      <c r="F108" s="267"/>
      <c r="G108" s="268"/>
      <c r="H108" s="269"/>
      <c r="I108" s="244"/>
      <c r="J108" s="193"/>
      <c r="K108" s="46"/>
      <c r="L108" s="46"/>
      <c r="M108" s="46"/>
      <c r="N108" s="46"/>
      <c r="O108" s="46"/>
      <c r="P108" s="46"/>
      <c r="Q108" s="46"/>
      <c r="R108" s="46"/>
      <c r="S108" s="46"/>
      <c r="T108" s="46"/>
      <c r="U108" s="46"/>
      <c r="V108" s="46"/>
      <c r="W108" s="46"/>
      <c r="X108" s="46"/>
      <c r="Y108" s="46"/>
      <c r="Z108" s="46"/>
      <c r="AA108" s="46"/>
      <c r="AB108" s="46"/>
      <c r="AC108" s="46"/>
      <c r="AD108" s="46"/>
      <c r="AE108" s="46"/>
      <c r="AF108" s="46"/>
      <c r="AG108" s="46"/>
      <c r="AH108" s="46"/>
      <c r="AI108" s="46"/>
      <c r="AJ108" s="46"/>
      <c r="AK108" s="46"/>
      <c r="AL108" s="46"/>
      <c r="AM108" s="46"/>
      <c r="AN108" s="46"/>
      <c r="AO108" s="46"/>
      <c r="AP108" s="46"/>
      <c r="AQ108" s="46"/>
      <c r="AR108" s="46"/>
      <c r="AS108" s="46"/>
      <c r="AT108" s="46"/>
      <c r="AU108" s="46"/>
      <c r="AV108" s="46"/>
      <c r="AW108" s="46"/>
      <c r="AX108" s="46"/>
      <c r="AY108" s="46"/>
      <c r="AZ108" s="46"/>
      <c r="BA108" s="46"/>
      <c r="BB108" s="46"/>
      <c r="BC108" s="46"/>
      <c r="BD108" s="46"/>
      <c r="BE108" s="46"/>
      <c r="BF108" s="46"/>
      <c r="BG108" s="46"/>
      <c r="BH108" s="46"/>
      <c r="BI108" s="46"/>
      <c r="BJ108" s="46"/>
      <c r="BK108" s="46"/>
      <c r="BL108" s="46"/>
      <c r="BM108" s="46"/>
      <c r="BN108" s="46"/>
      <c r="BO108" s="46"/>
      <c r="BP108" s="46"/>
      <c r="BQ108" s="46"/>
      <c r="BR108" s="46"/>
      <c r="BS108" s="46"/>
      <c r="BT108" s="46"/>
      <c r="BU108" s="46"/>
      <c r="BV108" s="46"/>
      <c r="BW108" s="46"/>
      <c r="BX108" s="46"/>
      <c r="BY108" s="46"/>
      <c r="BZ108" s="46"/>
      <c r="CA108" s="46"/>
      <c r="CB108" s="46"/>
      <c r="CC108" s="46"/>
      <c r="CD108" s="46"/>
      <c r="CE108" s="46"/>
      <c r="CF108" s="46"/>
      <c r="CG108" s="46"/>
      <c r="CH108" s="46"/>
      <c r="CI108" s="46"/>
      <c r="CJ108" s="46"/>
      <c r="CK108" s="46"/>
      <c r="CL108" s="46"/>
      <c r="CM108" s="46"/>
      <c r="CN108" s="46"/>
      <c r="CO108" s="46"/>
      <c r="CP108" s="46"/>
      <c r="CQ108" s="46"/>
      <c r="CR108" s="46"/>
      <c r="CS108" s="46"/>
      <c r="CT108" s="46"/>
      <c r="CU108" s="46"/>
      <c r="CV108" s="46"/>
      <c r="CW108" s="46"/>
      <c r="CX108" s="46"/>
      <c r="CY108" s="46"/>
      <c r="CZ108" s="46"/>
      <c r="DA108" s="46"/>
      <c r="DB108" s="46"/>
      <c r="DC108" s="46"/>
      <c r="DD108" s="46"/>
      <c r="DE108" s="46"/>
      <c r="DF108" s="46"/>
      <c r="DG108" s="46"/>
      <c r="DH108" s="46"/>
      <c r="DI108" s="46"/>
      <c r="DJ108" s="46"/>
      <c r="DK108" s="46"/>
      <c r="DL108" s="46"/>
      <c r="DM108" s="46"/>
      <c r="DN108" s="46"/>
      <c r="DO108" s="46"/>
      <c r="DP108" s="46"/>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c r="FM108"/>
      <c r="FN108"/>
      <c r="FO108"/>
      <c r="FP108"/>
      <c r="FQ108"/>
      <c r="FR108"/>
      <c r="FS108"/>
      <c r="FT108"/>
      <c r="FU108"/>
      <c r="FV108"/>
      <c r="FW108"/>
      <c r="FX108"/>
      <c r="FY108"/>
      <c r="FZ108"/>
      <c r="GA108"/>
      <c r="GB108"/>
      <c r="GC108"/>
      <c r="GD108"/>
      <c r="GE108"/>
      <c r="GF108"/>
      <c r="GG108"/>
      <c r="GH108"/>
      <c r="GI108"/>
      <c r="GJ108"/>
      <c r="GK108"/>
      <c r="GL108"/>
      <c r="GM108"/>
      <c r="GN108"/>
      <c r="GO108"/>
      <c r="GP108"/>
      <c r="GQ108"/>
      <c r="GR108"/>
      <c r="GS108"/>
      <c r="GT108"/>
      <c r="GU108"/>
      <c r="GV108"/>
      <c r="GW108"/>
      <c r="GX108"/>
      <c r="GY108"/>
      <c r="GZ108"/>
      <c r="HA108"/>
      <c r="HB108"/>
      <c r="HC108"/>
      <c r="HD108"/>
      <c r="HE108"/>
      <c r="HF108"/>
      <c r="HG108"/>
      <c r="HH108"/>
      <c r="HI108"/>
      <c r="HJ108"/>
      <c r="HK108"/>
      <c r="HL108"/>
      <c r="HM108"/>
      <c r="HN108"/>
      <c r="HO108"/>
      <c r="HP108"/>
      <c r="HQ108"/>
      <c r="HR108"/>
      <c r="HS108"/>
      <c r="HT108"/>
      <c r="HU108"/>
      <c r="HV108"/>
      <c r="HW108"/>
      <c r="HX108"/>
      <c r="HY108"/>
      <c r="HZ108"/>
      <c r="IA108"/>
      <c r="IB108"/>
      <c r="IC108"/>
      <c r="ID108"/>
      <c r="IE108"/>
      <c r="IF108"/>
      <c r="IG108"/>
      <c r="IH108"/>
      <c r="II108"/>
      <c r="IJ108"/>
      <c r="IK108"/>
      <c r="IL108"/>
      <c r="IM108"/>
      <c r="IN108"/>
      <c r="IO108"/>
      <c r="IP108"/>
      <c r="IQ108"/>
      <c r="IR108"/>
      <c r="IS108"/>
      <c r="IT108"/>
      <c r="IU108"/>
      <c r="IV108"/>
      <c r="IW108"/>
      <c r="IX108"/>
      <c r="IY108"/>
      <c r="IZ108"/>
      <c r="JA108"/>
      <c r="JB108"/>
      <c r="JC108"/>
      <c r="JD108"/>
      <c r="JE108"/>
      <c r="JF108"/>
      <c r="JG108"/>
      <c r="JH108"/>
      <c r="JI108"/>
      <c r="JJ108"/>
      <c r="JK108"/>
      <c r="JL108"/>
      <c r="JM108"/>
      <c r="JN108"/>
      <c r="JO108"/>
      <c r="JP108"/>
      <c r="JQ108"/>
      <c r="JR108"/>
      <c r="JS108"/>
      <c r="JT108"/>
      <c r="JU108"/>
      <c r="JV108"/>
      <c r="JW108"/>
      <c r="JX108"/>
      <c r="JY108"/>
      <c r="JZ108"/>
      <c r="KA108"/>
      <c r="KB108"/>
      <c r="KC108"/>
      <c r="KD108"/>
      <c r="KE108"/>
      <c r="KF108"/>
      <c r="KG108"/>
      <c r="KH108"/>
      <c r="KI108"/>
      <c r="KJ108"/>
      <c r="KK108"/>
      <c r="KL108"/>
      <c r="KM108"/>
      <c r="KN108"/>
      <c r="KO108"/>
      <c r="KP108"/>
      <c r="KQ108"/>
      <c r="KR108"/>
      <c r="KS108"/>
      <c r="KT108"/>
      <c r="KU108"/>
      <c r="KV108"/>
      <c r="KW108"/>
      <c r="KX108"/>
      <c r="KY108"/>
      <c r="KZ108"/>
      <c r="LA108"/>
      <c r="LB108"/>
      <c r="LC108"/>
      <c r="LD108"/>
      <c r="LE108"/>
      <c r="LF108"/>
      <c r="LG108"/>
      <c r="LH108"/>
      <c r="LI108"/>
      <c r="LJ108"/>
      <c r="LK108"/>
      <c r="LL108"/>
      <c r="LM108"/>
      <c r="LN108"/>
      <c r="LO108"/>
      <c r="LP108"/>
      <c r="LQ108"/>
      <c r="LR108"/>
      <c r="LS108"/>
      <c r="LT108"/>
      <c r="LU108"/>
      <c r="LV108"/>
      <c r="LW108"/>
      <c r="LX108"/>
      <c r="LY108"/>
      <c r="LZ108"/>
      <c r="MA108"/>
      <c r="MB108"/>
      <c r="MC108"/>
      <c r="MD108"/>
      <c r="ME108"/>
      <c r="MF108"/>
      <c r="MG108"/>
      <c r="MH108"/>
      <c r="MI108"/>
      <c r="MJ108"/>
      <c r="MK108"/>
      <c r="ML108"/>
      <c r="MM108"/>
      <c r="MN108"/>
      <c r="MO108"/>
      <c r="MP108"/>
      <c r="MQ108"/>
      <c r="MR108"/>
      <c r="MS108"/>
      <c r="MT108"/>
      <c r="MU108"/>
      <c r="MV108"/>
      <c r="MW108"/>
      <c r="MX108"/>
      <c r="MY108"/>
      <c r="MZ108"/>
      <c r="NA108"/>
      <c r="NB108"/>
      <c r="NC108"/>
      <c r="ND108"/>
      <c r="NE108"/>
      <c r="NF108"/>
      <c r="NG108"/>
      <c r="NH108"/>
      <c r="NI108"/>
      <c r="NJ108"/>
      <c r="NK108"/>
      <c r="NL108"/>
      <c r="NM108"/>
      <c r="NN108"/>
      <c r="NO108"/>
      <c r="NP108"/>
      <c r="NQ108"/>
      <c r="NR108"/>
      <c r="NS108"/>
      <c r="NT108"/>
      <c r="NU108"/>
      <c r="NV108"/>
      <c r="NW108"/>
      <c r="NX108"/>
      <c r="NY108"/>
      <c r="NZ108"/>
      <c r="OA108"/>
      <c r="OB108"/>
      <c r="OC108"/>
      <c r="OD108"/>
      <c r="OE108"/>
      <c r="OF108"/>
      <c r="OG108"/>
      <c r="OH108"/>
      <c r="OI108"/>
      <c r="OJ108"/>
      <c r="OK108"/>
      <c r="OL108"/>
      <c r="OM108"/>
      <c r="ON108"/>
      <c r="OO108"/>
      <c r="OP108"/>
      <c r="OQ108"/>
      <c r="OR108"/>
      <c r="OS108"/>
      <c r="OT108"/>
      <c r="OU108"/>
      <c r="OV108"/>
      <c r="OW108"/>
      <c r="OX108"/>
      <c r="OY108"/>
      <c r="OZ108"/>
      <c r="PA108"/>
      <c r="PB108"/>
      <c r="PC108"/>
      <c r="PD108"/>
      <c r="PE108"/>
      <c r="PF108"/>
      <c r="PG108"/>
      <c r="PH108"/>
      <c r="PI108"/>
      <c r="PJ108"/>
      <c r="PK108"/>
      <c r="PL108"/>
      <c r="PM108"/>
      <c r="PN108"/>
      <c r="PO108"/>
      <c r="PP108"/>
      <c r="PQ108"/>
      <c r="PR108"/>
      <c r="PS108"/>
      <c r="PT108"/>
      <c r="PU108"/>
      <c r="PV108"/>
      <c r="PW108"/>
      <c r="PX108"/>
      <c r="PY108"/>
      <c r="PZ108"/>
      <c r="QA108"/>
      <c r="QB108"/>
      <c r="QC108"/>
      <c r="QD108"/>
      <c r="QE108"/>
      <c r="QF108"/>
      <c r="QG108"/>
      <c r="QH108"/>
      <c r="QI108"/>
      <c r="QJ108"/>
      <c r="QK108"/>
      <c r="QL108"/>
      <c r="QM108"/>
      <c r="QN108"/>
      <c r="QO108"/>
      <c r="QP108"/>
      <c r="QQ108"/>
      <c r="QR108"/>
      <c r="QS108"/>
      <c r="QT108"/>
      <c r="QU108"/>
      <c r="QV108"/>
      <c r="QW108"/>
      <c r="QX108"/>
      <c r="QY108"/>
      <c r="QZ108"/>
      <c r="RA108"/>
      <c r="RB108"/>
      <c r="RC108"/>
      <c r="RD108"/>
      <c r="RE108"/>
      <c r="RF108"/>
      <c r="RG108"/>
      <c r="RH108"/>
      <c r="RI108"/>
      <c r="RJ108"/>
      <c r="RK108"/>
      <c r="RL108"/>
      <c r="RM108"/>
      <c r="RN108"/>
      <c r="RO108"/>
      <c r="RP108"/>
      <c r="RQ108"/>
      <c r="RR108"/>
      <c r="RS108"/>
      <c r="RT108"/>
      <c r="RU108"/>
      <c r="RV108"/>
      <c r="RW108"/>
      <c r="RX108"/>
      <c r="RY108"/>
      <c r="RZ108"/>
      <c r="SA108"/>
      <c r="SB108"/>
      <c r="SC108"/>
      <c r="SD108"/>
      <c r="SE108"/>
      <c r="SF108"/>
      <c r="SG108"/>
      <c r="SH108"/>
      <c r="SI108"/>
      <c r="SJ108"/>
      <c r="SK108"/>
      <c r="SL108"/>
      <c r="SM108"/>
      <c r="SN108"/>
      <c r="SO108"/>
      <c r="SP108"/>
      <c r="SQ108"/>
      <c r="SR108"/>
      <c r="SS108"/>
      <c r="ST108"/>
      <c r="SU108"/>
      <c r="SV108"/>
      <c r="SW108"/>
      <c r="SX108"/>
      <c r="SY108"/>
      <c r="SZ108"/>
      <c r="TA108"/>
      <c r="TB108"/>
      <c r="TC108"/>
      <c r="TD108"/>
      <c r="TE108"/>
      <c r="TF108"/>
      <c r="TG108"/>
      <c r="TH108"/>
      <c r="TI108"/>
      <c r="TJ108"/>
      <c r="TK108"/>
      <c r="TL108"/>
      <c r="TM108"/>
      <c r="TN108"/>
      <c r="TO108"/>
      <c r="TP108"/>
      <c r="TQ108"/>
      <c r="TR108"/>
      <c r="TS108"/>
      <c r="TT108"/>
      <c r="TU108"/>
      <c r="TV108"/>
      <c r="TW108"/>
      <c r="TX108"/>
      <c r="TY108"/>
      <c r="TZ108"/>
      <c r="UA108"/>
      <c r="UB108"/>
      <c r="UC108"/>
      <c r="UD108"/>
      <c r="UE108"/>
      <c r="UF108"/>
      <c r="UG108"/>
      <c r="UH108"/>
      <c r="UI108"/>
      <c r="UJ108"/>
      <c r="UK108"/>
      <c r="UL108"/>
      <c r="UM108"/>
      <c r="UN108"/>
      <c r="UO108"/>
      <c r="UP108"/>
      <c r="UQ108"/>
      <c r="UR108"/>
      <c r="US108"/>
      <c r="UT108"/>
      <c r="UU108"/>
      <c r="UV108"/>
      <c r="UW108"/>
      <c r="UX108"/>
      <c r="UY108"/>
      <c r="UZ108"/>
      <c r="VA108"/>
      <c r="VB108"/>
      <c r="VC108"/>
      <c r="VD108"/>
      <c r="VE108"/>
      <c r="VF108"/>
      <c r="VG108"/>
      <c r="VH108"/>
      <c r="VI108"/>
      <c r="VJ108"/>
      <c r="VK108"/>
      <c r="VL108"/>
      <c r="VM108"/>
      <c r="VN108"/>
      <c r="VO108"/>
      <c r="VP108"/>
      <c r="VQ108"/>
      <c r="VR108"/>
      <c r="VS108"/>
      <c r="VT108"/>
      <c r="VU108"/>
      <c r="VV108"/>
      <c r="VW108"/>
      <c r="VX108"/>
      <c r="VY108"/>
      <c r="VZ108"/>
      <c r="WA108"/>
      <c r="WB108"/>
      <c r="WC108"/>
      <c r="WD108"/>
      <c r="WE108"/>
      <c r="WF108"/>
      <c r="WG108"/>
      <c r="WH108"/>
      <c r="WI108"/>
      <c r="WJ108"/>
      <c r="WK108"/>
      <c r="WL108"/>
      <c r="WM108"/>
      <c r="WN108"/>
      <c r="WO108"/>
      <c r="WP108"/>
      <c r="WQ108"/>
      <c r="WR108"/>
      <c r="WS108"/>
      <c r="WT108"/>
      <c r="WU108"/>
      <c r="WV108"/>
      <c r="WW108"/>
      <c r="WX108"/>
      <c r="WY108"/>
      <c r="WZ108"/>
      <c r="XA108"/>
      <c r="XB108"/>
      <c r="XC108"/>
      <c r="XD108"/>
      <c r="XE108"/>
      <c r="XF108"/>
      <c r="XG108"/>
      <c r="XH108"/>
      <c r="XI108"/>
      <c r="XJ108"/>
      <c r="XK108"/>
      <c r="XL108"/>
      <c r="XM108"/>
      <c r="XN108"/>
      <c r="XO108"/>
      <c r="XP108"/>
      <c r="XQ108"/>
      <c r="XR108"/>
      <c r="XS108"/>
      <c r="XT108"/>
      <c r="XU108"/>
      <c r="XV108"/>
      <c r="XW108"/>
      <c r="XX108"/>
      <c r="XY108"/>
      <c r="XZ108"/>
      <c r="YA108"/>
      <c r="YB108"/>
      <c r="YC108"/>
      <c r="YD108"/>
      <c r="YE108"/>
      <c r="YF108"/>
      <c r="YG108"/>
      <c r="YH108"/>
      <c r="YI108"/>
      <c r="YJ108"/>
      <c r="YK108"/>
      <c r="YL108"/>
      <c r="YM108"/>
      <c r="YN108"/>
      <c r="YO108"/>
      <c r="YP108"/>
      <c r="YQ108"/>
      <c r="YR108"/>
      <c r="YS108"/>
      <c r="YT108"/>
      <c r="YU108"/>
      <c r="YV108"/>
      <c r="YW108"/>
      <c r="YX108"/>
      <c r="YY108"/>
      <c r="YZ108"/>
      <c r="ZA108"/>
      <c r="ZB108"/>
      <c r="ZC108"/>
      <c r="ZD108"/>
      <c r="ZE108"/>
      <c r="ZF108"/>
      <c r="ZG108"/>
      <c r="ZH108"/>
      <c r="ZI108"/>
      <c r="ZJ108"/>
      <c r="ZK108"/>
      <c r="ZL108"/>
      <c r="ZM108"/>
      <c r="ZN108"/>
      <c r="ZO108"/>
      <c r="ZP108"/>
      <c r="ZQ108"/>
      <c r="ZR108"/>
      <c r="ZS108"/>
      <c r="ZT108"/>
      <c r="ZU108"/>
      <c r="ZV108"/>
      <c r="ZW108"/>
      <c r="ZX108"/>
      <c r="ZY108"/>
      <c r="ZZ108" s="52"/>
      <c r="AAA108" s="192" t="s">
        <v>0</v>
      </c>
      <c r="AAD108" s="90"/>
      <c r="AAE108" s="519">
        <f t="shared" si="44"/>
        <v>1</v>
      </c>
      <c r="AAF108" s="190" t="s">
        <v>52</v>
      </c>
      <c r="AAG108" s="71"/>
      <c r="AAH108" s="71"/>
      <c r="AAI108" s="72"/>
      <c r="AAJ108" s="55"/>
      <c r="AAK108" s="80" t="str">
        <f>"Cc… "&amp;S.Staff.Mgr&amp;", "&amp;S.Staff.Lead&amp;", "&amp;S.Staff.DivisionRulesCoordinator&amp;", "&amp;S.Staff.AgencyRulesCoordinator&amp;" &amp; program managers"</f>
        <v>Cc… MargaretMGR, AndreaRW, AndreaDRC, Maggie &amp; program managers</v>
      </c>
      <c r="AAL108" s="90"/>
    </row>
    <row r="109" spans="1:715" s="23" customFormat="1" ht="15.75" customHeight="1" outlineLevel="1">
      <c r="A109" s="171"/>
      <c r="B109" s="657" t="s">
        <v>326</v>
      </c>
      <c r="C109" s="272"/>
      <c r="D109" s="265"/>
      <c r="E109" s="266"/>
      <c r="F109" s="267"/>
      <c r="G109" s="268"/>
      <c r="H109" s="269"/>
      <c r="I109" s="244"/>
      <c r="J109" s="193"/>
      <c r="K109" s="46"/>
      <c r="L109" s="46"/>
      <c r="M109" s="46"/>
      <c r="N109" s="46"/>
      <c r="O109" s="46"/>
      <c r="P109" s="46"/>
      <c r="Q109" s="46"/>
      <c r="R109" s="46"/>
      <c r="S109" s="46"/>
      <c r="T109" s="46"/>
      <c r="U109" s="46"/>
      <c r="V109" s="46"/>
      <c r="W109" s="46"/>
      <c r="X109" s="46"/>
      <c r="Y109" s="46"/>
      <c r="Z109" s="46"/>
      <c r="AA109" s="46"/>
      <c r="AB109" s="46"/>
      <c r="AC109" s="46"/>
      <c r="AD109" s="46"/>
      <c r="AE109" s="46"/>
      <c r="AF109" s="46"/>
      <c r="AG109" s="46"/>
      <c r="AH109" s="46"/>
      <c r="AI109" s="46"/>
      <c r="AJ109" s="46"/>
      <c r="AK109" s="46"/>
      <c r="AL109" s="46"/>
      <c r="AM109" s="46"/>
      <c r="AN109" s="46"/>
      <c r="AO109" s="46"/>
      <c r="AP109" s="46"/>
      <c r="AQ109" s="46"/>
      <c r="AR109" s="46"/>
      <c r="AS109" s="46"/>
      <c r="AT109" s="46"/>
      <c r="AU109" s="46"/>
      <c r="AV109" s="46"/>
      <c r="AW109" s="46"/>
      <c r="AX109" s="46"/>
      <c r="AY109" s="46"/>
      <c r="AZ109" s="46"/>
      <c r="BA109" s="46"/>
      <c r="BB109" s="46"/>
      <c r="BC109" s="46"/>
      <c r="BD109" s="46"/>
      <c r="BE109" s="46"/>
      <c r="BF109" s="46"/>
      <c r="BG109" s="46"/>
      <c r="BH109" s="46"/>
      <c r="BI109" s="46"/>
      <c r="BJ109" s="46"/>
      <c r="BK109" s="46"/>
      <c r="BL109" s="46"/>
      <c r="BM109" s="46"/>
      <c r="BN109" s="46"/>
      <c r="BO109" s="46"/>
      <c r="BP109" s="46"/>
      <c r="BQ109" s="46"/>
      <c r="BR109" s="46"/>
      <c r="BS109" s="46"/>
      <c r="BT109" s="46"/>
      <c r="BU109" s="46"/>
      <c r="BV109" s="46"/>
      <c r="BW109" s="46"/>
      <c r="BX109" s="46"/>
      <c r="BY109" s="46"/>
      <c r="BZ109" s="46"/>
      <c r="CA109" s="46"/>
      <c r="CB109" s="46"/>
      <c r="CC109" s="46"/>
      <c r="CD109" s="46"/>
      <c r="CE109" s="46"/>
      <c r="CF109" s="46"/>
      <c r="CG109" s="46"/>
      <c r="CH109" s="46"/>
      <c r="CI109" s="46"/>
      <c r="CJ109" s="46"/>
      <c r="CK109" s="46"/>
      <c r="CL109" s="46"/>
      <c r="CM109" s="46"/>
      <c r="CN109" s="46"/>
      <c r="CO109" s="46"/>
      <c r="CP109" s="46"/>
      <c r="CQ109" s="46"/>
      <c r="CR109" s="46"/>
      <c r="CS109" s="46"/>
      <c r="CT109" s="46"/>
      <c r="CU109" s="46"/>
      <c r="CV109" s="46"/>
      <c r="CW109" s="46"/>
      <c r="CX109" s="46"/>
      <c r="CY109" s="46"/>
      <c r="CZ109" s="46"/>
      <c r="DA109" s="46"/>
      <c r="DB109" s="46"/>
      <c r="DC109" s="46"/>
      <c r="DD109" s="46"/>
      <c r="DE109" s="46"/>
      <c r="DF109" s="46"/>
      <c r="DG109" s="46"/>
      <c r="DH109" s="46"/>
      <c r="DI109" s="46"/>
      <c r="DJ109" s="46"/>
      <c r="DK109" s="46"/>
      <c r="DL109" s="46"/>
      <c r="DM109" s="46"/>
      <c r="DN109" s="46"/>
      <c r="DO109" s="46"/>
      <c r="DP109" s="46"/>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c r="FG109"/>
      <c r="FH109"/>
      <c r="FI109"/>
      <c r="FJ109"/>
      <c r="FK109"/>
      <c r="FL109"/>
      <c r="FM109"/>
      <c r="FN109"/>
      <c r="FO109"/>
      <c r="FP109"/>
      <c r="FQ109"/>
      <c r="FR109"/>
      <c r="FS109"/>
      <c r="FT109"/>
      <c r="FU109"/>
      <c r="FV109"/>
      <c r="FW109"/>
      <c r="FX109"/>
      <c r="FY109"/>
      <c r="FZ109"/>
      <c r="GA109"/>
      <c r="GB109"/>
      <c r="GC109"/>
      <c r="GD109"/>
      <c r="GE109"/>
      <c r="GF109"/>
      <c r="GG109"/>
      <c r="GH109"/>
      <c r="GI109"/>
      <c r="GJ109"/>
      <c r="GK109"/>
      <c r="GL109"/>
      <c r="GM109"/>
      <c r="GN109"/>
      <c r="GO109"/>
      <c r="GP109"/>
      <c r="GQ109"/>
      <c r="GR109"/>
      <c r="GS109"/>
      <c r="GT109"/>
      <c r="GU109"/>
      <c r="GV109"/>
      <c r="GW109"/>
      <c r="GX109"/>
      <c r="GY109"/>
      <c r="GZ109"/>
      <c r="HA109"/>
      <c r="HB109"/>
      <c r="HC109"/>
      <c r="HD109"/>
      <c r="HE109"/>
      <c r="HF109"/>
      <c r="HG109"/>
      <c r="HH109"/>
      <c r="HI109"/>
      <c r="HJ109"/>
      <c r="HK109"/>
      <c r="HL109"/>
      <c r="HM109"/>
      <c r="HN109"/>
      <c r="HO109"/>
      <c r="HP109"/>
      <c r="HQ109"/>
      <c r="HR109"/>
      <c r="HS109"/>
      <c r="HT109"/>
      <c r="HU109"/>
      <c r="HV109"/>
      <c r="HW109"/>
      <c r="HX109"/>
      <c r="HY109"/>
      <c r="HZ109"/>
      <c r="IA109"/>
      <c r="IB109"/>
      <c r="IC109"/>
      <c r="ID109"/>
      <c r="IE109"/>
      <c r="IF109"/>
      <c r="IG109"/>
      <c r="IH109"/>
      <c r="II109"/>
      <c r="IJ109"/>
      <c r="IK109"/>
      <c r="IL109"/>
      <c r="IM109"/>
      <c r="IN109"/>
      <c r="IO109"/>
      <c r="IP109"/>
      <c r="IQ109"/>
      <c r="IR109"/>
      <c r="IS109"/>
      <c r="IT109"/>
      <c r="IU109"/>
      <c r="IV109"/>
      <c r="IW109"/>
      <c r="IX109"/>
      <c r="IY109"/>
      <c r="IZ109"/>
      <c r="JA109"/>
      <c r="JB109"/>
      <c r="JC109"/>
      <c r="JD109"/>
      <c r="JE109"/>
      <c r="JF109"/>
      <c r="JG109"/>
      <c r="JH109"/>
      <c r="JI109"/>
      <c r="JJ109"/>
      <c r="JK109"/>
      <c r="JL109"/>
      <c r="JM109"/>
      <c r="JN109"/>
      <c r="JO109"/>
      <c r="JP109"/>
      <c r="JQ109"/>
      <c r="JR109"/>
      <c r="JS109"/>
      <c r="JT109"/>
      <c r="JU109"/>
      <c r="JV109"/>
      <c r="JW109"/>
      <c r="JX109"/>
      <c r="JY109"/>
      <c r="JZ109"/>
      <c r="KA109"/>
      <c r="KB109"/>
      <c r="KC109"/>
      <c r="KD109"/>
      <c r="KE109"/>
      <c r="KF109"/>
      <c r="KG109"/>
      <c r="KH109"/>
      <c r="KI109"/>
      <c r="KJ109"/>
      <c r="KK109"/>
      <c r="KL109"/>
      <c r="KM109"/>
      <c r="KN109"/>
      <c r="KO109"/>
      <c r="KP109"/>
      <c r="KQ109"/>
      <c r="KR109"/>
      <c r="KS109"/>
      <c r="KT109"/>
      <c r="KU109"/>
      <c r="KV109"/>
      <c r="KW109"/>
      <c r="KX109"/>
      <c r="KY109"/>
      <c r="KZ109"/>
      <c r="LA109"/>
      <c r="LB109"/>
      <c r="LC109"/>
      <c r="LD109"/>
      <c r="LE109"/>
      <c r="LF109"/>
      <c r="LG109"/>
      <c r="LH109"/>
      <c r="LI109"/>
      <c r="LJ109"/>
      <c r="LK109"/>
      <c r="LL109"/>
      <c r="LM109"/>
      <c r="LN109"/>
      <c r="LO109"/>
      <c r="LP109"/>
      <c r="LQ109"/>
      <c r="LR109"/>
      <c r="LS109"/>
      <c r="LT109"/>
      <c r="LU109"/>
      <c r="LV109"/>
      <c r="LW109"/>
      <c r="LX109"/>
      <c r="LY109"/>
      <c r="LZ109"/>
      <c r="MA109"/>
      <c r="MB109"/>
      <c r="MC109"/>
      <c r="MD109"/>
      <c r="ME109"/>
      <c r="MF109"/>
      <c r="MG109"/>
      <c r="MH109"/>
      <c r="MI109"/>
      <c r="MJ109"/>
      <c r="MK109"/>
      <c r="ML109"/>
      <c r="MM109"/>
      <c r="MN109"/>
      <c r="MO109"/>
      <c r="MP109"/>
      <c r="MQ109"/>
      <c r="MR109"/>
      <c r="MS109"/>
      <c r="MT109"/>
      <c r="MU109"/>
      <c r="MV109"/>
      <c r="MW109"/>
      <c r="MX109"/>
      <c r="MY109"/>
      <c r="MZ109"/>
      <c r="NA109"/>
      <c r="NB109"/>
      <c r="NC109"/>
      <c r="ND109"/>
      <c r="NE109"/>
      <c r="NF109"/>
      <c r="NG109"/>
      <c r="NH109"/>
      <c r="NI109"/>
      <c r="NJ109"/>
      <c r="NK109"/>
      <c r="NL109"/>
      <c r="NM109"/>
      <c r="NN109"/>
      <c r="NO109"/>
      <c r="NP109"/>
      <c r="NQ109"/>
      <c r="NR109"/>
      <c r="NS109"/>
      <c r="NT109"/>
      <c r="NU109"/>
      <c r="NV109"/>
      <c r="NW109"/>
      <c r="NX109"/>
      <c r="NY109"/>
      <c r="NZ109"/>
      <c r="OA109"/>
      <c r="OB109"/>
      <c r="OC109"/>
      <c r="OD109"/>
      <c r="OE109"/>
      <c r="OF109"/>
      <c r="OG109"/>
      <c r="OH109"/>
      <c r="OI109"/>
      <c r="OJ109"/>
      <c r="OK109"/>
      <c r="OL109"/>
      <c r="OM109"/>
      <c r="ON109"/>
      <c r="OO109"/>
      <c r="OP109"/>
      <c r="OQ109"/>
      <c r="OR109"/>
      <c r="OS109"/>
      <c r="OT109"/>
      <c r="OU109"/>
      <c r="OV109"/>
      <c r="OW109"/>
      <c r="OX109"/>
      <c r="OY109"/>
      <c r="OZ109"/>
      <c r="PA109"/>
      <c r="PB109"/>
      <c r="PC109"/>
      <c r="PD109"/>
      <c r="PE109"/>
      <c r="PF109"/>
      <c r="PG109"/>
      <c r="PH109"/>
      <c r="PI109"/>
      <c r="PJ109"/>
      <c r="PK109"/>
      <c r="PL109"/>
      <c r="PM109"/>
      <c r="PN109"/>
      <c r="PO109"/>
      <c r="PP109"/>
      <c r="PQ109"/>
      <c r="PR109"/>
      <c r="PS109"/>
      <c r="PT109"/>
      <c r="PU109"/>
      <c r="PV109"/>
      <c r="PW109"/>
      <c r="PX109"/>
      <c r="PY109"/>
      <c r="PZ109"/>
      <c r="QA109"/>
      <c r="QB109"/>
      <c r="QC109"/>
      <c r="QD109"/>
      <c r="QE109"/>
      <c r="QF109"/>
      <c r="QG109"/>
      <c r="QH109"/>
      <c r="QI109"/>
      <c r="QJ109"/>
      <c r="QK109"/>
      <c r="QL109"/>
      <c r="QM109"/>
      <c r="QN109"/>
      <c r="QO109"/>
      <c r="QP109"/>
      <c r="QQ109"/>
      <c r="QR109"/>
      <c r="QS109"/>
      <c r="QT109"/>
      <c r="QU109"/>
      <c r="QV109"/>
      <c r="QW109"/>
      <c r="QX109"/>
      <c r="QY109"/>
      <c r="QZ109"/>
      <c r="RA109"/>
      <c r="RB109"/>
      <c r="RC109"/>
      <c r="RD109"/>
      <c r="RE109"/>
      <c r="RF109"/>
      <c r="RG109"/>
      <c r="RH109"/>
      <c r="RI109"/>
      <c r="RJ109"/>
      <c r="RK109"/>
      <c r="RL109"/>
      <c r="RM109"/>
      <c r="RN109"/>
      <c r="RO109"/>
      <c r="RP109"/>
      <c r="RQ109"/>
      <c r="RR109"/>
      <c r="RS109"/>
      <c r="RT109"/>
      <c r="RU109"/>
      <c r="RV109"/>
      <c r="RW109"/>
      <c r="RX109"/>
      <c r="RY109"/>
      <c r="RZ109"/>
      <c r="SA109"/>
      <c r="SB109"/>
      <c r="SC109"/>
      <c r="SD109"/>
      <c r="SE109"/>
      <c r="SF109"/>
      <c r="SG109"/>
      <c r="SH109"/>
      <c r="SI109"/>
      <c r="SJ109"/>
      <c r="SK109"/>
      <c r="SL109"/>
      <c r="SM109"/>
      <c r="SN109"/>
      <c r="SO109"/>
      <c r="SP109"/>
      <c r="SQ109"/>
      <c r="SR109"/>
      <c r="SS109"/>
      <c r="ST109"/>
      <c r="SU109"/>
      <c r="SV109"/>
      <c r="SW109"/>
      <c r="SX109"/>
      <c r="SY109"/>
      <c r="SZ109"/>
      <c r="TA109"/>
      <c r="TB109"/>
      <c r="TC109"/>
      <c r="TD109"/>
      <c r="TE109"/>
      <c r="TF109"/>
      <c r="TG109"/>
      <c r="TH109"/>
      <c r="TI109"/>
      <c r="TJ109"/>
      <c r="TK109"/>
      <c r="TL109"/>
      <c r="TM109"/>
      <c r="TN109"/>
      <c r="TO109"/>
      <c r="TP109"/>
      <c r="TQ109"/>
      <c r="TR109"/>
      <c r="TS109"/>
      <c r="TT109"/>
      <c r="TU109"/>
      <c r="TV109"/>
      <c r="TW109"/>
      <c r="TX109"/>
      <c r="TY109"/>
      <c r="TZ109"/>
      <c r="UA109"/>
      <c r="UB109"/>
      <c r="UC109"/>
      <c r="UD109"/>
      <c r="UE109"/>
      <c r="UF109"/>
      <c r="UG109"/>
      <c r="UH109"/>
      <c r="UI109"/>
      <c r="UJ109"/>
      <c r="UK109"/>
      <c r="UL109"/>
      <c r="UM109"/>
      <c r="UN109"/>
      <c r="UO109"/>
      <c r="UP109"/>
      <c r="UQ109"/>
      <c r="UR109"/>
      <c r="US109"/>
      <c r="UT109"/>
      <c r="UU109"/>
      <c r="UV109"/>
      <c r="UW109"/>
      <c r="UX109"/>
      <c r="UY109"/>
      <c r="UZ109"/>
      <c r="VA109"/>
      <c r="VB109"/>
      <c r="VC109"/>
      <c r="VD109"/>
      <c r="VE109"/>
      <c r="VF109"/>
      <c r="VG109"/>
      <c r="VH109"/>
      <c r="VI109"/>
      <c r="VJ109"/>
      <c r="VK109"/>
      <c r="VL109"/>
      <c r="VM109"/>
      <c r="VN109"/>
      <c r="VO109"/>
      <c r="VP109"/>
      <c r="VQ109"/>
      <c r="VR109"/>
      <c r="VS109"/>
      <c r="VT109"/>
      <c r="VU109"/>
      <c r="VV109"/>
      <c r="VW109"/>
      <c r="VX109"/>
      <c r="VY109"/>
      <c r="VZ109"/>
      <c r="WA109"/>
      <c r="WB109"/>
      <c r="WC109"/>
      <c r="WD109"/>
      <c r="WE109"/>
      <c r="WF109"/>
      <c r="WG109"/>
      <c r="WH109"/>
      <c r="WI109"/>
      <c r="WJ109"/>
      <c r="WK109"/>
      <c r="WL109"/>
      <c r="WM109"/>
      <c r="WN109"/>
      <c r="WO109"/>
      <c r="WP109"/>
      <c r="WQ109"/>
      <c r="WR109"/>
      <c r="WS109"/>
      <c r="WT109"/>
      <c r="WU109"/>
      <c r="WV109"/>
      <c r="WW109"/>
      <c r="WX109"/>
      <c r="WY109"/>
      <c r="WZ109"/>
      <c r="XA109"/>
      <c r="XB109"/>
      <c r="XC109"/>
      <c r="XD109"/>
      <c r="XE109"/>
      <c r="XF109"/>
      <c r="XG109"/>
      <c r="XH109"/>
      <c r="XI109"/>
      <c r="XJ109"/>
      <c r="XK109"/>
      <c r="XL109"/>
      <c r="XM109"/>
      <c r="XN109"/>
      <c r="XO109"/>
      <c r="XP109"/>
      <c r="XQ109"/>
      <c r="XR109"/>
      <c r="XS109"/>
      <c r="XT109"/>
      <c r="XU109"/>
      <c r="XV109"/>
      <c r="XW109"/>
      <c r="XX109"/>
      <c r="XY109"/>
      <c r="XZ109"/>
      <c r="YA109"/>
      <c r="YB109"/>
      <c r="YC109"/>
      <c r="YD109"/>
      <c r="YE109"/>
      <c r="YF109"/>
      <c r="YG109"/>
      <c r="YH109"/>
      <c r="YI109"/>
      <c r="YJ109"/>
      <c r="YK109"/>
      <c r="YL109"/>
      <c r="YM109"/>
      <c r="YN109"/>
      <c r="YO109"/>
      <c r="YP109"/>
      <c r="YQ109"/>
      <c r="YR109"/>
      <c r="YS109"/>
      <c r="YT109"/>
      <c r="YU109"/>
      <c r="YV109"/>
      <c r="YW109"/>
      <c r="YX109"/>
      <c r="YY109"/>
      <c r="YZ109"/>
      <c r="ZA109"/>
      <c r="ZB109"/>
      <c r="ZC109"/>
      <c r="ZD109"/>
      <c r="ZE109"/>
      <c r="ZF109"/>
      <c r="ZG109"/>
      <c r="ZH109"/>
      <c r="ZI109"/>
      <c r="ZJ109"/>
      <c r="ZK109"/>
      <c r="ZL109"/>
      <c r="ZM109"/>
      <c r="ZN109"/>
      <c r="ZO109"/>
      <c r="ZP109"/>
      <c r="ZQ109"/>
      <c r="ZR109"/>
      <c r="ZS109"/>
      <c r="ZT109"/>
      <c r="ZU109"/>
      <c r="ZV109"/>
      <c r="ZW109"/>
      <c r="ZX109"/>
      <c r="ZY109"/>
      <c r="ZZ109" s="52"/>
      <c r="AAA109" s="192" t="s">
        <v>0</v>
      </c>
      <c r="AAD109" s="90"/>
      <c r="AAE109" s="519">
        <f t="shared" si="44"/>
        <v>1</v>
      </c>
      <c r="AAF109" s="190" t="s">
        <v>52</v>
      </c>
      <c r="AAG109" s="71"/>
      <c r="AAH109" s="71"/>
      <c r="AAI109" s="72"/>
      <c r="AAJ109" s="55"/>
      <c r="AAK109" s="60" t="s">
        <v>0</v>
      </c>
      <c r="AAL109" s="90"/>
    </row>
    <row r="110" spans="1:715" s="23" customFormat="1" ht="15.75" customHeight="1" outlineLevel="1" thickBot="1">
      <c r="A110" s="171"/>
      <c r="B110" s="784" t="s">
        <v>520</v>
      </c>
      <c r="C110" s="104"/>
      <c r="D110" s="158"/>
      <c r="E110" s="103"/>
      <c r="F110" s="103"/>
      <c r="G110" s="104" t="s">
        <v>0</v>
      </c>
      <c r="H110" s="104"/>
      <c r="I110" s="244"/>
      <c r="J110" s="193"/>
      <c r="K110" s="46"/>
      <c r="L110" s="46"/>
      <c r="M110" s="46"/>
      <c r="N110" s="46"/>
      <c r="O110" s="46"/>
      <c r="P110" s="46"/>
      <c r="Q110" s="46"/>
      <c r="R110" s="46"/>
      <c r="S110" s="46"/>
      <c r="T110" s="46"/>
      <c r="U110" s="46"/>
      <c r="V110" s="46"/>
      <c r="W110" s="46"/>
      <c r="X110" s="46"/>
      <c r="Y110" s="46"/>
      <c r="Z110" s="46"/>
      <c r="AA110" s="46"/>
      <c r="AB110" s="46"/>
      <c r="AC110" s="46"/>
      <c r="AD110" s="46"/>
      <c r="AE110" s="46"/>
      <c r="AF110" s="46"/>
      <c r="AG110" s="46"/>
      <c r="AH110" s="46"/>
      <c r="AI110" s="46"/>
      <c r="AJ110" s="46"/>
      <c r="AK110" s="46"/>
      <c r="AL110" s="46"/>
      <c r="AM110" s="46"/>
      <c r="AN110" s="46"/>
      <c r="AO110" s="46"/>
      <c r="AP110" s="46"/>
      <c r="AQ110" s="46"/>
      <c r="AR110" s="46"/>
      <c r="AS110" s="46"/>
      <c r="AT110" s="46"/>
      <c r="AU110" s="46"/>
      <c r="AV110" s="46"/>
      <c r="AW110" s="46"/>
      <c r="AX110" s="46"/>
      <c r="AY110" s="46"/>
      <c r="AZ110" s="46"/>
      <c r="BA110" s="46"/>
      <c r="BB110" s="46"/>
      <c r="BC110" s="46"/>
      <c r="BD110" s="46"/>
      <c r="BE110" s="46"/>
      <c r="BF110" s="46"/>
      <c r="BG110" s="46"/>
      <c r="BH110" s="46"/>
      <c r="BI110" s="46"/>
      <c r="BJ110" s="46"/>
      <c r="BK110" s="46"/>
      <c r="BL110" s="46"/>
      <c r="BM110" s="46"/>
      <c r="BN110" s="46"/>
      <c r="BO110" s="46"/>
      <c r="BP110" s="46"/>
      <c r="BQ110" s="46"/>
      <c r="BR110" s="46"/>
      <c r="BS110" s="46"/>
      <c r="BT110" s="46"/>
      <c r="BU110" s="46"/>
      <c r="BV110" s="46"/>
      <c r="BW110" s="46"/>
      <c r="BX110" s="46"/>
      <c r="BY110" s="46"/>
      <c r="BZ110" s="46"/>
      <c r="CA110" s="46"/>
      <c r="CB110" s="46"/>
      <c r="CC110" s="46"/>
      <c r="CD110" s="46"/>
      <c r="CE110" s="46"/>
      <c r="CF110" s="46"/>
      <c r="CG110" s="46"/>
      <c r="CH110" s="46"/>
      <c r="CI110" s="46"/>
      <c r="CJ110" s="46"/>
      <c r="CK110" s="46"/>
      <c r="CL110" s="46"/>
      <c r="CM110" s="46"/>
      <c r="CN110" s="46"/>
      <c r="CO110" s="46"/>
      <c r="CP110" s="46"/>
      <c r="CQ110" s="46"/>
      <c r="CR110" s="46"/>
      <c r="CS110" s="46"/>
      <c r="CT110" s="46"/>
      <c r="CU110" s="46"/>
      <c r="CV110" s="46"/>
      <c r="CW110" s="46"/>
      <c r="CX110" s="46"/>
      <c r="CY110" s="46"/>
      <c r="CZ110" s="46"/>
      <c r="DA110" s="46"/>
      <c r="DB110" s="46"/>
      <c r="DC110" s="46"/>
      <c r="DD110" s="46"/>
      <c r="DE110" s="46"/>
      <c r="DF110" s="46"/>
      <c r="DG110" s="46"/>
      <c r="DH110" s="46"/>
      <c r="DI110" s="46"/>
      <c r="DJ110" s="46"/>
      <c r="DK110" s="46"/>
      <c r="DL110" s="46"/>
      <c r="DM110" s="46"/>
      <c r="DN110" s="46"/>
      <c r="DO110" s="46"/>
      <c r="DP110" s="46"/>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c r="FG110"/>
      <c r="FH110"/>
      <c r="FI110"/>
      <c r="FJ110"/>
      <c r="FK110"/>
      <c r="FL110"/>
      <c r="FM110"/>
      <c r="FN110"/>
      <c r="FO110"/>
      <c r="FP110"/>
      <c r="FQ110"/>
      <c r="FR110"/>
      <c r="FS110"/>
      <c r="FT110"/>
      <c r="FU110"/>
      <c r="FV110"/>
      <c r="FW110"/>
      <c r="FX110"/>
      <c r="FY110"/>
      <c r="FZ110"/>
      <c r="GA110"/>
      <c r="GB110"/>
      <c r="GC110"/>
      <c r="GD110"/>
      <c r="GE110"/>
      <c r="GF110"/>
      <c r="GG110"/>
      <c r="GH110"/>
      <c r="GI110"/>
      <c r="GJ110"/>
      <c r="GK110"/>
      <c r="GL110"/>
      <c r="GM110"/>
      <c r="GN110"/>
      <c r="GO110"/>
      <c r="GP110"/>
      <c r="GQ110"/>
      <c r="GR110"/>
      <c r="GS110"/>
      <c r="GT110"/>
      <c r="GU110"/>
      <c r="GV110"/>
      <c r="GW110"/>
      <c r="GX110"/>
      <c r="GY110"/>
      <c r="GZ110"/>
      <c r="HA110"/>
      <c r="HB110"/>
      <c r="HC110"/>
      <c r="HD110"/>
      <c r="HE110"/>
      <c r="HF110"/>
      <c r="HG110"/>
      <c r="HH110"/>
      <c r="HI110"/>
      <c r="HJ110"/>
      <c r="HK110"/>
      <c r="HL110"/>
      <c r="HM110"/>
      <c r="HN110"/>
      <c r="HO110"/>
      <c r="HP110"/>
      <c r="HQ110"/>
      <c r="HR110"/>
      <c r="HS110"/>
      <c r="HT110"/>
      <c r="HU110"/>
      <c r="HV110"/>
      <c r="HW110"/>
      <c r="HX110"/>
      <c r="HY110"/>
      <c r="HZ110"/>
      <c r="IA110"/>
      <c r="IB110"/>
      <c r="IC110"/>
      <c r="ID110"/>
      <c r="IE110"/>
      <c r="IF110"/>
      <c r="IG110"/>
      <c r="IH110"/>
      <c r="II110"/>
      <c r="IJ110"/>
      <c r="IK110"/>
      <c r="IL110"/>
      <c r="IM110"/>
      <c r="IN110"/>
      <c r="IO110"/>
      <c r="IP110"/>
      <c r="IQ110"/>
      <c r="IR110"/>
      <c r="IS110"/>
      <c r="IT110"/>
      <c r="IU110"/>
      <c r="IV110"/>
      <c r="IW110"/>
      <c r="IX110"/>
      <c r="IY110"/>
      <c r="IZ110"/>
      <c r="JA110"/>
      <c r="JB110"/>
      <c r="JC110"/>
      <c r="JD110"/>
      <c r="JE110"/>
      <c r="JF110"/>
      <c r="JG110"/>
      <c r="JH110"/>
      <c r="JI110"/>
      <c r="JJ110"/>
      <c r="JK110"/>
      <c r="JL110"/>
      <c r="JM110"/>
      <c r="JN110"/>
      <c r="JO110"/>
      <c r="JP110"/>
      <c r="JQ110"/>
      <c r="JR110"/>
      <c r="JS110"/>
      <c r="JT110"/>
      <c r="JU110"/>
      <c r="JV110"/>
      <c r="JW110"/>
      <c r="JX110"/>
      <c r="JY110"/>
      <c r="JZ110"/>
      <c r="KA110"/>
      <c r="KB110"/>
      <c r="KC110"/>
      <c r="KD110"/>
      <c r="KE110"/>
      <c r="KF110"/>
      <c r="KG110"/>
      <c r="KH110"/>
      <c r="KI110"/>
      <c r="KJ110"/>
      <c r="KK110"/>
      <c r="KL110"/>
      <c r="KM110"/>
      <c r="KN110"/>
      <c r="KO110"/>
      <c r="KP110"/>
      <c r="KQ110"/>
      <c r="KR110"/>
      <c r="KS110"/>
      <c r="KT110"/>
      <c r="KU110"/>
      <c r="KV110"/>
      <c r="KW110"/>
      <c r="KX110"/>
      <c r="KY110"/>
      <c r="KZ110"/>
      <c r="LA110"/>
      <c r="LB110"/>
      <c r="LC110"/>
      <c r="LD110"/>
      <c r="LE110"/>
      <c r="LF110"/>
      <c r="LG110"/>
      <c r="LH110"/>
      <c r="LI110"/>
      <c r="LJ110"/>
      <c r="LK110"/>
      <c r="LL110"/>
      <c r="LM110"/>
      <c r="LN110"/>
      <c r="LO110"/>
      <c r="LP110"/>
      <c r="LQ110"/>
      <c r="LR110"/>
      <c r="LS110"/>
      <c r="LT110"/>
      <c r="LU110"/>
      <c r="LV110"/>
      <c r="LW110"/>
      <c r="LX110"/>
      <c r="LY110"/>
      <c r="LZ110"/>
      <c r="MA110"/>
      <c r="MB110"/>
      <c r="MC110"/>
      <c r="MD110"/>
      <c r="ME110"/>
      <c r="MF110"/>
      <c r="MG110"/>
      <c r="MH110"/>
      <c r="MI110"/>
      <c r="MJ110"/>
      <c r="MK110"/>
      <c r="ML110"/>
      <c r="MM110"/>
      <c r="MN110"/>
      <c r="MO110"/>
      <c r="MP110"/>
      <c r="MQ110"/>
      <c r="MR110"/>
      <c r="MS110"/>
      <c r="MT110"/>
      <c r="MU110"/>
      <c r="MV110"/>
      <c r="MW110"/>
      <c r="MX110"/>
      <c r="MY110"/>
      <c r="MZ110"/>
      <c r="NA110"/>
      <c r="NB110"/>
      <c r="NC110"/>
      <c r="ND110"/>
      <c r="NE110"/>
      <c r="NF110"/>
      <c r="NG110"/>
      <c r="NH110"/>
      <c r="NI110"/>
      <c r="NJ110"/>
      <c r="NK110"/>
      <c r="NL110"/>
      <c r="NM110"/>
      <c r="NN110"/>
      <c r="NO110"/>
      <c r="NP110"/>
      <c r="NQ110"/>
      <c r="NR110"/>
      <c r="NS110"/>
      <c r="NT110"/>
      <c r="NU110"/>
      <c r="NV110"/>
      <c r="NW110"/>
      <c r="NX110"/>
      <c r="NY110"/>
      <c r="NZ110"/>
      <c r="OA110"/>
      <c r="OB110"/>
      <c r="OC110"/>
      <c r="OD110"/>
      <c r="OE110"/>
      <c r="OF110"/>
      <c r="OG110"/>
      <c r="OH110"/>
      <c r="OI110"/>
      <c r="OJ110"/>
      <c r="OK110"/>
      <c r="OL110"/>
      <c r="OM110"/>
      <c r="ON110"/>
      <c r="OO110"/>
      <c r="OP110"/>
      <c r="OQ110"/>
      <c r="OR110"/>
      <c r="OS110"/>
      <c r="OT110"/>
      <c r="OU110"/>
      <c r="OV110"/>
      <c r="OW110"/>
      <c r="OX110"/>
      <c r="OY110"/>
      <c r="OZ110"/>
      <c r="PA110"/>
      <c r="PB110"/>
      <c r="PC110"/>
      <c r="PD110"/>
      <c r="PE110"/>
      <c r="PF110"/>
      <c r="PG110"/>
      <c r="PH110"/>
      <c r="PI110"/>
      <c r="PJ110"/>
      <c r="PK110"/>
      <c r="PL110"/>
      <c r="PM110"/>
      <c r="PN110"/>
      <c r="PO110"/>
      <c r="PP110"/>
      <c r="PQ110"/>
      <c r="PR110"/>
      <c r="PS110"/>
      <c r="PT110"/>
      <c r="PU110"/>
      <c r="PV110"/>
      <c r="PW110"/>
      <c r="PX110"/>
      <c r="PY110"/>
      <c r="PZ110"/>
      <c r="QA110"/>
      <c r="QB110"/>
      <c r="QC110"/>
      <c r="QD110"/>
      <c r="QE110"/>
      <c r="QF110"/>
      <c r="QG110"/>
      <c r="QH110"/>
      <c r="QI110"/>
      <c r="QJ110"/>
      <c r="QK110"/>
      <c r="QL110"/>
      <c r="QM110"/>
      <c r="QN110"/>
      <c r="QO110"/>
      <c r="QP110"/>
      <c r="QQ110"/>
      <c r="QR110"/>
      <c r="QS110"/>
      <c r="QT110"/>
      <c r="QU110"/>
      <c r="QV110"/>
      <c r="QW110"/>
      <c r="QX110"/>
      <c r="QY110"/>
      <c r="QZ110"/>
      <c r="RA110"/>
      <c r="RB110"/>
      <c r="RC110"/>
      <c r="RD110"/>
      <c r="RE110"/>
      <c r="RF110"/>
      <c r="RG110"/>
      <c r="RH110"/>
      <c r="RI110"/>
      <c r="RJ110"/>
      <c r="RK110"/>
      <c r="RL110"/>
      <c r="RM110"/>
      <c r="RN110"/>
      <c r="RO110"/>
      <c r="RP110"/>
      <c r="RQ110"/>
      <c r="RR110"/>
      <c r="RS110"/>
      <c r="RT110"/>
      <c r="RU110"/>
      <c r="RV110"/>
      <c r="RW110"/>
      <c r="RX110"/>
      <c r="RY110"/>
      <c r="RZ110"/>
      <c r="SA110"/>
      <c r="SB110"/>
      <c r="SC110"/>
      <c r="SD110"/>
      <c r="SE110"/>
      <c r="SF110"/>
      <c r="SG110"/>
      <c r="SH110"/>
      <c r="SI110"/>
      <c r="SJ110"/>
      <c r="SK110"/>
      <c r="SL110"/>
      <c r="SM110"/>
      <c r="SN110"/>
      <c r="SO110"/>
      <c r="SP110"/>
      <c r="SQ110"/>
      <c r="SR110"/>
      <c r="SS110"/>
      <c r="ST110"/>
      <c r="SU110"/>
      <c r="SV110"/>
      <c r="SW110"/>
      <c r="SX110"/>
      <c r="SY110"/>
      <c r="SZ110"/>
      <c r="TA110"/>
      <c r="TB110"/>
      <c r="TC110"/>
      <c r="TD110"/>
      <c r="TE110"/>
      <c r="TF110"/>
      <c r="TG110"/>
      <c r="TH110"/>
      <c r="TI110"/>
      <c r="TJ110"/>
      <c r="TK110"/>
      <c r="TL110"/>
      <c r="TM110"/>
      <c r="TN110"/>
      <c r="TO110"/>
      <c r="TP110"/>
      <c r="TQ110"/>
      <c r="TR110"/>
      <c r="TS110"/>
      <c r="TT110"/>
      <c r="TU110"/>
      <c r="TV110"/>
      <c r="TW110"/>
      <c r="TX110"/>
      <c r="TY110"/>
      <c r="TZ110"/>
      <c r="UA110"/>
      <c r="UB110"/>
      <c r="UC110"/>
      <c r="UD110"/>
      <c r="UE110"/>
      <c r="UF110"/>
      <c r="UG110"/>
      <c r="UH110"/>
      <c r="UI110"/>
      <c r="UJ110"/>
      <c r="UK110"/>
      <c r="UL110"/>
      <c r="UM110"/>
      <c r="UN110"/>
      <c r="UO110"/>
      <c r="UP110"/>
      <c r="UQ110"/>
      <c r="UR110"/>
      <c r="US110"/>
      <c r="UT110"/>
      <c r="UU110"/>
      <c r="UV110"/>
      <c r="UW110"/>
      <c r="UX110"/>
      <c r="UY110"/>
      <c r="UZ110"/>
      <c r="VA110"/>
      <c r="VB110"/>
      <c r="VC110"/>
      <c r="VD110"/>
      <c r="VE110"/>
      <c r="VF110"/>
      <c r="VG110"/>
      <c r="VH110"/>
      <c r="VI110"/>
      <c r="VJ110"/>
      <c r="VK110"/>
      <c r="VL110"/>
      <c r="VM110"/>
      <c r="VN110"/>
      <c r="VO110"/>
      <c r="VP110"/>
      <c r="VQ110"/>
      <c r="VR110"/>
      <c r="VS110"/>
      <c r="VT110"/>
      <c r="VU110"/>
      <c r="VV110"/>
      <c r="VW110"/>
      <c r="VX110"/>
      <c r="VY110"/>
      <c r="VZ110"/>
      <c r="WA110"/>
      <c r="WB110"/>
      <c r="WC110"/>
      <c r="WD110"/>
      <c r="WE110"/>
      <c r="WF110"/>
      <c r="WG110"/>
      <c r="WH110"/>
      <c r="WI110"/>
      <c r="WJ110"/>
      <c r="WK110"/>
      <c r="WL110"/>
      <c r="WM110"/>
      <c r="WN110"/>
      <c r="WO110"/>
      <c r="WP110"/>
      <c r="WQ110"/>
      <c r="WR110"/>
      <c r="WS110"/>
      <c r="WT110"/>
      <c r="WU110"/>
      <c r="WV110"/>
      <c r="WW110"/>
      <c r="WX110"/>
      <c r="WY110"/>
      <c r="WZ110"/>
      <c r="XA110"/>
      <c r="XB110"/>
      <c r="XC110"/>
      <c r="XD110"/>
      <c r="XE110"/>
      <c r="XF110"/>
      <c r="XG110"/>
      <c r="XH110"/>
      <c r="XI110"/>
      <c r="XJ110"/>
      <c r="XK110"/>
      <c r="XL110"/>
      <c r="XM110"/>
      <c r="XN110"/>
      <c r="XO110"/>
      <c r="XP110"/>
      <c r="XQ110"/>
      <c r="XR110"/>
      <c r="XS110"/>
      <c r="XT110"/>
      <c r="XU110"/>
      <c r="XV110"/>
      <c r="XW110"/>
      <c r="XX110"/>
      <c r="XY110"/>
      <c r="XZ110"/>
      <c r="YA110"/>
      <c r="YB110"/>
      <c r="YC110"/>
      <c r="YD110"/>
      <c r="YE110"/>
      <c r="YF110"/>
      <c r="YG110"/>
      <c r="YH110"/>
      <c r="YI110"/>
      <c r="YJ110"/>
      <c r="YK110"/>
      <c r="YL110"/>
      <c r="YM110"/>
      <c r="YN110"/>
      <c r="YO110"/>
      <c r="YP110"/>
      <c r="YQ110"/>
      <c r="YR110"/>
      <c r="YS110"/>
      <c r="YT110"/>
      <c r="YU110"/>
      <c r="YV110"/>
      <c r="YW110"/>
      <c r="YX110"/>
      <c r="YY110"/>
      <c r="YZ110"/>
      <c r="ZA110"/>
      <c r="ZB110"/>
      <c r="ZC110"/>
      <c r="ZD110"/>
      <c r="ZE110"/>
      <c r="ZF110"/>
      <c r="ZG110"/>
      <c r="ZH110"/>
      <c r="ZI110"/>
      <c r="ZJ110"/>
      <c r="ZK110"/>
      <c r="ZL110"/>
      <c r="ZM110"/>
      <c r="ZN110"/>
      <c r="ZO110"/>
      <c r="ZP110"/>
      <c r="ZQ110"/>
      <c r="ZR110"/>
      <c r="ZS110"/>
      <c r="ZT110"/>
      <c r="ZU110"/>
      <c r="ZV110"/>
      <c r="ZW110"/>
      <c r="ZX110"/>
      <c r="ZY110"/>
      <c r="ZZ110" s="52"/>
      <c r="AAA110" s="192"/>
      <c r="AAD110" s="90"/>
      <c r="AAE110" s="519">
        <v>1</v>
      </c>
      <c r="AAF110" s="190" t="s">
        <v>52</v>
      </c>
      <c r="AAG110" s="71"/>
      <c r="AAH110" s="71"/>
      <c r="AAI110" s="72"/>
      <c r="AAJ110" s="55"/>
      <c r="AAK110" s="60" t="s">
        <v>0</v>
      </c>
      <c r="AAL110" s="90"/>
    </row>
    <row r="111" spans="1:715" s="23" customFormat="1" ht="15.75" customHeight="1" outlineLevel="1" thickBot="1">
      <c r="A111" s="171" t="s">
        <v>0</v>
      </c>
      <c r="B111" s="361" t="str">
        <f>AAK111</f>
        <v>MargaretMGR &amp; AndreaRW determine whether to expand team      'Y' to expand &gt;</v>
      </c>
      <c r="C111" s="273" t="s">
        <v>17</v>
      </c>
      <c r="D111" s="261"/>
      <c r="E111" s="263">
        <f>NETWORKDAYS(G111,H111,S.DDL_DEQClosed)</f>
        <v>1</v>
      </c>
      <c r="F111" s="457">
        <f ca="1">IF(YEAR(H111)&gt;2000,NETWORKDAYS(TODAY(),H111,S.DDL_DEQClosed),0)</f>
        <v>-14</v>
      </c>
      <c r="G111" s="264">
        <f t="shared" ref="G111:G123" si="46">AAG111</f>
        <v>41554</v>
      </c>
      <c r="H111" s="264">
        <f t="shared" ref="H111" si="47">AAH111</f>
        <v>41554</v>
      </c>
      <c r="I111" s="244"/>
      <c r="J111" s="193"/>
      <c r="K111" s="46"/>
      <c r="L111" s="46"/>
      <c r="M111" s="46"/>
      <c r="N111" s="46"/>
      <c r="O111" s="46"/>
      <c r="P111" s="46"/>
      <c r="Q111" s="46"/>
      <c r="R111" s="46"/>
      <c r="S111" s="46"/>
      <c r="T111" s="46"/>
      <c r="U111" s="46"/>
      <c r="V111" s="46"/>
      <c r="W111" s="46"/>
      <c r="X111" s="46"/>
      <c r="Y111" s="46"/>
      <c r="Z111" s="46"/>
      <c r="AA111" s="46"/>
      <c r="AB111" s="46"/>
      <c r="AC111" s="46"/>
      <c r="AD111" s="46"/>
      <c r="AE111" s="46"/>
      <c r="AF111" s="46"/>
      <c r="AG111" s="46"/>
      <c r="AH111" s="46"/>
      <c r="AI111" s="46"/>
      <c r="AJ111" s="46"/>
      <c r="AK111" s="46"/>
      <c r="AL111" s="46"/>
      <c r="AM111" s="46"/>
      <c r="AN111" s="46"/>
      <c r="AO111" s="46"/>
      <c r="AP111" s="46"/>
      <c r="AQ111" s="46"/>
      <c r="AR111" s="46"/>
      <c r="AS111" s="46"/>
      <c r="AT111" s="46"/>
      <c r="AU111" s="46"/>
      <c r="AV111" s="46"/>
      <c r="AW111" s="46"/>
      <c r="AX111" s="46"/>
      <c r="AY111" s="46"/>
      <c r="AZ111" s="46"/>
      <c r="BA111" s="46"/>
      <c r="BB111" s="46"/>
      <c r="BC111" s="46"/>
      <c r="BD111" s="46"/>
      <c r="BE111" s="46"/>
      <c r="BF111" s="46"/>
      <c r="BG111" s="46"/>
      <c r="BH111" s="46"/>
      <c r="BI111" s="46"/>
      <c r="BJ111" s="46"/>
      <c r="BK111" s="46"/>
      <c r="BL111" s="46"/>
      <c r="BM111" s="46"/>
      <c r="BN111" s="46"/>
      <c r="BO111" s="46"/>
      <c r="BP111" s="46"/>
      <c r="BQ111" s="46"/>
      <c r="BR111" s="46"/>
      <c r="BS111" s="46"/>
      <c r="BT111" s="46"/>
      <c r="BU111" s="46"/>
      <c r="BV111" s="46"/>
      <c r="BW111" s="46"/>
      <c r="BX111" s="46"/>
      <c r="BY111" s="46"/>
      <c r="BZ111" s="46"/>
      <c r="CA111" s="46"/>
      <c r="CB111" s="46"/>
      <c r="CC111" s="46"/>
      <c r="CD111" s="46"/>
      <c r="CE111" s="46"/>
      <c r="CF111" s="46"/>
      <c r="CG111" s="46"/>
      <c r="CH111" s="46"/>
      <c r="CI111" s="46"/>
      <c r="CJ111" s="46"/>
      <c r="CK111" s="46"/>
      <c r="CL111" s="46"/>
      <c r="CM111" s="46"/>
      <c r="CN111" s="46"/>
      <c r="CO111" s="46"/>
      <c r="CP111" s="46"/>
      <c r="CQ111" s="46"/>
      <c r="CR111" s="46"/>
      <c r="CS111" s="46"/>
      <c r="CT111" s="46"/>
      <c r="CU111" s="46"/>
      <c r="CV111" s="46"/>
      <c r="CW111" s="46"/>
      <c r="CX111" s="46"/>
      <c r="CY111" s="46"/>
      <c r="CZ111" s="46"/>
      <c r="DA111" s="46"/>
      <c r="DB111" s="46"/>
      <c r="DC111" s="46"/>
      <c r="DD111" s="46"/>
      <c r="DE111" s="46"/>
      <c r="DF111" s="46"/>
      <c r="DG111" s="46"/>
      <c r="DH111" s="46"/>
      <c r="DI111" s="46"/>
      <c r="DJ111" s="46"/>
      <c r="DK111" s="46"/>
      <c r="DL111" s="46"/>
      <c r="DM111" s="46"/>
      <c r="DN111" s="46"/>
      <c r="DO111" s="46"/>
      <c r="DP111" s="46"/>
      <c r="DQ111"/>
      <c r="DR111"/>
      <c r="DS111"/>
      <c r="DT111"/>
      <c r="DU111"/>
      <c r="DV111"/>
      <c r="DW111"/>
      <c r="DX111"/>
      <c r="DY111"/>
      <c r="DZ111"/>
      <c r="EA111"/>
      <c r="EB111"/>
      <c r="EC111"/>
      <c r="ED111"/>
      <c r="EE111"/>
      <c r="EF111"/>
      <c r="EG111"/>
      <c r="EH111"/>
      <c r="EI111"/>
      <c r="EJ111"/>
      <c r="EK111"/>
      <c r="EL111"/>
      <c r="EM111"/>
      <c r="EN111"/>
      <c r="EO111"/>
      <c r="EP111"/>
      <c r="EQ111"/>
      <c r="ER111"/>
      <c r="ES111"/>
      <c r="ET111"/>
      <c r="EU111"/>
      <c r="EV111"/>
      <c r="EW111"/>
      <c r="EX111"/>
      <c r="EY111"/>
      <c r="EZ111"/>
      <c r="FA111"/>
      <c r="FB111"/>
      <c r="FC111"/>
      <c r="FD111"/>
      <c r="FE111"/>
      <c r="FF111"/>
      <c r="FG111"/>
      <c r="FH111"/>
      <c r="FI111"/>
      <c r="FJ111"/>
      <c r="FK111"/>
      <c r="FL111"/>
      <c r="FM111"/>
      <c r="FN111"/>
      <c r="FO111"/>
      <c r="FP111"/>
      <c r="FQ111"/>
      <c r="FR111"/>
      <c r="FS111"/>
      <c r="FT111"/>
      <c r="FU111"/>
      <c r="FV111"/>
      <c r="FW111"/>
      <c r="FX111"/>
      <c r="FY111"/>
      <c r="FZ111"/>
      <c r="GA111"/>
      <c r="GB111"/>
      <c r="GC111"/>
      <c r="GD111"/>
      <c r="GE111"/>
      <c r="GF111"/>
      <c r="GG111"/>
      <c r="GH111"/>
      <c r="GI111"/>
      <c r="GJ111"/>
      <c r="GK111"/>
      <c r="GL111"/>
      <c r="GM111"/>
      <c r="GN111"/>
      <c r="GO111"/>
      <c r="GP111"/>
      <c r="GQ111"/>
      <c r="GR111"/>
      <c r="GS111"/>
      <c r="GT111"/>
      <c r="GU111"/>
      <c r="GV111"/>
      <c r="GW111"/>
      <c r="GX111"/>
      <c r="GY111"/>
      <c r="GZ111"/>
      <c r="HA111"/>
      <c r="HB111"/>
      <c r="HC111"/>
      <c r="HD111"/>
      <c r="HE111"/>
      <c r="HF111"/>
      <c r="HG111"/>
      <c r="HH111"/>
      <c r="HI111"/>
      <c r="HJ111"/>
      <c r="HK111"/>
      <c r="HL111"/>
      <c r="HM111"/>
      <c r="HN111"/>
      <c r="HO111"/>
      <c r="HP111"/>
      <c r="HQ111"/>
      <c r="HR111"/>
      <c r="HS111"/>
      <c r="HT111"/>
      <c r="HU111"/>
      <c r="HV111"/>
      <c r="HW111"/>
      <c r="HX111"/>
      <c r="HY111"/>
      <c r="HZ111"/>
      <c r="IA111"/>
      <c r="IB111"/>
      <c r="IC111"/>
      <c r="ID111"/>
      <c r="IE111"/>
      <c r="IF111"/>
      <c r="IG111"/>
      <c r="IH111"/>
      <c r="II111"/>
      <c r="IJ111"/>
      <c r="IK111"/>
      <c r="IL111"/>
      <c r="IM111"/>
      <c r="IN111"/>
      <c r="IO111"/>
      <c r="IP111"/>
      <c r="IQ111"/>
      <c r="IR111"/>
      <c r="IS111"/>
      <c r="IT111"/>
      <c r="IU111"/>
      <c r="IV111"/>
      <c r="IW111"/>
      <c r="IX111"/>
      <c r="IY111"/>
      <c r="IZ111"/>
      <c r="JA111"/>
      <c r="JB111"/>
      <c r="JC111"/>
      <c r="JD111"/>
      <c r="JE111"/>
      <c r="JF111"/>
      <c r="JG111"/>
      <c r="JH111"/>
      <c r="JI111"/>
      <c r="JJ111"/>
      <c r="JK111"/>
      <c r="JL111"/>
      <c r="JM111"/>
      <c r="JN111"/>
      <c r="JO111"/>
      <c r="JP111"/>
      <c r="JQ111"/>
      <c r="JR111"/>
      <c r="JS111"/>
      <c r="JT111"/>
      <c r="JU111"/>
      <c r="JV111"/>
      <c r="JW111"/>
      <c r="JX111"/>
      <c r="JY111"/>
      <c r="JZ111"/>
      <c r="KA111"/>
      <c r="KB111"/>
      <c r="KC111"/>
      <c r="KD111"/>
      <c r="KE111"/>
      <c r="KF111"/>
      <c r="KG111"/>
      <c r="KH111"/>
      <c r="KI111"/>
      <c r="KJ111"/>
      <c r="KK111"/>
      <c r="KL111"/>
      <c r="KM111"/>
      <c r="KN111"/>
      <c r="KO111"/>
      <c r="KP111"/>
      <c r="KQ111"/>
      <c r="KR111"/>
      <c r="KS111"/>
      <c r="KT111"/>
      <c r="KU111"/>
      <c r="KV111"/>
      <c r="KW111"/>
      <c r="KX111"/>
      <c r="KY111"/>
      <c r="KZ111"/>
      <c r="LA111"/>
      <c r="LB111"/>
      <c r="LC111"/>
      <c r="LD111"/>
      <c r="LE111"/>
      <c r="LF111"/>
      <c r="LG111"/>
      <c r="LH111"/>
      <c r="LI111"/>
      <c r="LJ111"/>
      <c r="LK111"/>
      <c r="LL111"/>
      <c r="LM111"/>
      <c r="LN111"/>
      <c r="LO111"/>
      <c r="LP111"/>
      <c r="LQ111"/>
      <c r="LR111"/>
      <c r="LS111"/>
      <c r="LT111"/>
      <c r="LU111"/>
      <c r="LV111"/>
      <c r="LW111"/>
      <c r="LX111"/>
      <c r="LY111"/>
      <c r="LZ111"/>
      <c r="MA111"/>
      <c r="MB111"/>
      <c r="MC111"/>
      <c r="MD111"/>
      <c r="ME111"/>
      <c r="MF111"/>
      <c r="MG111"/>
      <c r="MH111"/>
      <c r="MI111"/>
      <c r="MJ111"/>
      <c r="MK111"/>
      <c r="ML111"/>
      <c r="MM111"/>
      <c r="MN111"/>
      <c r="MO111"/>
      <c r="MP111"/>
      <c r="MQ111"/>
      <c r="MR111"/>
      <c r="MS111"/>
      <c r="MT111"/>
      <c r="MU111"/>
      <c r="MV111"/>
      <c r="MW111"/>
      <c r="MX111"/>
      <c r="MY111"/>
      <c r="MZ111"/>
      <c r="NA111"/>
      <c r="NB111"/>
      <c r="NC111"/>
      <c r="ND111"/>
      <c r="NE111"/>
      <c r="NF111"/>
      <c r="NG111"/>
      <c r="NH111"/>
      <c r="NI111"/>
      <c r="NJ111"/>
      <c r="NK111"/>
      <c r="NL111"/>
      <c r="NM111"/>
      <c r="NN111"/>
      <c r="NO111"/>
      <c r="NP111"/>
      <c r="NQ111"/>
      <c r="NR111"/>
      <c r="NS111"/>
      <c r="NT111"/>
      <c r="NU111"/>
      <c r="NV111"/>
      <c r="NW111"/>
      <c r="NX111"/>
      <c r="NY111"/>
      <c r="NZ111"/>
      <c r="OA111"/>
      <c r="OB111"/>
      <c r="OC111"/>
      <c r="OD111"/>
      <c r="OE111"/>
      <c r="OF111"/>
      <c r="OG111"/>
      <c r="OH111"/>
      <c r="OI111"/>
      <c r="OJ111"/>
      <c r="OK111"/>
      <c r="OL111"/>
      <c r="OM111"/>
      <c r="ON111"/>
      <c r="OO111"/>
      <c r="OP111"/>
      <c r="OQ111"/>
      <c r="OR111"/>
      <c r="OS111"/>
      <c r="OT111"/>
      <c r="OU111"/>
      <c r="OV111"/>
      <c r="OW111"/>
      <c r="OX111"/>
      <c r="OY111"/>
      <c r="OZ111"/>
      <c r="PA111"/>
      <c r="PB111"/>
      <c r="PC111"/>
      <c r="PD111"/>
      <c r="PE111"/>
      <c r="PF111"/>
      <c r="PG111"/>
      <c r="PH111"/>
      <c r="PI111"/>
      <c r="PJ111"/>
      <c r="PK111"/>
      <c r="PL111"/>
      <c r="PM111"/>
      <c r="PN111"/>
      <c r="PO111"/>
      <c r="PP111"/>
      <c r="PQ111"/>
      <c r="PR111"/>
      <c r="PS111"/>
      <c r="PT111"/>
      <c r="PU111"/>
      <c r="PV111"/>
      <c r="PW111"/>
      <c r="PX111"/>
      <c r="PY111"/>
      <c r="PZ111"/>
      <c r="QA111"/>
      <c r="QB111"/>
      <c r="QC111"/>
      <c r="QD111"/>
      <c r="QE111"/>
      <c r="QF111"/>
      <c r="QG111"/>
      <c r="QH111"/>
      <c r="QI111"/>
      <c r="QJ111"/>
      <c r="QK111"/>
      <c r="QL111"/>
      <c r="QM111"/>
      <c r="QN111"/>
      <c r="QO111"/>
      <c r="QP111"/>
      <c r="QQ111"/>
      <c r="QR111"/>
      <c r="QS111"/>
      <c r="QT111"/>
      <c r="QU111"/>
      <c r="QV111"/>
      <c r="QW111"/>
      <c r="QX111"/>
      <c r="QY111"/>
      <c r="QZ111"/>
      <c r="RA111"/>
      <c r="RB111"/>
      <c r="RC111"/>
      <c r="RD111"/>
      <c r="RE111"/>
      <c r="RF111"/>
      <c r="RG111"/>
      <c r="RH111"/>
      <c r="RI111"/>
      <c r="RJ111"/>
      <c r="RK111"/>
      <c r="RL111"/>
      <c r="RM111"/>
      <c r="RN111"/>
      <c r="RO111"/>
      <c r="RP111"/>
      <c r="RQ111"/>
      <c r="RR111"/>
      <c r="RS111"/>
      <c r="RT111"/>
      <c r="RU111"/>
      <c r="RV111"/>
      <c r="RW111"/>
      <c r="RX111"/>
      <c r="RY111"/>
      <c r="RZ111"/>
      <c r="SA111"/>
      <c r="SB111"/>
      <c r="SC111"/>
      <c r="SD111"/>
      <c r="SE111"/>
      <c r="SF111"/>
      <c r="SG111"/>
      <c r="SH111"/>
      <c r="SI111"/>
      <c r="SJ111"/>
      <c r="SK111"/>
      <c r="SL111"/>
      <c r="SM111"/>
      <c r="SN111"/>
      <c r="SO111"/>
      <c r="SP111"/>
      <c r="SQ111"/>
      <c r="SR111"/>
      <c r="SS111"/>
      <c r="ST111"/>
      <c r="SU111"/>
      <c r="SV111"/>
      <c r="SW111"/>
      <c r="SX111"/>
      <c r="SY111"/>
      <c r="SZ111"/>
      <c r="TA111"/>
      <c r="TB111"/>
      <c r="TC111"/>
      <c r="TD111"/>
      <c r="TE111"/>
      <c r="TF111"/>
      <c r="TG111"/>
      <c r="TH111"/>
      <c r="TI111"/>
      <c r="TJ111"/>
      <c r="TK111"/>
      <c r="TL111"/>
      <c r="TM111"/>
      <c r="TN111"/>
      <c r="TO111"/>
      <c r="TP111"/>
      <c r="TQ111"/>
      <c r="TR111"/>
      <c r="TS111"/>
      <c r="TT111"/>
      <c r="TU111"/>
      <c r="TV111"/>
      <c r="TW111"/>
      <c r="TX111"/>
      <c r="TY111"/>
      <c r="TZ111"/>
      <c r="UA111"/>
      <c r="UB111"/>
      <c r="UC111"/>
      <c r="UD111"/>
      <c r="UE111"/>
      <c r="UF111"/>
      <c r="UG111"/>
      <c r="UH111"/>
      <c r="UI111"/>
      <c r="UJ111"/>
      <c r="UK111"/>
      <c r="UL111"/>
      <c r="UM111"/>
      <c r="UN111"/>
      <c r="UO111"/>
      <c r="UP111"/>
      <c r="UQ111"/>
      <c r="UR111"/>
      <c r="US111"/>
      <c r="UT111"/>
      <c r="UU111"/>
      <c r="UV111"/>
      <c r="UW111"/>
      <c r="UX111"/>
      <c r="UY111"/>
      <c r="UZ111"/>
      <c r="VA111"/>
      <c r="VB111"/>
      <c r="VC111"/>
      <c r="VD111"/>
      <c r="VE111"/>
      <c r="VF111"/>
      <c r="VG111"/>
      <c r="VH111"/>
      <c r="VI111"/>
      <c r="VJ111"/>
      <c r="VK111"/>
      <c r="VL111"/>
      <c r="VM111"/>
      <c r="VN111"/>
      <c r="VO111"/>
      <c r="VP111"/>
      <c r="VQ111"/>
      <c r="VR111"/>
      <c r="VS111"/>
      <c r="VT111"/>
      <c r="VU111"/>
      <c r="VV111"/>
      <c r="VW111"/>
      <c r="VX111"/>
      <c r="VY111"/>
      <c r="VZ111"/>
      <c r="WA111"/>
      <c r="WB111"/>
      <c r="WC111"/>
      <c r="WD111"/>
      <c r="WE111"/>
      <c r="WF111"/>
      <c r="WG111"/>
      <c r="WH111"/>
      <c r="WI111"/>
      <c r="WJ111"/>
      <c r="WK111"/>
      <c r="WL111"/>
      <c r="WM111"/>
      <c r="WN111"/>
      <c r="WO111"/>
      <c r="WP111"/>
      <c r="WQ111"/>
      <c r="WR111"/>
      <c r="WS111"/>
      <c r="WT111"/>
      <c r="WU111"/>
      <c r="WV111"/>
      <c r="WW111"/>
      <c r="WX111"/>
      <c r="WY111"/>
      <c r="WZ111"/>
      <c r="XA111"/>
      <c r="XB111"/>
      <c r="XC111"/>
      <c r="XD111"/>
      <c r="XE111"/>
      <c r="XF111"/>
      <c r="XG111"/>
      <c r="XH111"/>
      <c r="XI111"/>
      <c r="XJ111"/>
      <c r="XK111"/>
      <c r="XL111"/>
      <c r="XM111"/>
      <c r="XN111"/>
      <c r="XO111"/>
      <c r="XP111"/>
      <c r="XQ111"/>
      <c r="XR111"/>
      <c r="XS111"/>
      <c r="XT111"/>
      <c r="XU111"/>
      <c r="XV111"/>
      <c r="XW111"/>
      <c r="XX111"/>
      <c r="XY111"/>
      <c r="XZ111"/>
      <c r="YA111"/>
      <c r="YB111"/>
      <c r="YC111"/>
      <c r="YD111"/>
      <c r="YE111"/>
      <c r="YF111"/>
      <c r="YG111"/>
      <c r="YH111"/>
      <c r="YI111"/>
      <c r="YJ111"/>
      <c r="YK111"/>
      <c r="YL111"/>
      <c r="YM111"/>
      <c r="YN111"/>
      <c r="YO111"/>
      <c r="YP111"/>
      <c r="YQ111"/>
      <c r="YR111"/>
      <c r="YS111"/>
      <c r="YT111"/>
      <c r="YU111"/>
      <c r="YV111"/>
      <c r="YW111"/>
      <c r="YX111"/>
      <c r="YY111"/>
      <c r="YZ111"/>
      <c r="ZA111"/>
      <c r="ZB111"/>
      <c r="ZC111"/>
      <c r="ZD111"/>
      <c r="ZE111"/>
      <c r="ZF111"/>
      <c r="ZG111"/>
      <c r="ZH111"/>
      <c r="ZI111"/>
      <c r="ZJ111"/>
      <c r="ZK111"/>
      <c r="ZL111"/>
      <c r="ZM111"/>
      <c r="ZN111"/>
      <c r="ZO111"/>
      <c r="ZP111"/>
      <c r="ZQ111"/>
      <c r="ZR111"/>
      <c r="ZS111"/>
      <c r="ZT111"/>
      <c r="ZU111"/>
      <c r="ZV111"/>
      <c r="ZW111"/>
      <c r="ZX111"/>
      <c r="ZY111"/>
      <c r="ZZ111" s="52"/>
      <c r="AAA111" s="192" t="s">
        <v>0</v>
      </c>
      <c r="AAB111" s="23" t="s">
        <v>0</v>
      </c>
      <c r="AAD111" s="90"/>
      <c r="AAE111" s="519">
        <f t="shared" si="44"/>
        <v>1</v>
      </c>
      <c r="AAF111" s="90"/>
      <c r="AAG111" s="73">
        <f>S.Planning.AddConcepToPlanDate</f>
        <v>41554</v>
      </c>
      <c r="AAH111" s="73">
        <f>H102</f>
        <v>41554</v>
      </c>
      <c r="AAI111" s="72"/>
      <c r="AAJ111" s="75"/>
      <c r="AAK111" s="92" t="str">
        <f>S.Staff.Mgr&amp;" &amp; "&amp;S.Staff.Lead&amp;" determine whether to expand team      'Y' to expand &gt;"</f>
        <v>MargaretMGR &amp; AndreaRW determine whether to expand team      'Y' to expand &gt;</v>
      </c>
      <c r="AAL111" s="90"/>
    </row>
    <row r="112" spans="1:715" s="23" customFormat="1" ht="15.75" customHeight="1" outlineLevel="1">
      <c r="A112" s="171"/>
      <c r="B112" s="486" t="str">
        <f>AAK112</f>
        <v>MargaretMGR:</v>
      </c>
      <c r="C112" s="272"/>
      <c r="D112" s="265"/>
      <c r="E112" s="266"/>
      <c r="F112" s="267"/>
      <c r="G112" s="268"/>
      <c r="H112" s="269"/>
      <c r="I112" s="244"/>
      <c r="J112" s="193"/>
      <c r="K112" s="46"/>
      <c r="L112" s="46"/>
      <c r="M112" s="46"/>
      <c r="N112" s="46"/>
      <c r="O112" s="46"/>
      <c r="P112" s="46"/>
      <c r="Q112" s="46"/>
      <c r="R112" s="46"/>
      <c r="S112" s="46"/>
      <c r="T112" s="46"/>
      <c r="U112" s="46"/>
      <c r="V112" s="46"/>
      <c r="W112" s="46"/>
      <c r="X112" s="46"/>
      <c r="Y112" s="46"/>
      <c r="Z112" s="46"/>
      <c r="AA112" s="46"/>
      <c r="AB112" s="46"/>
      <c r="AC112" s="46"/>
      <c r="AD112" s="46"/>
      <c r="AE112" s="46"/>
      <c r="AF112" s="46"/>
      <c r="AG112" s="46"/>
      <c r="AH112" s="46"/>
      <c r="AI112" s="46"/>
      <c r="AJ112" s="46"/>
      <c r="AK112" s="46"/>
      <c r="AL112" s="46"/>
      <c r="AM112" s="46"/>
      <c r="AN112" s="46"/>
      <c r="AO112" s="46"/>
      <c r="AP112" s="46"/>
      <c r="AQ112" s="46"/>
      <c r="AR112" s="46"/>
      <c r="AS112" s="46"/>
      <c r="AT112" s="46"/>
      <c r="AU112" s="46"/>
      <c r="AV112" s="46"/>
      <c r="AW112" s="46"/>
      <c r="AX112" s="46"/>
      <c r="AY112" s="46"/>
      <c r="AZ112" s="46"/>
      <c r="BA112" s="46"/>
      <c r="BB112" s="46"/>
      <c r="BC112" s="46"/>
      <c r="BD112" s="46"/>
      <c r="BE112" s="46"/>
      <c r="BF112" s="46"/>
      <c r="BG112" s="46"/>
      <c r="BH112" s="46"/>
      <c r="BI112" s="46"/>
      <c r="BJ112" s="46"/>
      <c r="BK112" s="46"/>
      <c r="BL112" s="46"/>
      <c r="BM112" s="46"/>
      <c r="BN112" s="46"/>
      <c r="BO112" s="46"/>
      <c r="BP112" s="46"/>
      <c r="BQ112" s="46"/>
      <c r="BR112" s="46"/>
      <c r="BS112" s="46"/>
      <c r="BT112" s="46"/>
      <c r="BU112" s="46"/>
      <c r="BV112" s="46"/>
      <c r="BW112" s="46"/>
      <c r="BX112" s="46"/>
      <c r="BY112" s="46"/>
      <c r="BZ112" s="46"/>
      <c r="CA112" s="46"/>
      <c r="CB112" s="46"/>
      <c r="CC112" s="46"/>
      <c r="CD112" s="46"/>
      <c r="CE112" s="46"/>
      <c r="CF112" s="46"/>
      <c r="CG112" s="46"/>
      <c r="CH112" s="46"/>
      <c r="CI112" s="46"/>
      <c r="CJ112" s="46"/>
      <c r="CK112" s="46"/>
      <c r="CL112" s="46"/>
      <c r="CM112" s="46"/>
      <c r="CN112" s="46"/>
      <c r="CO112" s="46"/>
      <c r="CP112" s="46"/>
      <c r="CQ112" s="46"/>
      <c r="CR112" s="46"/>
      <c r="CS112" s="46"/>
      <c r="CT112" s="46"/>
      <c r="CU112" s="46"/>
      <c r="CV112" s="46"/>
      <c r="CW112" s="46"/>
      <c r="CX112" s="46"/>
      <c r="CY112" s="46"/>
      <c r="CZ112" s="46"/>
      <c r="DA112" s="46"/>
      <c r="DB112" s="46"/>
      <c r="DC112" s="46"/>
      <c r="DD112" s="46"/>
      <c r="DE112" s="46"/>
      <c r="DF112" s="46"/>
      <c r="DG112" s="46"/>
      <c r="DH112" s="46"/>
      <c r="DI112" s="46"/>
      <c r="DJ112" s="46"/>
      <c r="DK112" s="46"/>
      <c r="DL112" s="46"/>
      <c r="DM112" s="46"/>
      <c r="DN112" s="46"/>
      <c r="DO112" s="46"/>
      <c r="DP112" s="46"/>
      <c r="DQ112"/>
      <c r="DR112"/>
      <c r="DS112"/>
      <c r="DT112"/>
      <c r="DU112"/>
      <c r="DV112"/>
      <c r="DW112"/>
      <c r="DX112"/>
      <c r="DY112"/>
      <c r="DZ112"/>
      <c r="EA112"/>
      <c r="EB112"/>
      <c r="EC112"/>
      <c r="ED112"/>
      <c r="EE112"/>
      <c r="EF112"/>
      <c r="EG112"/>
      <c r="EH112"/>
      <c r="EI112"/>
      <c r="EJ112"/>
      <c r="EK112"/>
      <c r="EL112"/>
      <c r="EM112"/>
      <c r="EN112"/>
      <c r="EO112"/>
      <c r="EP112"/>
      <c r="EQ112"/>
      <c r="ER112"/>
      <c r="ES112"/>
      <c r="ET112"/>
      <c r="EU112"/>
      <c r="EV112"/>
      <c r="EW112"/>
      <c r="EX112"/>
      <c r="EY112"/>
      <c r="EZ112"/>
      <c r="FA112"/>
      <c r="FB112"/>
      <c r="FC112"/>
      <c r="FD112"/>
      <c r="FE112"/>
      <c r="FF112"/>
      <c r="FG112"/>
      <c r="FH112"/>
      <c r="FI112"/>
      <c r="FJ112"/>
      <c r="FK112"/>
      <c r="FL112"/>
      <c r="FM112"/>
      <c r="FN112"/>
      <c r="FO112"/>
      <c r="FP112"/>
      <c r="FQ112"/>
      <c r="FR112"/>
      <c r="FS112"/>
      <c r="FT112"/>
      <c r="FU112"/>
      <c r="FV112"/>
      <c r="FW112"/>
      <c r="FX112"/>
      <c r="FY112"/>
      <c r="FZ112"/>
      <c r="GA112"/>
      <c r="GB112"/>
      <c r="GC112"/>
      <c r="GD112"/>
      <c r="GE112"/>
      <c r="GF112"/>
      <c r="GG112"/>
      <c r="GH112"/>
      <c r="GI112"/>
      <c r="GJ112"/>
      <c r="GK112"/>
      <c r="GL112"/>
      <c r="GM112"/>
      <c r="GN112"/>
      <c r="GO112"/>
      <c r="GP112"/>
      <c r="GQ112"/>
      <c r="GR112"/>
      <c r="GS112"/>
      <c r="GT112"/>
      <c r="GU112"/>
      <c r="GV112"/>
      <c r="GW112"/>
      <c r="GX112"/>
      <c r="GY112"/>
      <c r="GZ112"/>
      <c r="HA112"/>
      <c r="HB112"/>
      <c r="HC112"/>
      <c r="HD112"/>
      <c r="HE112"/>
      <c r="HF112"/>
      <c r="HG112"/>
      <c r="HH112"/>
      <c r="HI112"/>
      <c r="HJ112"/>
      <c r="HK112"/>
      <c r="HL112"/>
      <c r="HM112"/>
      <c r="HN112"/>
      <c r="HO112"/>
      <c r="HP112"/>
      <c r="HQ112"/>
      <c r="HR112"/>
      <c r="HS112"/>
      <c r="HT112"/>
      <c r="HU112"/>
      <c r="HV112"/>
      <c r="HW112"/>
      <c r="HX112"/>
      <c r="HY112"/>
      <c r="HZ112"/>
      <c r="IA112"/>
      <c r="IB112"/>
      <c r="IC112"/>
      <c r="ID112"/>
      <c r="IE112"/>
      <c r="IF112"/>
      <c r="IG112"/>
      <c r="IH112"/>
      <c r="II112"/>
      <c r="IJ112"/>
      <c r="IK112"/>
      <c r="IL112"/>
      <c r="IM112"/>
      <c r="IN112"/>
      <c r="IO112"/>
      <c r="IP112"/>
      <c r="IQ112"/>
      <c r="IR112"/>
      <c r="IS112"/>
      <c r="IT112"/>
      <c r="IU112"/>
      <c r="IV112"/>
      <c r="IW112"/>
      <c r="IX112"/>
      <c r="IY112"/>
      <c r="IZ112"/>
      <c r="JA112"/>
      <c r="JB112"/>
      <c r="JC112"/>
      <c r="JD112"/>
      <c r="JE112"/>
      <c r="JF112"/>
      <c r="JG112"/>
      <c r="JH112"/>
      <c r="JI112"/>
      <c r="JJ112"/>
      <c r="JK112"/>
      <c r="JL112"/>
      <c r="JM112"/>
      <c r="JN112"/>
      <c r="JO112"/>
      <c r="JP112"/>
      <c r="JQ112"/>
      <c r="JR112"/>
      <c r="JS112"/>
      <c r="JT112"/>
      <c r="JU112"/>
      <c r="JV112"/>
      <c r="JW112"/>
      <c r="JX112"/>
      <c r="JY112"/>
      <c r="JZ112"/>
      <c r="KA112"/>
      <c r="KB112"/>
      <c r="KC112"/>
      <c r="KD112"/>
      <c r="KE112"/>
      <c r="KF112"/>
      <c r="KG112"/>
      <c r="KH112"/>
      <c r="KI112"/>
      <c r="KJ112"/>
      <c r="KK112"/>
      <c r="KL112"/>
      <c r="KM112"/>
      <c r="KN112"/>
      <c r="KO112"/>
      <c r="KP112"/>
      <c r="KQ112"/>
      <c r="KR112"/>
      <c r="KS112"/>
      <c r="KT112"/>
      <c r="KU112"/>
      <c r="KV112"/>
      <c r="KW112"/>
      <c r="KX112"/>
      <c r="KY112"/>
      <c r="KZ112"/>
      <c r="LA112"/>
      <c r="LB112"/>
      <c r="LC112"/>
      <c r="LD112"/>
      <c r="LE112"/>
      <c r="LF112"/>
      <c r="LG112"/>
      <c r="LH112"/>
      <c r="LI112"/>
      <c r="LJ112"/>
      <c r="LK112"/>
      <c r="LL112"/>
      <c r="LM112"/>
      <c r="LN112"/>
      <c r="LO112"/>
      <c r="LP112"/>
      <c r="LQ112"/>
      <c r="LR112"/>
      <c r="LS112"/>
      <c r="LT112"/>
      <c r="LU112"/>
      <c r="LV112"/>
      <c r="LW112"/>
      <c r="LX112"/>
      <c r="LY112"/>
      <c r="LZ112"/>
      <c r="MA112"/>
      <c r="MB112"/>
      <c r="MC112"/>
      <c r="MD112"/>
      <c r="ME112"/>
      <c r="MF112"/>
      <c r="MG112"/>
      <c r="MH112"/>
      <c r="MI112"/>
      <c r="MJ112"/>
      <c r="MK112"/>
      <c r="ML112"/>
      <c r="MM112"/>
      <c r="MN112"/>
      <c r="MO112"/>
      <c r="MP112"/>
      <c r="MQ112"/>
      <c r="MR112"/>
      <c r="MS112"/>
      <c r="MT112"/>
      <c r="MU112"/>
      <c r="MV112"/>
      <c r="MW112"/>
      <c r="MX112"/>
      <c r="MY112"/>
      <c r="MZ112"/>
      <c r="NA112"/>
      <c r="NB112"/>
      <c r="NC112"/>
      <c r="ND112"/>
      <c r="NE112"/>
      <c r="NF112"/>
      <c r="NG112"/>
      <c r="NH112"/>
      <c r="NI112"/>
      <c r="NJ112"/>
      <c r="NK112"/>
      <c r="NL112"/>
      <c r="NM112"/>
      <c r="NN112"/>
      <c r="NO112"/>
      <c r="NP112"/>
      <c r="NQ112"/>
      <c r="NR112"/>
      <c r="NS112"/>
      <c r="NT112"/>
      <c r="NU112"/>
      <c r="NV112"/>
      <c r="NW112"/>
      <c r="NX112"/>
      <c r="NY112"/>
      <c r="NZ112"/>
      <c r="OA112"/>
      <c r="OB112"/>
      <c r="OC112"/>
      <c r="OD112"/>
      <c r="OE112"/>
      <c r="OF112"/>
      <c r="OG112"/>
      <c r="OH112"/>
      <c r="OI112"/>
      <c r="OJ112"/>
      <c r="OK112"/>
      <c r="OL112"/>
      <c r="OM112"/>
      <c r="ON112"/>
      <c r="OO112"/>
      <c r="OP112"/>
      <c r="OQ112"/>
      <c r="OR112"/>
      <c r="OS112"/>
      <c r="OT112"/>
      <c r="OU112"/>
      <c r="OV112"/>
      <c r="OW112"/>
      <c r="OX112"/>
      <c r="OY112"/>
      <c r="OZ112"/>
      <c r="PA112"/>
      <c r="PB112"/>
      <c r="PC112"/>
      <c r="PD112"/>
      <c r="PE112"/>
      <c r="PF112"/>
      <c r="PG112"/>
      <c r="PH112"/>
      <c r="PI112"/>
      <c r="PJ112"/>
      <c r="PK112"/>
      <c r="PL112"/>
      <c r="PM112"/>
      <c r="PN112"/>
      <c r="PO112"/>
      <c r="PP112"/>
      <c r="PQ112"/>
      <c r="PR112"/>
      <c r="PS112"/>
      <c r="PT112"/>
      <c r="PU112"/>
      <c r="PV112"/>
      <c r="PW112"/>
      <c r="PX112"/>
      <c r="PY112"/>
      <c r="PZ112"/>
      <c r="QA112"/>
      <c r="QB112"/>
      <c r="QC112"/>
      <c r="QD112"/>
      <c r="QE112"/>
      <c r="QF112"/>
      <c r="QG112"/>
      <c r="QH112"/>
      <c r="QI112"/>
      <c r="QJ112"/>
      <c r="QK112"/>
      <c r="QL112"/>
      <c r="QM112"/>
      <c r="QN112"/>
      <c r="QO112"/>
      <c r="QP112"/>
      <c r="QQ112"/>
      <c r="QR112"/>
      <c r="QS112"/>
      <c r="QT112"/>
      <c r="QU112"/>
      <c r="QV112"/>
      <c r="QW112"/>
      <c r="QX112"/>
      <c r="QY112"/>
      <c r="QZ112"/>
      <c r="RA112"/>
      <c r="RB112"/>
      <c r="RC112"/>
      <c r="RD112"/>
      <c r="RE112"/>
      <c r="RF112"/>
      <c r="RG112"/>
      <c r="RH112"/>
      <c r="RI112"/>
      <c r="RJ112"/>
      <c r="RK112"/>
      <c r="RL112"/>
      <c r="RM112"/>
      <c r="RN112"/>
      <c r="RO112"/>
      <c r="RP112"/>
      <c r="RQ112"/>
      <c r="RR112"/>
      <c r="RS112"/>
      <c r="RT112"/>
      <c r="RU112"/>
      <c r="RV112"/>
      <c r="RW112"/>
      <c r="RX112"/>
      <c r="RY112"/>
      <c r="RZ112"/>
      <c r="SA112"/>
      <c r="SB112"/>
      <c r="SC112"/>
      <c r="SD112"/>
      <c r="SE112"/>
      <c r="SF112"/>
      <c r="SG112"/>
      <c r="SH112"/>
      <c r="SI112"/>
      <c r="SJ112"/>
      <c r="SK112"/>
      <c r="SL112"/>
      <c r="SM112"/>
      <c r="SN112"/>
      <c r="SO112"/>
      <c r="SP112"/>
      <c r="SQ112"/>
      <c r="SR112"/>
      <c r="SS112"/>
      <c r="ST112"/>
      <c r="SU112"/>
      <c r="SV112"/>
      <c r="SW112"/>
      <c r="SX112"/>
      <c r="SY112"/>
      <c r="SZ112"/>
      <c r="TA112"/>
      <c r="TB112"/>
      <c r="TC112"/>
      <c r="TD112"/>
      <c r="TE112"/>
      <c r="TF112"/>
      <c r="TG112"/>
      <c r="TH112"/>
      <c r="TI112"/>
      <c r="TJ112"/>
      <c r="TK112"/>
      <c r="TL112"/>
      <c r="TM112"/>
      <c r="TN112"/>
      <c r="TO112"/>
      <c r="TP112"/>
      <c r="TQ112"/>
      <c r="TR112"/>
      <c r="TS112"/>
      <c r="TT112"/>
      <c r="TU112"/>
      <c r="TV112"/>
      <c r="TW112"/>
      <c r="TX112"/>
      <c r="TY112"/>
      <c r="TZ112"/>
      <c r="UA112"/>
      <c r="UB112"/>
      <c r="UC112"/>
      <c r="UD112"/>
      <c r="UE112"/>
      <c r="UF112"/>
      <c r="UG112"/>
      <c r="UH112"/>
      <c r="UI112"/>
      <c r="UJ112"/>
      <c r="UK112"/>
      <c r="UL112"/>
      <c r="UM112"/>
      <c r="UN112"/>
      <c r="UO112"/>
      <c r="UP112"/>
      <c r="UQ112"/>
      <c r="UR112"/>
      <c r="US112"/>
      <c r="UT112"/>
      <c r="UU112"/>
      <c r="UV112"/>
      <c r="UW112"/>
      <c r="UX112"/>
      <c r="UY112"/>
      <c r="UZ112"/>
      <c r="VA112"/>
      <c r="VB112"/>
      <c r="VC112"/>
      <c r="VD112"/>
      <c r="VE112"/>
      <c r="VF112"/>
      <c r="VG112"/>
      <c r="VH112"/>
      <c r="VI112"/>
      <c r="VJ112"/>
      <c r="VK112"/>
      <c r="VL112"/>
      <c r="VM112"/>
      <c r="VN112"/>
      <c r="VO112"/>
      <c r="VP112"/>
      <c r="VQ112"/>
      <c r="VR112"/>
      <c r="VS112"/>
      <c r="VT112"/>
      <c r="VU112"/>
      <c r="VV112"/>
      <c r="VW112"/>
      <c r="VX112"/>
      <c r="VY112"/>
      <c r="VZ112"/>
      <c r="WA112"/>
      <c r="WB112"/>
      <c r="WC112"/>
      <c r="WD112"/>
      <c r="WE112"/>
      <c r="WF112"/>
      <c r="WG112"/>
      <c r="WH112"/>
      <c r="WI112"/>
      <c r="WJ112"/>
      <c r="WK112"/>
      <c r="WL112"/>
      <c r="WM112"/>
      <c r="WN112"/>
      <c r="WO112"/>
      <c r="WP112"/>
      <c r="WQ112"/>
      <c r="WR112"/>
      <c r="WS112"/>
      <c r="WT112"/>
      <c r="WU112"/>
      <c r="WV112"/>
      <c r="WW112"/>
      <c r="WX112"/>
      <c r="WY112"/>
      <c r="WZ112"/>
      <c r="XA112"/>
      <c r="XB112"/>
      <c r="XC112"/>
      <c r="XD112"/>
      <c r="XE112"/>
      <c r="XF112"/>
      <c r="XG112"/>
      <c r="XH112"/>
      <c r="XI112"/>
      <c r="XJ112"/>
      <c r="XK112"/>
      <c r="XL112"/>
      <c r="XM112"/>
      <c r="XN112"/>
      <c r="XO112"/>
      <c r="XP112"/>
      <c r="XQ112"/>
      <c r="XR112"/>
      <c r="XS112"/>
      <c r="XT112"/>
      <c r="XU112"/>
      <c r="XV112"/>
      <c r="XW112"/>
      <c r="XX112"/>
      <c r="XY112"/>
      <c r="XZ112"/>
      <c r="YA112"/>
      <c r="YB112"/>
      <c r="YC112"/>
      <c r="YD112"/>
      <c r="YE112"/>
      <c r="YF112"/>
      <c r="YG112"/>
      <c r="YH112"/>
      <c r="YI112"/>
      <c r="YJ112"/>
      <c r="YK112"/>
      <c r="YL112"/>
      <c r="YM112"/>
      <c r="YN112"/>
      <c r="YO112"/>
      <c r="YP112"/>
      <c r="YQ112"/>
      <c r="YR112"/>
      <c r="YS112"/>
      <c r="YT112"/>
      <c r="YU112"/>
      <c r="YV112"/>
      <c r="YW112"/>
      <c r="YX112"/>
      <c r="YY112"/>
      <c r="YZ112"/>
      <c r="ZA112"/>
      <c r="ZB112"/>
      <c r="ZC112"/>
      <c r="ZD112"/>
      <c r="ZE112"/>
      <c r="ZF112"/>
      <c r="ZG112"/>
      <c r="ZH112"/>
      <c r="ZI112"/>
      <c r="ZJ112"/>
      <c r="ZK112"/>
      <c r="ZL112"/>
      <c r="ZM112"/>
      <c r="ZN112"/>
      <c r="ZO112"/>
      <c r="ZP112"/>
      <c r="ZQ112"/>
      <c r="ZR112"/>
      <c r="ZS112"/>
      <c r="ZT112"/>
      <c r="ZU112"/>
      <c r="ZV112"/>
      <c r="ZW112"/>
      <c r="ZX112"/>
      <c r="ZY112"/>
      <c r="ZZ112" s="52"/>
      <c r="AAA112" s="192"/>
      <c r="AAD112" s="90"/>
      <c r="AAE112" s="519">
        <f t="shared" si="44"/>
        <v>1</v>
      </c>
      <c r="AAF112" s="190" t="s">
        <v>52</v>
      </c>
      <c r="AAG112" s="71"/>
      <c r="AAH112" s="71"/>
      <c r="AAI112" s="72"/>
      <c r="AAJ112" s="55"/>
      <c r="AAK112" s="92" t="str">
        <f>S.Staff.Mgr&amp;":"</f>
        <v>MargaretMGR:</v>
      </c>
      <c r="AAL112" s="90"/>
    </row>
    <row r="113" spans="1:714" s="23" customFormat="1" ht="15.75" customHeight="1" outlineLevel="1">
      <c r="A113" s="171"/>
      <c r="B113" s="363" t="s">
        <v>478</v>
      </c>
      <c r="C113" s="278"/>
      <c r="D113" s="261"/>
      <c r="E113" s="263">
        <f>NETWORKDAYS(G113,H113,S.DDL_DEQClosed)</f>
        <v>1</v>
      </c>
      <c r="F113" s="457">
        <f ca="1">IF(YEAR(H113)&gt;2000,NETWORKDAYS(TODAY(),H113,S.DDL_DEQClosed),0)</f>
        <v>-14</v>
      </c>
      <c r="G113" s="264">
        <f t="shared" si="46"/>
        <v>41554</v>
      </c>
      <c r="H113" s="264">
        <f>AAH113</f>
        <v>41554</v>
      </c>
      <c r="I113" s="244"/>
      <c r="J113" s="193"/>
      <c r="K113" s="46"/>
      <c r="L113" s="46"/>
      <c r="M113" s="46"/>
      <c r="N113" s="46"/>
      <c r="O113" s="46"/>
      <c r="P113" s="46"/>
      <c r="Q113" s="46"/>
      <c r="R113" s="46"/>
      <c r="S113" s="46"/>
      <c r="T113" s="46"/>
      <c r="U113" s="46"/>
      <c r="V113" s="46"/>
      <c r="W113" s="46"/>
      <c r="X113" s="46"/>
      <c r="Y113" s="46"/>
      <c r="Z113" s="46"/>
      <c r="AA113" s="46"/>
      <c r="AB113" s="46"/>
      <c r="AC113" s="46"/>
      <c r="AD113" s="46"/>
      <c r="AE113" s="46"/>
      <c r="AF113" s="46"/>
      <c r="AG113" s="46"/>
      <c r="AH113" s="46"/>
      <c r="AI113" s="46"/>
      <c r="AJ113" s="46"/>
      <c r="AK113" s="46"/>
      <c r="AL113" s="46"/>
      <c r="AM113" s="46"/>
      <c r="AN113" s="46"/>
      <c r="AO113" s="46"/>
      <c r="AP113" s="46"/>
      <c r="AQ113" s="46"/>
      <c r="AR113" s="46"/>
      <c r="AS113" s="46"/>
      <c r="AT113" s="46"/>
      <c r="AU113" s="46"/>
      <c r="AV113" s="46"/>
      <c r="AW113" s="46"/>
      <c r="AX113" s="46"/>
      <c r="AY113" s="46"/>
      <c r="AZ113" s="46"/>
      <c r="BA113" s="46"/>
      <c r="BB113" s="46"/>
      <c r="BC113" s="46"/>
      <c r="BD113" s="46"/>
      <c r="BE113" s="46"/>
      <c r="BF113" s="46"/>
      <c r="BG113" s="46"/>
      <c r="BH113" s="46"/>
      <c r="BI113" s="46"/>
      <c r="BJ113" s="46"/>
      <c r="BK113" s="46"/>
      <c r="BL113" s="46"/>
      <c r="BM113" s="46"/>
      <c r="BN113" s="46"/>
      <c r="BO113" s="46"/>
      <c r="BP113" s="46"/>
      <c r="BQ113" s="46"/>
      <c r="BR113" s="46"/>
      <c r="BS113" s="46"/>
      <c r="BT113" s="46"/>
      <c r="BU113" s="46"/>
      <c r="BV113" s="46"/>
      <c r="BW113" s="46"/>
      <c r="BX113" s="46"/>
      <c r="BY113" s="46"/>
      <c r="BZ113" s="46"/>
      <c r="CA113" s="46"/>
      <c r="CB113" s="46"/>
      <c r="CC113" s="46"/>
      <c r="CD113" s="46"/>
      <c r="CE113" s="46"/>
      <c r="CF113" s="46"/>
      <c r="CG113" s="46"/>
      <c r="CH113" s="46"/>
      <c r="CI113" s="46"/>
      <c r="CJ113" s="46"/>
      <c r="CK113" s="46"/>
      <c r="CL113" s="46"/>
      <c r="CM113" s="46"/>
      <c r="CN113" s="46"/>
      <c r="CO113" s="46"/>
      <c r="CP113" s="46"/>
      <c r="CQ113" s="46"/>
      <c r="CR113" s="46"/>
      <c r="CS113" s="46"/>
      <c r="CT113" s="46"/>
      <c r="CU113" s="46"/>
      <c r="CV113" s="46"/>
      <c r="CW113" s="46"/>
      <c r="CX113" s="46"/>
      <c r="CY113" s="46"/>
      <c r="CZ113" s="46"/>
      <c r="DA113" s="46"/>
      <c r="DB113" s="46"/>
      <c r="DC113" s="46"/>
      <c r="DD113" s="46"/>
      <c r="DE113" s="46"/>
      <c r="DF113" s="46"/>
      <c r="DG113" s="46"/>
      <c r="DH113" s="46"/>
      <c r="DI113" s="46"/>
      <c r="DJ113" s="46"/>
      <c r="DK113" s="46"/>
      <c r="DL113" s="46"/>
      <c r="DM113" s="46"/>
      <c r="DN113" s="46"/>
      <c r="DO113" s="46"/>
      <c r="DP113" s="46"/>
      <c r="DQ113"/>
      <c r="DR113"/>
      <c r="DS113"/>
      <c r="DT113"/>
      <c r="DU113"/>
      <c r="DV113"/>
      <c r="DW113"/>
      <c r="DX113"/>
      <c r="DY113"/>
      <c r="DZ113"/>
      <c r="EA113"/>
      <c r="EB113"/>
      <c r="EC113"/>
      <c r="ED113"/>
      <c r="EE113"/>
      <c r="EF113"/>
      <c r="EG113"/>
      <c r="EH113"/>
      <c r="EI113"/>
      <c r="EJ113"/>
      <c r="EK113"/>
      <c r="EL113"/>
      <c r="EM113"/>
      <c r="EN113"/>
      <c r="EO113"/>
      <c r="EP113"/>
      <c r="EQ113"/>
      <c r="ER113"/>
      <c r="ES113"/>
      <c r="ET113"/>
      <c r="EU113"/>
      <c r="EV113"/>
      <c r="EW113"/>
      <c r="EX113"/>
      <c r="EY113"/>
      <c r="EZ113"/>
      <c r="FA113"/>
      <c r="FB113"/>
      <c r="FC113"/>
      <c r="FD113"/>
      <c r="FE113"/>
      <c r="FF113"/>
      <c r="FG113"/>
      <c r="FH113"/>
      <c r="FI113"/>
      <c r="FJ113"/>
      <c r="FK113"/>
      <c r="FL113"/>
      <c r="FM113"/>
      <c r="FN113"/>
      <c r="FO113"/>
      <c r="FP113"/>
      <c r="FQ113"/>
      <c r="FR113"/>
      <c r="FS113"/>
      <c r="FT113"/>
      <c r="FU113"/>
      <c r="FV113"/>
      <c r="FW113"/>
      <c r="FX113"/>
      <c r="FY113"/>
      <c r="FZ113"/>
      <c r="GA113"/>
      <c r="GB113"/>
      <c r="GC113"/>
      <c r="GD113"/>
      <c r="GE113"/>
      <c r="GF113"/>
      <c r="GG113"/>
      <c r="GH113"/>
      <c r="GI113"/>
      <c r="GJ113"/>
      <c r="GK113"/>
      <c r="GL113"/>
      <c r="GM113"/>
      <c r="GN113"/>
      <c r="GO113"/>
      <c r="GP113"/>
      <c r="GQ113"/>
      <c r="GR113"/>
      <c r="GS113"/>
      <c r="GT113"/>
      <c r="GU113"/>
      <c r="GV113"/>
      <c r="GW113"/>
      <c r="GX113"/>
      <c r="GY113"/>
      <c r="GZ113"/>
      <c r="HA113"/>
      <c r="HB113"/>
      <c r="HC113"/>
      <c r="HD113"/>
      <c r="HE113"/>
      <c r="HF113"/>
      <c r="HG113"/>
      <c r="HH113"/>
      <c r="HI113"/>
      <c r="HJ113"/>
      <c r="HK113"/>
      <c r="HL113"/>
      <c r="HM113"/>
      <c r="HN113"/>
      <c r="HO113"/>
      <c r="HP113"/>
      <c r="HQ113"/>
      <c r="HR113"/>
      <c r="HS113"/>
      <c r="HT113"/>
      <c r="HU113"/>
      <c r="HV113"/>
      <c r="HW113"/>
      <c r="HX113"/>
      <c r="HY113"/>
      <c r="HZ113"/>
      <c r="IA113"/>
      <c r="IB113"/>
      <c r="IC113"/>
      <c r="ID113"/>
      <c r="IE113"/>
      <c r="IF113"/>
      <c r="IG113"/>
      <c r="IH113"/>
      <c r="II113"/>
      <c r="IJ113"/>
      <c r="IK113"/>
      <c r="IL113"/>
      <c r="IM113"/>
      <c r="IN113"/>
      <c r="IO113"/>
      <c r="IP113"/>
      <c r="IQ113"/>
      <c r="IR113"/>
      <c r="IS113"/>
      <c r="IT113"/>
      <c r="IU113"/>
      <c r="IV113"/>
      <c r="IW113"/>
      <c r="IX113"/>
      <c r="IY113"/>
      <c r="IZ113"/>
      <c r="JA113"/>
      <c r="JB113"/>
      <c r="JC113"/>
      <c r="JD113"/>
      <c r="JE113"/>
      <c r="JF113"/>
      <c r="JG113"/>
      <c r="JH113"/>
      <c r="JI113"/>
      <c r="JJ113"/>
      <c r="JK113"/>
      <c r="JL113"/>
      <c r="JM113"/>
      <c r="JN113"/>
      <c r="JO113"/>
      <c r="JP113"/>
      <c r="JQ113"/>
      <c r="JR113"/>
      <c r="JS113"/>
      <c r="JT113"/>
      <c r="JU113"/>
      <c r="JV113"/>
      <c r="JW113"/>
      <c r="JX113"/>
      <c r="JY113"/>
      <c r="JZ113"/>
      <c r="KA113"/>
      <c r="KB113"/>
      <c r="KC113"/>
      <c r="KD113"/>
      <c r="KE113"/>
      <c r="KF113"/>
      <c r="KG113"/>
      <c r="KH113"/>
      <c r="KI113"/>
      <c r="KJ113"/>
      <c r="KK113"/>
      <c r="KL113"/>
      <c r="KM113"/>
      <c r="KN113"/>
      <c r="KO113"/>
      <c r="KP113"/>
      <c r="KQ113"/>
      <c r="KR113"/>
      <c r="KS113"/>
      <c r="KT113"/>
      <c r="KU113"/>
      <c r="KV113"/>
      <c r="KW113"/>
      <c r="KX113"/>
      <c r="KY113"/>
      <c r="KZ113"/>
      <c r="LA113"/>
      <c r="LB113"/>
      <c r="LC113"/>
      <c r="LD113"/>
      <c r="LE113"/>
      <c r="LF113"/>
      <c r="LG113"/>
      <c r="LH113"/>
      <c r="LI113"/>
      <c r="LJ113"/>
      <c r="LK113"/>
      <c r="LL113"/>
      <c r="LM113"/>
      <c r="LN113"/>
      <c r="LO113"/>
      <c r="LP113"/>
      <c r="LQ113"/>
      <c r="LR113"/>
      <c r="LS113"/>
      <c r="LT113"/>
      <c r="LU113"/>
      <c r="LV113"/>
      <c r="LW113"/>
      <c r="LX113"/>
      <c r="LY113"/>
      <c r="LZ113"/>
      <c r="MA113"/>
      <c r="MB113"/>
      <c r="MC113"/>
      <c r="MD113"/>
      <c r="ME113"/>
      <c r="MF113"/>
      <c r="MG113"/>
      <c r="MH113"/>
      <c r="MI113"/>
      <c r="MJ113"/>
      <c r="MK113"/>
      <c r="ML113"/>
      <c r="MM113"/>
      <c r="MN113"/>
      <c r="MO113"/>
      <c r="MP113"/>
      <c r="MQ113"/>
      <c r="MR113"/>
      <c r="MS113"/>
      <c r="MT113"/>
      <c r="MU113"/>
      <c r="MV113"/>
      <c r="MW113"/>
      <c r="MX113"/>
      <c r="MY113"/>
      <c r="MZ113"/>
      <c r="NA113"/>
      <c r="NB113"/>
      <c r="NC113"/>
      <c r="ND113"/>
      <c r="NE113"/>
      <c r="NF113"/>
      <c r="NG113"/>
      <c r="NH113"/>
      <c r="NI113"/>
      <c r="NJ113"/>
      <c r="NK113"/>
      <c r="NL113"/>
      <c r="NM113"/>
      <c r="NN113"/>
      <c r="NO113"/>
      <c r="NP113"/>
      <c r="NQ113"/>
      <c r="NR113"/>
      <c r="NS113"/>
      <c r="NT113"/>
      <c r="NU113"/>
      <c r="NV113"/>
      <c r="NW113"/>
      <c r="NX113"/>
      <c r="NY113"/>
      <c r="NZ113"/>
      <c r="OA113"/>
      <c r="OB113"/>
      <c r="OC113"/>
      <c r="OD113"/>
      <c r="OE113"/>
      <c r="OF113"/>
      <c r="OG113"/>
      <c r="OH113"/>
      <c r="OI113"/>
      <c r="OJ113"/>
      <c r="OK113"/>
      <c r="OL113"/>
      <c r="OM113"/>
      <c r="ON113"/>
      <c r="OO113"/>
      <c r="OP113"/>
      <c r="OQ113"/>
      <c r="OR113"/>
      <c r="OS113"/>
      <c r="OT113"/>
      <c r="OU113"/>
      <c r="OV113"/>
      <c r="OW113"/>
      <c r="OX113"/>
      <c r="OY113"/>
      <c r="OZ113"/>
      <c r="PA113"/>
      <c r="PB113"/>
      <c r="PC113"/>
      <c r="PD113"/>
      <c r="PE113"/>
      <c r="PF113"/>
      <c r="PG113"/>
      <c r="PH113"/>
      <c r="PI113"/>
      <c r="PJ113"/>
      <c r="PK113"/>
      <c r="PL113"/>
      <c r="PM113"/>
      <c r="PN113"/>
      <c r="PO113"/>
      <c r="PP113"/>
      <c r="PQ113"/>
      <c r="PR113"/>
      <c r="PS113"/>
      <c r="PT113"/>
      <c r="PU113"/>
      <c r="PV113"/>
      <c r="PW113"/>
      <c r="PX113"/>
      <c r="PY113"/>
      <c r="PZ113"/>
      <c r="QA113"/>
      <c r="QB113"/>
      <c r="QC113"/>
      <c r="QD113"/>
      <c r="QE113"/>
      <c r="QF113"/>
      <c r="QG113"/>
      <c r="QH113"/>
      <c r="QI113"/>
      <c r="QJ113"/>
      <c r="QK113"/>
      <c r="QL113"/>
      <c r="QM113"/>
      <c r="QN113"/>
      <c r="QO113"/>
      <c r="QP113"/>
      <c r="QQ113"/>
      <c r="QR113"/>
      <c r="QS113"/>
      <c r="QT113"/>
      <c r="QU113"/>
      <c r="QV113"/>
      <c r="QW113"/>
      <c r="QX113"/>
      <c r="QY113"/>
      <c r="QZ113"/>
      <c r="RA113"/>
      <c r="RB113"/>
      <c r="RC113"/>
      <c r="RD113"/>
      <c r="RE113"/>
      <c r="RF113"/>
      <c r="RG113"/>
      <c r="RH113"/>
      <c r="RI113"/>
      <c r="RJ113"/>
      <c r="RK113"/>
      <c r="RL113"/>
      <c r="RM113"/>
      <c r="RN113"/>
      <c r="RO113"/>
      <c r="RP113"/>
      <c r="RQ113"/>
      <c r="RR113"/>
      <c r="RS113"/>
      <c r="RT113"/>
      <c r="RU113"/>
      <c r="RV113"/>
      <c r="RW113"/>
      <c r="RX113"/>
      <c r="RY113"/>
      <c r="RZ113"/>
      <c r="SA113"/>
      <c r="SB113"/>
      <c r="SC113"/>
      <c r="SD113"/>
      <c r="SE113"/>
      <c r="SF113"/>
      <c r="SG113"/>
      <c r="SH113"/>
      <c r="SI113"/>
      <c r="SJ113"/>
      <c r="SK113"/>
      <c r="SL113"/>
      <c r="SM113"/>
      <c r="SN113"/>
      <c r="SO113"/>
      <c r="SP113"/>
      <c r="SQ113"/>
      <c r="SR113"/>
      <c r="SS113"/>
      <c r="ST113"/>
      <c r="SU113"/>
      <c r="SV113"/>
      <c r="SW113"/>
      <c r="SX113"/>
      <c r="SY113"/>
      <c r="SZ113"/>
      <c r="TA113"/>
      <c r="TB113"/>
      <c r="TC113"/>
      <c r="TD113"/>
      <c r="TE113"/>
      <c r="TF113"/>
      <c r="TG113"/>
      <c r="TH113"/>
      <c r="TI113"/>
      <c r="TJ113"/>
      <c r="TK113"/>
      <c r="TL113"/>
      <c r="TM113"/>
      <c r="TN113"/>
      <c r="TO113"/>
      <c r="TP113"/>
      <c r="TQ113"/>
      <c r="TR113"/>
      <c r="TS113"/>
      <c r="TT113"/>
      <c r="TU113"/>
      <c r="TV113"/>
      <c r="TW113"/>
      <c r="TX113"/>
      <c r="TY113"/>
      <c r="TZ113"/>
      <c r="UA113"/>
      <c r="UB113"/>
      <c r="UC113"/>
      <c r="UD113"/>
      <c r="UE113"/>
      <c r="UF113"/>
      <c r="UG113"/>
      <c r="UH113"/>
      <c r="UI113"/>
      <c r="UJ113"/>
      <c r="UK113"/>
      <c r="UL113"/>
      <c r="UM113"/>
      <c r="UN113"/>
      <c r="UO113"/>
      <c r="UP113"/>
      <c r="UQ113"/>
      <c r="UR113"/>
      <c r="US113"/>
      <c r="UT113"/>
      <c r="UU113"/>
      <c r="UV113"/>
      <c r="UW113"/>
      <c r="UX113"/>
      <c r="UY113"/>
      <c r="UZ113"/>
      <c r="VA113"/>
      <c r="VB113"/>
      <c r="VC113"/>
      <c r="VD113"/>
      <c r="VE113"/>
      <c r="VF113"/>
      <c r="VG113"/>
      <c r="VH113"/>
      <c r="VI113"/>
      <c r="VJ113"/>
      <c r="VK113"/>
      <c r="VL113"/>
      <c r="VM113"/>
      <c r="VN113"/>
      <c r="VO113"/>
      <c r="VP113"/>
      <c r="VQ113"/>
      <c r="VR113"/>
      <c r="VS113"/>
      <c r="VT113"/>
      <c r="VU113"/>
      <c r="VV113"/>
      <c r="VW113"/>
      <c r="VX113"/>
      <c r="VY113"/>
      <c r="VZ113"/>
      <c r="WA113"/>
      <c r="WB113"/>
      <c r="WC113"/>
      <c r="WD113"/>
      <c r="WE113"/>
      <c r="WF113"/>
      <c r="WG113"/>
      <c r="WH113"/>
      <c r="WI113"/>
      <c r="WJ113"/>
      <c r="WK113"/>
      <c r="WL113"/>
      <c r="WM113"/>
      <c r="WN113"/>
      <c r="WO113"/>
      <c r="WP113"/>
      <c r="WQ113"/>
      <c r="WR113"/>
      <c r="WS113"/>
      <c r="WT113"/>
      <c r="WU113"/>
      <c r="WV113"/>
      <c r="WW113"/>
      <c r="WX113"/>
      <c r="WY113"/>
      <c r="WZ113"/>
      <c r="XA113"/>
      <c r="XB113"/>
      <c r="XC113"/>
      <c r="XD113"/>
      <c r="XE113"/>
      <c r="XF113"/>
      <c r="XG113"/>
      <c r="XH113"/>
      <c r="XI113"/>
      <c r="XJ113"/>
      <c r="XK113"/>
      <c r="XL113"/>
      <c r="XM113"/>
      <c r="XN113"/>
      <c r="XO113"/>
      <c r="XP113"/>
      <c r="XQ113"/>
      <c r="XR113"/>
      <c r="XS113"/>
      <c r="XT113"/>
      <c r="XU113"/>
      <c r="XV113"/>
      <c r="XW113"/>
      <c r="XX113"/>
      <c r="XY113"/>
      <c r="XZ113"/>
      <c r="YA113"/>
      <c r="YB113"/>
      <c r="YC113"/>
      <c r="YD113"/>
      <c r="YE113"/>
      <c r="YF113"/>
      <c r="YG113"/>
      <c r="YH113"/>
      <c r="YI113"/>
      <c r="YJ113"/>
      <c r="YK113"/>
      <c r="YL113"/>
      <c r="YM113"/>
      <c r="YN113"/>
      <c r="YO113"/>
      <c r="YP113"/>
      <c r="YQ113"/>
      <c r="YR113"/>
      <c r="YS113"/>
      <c r="YT113"/>
      <c r="YU113"/>
      <c r="YV113"/>
      <c r="YW113"/>
      <c r="YX113"/>
      <c r="YY113"/>
      <c r="YZ113"/>
      <c r="ZA113"/>
      <c r="ZB113"/>
      <c r="ZC113"/>
      <c r="ZD113"/>
      <c r="ZE113"/>
      <c r="ZF113"/>
      <c r="ZG113"/>
      <c r="ZH113"/>
      <c r="ZI113"/>
      <c r="ZJ113"/>
      <c r="ZK113"/>
      <c r="ZL113"/>
      <c r="ZM113"/>
      <c r="ZN113"/>
      <c r="ZO113"/>
      <c r="ZP113"/>
      <c r="ZQ113"/>
      <c r="ZR113"/>
      <c r="ZS113"/>
      <c r="ZT113"/>
      <c r="ZU113"/>
      <c r="ZV113"/>
      <c r="ZW113"/>
      <c r="ZX113"/>
      <c r="ZY113"/>
      <c r="ZZ113" s="52"/>
      <c r="AAA113" s="192"/>
      <c r="AAD113" s="90"/>
      <c r="AAE113" s="519">
        <f t="shared" si="44"/>
        <v>1</v>
      </c>
      <c r="AAF113" s="90"/>
      <c r="AAG113" s="73">
        <f>S.Planning.AddConcepToPlanDate</f>
        <v>41554</v>
      </c>
      <c r="AAH113" s="73">
        <f>G113</f>
        <v>41554</v>
      </c>
      <c r="AAI113" s="72"/>
      <c r="AAJ113" s="75"/>
      <c r="AAK113" s="76" t="str">
        <f>"* obtains unique Q-Time number for this rulemaking from "&amp;S.Staff.TimeAccounting</f>
        <v>* obtains unique Q-Time number for this rulemaking from RobertB</v>
      </c>
      <c r="AAL113" s="90"/>
    </row>
    <row r="114" spans="1:714" s="23" customFormat="1" ht="15.75" customHeight="1" outlineLevel="1">
      <c r="A114" s="171"/>
      <c r="B114" s="363" t="s">
        <v>307</v>
      </c>
      <c r="C114" s="278"/>
      <c r="D114" s="261"/>
      <c r="E114" s="263">
        <f>NETWORKDAYS(G114,H114,S.DDL_DEQClosed)</f>
        <v>1</v>
      </c>
      <c r="F114" s="457">
        <f ca="1">IF(YEAR(H114)&gt;2000,NETWORKDAYS(TODAY(),H114,S.DDL_DEQClosed),0)</f>
        <v>-14</v>
      </c>
      <c r="G114" s="264">
        <f t="shared" si="46"/>
        <v>41554</v>
      </c>
      <c r="H114" s="264">
        <f t="shared" ref="H114:H115" si="48">AAH114</f>
        <v>41554</v>
      </c>
      <c r="I114" s="244"/>
      <c r="J114" s="193"/>
      <c r="K114" s="46"/>
      <c r="L114" s="46"/>
      <c r="M114" s="46"/>
      <c r="N114" s="46"/>
      <c r="O114" s="46"/>
      <c r="P114" s="46"/>
      <c r="Q114" s="46"/>
      <c r="R114" s="46"/>
      <c r="S114" s="46"/>
      <c r="T114" s="46"/>
      <c r="U114" s="46"/>
      <c r="V114" s="46"/>
      <c r="W114" s="46"/>
      <c r="X114" s="46"/>
      <c r="Y114" s="46"/>
      <c r="Z114" s="46"/>
      <c r="AA114" s="46"/>
      <c r="AB114" s="46"/>
      <c r="AC114" s="46"/>
      <c r="AD114" s="46"/>
      <c r="AE114" s="46"/>
      <c r="AF114" s="46"/>
      <c r="AG114" s="46"/>
      <c r="AH114" s="46"/>
      <c r="AI114" s="46"/>
      <c r="AJ114" s="46"/>
      <c r="AK114" s="46"/>
      <c r="AL114" s="46"/>
      <c r="AM114" s="46"/>
      <c r="AN114" s="46"/>
      <c r="AO114" s="46"/>
      <c r="AP114" s="46"/>
      <c r="AQ114" s="46"/>
      <c r="AR114" s="46"/>
      <c r="AS114" s="46"/>
      <c r="AT114" s="46"/>
      <c r="AU114" s="46"/>
      <c r="AV114" s="46"/>
      <c r="AW114" s="46"/>
      <c r="AX114" s="46"/>
      <c r="AY114" s="46"/>
      <c r="AZ114" s="46"/>
      <c r="BA114" s="46"/>
      <c r="BB114" s="46"/>
      <c r="BC114" s="46"/>
      <c r="BD114" s="46"/>
      <c r="BE114" s="46"/>
      <c r="BF114" s="46"/>
      <c r="BG114" s="46"/>
      <c r="BH114" s="46"/>
      <c r="BI114" s="46"/>
      <c r="BJ114" s="46"/>
      <c r="BK114" s="46"/>
      <c r="BL114" s="46"/>
      <c r="BM114" s="46"/>
      <c r="BN114" s="46"/>
      <c r="BO114" s="46"/>
      <c r="BP114" s="46"/>
      <c r="BQ114" s="46"/>
      <c r="BR114" s="46"/>
      <c r="BS114" s="46"/>
      <c r="BT114" s="46"/>
      <c r="BU114" s="46"/>
      <c r="BV114" s="46"/>
      <c r="BW114" s="46"/>
      <c r="BX114" s="46"/>
      <c r="BY114" s="46"/>
      <c r="BZ114" s="46"/>
      <c r="CA114" s="46"/>
      <c r="CB114" s="46"/>
      <c r="CC114" s="46"/>
      <c r="CD114" s="46"/>
      <c r="CE114" s="46"/>
      <c r="CF114" s="46"/>
      <c r="CG114" s="46"/>
      <c r="CH114" s="46"/>
      <c r="CI114" s="46"/>
      <c r="CJ114" s="46"/>
      <c r="CK114" s="46"/>
      <c r="CL114" s="46"/>
      <c r="CM114" s="46"/>
      <c r="CN114" s="46"/>
      <c r="CO114" s="46"/>
      <c r="CP114" s="46"/>
      <c r="CQ114" s="46"/>
      <c r="CR114" s="46"/>
      <c r="CS114" s="46"/>
      <c r="CT114" s="46"/>
      <c r="CU114" s="46"/>
      <c r="CV114" s="46"/>
      <c r="CW114" s="46"/>
      <c r="CX114" s="46"/>
      <c r="CY114" s="46"/>
      <c r="CZ114" s="46"/>
      <c r="DA114" s="46"/>
      <c r="DB114" s="46"/>
      <c r="DC114" s="46"/>
      <c r="DD114" s="46"/>
      <c r="DE114" s="46"/>
      <c r="DF114" s="46"/>
      <c r="DG114" s="46"/>
      <c r="DH114" s="46"/>
      <c r="DI114" s="46"/>
      <c r="DJ114" s="46"/>
      <c r="DK114" s="46"/>
      <c r="DL114" s="46"/>
      <c r="DM114" s="46"/>
      <c r="DN114" s="46"/>
      <c r="DO114" s="46"/>
      <c r="DP114" s="46"/>
      <c r="DQ114"/>
      <c r="DR114"/>
      <c r="DS114"/>
      <c r="DT114"/>
      <c r="DU114"/>
      <c r="DV114"/>
      <c r="DW114"/>
      <c r="DX114"/>
      <c r="DY114"/>
      <c r="DZ114"/>
      <c r="EA114"/>
      <c r="EB114"/>
      <c r="EC114"/>
      <c r="ED114"/>
      <c r="EE114"/>
      <c r="EF114"/>
      <c r="EG114"/>
      <c r="EH114"/>
      <c r="EI114"/>
      <c r="EJ114"/>
      <c r="EK114"/>
      <c r="EL114"/>
      <c r="EM114"/>
      <c r="EN114"/>
      <c r="EO114"/>
      <c r="EP114"/>
      <c r="EQ114"/>
      <c r="ER114"/>
      <c r="ES114"/>
      <c r="ET114"/>
      <c r="EU114"/>
      <c r="EV114"/>
      <c r="EW114"/>
      <c r="EX114"/>
      <c r="EY114"/>
      <c r="EZ114"/>
      <c r="FA114"/>
      <c r="FB114"/>
      <c r="FC114"/>
      <c r="FD114"/>
      <c r="FE114"/>
      <c r="FF114"/>
      <c r="FG114"/>
      <c r="FH114"/>
      <c r="FI114"/>
      <c r="FJ114"/>
      <c r="FK114"/>
      <c r="FL114"/>
      <c r="FM114"/>
      <c r="FN114"/>
      <c r="FO114"/>
      <c r="FP114"/>
      <c r="FQ114"/>
      <c r="FR114"/>
      <c r="FS114"/>
      <c r="FT114"/>
      <c r="FU114"/>
      <c r="FV114"/>
      <c r="FW114"/>
      <c r="FX114"/>
      <c r="FY114"/>
      <c r="FZ114"/>
      <c r="GA114"/>
      <c r="GB114"/>
      <c r="GC114"/>
      <c r="GD114"/>
      <c r="GE114"/>
      <c r="GF114"/>
      <c r="GG114"/>
      <c r="GH114"/>
      <c r="GI114"/>
      <c r="GJ114"/>
      <c r="GK114"/>
      <c r="GL114"/>
      <c r="GM114"/>
      <c r="GN114"/>
      <c r="GO114"/>
      <c r="GP114"/>
      <c r="GQ114"/>
      <c r="GR114"/>
      <c r="GS114"/>
      <c r="GT114"/>
      <c r="GU114"/>
      <c r="GV114"/>
      <c r="GW114"/>
      <c r="GX114"/>
      <c r="GY114"/>
      <c r="GZ114"/>
      <c r="HA114"/>
      <c r="HB114"/>
      <c r="HC114"/>
      <c r="HD114"/>
      <c r="HE114"/>
      <c r="HF114"/>
      <c r="HG114"/>
      <c r="HH114"/>
      <c r="HI114"/>
      <c r="HJ114"/>
      <c r="HK114"/>
      <c r="HL114"/>
      <c r="HM114"/>
      <c r="HN114"/>
      <c r="HO114"/>
      <c r="HP114"/>
      <c r="HQ114"/>
      <c r="HR114"/>
      <c r="HS114"/>
      <c r="HT114"/>
      <c r="HU114"/>
      <c r="HV114"/>
      <c r="HW114"/>
      <c r="HX114"/>
      <c r="HY114"/>
      <c r="HZ114"/>
      <c r="IA114"/>
      <c r="IB114"/>
      <c r="IC114"/>
      <c r="ID114"/>
      <c r="IE114"/>
      <c r="IF114"/>
      <c r="IG114"/>
      <c r="IH114"/>
      <c r="II114"/>
      <c r="IJ114"/>
      <c r="IK114"/>
      <c r="IL114"/>
      <c r="IM114"/>
      <c r="IN114"/>
      <c r="IO114"/>
      <c r="IP114"/>
      <c r="IQ114"/>
      <c r="IR114"/>
      <c r="IS114"/>
      <c r="IT114"/>
      <c r="IU114"/>
      <c r="IV114"/>
      <c r="IW114"/>
      <c r="IX114"/>
      <c r="IY114"/>
      <c r="IZ114"/>
      <c r="JA114"/>
      <c r="JB114"/>
      <c r="JC114"/>
      <c r="JD114"/>
      <c r="JE114"/>
      <c r="JF114"/>
      <c r="JG114"/>
      <c r="JH114"/>
      <c r="JI114"/>
      <c r="JJ114"/>
      <c r="JK114"/>
      <c r="JL114"/>
      <c r="JM114"/>
      <c r="JN114"/>
      <c r="JO114"/>
      <c r="JP114"/>
      <c r="JQ114"/>
      <c r="JR114"/>
      <c r="JS114"/>
      <c r="JT114"/>
      <c r="JU114"/>
      <c r="JV114"/>
      <c r="JW114"/>
      <c r="JX114"/>
      <c r="JY114"/>
      <c r="JZ114"/>
      <c r="KA114"/>
      <c r="KB114"/>
      <c r="KC114"/>
      <c r="KD114"/>
      <c r="KE114"/>
      <c r="KF114"/>
      <c r="KG114"/>
      <c r="KH114"/>
      <c r="KI114"/>
      <c r="KJ114"/>
      <c r="KK114"/>
      <c r="KL114"/>
      <c r="KM114"/>
      <c r="KN114"/>
      <c r="KO114"/>
      <c r="KP114"/>
      <c r="KQ114"/>
      <c r="KR114"/>
      <c r="KS114"/>
      <c r="KT114"/>
      <c r="KU114"/>
      <c r="KV114"/>
      <c r="KW114"/>
      <c r="KX114"/>
      <c r="KY114"/>
      <c r="KZ114"/>
      <c r="LA114"/>
      <c r="LB114"/>
      <c r="LC114"/>
      <c r="LD114"/>
      <c r="LE114"/>
      <c r="LF114"/>
      <c r="LG114"/>
      <c r="LH114"/>
      <c r="LI114"/>
      <c r="LJ114"/>
      <c r="LK114"/>
      <c r="LL114"/>
      <c r="LM114"/>
      <c r="LN114"/>
      <c r="LO114"/>
      <c r="LP114"/>
      <c r="LQ114"/>
      <c r="LR114"/>
      <c r="LS114"/>
      <c r="LT114"/>
      <c r="LU114"/>
      <c r="LV114"/>
      <c r="LW114"/>
      <c r="LX114"/>
      <c r="LY114"/>
      <c r="LZ114"/>
      <c r="MA114"/>
      <c r="MB114"/>
      <c r="MC114"/>
      <c r="MD114"/>
      <c r="ME114"/>
      <c r="MF114"/>
      <c r="MG114"/>
      <c r="MH114"/>
      <c r="MI114"/>
      <c r="MJ114"/>
      <c r="MK114"/>
      <c r="ML114"/>
      <c r="MM114"/>
      <c r="MN114"/>
      <c r="MO114"/>
      <c r="MP114"/>
      <c r="MQ114"/>
      <c r="MR114"/>
      <c r="MS114"/>
      <c r="MT114"/>
      <c r="MU114"/>
      <c r="MV114"/>
      <c r="MW114"/>
      <c r="MX114"/>
      <c r="MY114"/>
      <c r="MZ114"/>
      <c r="NA114"/>
      <c r="NB114"/>
      <c r="NC114"/>
      <c r="ND114"/>
      <c r="NE114"/>
      <c r="NF114"/>
      <c r="NG114"/>
      <c r="NH114"/>
      <c r="NI114"/>
      <c r="NJ114"/>
      <c r="NK114"/>
      <c r="NL114"/>
      <c r="NM114"/>
      <c r="NN114"/>
      <c r="NO114"/>
      <c r="NP114"/>
      <c r="NQ114"/>
      <c r="NR114"/>
      <c r="NS114"/>
      <c r="NT114"/>
      <c r="NU114"/>
      <c r="NV114"/>
      <c r="NW114"/>
      <c r="NX114"/>
      <c r="NY114"/>
      <c r="NZ114"/>
      <c r="OA114"/>
      <c r="OB114"/>
      <c r="OC114"/>
      <c r="OD114"/>
      <c r="OE114"/>
      <c r="OF114"/>
      <c r="OG114"/>
      <c r="OH114"/>
      <c r="OI114"/>
      <c r="OJ114"/>
      <c r="OK114"/>
      <c r="OL114"/>
      <c r="OM114"/>
      <c r="ON114"/>
      <c r="OO114"/>
      <c r="OP114"/>
      <c r="OQ114"/>
      <c r="OR114"/>
      <c r="OS114"/>
      <c r="OT114"/>
      <c r="OU114"/>
      <c r="OV114"/>
      <c r="OW114"/>
      <c r="OX114"/>
      <c r="OY114"/>
      <c r="OZ114"/>
      <c r="PA114"/>
      <c r="PB114"/>
      <c r="PC114"/>
      <c r="PD114"/>
      <c r="PE114"/>
      <c r="PF114"/>
      <c r="PG114"/>
      <c r="PH114"/>
      <c r="PI114"/>
      <c r="PJ114"/>
      <c r="PK114"/>
      <c r="PL114"/>
      <c r="PM114"/>
      <c r="PN114"/>
      <c r="PO114"/>
      <c r="PP114"/>
      <c r="PQ114"/>
      <c r="PR114"/>
      <c r="PS114"/>
      <c r="PT114"/>
      <c r="PU114"/>
      <c r="PV114"/>
      <c r="PW114"/>
      <c r="PX114"/>
      <c r="PY114"/>
      <c r="PZ114"/>
      <c r="QA114"/>
      <c r="QB114"/>
      <c r="QC114"/>
      <c r="QD114"/>
      <c r="QE114"/>
      <c r="QF114"/>
      <c r="QG114"/>
      <c r="QH114"/>
      <c r="QI114"/>
      <c r="QJ114"/>
      <c r="QK114"/>
      <c r="QL114"/>
      <c r="QM114"/>
      <c r="QN114"/>
      <c r="QO114"/>
      <c r="QP114"/>
      <c r="QQ114"/>
      <c r="QR114"/>
      <c r="QS114"/>
      <c r="QT114"/>
      <c r="QU114"/>
      <c r="QV114"/>
      <c r="QW114"/>
      <c r="QX114"/>
      <c r="QY114"/>
      <c r="QZ114"/>
      <c r="RA114"/>
      <c r="RB114"/>
      <c r="RC114"/>
      <c r="RD114"/>
      <c r="RE114"/>
      <c r="RF114"/>
      <c r="RG114"/>
      <c r="RH114"/>
      <c r="RI114"/>
      <c r="RJ114"/>
      <c r="RK114"/>
      <c r="RL114"/>
      <c r="RM114"/>
      <c r="RN114"/>
      <c r="RO114"/>
      <c r="RP114"/>
      <c r="RQ114"/>
      <c r="RR114"/>
      <c r="RS114"/>
      <c r="RT114"/>
      <c r="RU114"/>
      <c r="RV114"/>
      <c r="RW114"/>
      <c r="RX114"/>
      <c r="RY114"/>
      <c r="RZ114"/>
      <c r="SA114"/>
      <c r="SB114"/>
      <c r="SC114"/>
      <c r="SD114"/>
      <c r="SE114"/>
      <c r="SF114"/>
      <c r="SG114"/>
      <c r="SH114"/>
      <c r="SI114"/>
      <c r="SJ114"/>
      <c r="SK114"/>
      <c r="SL114"/>
      <c r="SM114"/>
      <c r="SN114"/>
      <c r="SO114"/>
      <c r="SP114"/>
      <c r="SQ114"/>
      <c r="SR114"/>
      <c r="SS114"/>
      <c r="ST114"/>
      <c r="SU114"/>
      <c r="SV114"/>
      <c r="SW114"/>
      <c r="SX114"/>
      <c r="SY114"/>
      <c r="SZ114"/>
      <c r="TA114"/>
      <c r="TB114"/>
      <c r="TC114"/>
      <c r="TD114"/>
      <c r="TE114"/>
      <c r="TF114"/>
      <c r="TG114"/>
      <c r="TH114"/>
      <c r="TI114"/>
      <c r="TJ114"/>
      <c r="TK114"/>
      <c r="TL114"/>
      <c r="TM114"/>
      <c r="TN114"/>
      <c r="TO114"/>
      <c r="TP114"/>
      <c r="TQ114"/>
      <c r="TR114"/>
      <c r="TS114"/>
      <c r="TT114"/>
      <c r="TU114"/>
      <c r="TV114"/>
      <c r="TW114"/>
      <c r="TX114"/>
      <c r="TY114"/>
      <c r="TZ114"/>
      <c r="UA114"/>
      <c r="UB114"/>
      <c r="UC114"/>
      <c r="UD114"/>
      <c r="UE114"/>
      <c r="UF114"/>
      <c r="UG114"/>
      <c r="UH114"/>
      <c r="UI114"/>
      <c r="UJ114"/>
      <c r="UK114"/>
      <c r="UL114"/>
      <c r="UM114"/>
      <c r="UN114"/>
      <c r="UO114"/>
      <c r="UP114"/>
      <c r="UQ114"/>
      <c r="UR114"/>
      <c r="US114"/>
      <c r="UT114"/>
      <c r="UU114"/>
      <c r="UV114"/>
      <c r="UW114"/>
      <c r="UX114"/>
      <c r="UY114"/>
      <c r="UZ114"/>
      <c r="VA114"/>
      <c r="VB114"/>
      <c r="VC114"/>
      <c r="VD114"/>
      <c r="VE114"/>
      <c r="VF114"/>
      <c r="VG114"/>
      <c r="VH114"/>
      <c r="VI114"/>
      <c r="VJ114"/>
      <c r="VK114"/>
      <c r="VL114"/>
      <c r="VM114"/>
      <c r="VN114"/>
      <c r="VO114"/>
      <c r="VP114"/>
      <c r="VQ114"/>
      <c r="VR114"/>
      <c r="VS114"/>
      <c r="VT114"/>
      <c r="VU114"/>
      <c r="VV114"/>
      <c r="VW114"/>
      <c r="VX114"/>
      <c r="VY114"/>
      <c r="VZ114"/>
      <c r="WA114"/>
      <c r="WB114"/>
      <c r="WC114"/>
      <c r="WD114"/>
      <c r="WE114"/>
      <c r="WF114"/>
      <c r="WG114"/>
      <c r="WH114"/>
      <c r="WI114"/>
      <c r="WJ114"/>
      <c r="WK114"/>
      <c r="WL114"/>
      <c r="WM114"/>
      <c r="WN114"/>
      <c r="WO114"/>
      <c r="WP114"/>
      <c r="WQ114"/>
      <c r="WR114"/>
      <c r="WS114"/>
      <c r="WT114"/>
      <c r="WU114"/>
      <c r="WV114"/>
      <c r="WW114"/>
      <c r="WX114"/>
      <c r="WY114"/>
      <c r="WZ114"/>
      <c r="XA114"/>
      <c r="XB114"/>
      <c r="XC114"/>
      <c r="XD114"/>
      <c r="XE114"/>
      <c r="XF114"/>
      <c r="XG114"/>
      <c r="XH114"/>
      <c r="XI114"/>
      <c r="XJ114"/>
      <c r="XK114"/>
      <c r="XL114"/>
      <c r="XM114"/>
      <c r="XN114"/>
      <c r="XO114"/>
      <c r="XP114"/>
      <c r="XQ114"/>
      <c r="XR114"/>
      <c r="XS114"/>
      <c r="XT114"/>
      <c r="XU114"/>
      <c r="XV114"/>
      <c r="XW114"/>
      <c r="XX114"/>
      <c r="XY114"/>
      <c r="XZ114"/>
      <c r="YA114"/>
      <c r="YB114"/>
      <c r="YC114"/>
      <c r="YD114"/>
      <c r="YE114"/>
      <c r="YF114"/>
      <c r="YG114"/>
      <c r="YH114"/>
      <c r="YI114"/>
      <c r="YJ114"/>
      <c r="YK114"/>
      <c r="YL114"/>
      <c r="YM114"/>
      <c r="YN114"/>
      <c r="YO114"/>
      <c r="YP114"/>
      <c r="YQ114"/>
      <c r="YR114"/>
      <c r="YS114"/>
      <c r="YT114"/>
      <c r="YU114"/>
      <c r="YV114"/>
      <c r="YW114"/>
      <c r="YX114"/>
      <c r="YY114"/>
      <c r="YZ114"/>
      <c r="ZA114"/>
      <c r="ZB114"/>
      <c r="ZC114"/>
      <c r="ZD114"/>
      <c r="ZE114"/>
      <c r="ZF114"/>
      <c r="ZG114"/>
      <c r="ZH114"/>
      <c r="ZI114"/>
      <c r="ZJ114"/>
      <c r="ZK114"/>
      <c r="ZL114"/>
      <c r="ZM114"/>
      <c r="ZN114"/>
      <c r="ZO114"/>
      <c r="ZP114"/>
      <c r="ZQ114"/>
      <c r="ZR114"/>
      <c r="ZS114"/>
      <c r="ZT114"/>
      <c r="ZU114"/>
      <c r="ZV114"/>
      <c r="ZW114"/>
      <c r="ZX114"/>
      <c r="ZY114"/>
      <c r="ZZ114" s="52"/>
      <c r="AAA114" s="192"/>
      <c r="AAD114" s="90"/>
      <c r="AAE114" s="519">
        <f>IF(S.Planning.ExpandTeam="N",0,IF(S.Planning.DecisionToAddToPlan="A",1,0))</f>
        <v>1</v>
      </c>
      <c r="AAF114" s="90"/>
      <c r="AAG114" s="73">
        <f>S.Planning.AddConcepToPlanDate</f>
        <v>41554</v>
      </c>
      <c r="AAH114" s="73">
        <f>G114</f>
        <v>41554</v>
      </c>
      <c r="AAI114" s="72"/>
      <c r="AAJ114" s="75"/>
      <c r="AAK114" s="491"/>
      <c r="AAL114" s="90"/>
    </row>
    <row r="115" spans="1:714" s="23" customFormat="1" ht="15.75" customHeight="1" outlineLevel="1">
      <c r="A115" s="171"/>
      <c r="B115" s="363" t="s">
        <v>351</v>
      </c>
      <c r="C115" s="278"/>
      <c r="D115" s="261"/>
      <c r="E115" s="263">
        <f>NETWORKDAYS(G115,H115,S.DDL_DEQClosed)</f>
        <v>1</v>
      </c>
      <c r="F115" s="457">
        <f ca="1">IF(YEAR(H115)&gt;2000,NETWORKDAYS(TODAY(),H115,S.DDL_DEQClosed),0)</f>
        <v>-14</v>
      </c>
      <c r="G115" s="264">
        <f t="shared" si="46"/>
        <v>41554</v>
      </c>
      <c r="H115" s="264">
        <f t="shared" si="48"/>
        <v>41554</v>
      </c>
      <c r="I115" s="244"/>
      <c r="J115" s="193"/>
      <c r="K115" s="46"/>
      <c r="L115" s="46"/>
      <c r="M115" s="46"/>
      <c r="N115" s="46"/>
      <c r="O115" s="46"/>
      <c r="P115" s="46"/>
      <c r="Q115" s="46"/>
      <c r="R115" s="46"/>
      <c r="S115" s="46"/>
      <c r="T115" s="46"/>
      <c r="U115" s="46"/>
      <c r="V115" s="46"/>
      <c r="W115" s="46"/>
      <c r="X115" s="46"/>
      <c r="Y115" s="46"/>
      <c r="Z115" s="46"/>
      <c r="AA115" s="46"/>
      <c r="AB115" s="46"/>
      <c r="AC115" s="46"/>
      <c r="AD115" s="46"/>
      <c r="AE115" s="46"/>
      <c r="AF115" s="46"/>
      <c r="AG115" s="46"/>
      <c r="AH115" s="46"/>
      <c r="AI115" s="46"/>
      <c r="AJ115" s="46"/>
      <c r="AK115" s="46"/>
      <c r="AL115" s="46"/>
      <c r="AM115" s="46"/>
      <c r="AN115" s="46"/>
      <c r="AO115" s="46"/>
      <c r="AP115" s="46"/>
      <c r="AQ115" s="46"/>
      <c r="AR115" s="46"/>
      <c r="AS115" s="46"/>
      <c r="AT115" s="46"/>
      <c r="AU115" s="46"/>
      <c r="AV115" s="46"/>
      <c r="AW115" s="46"/>
      <c r="AX115" s="46"/>
      <c r="AY115" s="46"/>
      <c r="AZ115" s="46"/>
      <c r="BA115" s="46"/>
      <c r="BB115" s="46"/>
      <c r="BC115" s="46"/>
      <c r="BD115" s="46"/>
      <c r="BE115" s="46"/>
      <c r="BF115" s="46"/>
      <c r="BG115" s="46"/>
      <c r="BH115" s="46"/>
      <c r="BI115" s="46"/>
      <c r="BJ115" s="46"/>
      <c r="BK115" s="46"/>
      <c r="BL115" s="46"/>
      <c r="BM115" s="46"/>
      <c r="BN115" s="46"/>
      <c r="BO115" s="46"/>
      <c r="BP115" s="46"/>
      <c r="BQ115" s="46"/>
      <c r="BR115" s="46"/>
      <c r="BS115" s="46"/>
      <c r="BT115" s="46"/>
      <c r="BU115" s="46"/>
      <c r="BV115" s="46"/>
      <c r="BW115" s="46"/>
      <c r="BX115" s="46"/>
      <c r="BY115" s="46"/>
      <c r="BZ115" s="46"/>
      <c r="CA115" s="46"/>
      <c r="CB115" s="46"/>
      <c r="CC115" s="46"/>
      <c r="CD115" s="46"/>
      <c r="CE115" s="46"/>
      <c r="CF115" s="46"/>
      <c r="CG115" s="46"/>
      <c r="CH115" s="46"/>
      <c r="CI115" s="46"/>
      <c r="CJ115" s="46"/>
      <c r="CK115" s="46"/>
      <c r="CL115" s="46"/>
      <c r="CM115" s="46"/>
      <c r="CN115" s="46"/>
      <c r="CO115" s="46"/>
      <c r="CP115" s="46"/>
      <c r="CQ115" s="46"/>
      <c r="CR115" s="46"/>
      <c r="CS115" s="46"/>
      <c r="CT115" s="46"/>
      <c r="CU115" s="46"/>
      <c r="CV115" s="46"/>
      <c r="CW115" s="46"/>
      <c r="CX115" s="46"/>
      <c r="CY115" s="46"/>
      <c r="CZ115" s="46"/>
      <c r="DA115" s="46"/>
      <c r="DB115" s="46"/>
      <c r="DC115" s="46"/>
      <c r="DD115" s="46"/>
      <c r="DE115" s="46"/>
      <c r="DF115" s="46"/>
      <c r="DG115" s="46"/>
      <c r="DH115" s="46"/>
      <c r="DI115" s="46"/>
      <c r="DJ115" s="46"/>
      <c r="DK115" s="46"/>
      <c r="DL115" s="46"/>
      <c r="DM115" s="46"/>
      <c r="DN115" s="46"/>
      <c r="DO115" s="46"/>
      <c r="DP115" s="46"/>
      <c r="DQ115"/>
      <c r="DR115"/>
      <c r="DS115"/>
      <c r="DT115"/>
      <c r="DU115"/>
      <c r="DV115"/>
      <c r="DW115"/>
      <c r="DX115"/>
      <c r="DY115"/>
      <c r="DZ115"/>
      <c r="EA115"/>
      <c r="EB115"/>
      <c r="EC115"/>
      <c r="ED115"/>
      <c r="EE115"/>
      <c r="EF115"/>
      <c r="EG115"/>
      <c r="EH115"/>
      <c r="EI115"/>
      <c r="EJ115"/>
      <c r="EK115"/>
      <c r="EL115"/>
      <c r="EM115"/>
      <c r="EN115"/>
      <c r="EO115"/>
      <c r="EP115"/>
      <c r="EQ115"/>
      <c r="ER115"/>
      <c r="ES115"/>
      <c r="ET115"/>
      <c r="EU115"/>
      <c r="EV115"/>
      <c r="EW115"/>
      <c r="EX115"/>
      <c r="EY115"/>
      <c r="EZ115"/>
      <c r="FA115"/>
      <c r="FB115"/>
      <c r="FC115"/>
      <c r="FD115"/>
      <c r="FE115"/>
      <c r="FF115"/>
      <c r="FG115"/>
      <c r="FH115"/>
      <c r="FI115"/>
      <c r="FJ115"/>
      <c r="FK115"/>
      <c r="FL115"/>
      <c r="FM115"/>
      <c r="FN115"/>
      <c r="FO115"/>
      <c r="FP115"/>
      <c r="FQ115"/>
      <c r="FR115"/>
      <c r="FS115"/>
      <c r="FT115"/>
      <c r="FU115"/>
      <c r="FV115"/>
      <c r="FW115"/>
      <c r="FX115"/>
      <c r="FY115"/>
      <c r="FZ115"/>
      <c r="GA115"/>
      <c r="GB115"/>
      <c r="GC115"/>
      <c r="GD115"/>
      <c r="GE115"/>
      <c r="GF115"/>
      <c r="GG115"/>
      <c r="GH115"/>
      <c r="GI115"/>
      <c r="GJ115"/>
      <c r="GK115"/>
      <c r="GL115"/>
      <c r="GM115"/>
      <c r="GN115"/>
      <c r="GO115"/>
      <c r="GP115"/>
      <c r="GQ115"/>
      <c r="GR115"/>
      <c r="GS115"/>
      <c r="GT115"/>
      <c r="GU115"/>
      <c r="GV115"/>
      <c r="GW115"/>
      <c r="GX115"/>
      <c r="GY115"/>
      <c r="GZ115"/>
      <c r="HA115"/>
      <c r="HB115"/>
      <c r="HC115"/>
      <c r="HD115"/>
      <c r="HE115"/>
      <c r="HF115"/>
      <c r="HG115"/>
      <c r="HH115"/>
      <c r="HI115"/>
      <c r="HJ115"/>
      <c r="HK115"/>
      <c r="HL115"/>
      <c r="HM115"/>
      <c r="HN115"/>
      <c r="HO115"/>
      <c r="HP115"/>
      <c r="HQ115"/>
      <c r="HR115"/>
      <c r="HS115"/>
      <c r="HT115"/>
      <c r="HU115"/>
      <c r="HV115"/>
      <c r="HW115"/>
      <c r="HX115"/>
      <c r="HY115"/>
      <c r="HZ115"/>
      <c r="IA115"/>
      <c r="IB115"/>
      <c r="IC115"/>
      <c r="ID115"/>
      <c r="IE115"/>
      <c r="IF115"/>
      <c r="IG115"/>
      <c r="IH115"/>
      <c r="II115"/>
      <c r="IJ115"/>
      <c r="IK115"/>
      <c r="IL115"/>
      <c r="IM115"/>
      <c r="IN115"/>
      <c r="IO115"/>
      <c r="IP115"/>
      <c r="IQ115"/>
      <c r="IR115"/>
      <c r="IS115"/>
      <c r="IT115"/>
      <c r="IU115"/>
      <c r="IV115"/>
      <c r="IW115"/>
      <c r="IX115"/>
      <c r="IY115"/>
      <c r="IZ115"/>
      <c r="JA115"/>
      <c r="JB115"/>
      <c r="JC115"/>
      <c r="JD115"/>
      <c r="JE115"/>
      <c r="JF115"/>
      <c r="JG115"/>
      <c r="JH115"/>
      <c r="JI115"/>
      <c r="JJ115"/>
      <c r="JK115"/>
      <c r="JL115"/>
      <c r="JM115"/>
      <c r="JN115"/>
      <c r="JO115"/>
      <c r="JP115"/>
      <c r="JQ115"/>
      <c r="JR115"/>
      <c r="JS115"/>
      <c r="JT115"/>
      <c r="JU115"/>
      <c r="JV115"/>
      <c r="JW115"/>
      <c r="JX115"/>
      <c r="JY115"/>
      <c r="JZ115"/>
      <c r="KA115"/>
      <c r="KB115"/>
      <c r="KC115"/>
      <c r="KD115"/>
      <c r="KE115"/>
      <c r="KF115"/>
      <c r="KG115"/>
      <c r="KH115"/>
      <c r="KI115"/>
      <c r="KJ115"/>
      <c r="KK115"/>
      <c r="KL115"/>
      <c r="KM115"/>
      <c r="KN115"/>
      <c r="KO115"/>
      <c r="KP115"/>
      <c r="KQ115"/>
      <c r="KR115"/>
      <c r="KS115"/>
      <c r="KT115"/>
      <c r="KU115"/>
      <c r="KV115"/>
      <c r="KW115"/>
      <c r="KX115"/>
      <c r="KY115"/>
      <c r="KZ115"/>
      <c r="LA115"/>
      <c r="LB115"/>
      <c r="LC115"/>
      <c r="LD115"/>
      <c r="LE115"/>
      <c r="LF115"/>
      <c r="LG115"/>
      <c r="LH115"/>
      <c r="LI115"/>
      <c r="LJ115"/>
      <c r="LK115"/>
      <c r="LL115"/>
      <c r="LM115"/>
      <c r="LN115"/>
      <c r="LO115"/>
      <c r="LP115"/>
      <c r="LQ115"/>
      <c r="LR115"/>
      <c r="LS115"/>
      <c r="LT115"/>
      <c r="LU115"/>
      <c r="LV115"/>
      <c r="LW115"/>
      <c r="LX115"/>
      <c r="LY115"/>
      <c r="LZ115"/>
      <c r="MA115"/>
      <c r="MB115"/>
      <c r="MC115"/>
      <c r="MD115"/>
      <c r="ME115"/>
      <c r="MF115"/>
      <c r="MG115"/>
      <c r="MH115"/>
      <c r="MI115"/>
      <c r="MJ115"/>
      <c r="MK115"/>
      <c r="ML115"/>
      <c r="MM115"/>
      <c r="MN115"/>
      <c r="MO115"/>
      <c r="MP115"/>
      <c r="MQ115"/>
      <c r="MR115"/>
      <c r="MS115"/>
      <c r="MT115"/>
      <c r="MU115"/>
      <c r="MV115"/>
      <c r="MW115"/>
      <c r="MX115"/>
      <c r="MY115"/>
      <c r="MZ115"/>
      <c r="NA115"/>
      <c r="NB115"/>
      <c r="NC115"/>
      <c r="ND115"/>
      <c r="NE115"/>
      <c r="NF115"/>
      <c r="NG115"/>
      <c r="NH115"/>
      <c r="NI115"/>
      <c r="NJ115"/>
      <c r="NK115"/>
      <c r="NL115"/>
      <c r="NM115"/>
      <c r="NN115"/>
      <c r="NO115"/>
      <c r="NP115"/>
      <c r="NQ115"/>
      <c r="NR115"/>
      <c r="NS115"/>
      <c r="NT115"/>
      <c r="NU115"/>
      <c r="NV115"/>
      <c r="NW115"/>
      <c r="NX115"/>
      <c r="NY115"/>
      <c r="NZ115"/>
      <c r="OA115"/>
      <c r="OB115"/>
      <c r="OC115"/>
      <c r="OD115"/>
      <c r="OE115"/>
      <c r="OF115"/>
      <c r="OG115"/>
      <c r="OH115"/>
      <c r="OI115"/>
      <c r="OJ115"/>
      <c r="OK115"/>
      <c r="OL115"/>
      <c r="OM115"/>
      <c r="ON115"/>
      <c r="OO115"/>
      <c r="OP115"/>
      <c r="OQ115"/>
      <c r="OR115"/>
      <c r="OS115"/>
      <c r="OT115"/>
      <c r="OU115"/>
      <c r="OV115"/>
      <c r="OW115"/>
      <c r="OX115"/>
      <c r="OY115"/>
      <c r="OZ115"/>
      <c r="PA115"/>
      <c r="PB115"/>
      <c r="PC115"/>
      <c r="PD115"/>
      <c r="PE115"/>
      <c r="PF115"/>
      <c r="PG115"/>
      <c r="PH115"/>
      <c r="PI115"/>
      <c r="PJ115"/>
      <c r="PK115"/>
      <c r="PL115"/>
      <c r="PM115"/>
      <c r="PN115"/>
      <c r="PO115"/>
      <c r="PP115"/>
      <c r="PQ115"/>
      <c r="PR115"/>
      <c r="PS115"/>
      <c r="PT115"/>
      <c r="PU115"/>
      <c r="PV115"/>
      <c r="PW115"/>
      <c r="PX115"/>
      <c r="PY115"/>
      <c r="PZ115"/>
      <c r="QA115"/>
      <c r="QB115"/>
      <c r="QC115"/>
      <c r="QD115"/>
      <c r="QE115"/>
      <c r="QF115"/>
      <c r="QG115"/>
      <c r="QH115"/>
      <c r="QI115"/>
      <c r="QJ115"/>
      <c r="QK115"/>
      <c r="QL115"/>
      <c r="QM115"/>
      <c r="QN115"/>
      <c r="QO115"/>
      <c r="QP115"/>
      <c r="QQ115"/>
      <c r="QR115"/>
      <c r="QS115"/>
      <c r="QT115"/>
      <c r="QU115"/>
      <c r="QV115"/>
      <c r="QW115"/>
      <c r="QX115"/>
      <c r="QY115"/>
      <c r="QZ115"/>
      <c r="RA115"/>
      <c r="RB115"/>
      <c r="RC115"/>
      <c r="RD115"/>
      <c r="RE115"/>
      <c r="RF115"/>
      <c r="RG115"/>
      <c r="RH115"/>
      <c r="RI115"/>
      <c r="RJ115"/>
      <c r="RK115"/>
      <c r="RL115"/>
      <c r="RM115"/>
      <c r="RN115"/>
      <c r="RO115"/>
      <c r="RP115"/>
      <c r="RQ115"/>
      <c r="RR115"/>
      <c r="RS115"/>
      <c r="RT115"/>
      <c r="RU115"/>
      <c r="RV115"/>
      <c r="RW115"/>
      <c r="RX115"/>
      <c r="RY115"/>
      <c r="RZ115"/>
      <c r="SA115"/>
      <c r="SB115"/>
      <c r="SC115"/>
      <c r="SD115"/>
      <c r="SE115"/>
      <c r="SF115"/>
      <c r="SG115"/>
      <c r="SH115"/>
      <c r="SI115"/>
      <c r="SJ115"/>
      <c r="SK115"/>
      <c r="SL115"/>
      <c r="SM115"/>
      <c r="SN115"/>
      <c r="SO115"/>
      <c r="SP115"/>
      <c r="SQ115"/>
      <c r="SR115"/>
      <c r="SS115"/>
      <c r="ST115"/>
      <c r="SU115"/>
      <c r="SV115"/>
      <c r="SW115"/>
      <c r="SX115"/>
      <c r="SY115"/>
      <c r="SZ115"/>
      <c r="TA115"/>
      <c r="TB115"/>
      <c r="TC115"/>
      <c r="TD115"/>
      <c r="TE115"/>
      <c r="TF115"/>
      <c r="TG115"/>
      <c r="TH115"/>
      <c r="TI115"/>
      <c r="TJ115"/>
      <c r="TK115"/>
      <c r="TL115"/>
      <c r="TM115"/>
      <c r="TN115"/>
      <c r="TO115"/>
      <c r="TP115"/>
      <c r="TQ115"/>
      <c r="TR115"/>
      <c r="TS115"/>
      <c r="TT115"/>
      <c r="TU115"/>
      <c r="TV115"/>
      <c r="TW115"/>
      <c r="TX115"/>
      <c r="TY115"/>
      <c r="TZ115"/>
      <c r="UA115"/>
      <c r="UB115"/>
      <c r="UC115"/>
      <c r="UD115"/>
      <c r="UE115"/>
      <c r="UF115"/>
      <c r="UG115"/>
      <c r="UH115"/>
      <c r="UI115"/>
      <c r="UJ115"/>
      <c r="UK115"/>
      <c r="UL115"/>
      <c r="UM115"/>
      <c r="UN115"/>
      <c r="UO115"/>
      <c r="UP115"/>
      <c r="UQ115"/>
      <c r="UR115"/>
      <c r="US115"/>
      <c r="UT115"/>
      <c r="UU115"/>
      <c r="UV115"/>
      <c r="UW115"/>
      <c r="UX115"/>
      <c r="UY115"/>
      <c r="UZ115"/>
      <c r="VA115"/>
      <c r="VB115"/>
      <c r="VC115"/>
      <c r="VD115"/>
      <c r="VE115"/>
      <c r="VF115"/>
      <c r="VG115"/>
      <c r="VH115"/>
      <c r="VI115"/>
      <c r="VJ115"/>
      <c r="VK115"/>
      <c r="VL115"/>
      <c r="VM115"/>
      <c r="VN115"/>
      <c r="VO115"/>
      <c r="VP115"/>
      <c r="VQ115"/>
      <c r="VR115"/>
      <c r="VS115"/>
      <c r="VT115"/>
      <c r="VU115"/>
      <c r="VV115"/>
      <c r="VW115"/>
      <c r="VX115"/>
      <c r="VY115"/>
      <c r="VZ115"/>
      <c r="WA115"/>
      <c r="WB115"/>
      <c r="WC115"/>
      <c r="WD115"/>
      <c r="WE115"/>
      <c r="WF115"/>
      <c r="WG115"/>
      <c r="WH115"/>
      <c r="WI115"/>
      <c r="WJ115"/>
      <c r="WK115"/>
      <c r="WL115"/>
      <c r="WM115"/>
      <c r="WN115"/>
      <c r="WO115"/>
      <c r="WP115"/>
      <c r="WQ115"/>
      <c r="WR115"/>
      <c r="WS115"/>
      <c r="WT115"/>
      <c r="WU115"/>
      <c r="WV115"/>
      <c r="WW115"/>
      <c r="WX115"/>
      <c r="WY115"/>
      <c r="WZ115"/>
      <c r="XA115"/>
      <c r="XB115"/>
      <c r="XC115"/>
      <c r="XD115"/>
      <c r="XE115"/>
      <c r="XF115"/>
      <c r="XG115"/>
      <c r="XH115"/>
      <c r="XI115"/>
      <c r="XJ115"/>
      <c r="XK115"/>
      <c r="XL115"/>
      <c r="XM115"/>
      <c r="XN115"/>
      <c r="XO115"/>
      <c r="XP115"/>
      <c r="XQ115"/>
      <c r="XR115"/>
      <c r="XS115"/>
      <c r="XT115"/>
      <c r="XU115"/>
      <c r="XV115"/>
      <c r="XW115"/>
      <c r="XX115"/>
      <c r="XY115"/>
      <c r="XZ115"/>
      <c r="YA115"/>
      <c r="YB115"/>
      <c r="YC115"/>
      <c r="YD115"/>
      <c r="YE115"/>
      <c r="YF115"/>
      <c r="YG115"/>
      <c r="YH115"/>
      <c r="YI115"/>
      <c r="YJ115"/>
      <c r="YK115"/>
      <c r="YL115"/>
      <c r="YM115"/>
      <c r="YN115"/>
      <c r="YO115"/>
      <c r="YP115"/>
      <c r="YQ115"/>
      <c r="YR115"/>
      <c r="YS115"/>
      <c r="YT115"/>
      <c r="YU115"/>
      <c r="YV115"/>
      <c r="YW115"/>
      <c r="YX115"/>
      <c r="YY115"/>
      <c r="YZ115"/>
      <c r="ZA115"/>
      <c r="ZB115"/>
      <c r="ZC115"/>
      <c r="ZD115"/>
      <c r="ZE115"/>
      <c r="ZF115"/>
      <c r="ZG115"/>
      <c r="ZH115"/>
      <c r="ZI115"/>
      <c r="ZJ115"/>
      <c r="ZK115"/>
      <c r="ZL115"/>
      <c r="ZM115"/>
      <c r="ZN115"/>
      <c r="ZO115"/>
      <c r="ZP115"/>
      <c r="ZQ115"/>
      <c r="ZR115"/>
      <c r="ZS115"/>
      <c r="ZT115"/>
      <c r="ZU115"/>
      <c r="ZV115"/>
      <c r="ZW115"/>
      <c r="ZX115"/>
      <c r="ZY115"/>
      <c r="ZZ115" s="52"/>
      <c r="AAA115" s="192"/>
      <c r="AAD115" s="90"/>
      <c r="AAE115" s="519">
        <f>IF(S.Planning.ExpandTeam="N",0,IF(S.Planning.DecisionToAddToPlan="A",1,0))</f>
        <v>1</v>
      </c>
      <c r="AAF115" s="90"/>
      <c r="AAG115" s="73">
        <f>S.Planning.AddConcepToPlanDate</f>
        <v>41554</v>
      </c>
      <c r="AAH115" s="73">
        <f>G115</f>
        <v>41554</v>
      </c>
      <c r="AAI115" s="72"/>
      <c r="AAJ115" s="75"/>
      <c r="AAK115" s="491"/>
      <c r="AAL115" s="90"/>
    </row>
    <row r="116" spans="1:714" s="23" customFormat="1" ht="15" customHeight="1" outlineLevel="1">
      <c r="A116" s="171"/>
      <c r="B116" s="363" t="str">
        <f t="shared" ref="B116" si="49">AAK116</f>
        <v>* obtains additional Q-Time number(s) from RobertB if needed</v>
      </c>
      <c r="C116" s="262"/>
      <c r="D116" s="261"/>
      <c r="E116" s="263">
        <f t="shared" ref="E116" si="50">NETWORKDAYS(G116,H116,S.DDL_DEQClosed)</f>
        <v>1</v>
      </c>
      <c r="F116" s="457">
        <f ca="1">IF(YEAR(H116)&gt;2000,NETWORKDAYS(TODAY(),H116,S.DDL_DEQClosed),0)</f>
        <v>-14</v>
      </c>
      <c r="G116" s="264">
        <f t="shared" si="46"/>
        <v>41554</v>
      </c>
      <c r="H116" s="264">
        <f t="shared" ref="H116" si="51">AAH116</f>
        <v>41554</v>
      </c>
      <c r="I116" s="244"/>
      <c r="J116" s="196"/>
      <c r="K116" s="48"/>
      <c r="L116" s="48"/>
      <c r="M116" s="48"/>
      <c r="N116" s="48"/>
      <c r="O116" s="48"/>
      <c r="P116" s="48"/>
      <c r="Q116" s="48"/>
      <c r="R116" s="48"/>
      <c r="S116" s="48"/>
      <c r="T116" s="48"/>
      <c r="U116" s="48"/>
      <c r="V116" s="48"/>
      <c r="W116" s="48"/>
      <c r="X116" s="48"/>
      <c r="Y116" s="48"/>
      <c r="Z116" s="48"/>
      <c r="AA116" s="48"/>
      <c r="AB116" s="48"/>
      <c r="AC116" s="48"/>
      <c r="AD116" s="48"/>
      <c r="AE116" s="48"/>
      <c r="AF116" s="48"/>
      <c r="AG116" s="48"/>
      <c r="AH116" s="48"/>
      <c r="AI116" s="48"/>
      <c r="AJ116" s="48"/>
      <c r="AK116" s="48"/>
      <c r="AL116" s="48"/>
      <c r="AM116" s="48"/>
      <c r="AN116" s="48"/>
      <c r="AO116" s="48"/>
      <c r="AP116" s="48"/>
      <c r="AQ116" s="48"/>
      <c r="AR116" s="48"/>
      <c r="AS116" s="48"/>
      <c r="AT116" s="48"/>
      <c r="AU116" s="48"/>
      <c r="AV116" s="48"/>
      <c r="AW116" s="48"/>
      <c r="AX116" s="48"/>
      <c r="AY116" s="48"/>
      <c r="AZ116" s="48"/>
      <c r="BA116" s="48"/>
      <c r="BB116" s="48"/>
      <c r="BC116" s="48"/>
      <c r="BD116" s="48"/>
      <c r="BE116" s="48"/>
      <c r="BF116" s="48"/>
      <c r="BG116" s="48"/>
      <c r="BH116" s="48"/>
      <c r="BI116" s="48"/>
      <c r="BJ116" s="48"/>
      <c r="BK116" s="48"/>
      <c r="BL116" s="48"/>
      <c r="BM116" s="48"/>
      <c r="BN116" s="48"/>
      <c r="BO116" s="48"/>
      <c r="BP116" s="48"/>
      <c r="BQ116" s="48"/>
      <c r="BR116" s="48"/>
      <c r="BS116" s="48"/>
      <c r="BT116" s="48"/>
      <c r="BU116" s="48"/>
      <c r="BV116" s="48"/>
      <c r="BW116" s="48"/>
      <c r="BX116" s="48"/>
      <c r="BY116" s="48"/>
      <c r="BZ116" s="48"/>
      <c r="CA116" s="48"/>
      <c r="CB116" s="48"/>
      <c r="CC116" s="48"/>
      <c r="CD116" s="48"/>
      <c r="CE116" s="48"/>
      <c r="CF116" s="48"/>
      <c r="CG116" s="48"/>
      <c r="CH116" s="48"/>
      <c r="CI116" s="48"/>
      <c r="CJ116" s="48"/>
      <c r="CK116" s="48"/>
      <c r="CL116" s="48"/>
      <c r="CM116" s="48"/>
      <c r="CN116" s="48"/>
      <c r="CO116" s="48"/>
      <c r="CP116" s="48"/>
      <c r="CQ116" s="48"/>
      <c r="CR116" s="48"/>
      <c r="CS116" s="48"/>
      <c r="CT116" s="48"/>
      <c r="CU116" s="48"/>
      <c r="CV116" s="48"/>
      <c r="CW116" s="48"/>
      <c r="CX116" s="48"/>
      <c r="CY116" s="48"/>
      <c r="CZ116" s="48"/>
      <c r="DA116" s="48"/>
      <c r="DB116" s="48"/>
      <c r="DC116" s="48"/>
      <c r="DD116" s="48"/>
      <c r="DE116" s="48"/>
      <c r="DF116" s="48"/>
      <c r="DG116" s="48"/>
      <c r="DH116" s="48"/>
      <c r="DI116" s="48"/>
      <c r="DJ116" s="48"/>
      <c r="DK116" s="48"/>
      <c r="DL116" s="48"/>
      <c r="DM116" s="48"/>
      <c r="DN116" s="48"/>
      <c r="DO116" s="48"/>
      <c r="DP116" s="48"/>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c r="FG116"/>
      <c r="FH116"/>
      <c r="FI116"/>
      <c r="FJ116"/>
      <c r="FK116"/>
      <c r="FL116"/>
      <c r="FM116"/>
      <c r="FN116"/>
      <c r="FO116"/>
      <c r="FP116"/>
      <c r="FQ116"/>
      <c r="FR116"/>
      <c r="FS116"/>
      <c r="FT116"/>
      <c r="FU116"/>
      <c r="FV116"/>
      <c r="FW116"/>
      <c r="FX116"/>
      <c r="FY116"/>
      <c r="FZ116"/>
      <c r="GA116"/>
      <c r="GB116"/>
      <c r="GC116"/>
      <c r="GD116"/>
      <c r="GE116"/>
      <c r="GF116"/>
      <c r="GG116"/>
      <c r="GH116"/>
      <c r="GI116"/>
      <c r="GJ116"/>
      <c r="GK116"/>
      <c r="GL116"/>
      <c r="GM116"/>
      <c r="GN116"/>
      <c r="GO116"/>
      <c r="GP116"/>
      <c r="GQ116"/>
      <c r="GR116"/>
      <c r="GS116"/>
      <c r="GT116"/>
      <c r="GU116"/>
      <c r="GV116"/>
      <c r="GW116"/>
      <c r="GX116"/>
      <c r="GY116"/>
      <c r="GZ116"/>
      <c r="HA116"/>
      <c r="HB116"/>
      <c r="HC116"/>
      <c r="HD116"/>
      <c r="HE116"/>
      <c r="HF116"/>
      <c r="HG116"/>
      <c r="HH116"/>
      <c r="HI116"/>
      <c r="HJ116"/>
      <c r="HK116"/>
      <c r="HL116"/>
      <c r="HM116"/>
      <c r="HN116"/>
      <c r="HO116"/>
      <c r="HP116"/>
      <c r="HQ116"/>
      <c r="HR116"/>
      <c r="HS116"/>
      <c r="HT116"/>
      <c r="HU116"/>
      <c r="HV116"/>
      <c r="HW116"/>
      <c r="HX116"/>
      <c r="HY116"/>
      <c r="HZ116"/>
      <c r="IA116"/>
      <c r="IB116"/>
      <c r="IC116"/>
      <c r="ID116"/>
      <c r="IE116"/>
      <c r="IF116"/>
      <c r="IG116"/>
      <c r="IH116"/>
      <c r="II116"/>
      <c r="IJ116"/>
      <c r="IK116"/>
      <c r="IL116"/>
      <c r="IM116"/>
      <c r="IN116"/>
      <c r="IO116"/>
      <c r="IP116"/>
      <c r="IQ116"/>
      <c r="IR116"/>
      <c r="IS116"/>
      <c r="IT116"/>
      <c r="IU116"/>
      <c r="IV116"/>
      <c r="IW116"/>
      <c r="IX116"/>
      <c r="IY116"/>
      <c r="IZ116"/>
      <c r="JA116"/>
      <c r="JB116"/>
      <c r="JC116"/>
      <c r="JD116"/>
      <c r="JE116"/>
      <c r="JF116"/>
      <c r="JG116"/>
      <c r="JH116"/>
      <c r="JI116"/>
      <c r="JJ116"/>
      <c r="JK116"/>
      <c r="JL116"/>
      <c r="JM116"/>
      <c r="JN116"/>
      <c r="JO116"/>
      <c r="JP116"/>
      <c r="JQ116"/>
      <c r="JR116"/>
      <c r="JS116"/>
      <c r="JT116"/>
      <c r="JU116"/>
      <c r="JV116"/>
      <c r="JW116"/>
      <c r="JX116"/>
      <c r="JY116"/>
      <c r="JZ116"/>
      <c r="KA116"/>
      <c r="KB116"/>
      <c r="KC116"/>
      <c r="KD116"/>
      <c r="KE116"/>
      <c r="KF116"/>
      <c r="KG116"/>
      <c r="KH116"/>
      <c r="KI116"/>
      <c r="KJ116"/>
      <c r="KK116"/>
      <c r="KL116"/>
      <c r="KM116"/>
      <c r="KN116"/>
      <c r="KO116"/>
      <c r="KP116"/>
      <c r="KQ116"/>
      <c r="KR116"/>
      <c r="KS116"/>
      <c r="KT116"/>
      <c r="KU116"/>
      <c r="KV116"/>
      <c r="KW116"/>
      <c r="KX116"/>
      <c r="KY116"/>
      <c r="KZ116"/>
      <c r="LA116"/>
      <c r="LB116"/>
      <c r="LC116"/>
      <c r="LD116"/>
      <c r="LE116"/>
      <c r="LF116"/>
      <c r="LG116"/>
      <c r="LH116"/>
      <c r="LI116"/>
      <c r="LJ116"/>
      <c r="LK116"/>
      <c r="LL116"/>
      <c r="LM116"/>
      <c r="LN116"/>
      <c r="LO116"/>
      <c r="LP116"/>
      <c r="LQ116"/>
      <c r="LR116"/>
      <c r="LS116"/>
      <c r="LT116"/>
      <c r="LU116"/>
      <c r="LV116"/>
      <c r="LW116"/>
      <c r="LX116"/>
      <c r="LY116"/>
      <c r="LZ116"/>
      <c r="MA116"/>
      <c r="MB116"/>
      <c r="MC116"/>
      <c r="MD116"/>
      <c r="ME116"/>
      <c r="MF116"/>
      <c r="MG116"/>
      <c r="MH116"/>
      <c r="MI116"/>
      <c r="MJ116"/>
      <c r="MK116"/>
      <c r="ML116"/>
      <c r="MM116"/>
      <c r="MN116"/>
      <c r="MO116"/>
      <c r="MP116"/>
      <c r="MQ116"/>
      <c r="MR116"/>
      <c r="MS116"/>
      <c r="MT116"/>
      <c r="MU116"/>
      <c r="MV116"/>
      <c r="MW116"/>
      <c r="MX116"/>
      <c r="MY116"/>
      <c r="MZ116"/>
      <c r="NA116"/>
      <c r="NB116"/>
      <c r="NC116"/>
      <c r="ND116"/>
      <c r="NE116"/>
      <c r="NF116"/>
      <c r="NG116"/>
      <c r="NH116"/>
      <c r="NI116"/>
      <c r="NJ116"/>
      <c r="NK116"/>
      <c r="NL116"/>
      <c r="NM116"/>
      <c r="NN116"/>
      <c r="NO116"/>
      <c r="NP116"/>
      <c r="NQ116"/>
      <c r="NR116"/>
      <c r="NS116"/>
      <c r="NT116"/>
      <c r="NU116"/>
      <c r="NV116"/>
      <c r="NW116"/>
      <c r="NX116"/>
      <c r="NY116"/>
      <c r="NZ116"/>
      <c r="OA116"/>
      <c r="OB116"/>
      <c r="OC116"/>
      <c r="OD116"/>
      <c r="OE116"/>
      <c r="OF116"/>
      <c r="OG116"/>
      <c r="OH116"/>
      <c r="OI116"/>
      <c r="OJ116"/>
      <c r="OK116"/>
      <c r="OL116"/>
      <c r="OM116"/>
      <c r="ON116"/>
      <c r="OO116"/>
      <c r="OP116"/>
      <c r="OQ116"/>
      <c r="OR116"/>
      <c r="OS116"/>
      <c r="OT116"/>
      <c r="OU116"/>
      <c r="OV116"/>
      <c r="OW116"/>
      <c r="OX116"/>
      <c r="OY116"/>
      <c r="OZ116"/>
      <c r="PA116"/>
      <c r="PB116"/>
      <c r="PC116"/>
      <c r="PD116"/>
      <c r="PE116"/>
      <c r="PF116"/>
      <c r="PG116"/>
      <c r="PH116"/>
      <c r="PI116"/>
      <c r="PJ116"/>
      <c r="PK116"/>
      <c r="PL116"/>
      <c r="PM116"/>
      <c r="PN116"/>
      <c r="PO116"/>
      <c r="PP116"/>
      <c r="PQ116"/>
      <c r="PR116"/>
      <c r="PS116"/>
      <c r="PT116"/>
      <c r="PU116"/>
      <c r="PV116"/>
      <c r="PW116"/>
      <c r="PX116"/>
      <c r="PY116"/>
      <c r="PZ116"/>
      <c r="QA116"/>
      <c r="QB116"/>
      <c r="QC116"/>
      <c r="QD116"/>
      <c r="QE116"/>
      <c r="QF116"/>
      <c r="QG116"/>
      <c r="QH116"/>
      <c r="QI116"/>
      <c r="QJ116"/>
      <c r="QK116"/>
      <c r="QL116"/>
      <c r="QM116"/>
      <c r="QN116"/>
      <c r="QO116"/>
      <c r="QP116"/>
      <c r="QQ116"/>
      <c r="QR116"/>
      <c r="QS116"/>
      <c r="QT116"/>
      <c r="QU116"/>
      <c r="QV116"/>
      <c r="QW116"/>
      <c r="QX116"/>
      <c r="QY116"/>
      <c r="QZ116"/>
      <c r="RA116"/>
      <c r="RB116"/>
      <c r="RC116"/>
      <c r="RD116"/>
      <c r="RE116"/>
      <c r="RF116"/>
      <c r="RG116"/>
      <c r="RH116"/>
      <c r="RI116"/>
      <c r="RJ116"/>
      <c r="RK116"/>
      <c r="RL116"/>
      <c r="RM116"/>
      <c r="RN116"/>
      <c r="RO116"/>
      <c r="RP116"/>
      <c r="RQ116"/>
      <c r="RR116"/>
      <c r="RS116"/>
      <c r="RT116"/>
      <c r="RU116"/>
      <c r="RV116"/>
      <c r="RW116"/>
      <c r="RX116"/>
      <c r="RY116"/>
      <c r="RZ116"/>
      <c r="SA116"/>
      <c r="SB116"/>
      <c r="SC116"/>
      <c r="SD116"/>
      <c r="SE116"/>
      <c r="SF116"/>
      <c r="SG116"/>
      <c r="SH116"/>
      <c r="SI116"/>
      <c r="SJ116"/>
      <c r="SK116"/>
      <c r="SL116"/>
      <c r="SM116"/>
      <c r="SN116"/>
      <c r="SO116"/>
      <c r="SP116"/>
      <c r="SQ116"/>
      <c r="SR116"/>
      <c r="SS116"/>
      <c r="ST116"/>
      <c r="SU116"/>
      <c r="SV116"/>
      <c r="SW116"/>
      <c r="SX116"/>
      <c r="SY116"/>
      <c r="SZ116"/>
      <c r="TA116"/>
      <c r="TB116"/>
      <c r="TC116"/>
      <c r="TD116"/>
      <c r="TE116"/>
      <c r="TF116"/>
      <c r="TG116"/>
      <c r="TH116"/>
      <c r="TI116"/>
      <c r="TJ116"/>
      <c r="TK116"/>
      <c r="TL116"/>
      <c r="TM116"/>
      <c r="TN116"/>
      <c r="TO116"/>
      <c r="TP116"/>
      <c r="TQ116"/>
      <c r="TR116"/>
      <c r="TS116"/>
      <c r="TT116"/>
      <c r="TU116"/>
      <c r="TV116"/>
      <c r="TW116"/>
      <c r="TX116"/>
      <c r="TY116"/>
      <c r="TZ116"/>
      <c r="UA116"/>
      <c r="UB116"/>
      <c r="UC116"/>
      <c r="UD116"/>
      <c r="UE116"/>
      <c r="UF116"/>
      <c r="UG116"/>
      <c r="UH116"/>
      <c r="UI116"/>
      <c r="UJ116"/>
      <c r="UK116"/>
      <c r="UL116"/>
      <c r="UM116"/>
      <c r="UN116"/>
      <c r="UO116"/>
      <c r="UP116"/>
      <c r="UQ116"/>
      <c r="UR116"/>
      <c r="US116"/>
      <c r="UT116"/>
      <c r="UU116"/>
      <c r="UV116"/>
      <c r="UW116"/>
      <c r="UX116"/>
      <c r="UY116"/>
      <c r="UZ116"/>
      <c r="VA116"/>
      <c r="VB116"/>
      <c r="VC116"/>
      <c r="VD116"/>
      <c r="VE116"/>
      <c r="VF116"/>
      <c r="VG116"/>
      <c r="VH116"/>
      <c r="VI116"/>
      <c r="VJ116"/>
      <c r="VK116"/>
      <c r="VL116"/>
      <c r="VM116"/>
      <c r="VN116"/>
      <c r="VO116"/>
      <c r="VP116"/>
      <c r="VQ116"/>
      <c r="VR116"/>
      <c r="VS116"/>
      <c r="VT116"/>
      <c r="VU116"/>
      <c r="VV116"/>
      <c r="VW116"/>
      <c r="VX116"/>
      <c r="VY116"/>
      <c r="VZ116"/>
      <c r="WA116"/>
      <c r="WB116"/>
      <c r="WC116"/>
      <c r="WD116"/>
      <c r="WE116"/>
      <c r="WF116"/>
      <c r="WG116"/>
      <c r="WH116"/>
      <c r="WI116"/>
      <c r="WJ116"/>
      <c r="WK116"/>
      <c r="WL116"/>
      <c r="WM116"/>
      <c r="WN116"/>
      <c r="WO116"/>
      <c r="WP116"/>
      <c r="WQ116"/>
      <c r="WR116"/>
      <c r="WS116"/>
      <c r="WT116"/>
      <c r="WU116"/>
      <c r="WV116"/>
      <c r="WW116"/>
      <c r="WX116"/>
      <c r="WY116"/>
      <c r="WZ116"/>
      <c r="XA116"/>
      <c r="XB116"/>
      <c r="XC116"/>
      <c r="XD116"/>
      <c r="XE116"/>
      <c r="XF116"/>
      <c r="XG116"/>
      <c r="XH116"/>
      <c r="XI116"/>
      <c r="XJ116"/>
      <c r="XK116"/>
      <c r="XL116"/>
      <c r="XM116"/>
      <c r="XN116"/>
      <c r="XO116"/>
      <c r="XP116"/>
      <c r="XQ116"/>
      <c r="XR116"/>
      <c r="XS116"/>
      <c r="XT116"/>
      <c r="XU116"/>
      <c r="XV116"/>
      <c r="XW116"/>
      <c r="XX116"/>
      <c r="XY116"/>
      <c r="XZ116"/>
      <c r="YA116"/>
      <c r="YB116"/>
      <c r="YC116"/>
      <c r="YD116"/>
      <c r="YE116"/>
      <c r="YF116"/>
      <c r="YG116"/>
      <c r="YH116"/>
      <c r="YI116"/>
      <c r="YJ116"/>
      <c r="YK116"/>
      <c r="YL116"/>
      <c r="YM116"/>
      <c r="YN116"/>
      <c r="YO116"/>
      <c r="YP116"/>
      <c r="YQ116"/>
      <c r="YR116"/>
      <c r="YS116"/>
      <c r="YT116"/>
      <c r="YU116"/>
      <c r="YV116"/>
      <c r="YW116"/>
      <c r="YX116"/>
      <c r="YY116"/>
      <c r="YZ116"/>
      <c r="ZA116"/>
      <c r="ZB116"/>
      <c r="ZC116"/>
      <c r="ZD116"/>
      <c r="ZE116"/>
      <c r="ZF116"/>
      <c r="ZG116"/>
      <c r="ZH116"/>
      <c r="ZI116"/>
      <c r="ZJ116"/>
      <c r="ZK116"/>
      <c r="ZL116"/>
      <c r="ZM116"/>
      <c r="ZN116"/>
      <c r="ZO116"/>
      <c r="ZP116"/>
      <c r="ZQ116"/>
      <c r="ZR116"/>
      <c r="ZS116"/>
      <c r="ZT116"/>
      <c r="ZU116"/>
      <c r="ZV116"/>
      <c r="ZW116"/>
      <c r="ZX116"/>
      <c r="ZY116"/>
      <c r="ZZ116" s="52"/>
      <c r="AAA116" s="192"/>
      <c r="AAD116" s="90"/>
      <c r="AAE116" s="519">
        <f>IF(S.Planning.ExpandTeam="N",0,IF(S.Planning.DecisionToAddToPlan="A",1,0))</f>
        <v>1</v>
      </c>
      <c r="AAF116" s="90" t="s">
        <v>0</v>
      </c>
      <c r="AAG116" s="73">
        <f>S.Planning.AddConcepToPlanDate</f>
        <v>41554</v>
      </c>
      <c r="AAH116" s="73">
        <f>G116</f>
        <v>41554</v>
      </c>
      <c r="AAI116" s="72"/>
      <c r="AAJ116" s="55"/>
      <c r="AAK116" s="76" t="str">
        <f>"* obtains additional Q-Time number(s) from "&amp;S.Staff.TimeAccounting&amp;" if needed"</f>
        <v>* obtains additional Q-Time number(s) from RobertB if needed</v>
      </c>
      <c r="AAL116" s="90"/>
    </row>
    <row r="117" spans="1:714" s="23" customFormat="1" ht="15" customHeight="1" outlineLevel="1">
      <c r="A117" s="171"/>
      <c r="B117" s="361" t="str">
        <f>AAK117</f>
        <v>AndreaRW oraganizes team meetings to discuss and refine:</v>
      </c>
      <c r="C117" s="271" t="s">
        <v>0</v>
      </c>
      <c r="D117" s="274"/>
      <c r="E117" s="497"/>
      <c r="F117" s="497"/>
      <c r="G117" s="497"/>
      <c r="H117" s="497"/>
      <c r="I117" s="244"/>
      <c r="J117" s="196"/>
      <c r="K117" s="48"/>
      <c r="L117" s="48"/>
      <c r="M117" s="48"/>
      <c r="N117" s="48"/>
      <c r="O117" s="48"/>
      <c r="P117" s="48"/>
      <c r="Q117" s="48"/>
      <c r="R117" s="48"/>
      <c r="S117" s="48"/>
      <c r="T117" s="48"/>
      <c r="U117" s="48"/>
      <c r="V117" s="48"/>
      <c r="W117" s="48"/>
      <c r="X117" s="48"/>
      <c r="Y117" s="48"/>
      <c r="Z117" s="48"/>
      <c r="AA117" s="48"/>
      <c r="AB117" s="48"/>
      <c r="AC117" s="48"/>
      <c r="AD117" s="48"/>
      <c r="AE117" s="48"/>
      <c r="AF117" s="48"/>
      <c r="AG117" s="48"/>
      <c r="AH117" s="48"/>
      <c r="AI117" s="48"/>
      <c r="AJ117" s="48"/>
      <c r="AK117" s="48"/>
      <c r="AL117" s="48"/>
      <c r="AM117" s="48"/>
      <c r="AN117" s="48"/>
      <c r="AO117" s="48"/>
      <c r="AP117" s="48"/>
      <c r="AQ117" s="48"/>
      <c r="AR117" s="48"/>
      <c r="AS117" s="48"/>
      <c r="AT117" s="48"/>
      <c r="AU117" s="48"/>
      <c r="AV117" s="48"/>
      <c r="AW117" s="48"/>
      <c r="AX117" s="48"/>
      <c r="AY117" s="48"/>
      <c r="AZ117" s="48"/>
      <c r="BA117" s="48"/>
      <c r="BB117" s="48"/>
      <c r="BC117" s="48"/>
      <c r="BD117" s="48"/>
      <c r="BE117" s="48"/>
      <c r="BF117" s="48"/>
      <c r="BG117" s="48"/>
      <c r="BH117" s="48"/>
      <c r="BI117" s="48"/>
      <c r="BJ117" s="48"/>
      <c r="BK117" s="48"/>
      <c r="BL117" s="48"/>
      <c r="BM117" s="48"/>
      <c r="BN117" s="48"/>
      <c r="BO117" s="48"/>
      <c r="BP117" s="48"/>
      <c r="BQ117" s="48"/>
      <c r="BR117" s="48"/>
      <c r="BS117" s="48"/>
      <c r="BT117" s="48"/>
      <c r="BU117" s="48"/>
      <c r="BV117" s="48"/>
      <c r="BW117" s="48"/>
      <c r="BX117" s="48"/>
      <c r="BY117" s="48"/>
      <c r="BZ117" s="48"/>
      <c r="CA117" s="48"/>
      <c r="CB117" s="48"/>
      <c r="CC117" s="48"/>
      <c r="CD117" s="48"/>
      <c r="CE117" s="48"/>
      <c r="CF117" s="48"/>
      <c r="CG117" s="48"/>
      <c r="CH117" s="48"/>
      <c r="CI117" s="48"/>
      <c r="CJ117" s="48"/>
      <c r="CK117" s="48"/>
      <c r="CL117" s="48"/>
      <c r="CM117" s="48"/>
      <c r="CN117" s="48"/>
      <c r="CO117" s="48"/>
      <c r="CP117" s="48"/>
      <c r="CQ117" s="48"/>
      <c r="CR117" s="48"/>
      <c r="CS117" s="48"/>
      <c r="CT117" s="48"/>
      <c r="CU117" s="48"/>
      <c r="CV117" s="48"/>
      <c r="CW117" s="48"/>
      <c r="CX117" s="48"/>
      <c r="CY117" s="48"/>
      <c r="CZ117" s="48"/>
      <c r="DA117" s="48"/>
      <c r="DB117" s="48"/>
      <c r="DC117" s="48"/>
      <c r="DD117" s="48"/>
      <c r="DE117" s="48"/>
      <c r="DF117" s="48"/>
      <c r="DG117" s="48"/>
      <c r="DH117" s="48"/>
      <c r="DI117" s="48"/>
      <c r="DJ117" s="48"/>
      <c r="DK117" s="48"/>
      <c r="DL117" s="48"/>
      <c r="DM117" s="48"/>
      <c r="DN117" s="48"/>
      <c r="DO117" s="48"/>
      <c r="DP117" s="48"/>
      <c r="DQ117"/>
      <c r="DR117"/>
      <c r="DS117"/>
      <c r="DT117"/>
      <c r="DU117"/>
      <c r="DV117"/>
      <c r="DW117"/>
      <c r="DX117"/>
      <c r="DY117"/>
      <c r="DZ117"/>
      <c r="EA117"/>
      <c r="EB117"/>
      <c r="EC117"/>
      <c r="ED117"/>
      <c r="EE117"/>
      <c r="EF117"/>
      <c r="EG117"/>
      <c r="EH117"/>
      <c r="EI117"/>
      <c r="EJ117"/>
      <c r="EK117"/>
      <c r="EL117"/>
      <c r="EM117"/>
      <c r="EN117"/>
      <c r="EO117"/>
      <c r="EP117"/>
      <c r="EQ117"/>
      <c r="ER117"/>
      <c r="ES117"/>
      <c r="ET117"/>
      <c r="EU117"/>
      <c r="EV117"/>
      <c r="EW117"/>
      <c r="EX117"/>
      <c r="EY117"/>
      <c r="EZ117"/>
      <c r="FA117"/>
      <c r="FB117"/>
      <c r="FC117"/>
      <c r="FD117"/>
      <c r="FE117"/>
      <c r="FF117"/>
      <c r="FG117"/>
      <c r="FH117"/>
      <c r="FI117"/>
      <c r="FJ117"/>
      <c r="FK117"/>
      <c r="FL117"/>
      <c r="FM117"/>
      <c r="FN117"/>
      <c r="FO117"/>
      <c r="FP117"/>
      <c r="FQ117"/>
      <c r="FR117"/>
      <c r="FS117"/>
      <c r="FT117"/>
      <c r="FU117"/>
      <c r="FV117"/>
      <c r="FW117"/>
      <c r="FX117"/>
      <c r="FY117"/>
      <c r="FZ117"/>
      <c r="GA117"/>
      <c r="GB117"/>
      <c r="GC117"/>
      <c r="GD117"/>
      <c r="GE117"/>
      <c r="GF117"/>
      <c r="GG117"/>
      <c r="GH117"/>
      <c r="GI117"/>
      <c r="GJ117"/>
      <c r="GK117"/>
      <c r="GL117"/>
      <c r="GM117"/>
      <c r="GN117"/>
      <c r="GO117"/>
      <c r="GP117"/>
      <c r="GQ117"/>
      <c r="GR117"/>
      <c r="GS117"/>
      <c r="GT117"/>
      <c r="GU117"/>
      <c r="GV117"/>
      <c r="GW117"/>
      <c r="GX117"/>
      <c r="GY117"/>
      <c r="GZ117"/>
      <c r="HA117"/>
      <c r="HB117"/>
      <c r="HC117"/>
      <c r="HD117"/>
      <c r="HE117"/>
      <c r="HF117"/>
      <c r="HG117"/>
      <c r="HH117"/>
      <c r="HI117"/>
      <c r="HJ117"/>
      <c r="HK117"/>
      <c r="HL117"/>
      <c r="HM117"/>
      <c r="HN117"/>
      <c r="HO117"/>
      <c r="HP117"/>
      <c r="HQ117"/>
      <c r="HR117"/>
      <c r="HS117"/>
      <c r="HT117"/>
      <c r="HU117"/>
      <c r="HV117"/>
      <c r="HW117"/>
      <c r="HX117"/>
      <c r="HY117"/>
      <c r="HZ117"/>
      <c r="IA117"/>
      <c r="IB117"/>
      <c r="IC117"/>
      <c r="ID117"/>
      <c r="IE117"/>
      <c r="IF117"/>
      <c r="IG117"/>
      <c r="IH117"/>
      <c r="II117"/>
      <c r="IJ117"/>
      <c r="IK117"/>
      <c r="IL117"/>
      <c r="IM117"/>
      <c r="IN117"/>
      <c r="IO117"/>
      <c r="IP117"/>
      <c r="IQ117"/>
      <c r="IR117"/>
      <c r="IS117"/>
      <c r="IT117"/>
      <c r="IU117"/>
      <c r="IV117"/>
      <c r="IW117"/>
      <c r="IX117"/>
      <c r="IY117"/>
      <c r="IZ117"/>
      <c r="JA117"/>
      <c r="JB117"/>
      <c r="JC117"/>
      <c r="JD117"/>
      <c r="JE117"/>
      <c r="JF117"/>
      <c r="JG117"/>
      <c r="JH117"/>
      <c r="JI117"/>
      <c r="JJ117"/>
      <c r="JK117"/>
      <c r="JL117"/>
      <c r="JM117"/>
      <c r="JN117"/>
      <c r="JO117"/>
      <c r="JP117"/>
      <c r="JQ117"/>
      <c r="JR117"/>
      <c r="JS117"/>
      <c r="JT117"/>
      <c r="JU117"/>
      <c r="JV117"/>
      <c r="JW117"/>
      <c r="JX117"/>
      <c r="JY117"/>
      <c r="JZ117"/>
      <c r="KA117"/>
      <c r="KB117"/>
      <c r="KC117"/>
      <c r="KD117"/>
      <c r="KE117"/>
      <c r="KF117"/>
      <c r="KG117"/>
      <c r="KH117"/>
      <c r="KI117"/>
      <c r="KJ117"/>
      <c r="KK117"/>
      <c r="KL117"/>
      <c r="KM117"/>
      <c r="KN117"/>
      <c r="KO117"/>
      <c r="KP117"/>
      <c r="KQ117"/>
      <c r="KR117"/>
      <c r="KS117"/>
      <c r="KT117"/>
      <c r="KU117"/>
      <c r="KV117"/>
      <c r="KW117"/>
      <c r="KX117"/>
      <c r="KY117"/>
      <c r="KZ117"/>
      <c r="LA117"/>
      <c r="LB117"/>
      <c r="LC117"/>
      <c r="LD117"/>
      <c r="LE117"/>
      <c r="LF117"/>
      <c r="LG117"/>
      <c r="LH117"/>
      <c r="LI117"/>
      <c r="LJ117"/>
      <c r="LK117"/>
      <c r="LL117"/>
      <c r="LM117"/>
      <c r="LN117"/>
      <c r="LO117"/>
      <c r="LP117"/>
      <c r="LQ117"/>
      <c r="LR117"/>
      <c r="LS117"/>
      <c r="LT117"/>
      <c r="LU117"/>
      <c r="LV117"/>
      <c r="LW117"/>
      <c r="LX117"/>
      <c r="LY117"/>
      <c r="LZ117"/>
      <c r="MA117"/>
      <c r="MB117"/>
      <c r="MC117"/>
      <c r="MD117"/>
      <c r="ME117"/>
      <c r="MF117"/>
      <c r="MG117"/>
      <c r="MH117"/>
      <c r="MI117"/>
      <c r="MJ117"/>
      <c r="MK117"/>
      <c r="ML117"/>
      <c r="MM117"/>
      <c r="MN117"/>
      <c r="MO117"/>
      <c r="MP117"/>
      <c r="MQ117"/>
      <c r="MR117"/>
      <c r="MS117"/>
      <c r="MT117"/>
      <c r="MU117"/>
      <c r="MV117"/>
      <c r="MW117"/>
      <c r="MX117"/>
      <c r="MY117"/>
      <c r="MZ117"/>
      <c r="NA117"/>
      <c r="NB117"/>
      <c r="NC117"/>
      <c r="ND117"/>
      <c r="NE117"/>
      <c r="NF117"/>
      <c r="NG117"/>
      <c r="NH117"/>
      <c r="NI117"/>
      <c r="NJ117"/>
      <c r="NK117"/>
      <c r="NL117"/>
      <c r="NM117"/>
      <c r="NN117"/>
      <c r="NO117"/>
      <c r="NP117"/>
      <c r="NQ117"/>
      <c r="NR117"/>
      <c r="NS117"/>
      <c r="NT117"/>
      <c r="NU117"/>
      <c r="NV117"/>
      <c r="NW117"/>
      <c r="NX117"/>
      <c r="NY117"/>
      <c r="NZ117"/>
      <c r="OA117"/>
      <c r="OB117"/>
      <c r="OC117"/>
      <c r="OD117"/>
      <c r="OE117"/>
      <c r="OF117"/>
      <c r="OG117"/>
      <c r="OH117"/>
      <c r="OI117"/>
      <c r="OJ117"/>
      <c r="OK117"/>
      <c r="OL117"/>
      <c r="OM117"/>
      <c r="ON117"/>
      <c r="OO117"/>
      <c r="OP117"/>
      <c r="OQ117"/>
      <c r="OR117"/>
      <c r="OS117"/>
      <c r="OT117"/>
      <c r="OU117"/>
      <c r="OV117"/>
      <c r="OW117"/>
      <c r="OX117"/>
      <c r="OY117"/>
      <c r="OZ117"/>
      <c r="PA117"/>
      <c r="PB117"/>
      <c r="PC117"/>
      <c r="PD117"/>
      <c r="PE117"/>
      <c r="PF117"/>
      <c r="PG117"/>
      <c r="PH117"/>
      <c r="PI117"/>
      <c r="PJ117"/>
      <c r="PK117"/>
      <c r="PL117"/>
      <c r="PM117"/>
      <c r="PN117"/>
      <c r="PO117"/>
      <c r="PP117"/>
      <c r="PQ117"/>
      <c r="PR117"/>
      <c r="PS117"/>
      <c r="PT117"/>
      <c r="PU117"/>
      <c r="PV117"/>
      <c r="PW117"/>
      <c r="PX117"/>
      <c r="PY117"/>
      <c r="PZ117"/>
      <c r="QA117"/>
      <c r="QB117"/>
      <c r="QC117"/>
      <c r="QD117"/>
      <c r="QE117"/>
      <c r="QF117"/>
      <c r="QG117"/>
      <c r="QH117"/>
      <c r="QI117"/>
      <c r="QJ117"/>
      <c r="QK117"/>
      <c r="QL117"/>
      <c r="QM117"/>
      <c r="QN117"/>
      <c r="QO117"/>
      <c r="QP117"/>
      <c r="QQ117"/>
      <c r="QR117"/>
      <c r="QS117"/>
      <c r="QT117"/>
      <c r="QU117"/>
      <c r="QV117"/>
      <c r="QW117"/>
      <c r="QX117"/>
      <c r="QY117"/>
      <c r="QZ117"/>
      <c r="RA117"/>
      <c r="RB117"/>
      <c r="RC117"/>
      <c r="RD117"/>
      <c r="RE117"/>
      <c r="RF117"/>
      <c r="RG117"/>
      <c r="RH117"/>
      <c r="RI117"/>
      <c r="RJ117"/>
      <c r="RK117"/>
      <c r="RL117"/>
      <c r="RM117"/>
      <c r="RN117"/>
      <c r="RO117"/>
      <c r="RP117"/>
      <c r="RQ117"/>
      <c r="RR117"/>
      <c r="RS117"/>
      <c r="RT117"/>
      <c r="RU117"/>
      <c r="RV117"/>
      <c r="RW117"/>
      <c r="RX117"/>
      <c r="RY117"/>
      <c r="RZ117"/>
      <c r="SA117"/>
      <c r="SB117"/>
      <c r="SC117"/>
      <c r="SD117"/>
      <c r="SE117"/>
      <c r="SF117"/>
      <c r="SG117"/>
      <c r="SH117"/>
      <c r="SI117"/>
      <c r="SJ117"/>
      <c r="SK117"/>
      <c r="SL117"/>
      <c r="SM117"/>
      <c r="SN117"/>
      <c r="SO117"/>
      <c r="SP117"/>
      <c r="SQ117"/>
      <c r="SR117"/>
      <c r="SS117"/>
      <c r="ST117"/>
      <c r="SU117"/>
      <c r="SV117"/>
      <c r="SW117"/>
      <c r="SX117"/>
      <c r="SY117"/>
      <c r="SZ117"/>
      <c r="TA117"/>
      <c r="TB117"/>
      <c r="TC117"/>
      <c r="TD117"/>
      <c r="TE117"/>
      <c r="TF117"/>
      <c r="TG117"/>
      <c r="TH117"/>
      <c r="TI117"/>
      <c r="TJ117"/>
      <c r="TK117"/>
      <c r="TL117"/>
      <c r="TM117"/>
      <c r="TN117"/>
      <c r="TO117"/>
      <c r="TP117"/>
      <c r="TQ117"/>
      <c r="TR117"/>
      <c r="TS117"/>
      <c r="TT117"/>
      <c r="TU117"/>
      <c r="TV117"/>
      <c r="TW117"/>
      <c r="TX117"/>
      <c r="TY117"/>
      <c r="TZ117"/>
      <c r="UA117"/>
      <c r="UB117"/>
      <c r="UC117"/>
      <c r="UD117"/>
      <c r="UE117"/>
      <c r="UF117"/>
      <c r="UG117"/>
      <c r="UH117"/>
      <c r="UI117"/>
      <c r="UJ117"/>
      <c r="UK117"/>
      <c r="UL117"/>
      <c r="UM117"/>
      <c r="UN117"/>
      <c r="UO117"/>
      <c r="UP117"/>
      <c r="UQ117"/>
      <c r="UR117"/>
      <c r="US117"/>
      <c r="UT117"/>
      <c r="UU117"/>
      <c r="UV117"/>
      <c r="UW117"/>
      <c r="UX117"/>
      <c r="UY117"/>
      <c r="UZ117"/>
      <c r="VA117"/>
      <c r="VB117"/>
      <c r="VC117"/>
      <c r="VD117"/>
      <c r="VE117"/>
      <c r="VF117"/>
      <c r="VG117"/>
      <c r="VH117"/>
      <c r="VI117"/>
      <c r="VJ117"/>
      <c r="VK117"/>
      <c r="VL117"/>
      <c r="VM117"/>
      <c r="VN117"/>
      <c r="VO117"/>
      <c r="VP117"/>
      <c r="VQ117"/>
      <c r="VR117"/>
      <c r="VS117"/>
      <c r="VT117"/>
      <c r="VU117"/>
      <c r="VV117"/>
      <c r="VW117"/>
      <c r="VX117"/>
      <c r="VY117"/>
      <c r="VZ117"/>
      <c r="WA117"/>
      <c r="WB117"/>
      <c r="WC117"/>
      <c r="WD117"/>
      <c r="WE117"/>
      <c r="WF117"/>
      <c r="WG117"/>
      <c r="WH117"/>
      <c r="WI117"/>
      <c r="WJ117"/>
      <c r="WK117"/>
      <c r="WL117"/>
      <c r="WM117"/>
      <c r="WN117"/>
      <c r="WO117"/>
      <c r="WP117"/>
      <c r="WQ117"/>
      <c r="WR117"/>
      <c r="WS117"/>
      <c r="WT117"/>
      <c r="WU117"/>
      <c r="WV117"/>
      <c r="WW117"/>
      <c r="WX117"/>
      <c r="WY117"/>
      <c r="WZ117"/>
      <c r="XA117"/>
      <c r="XB117"/>
      <c r="XC117"/>
      <c r="XD117"/>
      <c r="XE117"/>
      <c r="XF117"/>
      <c r="XG117"/>
      <c r="XH117"/>
      <c r="XI117"/>
      <c r="XJ117"/>
      <c r="XK117"/>
      <c r="XL117"/>
      <c r="XM117"/>
      <c r="XN117"/>
      <c r="XO117"/>
      <c r="XP117"/>
      <c r="XQ117"/>
      <c r="XR117"/>
      <c r="XS117"/>
      <c r="XT117"/>
      <c r="XU117"/>
      <c r="XV117"/>
      <c r="XW117"/>
      <c r="XX117"/>
      <c r="XY117"/>
      <c r="XZ117"/>
      <c r="YA117"/>
      <c r="YB117"/>
      <c r="YC117"/>
      <c r="YD117"/>
      <c r="YE117"/>
      <c r="YF117"/>
      <c r="YG117"/>
      <c r="YH117"/>
      <c r="YI117"/>
      <c r="YJ117"/>
      <c r="YK117"/>
      <c r="YL117"/>
      <c r="YM117"/>
      <c r="YN117"/>
      <c r="YO117"/>
      <c r="YP117"/>
      <c r="YQ117"/>
      <c r="YR117"/>
      <c r="YS117"/>
      <c r="YT117"/>
      <c r="YU117"/>
      <c r="YV117"/>
      <c r="YW117"/>
      <c r="YX117"/>
      <c r="YY117"/>
      <c r="YZ117"/>
      <c r="ZA117"/>
      <c r="ZB117"/>
      <c r="ZC117"/>
      <c r="ZD117"/>
      <c r="ZE117"/>
      <c r="ZF117"/>
      <c r="ZG117"/>
      <c r="ZH117"/>
      <c r="ZI117"/>
      <c r="ZJ117"/>
      <c r="ZK117"/>
      <c r="ZL117"/>
      <c r="ZM117"/>
      <c r="ZN117"/>
      <c r="ZO117"/>
      <c r="ZP117"/>
      <c r="ZQ117"/>
      <c r="ZR117"/>
      <c r="ZS117"/>
      <c r="ZT117"/>
      <c r="ZU117"/>
      <c r="ZV117"/>
      <c r="ZW117"/>
      <c r="ZX117"/>
      <c r="ZY117"/>
      <c r="ZZ117" s="52"/>
      <c r="AAA117" s="192"/>
      <c r="AAD117" s="90"/>
      <c r="AAE117" s="519">
        <f>IF(OR(S.Planning.CommunicationsPlan="Y",S.Planning.MessageMap="Y",S.Planning.ProgramWebPage="Y"),1,0)</f>
        <v>1</v>
      </c>
      <c r="AAF117" s="190" t="s">
        <v>52</v>
      </c>
      <c r="AAG117" s="60"/>
      <c r="AAH117" s="60"/>
      <c r="AAI117" s="72"/>
      <c r="AAJ117" s="55"/>
      <c r="AAK117" s="76" t="str">
        <f>IF(S.Planning.ExpandTeam="N",S.Staff.Lead&amp;" refines:",S.Staff.Lead&amp;" oraganizes team meetings to discuss and refine:")</f>
        <v>AndreaRW oraganizes team meetings to discuss and refine:</v>
      </c>
      <c r="AAL117" s="90"/>
    </row>
    <row r="118" spans="1:714" s="23" customFormat="1" ht="15.75" customHeight="1" outlineLevel="1">
      <c r="A118" s="171"/>
      <c r="B118" s="363" t="s">
        <v>471</v>
      </c>
      <c r="C118" s="278"/>
      <c r="D118" s="261"/>
      <c r="E118" s="263">
        <f>NETWORKDAYS(G118,H118,S.DDL_DEQClosed)</f>
        <v>1</v>
      </c>
      <c r="F118" s="457">
        <f ca="1">IF(YEAR(H118)&gt;2000,NETWORKDAYS(TODAY(),H118,S.DDL_DEQClosed),0)</f>
        <v>-14</v>
      </c>
      <c r="G118" s="264">
        <f t="shared" si="46"/>
        <v>41554</v>
      </c>
      <c r="H118" s="264">
        <f t="shared" ref="H118:H121" si="52">AAH118</f>
        <v>41554</v>
      </c>
      <c r="I118" s="244"/>
      <c r="J118" s="193"/>
      <c r="K118" s="46"/>
      <c r="L118" s="46"/>
      <c r="M118" s="46"/>
      <c r="N118" s="46"/>
      <c r="O118" s="46"/>
      <c r="P118" s="46"/>
      <c r="Q118" s="46"/>
      <c r="R118" s="46"/>
      <c r="S118" s="46"/>
      <c r="T118" s="46"/>
      <c r="U118" s="46"/>
      <c r="V118" s="46"/>
      <c r="W118" s="46"/>
      <c r="X118" s="46"/>
      <c r="Y118" s="46"/>
      <c r="Z118" s="46"/>
      <c r="AA118" s="46"/>
      <c r="AB118" s="46"/>
      <c r="AC118" s="46"/>
      <c r="AD118" s="46"/>
      <c r="AE118" s="46"/>
      <c r="AF118" s="46"/>
      <c r="AG118" s="46"/>
      <c r="AH118" s="46"/>
      <c r="AI118" s="46"/>
      <c r="AJ118" s="46"/>
      <c r="AK118" s="46"/>
      <c r="AL118" s="46"/>
      <c r="AM118" s="46"/>
      <c r="AN118" s="46"/>
      <c r="AO118" s="46"/>
      <c r="AP118" s="46"/>
      <c r="AQ118" s="46"/>
      <c r="AR118" s="46"/>
      <c r="AS118" s="46"/>
      <c r="AT118" s="46"/>
      <c r="AU118" s="46"/>
      <c r="AV118" s="46"/>
      <c r="AW118" s="46"/>
      <c r="AX118" s="46"/>
      <c r="AY118" s="46"/>
      <c r="AZ118" s="46"/>
      <c r="BA118" s="46"/>
      <c r="BB118" s="46"/>
      <c r="BC118" s="46"/>
      <c r="BD118" s="46"/>
      <c r="BE118" s="46"/>
      <c r="BF118" s="46"/>
      <c r="BG118" s="46"/>
      <c r="BH118" s="46"/>
      <c r="BI118" s="46"/>
      <c r="BJ118" s="46"/>
      <c r="BK118" s="46"/>
      <c r="BL118" s="46"/>
      <c r="BM118" s="46"/>
      <c r="BN118" s="46"/>
      <c r="BO118" s="46"/>
      <c r="BP118" s="46"/>
      <c r="BQ118" s="46"/>
      <c r="BR118" s="46"/>
      <c r="BS118" s="46"/>
      <c r="BT118" s="46"/>
      <c r="BU118" s="46"/>
      <c r="BV118" s="46"/>
      <c r="BW118" s="46"/>
      <c r="BX118" s="46"/>
      <c r="BY118" s="46"/>
      <c r="BZ118" s="46"/>
      <c r="CA118" s="46"/>
      <c r="CB118" s="46"/>
      <c r="CC118" s="46"/>
      <c r="CD118" s="46"/>
      <c r="CE118" s="46"/>
      <c r="CF118" s="46"/>
      <c r="CG118" s="46"/>
      <c r="CH118" s="46"/>
      <c r="CI118" s="46"/>
      <c r="CJ118" s="46"/>
      <c r="CK118" s="46"/>
      <c r="CL118" s="46"/>
      <c r="CM118" s="46"/>
      <c r="CN118" s="46"/>
      <c r="CO118" s="46"/>
      <c r="CP118" s="46"/>
      <c r="CQ118" s="46"/>
      <c r="CR118" s="46"/>
      <c r="CS118" s="46"/>
      <c r="CT118" s="46"/>
      <c r="CU118" s="46"/>
      <c r="CV118" s="46"/>
      <c r="CW118" s="46"/>
      <c r="CX118" s="46"/>
      <c r="CY118" s="46"/>
      <c r="CZ118" s="46"/>
      <c r="DA118" s="46"/>
      <c r="DB118" s="46"/>
      <c r="DC118" s="46"/>
      <c r="DD118" s="46"/>
      <c r="DE118" s="46"/>
      <c r="DF118" s="46"/>
      <c r="DG118" s="46"/>
      <c r="DH118" s="46"/>
      <c r="DI118" s="46"/>
      <c r="DJ118" s="46"/>
      <c r="DK118" s="46"/>
      <c r="DL118" s="46"/>
      <c r="DM118" s="46"/>
      <c r="DN118" s="46"/>
      <c r="DO118" s="46"/>
      <c r="DP118" s="46"/>
      <c r="DQ118"/>
      <c r="DR118"/>
      <c r="DS118"/>
      <c r="DT118"/>
      <c r="DU118"/>
      <c r="DV118"/>
      <c r="DW118"/>
      <c r="DX118"/>
      <c r="DY118"/>
      <c r="DZ118"/>
      <c r="EA118"/>
      <c r="EB118"/>
      <c r="EC118"/>
      <c r="ED118"/>
      <c r="EE118"/>
      <c r="EF118"/>
      <c r="EG118"/>
      <c r="EH118"/>
      <c r="EI118"/>
      <c r="EJ118"/>
      <c r="EK118"/>
      <c r="EL118"/>
      <c r="EM118"/>
      <c r="EN118"/>
      <c r="EO118"/>
      <c r="EP118"/>
      <c r="EQ118"/>
      <c r="ER118"/>
      <c r="ES118"/>
      <c r="ET118"/>
      <c r="EU118"/>
      <c r="EV118"/>
      <c r="EW118"/>
      <c r="EX118"/>
      <c r="EY118"/>
      <c r="EZ118"/>
      <c r="FA118"/>
      <c r="FB118"/>
      <c r="FC118"/>
      <c r="FD118"/>
      <c r="FE118"/>
      <c r="FF118"/>
      <c r="FG118"/>
      <c r="FH118"/>
      <c r="FI118"/>
      <c r="FJ118"/>
      <c r="FK118"/>
      <c r="FL118"/>
      <c r="FM118"/>
      <c r="FN118"/>
      <c r="FO118"/>
      <c r="FP118"/>
      <c r="FQ118"/>
      <c r="FR118"/>
      <c r="FS118"/>
      <c r="FT118"/>
      <c r="FU118"/>
      <c r="FV118"/>
      <c r="FW118"/>
      <c r="FX118"/>
      <c r="FY118"/>
      <c r="FZ118"/>
      <c r="GA118"/>
      <c r="GB118"/>
      <c r="GC118"/>
      <c r="GD118"/>
      <c r="GE118"/>
      <c r="GF118"/>
      <c r="GG118"/>
      <c r="GH118"/>
      <c r="GI118"/>
      <c r="GJ118"/>
      <c r="GK118"/>
      <c r="GL118"/>
      <c r="GM118"/>
      <c r="GN118"/>
      <c r="GO118"/>
      <c r="GP118"/>
      <c r="GQ118"/>
      <c r="GR118"/>
      <c r="GS118"/>
      <c r="GT118"/>
      <c r="GU118"/>
      <c r="GV118"/>
      <c r="GW118"/>
      <c r="GX118"/>
      <c r="GY118"/>
      <c r="GZ118"/>
      <c r="HA118"/>
      <c r="HB118"/>
      <c r="HC118"/>
      <c r="HD118"/>
      <c r="HE118"/>
      <c r="HF118"/>
      <c r="HG118"/>
      <c r="HH118"/>
      <c r="HI118"/>
      <c r="HJ118"/>
      <c r="HK118"/>
      <c r="HL118"/>
      <c r="HM118"/>
      <c r="HN118"/>
      <c r="HO118"/>
      <c r="HP118"/>
      <c r="HQ118"/>
      <c r="HR118"/>
      <c r="HS118"/>
      <c r="HT118"/>
      <c r="HU118"/>
      <c r="HV118"/>
      <c r="HW118"/>
      <c r="HX118"/>
      <c r="HY118"/>
      <c r="HZ118"/>
      <c r="IA118"/>
      <c r="IB118"/>
      <c r="IC118"/>
      <c r="ID118"/>
      <c r="IE118"/>
      <c r="IF118"/>
      <c r="IG118"/>
      <c r="IH118"/>
      <c r="II118"/>
      <c r="IJ118"/>
      <c r="IK118"/>
      <c r="IL118"/>
      <c r="IM118"/>
      <c r="IN118"/>
      <c r="IO118"/>
      <c r="IP118"/>
      <c r="IQ118"/>
      <c r="IR118"/>
      <c r="IS118"/>
      <c r="IT118"/>
      <c r="IU118"/>
      <c r="IV118"/>
      <c r="IW118"/>
      <c r="IX118"/>
      <c r="IY118"/>
      <c r="IZ118"/>
      <c r="JA118"/>
      <c r="JB118"/>
      <c r="JC118"/>
      <c r="JD118"/>
      <c r="JE118"/>
      <c r="JF118"/>
      <c r="JG118"/>
      <c r="JH118"/>
      <c r="JI118"/>
      <c r="JJ118"/>
      <c r="JK118"/>
      <c r="JL118"/>
      <c r="JM118"/>
      <c r="JN118"/>
      <c r="JO118"/>
      <c r="JP118"/>
      <c r="JQ118"/>
      <c r="JR118"/>
      <c r="JS118"/>
      <c r="JT118"/>
      <c r="JU118"/>
      <c r="JV118"/>
      <c r="JW118"/>
      <c r="JX118"/>
      <c r="JY118"/>
      <c r="JZ118"/>
      <c r="KA118"/>
      <c r="KB118"/>
      <c r="KC118"/>
      <c r="KD118"/>
      <c r="KE118"/>
      <c r="KF118"/>
      <c r="KG118"/>
      <c r="KH118"/>
      <c r="KI118"/>
      <c r="KJ118"/>
      <c r="KK118"/>
      <c r="KL118"/>
      <c r="KM118"/>
      <c r="KN118"/>
      <c r="KO118"/>
      <c r="KP118"/>
      <c r="KQ118"/>
      <c r="KR118"/>
      <c r="KS118"/>
      <c r="KT118"/>
      <c r="KU118"/>
      <c r="KV118"/>
      <c r="KW118"/>
      <c r="KX118"/>
      <c r="KY118"/>
      <c r="KZ118"/>
      <c r="LA118"/>
      <c r="LB118"/>
      <c r="LC118"/>
      <c r="LD118"/>
      <c r="LE118"/>
      <c r="LF118"/>
      <c r="LG118"/>
      <c r="LH118"/>
      <c r="LI118"/>
      <c r="LJ118"/>
      <c r="LK118"/>
      <c r="LL118"/>
      <c r="LM118"/>
      <c r="LN118"/>
      <c r="LO118"/>
      <c r="LP118"/>
      <c r="LQ118"/>
      <c r="LR118"/>
      <c r="LS118"/>
      <c r="LT118"/>
      <c r="LU118"/>
      <c r="LV118"/>
      <c r="LW118"/>
      <c r="LX118"/>
      <c r="LY118"/>
      <c r="LZ118"/>
      <c r="MA118"/>
      <c r="MB118"/>
      <c r="MC118"/>
      <c r="MD118"/>
      <c r="ME118"/>
      <c r="MF118"/>
      <c r="MG118"/>
      <c r="MH118"/>
      <c r="MI118"/>
      <c r="MJ118"/>
      <c r="MK118"/>
      <c r="ML118"/>
      <c r="MM118"/>
      <c r="MN118"/>
      <c r="MO118"/>
      <c r="MP118"/>
      <c r="MQ118"/>
      <c r="MR118"/>
      <c r="MS118"/>
      <c r="MT118"/>
      <c r="MU118"/>
      <c r="MV118"/>
      <c r="MW118"/>
      <c r="MX118"/>
      <c r="MY118"/>
      <c r="MZ118"/>
      <c r="NA118"/>
      <c r="NB118"/>
      <c r="NC118"/>
      <c r="ND118"/>
      <c r="NE118"/>
      <c r="NF118"/>
      <c r="NG118"/>
      <c r="NH118"/>
      <c r="NI118"/>
      <c r="NJ118"/>
      <c r="NK118"/>
      <c r="NL118"/>
      <c r="NM118"/>
      <c r="NN118"/>
      <c r="NO118"/>
      <c r="NP118"/>
      <c r="NQ118"/>
      <c r="NR118"/>
      <c r="NS118"/>
      <c r="NT118"/>
      <c r="NU118"/>
      <c r="NV118"/>
      <c r="NW118"/>
      <c r="NX118"/>
      <c r="NY118"/>
      <c r="NZ118"/>
      <c r="OA118"/>
      <c r="OB118"/>
      <c r="OC118"/>
      <c r="OD118"/>
      <c r="OE118"/>
      <c r="OF118"/>
      <c r="OG118"/>
      <c r="OH118"/>
      <c r="OI118"/>
      <c r="OJ118"/>
      <c r="OK118"/>
      <c r="OL118"/>
      <c r="OM118"/>
      <c r="ON118"/>
      <c r="OO118"/>
      <c r="OP118"/>
      <c r="OQ118"/>
      <c r="OR118"/>
      <c r="OS118"/>
      <c r="OT118"/>
      <c r="OU118"/>
      <c r="OV118"/>
      <c r="OW118"/>
      <c r="OX118"/>
      <c r="OY118"/>
      <c r="OZ118"/>
      <c r="PA118"/>
      <c r="PB118"/>
      <c r="PC118"/>
      <c r="PD118"/>
      <c r="PE118"/>
      <c r="PF118"/>
      <c r="PG118"/>
      <c r="PH118"/>
      <c r="PI118"/>
      <c r="PJ118"/>
      <c r="PK118"/>
      <c r="PL118"/>
      <c r="PM118"/>
      <c r="PN118"/>
      <c r="PO118"/>
      <c r="PP118"/>
      <c r="PQ118"/>
      <c r="PR118"/>
      <c r="PS118"/>
      <c r="PT118"/>
      <c r="PU118"/>
      <c r="PV118"/>
      <c r="PW118"/>
      <c r="PX118"/>
      <c r="PY118"/>
      <c r="PZ118"/>
      <c r="QA118"/>
      <c r="QB118"/>
      <c r="QC118"/>
      <c r="QD118"/>
      <c r="QE118"/>
      <c r="QF118"/>
      <c r="QG118"/>
      <c r="QH118"/>
      <c r="QI118"/>
      <c r="QJ118"/>
      <c r="QK118"/>
      <c r="QL118"/>
      <c r="QM118"/>
      <c r="QN118"/>
      <c r="QO118"/>
      <c r="QP118"/>
      <c r="QQ118"/>
      <c r="QR118"/>
      <c r="QS118"/>
      <c r="QT118"/>
      <c r="QU118"/>
      <c r="QV118"/>
      <c r="QW118"/>
      <c r="QX118"/>
      <c r="QY118"/>
      <c r="QZ118"/>
      <c r="RA118"/>
      <c r="RB118"/>
      <c r="RC118"/>
      <c r="RD118"/>
      <c r="RE118"/>
      <c r="RF118"/>
      <c r="RG118"/>
      <c r="RH118"/>
      <c r="RI118"/>
      <c r="RJ118"/>
      <c r="RK118"/>
      <c r="RL118"/>
      <c r="RM118"/>
      <c r="RN118"/>
      <c r="RO118"/>
      <c r="RP118"/>
      <c r="RQ118"/>
      <c r="RR118"/>
      <c r="RS118"/>
      <c r="RT118"/>
      <c r="RU118"/>
      <c r="RV118"/>
      <c r="RW118"/>
      <c r="RX118"/>
      <c r="RY118"/>
      <c r="RZ118"/>
      <c r="SA118"/>
      <c r="SB118"/>
      <c r="SC118"/>
      <c r="SD118"/>
      <c r="SE118"/>
      <c r="SF118"/>
      <c r="SG118"/>
      <c r="SH118"/>
      <c r="SI118"/>
      <c r="SJ118"/>
      <c r="SK118"/>
      <c r="SL118"/>
      <c r="SM118"/>
      <c r="SN118"/>
      <c r="SO118"/>
      <c r="SP118"/>
      <c r="SQ118"/>
      <c r="SR118"/>
      <c r="SS118"/>
      <c r="ST118"/>
      <c r="SU118"/>
      <c r="SV118"/>
      <c r="SW118"/>
      <c r="SX118"/>
      <c r="SY118"/>
      <c r="SZ118"/>
      <c r="TA118"/>
      <c r="TB118"/>
      <c r="TC118"/>
      <c r="TD118"/>
      <c r="TE118"/>
      <c r="TF118"/>
      <c r="TG118"/>
      <c r="TH118"/>
      <c r="TI118"/>
      <c r="TJ118"/>
      <c r="TK118"/>
      <c r="TL118"/>
      <c r="TM118"/>
      <c r="TN118"/>
      <c r="TO118"/>
      <c r="TP118"/>
      <c r="TQ118"/>
      <c r="TR118"/>
      <c r="TS118"/>
      <c r="TT118"/>
      <c r="TU118"/>
      <c r="TV118"/>
      <c r="TW118"/>
      <c r="TX118"/>
      <c r="TY118"/>
      <c r="TZ118"/>
      <c r="UA118"/>
      <c r="UB118"/>
      <c r="UC118"/>
      <c r="UD118"/>
      <c r="UE118"/>
      <c r="UF118"/>
      <c r="UG118"/>
      <c r="UH118"/>
      <c r="UI118"/>
      <c r="UJ118"/>
      <c r="UK118"/>
      <c r="UL118"/>
      <c r="UM118"/>
      <c r="UN118"/>
      <c r="UO118"/>
      <c r="UP118"/>
      <c r="UQ118"/>
      <c r="UR118"/>
      <c r="US118"/>
      <c r="UT118"/>
      <c r="UU118"/>
      <c r="UV118"/>
      <c r="UW118"/>
      <c r="UX118"/>
      <c r="UY118"/>
      <c r="UZ118"/>
      <c r="VA118"/>
      <c r="VB118"/>
      <c r="VC118"/>
      <c r="VD118"/>
      <c r="VE118"/>
      <c r="VF118"/>
      <c r="VG118"/>
      <c r="VH118"/>
      <c r="VI118"/>
      <c r="VJ118"/>
      <c r="VK118"/>
      <c r="VL118"/>
      <c r="VM118"/>
      <c r="VN118"/>
      <c r="VO118"/>
      <c r="VP118"/>
      <c r="VQ118"/>
      <c r="VR118"/>
      <c r="VS118"/>
      <c r="VT118"/>
      <c r="VU118"/>
      <c r="VV118"/>
      <c r="VW118"/>
      <c r="VX118"/>
      <c r="VY118"/>
      <c r="VZ118"/>
      <c r="WA118"/>
      <c r="WB118"/>
      <c r="WC118"/>
      <c r="WD118"/>
      <c r="WE118"/>
      <c r="WF118"/>
      <c r="WG118"/>
      <c r="WH118"/>
      <c r="WI118"/>
      <c r="WJ118"/>
      <c r="WK118"/>
      <c r="WL118"/>
      <c r="WM118"/>
      <c r="WN118"/>
      <c r="WO118"/>
      <c r="WP118"/>
      <c r="WQ118"/>
      <c r="WR118"/>
      <c r="WS118"/>
      <c r="WT118"/>
      <c r="WU118"/>
      <c r="WV118"/>
      <c r="WW118"/>
      <c r="WX118"/>
      <c r="WY118"/>
      <c r="WZ118"/>
      <c r="XA118"/>
      <c r="XB118"/>
      <c r="XC118"/>
      <c r="XD118"/>
      <c r="XE118"/>
      <c r="XF118"/>
      <c r="XG118"/>
      <c r="XH118"/>
      <c r="XI118"/>
      <c r="XJ118"/>
      <c r="XK118"/>
      <c r="XL118"/>
      <c r="XM118"/>
      <c r="XN118"/>
      <c r="XO118"/>
      <c r="XP118"/>
      <c r="XQ118"/>
      <c r="XR118"/>
      <c r="XS118"/>
      <c r="XT118"/>
      <c r="XU118"/>
      <c r="XV118"/>
      <c r="XW118"/>
      <c r="XX118"/>
      <c r="XY118"/>
      <c r="XZ118"/>
      <c r="YA118"/>
      <c r="YB118"/>
      <c r="YC118"/>
      <c r="YD118"/>
      <c r="YE118"/>
      <c r="YF118"/>
      <c r="YG118"/>
      <c r="YH118"/>
      <c r="YI118"/>
      <c r="YJ118"/>
      <c r="YK118"/>
      <c r="YL118"/>
      <c r="YM118"/>
      <c r="YN118"/>
      <c r="YO118"/>
      <c r="YP118"/>
      <c r="YQ118"/>
      <c r="YR118"/>
      <c r="YS118"/>
      <c r="YT118"/>
      <c r="YU118"/>
      <c r="YV118"/>
      <c r="YW118"/>
      <c r="YX118"/>
      <c r="YY118"/>
      <c r="YZ118"/>
      <c r="ZA118"/>
      <c r="ZB118"/>
      <c r="ZC118"/>
      <c r="ZD118"/>
      <c r="ZE118"/>
      <c r="ZF118"/>
      <c r="ZG118"/>
      <c r="ZH118"/>
      <c r="ZI118"/>
      <c r="ZJ118"/>
      <c r="ZK118"/>
      <c r="ZL118"/>
      <c r="ZM118"/>
      <c r="ZN118"/>
      <c r="ZO118"/>
      <c r="ZP118"/>
      <c r="ZQ118"/>
      <c r="ZR118"/>
      <c r="ZS118"/>
      <c r="ZT118"/>
      <c r="ZU118"/>
      <c r="ZV118"/>
      <c r="ZW118"/>
      <c r="ZX118"/>
      <c r="ZY118"/>
      <c r="ZZ118" s="52"/>
      <c r="AAA118" s="192" t="s">
        <v>0</v>
      </c>
      <c r="AAB118"/>
      <c r="AAC118"/>
      <c r="AAD118" s="90"/>
      <c r="AAE118" s="519">
        <f t="shared" si="44"/>
        <v>1</v>
      </c>
      <c r="AAF118" s="90"/>
      <c r="AAG118" s="73">
        <f>S.Planning.AddConcepToPlanDate</f>
        <v>41554</v>
      </c>
      <c r="AAH118" s="73">
        <f>G118</f>
        <v>41554</v>
      </c>
      <c r="AAI118" s="72"/>
      <c r="AAJ118" s="75"/>
      <c r="AAK118" s="85" t="s">
        <v>0</v>
      </c>
      <c r="AAL118" s="90"/>
    </row>
    <row r="119" spans="1:714" s="23" customFormat="1" ht="15.75" customHeight="1" outlineLevel="1">
      <c r="A119" s="171"/>
      <c r="B119" s="363" t="s">
        <v>472</v>
      </c>
      <c r="C119" s="278"/>
      <c r="D119" s="261"/>
      <c r="E119" s="263">
        <f>NETWORKDAYS(G119,H119,S.DDL_DEQClosed)</f>
        <v>1</v>
      </c>
      <c r="F119" s="457">
        <f ca="1">IF(YEAR(H119)&gt;2000,NETWORKDAYS(TODAY(),H119,S.DDL_DEQClosed),0)</f>
        <v>-14</v>
      </c>
      <c r="G119" s="264">
        <f t="shared" si="46"/>
        <v>41554</v>
      </c>
      <c r="H119" s="264">
        <f t="shared" si="52"/>
        <v>41554</v>
      </c>
      <c r="I119" s="244"/>
      <c r="J119" s="193"/>
      <c r="K119" s="46"/>
      <c r="L119" s="46"/>
      <c r="M119" s="46"/>
      <c r="N119" s="46"/>
      <c r="O119" s="46"/>
      <c r="P119" s="46"/>
      <c r="Q119" s="46"/>
      <c r="R119" s="46"/>
      <c r="S119" s="46"/>
      <c r="T119" s="46"/>
      <c r="U119" s="46"/>
      <c r="V119" s="46"/>
      <c r="W119" s="46"/>
      <c r="X119" s="46"/>
      <c r="Y119" s="46"/>
      <c r="Z119" s="46"/>
      <c r="AA119" s="46"/>
      <c r="AB119" s="46"/>
      <c r="AC119" s="46"/>
      <c r="AD119" s="46"/>
      <c r="AE119" s="46"/>
      <c r="AF119" s="46"/>
      <c r="AG119" s="46"/>
      <c r="AH119" s="46"/>
      <c r="AI119" s="46"/>
      <c r="AJ119" s="46"/>
      <c r="AK119" s="46"/>
      <c r="AL119" s="46"/>
      <c r="AM119" s="46"/>
      <c r="AN119" s="46"/>
      <c r="AO119" s="46"/>
      <c r="AP119" s="46"/>
      <c r="AQ119" s="46"/>
      <c r="AR119" s="46"/>
      <c r="AS119" s="46"/>
      <c r="AT119" s="46"/>
      <c r="AU119" s="46"/>
      <c r="AV119" s="46"/>
      <c r="AW119" s="46"/>
      <c r="AX119" s="46"/>
      <c r="AY119" s="46"/>
      <c r="AZ119" s="46"/>
      <c r="BA119" s="46"/>
      <c r="BB119" s="46"/>
      <c r="BC119" s="46"/>
      <c r="BD119" s="46"/>
      <c r="BE119" s="46"/>
      <c r="BF119" s="46"/>
      <c r="BG119" s="46"/>
      <c r="BH119" s="46"/>
      <c r="BI119" s="46"/>
      <c r="BJ119" s="46"/>
      <c r="BK119" s="46"/>
      <c r="BL119" s="46"/>
      <c r="BM119" s="46"/>
      <c r="BN119" s="46"/>
      <c r="BO119" s="46"/>
      <c r="BP119" s="46"/>
      <c r="BQ119" s="46"/>
      <c r="BR119" s="46"/>
      <c r="BS119" s="46"/>
      <c r="BT119" s="46"/>
      <c r="BU119" s="46"/>
      <c r="BV119" s="46"/>
      <c r="BW119" s="46"/>
      <c r="BX119" s="46"/>
      <c r="BY119" s="46"/>
      <c r="BZ119" s="46"/>
      <c r="CA119" s="46"/>
      <c r="CB119" s="46"/>
      <c r="CC119" s="46"/>
      <c r="CD119" s="46"/>
      <c r="CE119" s="46"/>
      <c r="CF119" s="46"/>
      <c r="CG119" s="46"/>
      <c r="CH119" s="46"/>
      <c r="CI119" s="46"/>
      <c r="CJ119" s="46"/>
      <c r="CK119" s="46"/>
      <c r="CL119" s="46"/>
      <c r="CM119" s="46"/>
      <c r="CN119" s="46"/>
      <c r="CO119" s="46"/>
      <c r="CP119" s="46"/>
      <c r="CQ119" s="46"/>
      <c r="CR119" s="46"/>
      <c r="CS119" s="46"/>
      <c r="CT119" s="46"/>
      <c r="CU119" s="46"/>
      <c r="CV119" s="46"/>
      <c r="CW119" s="46"/>
      <c r="CX119" s="46"/>
      <c r="CY119" s="46"/>
      <c r="CZ119" s="46"/>
      <c r="DA119" s="46"/>
      <c r="DB119" s="46"/>
      <c r="DC119" s="46"/>
      <c r="DD119" s="46"/>
      <c r="DE119" s="46"/>
      <c r="DF119" s="46"/>
      <c r="DG119" s="46"/>
      <c r="DH119" s="46"/>
      <c r="DI119" s="46"/>
      <c r="DJ119" s="46"/>
      <c r="DK119" s="46"/>
      <c r="DL119" s="46"/>
      <c r="DM119" s="46"/>
      <c r="DN119" s="46"/>
      <c r="DO119" s="46"/>
      <c r="DP119" s="46"/>
      <c r="DQ119"/>
      <c r="DR119"/>
      <c r="DS119"/>
      <c r="DT119"/>
      <c r="DU119"/>
      <c r="DV119"/>
      <c r="DW119"/>
      <c r="DX119"/>
      <c r="DY119"/>
      <c r="DZ119"/>
      <c r="EA119"/>
      <c r="EB119"/>
      <c r="EC119"/>
      <c r="ED119"/>
      <c r="EE119"/>
      <c r="EF119"/>
      <c r="EG119"/>
      <c r="EH119"/>
      <c r="EI119"/>
      <c r="EJ119"/>
      <c r="EK119"/>
      <c r="EL119"/>
      <c r="EM119"/>
      <c r="EN119"/>
      <c r="EO119"/>
      <c r="EP119"/>
      <c r="EQ119"/>
      <c r="ER119"/>
      <c r="ES119"/>
      <c r="ET119"/>
      <c r="EU119"/>
      <c r="EV119"/>
      <c r="EW119"/>
      <c r="EX119"/>
      <c r="EY119"/>
      <c r="EZ119"/>
      <c r="FA119"/>
      <c r="FB119"/>
      <c r="FC119"/>
      <c r="FD119"/>
      <c r="FE119"/>
      <c r="FF119"/>
      <c r="FG119"/>
      <c r="FH119"/>
      <c r="FI119"/>
      <c r="FJ119"/>
      <c r="FK119"/>
      <c r="FL119"/>
      <c r="FM119"/>
      <c r="FN119"/>
      <c r="FO119"/>
      <c r="FP119"/>
      <c r="FQ119"/>
      <c r="FR119"/>
      <c r="FS119"/>
      <c r="FT119"/>
      <c r="FU119"/>
      <c r="FV119"/>
      <c r="FW119"/>
      <c r="FX119"/>
      <c r="FY119"/>
      <c r="FZ119"/>
      <c r="GA119"/>
      <c r="GB119"/>
      <c r="GC119"/>
      <c r="GD119"/>
      <c r="GE119"/>
      <c r="GF119"/>
      <c r="GG119"/>
      <c r="GH119"/>
      <c r="GI119"/>
      <c r="GJ119"/>
      <c r="GK119"/>
      <c r="GL119"/>
      <c r="GM119"/>
      <c r="GN119"/>
      <c r="GO119"/>
      <c r="GP119"/>
      <c r="GQ119"/>
      <c r="GR119"/>
      <c r="GS119"/>
      <c r="GT119"/>
      <c r="GU119"/>
      <c r="GV119"/>
      <c r="GW119"/>
      <c r="GX119"/>
      <c r="GY119"/>
      <c r="GZ119"/>
      <c r="HA119"/>
      <c r="HB119"/>
      <c r="HC119"/>
      <c r="HD119"/>
      <c r="HE119"/>
      <c r="HF119"/>
      <c r="HG119"/>
      <c r="HH119"/>
      <c r="HI119"/>
      <c r="HJ119"/>
      <c r="HK119"/>
      <c r="HL119"/>
      <c r="HM119"/>
      <c r="HN119"/>
      <c r="HO119"/>
      <c r="HP119"/>
      <c r="HQ119"/>
      <c r="HR119"/>
      <c r="HS119"/>
      <c r="HT119"/>
      <c r="HU119"/>
      <c r="HV119"/>
      <c r="HW119"/>
      <c r="HX119"/>
      <c r="HY119"/>
      <c r="HZ119"/>
      <c r="IA119"/>
      <c r="IB119"/>
      <c r="IC119"/>
      <c r="ID119"/>
      <c r="IE119"/>
      <c r="IF119"/>
      <c r="IG119"/>
      <c r="IH119"/>
      <c r="II119"/>
      <c r="IJ119"/>
      <c r="IK119"/>
      <c r="IL119"/>
      <c r="IM119"/>
      <c r="IN119"/>
      <c r="IO119"/>
      <c r="IP119"/>
      <c r="IQ119"/>
      <c r="IR119"/>
      <c r="IS119"/>
      <c r="IT119"/>
      <c r="IU119"/>
      <c r="IV119"/>
      <c r="IW119"/>
      <c r="IX119"/>
      <c r="IY119"/>
      <c r="IZ119"/>
      <c r="JA119"/>
      <c r="JB119"/>
      <c r="JC119"/>
      <c r="JD119"/>
      <c r="JE119"/>
      <c r="JF119"/>
      <c r="JG119"/>
      <c r="JH119"/>
      <c r="JI119"/>
      <c r="JJ119"/>
      <c r="JK119"/>
      <c r="JL119"/>
      <c r="JM119"/>
      <c r="JN119"/>
      <c r="JO119"/>
      <c r="JP119"/>
      <c r="JQ119"/>
      <c r="JR119"/>
      <c r="JS119"/>
      <c r="JT119"/>
      <c r="JU119"/>
      <c r="JV119"/>
      <c r="JW119"/>
      <c r="JX119"/>
      <c r="JY119"/>
      <c r="JZ119"/>
      <c r="KA119"/>
      <c r="KB119"/>
      <c r="KC119"/>
      <c r="KD119"/>
      <c r="KE119"/>
      <c r="KF119"/>
      <c r="KG119"/>
      <c r="KH119"/>
      <c r="KI119"/>
      <c r="KJ119"/>
      <c r="KK119"/>
      <c r="KL119"/>
      <c r="KM119"/>
      <c r="KN119"/>
      <c r="KO119"/>
      <c r="KP119"/>
      <c r="KQ119"/>
      <c r="KR119"/>
      <c r="KS119"/>
      <c r="KT119"/>
      <c r="KU119"/>
      <c r="KV119"/>
      <c r="KW119"/>
      <c r="KX119"/>
      <c r="KY119"/>
      <c r="KZ119"/>
      <c r="LA119"/>
      <c r="LB119"/>
      <c r="LC119"/>
      <c r="LD119"/>
      <c r="LE119"/>
      <c r="LF119"/>
      <c r="LG119"/>
      <c r="LH119"/>
      <c r="LI119"/>
      <c r="LJ119"/>
      <c r="LK119"/>
      <c r="LL119"/>
      <c r="LM119"/>
      <c r="LN119"/>
      <c r="LO119"/>
      <c r="LP119"/>
      <c r="LQ119"/>
      <c r="LR119"/>
      <c r="LS119"/>
      <c r="LT119"/>
      <c r="LU119"/>
      <c r="LV119"/>
      <c r="LW119"/>
      <c r="LX119"/>
      <c r="LY119"/>
      <c r="LZ119"/>
      <c r="MA119"/>
      <c r="MB119"/>
      <c r="MC119"/>
      <c r="MD119"/>
      <c r="ME119"/>
      <c r="MF119"/>
      <c r="MG119"/>
      <c r="MH119"/>
      <c r="MI119"/>
      <c r="MJ119"/>
      <c r="MK119"/>
      <c r="ML119"/>
      <c r="MM119"/>
      <c r="MN119"/>
      <c r="MO119"/>
      <c r="MP119"/>
      <c r="MQ119"/>
      <c r="MR119"/>
      <c r="MS119"/>
      <c r="MT119"/>
      <c r="MU119"/>
      <c r="MV119"/>
      <c r="MW119"/>
      <c r="MX119"/>
      <c r="MY119"/>
      <c r="MZ119"/>
      <c r="NA119"/>
      <c r="NB119"/>
      <c r="NC119"/>
      <c r="ND119"/>
      <c r="NE119"/>
      <c r="NF119"/>
      <c r="NG119"/>
      <c r="NH119"/>
      <c r="NI119"/>
      <c r="NJ119"/>
      <c r="NK119"/>
      <c r="NL119"/>
      <c r="NM119"/>
      <c r="NN119"/>
      <c r="NO119"/>
      <c r="NP119"/>
      <c r="NQ119"/>
      <c r="NR119"/>
      <c r="NS119"/>
      <c r="NT119"/>
      <c r="NU119"/>
      <c r="NV119"/>
      <c r="NW119"/>
      <c r="NX119"/>
      <c r="NY119"/>
      <c r="NZ119"/>
      <c r="OA119"/>
      <c r="OB119"/>
      <c r="OC119"/>
      <c r="OD119"/>
      <c r="OE119"/>
      <c r="OF119"/>
      <c r="OG119"/>
      <c r="OH119"/>
      <c r="OI119"/>
      <c r="OJ119"/>
      <c r="OK119"/>
      <c r="OL119"/>
      <c r="OM119"/>
      <c r="ON119"/>
      <c r="OO119"/>
      <c r="OP119"/>
      <c r="OQ119"/>
      <c r="OR119"/>
      <c r="OS119"/>
      <c r="OT119"/>
      <c r="OU119"/>
      <c r="OV119"/>
      <c r="OW119"/>
      <c r="OX119"/>
      <c r="OY119"/>
      <c r="OZ119"/>
      <c r="PA119"/>
      <c r="PB119"/>
      <c r="PC119"/>
      <c r="PD119"/>
      <c r="PE119"/>
      <c r="PF119"/>
      <c r="PG119"/>
      <c r="PH119"/>
      <c r="PI119"/>
      <c r="PJ119"/>
      <c r="PK119"/>
      <c r="PL119"/>
      <c r="PM119"/>
      <c r="PN119"/>
      <c r="PO119"/>
      <c r="PP119"/>
      <c r="PQ119"/>
      <c r="PR119"/>
      <c r="PS119"/>
      <c r="PT119"/>
      <c r="PU119"/>
      <c r="PV119"/>
      <c r="PW119"/>
      <c r="PX119"/>
      <c r="PY119"/>
      <c r="PZ119"/>
      <c r="QA119"/>
      <c r="QB119"/>
      <c r="QC119"/>
      <c r="QD119"/>
      <c r="QE119"/>
      <c r="QF119"/>
      <c r="QG119"/>
      <c r="QH119"/>
      <c r="QI119"/>
      <c r="QJ119"/>
      <c r="QK119"/>
      <c r="QL119"/>
      <c r="QM119"/>
      <c r="QN119"/>
      <c r="QO119"/>
      <c r="QP119"/>
      <c r="QQ119"/>
      <c r="QR119"/>
      <c r="QS119"/>
      <c r="QT119"/>
      <c r="QU119"/>
      <c r="QV119"/>
      <c r="QW119"/>
      <c r="QX119"/>
      <c r="QY119"/>
      <c r="QZ119"/>
      <c r="RA119"/>
      <c r="RB119"/>
      <c r="RC119"/>
      <c r="RD119"/>
      <c r="RE119"/>
      <c r="RF119"/>
      <c r="RG119"/>
      <c r="RH119"/>
      <c r="RI119"/>
      <c r="RJ119"/>
      <c r="RK119"/>
      <c r="RL119"/>
      <c r="RM119"/>
      <c r="RN119"/>
      <c r="RO119"/>
      <c r="RP119"/>
      <c r="RQ119"/>
      <c r="RR119"/>
      <c r="RS119"/>
      <c r="RT119"/>
      <c r="RU119"/>
      <c r="RV119"/>
      <c r="RW119"/>
      <c r="RX119"/>
      <c r="RY119"/>
      <c r="RZ119"/>
      <c r="SA119"/>
      <c r="SB119"/>
      <c r="SC119"/>
      <c r="SD119"/>
      <c r="SE119"/>
      <c r="SF119"/>
      <c r="SG119"/>
      <c r="SH119"/>
      <c r="SI119"/>
      <c r="SJ119"/>
      <c r="SK119"/>
      <c r="SL119"/>
      <c r="SM119"/>
      <c r="SN119"/>
      <c r="SO119"/>
      <c r="SP119"/>
      <c r="SQ119"/>
      <c r="SR119"/>
      <c r="SS119"/>
      <c r="ST119"/>
      <c r="SU119"/>
      <c r="SV119"/>
      <c r="SW119"/>
      <c r="SX119"/>
      <c r="SY119"/>
      <c r="SZ119"/>
      <c r="TA119"/>
      <c r="TB119"/>
      <c r="TC119"/>
      <c r="TD119"/>
      <c r="TE119"/>
      <c r="TF119"/>
      <c r="TG119"/>
      <c r="TH119"/>
      <c r="TI119"/>
      <c r="TJ119"/>
      <c r="TK119"/>
      <c r="TL119"/>
      <c r="TM119"/>
      <c r="TN119"/>
      <c r="TO119"/>
      <c r="TP119"/>
      <c r="TQ119"/>
      <c r="TR119"/>
      <c r="TS119"/>
      <c r="TT119"/>
      <c r="TU119"/>
      <c r="TV119"/>
      <c r="TW119"/>
      <c r="TX119"/>
      <c r="TY119"/>
      <c r="TZ119"/>
      <c r="UA119"/>
      <c r="UB119"/>
      <c r="UC119"/>
      <c r="UD119"/>
      <c r="UE119"/>
      <c r="UF119"/>
      <c r="UG119"/>
      <c r="UH119"/>
      <c r="UI119"/>
      <c r="UJ119"/>
      <c r="UK119"/>
      <c r="UL119"/>
      <c r="UM119"/>
      <c r="UN119"/>
      <c r="UO119"/>
      <c r="UP119"/>
      <c r="UQ119"/>
      <c r="UR119"/>
      <c r="US119"/>
      <c r="UT119"/>
      <c r="UU119"/>
      <c r="UV119"/>
      <c r="UW119"/>
      <c r="UX119"/>
      <c r="UY119"/>
      <c r="UZ119"/>
      <c r="VA119"/>
      <c r="VB119"/>
      <c r="VC119"/>
      <c r="VD119"/>
      <c r="VE119"/>
      <c r="VF119"/>
      <c r="VG119"/>
      <c r="VH119"/>
      <c r="VI119"/>
      <c r="VJ119"/>
      <c r="VK119"/>
      <c r="VL119"/>
      <c r="VM119"/>
      <c r="VN119"/>
      <c r="VO119"/>
      <c r="VP119"/>
      <c r="VQ119"/>
      <c r="VR119"/>
      <c r="VS119"/>
      <c r="VT119"/>
      <c r="VU119"/>
      <c r="VV119"/>
      <c r="VW119"/>
      <c r="VX119"/>
      <c r="VY119"/>
      <c r="VZ119"/>
      <c r="WA119"/>
      <c r="WB119"/>
      <c r="WC119"/>
      <c r="WD119"/>
      <c r="WE119"/>
      <c r="WF119"/>
      <c r="WG119"/>
      <c r="WH119"/>
      <c r="WI119"/>
      <c r="WJ119"/>
      <c r="WK119"/>
      <c r="WL119"/>
      <c r="WM119"/>
      <c r="WN119"/>
      <c r="WO119"/>
      <c r="WP119"/>
      <c r="WQ119"/>
      <c r="WR119"/>
      <c r="WS119"/>
      <c r="WT119"/>
      <c r="WU119"/>
      <c r="WV119"/>
      <c r="WW119"/>
      <c r="WX119"/>
      <c r="WY119"/>
      <c r="WZ119"/>
      <c r="XA119"/>
      <c r="XB119"/>
      <c r="XC119"/>
      <c r="XD119"/>
      <c r="XE119"/>
      <c r="XF119"/>
      <c r="XG119"/>
      <c r="XH119"/>
      <c r="XI119"/>
      <c r="XJ119"/>
      <c r="XK119"/>
      <c r="XL119"/>
      <c r="XM119"/>
      <c r="XN119"/>
      <c r="XO119"/>
      <c r="XP119"/>
      <c r="XQ119"/>
      <c r="XR119"/>
      <c r="XS119"/>
      <c r="XT119"/>
      <c r="XU119"/>
      <c r="XV119"/>
      <c r="XW119"/>
      <c r="XX119"/>
      <c r="XY119"/>
      <c r="XZ119"/>
      <c r="YA119"/>
      <c r="YB119"/>
      <c r="YC119"/>
      <c r="YD119"/>
      <c r="YE119"/>
      <c r="YF119"/>
      <c r="YG119"/>
      <c r="YH119"/>
      <c r="YI119"/>
      <c r="YJ119"/>
      <c r="YK119"/>
      <c r="YL119"/>
      <c r="YM119"/>
      <c r="YN119"/>
      <c r="YO119"/>
      <c r="YP119"/>
      <c r="YQ119"/>
      <c r="YR119"/>
      <c r="YS119"/>
      <c r="YT119"/>
      <c r="YU119"/>
      <c r="YV119"/>
      <c r="YW119"/>
      <c r="YX119"/>
      <c r="YY119"/>
      <c r="YZ119"/>
      <c r="ZA119"/>
      <c r="ZB119"/>
      <c r="ZC119"/>
      <c r="ZD119"/>
      <c r="ZE119"/>
      <c r="ZF119"/>
      <c r="ZG119"/>
      <c r="ZH119"/>
      <c r="ZI119"/>
      <c r="ZJ119"/>
      <c r="ZK119"/>
      <c r="ZL119"/>
      <c r="ZM119"/>
      <c r="ZN119"/>
      <c r="ZO119"/>
      <c r="ZP119"/>
      <c r="ZQ119"/>
      <c r="ZR119"/>
      <c r="ZS119"/>
      <c r="ZT119"/>
      <c r="ZU119"/>
      <c r="ZV119"/>
      <c r="ZW119"/>
      <c r="ZX119"/>
      <c r="ZY119"/>
      <c r="ZZ119" s="52"/>
      <c r="AAA119" s="192" t="s">
        <v>0</v>
      </c>
      <c r="AAD119" s="90"/>
      <c r="AAE119" s="519">
        <f t="shared" si="44"/>
        <v>1</v>
      </c>
      <c r="AAF119" s="90"/>
      <c r="AAG119" s="73">
        <f>S.Planning.AddConcepToPlanDate</f>
        <v>41554</v>
      </c>
      <c r="AAH119" s="73">
        <f>G119</f>
        <v>41554</v>
      </c>
      <c r="AAI119" s="72"/>
      <c r="AAJ119" s="75"/>
      <c r="AAK119" s="85" t="s">
        <v>0</v>
      </c>
      <c r="AAL119" s="90"/>
    </row>
    <row r="120" spans="1:714" s="23" customFormat="1" ht="15.75" customHeight="1" outlineLevel="1">
      <c r="A120" s="171" t="s">
        <v>0</v>
      </c>
      <c r="B120" s="363" t="s">
        <v>473</v>
      </c>
      <c r="C120" s="278"/>
      <c r="D120" s="261"/>
      <c r="E120" s="263">
        <f>NETWORKDAYS(G120,H120,S.DDL_DEQClosed)</f>
        <v>1</v>
      </c>
      <c r="F120" s="457">
        <f ca="1">IF(YEAR(H120)&gt;2000,NETWORKDAYS(TODAY(),H120,S.DDL_DEQClosed),0)</f>
        <v>-14</v>
      </c>
      <c r="G120" s="264">
        <f t="shared" si="46"/>
        <v>41554</v>
      </c>
      <c r="H120" s="264">
        <f t="shared" si="52"/>
        <v>41554</v>
      </c>
      <c r="I120" s="244"/>
      <c r="J120" s="193"/>
      <c r="K120" s="46"/>
      <c r="L120" s="46"/>
      <c r="M120" s="46"/>
      <c r="N120" s="46"/>
      <c r="O120" s="46"/>
      <c r="P120" s="46"/>
      <c r="Q120" s="46"/>
      <c r="R120" s="46"/>
      <c r="S120" s="46"/>
      <c r="T120" s="46"/>
      <c r="U120" s="46"/>
      <c r="V120" s="46"/>
      <c r="W120" s="46"/>
      <c r="X120" s="46"/>
      <c r="Y120" s="46"/>
      <c r="Z120" s="46"/>
      <c r="AA120" s="46"/>
      <c r="AB120" s="46"/>
      <c r="AC120" s="46"/>
      <c r="AD120" s="46"/>
      <c r="AE120" s="46"/>
      <c r="AF120" s="46"/>
      <c r="AG120" s="46"/>
      <c r="AH120" s="46"/>
      <c r="AI120" s="46"/>
      <c r="AJ120" s="46"/>
      <c r="AK120" s="46"/>
      <c r="AL120" s="46"/>
      <c r="AM120" s="46"/>
      <c r="AN120" s="46"/>
      <c r="AO120" s="46"/>
      <c r="AP120" s="46"/>
      <c r="AQ120" s="46"/>
      <c r="AR120" s="46"/>
      <c r="AS120" s="46"/>
      <c r="AT120" s="46"/>
      <c r="AU120" s="46"/>
      <c r="AV120" s="46"/>
      <c r="AW120" s="46"/>
      <c r="AX120" s="46"/>
      <c r="AY120" s="46"/>
      <c r="AZ120" s="46"/>
      <c r="BA120" s="46"/>
      <c r="BB120" s="46"/>
      <c r="BC120" s="46"/>
      <c r="BD120" s="46"/>
      <c r="BE120" s="46"/>
      <c r="BF120" s="46"/>
      <c r="BG120" s="46"/>
      <c r="BH120" s="46"/>
      <c r="BI120" s="46"/>
      <c r="BJ120" s="46"/>
      <c r="BK120" s="46"/>
      <c r="BL120" s="46"/>
      <c r="BM120" s="46"/>
      <c r="BN120" s="46"/>
      <c r="BO120" s="46"/>
      <c r="BP120" s="46"/>
      <c r="BQ120" s="46"/>
      <c r="BR120" s="46"/>
      <c r="BS120" s="46"/>
      <c r="BT120" s="46"/>
      <c r="BU120" s="46"/>
      <c r="BV120" s="46"/>
      <c r="BW120" s="46"/>
      <c r="BX120" s="46"/>
      <c r="BY120" s="46"/>
      <c r="BZ120" s="46"/>
      <c r="CA120" s="46"/>
      <c r="CB120" s="46"/>
      <c r="CC120" s="46"/>
      <c r="CD120" s="46"/>
      <c r="CE120" s="46"/>
      <c r="CF120" s="46"/>
      <c r="CG120" s="46"/>
      <c r="CH120" s="46"/>
      <c r="CI120" s="46"/>
      <c r="CJ120" s="46"/>
      <c r="CK120" s="46"/>
      <c r="CL120" s="46"/>
      <c r="CM120" s="46"/>
      <c r="CN120" s="46"/>
      <c r="CO120" s="46"/>
      <c r="CP120" s="46"/>
      <c r="CQ120" s="46"/>
      <c r="CR120" s="46"/>
      <c r="CS120" s="46"/>
      <c r="CT120" s="46"/>
      <c r="CU120" s="46"/>
      <c r="CV120" s="46"/>
      <c r="CW120" s="46"/>
      <c r="CX120" s="46"/>
      <c r="CY120" s="46"/>
      <c r="CZ120" s="46"/>
      <c r="DA120" s="46"/>
      <c r="DB120" s="46"/>
      <c r="DC120" s="46"/>
      <c r="DD120" s="46"/>
      <c r="DE120" s="46"/>
      <c r="DF120" s="46"/>
      <c r="DG120" s="46"/>
      <c r="DH120" s="46"/>
      <c r="DI120" s="46"/>
      <c r="DJ120" s="46"/>
      <c r="DK120" s="46"/>
      <c r="DL120" s="46"/>
      <c r="DM120" s="46"/>
      <c r="DN120" s="46"/>
      <c r="DO120" s="46"/>
      <c r="DP120" s="46"/>
      <c r="DQ120"/>
      <c r="DR120"/>
      <c r="DS120"/>
      <c r="DT120"/>
      <c r="DU120"/>
      <c r="DV120"/>
      <c r="DW120"/>
      <c r="DX120"/>
      <c r="DY120"/>
      <c r="DZ120"/>
      <c r="EA120"/>
      <c r="EB120"/>
      <c r="EC120"/>
      <c r="ED120"/>
      <c r="EE120"/>
      <c r="EF120"/>
      <c r="EG120"/>
      <c r="EH120"/>
      <c r="EI120"/>
      <c r="EJ120"/>
      <c r="EK120"/>
      <c r="EL120"/>
      <c r="EM120"/>
      <c r="EN120"/>
      <c r="EO120"/>
      <c r="EP120"/>
      <c r="EQ120"/>
      <c r="ER120"/>
      <c r="ES120"/>
      <c r="ET120"/>
      <c r="EU120"/>
      <c r="EV120"/>
      <c r="EW120"/>
      <c r="EX120"/>
      <c r="EY120"/>
      <c r="EZ120"/>
      <c r="FA120"/>
      <c r="FB120"/>
      <c r="FC120"/>
      <c r="FD120"/>
      <c r="FE120"/>
      <c r="FF120"/>
      <c r="FG120"/>
      <c r="FH120"/>
      <c r="FI120"/>
      <c r="FJ120"/>
      <c r="FK120"/>
      <c r="FL120"/>
      <c r="FM120"/>
      <c r="FN120"/>
      <c r="FO120"/>
      <c r="FP120"/>
      <c r="FQ120"/>
      <c r="FR120"/>
      <c r="FS120"/>
      <c r="FT120"/>
      <c r="FU120"/>
      <c r="FV120"/>
      <c r="FW120"/>
      <c r="FX120"/>
      <c r="FY120"/>
      <c r="FZ120"/>
      <c r="GA120"/>
      <c r="GB120"/>
      <c r="GC120"/>
      <c r="GD120"/>
      <c r="GE120"/>
      <c r="GF120"/>
      <c r="GG120"/>
      <c r="GH120"/>
      <c r="GI120"/>
      <c r="GJ120"/>
      <c r="GK120"/>
      <c r="GL120"/>
      <c r="GM120"/>
      <c r="GN120"/>
      <c r="GO120"/>
      <c r="GP120"/>
      <c r="GQ120"/>
      <c r="GR120"/>
      <c r="GS120"/>
      <c r="GT120"/>
      <c r="GU120"/>
      <c r="GV120"/>
      <c r="GW120"/>
      <c r="GX120"/>
      <c r="GY120"/>
      <c r="GZ120"/>
      <c r="HA120"/>
      <c r="HB120"/>
      <c r="HC120"/>
      <c r="HD120"/>
      <c r="HE120"/>
      <c r="HF120"/>
      <c r="HG120"/>
      <c r="HH120"/>
      <c r="HI120"/>
      <c r="HJ120"/>
      <c r="HK120"/>
      <c r="HL120"/>
      <c r="HM120"/>
      <c r="HN120"/>
      <c r="HO120"/>
      <c r="HP120"/>
      <c r="HQ120"/>
      <c r="HR120"/>
      <c r="HS120"/>
      <c r="HT120"/>
      <c r="HU120"/>
      <c r="HV120"/>
      <c r="HW120"/>
      <c r="HX120"/>
      <c r="HY120"/>
      <c r="HZ120"/>
      <c r="IA120"/>
      <c r="IB120"/>
      <c r="IC120"/>
      <c r="ID120"/>
      <c r="IE120"/>
      <c r="IF120"/>
      <c r="IG120"/>
      <c r="IH120"/>
      <c r="II120"/>
      <c r="IJ120"/>
      <c r="IK120"/>
      <c r="IL120"/>
      <c r="IM120"/>
      <c r="IN120"/>
      <c r="IO120"/>
      <c r="IP120"/>
      <c r="IQ120"/>
      <c r="IR120"/>
      <c r="IS120"/>
      <c r="IT120"/>
      <c r="IU120"/>
      <c r="IV120"/>
      <c r="IW120"/>
      <c r="IX120"/>
      <c r="IY120"/>
      <c r="IZ120"/>
      <c r="JA120"/>
      <c r="JB120"/>
      <c r="JC120"/>
      <c r="JD120"/>
      <c r="JE120"/>
      <c r="JF120"/>
      <c r="JG120"/>
      <c r="JH120"/>
      <c r="JI120"/>
      <c r="JJ120"/>
      <c r="JK120"/>
      <c r="JL120"/>
      <c r="JM120"/>
      <c r="JN120"/>
      <c r="JO120"/>
      <c r="JP120"/>
      <c r="JQ120"/>
      <c r="JR120"/>
      <c r="JS120"/>
      <c r="JT120"/>
      <c r="JU120"/>
      <c r="JV120"/>
      <c r="JW120"/>
      <c r="JX120"/>
      <c r="JY120"/>
      <c r="JZ120"/>
      <c r="KA120"/>
      <c r="KB120"/>
      <c r="KC120"/>
      <c r="KD120"/>
      <c r="KE120"/>
      <c r="KF120"/>
      <c r="KG120"/>
      <c r="KH120"/>
      <c r="KI120"/>
      <c r="KJ120"/>
      <c r="KK120"/>
      <c r="KL120"/>
      <c r="KM120"/>
      <c r="KN120"/>
      <c r="KO120"/>
      <c r="KP120"/>
      <c r="KQ120"/>
      <c r="KR120"/>
      <c r="KS120"/>
      <c r="KT120"/>
      <c r="KU120"/>
      <c r="KV120"/>
      <c r="KW120"/>
      <c r="KX120"/>
      <c r="KY120"/>
      <c r="KZ120"/>
      <c r="LA120"/>
      <c r="LB120"/>
      <c r="LC120"/>
      <c r="LD120"/>
      <c r="LE120"/>
      <c r="LF120"/>
      <c r="LG120"/>
      <c r="LH120"/>
      <c r="LI120"/>
      <c r="LJ120"/>
      <c r="LK120"/>
      <c r="LL120"/>
      <c r="LM120"/>
      <c r="LN120"/>
      <c r="LO120"/>
      <c r="LP120"/>
      <c r="LQ120"/>
      <c r="LR120"/>
      <c r="LS120"/>
      <c r="LT120"/>
      <c r="LU120"/>
      <c r="LV120"/>
      <c r="LW120"/>
      <c r="LX120"/>
      <c r="LY120"/>
      <c r="LZ120"/>
      <c r="MA120"/>
      <c r="MB120"/>
      <c r="MC120"/>
      <c r="MD120"/>
      <c r="ME120"/>
      <c r="MF120"/>
      <c r="MG120"/>
      <c r="MH120"/>
      <c r="MI120"/>
      <c r="MJ120"/>
      <c r="MK120"/>
      <c r="ML120"/>
      <c r="MM120"/>
      <c r="MN120"/>
      <c r="MO120"/>
      <c r="MP120"/>
      <c r="MQ120"/>
      <c r="MR120"/>
      <c r="MS120"/>
      <c r="MT120"/>
      <c r="MU120"/>
      <c r="MV120"/>
      <c r="MW120"/>
      <c r="MX120"/>
      <c r="MY120"/>
      <c r="MZ120"/>
      <c r="NA120"/>
      <c r="NB120"/>
      <c r="NC120"/>
      <c r="ND120"/>
      <c r="NE120"/>
      <c r="NF120"/>
      <c r="NG120"/>
      <c r="NH120"/>
      <c r="NI120"/>
      <c r="NJ120"/>
      <c r="NK120"/>
      <c r="NL120"/>
      <c r="NM120"/>
      <c r="NN120"/>
      <c r="NO120"/>
      <c r="NP120"/>
      <c r="NQ120"/>
      <c r="NR120"/>
      <c r="NS120"/>
      <c r="NT120"/>
      <c r="NU120"/>
      <c r="NV120"/>
      <c r="NW120"/>
      <c r="NX120"/>
      <c r="NY120"/>
      <c r="NZ120"/>
      <c r="OA120"/>
      <c r="OB120"/>
      <c r="OC120"/>
      <c r="OD120"/>
      <c r="OE120"/>
      <c r="OF120"/>
      <c r="OG120"/>
      <c r="OH120"/>
      <c r="OI120"/>
      <c r="OJ120"/>
      <c r="OK120"/>
      <c r="OL120"/>
      <c r="OM120"/>
      <c r="ON120"/>
      <c r="OO120"/>
      <c r="OP120"/>
      <c r="OQ120"/>
      <c r="OR120"/>
      <c r="OS120"/>
      <c r="OT120"/>
      <c r="OU120"/>
      <c r="OV120"/>
      <c r="OW120"/>
      <c r="OX120"/>
      <c r="OY120"/>
      <c r="OZ120"/>
      <c r="PA120"/>
      <c r="PB120"/>
      <c r="PC120"/>
      <c r="PD120"/>
      <c r="PE120"/>
      <c r="PF120"/>
      <c r="PG120"/>
      <c r="PH120"/>
      <c r="PI120"/>
      <c r="PJ120"/>
      <c r="PK120"/>
      <c r="PL120"/>
      <c r="PM120"/>
      <c r="PN120"/>
      <c r="PO120"/>
      <c r="PP120"/>
      <c r="PQ120"/>
      <c r="PR120"/>
      <c r="PS120"/>
      <c r="PT120"/>
      <c r="PU120"/>
      <c r="PV120"/>
      <c r="PW120"/>
      <c r="PX120"/>
      <c r="PY120"/>
      <c r="PZ120"/>
      <c r="QA120"/>
      <c r="QB120"/>
      <c r="QC120"/>
      <c r="QD120"/>
      <c r="QE120"/>
      <c r="QF120"/>
      <c r="QG120"/>
      <c r="QH120"/>
      <c r="QI120"/>
      <c r="QJ120"/>
      <c r="QK120"/>
      <c r="QL120"/>
      <c r="QM120"/>
      <c r="QN120"/>
      <c r="QO120"/>
      <c r="QP120"/>
      <c r="QQ120"/>
      <c r="QR120"/>
      <c r="QS120"/>
      <c r="QT120"/>
      <c r="QU120"/>
      <c r="QV120"/>
      <c r="QW120"/>
      <c r="QX120"/>
      <c r="QY120"/>
      <c r="QZ120"/>
      <c r="RA120"/>
      <c r="RB120"/>
      <c r="RC120"/>
      <c r="RD120"/>
      <c r="RE120"/>
      <c r="RF120"/>
      <c r="RG120"/>
      <c r="RH120"/>
      <c r="RI120"/>
      <c r="RJ120"/>
      <c r="RK120"/>
      <c r="RL120"/>
      <c r="RM120"/>
      <c r="RN120"/>
      <c r="RO120"/>
      <c r="RP120"/>
      <c r="RQ120"/>
      <c r="RR120"/>
      <c r="RS120"/>
      <c r="RT120"/>
      <c r="RU120"/>
      <c r="RV120"/>
      <c r="RW120"/>
      <c r="RX120"/>
      <c r="RY120"/>
      <c r="RZ120"/>
      <c r="SA120"/>
      <c r="SB120"/>
      <c r="SC120"/>
      <c r="SD120"/>
      <c r="SE120"/>
      <c r="SF120"/>
      <c r="SG120"/>
      <c r="SH120"/>
      <c r="SI120"/>
      <c r="SJ120"/>
      <c r="SK120"/>
      <c r="SL120"/>
      <c r="SM120"/>
      <c r="SN120"/>
      <c r="SO120"/>
      <c r="SP120"/>
      <c r="SQ120"/>
      <c r="SR120"/>
      <c r="SS120"/>
      <c r="ST120"/>
      <c r="SU120"/>
      <c r="SV120"/>
      <c r="SW120"/>
      <c r="SX120"/>
      <c r="SY120"/>
      <c r="SZ120"/>
      <c r="TA120"/>
      <c r="TB120"/>
      <c r="TC120"/>
      <c r="TD120"/>
      <c r="TE120"/>
      <c r="TF120"/>
      <c r="TG120"/>
      <c r="TH120"/>
      <c r="TI120"/>
      <c r="TJ120"/>
      <c r="TK120"/>
      <c r="TL120"/>
      <c r="TM120"/>
      <c r="TN120"/>
      <c r="TO120"/>
      <c r="TP120"/>
      <c r="TQ120"/>
      <c r="TR120"/>
      <c r="TS120"/>
      <c r="TT120"/>
      <c r="TU120"/>
      <c r="TV120"/>
      <c r="TW120"/>
      <c r="TX120"/>
      <c r="TY120"/>
      <c r="TZ120"/>
      <c r="UA120"/>
      <c r="UB120"/>
      <c r="UC120"/>
      <c r="UD120"/>
      <c r="UE120"/>
      <c r="UF120"/>
      <c r="UG120"/>
      <c r="UH120"/>
      <c r="UI120"/>
      <c r="UJ120"/>
      <c r="UK120"/>
      <c r="UL120"/>
      <c r="UM120"/>
      <c r="UN120"/>
      <c r="UO120"/>
      <c r="UP120"/>
      <c r="UQ120"/>
      <c r="UR120"/>
      <c r="US120"/>
      <c r="UT120"/>
      <c r="UU120"/>
      <c r="UV120"/>
      <c r="UW120"/>
      <c r="UX120"/>
      <c r="UY120"/>
      <c r="UZ120"/>
      <c r="VA120"/>
      <c r="VB120"/>
      <c r="VC120"/>
      <c r="VD120"/>
      <c r="VE120"/>
      <c r="VF120"/>
      <c r="VG120"/>
      <c r="VH120"/>
      <c r="VI120"/>
      <c r="VJ120"/>
      <c r="VK120"/>
      <c r="VL120"/>
      <c r="VM120"/>
      <c r="VN120"/>
      <c r="VO120"/>
      <c r="VP120"/>
      <c r="VQ120"/>
      <c r="VR120"/>
      <c r="VS120"/>
      <c r="VT120"/>
      <c r="VU120"/>
      <c r="VV120"/>
      <c r="VW120"/>
      <c r="VX120"/>
      <c r="VY120"/>
      <c r="VZ120"/>
      <c r="WA120"/>
      <c r="WB120"/>
      <c r="WC120"/>
      <c r="WD120"/>
      <c r="WE120"/>
      <c r="WF120"/>
      <c r="WG120"/>
      <c r="WH120"/>
      <c r="WI120"/>
      <c r="WJ120"/>
      <c r="WK120"/>
      <c r="WL120"/>
      <c r="WM120"/>
      <c r="WN120"/>
      <c r="WO120"/>
      <c r="WP120"/>
      <c r="WQ120"/>
      <c r="WR120"/>
      <c r="WS120"/>
      <c r="WT120"/>
      <c r="WU120"/>
      <c r="WV120"/>
      <c r="WW120"/>
      <c r="WX120"/>
      <c r="WY120"/>
      <c r="WZ120"/>
      <c r="XA120"/>
      <c r="XB120"/>
      <c r="XC120"/>
      <c r="XD120"/>
      <c r="XE120"/>
      <c r="XF120"/>
      <c r="XG120"/>
      <c r="XH120"/>
      <c r="XI120"/>
      <c r="XJ120"/>
      <c r="XK120"/>
      <c r="XL120"/>
      <c r="XM120"/>
      <c r="XN120"/>
      <c r="XO120"/>
      <c r="XP120"/>
      <c r="XQ120"/>
      <c r="XR120"/>
      <c r="XS120"/>
      <c r="XT120"/>
      <c r="XU120"/>
      <c r="XV120"/>
      <c r="XW120"/>
      <c r="XX120"/>
      <c r="XY120"/>
      <c r="XZ120"/>
      <c r="YA120"/>
      <c r="YB120"/>
      <c r="YC120"/>
      <c r="YD120"/>
      <c r="YE120"/>
      <c r="YF120"/>
      <c r="YG120"/>
      <c r="YH120"/>
      <c r="YI120"/>
      <c r="YJ120"/>
      <c r="YK120"/>
      <c r="YL120"/>
      <c r="YM120"/>
      <c r="YN120"/>
      <c r="YO120"/>
      <c r="YP120"/>
      <c r="YQ120"/>
      <c r="YR120"/>
      <c r="YS120"/>
      <c r="YT120"/>
      <c r="YU120"/>
      <c r="YV120"/>
      <c r="YW120"/>
      <c r="YX120"/>
      <c r="YY120"/>
      <c r="YZ120"/>
      <c r="ZA120"/>
      <c r="ZB120"/>
      <c r="ZC120"/>
      <c r="ZD120"/>
      <c r="ZE120"/>
      <c r="ZF120"/>
      <c r="ZG120"/>
      <c r="ZH120"/>
      <c r="ZI120"/>
      <c r="ZJ120"/>
      <c r="ZK120"/>
      <c r="ZL120"/>
      <c r="ZM120"/>
      <c r="ZN120"/>
      <c r="ZO120"/>
      <c r="ZP120"/>
      <c r="ZQ120"/>
      <c r="ZR120"/>
      <c r="ZS120"/>
      <c r="ZT120"/>
      <c r="ZU120"/>
      <c r="ZV120"/>
      <c r="ZW120"/>
      <c r="ZX120"/>
      <c r="ZY120"/>
      <c r="ZZ120" s="52"/>
      <c r="AAA120" s="192" t="s">
        <v>0</v>
      </c>
      <c r="AAD120" s="90"/>
      <c r="AAE120" s="519">
        <f t="shared" si="44"/>
        <v>1</v>
      </c>
      <c r="AAF120" s="90"/>
      <c r="AAG120" s="73">
        <f>S.Planning.AddConcepToPlanDate</f>
        <v>41554</v>
      </c>
      <c r="AAH120" s="73">
        <f>G120</f>
        <v>41554</v>
      </c>
      <c r="AAI120" s="72"/>
      <c r="AAJ120" s="75"/>
      <c r="AAK120" s="85" t="s">
        <v>0</v>
      </c>
      <c r="AAL120" s="90"/>
    </row>
    <row r="121" spans="1:714" s="23" customFormat="1" ht="15.75" customHeight="1" outlineLevel="1">
      <c r="A121" s="171" t="s">
        <v>353</v>
      </c>
      <c r="B121" s="363" t="s">
        <v>474</v>
      </c>
      <c r="C121" s="278"/>
      <c r="D121" s="261"/>
      <c r="E121" s="263">
        <f>NETWORKDAYS(G121,H121,S.DDL_DEQClosed)</f>
        <v>1</v>
      </c>
      <c r="F121" s="457">
        <f ca="1">IF(YEAR(H121)&gt;2000,NETWORKDAYS(TODAY(),H121,S.DDL_DEQClosed),0)</f>
        <v>-14</v>
      </c>
      <c r="G121" s="264">
        <f t="shared" si="46"/>
        <v>41554</v>
      </c>
      <c r="H121" s="264">
        <f t="shared" si="52"/>
        <v>41554</v>
      </c>
      <c r="I121" s="244"/>
      <c r="J121" s="193"/>
      <c r="K121" s="46"/>
      <c r="L121" s="46"/>
      <c r="M121" s="46"/>
      <c r="N121" s="46"/>
      <c r="O121" s="46"/>
      <c r="P121" s="46"/>
      <c r="Q121" s="46"/>
      <c r="R121" s="46"/>
      <c r="S121" s="46"/>
      <c r="T121" s="46"/>
      <c r="U121" s="46"/>
      <c r="V121" s="46"/>
      <c r="W121" s="46"/>
      <c r="X121" s="46"/>
      <c r="Y121" s="46"/>
      <c r="Z121" s="46"/>
      <c r="AA121" s="46"/>
      <c r="AB121" s="46"/>
      <c r="AC121" s="46"/>
      <c r="AD121" s="46"/>
      <c r="AE121" s="46"/>
      <c r="AF121" s="46"/>
      <c r="AG121" s="46"/>
      <c r="AH121" s="46"/>
      <c r="AI121" s="46"/>
      <c r="AJ121" s="46"/>
      <c r="AK121" s="46"/>
      <c r="AL121" s="46"/>
      <c r="AM121" s="46"/>
      <c r="AN121" s="46"/>
      <c r="AO121" s="46"/>
      <c r="AP121" s="46"/>
      <c r="AQ121" s="46"/>
      <c r="AR121" s="46"/>
      <c r="AS121" s="46"/>
      <c r="AT121" s="46"/>
      <c r="AU121" s="46"/>
      <c r="AV121" s="46"/>
      <c r="AW121" s="46"/>
      <c r="AX121" s="46"/>
      <c r="AY121" s="46"/>
      <c r="AZ121" s="46"/>
      <c r="BA121" s="46"/>
      <c r="BB121" s="46"/>
      <c r="BC121" s="46"/>
      <c r="BD121" s="46"/>
      <c r="BE121" s="46"/>
      <c r="BF121" s="46"/>
      <c r="BG121" s="46"/>
      <c r="BH121" s="46"/>
      <c r="BI121" s="46"/>
      <c r="BJ121" s="46"/>
      <c r="BK121" s="46"/>
      <c r="BL121" s="46"/>
      <c r="BM121" s="46"/>
      <c r="BN121" s="46"/>
      <c r="BO121" s="46"/>
      <c r="BP121" s="46"/>
      <c r="BQ121" s="46"/>
      <c r="BR121" s="46"/>
      <c r="BS121" s="46"/>
      <c r="BT121" s="46"/>
      <c r="BU121" s="46"/>
      <c r="BV121" s="46"/>
      <c r="BW121" s="46"/>
      <c r="BX121" s="46"/>
      <c r="BY121" s="46"/>
      <c r="BZ121" s="46"/>
      <c r="CA121" s="46"/>
      <c r="CB121" s="46"/>
      <c r="CC121" s="46"/>
      <c r="CD121" s="46"/>
      <c r="CE121" s="46"/>
      <c r="CF121" s="46"/>
      <c r="CG121" s="46"/>
      <c r="CH121" s="46"/>
      <c r="CI121" s="46"/>
      <c r="CJ121" s="46"/>
      <c r="CK121" s="46"/>
      <c r="CL121" s="46"/>
      <c r="CM121" s="46"/>
      <c r="CN121" s="46"/>
      <c r="CO121" s="46"/>
      <c r="CP121" s="46"/>
      <c r="CQ121" s="46"/>
      <c r="CR121" s="46"/>
      <c r="CS121" s="46"/>
      <c r="CT121" s="46"/>
      <c r="CU121" s="46"/>
      <c r="CV121" s="46"/>
      <c r="CW121" s="46"/>
      <c r="CX121" s="46"/>
      <c r="CY121" s="46"/>
      <c r="CZ121" s="46"/>
      <c r="DA121" s="46"/>
      <c r="DB121" s="46"/>
      <c r="DC121" s="46"/>
      <c r="DD121" s="46"/>
      <c r="DE121" s="46"/>
      <c r="DF121" s="46"/>
      <c r="DG121" s="46"/>
      <c r="DH121" s="46"/>
      <c r="DI121" s="46"/>
      <c r="DJ121" s="46"/>
      <c r="DK121" s="46"/>
      <c r="DL121" s="46"/>
      <c r="DM121" s="46"/>
      <c r="DN121" s="46"/>
      <c r="DO121" s="46"/>
      <c r="DP121" s="46"/>
      <c r="DQ121"/>
      <c r="DR121"/>
      <c r="DS121"/>
      <c r="DT121"/>
      <c r="DU121"/>
      <c r="DV121"/>
      <c r="DW121"/>
      <c r="DX121"/>
      <c r="DY121"/>
      <c r="DZ121"/>
      <c r="EA121"/>
      <c r="EB121"/>
      <c r="EC121"/>
      <c r="ED121"/>
      <c r="EE121"/>
      <c r="EF121"/>
      <c r="EG121"/>
      <c r="EH121"/>
      <c r="EI121"/>
      <c r="EJ121"/>
      <c r="EK121"/>
      <c r="EL121"/>
      <c r="EM121"/>
      <c r="EN121"/>
      <c r="EO121"/>
      <c r="EP121"/>
      <c r="EQ121"/>
      <c r="ER121"/>
      <c r="ES121"/>
      <c r="ET121"/>
      <c r="EU121"/>
      <c r="EV121"/>
      <c r="EW121"/>
      <c r="EX121"/>
      <c r="EY121"/>
      <c r="EZ121"/>
      <c r="FA121"/>
      <c r="FB121"/>
      <c r="FC121"/>
      <c r="FD121"/>
      <c r="FE121"/>
      <c r="FF121"/>
      <c r="FG121"/>
      <c r="FH121"/>
      <c r="FI121"/>
      <c r="FJ121"/>
      <c r="FK121"/>
      <c r="FL121"/>
      <c r="FM121"/>
      <c r="FN121"/>
      <c r="FO121"/>
      <c r="FP121"/>
      <c r="FQ121"/>
      <c r="FR121"/>
      <c r="FS121"/>
      <c r="FT121"/>
      <c r="FU121"/>
      <c r="FV121"/>
      <c r="FW121"/>
      <c r="FX121"/>
      <c r="FY121"/>
      <c r="FZ121"/>
      <c r="GA121"/>
      <c r="GB121"/>
      <c r="GC121"/>
      <c r="GD121"/>
      <c r="GE121"/>
      <c r="GF121"/>
      <c r="GG121"/>
      <c r="GH121"/>
      <c r="GI121"/>
      <c r="GJ121"/>
      <c r="GK121"/>
      <c r="GL121"/>
      <c r="GM121"/>
      <c r="GN121"/>
      <c r="GO121"/>
      <c r="GP121"/>
      <c r="GQ121"/>
      <c r="GR121"/>
      <c r="GS121"/>
      <c r="GT121"/>
      <c r="GU121"/>
      <c r="GV121"/>
      <c r="GW121"/>
      <c r="GX121"/>
      <c r="GY121"/>
      <c r="GZ121"/>
      <c r="HA121"/>
      <c r="HB121"/>
      <c r="HC121"/>
      <c r="HD121"/>
      <c r="HE121"/>
      <c r="HF121"/>
      <c r="HG121"/>
      <c r="HH121"/>
      <c r="HI121"/>
      <c r="HJ121"/>
      <c r="HK121"/>
      <c r="HL121"/>
      <c r="HM121"/>
      <c r="HN121"/>
      <c r="HO121"/>
      <c r="HP121"/>
      <c r="HQ121"/>
      <c r="HR121"/>
      <c r="HS121"/>
      <c r="HT121"/>
      <c r="HU121"/>
      <c r="HV121"/>
      <c r="HW121"/>
      <c r="HX121"/>
      <c r="HY121"/>
      <c r="HZ121"/>
      <c r="IA121"/>
      <c r="IB121"/>
      <c r="IC121"/>
      <c r="ID121"/>
      <c r="IE121"/>
      <c r="IF121"/>
      <c r="IG121"/>
      <c r="IH121"/>
      <c r="II121"/>
      <c r="IJ121"/>
      <c r="IK121"/>
      <c r="IL121"/>
      <c r="IM121"/>
      <c r="IN121"/>
      <c r="IO121"/>
      <c r="IP121"/>
      <c r="IQ121"/>
      <c r="IR121"/>
      <c r="IS121"/>
      <c r="IT121"/>
      <c r="IU121"/>
      <c r="IV121"/>
      <c r="IW121"/>
      <c r="IX121"/>
      <c r="IY121"/>
      <c r="IZ121"/>
      <c r="JA121"/>
      <c r="JB121"/>
      <c r="JC121"/>
      <c r="JD121"/>
      <c r="JE121"/>
      <c r="JF121"/>
      <c r="JG121"/>
      <c r="JH121"/>
      <c r="JI121"/>
      <c r="JJ121"/>
      <c r="JK121"/>
      <c r="JL121"/>
      <c r="JM121"/>
      <c r="JN121"/>
      <c r="JO121"/>
      <c r="JP121"/>
      <c r="JQ121"/>
      <c r="JR121"/>
      <c r="JS121"/>
      <c r="JT121"/>
      <c r="JU121"/>
      <c r="JV121"/>
      <c r="JW121"/>
      <c r="JX121"/>
      <c r="JY121"/>
      <c r="JZ121"/>
      <c r="KA121"/>
      <c r="KB121"/>
      <c r="KC121"/>
      <c r="KD121"/>
      <c r="KE121"/>
      <c r="KF121"/>
      <c r="KG121"/>
      <c r="KH121"/>
      <c r="KI121"/>
      <c r="KJ121"/>
      <c r="KK121"/>
      <c r="KL121"/>
      <c r="KM121"/>
      <c r="KN121"/>
      <c r="KO121"/>
      <c r="KP121"/>
      <c r="KQ121"/>
      <c r="KR121"/>
      <c r="KS121"/>
      <c r="KT121"/>
      <c r="KU121"/>
      <c r="KV121"/>
      <c r="KW121"/>
      <c r="KX121"/>
      <c r="KY121"/>
      <c r="KZ121"/>
      <c r="LA121"/>
      <c r="LB121"/>
      <c r="LC121"/>
      <c r="LD121"/>
      <c r="LE121"/>
      <c r="LF121"/>
      <c r="LG121"/>
      <c r="LH121"/>
      <c r="LI121"/>
      <c r="LJ121"/>
      <c r="LK121"/>
      <c r="LL121"/>
      <c r="LM121"/>
      <c r="LN121"/>
      <c r="LO121"/>
      <c r="LP121"/>
      <c r="LQ121"/>
      <c r="LR121"/>
      <c r="LS121"/>
      <c r="LT121"/>
      <c r="LU121"/>
      <c r="LV121"/>
      <c r="LW121"/>
      <c r="LX121"/>
      <c r="LY121"/>
      <c r="LZ121"/>
      <c r="MA121"/>
      <c r="MB121"/>
      <c r="MC121"/>
      <c r="MD121"/>
      <c r="ME121"/>
      <c r="MF121"/>
      <c r="MG121"/>
      <c r="MH121"/>
      <c r="MI121"/>
      <c r="MJ121"/>
      <c r="MK121"/>
      <c r="ML121"/>
      <c r="MM121"/>
      <c r="MN121"/>
      <c r="MO121"/>
      <c r="MP121"/>
      <c r="MQ121"/>
      <c r="MR121"/>
      <c r="MS121"/>
      <c r="MT121"/>
      <c r="MU121"/>
      <c r="MV121"/>
      <c r="MW121"/>
      <c r="MX121"/>
      <c r="MY121"/>
      <c r="MZ121"/>
      <c r="NA121"/>
      <c r="NB121"/>
      <c r="NC121"/>
      <c r="ND121"/>
      <c r="NE121"/>
      <c r="NF121"/>
      <c r="NG121"/>
      <c r="NH121"/>
      <c r="NI121"/>
      <c r="NJ121"/>
      <c r="NK121"/>
      <c r="NL121"/>
      <c r="NM121"/>
      <c r="NN121"/>
      <c r="NO121"/>
      <c r="NP121"/>
      <c r="NQ121"/>
      <c r="NR121"/>
      <c r="NS121"/>
      <c r="NT121"/>
      <c r="NU121"/>
      <c r="NV121"/>
      <c r="NW121"/>
      <c r="NX121"/>
      <c r="NY121"/>
      <c r="NZ121"/>
      <c r="OA121"/>
      <c r="OB121"/>
      <c r="OC121"/>
      <c r="OD121"/>
      <c r="OE121"/>
      <c r="OF121"/>
      <c r="OG121"/>
      <c r="OH121"/>
      <c r="OI121"/>
      <c r="OJ121"/>
      <c r="OK121"/>
      <c r="OL121"/>
      <c r="OM121"/>
      <c r="ON121"/>
      <c r="OO121"/>
      <c r="OP121"/>
      <c r="OQ121"/>
      <c r="OR121"/>
      <c r="OS121"/>
      <c r="OT121"/>
      <c r="OU121"/>
      <c r="OV121"/>
      <c r="OW121"/>
      <c r="OX121"/>
      <c r="OY121"/>
      <c r="OZ121"/>
      <c r="PA121"/>
      <c r="PB121"/>
      <c r="PC121"/>
      <c r="PD121"/>
      <c r="PE121"/>
      <c r="PF121"/>
      <c r="PG121"/>
      <c r="PH121"/>
      <c r="PI121"/>
      <c r="PJ121"/>
      <c r="PK121"/>
      <c r="PL121"/>
      <c r="PM121"/>
      <c r="PN121"/>
      <c r="PO121"/>
      <c r="PP121"/>
      <c r="PQ121"/>
      <c r="PR121"/>
      <c r="PS121"/>
      <c r="PT121"/>
      <c r="PU121"/>
      <c r="PV121"/>
      <c r="PW121"/>
      <c r="PX121"/>
      <c r="PY121"/>
      <c r="PZ121"/>
      <c r="QA121"/>
      <c r="QB121"/>
      <c r="QC121"/>
      <c r="QD121"/>
      <c r="QE121"/>
      <c r="QF121"/>
      <c r="QG121"/>
      <c r="QH121"/>
      <c r="QI121"/>
      <c r="QJ121"/>
      <c r="QK121"/>
      <c r="QL121"/>
      <c r="QM121"/>
      <c r="QN121"/>
      <c r="QO121"/>
      <c r="QP121"/>
      <c r="QQ121"/>
      <c r="QR121"/>
      <c r="QS121"/>
      <c r="QT121"/>
      <c r="QU121"/>
      <c r="QV121"/>
      <c r="QW121"/>
      <c r="QX121"/>
      <c r="QY121"/>
      <c r="QZ121"/>
      <c r="RA121"/>
      <c r="RB121"/>
      <c r="RC121"/>
      <c r="RD121"/>
      <c r="RE121"/>
      <c r="RF121"/>
      <c r="RG121"/>
      <c r="RH121"/>
      <c r="RI121"/>
      <c r="RJ121"/>
      <c r="RK121"/>
      <c r="RL121"/>
      <c r="RM121"/>
      <c r="RN121"/>
      <c r="RO121"/>
      <c r="RP121"/>
      <c r="RQ121"/>
      <c r="RR121"/>
      <c r="RS121"/>
      <c r="RT121"/>
      <c r="RU121"/>
      <c r="RV121"/>
      <c r="RW121"/>
      <c r="RX121"/>
      <c r="RY121"/>
      <c r="RZ121"/>
      <c r="SA121"/>
      <c r="SB121"/>
      <c r="SC121"/>
      <c r="SD121"/>
      <c r="SE121"/>
      <c r="SF121"/>
      <c r="SG121"/>
      <c r="SH121"/>
      <c r="SI121"/>
      <c r="SJ121"/>
      <c r="SK121"/>
      <c r="SL121"/>
      <c r="SM121"/>
      <c r="SN121"/>
      <c r="SO121"/>
      <c r="SP121"/>
      <c r="SQ121"/>
      <c r="SR121"/>
      <c r="SS121"/>
      <c r="ST121"/>
      <c r="SU121"/>
      <c r="SV121"/>
      <c r="SW121"/>
      <c r="SX121"/>
      <c r="SY121"/>
      <c r="SZ121"/>
      <c r="TA121"/>
      <c r="TB121"/>
      <c r="TC121"/>
      <c r="TD121"/>
      <c r="TE121"/>
      <c r="TF121"/>
      <c r="TG121"/>
      <c r="TH121"/>
      <c r="TI121"/>
      <c r="TJ121"/>
      <c r="TK121"/>
      <c r="TL121"/>
      <c r="TM121"/>
      <c r="TN121"/>
      <c r="TO121"/>
      <c r="TP121"/>
      <c r="TQ121"/>
      <c r="TR121"/>
      <c r="TS121"/>
      <c r="TT121"/>
      <c r="TU121"/>
      <c r="TV121"/>
      <c r="TW121"/>
      <c r="TX121"/>
      <c r="TY121"/>
      <c r="TZ121"/>
      <c r="UA121"/>
      <c r="UB121"/>
      <c r="UC121"/>
      <c r="UD121"/>
      <c r="UE121"/>
      <c r="UF121"/>
      <c r="UG121"/>
      <c r="UH121"/>
      <c r="UI121"/>
      <c r="UJ121"/>
      <c r="UK121"/>
      <c r="UL121"/>
      <c r="UM121"/>
      <c r="UN121"/>
      <c r="UO121"/>
      <c r="UP121"/>
      <c r="UQ121"/>
      <c r="UR121"/>
      <c r="US121"/>
      <c r="UT121"/>
      <c r="UU121"/>
      <c r="UV121"/>
      <c r="UW121"/>
      <c r="UX121"/>
      <c r="UY121"/>
      <c r="UZ121"/>
      <c r="VA121"/>
      <c r="VB121"/>
      <c r="VC121"/>
      <c r="VD121"/>
      <c r="VE121"/>
      <c r="VF121"/>
      <c r="VG121"/>
      <c r="VH121"/>
      <c r="VI121"/>
      <c r="VJ121"/>
      <c r="VK121"/>
      <c r="VL121"/>
      <c r="VM121"/>
      <c r="VN121"/>
      <c r="VO121"/>
      <c r="VP121"/>
      <c r="VQ121"/>
      <c r="VR121"/>
      <c r="VS121"/>
      <c r="VT121"/>
      <c r="VU121"/>
      <c r="VV121"/>
      <c r="VW121"/>
      <c r="VX121"/>
      <c r="VY121"/>
      <c r="VZ121"/>
      <c r="WA121"/>
      <c r="WB121"/>
      <c r="WC121"/>
      <c r="WD121"/>
      <c r="WE121"/>
      <c r="WF121"/>
      <c r="WG121"/>
      <c r="WH121"/>
      <c r="WI121"/>
      <c r="WJ121"/>
      <c r="WK121"/>
      <c r="WL121"/>
      <c r="WM121"/>
      <c r="WN121"/>
      <c r="WO121"/>
      <c r="WP121"/>
      <c r="WQ121"/>
      <c r="WR121"/>
      <c r="WS121"/>
      <c r="WT121"/>
      <c r="WU121"/>
      <c r="WV121"/>
      <c r="WW121"/>
      <c r="WX121"/>
      <c r="WY121"/>
      <c r="WZ121"/>
      <c r="XA121"/>
      <c r="XB121"/>
      <c r="XC121"/>
      <c r="XD121"/>
      <c r="XE121"/>
      <c r="XF121"/>
      <c r="XG121"/>
      <c r="XH121"/>
      <c r="XI121"/>
      <c r="XJ121"/>
      <c r="XK121"/>
      <c r="XL121"/>
      <c r="XM121"/>
      <c r="XN121"/>
      <c r="XO121"/>
      <c r="XP121"/>
      <c r="XQ121"/>
      <c r="XR121"/>
      <c r="XS121"/>
      <c r="XT121"/>
      <c r="XU121"/>
      <c r="XV121"/>
      <c r="XW121"/>
      <c r="XX121"/>
      <c r="XY121"/>
      <c r="XZ121"/>
      <c r="YA121"/>
      <c r="YB121"/>
      <c r="YC121"/>
      <c r="YD121"/>
      <c r="YE121"/>
      <c r="YF121"/>
      <c r="YG121"/>
      <c r="YH121"/>
      <c r="YI121"/>
      <c r="YJ121"/>
      <c r="YK121"/>
      <c r="YL121"/>
      <c r="YM121"/>
      <c r="YN121"/>
      <c r="YO121"/>
      <c r="YP121"/>
      <c r="YQ121"/>
      <c r="YR121"/>
      <c r="YS121"/>
      <c r="YT121"/>
      <c r="YU121"/>
      <c r="YV121"/>
      <c r="YW121"/>
      <c r="YX121"/>
      <c r="YY121"/>
      <c r="YZ121"/>
      <c r="ZA121"/>
      <c r="ZB121"/>
      <c r="ZC121"/>
      <c r="ZD121"/>
      <c r="ZE121"/>
      <c r="ZF121"/>
      <c r="ZG121"/>
      <c r="ZH121"/>
      <c r="ZI121"/>
      <c r="ZJ121"/>
      <c r="ZK121"/>
      <c r="ZL121"/>
      <c r="ZM121"/>
      <c r="ZN121"/>
      <c r="ZO121"/>
      <c r="ZP121"/>
      <c r="ZQ121"/>
      <c r="ZR121"/>
      <c r="ZS121"/>
      <c r="ZT121"/>
      <c r="ZU121"/>
      <c r="ZV121"/>
      <c r="ZW121"/>
      <c r="ZX121"/>
      <c r="ZY121"/>
      <c r="ZZ121" s="52"/>
      <c r="AAA121" s="192" t="s">
        <v>0</v>
      </c>
      <c r="AAD121" s="90"/>
      <c r="AAE121" s="519">
        <f t="shared" si="44"/>
        <v>1</v>
      </c>
      <c r="AAF121" s="90"/>
      <c r="AAG121" s="73">
        <f>S.Planning.AddConcepToPlanDate</f>
        <v>41554</v>
      </c>
      <c r="AAH121" s="73">
        <f>G121</f>
        <v>41554</v>
      </c>
      <c r="AAI121" s="72"/>
      <c r="AAJ121" s="75"/>
      <c r="AAK121" s="85" t="s">
        <v>0</v>
      </c>
      <c r="AAL121" s="90"/>
    </row>
    <row r="122" spans="1:714" s="23" customFormat="1" ht="15.75" customHeight="1" outlineLevel="1">
      <c r="A122" s="171"/>
      <c r="B122" s="740" t="s">
        <v>469</v>
      </c>
      <c r="C122" s="104"/>
      <c r="D122" s="158"/>
      <c r="E122" s="103"/>
      <c r="F122" s="103"/>
      <c r="G122" s="104" t="s">
        <v>0</v>
      </c>
      <c r="H122" s="104"/>
      <c r="I122" s="244"/>
      <c r="J122" s="193"/>
      <c r="K122" s="46"/>
      <c r="L122" s="46"/>
      <c r="M122" s="46"/>
      <c r="N122" s="46"/>
      <c r="O122" s="46"/>
      <c r="P122" s="46"/>
      <c r="Q122" s="46"/>
      <c r="R122" s="46"/>
      <c r="S122" s="46"/>
      <c r="T122" s="46"/>
      <c r="U122" s="46"/>
      <c r="V122" s="46"/>
      <c r="W122" s="46"/>
      <c r="X122" s="46"/>
      <c r="Y122" s="46"/>
      <c r="Z122" s="46"/>
      <c r="AA122" s="46"/>
      <c r="AB122" s="46"/>
      <c r="AC122" s="46"/>
      <c r="AD122" s="46"/>
      <c r="AE122" s="46"/>
      <c r="AF122" s="46"/>
      <c r="AG122" s="46"/>
      <c r="AH122" s="46"/>
      <c r="AI122" s="46"/>
      <c r="AJ122" s="46"/>
      <c r="AK122" s="46"/>
      <c r="AL122" s="46"/>
      <c r="AM122" s="46"/>
      <c r="AN122" s="46"/>
      <c r="AO122" s="46"/>
      <c r="AP122" s="46"/>
      <c r="AQ122" s="46"/>
      <c r="AR122" s="46"/>
      <c r="AS122" s="46"/>
      <c r="AT122" s="46"/>
      <c r="AU122" s="46"/>
      <c r="AV122" s="46"/>
      <c r="AW122" s="46"/>
      <c r="AX122" s="46"/>
      <c r="AY122" s="46"/>
      <c r="AZ122" s="46"/>
      <c r="BA122" s="46"/>
      <c r="BB122" s="46"/>
      <c r="BC122" s="46"/>
      <c r="BD122" s="46"/>
      <c r="BE122" s="46"/>
      <c r="BF122" s="46"/>
      <c r="BG122" s="46"/>
      <c r="BH122" s="46"/>
      <c r="BI122" s="46"/>
      <c r="BJ122" s="46"/>
      <c r="BK122" s="46"/>
      <c r="BL122" s="46"/>
      <c r="BM122" s="46"/>
      <c r="BN122" s="46"/>
      <c r="BO122" s="46"/>
      <c r="BP122" s="46"/>
      <c r="BQ122" s="46"/>
      <c r="BR122" s="46"/>
      <c r="BS122" s="46"/>
      <c r="BT122" s="46"/>
      <c r="BU122" s="46"/>
      <c r="BV122" s="46"/>
      <c r="BW122" s="46"/>
      <c r="BX122" s="46"/>
      <c r="BY122" s="46"/>
      <c r="BZ122" s="46"/>
      <c r="CA122" s="46"/>
      <c r="CB122" s="46"/>
      <c r="CC122" s="46"/>
      <c r="CD122" s="46"/>
      <c r="CE122" s="46"/>
      <c r="CF122" s="46"/>
      <c r="CG122" s="46"/>
      <c r="CH122" s="46"/>
      <c r="CI122" s="46"/>
      <c r="CJ122" s="46"/>
      <c r="CK122" s="46"/>
      <c r="CL122" s="46"/>
      <c r="CM122" s="46"/>
      <c r="CN122" s="46"/>
      <c r="CO122" s="46"/>
      <c r="CP122" s="46"/>
      <c r="CQ122" s="46"/>
      <c r="CR122" s="46"/>
      <c r="CS122" s="46"/>
      <c r="CT122" s="46"/>
      <c r="CU122" s="46"/>
      <c r="CV122" s="46"/>
      <c r="CW122" s="46"/>
      <c r="CX122" s="46"/>
      <c r="CY122" s="46"/>
      <c r="CZ122" s="46"/>
      <c r="DA122" s="46"/>
      <c r="DB122" s="46"/>
      <c r="DC122" s="46"/>
      <c r="DD122" s="46"/>
      <c r="DE122" s="46"/>
      <c r="DF122" s="46"/>
      <c r="DG122" s="46"/>
      <c r="DH122" s="46"/>
      <c r="DI122" s="46"/>
      <c r="DJ122" s="46"/>
      <c r="DK122" s="46"/>
      <c r="DL122" s="46"/>
      <c r="DM122" s="46"/>
      <c r="DN122" s="46"/>
      <c r="DO122" s="46"/>
      <c r="DP122" s="46"/>
      <c r="DQ122"/>
      <c r="DR122"/>
      <c r="DS122"/>
      <c r="DT122"/>
      <c r="DU122"/>
      <c r="DV122"/>
      <c r="DW122"/>
      <c r="DX122"/>
      <c r="DY122"/>
      <c r="DZ122"/>
      <c r="EA122"/>
      <c r="EB122"/>
      <c r="EC122"/>
      <c r="ED122"/>
      <c r="EE122"/>
      <c r="EF122"/>
      <c r="EG122"/>
      <c r="EH122"/>
      <c r="EI122"/>
      <c r="EJ122"/>
      <c r="EK122"/>
      <c r="EL122"/>
      <c r="EM122"/>
      <c r="EN122"/>
      <c r="EO122"/>
      <c r="EP122"/>
      <c r="EQ122"/>
      <c r="ER122"/>
      <c r="ES122"/>
      <c r="ET122"/>
      <c r="EU122"/>
      <c r="EV122"/>
      <c r="EW122"/>
      <c r="EX122"/>
      <c r="EY122"/>
      <c r="EZ122"/>
      <c r="FA122"/>
      <c r="FB122"/>
      <c r="FC122"/>
      <c r="FD122"/>
      <c r="FE122"/>
      <c r="FF122"/>
      <c r="FG122"/>
      <c r="FH122"/>
      <c r="FI122"/>
      <c r="FJ122"/>
      <c r="FK122"/>
      <c r="FL122"/>
      <c r="FM122"/>
      <c r="FN122"/>
      <c r="FO122"/>
      <c r="FP122"/>
      <c r="FQ122"/>
      <c r="FR122"/>
      <c r="FS122"/>
      <c r="FT122"/>
      <c r="FU122"/>
      <c r="FV122"/>
      <c r="FW122"/>
      <c r="FX122"/>
      <c r="FY122"/>
      <c r="FZ122"/>
      <c r="GA122"/>
      <c r="GB122"/>
      <c r="GC122"/>
      <c r="GD122"/>
      <c r="GE122"/>
      <c r="GF122"/>
      <c r="GG122"/>
      <c r="GH122"/>
      <c r="GI122"/>
      <c r="GJ122"/>
      <c r="GK122"/>
      <c r="GL122"/>
      <c r="GM122"/>
      <c r="GN122"/>
      <c r="GO122"/>
      <c r="GP122"/>
      <c r="GQ122"/>
      <c r="GR122"/>
      <c r="GS122"/>
      <c r="GT122"/>
      <c r="GU122"/>
      <c r="GV122"/>
      <c r="GW122"/>
      <c r="GX122"/>
      <c r="GY122"/>
      <c r="GZ122"/>
      <c r="HA122"/>
      <c r="HB122"/>
      <c r="HC122"/>
      <c r="HD122"/>
      <c r="HE122"/>
      <c r="HF122"/>
      <c r="HG122"/>
      <c r="HH122"/>
      <c r="HI122"/>
      <c r="HJ122"/>
      <c r="HK122"/>
      <c r="HL122"/>
      <c r="HM122"/>
      <c r="HN122"/>
      <c r="HO122"/>
      <c r="HP122"/>
      <c r="HQ122"/>
      <c r="HR122"/>
      <c r="HS122"/>
      <c r="HT122"/>
      <c r="HU122"/>
      <c r="HV122"/>
      <c r="HW122"/>
      <c r="HX122"/>
      <c r="HY122"/>
      <c r="HZ122"/>
      <c r="IA122"/>
      <c r="IB122"/>
      <c r="IC122"/>
      <c r="ID122"/>
      <c r="IE122"/>
      <c r="IF122"/>
      <c r="IG122"/>
      <c r="IH122"/>
      <c r="II122"/>
      <c r="IJ122"/>
      <c r="IK122"/>
      <c r="IL122"/>
      <c r="IM122"/>
      <c r="IN122"/>
      <c r="IO122"/>
      <c r="IP122"/>
      <c r="IQ122"/>
      <c r="IR122"/>
      <c r="IS122"/>
      <c r="IT122"/>
      <c r="IU122"/>
      <c r="IV122"/>
      <c r="IW122"/>
      <c r="IX122"/>
      <c r="IY122"/>
      <c r="IZ122"/>
      <c r="JA122"/>
      <c r="JB122"/>
      <c r="JC122"/>
      <c r="JD122"/>
      <c r="JE122"/>
      <c r="JF122"/>
      <c r="JG122"/>
      <c r="JH122"/>
      <c r="JI122"/>
      <c r="JJ122"/>
      <c r="JK122"/>
      <c r="JL122"/>
      <c r="JM122"/>
      <c r="JN122"/>
      <c r="JO122"/>
      <c r="JP122"/>
      <c r="JQ122"/>
      <c r="JR122"/>
      <c r="JS122"/>
      <c r="JT122"/>
      <c r="JU122"/>
      <c r="JV122"/>
      <c r="JW122"/>
      <c r="JX122"/>
      <c r="JY122"/>
      <c r="JZ122"/>
      <c r="KA122"/>
      <c r="KB122"/>
      <c r="KC122"/>
      <c r="KD122"/>
      <c r="KE122"/>
      <c r="KF122"/>
      <c r="KG122"/>
      <c r="KH122"/>
      <c r="KI122"/>
      <c r="KJ122"/>
      <c r="KK122"/>
      <c r="KL122"/>
      <c r="KM122"/>
      <c r="KN122"/>
      <c r="KO122"/>
      <c r="KP122"/>
      <c r="KQ122"/>
      <c r="KR122"/>
      <c r="KS122"/>
      <c r="KT122"/>
      <c r="KU122"/>
      <c r="KV122"/>
      <c r="KW122"/>
      <c r="KX122"/>
      <c r="KY122"/>
      <c r="KZ122"/>
      <c r="LA122"/>
      <c r="LB122"/>
      <c r="LC122"/>
      <c r="LD122"/>
      <c r="LE122"/>
      <c r="LF122"/>
      <c r="LG122"/>
      <c r="LH122"/>
      <c r="LI122"/>
      <c r="LJ122"/>
      <c r="LK122"/>
      <c r="LL122"/>
      <c r="LM122"/>
      <c r="LN122"/>
      <c r="LO122"/>
      <c r="LP122"/>
      <c r="LQ122"/>
      <c r="LR122"/>
      <c r="LS122"/>
      <c r="LT122"/>
      <c r="LU122"/>
      <c r="LV122"/>
      <c r="LW122"/>
      <c r="LX122"/>
      <c r="LY122"/>
      <c r="LZ122"/>
      <c r="MA122"/>
      <c r="MB122"/>
      <c r="MC122"/>
      <c r="MD122"/>
      <c r="ME122"/>
      <c r="MF122"/>
      <c r="MG122"/>
      <c r="MH122"/>
      <c r="MI122"/>
      <c r="MJ122"/>
      <c r="MK122"/>
      <c r="ML122"/>
      <c r="MM122"/>
      <c r="MN122"/>
      <c r="MO122"/>
      <c r="MP122"/>
      <c r="MQ122"/>
      <c r="MR122"/>
      <c r="MS122"/>
      <c r="MT122"/>
      <c r="MU122"/>
      <c r="MV122"/>
      <c r="MW122"/>
      <c r="MX122"/>
      <c r="MY122"/>
      <c r="MZ122"/>
      <c r="NA122"/>
      <c r="NB122"/>
      <c r="NC122"/>
      <c r="ND122"/>
      <c r="NE122"/>
      <c r="NF122"/>
      <c r="NG122"/>
      <c r="NH122"/>
      <c r="NI122"/>
      <c r="NJ122"/>
      <c r="NK122"/>
      <c r="NL122"/>
      <c r="NM122"/>
      <c r="NN122"/>
      <c r="NO122"/>
      <c r="NP122"/>
      <c r="NQ122"/>
      <c r="NR122"/>
      <c r="NS122"/>
      <c r="NT122"/>
      <c r="NU122"/>
      <c r="NV122"/>
      <c r="NW122"/>
      <c r="NX122"/>
      <c r="NY122"/>
      <c r="NZ122"/>
      <c r="OA122"/>
      <c r="OB122"/>
      <c r="OC122"/>
      <c r="OD122"/>
      <c r="OE122"/>
      <c r="OF122"/>
      <c r="OG122"/>
      <c r="OH122"/>
      <c r="OI122"/>
      <c r="OJ122"/>
      <c r="OK122"/>
      <c r="OL122"/>
      <c r="OM122"/>
      <c r="ON122"/>
      <c r="OO122"/>
      <c r="OP122"/>
      <c r="OQ122"/>
      <c r="OR122"/>
      <c r="OS122"/>
      <c r="OT122"/>
      <c r="OU122"/>
      <c r="OV122"/>
      <c r="OW122"/>
      <c r="OX122"/>
      <c r="OY122"/>
      <c r="OZ122"/>
      <c r="PA122"/>
      <c r="PB122"/>
      <c r="PC122"/>
      <c r="PD122"/>
      <c r="PE122"/>
      <c r="PF122"/>
      <c r="PG122"/>
      <c r="PH122"/>
      <c r="PI122"/>
      <c r="PJ122"/>
      <c r="PK122"/>
      <c r="PL122"/>
      <c r="PM122"/>
      <c r="PN122"/>
      <c r="PO122"/>
      <c r="PP122"/>
      <c r="PQ122"/>
      <c r="PR122"/>
      <c r="PS122"/>
      <c r="PT122"/>
      <c r="PU122"/>
      <c r="PV122"/>
      <c r="PW122"/>
      <c r="PX122"/>
      <c r="PY122"/>
      <c r="PZ122"/>
      <c r="QA122"/>
      <c r="QB122"/>
      <c r="QC122"/>
      <c r="QD122"/>
      <c r="QE122"/>
      <c r="QF122"/>
      <c r="QG122"/>
      <c r="QH122"/>
      <c r="QI122"/>
      <c r="QJ122"/>
      <c r="QK122"/>
      <c r="QL122"/>
      <c r="QM122"/>
      <c r="QN122"/>
      <c r="QO122"/>
      <c r="QP122"/>
      <c r="QQ122"/>
      <c r="QR122"/>
      <c r="QS122"/>
      <c r="QT122"/>
      <c r="QU122"/>
      <c r="QV122"/>
      <c r="QW122"/>
      <c r="QX122"/>
      <c r="QY122"/>
      <c r="QZ122"/>
      <c r="RA122"/>
      <c r="RB122"/>
      <c r="RC122"/>
      <c r="RD122"/>
      <c r="RE122"/>
      <c r="RF122"/>
      <c r="RG122"/>
      <c r="RH122"/>
      <c r="RI122"/>
      <c r="RJ122"/>
      <c r="RK122"/>
      <c r="RL122"/>
      <c r="RM122"/>
      <c r="RN122"/>
      <c r="RO122"/>
      <c r="RP122"/>
      <c r="RQ122"/>
      <c r="RR122"/>
      <c r="RS122"/>
      <c r="RT122"/>
      <c r="RU122"/>
      <c r="RV122"/>
      <c r="RW122"/>
      <c r="RX122"/>
      <c r="RY122"/>
      <c r="RZ122"/>
      <c r="SA122"/>
      <c r="SB122"/>
      <c r="SC122"/>
      <c r="SD122"/>
      <c r="SE122"/>
      <c r="SF122"/>
      <c r="SG122"/>
      <c r="SH122"/>
      <c r="SI122"/>
      <c r="SJ122"/>
      <c r="SK122"/>
      <c r="SL122"/>
      <c r="SM122"/>
      <c r="SN122"/>
      <c r="SO122"/>
      <c r="SP122"/>
      <c r="SQ122"/>
      <c r="SR122"/>
      <c r="SS122"/>
      <c r="ST122"/>
      <c r="SU122"/>
      <c r="SV122"/>
      <c r="SW122"/>
      <c r="SX122"/>
      <c r="SY122"/>
      <c r="SZ122"/>
      <c r="TA122"/>
      <c r="TB122"/>
      <c r="TC122"/>
      <c r="TD122"/>
      <c r="TE122"/>
      <c r="TF122"/>
      <c r="TG122"/>
      <c r="TH122"/>
      <c r="TI122"/>
      <c r="TJ122"/>
      <c r="TK122"/>
      <c r="TL122"/>
      <c r="TM122"/>
      <c r="TN122"/>
      <c r="TO122"/>
      <c r="TP122"/>
      <c r="TQ122"/>
      <c r="TR122"/>
      <c r="TS122"/>
      <c r="TT122"/>
      <c r="TU122"/>
      <c r="TV122"/>
      <c r="TW122"/>
      <c r="TX122"/>
      <c r="TY122"/>
      <c r="TZ122"/>
      <c r="UA122"/>
      <c r="UB122"/>
      <c r="UC122"/>
      <c r="UD122"/>
      <c r="UE122"/>
      <c r="UF122"/>
      <c r="UG122"/>
      <c r="UH122"/>
      <c r="UI122"/>
      <c r="UJ122"/>
      <c r="UK122"/>
      <c r="UL122"/>
      <c r="UM122"/>
      <c r="UN122"/>
      <c r="UO122"/>
      <c r="UP122"/>
      <c r="UQ122"/>
      <c r="UR122"/>
      <c r="US122"/>
      <c r="UT122"/>
      <c r="UU122"/>
      <c r="UV122"/>
      <c r="UW122"/>
      <c r="UX122"/>
      <c r="UY122"/>
      <c r="UZ122"/>
      <c r="VA122"/>
      <c r="VB122"/>
      <c r="VC122"/>
      <c r="VD122"/>
      <c r="VE122"/>
      <c r="VF122"/>
      <c r="VG122"/>
      <c r="VH122"/>
      <c r="VI122"/>
      <c r="VJ122"/>
      <c r="VK122"/>
      <c r="VL122"/>
      <c r="VM122"/>
      <c r="VN122"/>
      <c r="VO122"/>
      <c r="VP122"/>
      <c r="VQ122"/>
      <c r="VR122"/>
      <c r="VS122"/>
      <c r="VT122"/>
      <c r="VU122"/>
      <c r="VV122"/>
      <c r="VW122"/>
      <c r="VX122"/>
      <c r="VY122"/>
      <c r="VZ122"/>
      <c r="WA122"/>
      <c r="WB122"/>
      <c r="WC122"/>
      <c r="WD122"/>
      <c r="WE122"/>
      <c r="WF122"/>
      <c r="WG122"/>
      <c r="WH122"/>
      <c r="WI122"/>
      <c r="WJ122"/>
      <c r="WK122"/>
      <c r="WL122"/>
      <c r="WM122"/>
      <c r="WN122"/>
      <c r="WO122"/>
      <c r="WP122"/>
      <c r="WQ122"/>
      <c r="WR122"/>
      <c r="WS122"/>
      <c r="WT122"/>
      <c r="WU122"/>
      <c r="WV122"/>
      <c r="WW122"/>
      <c r="WX122"/>
      <c r="WY122"/>
      <c r="WZ122"/>
      <c r="XA122"/>
      <c r="XB122"/>
      <c r="XC122"/>
      <c r="XD122"/>
      <c r="XE122"/>
      <c r="XF122"/>
      <c r="XG122"/>
      <c r="XH122"/>
      <c r="XI122"/>
      <c r="XJ122"/>
      <c r="XK122"/>
      <c r="XL122"/>
      <c r="XM122"/>
      <c r="XN122"/>
      <c r="XO122"/>
      <c r="XP122"/>
      <c r="XQ122"/>
      <c r="XR122"/>
      <c r="XS122"/>
      <c r="XT122"/>
      <c r="XU122"/>
      <c r="XV122"/>
      <c r="XW122"/>
      <c r="XX122"/>
      <c r="XY122"/>
      <c r="XZ122"/>
      <c r="YA122"/>
      <c r="YB122"/>
      <c r="YC122"/>
      <c r="YD122"/>
      <c r="YE122"/>
      <c r="YF122"/>
      <c r="YG122"/>
      <c r="YH122"/>
      <c r="YI122"/>
      <c r="YJ122"/>
      <c r="YK122"/>
      <c r="YL122"/>
      <c r="YM122"/>
      <c r="YN122"/>
      <c r="YO122"/>
      <c r="YP122"/>
      <c r="YQ122"/>
      <c r="YR122"/>
      <c r="YS122"/>
      <c r="YT122"/>
      <c r="YU122"/>
      <c r="YV122"/>
      <c r="YW122"/>
      <c r="YX122"/>
      <c r="YY122"/>
      <c r="YZ122"/>
      <c r="ZA122"/>
      <c r="ZB122"/>
      <c r="ZC122"/>
      <c r="ZD122"/>
      <c r="ZE122"/>
      <c r="ZF122"/>
      <c r="ZG122"/>
      <c r="ZH122"/>
      <c r="ZI122"/>
      <c r="ZJ122"/>
      <c r="ZK122"/>
      <c r="ZL122"/>
      <c r="ZM122"/>
      <c r="ZN122"/>
      <c r="ZO122"/>
      <c r="ZP122"/>
      <c r="ZQ122"/>
      <c r="ZR122"/>
      <c r="ZS122"/>
      <c r="ZT122"/>
      <c r="ZU122"/>
      <c r="ZV122"/>
      <c r="ZW122"/>
      <c r="ZX122"/>
      <c r="ZY122"/>
      <c r="ZZ122" s="52"/>
      <c r="AAA122" s="192"/>
      <c r="AAD122" s="90"/>
      <c r="AAE122" s="519">
        <v>1</v>
      </c>
      <c r="AAF122" s="190" t="s">
        <v>52</v>
      </c>
      <c r="AAG122" s="71"/>
      <c r="AAH122" s="71"/>
      <c r="AAI122" s="72"/>
      <c r="AAJ122" s="55"/>
      <c r="AAK122" s="60" t="s">
        <v>0</v>
      </c>
      <c r="AAL122" s="90"/>
    </row>
    <row r="123" spans="1:714" s="23" customFormat="1" ht="15.75" customHeight="1" outlineLevel="1">
      <c r="A123" s="171"/>
      <c r="B123" s="361" t="str">
        <f>AAK123</f>
        <v>AndreaRW schedules/holds meeting with team, especially MargaretMGR and</v>
      </c>
      <c r="C123" s="278"/>
      <c r="D123" s="261"/>
      <c r="E123" s="263">
        <f t="shared" ref="E123" si="53">NETWORKDAYS(G123,H123,S.DDL_DEQClosed)</f>
        <v>1</v>
      </c>
      <c r="F123" s="457">
        <f t="shared" ref="F123" ca="1" si="54">IF(YEAR(H123)&gt;2000,NETWORKDAYS(TODAY(),H123,S.DDL_DEQClosed),0)</f>
        <v>-14</v>
      </c>
      <c r="G123" s="264">
        <f t="shared" si="46"/>
        <v>41554</v>
      </c>
      <c r="H123" s="264">
        <f t="shared" ref="H123" si="55">AAH123</f>
        <v>41554</v>
      </c>
      <c r="I123" s="244" t="s">
        <v>511</v>
      </c>
      <c r="J123" s="193"/>
      <c r="K123" s="46"/>
      <c r="L123" s="46"/>
      <c r="M123" s="46"/>
      <c r="N123" s="46"/>
      <c r="O123" s="46"/>
      <c r="P123" s="46"/>
      <c r="Q123" s="46"/>
      <c r="R123" s="46"/>
      <c r="S123" s="46"/>
      <c r="T123" s="46"/>
      <c r="U123" s="46"/>
      <c r="V123" s="46"/>
      <c r="W123" s="46"/>
      <c r="X123" s="46"/>
      <c r="Y123" s="46"/>
      <c r="Z123" s="46"/>
      <c r="AA123" s="46"/>
      <c r="AB123" s="46"/>
      <c r="AC123" s="46"/>
      <c r="AD123" s="46"/>
      <c r="AE123" s="46"/>
      <c r="AF123" s="46"/>
      <c r="AG123" s="46"/>
      <c r="AH123" s="46"/>
      <c r="AI123" s="46"/>
      <c r="AJ123" s="46"/>
      <c r="AK123" s="46"/>
      <c r="AL123" s="46"/>
      <c r="AM123" s="46"/>
      <c r="AN123" s="46"/>
      <c r="AO123" s="46"/>
      <c r="AP123" s="46"/>
      <c r="AQ123" s="46"/>
      <c r="AR123" s="46"/>
      <c r="AS123" s="46"/>
      <c r="AT123" s="46"/>
      <c r="AU123" s="46"/>
      <c r="AV123" s="46"/>
      <c r="AW123" s="46"/>
      <c r="AX123" s="46"/>
      <c r="AY123" s="46"/>
      <c r="AZ123" s="46"/>
      <c r="BA123" s="46"/>
      <c r="BB123" s="46"/>
      <c r="BC123" s="46"/>
      <c r="BD123" s="46"/>
      <c r="BE123" s="46"/>
      <c r="BF123" s="46"/>
      <c r="BG123" s="46"/>
      <c r="BH123" s="46"/>
      <c r="BI123" s="46"/>
      <c r="BJ123" s="46"/>
      <c r="BK123" s="46"/>
      <c r="BL123" s="46"/>
      <c r="BM123" s="46"/>
      <c r="BN123" s="46"/>
      <c r="BO123" s="46"/>
      <c r="BP123" s="46"/>
      <c r="BQ123" s="46"/>
      <c r="BR123" s="46"/>
      <c r="BS123" s="46"/>
      <c r="BT123" s="46"/>
      <c r="BU123" s="46"/>
      <c r="BV123" s="46"/>
      <c r="BW123" s="46"/>
      <c r="BX123" s="46"/>
      <c r="BY123" s="46"/>
      <c r="BZ123" s="46"/>
      <c r="CA123" s="46"/>
      <c r="CB123" s="46"/>
      <c r="CC123" s="46"/>
      <c r="CD123" s="46"/>
      <c r="CE123" s="46"/>
      <c r="CF123" s="46"/>
      <c r="CG123" s="46"/>
      <c r="CH123" s="46"/>
      <c r="CI123" s="46"/>
      <c r="CJ123" s="46"/>
      <c r="CK123" s="46"/>
      <c r="CL123" s="46"/>
      <c r="CM123" s="46"/>
      <c r="CN123" s="46"/>
      <c r="CO123" s="46"/>
      <c r="CP123" s="46"/>
      <c r="CQ123" s="46"/>
      <c r="CR123" s="46"/>
      <c r="CS123" s="46"/>
      <c r="CT123" s="46"/>
      <c r="CU123" s="46"/>
      <c r="CV123" s="46"/>
      <c r="CW123" s="46"/>
      <c r="CX123" s="46"/>
      <c r="CY123" s="46"/>
      <c r="CZ123" s="46"/>
      <c r="DA123" s="46"/>
      <c r="DB123" s="46"/>
      <c r="DC123" s="46"/>
      <c r="DD123" s="46"/>
      <c r="DE123" s="46"/>
      <c r="DF123" s="46"/>
      <c r="DG123" s="46"/>
      <c r="DH123" s="46"/>
      <c r="DI123" s="46"/>
      <c r="DJ123" s="46"/>
      <c r="DK123" s="46"/>
      <c r="DL123" s="46"/>
      <c r="DM123" s="46"/>
      <c r="DN123" s="46"/>
      <c r="DO123" s="46"/>
      <c r="DP123" s="46"/>
      <c r="DQ123"/>
      <c r="DR123"/>
      <c r="DS123"/>
      <c r="DT123"/>
      <c r="DU123"/>
      <c r="DV123"/>
      <c r="DW123"/>
      <c r="DX123"/>
      <c r="DY123"/>
      <c r="DZ123"/>
      <c r="EA123"/>
      <c r="EB123"/>
      <c r="EC123"/>
      <c r="ED123"/>
      <c r="EE123"/>
      <c r="EF123"/>
      <c r="EG123"/>
      <c r="EH123"/>
      <c r="EI123"/>
      <c r="EJ123"/>
      <c r="EK123"/>
      <c r="EL123"/>
      <c r="EM123"/>
      <c r="EN123"/>
      <c r="EO123"/>
      <c r="EP123"/>
      <c r="EQ123"/>
      <c r="ER123"/>
      <c r="ES123"/>
      <c r="ET123"/>
      <c r="EU123"/>
      <c r="EV123"/>
      <c r="EW123"/>
      <c r="EX123"/>
      <c r="EY123"/>
      <c r="EZ123"/>
      <c r="FA123"/>
      <c r="FB123"/>
      <c r="FC123"/>
      <c r="FD123"/>
      <c r="FE123"/>
      <c r="FF123"/>
      <c r="FG123"/>
      <c r="FH123"/>
      <c r="FI123"/>
      <c r="FJ123"/>
      <c r="FK123"/>
      <c r="FL123"/>
      <c r="FM123"/>
      <c r="FN123"/>
      <c r="FO123"/>
      <c r="FP123"/>
      <c r="FQ123"/>
      <c r="FR123"/>
      <c r="FS123"/>
      <c r="FT123"/>
      <c r="FU123"/>
      <c r="FV123"/>
      <c r="FW123"/>
      <c r="FX123"/>
      <c r="FY123"/>
      <c r="FZ123"/>
      <c r="GA123"/>
      <c r="GB123"/>
      <c r="GC123"/>
      <c r="GD123"/>
      <c r="GE123"/>
      <c r="GF123"/>
      <c r="GG123"/>
      <c r="GH123"/>
      <c r="GI123"/>
      <c r="GJ123"/>
      <c r="GK123"/>
      <c r="GL123"/>
      <c r="GM123"/>
      <c r="GN123"/>
      <c r="GO123"/>
      <c r="GP123"/>
      <c r="GQ123"/>
      <c r="GR123"/>
      <c r="GS123"/>
      <c r="GT123"/>
      <c r="GU123"/>
      <c r="GV123"/>
      <c r="GW123"/>
      <c r="GX123"/>
      <c r="GY123"/>
      <c r="GZ123"/>
      <c r="HA123"/>
      <c r="HB123"/>
      <c r="HC123"/>
      <c r="HD123"/>
      <c r="HE123"/>
      <c r="HF123"/>
      <c r="HG123"/>
      <c r="HH123"/>
      <c r="HI123"/>
      <c r="HJ123"/>
      <c r="HK123"/>
      <c r="HL123"/>
      <c r="HM123"/>
      <c r="HN123"/>
      <c r="HO123"/>
      <c r="HP123"/>
      <c r="HQ123"/>
      <c r="HR123"/>
      <c r="HS123"/>
      <c r="HT123"/>
      <c r="HU123"/>
      <c r="HV123"/>
      <c r="HW123"/>
      <c r="HX123"/>
      <c r="HY123"/>
      <c r="HZ123"/>
      <c r="IA123"/>
      <c r="IB123"/>
      <c r="IC123"/>
      <c r="ID123"/>
      <c r="IE123"/>
      <c r="IF123"/>
      <c r="IG123"/>
      <c r="IH123"/>
      <c r="II123"/>
      <c r="IJ123"/>
      <c r="IK123"/>
      <c r="IL123"/>
      <c r="IM123"/>
      <c r="IN123"/>
      <c r="IO123"/>
      <c r="IP123"/>
      <c r="IQ123"/>
      <c r="IR123"/>
      <c r="IS123"/>
      <c r="IT123"/>
      <c r="IU123"/>
      <c r="IV123"/>
      <c r="IW123"/>
      <c r="IX123"/>
      <c r="IY123"/>
      <c r="IZ123"/>
      <c r="JA123"/>
      <c r="JB123"/>
      <c r="JC123"/>
      <c r="JD123"/>
      <c r="JE123"/>
      <c r="JF123"/>
      <c r="JG123"/>
      <c r="JH123"/>
      <c r="JI123"/>
      <c r="JJ123"/>
      <c r="JK123"/>
      <c r="JL123"/>
      <c r="JM123"/>
      <c r="JN123"/>
      <c r="JO123"/>
      <c r="JP123"/>
      <c r="JQ123"/>
      <c r="JR123"/>
      <c r="JS123"/>
      <c r="JT123"/>
      <c r="JU123"/>
      <c r="JV123"/>
      <c r="JW123"/>
      <c r="JX123"/>
      <c r="JY123"/>
      <c r="JZ123"/>
      <c r="KA123"/>
      <c r="KB123"/>
      <c r="KC123"/>
      <c r="KD123"/>
      <c r="KE123"/>
      <c r="KF123"/>
      <c r="KG123"/>
      <c r="KH123"/>
      <c r="KI123"/>
      <c r="KJ123"/>
      <c r="KK123"/>
      <c r="KL123"/>
      <c r="KM123"/>
      <c r="KN123"/>
      <c r="KO123"/>
      <c r="KP123"/>
      <c r="KQ123"/>
      <c r="KR123"/>
      <c r="KS123"/>
      <c r="KT123"/>
      <c r="KU123"/>
      <c r="KV123"/>
      <c r="KW123"/>
      <c r="KX123"/>
      <c r="KY123"/>
      <c r="KZ123"/>
      <c r="LA123"/>
      <c r="LB123"/>
      <c r="LC123"/>
      <c r="LD123"/>
      <c r="LE123"/>
      <c r="LF123"/>
      <c r="LG123"/>
      <c r="LH123"/>
      <c r="LI123"/>
      <c r="LJ123"/>
      <c r="LK123"/>
      <c r="LL123"/>
      <c r="LM123"/>
      <c r="LN123"/>
      <c r="LO123"/>
      <c r="LP123"/>
      <c r="LQ123"/>
      <c r="LR123"/>
      <c r="LS123"/>
      <c r="LT123"/>
      <c r="LU123"/>
      <c r="LV123"/>
      <c r="LW123"/>
      <c r="LX123"/>
      <c r="LY123"/>
      <c r="LZ123"/>
      <c r="MA123"/>
      <c r="MB123"/>
      <c r="MC123"/>
      <c r="MD123"/>
      <c r="ME123"/>
      <c r="MF123"/>
      <c r="MG123"/>
      <c r="MH123"/>
      <c r="MI123"/>
      <c r="MJ123"/>
      <c r="MK123"/>
      <c r="ML123"/>
      <c r="MM123"/>
      <c r="MN123"/>
      <c r="MO123"/>
      <c r="MP123"/>
      <c r="MQ123"/>
      <c r="MR123"/>
      <c r="MS123"/>
      <c r="MT123"/>
      <c r="MU123"/>
      <c r="MV123"/>
      <c r="MW123"/>
      <c r="MX123"/>
      <c r="MY123"/>
      <c r="MZ123"/>
      <c r="NA123"/>
      <c r="NB123"/>
      <c r="NC123"/>
      <c r="ND123"/>
      <c r="NE123"/>
      <c r="NF123"/>
      <c r="NG123"/>
      <c r="NH123"/>
      <c r="NI123"/>
      <c r="NJ123"/>
      <c r="NK123"/>
      <c r="NL123"/>
      <c r="NM123"/>
      <c r="NN123"/>
      <c r="NO123"/>
      <c r="NP123"/>
      <c r="NQ123"/>
      <c r="NR123"/>
      <c r="NS123"/>
      <c r="NT123"/>
      <c r="NU123"/>
      <c r="NV123"/>
      <c r="NW123"/>
      <c r="NX123"/>
      <c r="NY123"/>
      <c r="NZ123"/>
      <c r="OA123"/>
      <c r="OB123"/>
      <c r="OC123"/>
      <c r="OD123"/>
      <c r="OE123"/>
      <c r="OF123"/>
      <c r="OG123"/>
      <c r="OH123"/>
      <c r="OI123"/>
      <c r="OJ123"/>
      <c r="OK123"/>
      <c r="OL123"/>
      <c r="OM123"/>
      <c r="ON123"/>
      <c r="OO123"/>
      <c r="OP123"/>
      <c r="OQ123"/>
      <c r="OR123"/>
      <c r="OS123"/>
      <c r="OT123"/>
      <c r="OU123"/>
      <c r="OV123"/>
      <c r="OW123"/>
      <c r="OX123"/>
      <c r="OY123"/>
      <c r="OZ123"/>
      <c r="PA123"/>
      <c r="PB123"/>
      <c r="PC123"/>
      <c r="PD123"/>
      <c r="PE123"/>
      <c r="PF123"/>
      <c r="PG123"/>
      <c r="PH123"/>
      <c r="PI123"/>
      <c r="PJ123"/>
      <c r="PK123"/>
      <c r="PL123"/>
      <c r="PM123"/>
      <c r="PN123"/>
      <c r="PO123"/>
      <c r="PP123"/>
      <c r="PQ123"/>
      <c r="PR123"/>
      <c r="PS123"/>
      <c r="PT123"/>
      <c r="PU123"/>
      <c r="PV123"/>
      <c r="PW123"/>
      <c r="PX123"/>
      <c r="PY123"/>
      <c r="PZ123"/>
      <c r="QA123"/>
      <c r="QB123"/>
      <c r="QC123"/>
      <c r="QD123"/>
      <c r="QE123"/>
      <c r="QF123"/>
      <c r="QG123"/>
      <c r="QH123"/>
      <c r="QI123"/>
      <c r="QJ123"/>
      <c r="QK123"/>
      <c r="QL123"/>
      <c r="QM123"/>
      <c r="QN123"/>
      <c r="QO123"/>
      <c r="QP123"/>
      <c r="QQ123"/>
      <c r="QR123"/>
      <c r="QS123"/>
      <c r="QT123"/>
      <c r="QU123"/>
      <c r="QV123"/>
      <c r="QW123"/>
      <c r="QX123"/>
      <c r="QY123"/>
      <c r="QZ123"/>
      <c r="RA123"/>
      <c r="RB123"/>
      <c r="RC123"/>
      <c r="RD123"/>
      <c r="RE123"/>
      <c r="RF123"/>
      <c r="RG123"/>
      <c r="RH123"/>
      <c r="RI123"/>
      <c r="RJ123"/>
      <c r="RK123"/>
      <c r="RL123"/>
      <c r="RM123"/>
      <c r="RN123"/>
      <c r="RO123"/>
      <c r="RP123"/>
      <c r="RQ123"/>
      <c r="RR123"/>
      <c r="RS123"/>
      <c r="RT123"/>
      <c r="RU123"/>
      <c r="RV123"/>
      <c r="RW123"/>
      <c r="RX123"/>
      <c r="RY123"/>
      <c r="RZ123"/>
      <c r="SA123"/>
      <c r="SB123"/>
      <c r="SC123"/>
      <c r="SD123"/>
      <c r="SE123"/>
      <c r="SF123"/>
      <c r="SG123"/>
      <c r="SH123"/>
      <c r="SI123"/>
      <c r="SJ123"/>
      <c r="SK123"/>
      <c r="SL123"/>
      <c r="SM123"/>
      <c r="SN123"/>
      <c r="SO123"/>
      <c r="SP123"/>
      <c r="SQ123"/>
      <c r="SR123"/>
      <c r="SS123"/>
      <c r="ST123"/>
      <c r="SU123"/>
      <c r="SV123"/>
      <c r="SW123"/>
      <c r="SX123"/>
      <c r="SY123"/>
      <c r="SZ123"/>
      <c r="TA123"/>
      <c r="TB123"/>
      <c r="TC123"/>
      <c r="TD123"/>
      <c r="TE123"/>
      <c r="TF123"/>
      <c r="TG123"/>
      <c r="TH123"/>
      <c r="TI123"/>
      <c r="TJ123"/>
      <c r="TK123"/>
      <c r="TL123"/>
      <c r="TM123"/>
      <c r="TN123"/>
      <c r="TO123"/>
      <c r="TP123"/>
      <c r="TQ123"/>
      <c r="TR123"/>
      <c r="TS123"/>
      <c r="TT123"/>
      <c r="TU123"/>
      <c r="TV123"/>
      <c r="TW123"/>
      <c r="TX123"/>
      <c r="TY123"/>
      <c r="TZ123"/>
      <c r="UA123"/>
      <c r="UB123"/>
      <c r="UC123"/>
      <c r="UD123"/>
      <c r="UE123"/>
      <c r="UF123"/>
      <c r="UG123"/>
      <c r="UH123"/>
      <c r="UI123"/>
      <c r="UJ123"/>
      <c r="UK123"/>
      <c r="UL123"/>
      <c r="UM123"/>
      <c r="UN123"/>
      <c r="UO123"/>
      <c r="UP123"/>
      <c r="UQ123"/>
      <c r="UR123"/>
      <c r="US123"/>
      <c r="UT123"/>
      <c r="UU123"/>
      <c r="UV123"/>
      <c r="UW123"/>
      <c r="UX123"/>
      <c r="UY123"/>
      <c r="UZ123"/>
      <c r="VA123"/>
      <c r="VB123"/>
      <c r="VC123"/>
      <c r="VD123"/>
      <c r="VE123"/>
      <c r="VF123"/>
      <c r="VG123"/>
      <c r="VH123"/>
      <c r="VI123"/>
      <c r="VJ123"/>
      <c r="VK123"/>
      <c r="VL123"/>
      <c r="VM123"/>
      <c r="VN123"/>
      <c r="VO123"/>
      <c r="VP123"/>
      <c r="VQ123"/>
      <c r="VR123"/>
      <c r="VS123"/>
      <c r="VT123"/>
      <c r="VU123"/>
      <c r="VV123"/>
      <c r="VW123"/>
      <c r="VX123"/>
      <c r="VY123"/>
      <c r="VZ123"/>
      <c r="WA123"/>
      <c r="WB123"/>
      <c r="WC123"/>
      <c r="WD123"/>
      <c r="WE123"/>
      <c r="WF123"/>
      <c r="WG123"/>
      <c r="WH123"/>
      <c r="WI123"/>
      <c r="WJ123"/>
      <c r="WK123"/>
      <c r="WL123"/>
      <c r="WM123"/>
      <c r="WN123"/>
      <c r="WO123"/>
      <c r="WP123"/>
      <c r="WQ123"/>
      <c r="WR123"/>
      <c r="WS123"/>
      <c r="WT123"/>
      <c r="WU123"/>
      <c r="WV123"/>
      <c r="WW123"/>
      <c r="WX123"/>
      <c r="WY123"/>
      <c r="WZ123"/>
      <c r="XA123"/>
      <c r="XB123"/>
      <c r="XC123"/>
      <c r="XD123"/>
      <c r="XE123"/>
      <c r="XF123"/>
      <c r="XG123"/>
      <c r="XH123"/>
      <c r="XI123"/>
      <c r="XJ123"/>
      <c r="XK123"/>
      <c r="XL123"/>
      <c r="XM123"/>
      <c r="XN123"/>
      <c r="XO123"/>
      <c r="XP123"/>
      <c r="XQ123"/>
      <c r="XR123"/>
      <c r="XS123"/>
      <c r="XT123"/>
      <c r="XU123"/>
      <c r="XV123"/>
      <c r="XW123"/>
      <c r="XX123"/>
      <c r="XY123"/>
      <c r="XZ123"/>
      <c r="YA123"/>
      <c r="YB123"/>
      <c r="YC123"/>
      <c r="YD123"/>
      <c r="YE123"/>
      <c r="YF123"/>
      <c r="YG123"/>
      <c r="YH123"/>
      <c r="YI123"/>
      <c r="YJ123"/>
      <c r="YK123"/>
      <c r="YL123"/>
      <c r="YM123"/>
      <c r="YN123"/>
      <c r="YO123"/>
      <c r="YP123"/>
      <c r="YQ123"/>
      <c r="YR123"/>
      <c r="YS123"/>
      <c r="YT123"/>
      <c r="YU123"/>
      <c r="YV123"/>
      <c r="YW123"/>
      <c r="YX123"/>
      <c r="YY123"/>
      <c r="YZ123"/>
      <c r="ZA123"/>
      <c r="ZB123"/>
      <c r="ZC123"/>
      <c r="ZD123"/>
      <c r="ZE123"/>
      <c r="ZF123"/>
      <c r="ZG123"/>
      <c r="ZH123"/>
      <c r="ZI123"/>
      <c r="ZJ123"/>
      <c r="ZK123"/>
      <c r="ZL123"/>
      <c r="ZM123"/>
      <c r="ZN123"/>
      <c r="ZO123"/>
      <c r="ZP123"/>
      <c r="ZQ123"/>
      <c r="ZR123"/>
      <c r="ZS123"/>
      <c r="ZT123"/>
      <c r="ZU123"/>
      <c r="ZV123"/>
      <c r="ZW123"/>
      <c r="ZX123"/>
      <c r="ZY123"/>
      <c r="ZZ123" s="52"/>
      <c r="AAA123" s="192"/>
      <c r="AAD123" s="90"/>
      <c r="AAE123" s="519">
        <f t="shared" si="44"/>
        <v>1</v>
      </c>
      <c r="AAF123" s="90"/>
      <c r="AAG123" s="73">
        <f>AAG121</f>
        <v>41554</v>
      </c>
      <c r="AAH123" s="73">
        <f t="shared" ref="AAH123:AAH163" si="56">G123</f>
        <v>41554</v>
      </c>
      <c r="AAI123" s="72"/>
      <c r="AAJ123" s="75"/>
      <c r="AAK123" s="92" t="str">
        <f>IF(S.Planning.ExpandTeam="N",S.Staff.Lead&amp;" schedules/holds meeting with "&amp;S.Staff.Mgr&amp;" and",S.Staff.Lead&amp;" schedules/holds meeting with team, especially "&amp;S.Staff.Mgr&amp;" and")</f>
        <v>AndreaRW schedules/holds meeting with team, especially MargaretMGR and</v>
      </c>
      <c r="AAL123" s="90"/>
    </row>
    <row r="124" spans="1:714" s="23" customFormat="1" ht="15.75" customHeight="1" outlineLevel="1" thickBot="1">
      <c r="A124" s="171" t="s">
        <v>353</v>
      </c>
      <c r="B124" s="363" t="str">
        <f>AAK124</f>
        <v>JoanieS, WilliamK to discuss/determine need for:</v>
      </c>
      <c r="C124" s="278"/>
      <c r="D124"/>
      <c r="E124"/>
      <c r="F124"/>
      <c r="G124"/>
      <c r="H124"/>
      <c r="I124" s="244"/>
      <c r="J124" s="193"/>
      <c r="K124" s="46"/>
      <c r="L124" s="46"/>
      <c r="M124" s="46"/>
      <c r="N124" s="46"/>
      <c r="O124" s="46"/>
      <c r="P124" s="46"/>
      <c r="Q124" s="46"/>
      <c r="R124" s="46"/>
      <c r="S124" s="46"/>
      <c r="T124" s="46"/>
      <c r="U124" s="46"/>
      <c r="V124" s="46"/>
      <c r="W124" s="46"/>
      <c r="X124" s="46"/>
      <c r="Y124" s="46"/>
      <c r="Z124" s="46"/>
      <c r="AA124" s="46"/>
      <c r="AB124" s="46"/>
      <c r="AC124" s="46"/>
      <c r="AD124" s="46"/>
      <c r="AE124" s="46"/>
      <c r="AF124" s="46"/>
      <c r="AG124" s="46"/>
      <c r="AH124" s="46"/>
      <c r="AI124" s="46"/>
      <c r="AJ124" s="46"/>
      <c r="AK124" s="46"/>
      <c r="AL124" s="46"/>
      <c r="AM124" s="46"/>
      <c r="AN124" s="46"/>
      <c r="AO124" s="46"/>
      <c r="AP124" s="46"/>
      <c r="AQ124" s="46"/>
      <c r="AR124" s="46"/>
      <c r="AS124" s="46"/>
      <c r="AT124" s="46"/>
      <c r="AU124" s="46"/>
      <c r="AV124" s="46"/>
      <c r="AW124" s="46"/>
      <c r="AX124" s="46"/>
      <c r="AY124" s="46"/>
      <c r="AZ124" s="46"/>
      <c r="BA124" s="46"/>
      <c r="BB124" s="46"/>
      <c r="BC124" s="46"/>
      <c r="BD124" s="46"/>
      <c r="BE124" s="46"/>
      <c r="BF124" s="46"/>
      <c r="BG124" s="46"/>
      <c r="BH124" s="46"/>
      <c r="BI124" s="46"/>
      <c r="BJ124" s="46"/>
      <c r="BK124" s="46"/>
      <c r="BL124" s="46"/>
      <c r="BM124" s="46"/>
      <c r="BN124" s="46"/>
      <c r="BO124" s="46"/>
      <c r="BP124" s="46"/>
      <c r="BQ124" s="46"/>
      <c r="BR124" s="46"/>
      <c r="BS124" s="46"/>
      <c r="BT124" s="46"/>
      <c r="BU124" s="46"/>
      <c r="BV124" s="46"/>
      <c r="BW124" s="46"/>
      <c r="BX124" s="46"/>
      <c r="BY124" s="46"/>
      <c r="BZ124" s="46"/>
      <c r="CA124" s="46"/>
      <c r="CB124" s="46"/>
      <c r="CC124" s="46"/>
      <c r="CD124" s="46"/>
      <c r="CE124" s="46"/>
      <c r="CF124" s="46"/>
      <c r="CG124" s="46"/>
      <c r="CH124" s="46"/>
      <c r="CI124" s="46"/>
      <c r="CJ124" s="46"/>
      <c r="CK124" s="46"/>
      <c r="CL124" s="46"/>
      <c r="CM124" s="46"/>
      <c r="CN124" s="46"/>
      <c r="CO124" s="46"/>
      <c r="CP124" s="46"/>
      <c r="CQ124" s="46"/>
      <c r="CR124" s="46"/>
      <c r="CS124" s="46"/>
      <c r="CT124" s="46"/>
      <c r="CU124" s="46"/>
      <c r="CV124" s="46"/>
      <c r="CW124" s="46"/>
      <c r="CX124" s="46"/>
      <c r="CY124" s="46"/>
      <c r="CZ124" s="46"/>
      <c r="DA124" s="46"/>
      <c r="DB124" s="46"/>
      <c r="DC124" s="46"/>
      <c r="DD124" s="46"/>
      <c r="DE124" s="46"/>
      <c r="DF124" s="46"/>
      <c r="DG124" s="46"/>
      <c r="DH124" s="46"/>
      <c r="DI124" s="46"/>
      <c r="DJ124" s="46"/>
      <c r="DK124" s="46"/>
      <c r="DL124" s="46"/>
      <c r="DM124" s="46"/>
      <c r="DN124" s="46"/>
      <c r="DO124" s="46"/>
      <c r="DP124" s="46"/>
      <c r="DQ124"/>
      <c r="DR124"/>
      <c r="DS124"/>
      <c r="DT124"/>
      <c r="DU124"/>
      <c r="DV124"/>
      <c r="DW124"/>
      <c r="DX124"/>
      <c r="DY124"/>
      <c r="DZ124"/>
      <c r="EA124"/>
      <c r="EB124"/>
      <c r="EC124"/>
      <c r="ED124"/>
      <c r="EE124"/>
      <c r="EF124"/>
      <c r="EG124"/>
      <c r="EH124"/>
      <c r="EI124"/>
      <c r="EJ124"/>
      <c r="EK124"/>
      <c r="EL124"/>
      <c r="EM124"/>
      <c r="EN124"/>
      <c r="EO124"/>
      <c r="EP124"/>
      <c r="EQ124"/>
      <c r="ER124"/>
      <c r="ES124"/>
      <c r="ET124"/>
      <c r="EU124"/>
      <c r="EV124"/>
      <c r="EW124"/>
      <c r="EX124"/>
      <c r="EY124"/>
      <c r="EZ124"/>
      <c r="FA124"/>
      <c r="FB124"/>
      <c r="FC124"/>
      <c r="FD124"/>
      <c r="FE124"/>
      <c r="FF124"/>
      <c r="FG124"/>
      <c r="FH124"/>
      <c r="FI124"/>
      <c r="FJ124"/>
      <c r="FK124"/>
      <c r="FL124"/>
      <c r="FM124"/>
      <c r="FN124"/>
      <c r="FO124"/>
      <c r="FP124"/>
      <c r="FQ124"/>
      <c r="FR124"/>
      <c r="FS124"/>
      <c r="FT124"/>
      <c r="FU124"/>
      <c r="FV124"/>
      <c r="FW124"/>
      <c r="FX124"/>
      <c r="FY124"/>
      <c r="FZ124"/>
      <c r="GA124"/>
      <c r="GB124"/>
      <c r="GC124"/>
      <c r="GD124"/>
      <c r="GE124"/>
      <c r="GF124"/>
      <c r="GG124"/>
      <c r="GH124"/>
      <c r="GI124"/>
      <c r="GJ124"/>
      <c r="GK124"/>
      <c r="GL124"/>
      <c r="GM124"/>
      <c r="GN124"/>
      <c r="GO124"/>
      <c r="GP124"/>
      <c r="GQ124"/>
      <c r="GR124"/>
      <c r="GS124"/>
      <c r="GT124"/>
      <c r="GU124"/>
      <c r="GV124"/>
      <c r="GW124"/>
      <c r="GX124"/>
      <c r="GY124"/>
      <c r="GZ124"/>
      <c r="HA124"/>
      <c r="HB124"/>
      <c r="HC124"/>
      <c r="HD124"/>
      <c r="HE124"/>
      <c r="HF124"/>
      <c r="HG124"/>
      <c r="HH124"/>
      <c r="HI124"/>
      <c r="HJ124"/>
      <c r="HK124"/>
      <c r="HL124"/>
      <c r="HM124"/>
      <c r="HN124"/>
      <c r="HO124"/>
      <c r="HP124"/>
      <c r="HQ124"/>
      <c r="HR124"/>
      <c r="HS124"/>
      <c r="HT124"/>
      <c r="HU124"/>
      <c r="HV124"/>
      <c r="HW124"/>
      <c r="HX124"/>
      <c r="HY124"/>
      <c r="HZ124"/>
      <c r="IA124"/>
      <c r="IB124"/>
      <c r="IC124"/>
      <c r="ID124"/>
      <c r="IE124"/>
      <c r="IF124"/>
      <c r="IG124"/>
      <c r="IH124"/>
      <c r="II124"/>
      <c r="IJ124"/>
      <c r="IK124"/>
      <c r="IL124"/>
      <c r="IM124"/>
      <c r="IN124"/>
      <c r="IO124"/>
      <c r="IP124"/>
      <c r="IQ124"/>
      <c r="IR124"/>
      <c r="IS124"/>
      <c r="IT124"/>
      <c r="IU124"/>
      <c r="IV124"/>
      <c r="IW124"/>
      <c r="IX124"/>
      <c r="IY124"/>
      <c r="IZ124"/>
      <c r="JA124"/>
      <c r="JB124"/>
      <c r="JC124"/>
      <c r="JD124"/>
      <c r="JE124"/>
      <c r="JF124"/>
      <c r="JG124"/>
      <c r="JH124"/>
      <c r="JI124"/>
      <c r="JJ124"/>
      <c r="JK124"/>
      <c r="JL124"/>
      <c r="JM124"/>
      <c r="JN124"/>
      <c r="JO124"/>
      <c r="JP124"/>
      <c r="JQ124"/>
      <c r="JR124"/>
      <c r="JS124"/>
      <c r="JT124"/>
      <c r="JU124"/>
      <c r="JV124"/>
      <c r="JW124"/>
      <c r="JX124"/>
      <c r="JY124"/>
      <c r="JZ124"/>
      <c r="KA124"/>
      <c r="KB124"/>
      <c r="KC124"/>
      <c r="KD124"/>
      <c r="KE124"/>
      <c r="KF124"/>
      <c r="KG124"/>
      <c r="KH124"/>
      <c r="KI124"/>
      <c r="KJ124"/>
      <c r="KK124"/>
      <c r="KL124"/>
      <c r="KM124"/>
      <c r="KN124"/>
      <c r="KO124"/>
      <c r="KP124"/>
      <c r="KQ124"/>
      <c r="KR124"/>
      <c r="KS124"/>
      <c r="KT124"/>
      <c r="KU124"/>
      <c r="KV124"/>
      <c r="KW124"/>
      <c r="KX124"/>
      <c r="KY124"/>
      <c r="KZ124"/>
      <c r="LA124"/>
      <c r="LB124"/>
      <c r="LC124"/>
      <c r="LD124"/>
      <c r="LE124"/>
      <c r="LF124"/>
      <c r="LG124"/>
      <c r="LH124"/>
      <c r="LI124"/>
      <c r="LJ124"/>
      <c r="LK124"/>
      <c r="LL124"/>
      <c r="LM124"/>
      <c r="LN124"/>
      <c r="LO124"/>
      <c r="LP124"/>
      <c r="LQ124"/>
      <c r="LR124"/>
      <c r="LS124"/>
      <c r="LT124"/>
      <c r="LU124"/>
      <c r="LV124"/>
      <c r="LW124"/>
      <c r="LX124"/>
      <c r="LY124"/>
      <c r="LZ124"/>
      <c r="MA124"/>
      <c r="MB124"/>
      <c r="MC124"/>
      <c r="MD124"/>
      <c r="ME124"/>
      <c r="MF124"/>
      <c r="MG124"/>
      <c r="MH124"/>
      <c r="MI124"/>
      <c r="MJ124"/>
      <c r="MK124"/>
      <c r="ML124"/>
      <c r="MM124"/>
      <c r="MN124"/>
      <c r="MO124"/>
      <c r="MP124"/>
      <c r="MQ124"/>
      <c r="MR124"/>
      <c r="MS124"/>
      <c r="MT124"/>
      <c r="MU124"/>
      <c r="MV124"/>
      <c r="MW124"/>
      <c r="MX124"/>
      <c r="MY124"/>
      <c r="MZ124"/>
      <c r="NA124"/>
      <c r="NB124"/>
      <c r="NC124"/>
      <c r="ND124"/>
      <c r="NE124"/>
      <c r="NF124"/>
      <c r="NG124"/>
      <c r="NH124"/>
      <c r="NI124"/>
      <c r="NJ124"/>
      <c r="NK124"/>
      <c r="NL124"/>
      <c r="NM124"/>
      <c r="NN124"/>
      <c r="NO124"/>
      <c r="NP124"/>
      <c r="NQ124"/>
      <c r="NR124"/>
      <c r="NS124"/>
      <c r="NT124"/>
      <c r="NU124"/>
      <c r="NV124"/>
      <c r="NW124"/>
      <c r="NX124"/>
      <c r="NY124"/>
      <c r="NZ124"/>
      <c r="OA124"/>
      <c r="OB124"/>
      <c r="OC124"/>
      <c r="OD124"/>
      <c r="OE124"/>
      <c r="OF124"/>
      <c r="OG124"/>
      <c r="OH124"/>
      <c r="OI124"/>
      <c r="OJ124"/>
      <c r="OK124"/>
      <c r="OL124"/>
      <c r="OM124"/>
      <c r="ON124"/>
      <c r="OO124"/>
      <c r="OP124"/>
      <c r="OQ124"/>
      <c r="OR124"/>
      <c r="OS124"/>
      <c r="OT124"/>
      <c r="OU124"/>
      <c r="OV124"/>
      <c r="OW124"/>
      <c r="OX124"/>
      <c r="OY124"/>
      <c r="OZ124"/>
      <c r="PA124"/>
      <c r="PB124"/>
      <c r="PC124"/>
      <c r="PD124"/>
      <c r="PE124"/>
      <c r="PF124"/>
      <c r="PG124"/>
      <c r="PH124"/>
      <c r="PI124"/>
      <c r="PJ124"/>
      <c r="PK124"/>
      <c r="PL124"/>
      <c r="PM124"/>
      <c r="PN124"/>
      <c r="PO124"/>
      <c r="PP124"/>
      <c r="PQ124"/>
      <c r="PR124"/>
      <c r="PS124"/>
      <c r="PT124"/>
      <c r="PU124"/>
      <c r="PV124"/>
      <c r="PW124"/>
      <c r="PX124"/>
      <c r="PY124"/>
      <c r="PZ124"/>
      <c r="QA124"/>
      <c r="QB124"/>
      <c r="QC124"/>
      <c r="QD124"/>
      <c r="QE124"/>
      <c r="QF124"/>
      <c r="QG124"/>
      <c r="QH124"/>
      <c r="QI124"/>
      <c r="QJ124"/>
      <c r="QK124"/>
      <c r="QL124"/>
      <c r="QM124"/>
      <c r="QN124"/>
      <c r="QO124"/>
      <c r="QP124"/>
      <c r="QQ124"/>
      <c r="QR124"/>
      <c r="QS124"/>
      <c r="QT124"/>
      <c r="QU124"/>
      <c r="QV124"/>
      <c r="QW124"/>
      <c r="QX124"/>
      <c r="QY124"/>
      <c r="QZ124"/>
      <c r="RA124"/>
      <c r="RB124"/>
      <c r="RC124"/>
      <c r="RD124"/>
      <c r="RE124"/>
      <c r="RF124"/>
      <c r="RG124"/>
      <c r="RH124"/>
      <c r="RI124"/>
      <c r="RJ124"/>
      <c r="RK124"/>
      <c r="RL124"/>
      <c r="RM124"/>
      <c r="RN124"/>
      <c r="RO124"/>
      <c r="RP124"/>
      <c r="RQ124"/>
      <c r="RR124"/>
      <c r="RS124"/>
      <c r="RT124"/>
      <c r="RU124"/>
      <c r="RV124"/>
      <c r="RW124"/>
      <c r="RX124"/>
      <c r="RY124"/>
      <c r="RZ124"/>
      <c r="SA124"/>
      <c r="SB124"/>
      <c r="SC124"/>
      <c r="SD124"/>
      <c r="SE124"/>
      <c r="SF124"/>
      <c r="SG124"/>
      <c r="SH124"/>
      <c r="SI124"/>
      <c r="SJ124"/>
      <c r="SK124"/>
      <c r="SL124"/>
      <c r="SM124"/>
      <c r="SN124"/>
      <c r="SO124"/>
      <c r="SP124"/>
      <c r="SQ124"/>
      <c r="SR124"/>
      <c r="SS124"/>
      <c r="ST124"/>
      <c r="SU124"/>
      <c r="SV124"/>
      <c r="SW124"/>
      <c r="SX124"/>
      <c r="SY124"/>
      <c r="SZ124"/>
      <c r="TA124"/>
      <c r="TB124"/>
      <c r="TC124"/>
      <c r="TD124"/>
      <c r="TE124"/>
      <c r="TF124"/>
      <c r="TG124"/>
      <c r="TH124"/>
      <c r="TI124"/>
      <c r="TJ124"/>
      <c r="TK124"/>
      <c r="TL124"/>
      <c r="TM124"/>
      <c r="TN124"/>
      <c r="TO124"/>
      <c r="TP124"/>
      <c r="TQ124"/>
      <c r="TR124"/>
      <c r="TS124"/>
      <c r="TT124"/>
      <c r="TU124"/>
      <c r="TV124"/>
      <c r="TW124"/>
      <c r="TX124"/>
      <c r="TY124"/>
      <c r="TZ124"/>
      <c r="UA124"/>
      <c r="UB124"/>
      <c r="UC124"/>
      <c r="UD124"/>
      <c r="UE124"/>
      <c r="UF124"/>
      <c r="UG124"/>
      <c r="UH124"/>
      <c r="UI124"/>
      <c r="UJ124"/>
      <c r="UK124"/>
      <c r="UL124"/>
      <c r="UM124"/>
      <c r="UN124"/>
      <c r="UO124"/>
      <c r="UP124"/>
      <c r="UQ124"/>
      <c r="UR124"/>
      <c r="US124"/>
      <c r="UT124"/>
      <c r="UU124"/>
      <c r="UV124"/>
      <c r="UW124"/>
      <c r="UX124"/>
      <c r="UY124"/>
      <c r="UZ124"/>
      <c r="VA124"/>
      <c r="VB124"/>
      <c r="VC124"/>
      <c r="VD124"/>
      <c r="VE124"/>
      <c r="VF124"/>
      <c r="VG124"/>
      <c r="VH124"/>
      <c r="VI124"/>
      <c r="VJ124"/>
      <c r="VK124"/>
      <c r="VL124"/>
      <c r="VM124"/>
      <c r="VN124"/>
      <c r="VO124"/>
      <c r="VP124"/>
      <c r="VQ124"/>
      <c r="VR124"/>
      <c r="VS124"/>
      <c r="VT124"/>
      <c r="VU124"/>
      <c r="VV124"/>
      <c r="VW124"/>
      <c r="VX124"/>
      <c r="VY124"/>
      <c r="VZ124"/>
      <c r="WA124"/>
      <c r="WB124"/>
      <c r="WC124"/>
      <c r="WD124"/>
      <c r="WE124"/>
      <c r="WF124"/>
      <c r="WG124"/>
      <c r="WH124"/>
      <c r="WI124"/>
      <c r="WJ124"/>
      <c r="WK124"/>
      <c r="WL124"/>
      <c r="WM124"/>
      <c r="WN124"/>
      <c r="WO124"/>
      <c r="WP124"/>
      <c r="WQ124"/>
      <c r="WR124"/>
      <c r="WS124"/>
      <c r="WT124"/>
      <c r="WU124"/>
      <c r="WV124"/>
      <c r="WW124"/>
      <c r="WX124"/>
      <c r="WY124"/>
      <c r="WZ124"/>
      <c r="XA124"/>
      <c r="XB124"/>
      <c r="XC124"/>
      <c r="XD124"/>
      <c r="XE124"/>
      <c r="XF124"/>
      <c r="XG124"/>
      <c r="XH124"/>
      <c r="XI124"/>
      <c r="XJ124"/>
      <c r="XK124"/>
      <c r="XL124"/>
      <c r="XM124"/>
      <c r="XN124"/>
      <c r="XO124"/>
      <c r="XP124"/>
      <c r="XQ124"/>
      <c r="XR124"/>
      <c r="XS124"/>
      <c r="XT124"/>
      <c r="XU124"/>
      <c r="XV124"/>
      <c r="XW124"/>
      <c r="XX124"/>
      <c r="XY124"/>
      <c r="XZ124"/>
      <c r="YA124"/>
      <c r="YB124"/>
      <c r="YC124"/>
      <c r="YD124"/>
      <c r="YE124"/>
      <c r="YF124"/>
      <c r="YG124"/>
      <c r="YH124"/>
      <c r="YI124"/>
      <c r="YJ124"/>
      <c r="YK124"/>
      <c r="YL124"/>
      <c r="YM124"/>
      <c r="YN124"/>
      <c r="YO124"/>
      <c r="YP124"/>
      <c r="YQ124"/>
      <c r="YR124"/>
      <c r="YS124"/>
      <c r="YT124"/>
      <c r="YU124"/>
      <c r="YV124"/>
      <c r="YW124"/>
      <c r="YX124"/>
      <c r="YY124"/>
      <c r="YZ124"/>
      <c r="ZA124"/>
      <c r="ZB124"/>
      <c r="ZC124"/>
      <c r="ZD124"/>
      <c r="ZE124"/>
      <c r="ZF124"/>
      <c r="ZG124"/>
      <c r="ZH124"/>
      <c r="ZI124"/>
      <c r="ZJ124"/>
      <c r="ZK124"/>
      <c r="ZL124"/>
      <c r="ZM124"/>
      <c r="ZN124"/>
      <c r="ZO124"/>
      <c r="ZP124"/>
      <c r="ZQ124"/>
      <c r="ZR124"/>
      <c r="ZS124"/>
      <c r="ZT124"/>
      <c r="ZU124"/>
      <c r="ZV124"/>
      <c r="ZW124"/>
      <c r="ZX124"/>
      <c r="ZY124"/>
      <c r="ZZ124" s="52"/>
      <c r="AAA124" s="192"/>
      <c r="AAD124" s="90"/>
      <c r="AAE124" s="519">
        <f t="shared" si="44"/>
        <v>1</v>
      </c>
      <c r="AAF124" s="190" t="s">
        <v>52</v>
      </c>
      <c r="AAG124" s="72"/>
      <c r="AAH124" s="72"/>
      <c r="AAI124" s="72"/>
      <c r="AAJ124" s="75"/>
      <c r="AAK124" s="92" t="str">
        <f>S.Staff.CheifPublicAffairsOfficer&amp;", "&amp;S.Staff.OCOCommunication&amp;" to discuss/determine need for:"</f>
        <v>JoanieS, WilliamK to discuss/determine need for:</v>
      </c>
      <c r="AAL124" s="90"/>
    </row>
    <row r="125" spans="1:714" s="23" customFormat="1" ht="15.75" customHeight="1" outlineLevel="1" thickBot="1">
      <c r="A125" s="171"/>
      <c r="B125" s="628" t="s">
        <v>444</v>
      </c>
      <c r="C125" s="273" t="s">
        <v>17</v>
      </c>
      <c r="D125" s="261"/>
      <c r="E125"/>
      <c r="F125"/>
      <c r="G125"/>
      <c r="H125"/>
      <c r="I125" s="244"/>
      <c r="J125" s="193"/>
      <c r="K125" s="46"/>
      <c r="L125" s="46"/>
      <c r="M125" s="46"/>
      <c r="N125" s="46"/>
      <c r="O125" s="46"/>
      <c r="P125" s="46"/>
      <c r="Q125" s="46"/>
      <c r="R125" s="46"/>
      <c r="S125" s="46"/>
      <c r="T125" s="46"/>
      <c r="U125" s="46"/>
      <c r="V125" s="46"/>
      <c r="W125" s="46"/>
      <c r="X125" s="46"/>
      <c r="Y125" s="46"/>
      <c r="Z125" s="46"/>
      <c r="AA125" s="46"/>
      <c r="AB125" s="46"/>
      <c r="AC125" s="46"/>
      <c r="AD125" s="46"/>
      <c r="AE125" s="46"/>
      <c r="AF125" s="46"/>
      <c r="AG125" s="46"/>
      <c r="AH125" s="46"/>
      <c r="AI125" s="46"/>
      <c r="AJ125" s="46"/>
      <c r="AK125" s="46"/>
      <c r="AL125" s="46"/>
      <c r="AM125" s="46"/>
      <c r="AN125" s="46"/>
      <c r="AO125" s="46"/>
      <c r="AP125" s="46"/>
      <c r="AQ125" s="46"/>
      <c r="AR125" s="46"/>
      <c r="AS125" s="46"/>
      <c r="AT125" s="46"/>
      <c r="AU125" s="46"/>
      <c r="AV125" s="46"/>
      <c r="AW125" s="46"/>
      <c r="AX125" s="46"/>
      <c r="AY125" s="46"/>
      <c r="AZ125" s="46"/>
      <c r="BA125" s="46"/>
      <c r="BB125" s="46"/>
      <c r="BC125" s="46"/>
      <c r="BD125" s="46"/>
      <c r="BE125" s="46"/>
      <c r="BF125" s="46"/>
      <c r="BG125" s="46"/>
      <c r="BH125" s="46"/>
      <c r="BI125" s="46"/>
      <c r="BJ125" s="46"/>
      <c r="BK125" s="46"/>
      <c r="BL125" s="46"/>
      <c r="BM125" s="46"/>
      <c r="BN125" s="46"/>
      <c r="BO125" s="46"/>
      <c r="BP125" s="46"/>
      <c r="BQ125" s="46"/>
      <c r="BR125" s="46"/>
      <c r="BS125" s="46"/>
      <c r="BT125" s="46"/>
      <c r="BU125" s="46"/>
      <c r="BV125" s="46"/>
      <c r="BW125" s="46"/>
      <c r="BX125" s="46"/>
      <c r="BY125" s="46"/>
      <c r="BZ125" s="46"/>
      <c r="CA125" s="46"/>
      <c r="CB125" s="46"/>
      <c r="CC125" s="46"/>
      <c r="CD125" s="46"/>
      <c r="CE125" s="46"/>
      <c r="CF125" s="46"/>
      <c r="CG125" s="46"/>
      <c r="CH125" s="46"/>
      <c r="CI125" s="46"/>
      <c r="CJ125" s="46"/>
      <c r="CK125" s="46"/>
      <c r="CL125" s="46"/>
      <c r="CM125" s="46"/>
      <c r="CN125" s="46"/>
      <c r="CO125" s="46"/>
      <c r="CP125" s="46"/>
      <c r="CQ125" s="46"/>
      <c r="CR125" s="46"/>
      <c r="CS125" s="46"/>
      <c r="CT125" s="46"/>
      <c r="CU125" s="46"/>
      <c r="CV125" s="46"/>
      <c r="CW125" s="46"/>
      <c r="CX125" s="46"/>
      <c r="CY125" s="46"/>
      <c r="CZ125" s="46"/>
      <c r="DA125" s="46"/>
      <c r="DB125" s="46"/>
      <c r="DC125" s="46"/>
      <c r="DD125" s="46"/>
      <c r="DE125" s="46"/>
      <c r="DF125" s="46"/>
      <c r="DG125" s="46"/>
      <c r="DH125" s="46"/>
      <c r="DI125" s="46"/>
      <c r="DJ125" s="46"/>
      <c r="DK125" s="46"/>
      <c r="DL125" s="46"/>
      <c r="DM125" s="46"/>
      <c r="DN125" s="46"/>
      <c r="DO125" s="46"/>
      <c r="DP125" s="46"/>
      <c r="DQ125"/>
      <c r="DR125"/>
      <c r="DS125"/>
      <c r="DT125"/>
      <c r="DU125"/>
      <c r="DV125"/>
      <c r="DW125"/>
      <c r="DX125"/>
      <c r="DY125"/>
      <c r="DZ125"/>
      <c r="EA125"/>
      <c r="EB125"/>
      <c r="EC125"/>
      <c r="ED125"/>
      <c r="EE125"/>
      <c r="EF125"/>
      <c r="EG125"/>
      <c r="EH125"/>
      <c r="EI125"/>
      <c r="EJ125"/>
      <c r="EK125"/>
      <c r="EL125"/>
      <c r="EM125"/>
      <c r="EN125"/>
      <c r="EO125"/>
      <c r="EP125"/>
      <c r="EQ125"/>
      <c r="ER125"/>
      <c r="ES125"/>
      <c r="ET125"/>
      <c r="EU125"/>
      <c r="EV125"/>
      <c r="EW125"/>
      <c r="EX125"/>
      <c r="EY125"/>
      <c r="EZ125"/>
      <c r="FA125"/>
      <c r="FB125"/>
      <c r="FC125"/>
      <c r="FD125"/>
      <c r="FE125"/>
      <c r="FF125"/>
      <c r="FG125"/>
      <c r="FH125"/>
      <c r="FI125"/>
      <c r="FJ125"/>
      <c r="FK125"/>
      <c r="FL125"/>
      <c r="FM125"/>
      <c r="FN125"/>
      <c r="FO125"/>
      <c r="FP125"/>
      <c r="FQ125"/>
      <c r="FR125"/>
      <c r="FS125"/>
      <c r="FT125"/>
      <c r="FU125"/>
      <c r="FV125"/>
      <c r="FW125"/>
      <c r="FX125"/>
      <c r="FY125"/>
      <c r="FZ125"/>
      <c r="GA125"/>
      <c r="GB125"/>
      <c r="GC125"/>
      <c r="GD125"/>
      <c r="GE125"/>
      <c r="GF125"/>
      <c r="GG125"/>
      <c r="GH125"/>
      <c r="GI125"/>
      <c r="GJ125"/>
      <c r="GK125"/>
      <c r="GL125"/>
      <c r="GM125"/>
      <c r="GN125"/>
      <c r="GO125"/>
      <c r="GP125"/>
      <c r="GQ125"/>
      <c r="GR125"/>
      <c r="GS125"/>
      <c r="GT125"/>
      <c r="GU125"/>
      <c r="GV125"/>
      <c r="GW125"/>
      <c r="GX125"/>
      <c r="GY125"/>
      <c r="GZ125"/>
      <c r="HA125"/>
      <c r="HB125"/>
      <c r="HC125"/>
      <c r="HD125"/>
      <c r="HE125"/>
      <c r="HF125"/>
      <c r="HG125"/>
      <c r="HH125"/>
      <c r="HI125"/>
      <c r="HJ125"/>
      <c r="HK125"/>
      <c r="HL125"/>
      <c r="HM125"/>
      <c r="HN125"/>
      <c r="HO125"/>
      <c r="HP125"/>
      <c r="HQ125"/>
      <c r="HR125"/>
      <c r="HS125"/>
      <c r="HT125"/>
      <c r="HU125"/>
      <c r="HV125"/>
      <c r="HW125"/>
      <c r="HX125"/>
      <c r="HY125"/>
      <c r="HZ125"/>
      <c r="IA125"/>
      <c r="IB125"/>
      <c r="IC125"/>
      <c r="ID125"/>
      <c r="IE125"/>
      <c r="IF125"/>
      <c r="IG125"/>
      <c r="IH125"/>
      <c r="II125"/>
      <c r="IJ125"/>
      <c r="IK125"/>
      <c r="IL125"/>
      <c r="IM125"/>
      <c r="IN125"/>
      <c r="IO125"/>
      <c r="IP125"/>
      <c r="IQ125"/>
      <c r="IR125"/>
      <c r="IS125"/>
      <c r="IT125"/>
      <c r="IU125"/>
      <c r="IV125"/>
      <c r="IW125"/>
      <c r="IX125"/>
      <c r="IY125"/>
      <c r="IZ125"/>
      <c r="JA125"/>
      <c r="JB125"/>
      <c r="JC125"/>
      <c r="JD125"/>
      <c r="JE125"/>
      <c r="JF125"/>
      <c r="JG125"/>
      <c r="JH125"/>
      <c r="JI125"/>
      <c r="JJ125"/>
      <c r="JK125"/>
      <c r="JL125"/>
      <c r="JM125"/>
      <c r="JN125"/>
      <c r="JO125"/>
      <c r="JP125"/>
      <c r="JQ125"/>
      <c r="JR125"/>
      <c r="JS125"/>
      <c r="JT125"/>
      <c r="JU125"/>
      <c r="JV125"/>
      <c r="JW125"/>
      <c r="JX125"/>
      <c r="JY125"/>
      <c r="JZ125"/>
      <c r="KA125"/>
      <c r="KB125"/>
      <c r="KC125"/>
      <c r="KD125"/>
      <c r="KE125"/>
      <c r="KF125"/>
      <c r="KG125"/>
      <c r="KH125"/>
      <c r="KI125"/>
      <c r="KJ125"/>
      <c r="KK125"/>
      <c r="KL125"/>
      <c r="KM125"/>
      <c r="KN125"/>
      <c r="KO125"/>
      <c r="KP125"/>
      <c r="KQ125"/>
      <c r="KR125"/>
      <c r="KS125"/>
      <c r="KT125"/>
      <c r="KU125"/>
      <c r="KV125"/>
      <c r="KW125"/>
      <c r="KX125"/>
      <c r="KY125"/>
      <c r="KZ125"/>
      <c r="LA125"/>
      <c r="LB125"/>
      <c r="LC125"/>
      <c r="LD125"/>
      <c r="LE125"/>
      <c r="LF125"/>
      <c r="LG125"/>
      <c r="LH125"/>
      <c r="LI125"/>
      <c r="LJ125"/>
      <c r="LK125"/>
      <c r="LL125"/>
      <c r="LM125"/>
      <c r="LN125"/>
      <c r="LO125"/>
      <c r="LP125"/>
      <c r="LQ125"/>
      <c r="LR125"/>
      <c r="LS125"/>
      <c r="LT125"/>
      <c r="LU125"/>
      <c r="LV125"/>
      <c r="LW125"/>
      <c r="LX125"/>
      <c r="LY125"/>
      <c r="LZ125"/>
      <c r="MA125"/>
      <c r="MB125"/>
      <c r="MC125"/>
      <c r="MD125"/>
      <c r="ME125"/>
      <c r="MF125"/>
      <c r="MG125"/>
      <c r="MH125"/>
      <c r="MI125"/>
      <c r="MJ125"/>
      <c r="MK125"/>
      <c r="ML125"/>
      <c r="MM125"/>
      <c r="MN125"/>
      <c r="MO125"/>
      <c r="MP125"/>
      <c r="MQ125"/>
      <c r="MR125"/>
      <c r="MS125"/>
      <c r="MT125"/>
      <c r="MU125"/>
      <c r="MV125"/>
      <c r="MW125"/>
      <c r="MX125"/>
      <c r="MY125"/>
      <c r="MZ125"/>
      <c r="NA125"/>
      <c r="NB125"/>
      <c r="NC125"/>
      <c r="ND125"/>
      <c r="NE125"/>
      <c r="NF125"/>
      <c r="NG125"/>
      <c r="NH125"/>
      <c r="NI125"/>
      <c r="NJ125"/>
      <c r="NK125"/>
      <c r="NL125"/>
      <c r="NM125"/>
      <c r="NN125"/>
      <c r="NO125"/>
      <c r="NP125"/>
      <c r="NQ125"/>
      <c r="NR125"/>
      <c r="NS125"/>
      <c r="NT125"/>
      <c r="NU125"/>
      <c r="NV125"/>
      <c r="NW125"/>
      <c r="NX125"/>
      <c r="NY125"/>
      <c r="NZ125"/>
      <c r="OA125"/>
      <c r="OB125"/>
      <c r="OC125"/>
      <c r="OD125"/>
      <c r="OE125"/>
      <c r="OF125"/>
      <c r="OG125"/>
      <c r="OH125"/>
      <c r="OI125"/>
      <c r="OJ125"/>
      <c r="OK125"/>
      <c r="OL125"/>
      <c r="OM125"/>
      <c r="ON125"/>
      <c r="OO125"/>
      <c r="OP125"/>
      <c r="OQ125"/>
      <c r="OR125"/>
      <c r="OS125"/>
      <c r="OT125"/>
      <c r="OU125"/>
      <c r="OV125"/>
      <c r="OW125"/>
      <c r="OX125"/>
      <c r="OY125"/>
      <c r="OZ125"/>
      <c r="PA125"/>
      <c r="PB125"/>
      <c r="PC125"/>
      <c r="PD125"/>
      <c r="PE125"/>
      <c r="PF125"/>
      <c r="PG125"/>
      <c r="PH125"/>
      <c r="PI125"/>
      <c r="PJ125"/>
      <c r="PK125"/>
      <c r="PL125"/>
      <c r="PM125"/>
      <c r="PN125"/>
      <c r="PO125"/>
      <c r="PP125"/>
      <c r="PQ125"/>
      <c r="PR125"/>
      <c r="PS125"/>
      <c r="PT125"/>
      <c r="PU125"/>
      <c r="PV125"/>
      <c r="PW125"/>
      <c r="PX125"/>
      <c r="PY125"/>
      <c r="PZ125"/>
      <c r="QA125"/>
      <c r="QB125"/>
      <c r="QC125"/>
      <c r="QD125"/>
      <c r="QE125"/>
      <c r="QF125"/>
      <c r="QG125"/>
      <c r="QH125"/>
      <c r="QI125"/>
      <c r="QJ125"/>
      <c r="QK125"/>
      <c r="QL125"/>
      <c r="QM125"/>
      <c r="QN125"/>
      <c r="QO125"/>
      <c r="QP125"/>
      <c r="QQ125"/>
      <c r="QR125"/>
      <c r="QS125"/>
      <c r="QT125"/>
      <c r="QU125"/>
      <c r="QV125"/>
      <c r="QW125"/>
      <c r="QX125"/>
      <c r="QY125"/>
      <c r="QZ125"/>
      <c r="RA125"/>
      <c r="RB125"/>
      <c r="RC125"/>
      <c r="RD125"/>
      <c r="RE125"/>
      <c r="RF125"/>
      <c r="RG125"/>
      <c r="RH125"/>
      <c r="RI125"/>
      <c r="RJ125"/>
      <c r="RK125"/>
      <c r="RL125"/>
      <c r="RM125"/>
      <c r="RN125"/>
      <c r="RO125"/>
      <c r="RP125"/>
      <c r="RQ125"/>
      <c r="RR125"/>
      <c r="RS125"/>
      <c r="RT125"/>
      <c r="RU125"/>
      <c r="RV125"/>
      <c r="RW125"/>
      <c r="RX125"/>
      <c r="RY125"/>
      <c r="RZ125"/>
      <c r="SA125"/>
      <c r="SB125"/>
      <c r="SC125"/>
      <c r="SD125"/>
      <c r="SE125"/>
      <c r="SF125"/>
      <c r="SG125"/>
      <c r="SH125"/>
      <c r="SI125"/>
      <c r="SJ125"/>
      <c r="SK125"/>
      <c r="SL125"/>
      <c r="SM125"/>
      <c r="SN125"/>
      <c r="SO125"/>
      <c r="SP125"/>
      <c r="SQ125"/>
      <c r="SR125"/>
      <c r="SS125"/>
      <c r="ST125"/>
      <c r="SU125"/>
      <c r="SV125"/>
      <c r="SW125"/>
      <c r="SX125"/>
      <c r="SY125"/>
      <c r="SZ125"/>
      <c r="TA125"/>
      <c r="TB125"/>
      <c r="TC125"/>
      <c r="TD125"/>
      <c r="TE125"/>
      <c r="TF125"/>
      <c r="TG125"/>
      <c r="TH125"/>
      <c r="TI125"/>
      <c r="TJ125"/>
      <c r="TK125"/>
      <c r="TL125"/>
      <c r="TM125"/>
      <c r="TN125"/>
      <c r="TO125"/>
      <c r="TP125"/>
      <c r="TQ125"/>
      <c r="TR125"/>
      <c r="TS125"/>
      <c r="TT125"/>
      <c r="TU125"/>
      <c r="TV125"/>
      <c r="TW125"/>
      <c r="TX125"/>
      <c r="TY125"/>
      <c r="TZ125"/>
      <c r="UA125"/>
      <c r="UB125"/>
      <c r="UC125"/>
      <c r="UD125"/>
      <c r="UE125"/>
      <c r="UF125"/>
      <c r="UG125"/>
      <c r="UH125"/>
      <c r="UI125"/>
      <c r="UJ125"/>
      <c r="UK125"/>
      <c r="UL125"/>
      <c r="UM125"/>
      <c r="UN125"/>
      <c r="UO125"/>
      <c r="UP125"/>
      <c r="UQ125"/>
      <c r="UR125"/>
      <c r="US125"/>
      <c r="UT125"/>
      <c r="UU125"/>
      <c r="UV125"/>
      <c r="UW125"/>
      <c r="UX125"/>
      <c r="UY125"/>
      <c r="UZ125"/>
      <c r="VA125"/>
      <c r="VB125"/>
      <c r="VC125"/>
      <c r="VD125"/>
      <c r="VE125"/>
      <c r="VF125"/>
      <c r="VG125"/>
      <c r="VH125"/>
      <c r="VI125"/>
      <c r="VJ125"/>
      <c r="VK125"/>
      <c r="VL125"/>
      <c r="VM125"/>
      <c r="VN125"/>
      <c r="VO125"/>
      <c r="VP125"/>
      <c r="VQ125"/>
      <c r="VR125"/>
      <c r="VS125"/>
      <c r="VT125"/>
      <c r="VU125"/>
      <c r="VV125"/>
      <c r="VW125"/>
      <c r="VX125"/>
      <c r="VY125"/>
      <c r="VZ125"/>
      <c r="WA125"/>
      <c r="WB125"/>
      <c r="WC125"/>
      <c r="WD125"/>
      <c r="WE125"/>
      <c r="WF125"/>
      <c r="WG125"/>
      <c r="WH125"/>
      <c r="WI125"/>
      <c r="WJ125"/>
      <c r="WK125"/>
      <c r="WL125"/>
      <c r="WM125"/>
      <c r="WN125"/>
      <c r="WO125"/>
      <c r="WP125"/>
      <c r="WQ125"/>
      <c r="WR125"/>
      <c r="WS125"/>
      <c r="WT125"/>
      <c r="WU125"/>
      <c r="WV125"/>
      <c r="WW125"/>
      <c r="WX125"/>
      <c r="WY125"/>
      <c r="WZ125"/>
      <c r="XA125"/>
      <c r="XB125"/>
      <c r="XC125"/>
      <c r="XD125"/>
      <c r="XE125"/>
      <c r="XF125"/>
      <c r="XG125"/>
      <c r="XH125"/>
      <c r="XI125"/>
      <c r="XJ125"/>
      <c r="XK125"/>
      <c r="XL125"/>
      <c r="XM125"/>
      <c r="XN125"/>
      <c r="XO125"/>
      <c r="XP125"/>
      <c r="XQ125"/>
      <c r="XR125"/>
      <c r="XS125"/>
      <c r="XT125"/>
      <c r="XU125"/>
      <c r="XV125"/>
      <c r="XW125"/>
      <c r="XX125"/>
      <c r="XY125"/>
      <c r="XZ125"/>
      <c r="YA125"/>
      <c r="YB125"/>
      <c r="YC125"/>
      <c r="YD125"/>
      <c r="YE125"/>
      <c r="YF125"/>
      <c r="YG125"/>
      <c r="YH125"/>
      <c r="YI125"/>
      <c r="YJ125"/>
      <c r="YK125"/>
      <c r="YL125"/>
      <c r="YM125"/>
      <c r="YN125"/>
      <c r="YO125"/>
      <c r="YP125"/>
      <c r="YQ125"/>
      <c r="YR125"/>
      <c r="YS125"/>
      <c r="YT125"/>
      <c r="YU125"/>
      <c r="YV125"/>
      <c r="YW125"/>
      <c r="YX125"/>
      <c r="YY125"/>
      <c r="YZ125"/>
      <c r="ZA125"/>
      <c r="ZB125"/>
      <c r="ZC125"/>
      <c r="ZD125"/>
      <c r="ZE125"/>
      <c r="ZF125"/>
      <c r="ZG125"/>
      <c r="ZH125"/>
      <c r="ZI125"/>
      <c r="ZJ125"/>
      <c r="ZK125"/>
      <c r="ZL125"/>
      <c r="ZM125"/>
      <c r="ZN125"/>
      <c r="ZO125"/>
      <c r="ZP125"/>
      <c r="ZQ125"/>
      <c r="ZR125"/>
      <c r="ZS125"/>
      <c r="ZT125"/>
      <c r="ZU125"/>
      <c r="ZV125"/>
      <c r="ZW125"/>
      <c r="ZX125"/>
      <c r="ZY125"/>
      <c r="ZZ125" s="52"/>
      <c r="AAA125" s="192" t="s">
        <v>0</v>
      </c>
      <c r="AAD125" s="90"/>
      <c r="AAE125" s="519">
        <f>IF(S.Planning.CommunicationsPlan="Y",1,0)</f>
        <v>1</v>
      </c>
      <c r="AAF125" s="190" t="s">
        <v>52</v>
      </c>
      <c r="AAG125" s="72"/>
      <c r="AAH125" s="72"/>
      <c r="AAI125" s="72"/>
      <c r="AAJ125" s="75"/>
      <c r="AAK125" s="56"/>
      <c r="AAL125" s="90"/>
    </row>
    <row r="126" spans="1:714" s="23" customFormat="1" ht="15.75" customHeight="1" outlineLevel="1" thickBot="1">
      <c r="A126" s="171"/>
      <c r="B126" s="628" t="s">
        <v>442</v>
      </c>
      <c r="C126" s="377" t="s">
        <v>17</v>
      </c>
      <c r="D126" s="261"/>
      <c r="E126"/>
      <c r="F126"/>
      <c r="G126"/>
      <c r="H126"/>
      <c r="I126" s="244"/>
      <c r="J126" s="193"/>
      <c r="K126" s="46"/>
      <c r="L126" s="46"/>
      <c r="M126" s="46"/>
      <c r="N126" s="46"/>
      <c r="O126" s="46"/>
      <c r="P126" s="46"/>
      <c r="Q126" s="46"/>
      <c r="R126" s="46"/>
      <c r="S126" s="46"/>
      <c r="T126" s="46"/>
      <c r="U126" s="46"/>
      <c r="V126" s="46"/>
      <c r="W126" s="46"/>
      <c r="X126" s="46"/>
      <c r="Y126" s="46"/>
      <c r="Z126" s="46"/>
      <c r="AA126" s="46"/>
      <c r="AB126" s="46"/>
      <c r="AC126" s="46"/>
      <c r="AD126" s="46"/>
      <c r="AE126" s="46"/>
      <c r="AF126" s="46"/>
      <c r="AG126" s="46"/>
      <c r="AH126" s="46"/>
      <c r="AI126" s="46"/>
      <c r="AJ126" s="46"/>
      <c r="AK126" s="46"/>
      <c r="AL126" s="46"/>
      <c r="AM126" s="46"/>
      <c r="AN126" s="46"/>
      <c r="AO126" s="46"/>
      <c r="AP126" s="46"/>
      <c r="AQ126" s="46"/>
      <c r="AR126" s="46"/>
      <c r="AS126" s="46"/>
      <c r="AT126" s="46"/>
      <c r="AU126" s="46"/>
      <c r="AV126" s="46"/>
      <c r="AW126" s="46"/>
      <c r="AX126" s="46"/>
      <c r="AY126" s="46"/>
      <c r="AZ126" s="46"/>
      <c r="BA126" s="46"/>
      <c r="BB126" s="46"/>
      <c r="BC126" s="46"/>
      <c r="BD126" s="46"/>
      <c r="BE126" s="46"/>
      <c r="BF126" s="46"/>
      <c r="BG126" s="46"/>
      <c r="BH126" s="46"/>
      <c r="BI126" s="46"/>
      <c r="BJ126" s="46"/>
      <c r="BK126" s="46"/>
      <c r="BL126" s="46"/>
      <c r="BM126" s="46"/>
      <c r="BN126" s="46"/>
      <c r="BO126" s="46"/>
      <c r="BP126" s="46"/>
      <c r="BQ126" s="46"/>
      <c r="BR126" s="46"/>
      <c r="BS126" s="46"/>
      <c r="BT126" s="46"/>
      <c r="BU126" s="46"/>
      <c r="BV126" s="46"/>
      <c r="BW126" s="46"/>
      <c r="BX126" s="46"/>
      <c r="BY126" s="46"/>
      <c r="BZ126" s="46"/>
      <c r="CA126" s="46"/>
      <c r="CB126" s="46"/>
      <c r="CC126" s="46"/>
      <c r="CD126" s="46"/>
      <c r="CE126" s="46"/>
      <c r="CF126" s="46"/>
      <c r="CG126" s="46"/>
      <c r="CH126" s="46"/>
      <c r="CI126" s="46"/>
      <c r="CJ126" s="46"/>
      <c r="CK126" s="46"/>
      <c r="CL126" s="46"/>
      <c r="CM126" s="46"/>
      <c r="CN126" s="46"/>
      <c r="CO126" s="46"/>
      <c r="CP126" s="46"/>
      <c r="CQ126" s="46"/>
      <c r="CR126" s="46"/>
      <c r="CS126" s="46"/>
      <c r="CT126" s="46"/>
      <c r="CU126" s="46"/>
      <c r="CV126" s="46"/>
      <c r="CW126" s="46"/>
      <c r="CX126" s="46"/>
      <c r="CY126" s="46"/>
      <c r="CZ126" s="46"/>
      <c r="DA126" s="46"/>
      <c r="DB126" s="46"/>
      <c r="DC126" s="46"/>
      <c r="DD126" s="46"/>
      <c r="DE126" s="46"/>
      <c r="DF126" s="46"/>
      <c r="DG126" s="46"/>
      <c r="DH126" s="46"/>
      <c r="DI126" s="46"/>
      <c r="DJ126" s="46"/>
      <c r="DK126" s="46"/>
      <c r="DL126" s="46"/>
      <c r="DM126" s="46"/>
      <c r="DN126" s="46"/>
      <c r="DO126" s="46"/>
      <c r="DP126" s="46"/>
      <c r="DQ126"/>
      <c r="DR126"/>
      <c r="DS126"/>
      <c r="DT126"/>
      <c r="DU126"/>
      <c r="DV126"/>
      <c r="DW126"/>
      <c r="DX126"/>
      <c r="DY126"/>
      <c r="DZ126"/>
      <c r="EA126"/>
      <c r="EB126"/>
      <c r="EC126"/>
      <c r="ED126"/>
      <c r="EE126"/>
      <c r="EF126"/>
      <c r="EG126"/>
      <c r="EH126"/>
      <c r="EI126"/>
      <c r="EJ126"/>
      <c r="EK126"/>
      <c r="EL126"/>
      <c r="EM126"/>
      <c r="EN126"/>
      <c r="EO126"/>
      <c r="EP126"/>
      <c r="EQ126"/>
      <c r="ER126"/>
      <c r="ES126"/>
      <c r="ET126"/>
      <c r="EU126"/>
      <c r="EV126"/>
      <c r="EW126"/>
      <c r="EX126"/>
      <c r="EY126"/>
      <c r="EZ126"/>
      <c r="FA126"/>
      <c r="FB126"/>
      <c r="FC126"/>
      <c r="FD126"/>
      <c r="FE126"/>
      <c r="FF126"/>
      <c r="FG126"/>
      <c r="FH126"/>
      <c r="FI126"/>
      <c r="FJ126"/>
      <c r="FK126"/>
      <c r="FL126"/>
      <c r="FM126"/>
      <c r="FN126"/>
      <c r="FO126"/>
      <c r="FP126"/>
      <c r="FQ126"/>
      <c r="FR126"/>
      <c r="FS126"/>
      <c r="FT126"/>
      <c r="FU126"/>
      <c r="FV126"/>
      <c r="FW126"/>
      <c r="FX126"/>
      <c r="FY126"/>
      <c r="FZ126"/>
      <c r="GA126"/>
      <c r="GB126"/>
      <c r="GC126"/>
      <c r="GD126"/>
      <c r="GE126"/>
      <c r="GF126"/>
      <c r="GG126"/>
      <c r="GH126"/>
      <c r="GI126"/>
      <c r="GJ126"/>
      <c r="GK126"/>
      <c r="GL126"/>
      <c r="GM126"/>
      <c r="GN126"/>
      <c r="GO126"/>
      <c r="GP126"/>
      <c r="GQ126"/>
      <c r="GR126"/>
      <c r="GS126"/>
      <c r="GT126"/>
      <c r="GU126"/>
      <c r="GV126"/>
      <c r="GW126"/>
      <c r="GX126"/>
      <c r="GY126"/>
      <c r="GZ126"/>
      <c r="HA126"/>
      <c r="HB126"/>
      <c r="HC126"/>
      <c r="HD126"/>
      <c r="HE126"/>
      <c r="HF126"/>
      <c r="HG126"/>
      <c r="HH126"/>
      <c r="HI126"/>
      <c r="HJ126"/>
      <c r="HK126"/>
      <c r="HL126"/>
      <c r="HM126"/>
      <c r="HN126"/>
      <c r="HO126"/>
      <c r="HP126"/>
      <c r="HQ126"/>
      <c r="HR126"/>
      <c r="HS126"/>
      <c r="HT126"/>
      <c r="HU126"/>
      <c r="HV126"/>
      <c r="HW126"/>
      <c r="HX126"/>
      <c r="HY126"/>
      <c r="HZ126"/>
      <c r="IA126"/>
      <c r="IB126"/>
      <c r="IC126"/>
      <c r="ID126"/>
      <c r="IE126"/>
      <c r="IF126"/>
      <c r="IG126"/>
      <c r="IH126"/>
      <c r="II126"/>
      <c r="IJ126"/>
      <c r="IK126"/>
      <c r="IL126"/>
      <c r="IM126"/>
      <c r="IN126"/>
      <c r="IO126"/>
      <c r="IP126"/>
      <c r="IQ126"/>
      <c r="IR126"/>
      <c r="IS126"/>
      <c r="IT126"/>
      <c r="IU126"/>
      <c r="IV126"/>
      <c r="IW126"/>
      <c r="IX126"/>
      <c r="IY126"/>
      <c r="IZ126"/>
      <c r="JA126"/>
      <c r="JB126"/>
      <c r="JC126"/>
      <c r="JD126"/>
      <c r="JE126"/>
      <c r="JF126"/>
      <c r="JG126"/>
      <c r="JH126"/>
      <c r="JI126"/>
      <c r="JJ126"/>
      <c r="JK126"/>
      <c r="JL126"/>
      <c r="JM126"/>
      <c r="JN126"/>
      <c r="JO126"/>
      <c r="JP126"/>
      <c r="JQ126"/>
      <c r="JR126"/>
      <c r="JS126"/>
      <c r="JT126"/>
      <c r="JU126"/>
      <c r="JV126"/>
      <c r="JW126"/>
      <c r="JX126"/>
      <c r="JY126"/>
      <c r="JZ126"/>
      <c r="KA126"/>
      <c r="KB126"/>
      <c r="KC126"/>
      <c r="KD126"/>
      <c r="KE126"/>
      <c r="KF126"/>
      <c r="KG126"/>
      <c r="KH126"/>
      <c r="KI126"/>
      <c r="KJ126"/>
      <c r="KK126"/>
      <c r="KL126"/>
      <c r="KM126"/>
      <c r="KN126"/>
      <c r="KO126"/>
      <c r="KP126"/>
      <c r="KQ126"/>
      <c r="KR126"/>
      <c r="KS126"/>
      <c r="KT126"/>
      <c r="KU126"/>
      <c r="KV126"/>
      <c r="KW126"/>
      <c r="KX126"/>
      <c r="KY126"/>
      <c r="KZ126"/>
      <c r="LA126"/>
      <c r="LB126"/>
      <c r="LC126"/>
      <c r="LD126"/>
      <c r="LE126"/>
      <c r="LF126"/>
      <c r="LG126"/>
      <c r="LH126"/>
      <c r="LI126"/>
      <c r="LJ126"/>
      <c r="LK126"/>
      <c r="LL126"/>
      <c r="LM126"/>
      <c r="LN126"/>
      <c r="LO126"/>
      <c r="LP126"/>
      <c r="LQ126"/>
      <c r="LR126"/>
      <c r="LS126"/>
      <c r="LT126"/>
      <c r="LU126"/>
      <c r="LV126"/>
      <c r="LW126"/>
      <c r="LX126"/>
      <c r="LY126"/>
      <c r="LZ126"/>
      <c r="MA126"/>
      <c r="MB126"/>
      <c r="MC126"/>
      <c r="MD126"/>
      <c r="ME126"/>
      <c r="MF126"/>
      <c r="MG126"/>
      <c r="MH126"/>
      <c r="MI126"/>
      <c r="MJ126"/>
      <c r="MK126"/>
      <c r="ML126"/>
      <c r="MM126"/>
      <c r="MN126"/>
      <c r="MO126"/>
      <c r="MP126"/>
      <c r="MQ126"/>
      <c r="MR126"/>
      <c r="MS126"/>
      <c r="MT126"/>
      <c r="MU126"/>
      <c r="MV126"/>
      <c r="MW126"/>
      <c r="MX126"/>
      <c r="MY126"/>
      <c r="MZ126"/>
      <c r="NA126"/>
      <c r="NB126"/>
      <c r="NC126"/>
      <c r="ND126"/>
      <c r="NE126"/>
      <c r="NF126"/>
      <c r="NG126"/>
      <c r="NH126"/>
      <c r="NI126"/>
      <c r="NJ126"/>
      <c r="NK126"/>
      <c r="NL126"/>
      <c r="NM126"/>
      <c r="NN126"/>
      <c r="NO126"/>
      <c r="NP126"/>
      <c r="NQ126"/>
      <c r="NR126"/>
      <c r="NS126"/>
      <c r="NT126"/>
      <c r="NU126"/>
      <c r="NV126"/>
      <c r="NW126"/>
      <c r="NX126"/>
      <c r="NY126"/>
      <c r="NZ126"/>
      <c r="OA126"/>
      <c r="OB126"/>
      <c r="OC126"/>
      <c r="OD126"/>
      <c r="OE126"/>
      <c r="OF126"/>
      <c r="OG126"/>
      <c r="OH126"/>
      <c r="OI126"/>
      <c r="OJ126"/>
      <c r="OK126"/>
      <c r="OL126"/>
      <c r="OM126"/>
      <c r="ON126"/>
      <c r="OO126"/>
      <c r="OP126"/>
      <c r="OQ126"/>
      <c r="OR126"/>
      <c r="OS126"/>
      <c r="OT126"/>
      <c r="OU126"/>
      <c r="OV126"/>
      <c r="OW126"/>
      <c r="OX126"/>
      <c r="OY126"/>
      <c r="OZ126"/>
      <c r="PA126"/>
      <c r="PB126"/>
      <c r="PC126"/>
      <c r="PD126"/>
      <c r="PE126"/>
      <c r="PF126"/>
      <c r="PG126"/>
      <c r="PH126"/>
      <c r="PI126"/>
      <c r="PJ126"/>
      <c r="PK126"/>
      <c r="PL126"/>
      <c r="PM126"/>
      <c r="PN126"/>
      <c r="PO126"/>
      <c r="PP126"/>
      <c r="PQ126"/>
      <c r="PR126"/>
      <c r="PS126"/>
      <c r="PT126"/>
      <c r="PU126"/>
      <c r="PV126"/>
      <c r="PW126"/>
      <c r="PX126"/>
      <c r="PY126"/>
      <c r="PZ126"/>
      <c r="QA126"/>
      <c r="QB126"/>
      <c r="QC126"/>
      <c r="QD126"/>
      <c r="QE126"/>
      <c r="QF126"/>
      <c r="QG126"/>
      <c r="QH126"/>
      <c r="QI126"/>
      <c r="QJ126"/>
      <c r="QK126"/>
      <c r="QL126"/>
      <c r="QM126"/>
      <c r="QN126"/>
      <c r="QO126"/>
      <c r="QP126"/>
      <c r="QQ126"/>
      <c r="QR126"/>
      <c r="QS126"/>
      <c r="QT126"/>
      <c r="QU126"/>
      <c r="QV126"/>
      <c r="QW126"/>
      <c r="QX126"/>
      <c r="QY126"/>
      <c r="QZ126"/>
      <c r="RA126"/>
      <c r="RB126"/>
      <c r="RC126"/>
      <c r="RD126"/>
      <c r="RE126"/>
      <c r="RF126"/>
      <c r="RG126"/>
      <c r="RH126"/>
      <c r="RI126"/>
      <c r="RJ126"/>
      <c r="RK126"/>
      <c r="RL126"/>
      <c r="RM126"/>
      <c r="RN126"/>
      <c r="RO126"/>
      <c r="RP126"/>
      <c r="RQ126"/>
      <c r="RR126"/>
      <c r="RS126"/>
      <c r="RT126"/>
      <c r="RU126"/>
      <c r="RV126"/>
      <c r="RW126"/>
      <c r="RX126"/>
      <c r="RY126"/>
      <c r="RZ126"/>
      <c r="SA126"/>
      <c r="SB126"/>
      <c r="SC126"/>
      <c r="SD126"/>
      <c r="SE126"/>
      <c r="SF126"/>
      <c r="SG126"/>
      <c r="SH126"/>
      <c r="SI126"/>
      <c r="SJ126"/>
      <c r="SK126"/>
      <c r="SL126"/>
      <c r="SM126"/>
      <c r="SN126"/>
      <c r="SO126"/>
      <c r="SP126"/>
      <c r="SQ126"/>
      <c r="SR126"/>
      <c r="SS126"/>
      <c r="ST126"/>
      <c r="SU126"/>
      <c r="SV126"/>
      <c r="SW126"/>
      <c r="SX126"/>
      <c r="SY126"/>
      <c r="SZ126"/>
      <c r="TA126"/>
      <c r="TB126"/>
      <c r="TC126"/>
      <c r="TD126"/>
      <c r="TE126"/>
      <c r="TF126"/>
      <c r="TG126"/>
      <c r="TH126"/>
      <c r="TI126"/>
      <c r="TJ126"/>
      <c r="TK126"/>
      <c r="TL126"/>
      <c r="TM126"/>
      <c r="TN126"/>
      <c r="TO126"/>
      <c r="TP126"/>
      <c r="TQ126"/>
      <c r="TR126"/>
      <c r="TS126"/>
      <c r="TT126"/>
      <c r="TU126"/>
      <c r="TV126"/>
      <c r="TW126"/>
      <c r="TX126"/>
      <c r="TY126"/>
      <c r="TZ126"/>
      <c r="UA126"/>
      <c r="UB126"/>
      <c r="UC126"/>
      <c r="UD126"/>
      <c r="UE126"/>
      <c r="UF126"/>
      <c r="UG126"/>
      <c r="UH126"/>
      <c r="UI126"/>
      <c r="UJ126"/>
      <c r="UK126"/>
      <c r="UL126"/>
      <c r="UM126"/>
      <c r="UN126"/>
      <c r="UO126"/>
      <c r="UP126"/>
      <c r="UQ126"/>
      <c r="UR126"/>
      <c r="US126"/>
      <c r="UT126"/>
      <c r="UU126"/>
      <c r="UV126"/>
      <c r="UW126"/>
      <c r="UX126"/>
      <c r="UY126"/>
      <c r="UZ126"/>
      <c r="VA126"/>
      <c r="VB126"/>
      <c r="VC126"/>
      <c r="VD126"/>
      <c r="VE126"/>
      <c r="VF126"/>
      <c r="VG126"/>
      <c r="VH126"/>
      <c r="VI126"/>
      <c r="VJ126"/>
      <c r="VK126"/>
      <c r="VL126"/>
      <c r="VM126"/>
      <c r="VN126"/>
      <c r="VO126"/>
      <c r="VP126"/>
      <c r="VQ126"/>
      <c r="VR126"/>
      <c r="VS126"/>
      <c r="VT126"/>
      <c r="VU126"/>
      <c r="VV126"/>
      <c r="VW126"/>
      <c r="VX126"/>
      <c r="VY126"/>
      <c r="VZ126"/>
      <c r="WA126"/>
      <c r="WB126"/>
      <c r="WC126"/>
      <c r="WD126"/>
      <c r="WE126"/>
      <c r="WF126"/>
      <c r="WG126"/>
      <c r="WH126"/>
      <c r="WI126"/>
      <c r="WJ126"/>
      <c r="WK126"/>
      <c r="WL126"/>
      <c r="WM126"/>
      <c r="WN126"/>
      <c r="WO126"/>
      <c r="WP126"/>
      <c r="WQ126"/>
      <c r="WR126"/>
      <c r="WS126"/>
      <c r="WT126"/>
      <c r="WU126"/>
      <c r="WV126"/>
      <c r="WW126"/>
      <c r="WX126"/>
      <c r="WY126"/>
      <c r="WZ126"/>
      <c r="XA126"/>
      <c r="XB126"/>
      <c r="XC126"/>
      <c r="XD126"/>
      <c r="XE126"/>
      <c r="XF126"/>
      <c r="XG126"/>
      <c r="XH126"/>
      <c r="XI126"/>
      <c r="XJ126"/>
      <c r="XK126"/>
      <c r="XL126"/>
      <c r="XM126"/>
      <c r="XN126"/>
      <c r="XO126"/>
      <c r="XP126"/>
      <c r="XQ126"/>
      <c r="XR126"/>
      <c r="XS126"/>
      <c r="XT126"/>
      <c r="XU126"/>
      <c r="XV126"/>
      <c r="XW126"/>
      <c r="XX126"/>
      <c r="XY126"/>
      <c r="XZ126"/>
      <c r="YA126"/>
      <c r="YB126"/>
      <c r="YC126"/>
      <c r="YD126"/>
      <c r="YE126"/>
      <c r="YF126"/>
      <c r="YG126"/>
      <c r="YH126"/>
      <c r="YI126"/>
      <c r="YJ126"/>
      <c r="YK126"/>
      <c r="YL126"/>
      <c r="YM126"/>
      <c r="YN126"/>
      <c r="YO126"/>
      <c r="YP126"/>
      <c r="YQ126"/>
      <c r="YR126"/>
      <c r="YS126"/>
      <c r="YT126"/>
      <c r="YU126"/>
      <c r="YV126"/>
      <c r="YW126"/>
      <c r="YX126"/>
      <c r="YY126"/>
      <c r="YZ126"/>
      <c r="ZA126"/>
      <c r="ZB126"/>
      <c r="ZC126"/>
      <c r="ZD126"/>
      <c r="ZE126"/>
      <c r="ZF126"/>
      <c r="ZG126"/>
      <c r="ZH126"/>
      <c r="ZI126"/>
      <c r="ZJ126"/>
      <c r="ZK126"/>
      <c r="ZL126"/>
      <c r="ZM126"/>
      <c r="ZN126"/>
      <c r="ZO126"/>
      <c r="ZP126"/>
      <c r="ZQ126"/>
      <c r="ZR126"/>
      <c r="ZS126"/>
      <c r="ZT126"/>
      <c r="ZU126"/>
      <c r="ZV126"/>
      <c r="ZW126"/>
      <c r="ZX126"/>
      <c r="ZY126"/>
      <c r="ZZ126" s="52"/>
      <c r="AAA126" s="192" t="s">
        <v>0</v>
      </c>
      <c r="AAD126" s="90"/>
      <c r="AAE126" s="519">
        <f>IF(S.Planning.MessageMap="Y",1,0)</f>
        <v>1</v>
      </c>
      <c r="AAF126" s="190" t="s">
        <v>52</v>
      </c>
      <c r="AAG126" s="72"/>
      <c r="AAH126" s="72"/>
      <c r="AAI126" s="72"/>
      <c r="AAJ126" s="75"/>
      <c r="AAK126" s="56"/>
      <c r="AAL126" s="90"/>
    </row>
    <row r="127" spans="1:714" s="23" customFormat="1" ht="15" customHeight="1" outlineLevel="1" thickBot="1">
      <c r="A127" s="171"/>
      <c r="B127" s="628" t="s">
        <v>443</v>
      </c>
      <c r="C127" s="377" t="s">
        <v>17</v>
      </c>
      <c r="D127" s="261"/>
      <c r="E127" s="344" t="s">
        <v>0</v>
      </c>
      <c r="F127" s="345" t="s">
        <v>0</v>
      </c>
      <c r="G127" s="346"/>
      <c r="H127" s="346"/>
      <c r="I127" s="244"/>
      <c r="J127" s="194"/>
      <c r="K127" s="49"/>
      <c r="L127" s="49"/>
      <c r="M127" s="49"/>
      <c r="N127" s="49"/>
      <c r="O127" s="49"/>
      <c r="P127" s="49"/>
      <c r="Q127" s="49"/>
      <c r="R127" s="49"/>
      <c r="S127" s="49"/>
      <c r="T127" s="49"/>
      <c r="U127" s="49"/>
      <c r="V127" s="49"/>
      <c r="W127" s="49"/>
      <c r="X127" s="49"/>
      <c r="Y127" s="49"/>
      <c r="Z127" s="49"/>
      <c r="AA127" s="49"/>
      <c r="AB127" s="49"/>
      <c r="AC127" s="49"/>
      <c r="AD127" s="49"/>
      <c r="AE127" s="49"/>
      <c r="AF127" s="49"/>
      <c r="AG127" s="49"/>
      <c r="AH127" s="49"/>
      <c r="AI127" s="49"/>
      <c r="AJ127" s="49"/>
      <c r="AK127" s="49"/>
      <c r="AL127" s="49"/>
      <c r="AM127" s="49"/>
      <c r="AN127" s="49"/>
      <c r="AO127" s="49"/>
      <c r="AP127" s="49"/>
      <c r="AQ127" s="49"/>
      <c r="AR127" s="49"/>
      <c r="AS127" s="49"/>
      <c r="AT127" s="49"/>
      <c r="AU127" s="49"/>
      <c r="AV127" s="49"/>
      <c r="AW127" s="49"/>
      <c r="AX127" s="49"/>
      <c r="AY127" s="49"/>
      <c r="AZ127" s="49"/>
      <c r="BA127" s="49"/>
      <c r="BB127" s="49"/>
      <c r="BC127" s="49"/>
      <c r="BD127" s="49"/>
      <c r="BE127" s="49"/>
      <c r="BF127" s="49"/>
      <c r="BG127" s="49"/>
      <c r="BH127" s="49"/>
      <c r="BI127" s="49"/>
      <c r="BJ127" s="49"/>
      <c r="BK127" s="49"/>
      <c r="BL127" s="49"/>
      <c r="BM127" s="49"/>
      <c r="BN127" s="49"/>
      <c r="BO127" s="49"/>
      <c r="BP127" s="49"/>
      <c r="BQ127" s="49"/>
      <c r="BR127" s="49"/>
      <c r="BS127" s="49"/>
      <c r="BT127" s="49"/>
      <c r="BU127" s="49"/>
      <c r="BV127" s="49"/>
      <c r="BW127" s="49"/>
      <c r="BX127" s="49"/>
      <c r="BY127" s="49"/>
      <c r="BZ127" s="49"/>
      <c r="CA127" s="49"/>
      <c r="CB127" s="49"/>
      <c r="CC127" s="49"/>
      <c r="CD127" s="49"/>
      <c r="CE127" s="49"/>
      <c r="CF127" s="49"/>
      <c r="CG127" s="49"/>
      <c r="CH127" s="49"/>
      <c r="CI127" s="49"/>
      <c r="CJ127" s="49"/>
      <c r="CK127" s="49"/>
      <c r="CL127" s="49"/>
      <c r="CM127" s="49"/>
      <c r="CN127" s="49"/>
      <c r="CO127" s="49"/>
      <c r="CP127" s="49"/>
      <c r="CQ127" s="49"/>
      <c r="CR127" s="49"/>
      <c r="CS127" s="49"/>
      <c r="CT127" s="49"/>
      <c r="CU127" s="49"/>
      <c r="CV127" s="49"/>
      <c r="CW127" s="49"/>
      <c r="CX127" s="49"/>
      <c r="CY127" s="49"/>
      <c r="CZ127" s="49"/>
      <c r="DA127" s="49"/>
      <c r="DB127" s="49"/>
      <c r="DC127" s="49"/>
      <c r="DD127" s="49"/>
      <c r="DE127" s="49"/>
      <c r="DF127" s="49"/>
      <c r="DG127" s="49"/>
      <c r="DH127" s="49"/>
      <c r="DI127" s="49"/>
      <c r="DJ127" s="49"/>
      <c r="DK127" s="49"/>
      <c r="DL127" s="49"/>
      <c r="DM127" s="49"/>
      <c r="DN127" s="49"/>
      <c r="DO127" s="49"/>
      <c r="DP127" s="49"/>
      <c r="DQ127"/>
      <c r="DR127"/>
      <c r="DS127"/>
      <c r="DT127"/>
      <c r="DU127"/>
      <c r="DV127"/>
      <c r="DW127"/>
      <c r="DX127"/>
      <c r="DY127"/>
      <c r="DZ127"/>
      <c r="EA127"/>
      <c r="EB127"/>
      <c r="EC127"/>
      <c r="ED127"/>
      <c r="EE127"/>
      <c r="EF127"/>
      <c r="EG127"/>
      <c r="EH127"/>
      <c r="EI127"/>
      <c r="EJ127"/>
      <c r="EK127"/>
      <c r="EL127"/>
      <c r="EM127"/>
      <c r="EN127"/>
      <c r="EO127"/>
      <c r="EP127"/>
      <c r="EQ127"/>
      <c r="ER127"/>
      <c r="ES127"/>
      <c r="ET127"/>
      <c r="EU127"/>
      <c r="EV127"/>
      <c r="EW127"/>
      <c r="EX127"/>
      <c r="EY127"/>
      <c r="EZ127"/>
      <c r="FA127"/>
      <c r="FB127"/>
      <c r="FC127"/>
      <c r="FD127"/>
      <c r="FE127"/>
      <c r="FF127"/>
      <c r="FG127"/>
      <c r="FH127"/>
      <c r="FI127"/>
      <c r="FJ127"/>
      <c r="FK127"/>
      <c r="FL127"/>
      <c r="FM127"/>
      <c r="FN127"/>
      <c r="FO127"/>
      <c r="FP127"/>
      <c r="FQ127"/>
      <c r="FR127"/>
      <c r="FS127"/>
      <c r="FT127"/>
      <c r="FU127"/>
      <c r="FV127"/>
      <c r="FW127"/>
      <c r="FX127"/>
      <c r="FY127"/>
      <c r="FZ127"/>
      <c r="GA127"/>
      <c r="GB127"/>
      <c r="GC127"/>
      <c r="GD127"/>
      <c r="GE127"/>
      <c r="GF127"/>
      <c r="GG127"/>
      <c r="GH127"/>
      <c r="GI127"/>
      <c r="GJ127"/>
      <c r="GK127"/>
      <c r="GL127"/>
      <c r="GM127"/>
      <c r="GN127"/>
      <c r="GO127"/>
      <c r="GP127"/>
      <c r="GQ127"/>
      <c r="GR127"/>
      <c r="GS127"/>
      <c r="GT127"/>
      <c r="GU127"/>
      <c r="GV127"/>
      <c r="GW127"/>
      <c r="GX127"/>
      <c r="GY127"/>
      <c r="GZ127"/>
      <c r="HA127"/>
      <c r="HB127"/>
      <c r="HC127"/>
      <c r="HD127"/>
      <c r="HE127"/>
      <c r="HF127"/>
      <c r="HG127"/>
      <c r="HH127"/>
      <c r="HI127"/>
      <c r="HJ127"/>
      <c r="HK127"/>
      <c r="HL127"/>
      <c r="HM127"/>
      <c r="HN127"/>
      <c r="HO127"/>
      <c r="HP127"/>
      <c r="HQ127"/>
      <c r="HR127"/>
      <c r="HS127"/>
      <c r="HT127"/>
      <c r="HU127"/>
      <c r="HV127"/>
      <c r="HW127"/>
      <c r="HX127"/>
      <c r="HY127"/>
      <c r="HZ127"/>
      <c r="IA127"/>
      <c r="IB127"/>
      <c r="IC127"/>
      <c r="ID127"/>
      <c r="IE127"/>
      <c r="IF127"/>
      <c r="IG127"/>
      <c r="IH127"/>
      <c r="II127"/>
      <c r="IJ127"/>
      <c r="IK127"/>
      <c r="IL127"/>
      <c r="IM127"/>
      <c r="IN127"/>
      <c r="IO127"/>
      <c r="IP127"/>
      <c r="IQ127"/>
      <c r="IR127"/>
      <c r="IS127"/>
      <c r="IT127"/>
      <c r="IU127"/>
      <c r="IV127"/>
      <c r="IW127"/>
      <c r="IX127"/>
      <c r="IY127"/>
      <c r="IZ127"/>
      <c r="JA127"/>
      <c r="JB127"/>
      <c r="JC127"/>
      <c r="JD127"/>
      <c r="JE127"/>
      <c r="JF127"/>
      <c r="JG127"/>
      <c r="JH127"/>
      <c r="JI127"/>
      <c r="JJ127"/>
      <c r="JK127"/>
      <c r="JL127"/>
      <c r="JM127"/>
      <c r="JN127"/>
      <c r="JO127"/>
      <c r="JP127"/>
      <c r="JQ127"/>
      <c r="JR127"/>
      <c r="JS127"/>
      <c r="JT127"/>
      <c r="JU127"/>
      <c r="JV127"/>
      <c r="JW127"/>
      <c r="JX127"/>
      <c r="JY127"/>
      <c r="JZ127"/>
      <c r="KA127"/>
      <c r="KB127"/>
      <c r="KC127"/>
      <c r="KD127"/>
      <c r="KE127"/>
      <c r="KF127"/>
      <c r="KG127"/>
      <c r="KH127"/>
      <c r="KI127"/>
      <c r="KJ127"/>
      <c r="KK127"/>
      <c r="KL127"/>
      <c r="KM127"/>
      <c r="KN127"/>
      <c r="KO127"/>
      <c r="KP127"/>
      <c r="KQ127"/>
      <c r="KR127"/>
      <c r="KS127"/>
      <c r="KT127"/>
      <c r="KU127"/>
      <c r="KV127"/>
      <c r="KW127"/>
      <c r="KX127"/>
      <c r="KY127"/>
      <c r="KZ127"/>
      <c r="LA127"/>
      <c r="LB127"/>
      <c r="LC127"/>
      <c r="LD127"/>
      <c r="LE127"/>
      <c r="LF127"/>
      <c r="LG127"/>
      <c r="LH127"/>
      <c r="LI127"/>
      <c r="LJ127"/>
      <c r="LK127"/>
      <c r="LL127"/>
      <c r="LM127"/>
      <c r="LN127"/>
      <c r="LO127"/>
      <c r="LP127"/>
      <c r="LQ127"/>
      <c r="LR127"/>
      <c r="LS127"/>
      <c r="LT127"/>
      <c r="LU127"/>
      <c r="LV127"/>
      <c r="LW127"/>
      <c r="LX127"/>
      <c r="LY127"/>
      <c r="LZ127"/>
      <c r="MA127"/>
      <c r="MB127"/>
      <c r="MC127"/>
      <c r="MD127"/>
      <c r="ME127"/>
      <c r="MF127"/>
      <c r="MG127"/>
      <c r="MH127"/>
      <c r="MI127"/>
      <c r="MJ127"/>
      <c r="MK127"/>
      <c r="ML127"/>
      <c r="MM127"/>
      <c r="MN127"/>
      <c r="MO127"/>
      <c r="MP127"/>
      <c r="MQ127"/>
      <c r="MR127"/>
      <c r="MS127"/>
      <c r="MT127"/>
      <c r="MU127"/>
      <c r="MV127"/>
      <c r="MW127"/>
      <c r="MX127"/>
      <c r="MY127"/>
      <c r="MZ127"/>
      <c r="NA127"/>
      <c r="NB127"/>
      <c r="NC127"/>
      <c r="ND127"/>
      <c r="NE127"/>
      <c r="NF127"/>
      <c r="NG127"/>
      <c r="NH127"/>
      <c r="NI127"/>
      <c r="NJ127"/>
      <c r="NK127"/>
      <c r="NL127"/>
      <c r="NM127"/>
      <c r="NN127"/>
      <c r="NO127"/>
      <c r="NP127"/>
      <c r="NQ127"/>
      <c r="NR127"/>
      <c r="NS127"/>
      <c r="NT127"/>
      <c r="NU127"/>
      <c r="NV127"/>
      <c r="NW127"/>
      <c r="NX127"/>
      <c r="NY127"/>
      <c r="NZ127"/>
      <c r="OA127"/>
      <c r="OB127"/>
      <c r="OC127"/>
      <c r="OD127"/>
      <c r="OE127"/>
      <c r="OF127"/>
      <c r="OG127"/>
      <c r="OH127"/>
      <c r="OI127"/>
      <c r="OJ127"/>
      <c r="OK127"/>
      <c r="OL127"/>
      <c r="OM127"/>
      <c r="ON127"/>
      <c r="OO127"/>
      <c r="OP127"/>
      <c r="OQ127"/>
      <c r="OR127"/>
      <c r="OS127"/>
      <c r="OT127"/>
      <c r="OU127"/>
      <c r="OV127"/>
      <c r="OW127"/>
      <c r="OX127"/>
      <c r="OY127"/>
      <c r="OZ127"/>
      <c r="PA127"/>
      <c r="PB127"/>
      <c r="PC127"/>
      <c r="PD127"/>
      <c r="PE127"/>
      <c r="PF127"/>
      <c r="PG127"/>
      <c r="PH127"/>
      <c r="PI127"/>
      <c r="PJ127"/>
      <c r="PK127"/>
      <c r="PL127"/>
      <c r="PM127"/>
      <c r="PN127"/>
      <c r="PO127"/>
      <c r="PP127"/>
      <c r="PQ127"/>
      <c r="PR127"/>
      <c r="PS127"/>
      <c r="PT127"/>
      <c r="PU127"/>
      <c r="PV127"/>
      <c r="PW127"/>
      <c r="PX127"/>
      <c r="PY127"/>
      <c r="PZ127"/>
      <c r="QA127"/>
      <c r="QB127"/>
      <c r="QC127"/>
      <c r="QD127"/>
      <c r="QE127"/>
      <c r="QF127"/>
      <c r="QG127"/>
      <c r="QH127"/>
      <c r="QI127"/>
      <c r="QJ127"/>
      <c r="QK127"/>
      <c r="QL127"/>
      <c r="QM127"/>
      <c r="QN127"/>
      <c r="QO127"/>
      <c r="QP127"/>
      <c r="QQ127"/>
      <c r="QR127"/>
      <c r="QS127"/>
      <c r="QT127"/>
      <c r="QU127"/>
      <c r="QV127"/>
      <c r="QW127"/>
      <c r="QX127"/>
      <c r="QY127"/>
      <c r="QZ127"/>
      <c r="RA127"/>
      <c r="RB127"/>
      <c r="RC127"/>
      <c r="RD127"/>
      <c r="RE127"/>
      <c r="RF127"/>
      <c r="RG127"/>
      <c r="RH127"/>
      <c r="RI127"/>
      <c r="RJ127"/>
      <c r="RK127"/>
      <c r="RL127"/>
      <c r="RM127"/>
      <c r="RN127"/>
      <c r="RO127"/>
      <c r="RP127"/>
      <c r="RQ127"/>
      <c r="RR127"/>
      <c r="RS127"/>
      <c r="RT127"/>
      <c r="RU127"/>
      <c r="RV127"/>
      <c r="RW127"/>
      <c r="RX127"/>
      <c r="RY127"/>
      <c r="RZ127"/>
      <c r="SA127"/>
      <c r="SB127"/>
      <c r="SC127"/>
      <c r="SD127"/>
      <c r="SE127"/>
      <c r="SF127"/>
      <c r="SG127"/>
      <c r="SH127"/>
      <c r="SI127"/>
      <c r="SJ127"/>
      <c r="SK127"/>
      <c r="SL127"/>
      <c r="SM127"/>
      <c r="SN127"/>
      <c r="SO127"/>
      <c r="SP127"/>
      <c r="SQ127"/>
      <c r="SR127"/>
      <c r="SS127"/>
      <c r="ST127"/>
      <c r="SU127"/>
      <c r="SV127"/>
      <c r="SW127"/>
      <c r="SX127"/>
      <c r="SY127"/>
      <c r="SZ127"/>
      <c r="TA127"/>
      <c r="TB127"/>
      <c r="TC127"/>
      <c r="TD127"/>
      <c r="TE127"/>
      <c r="TF127"/>
      <c r="TG127"/>
      <c r="TH127"/>
      <c r="TI127"/>
      <c r="TJ127"/>
      <c r="TK127"/>
      <c r="TL127"/>
      <c r="TM127"/>
      <c r="TN127"/>
      <c r="TO127"/>
      <c r="TP127"/>
      <c r="TQ127"/>
      <c r="TR127"/>
      <c r="TS127"/>
      <c r="TT127"/>
      <c r="TU127"/>
      <c r="TV127"/>
      <c r="TW127"/>
      <c r="TX127"/>
      <c r="TY127"/>
      <c r="TZ127"/>
      <c r="UA127"/>
      <c r="UB127"/>
      <c r="UC127"/>
      <c r="UD127"/>
      <c r="UE127"/>
      <c r="UF127"/>
      <c r="UG127"/>
      <c r="UH127"/>
      <c r="UI127"/>
      <c r="UJ127"/>
      <c r="UK127"/>
      <c r="UL127"/>
      <c r="UM127"/>
      <c r="UN127"/>
      <c r="UO127"/>
      <c r="UP127"/>
      <c r="UQ127"/>
      <c r="UR127"/>
      <c r="US127"/>
      <c r="UT127"/>
      <c r="UU127"/>
      <c r="UV127"/>
      <c r="UW127"/>
      <c r="UX127"/>
      <c r="UY127"/>
      <c r="UZ127"/>
      <c r="VA127"/>
      <c r="VB127"/>
      <c r="VC127"/>
      <c r="VD127"/>
      <c r="VE127"/>
      <c r="VF127"/>
      <c r="VG127"/>
      <c r="VH127"/>
      <c r="VI127"/>
      <c r="VJ127"/>
      <c r="VK127"/>
      <c r="VL127"/>
      <c r="VM127"/>
      <c r="VN127"/>
      <c r="VO127"/>
      <c r="VP127"/>
      <c r="VQ127"/>
      <c r="VR127"/>
      <c r="VS127"/>
      <c r="VT127"/>
      <c r="VU127"/>
      <c r="VV127"/>
      <c r="VW127"/>
      <c r="VX127"/>
      <c r="VY127"/>
      <c r="VZ127"/>
      <c r="WA127"/>
      <c r="WB127"/>
      <c r="WC127"/>
      <c r="WD127"/>
      <c r="WE127"/>
      <c r="WF127"/>
      <c r="WG127"/>
      <c r="WH127"/>
      <c r="WI127"/>
      <c r="WJ127"/>
      <c r="WK127"/>
      <c r="WL127"/>
      <c r="WM127"/>
      <c r="WN127"/>
      <c r="WO127"/>
      <c r="WP127"/>
      <c r="WQ127"/>
      <c r="WR127"/>
      <c r="WS127"/>
      <c r="WT127"/>
      <c r="WU127"/>
      <c r="WV127"/>
      <c r="WW127"/>
      <c r="WX127"/>
      <c r="WY127"/>
      <c r="WZ127"/>
      <c r="XA127"/>
      <c r="XB127"/>
      <c r="XC127"/>
      <c r="XD127"/>
      <c r="XE127"/>
      <c r="XF127"/>
      <c r="XG127"/>
      <c r="XH127"/>
      <c r="XI127"/>
      <c r="XJ127"/>
      <c r="XK127"/>
      <c r="XL127"/>
      <c r="XM127"/>
      <c r="XN127"/>
      <c r="XO127"/>
      <c r="XP127"/>
      <c r="XQ127"/>
      <c r="XR127"/>
      <c r="XS127"/>
      <c r="XT127"/>
      <c r="XU127"/>
      <c r="XV127"/>
      <c r="XW127"/>
      <c r="XX127"/>
      <c r="XY127"/>
      <c r="XZ127"/>
      <c r="YA127"/>
      <c r="YB127"/>
      <c r="YC127"/>
      <c r="YD127"/>
      <c r="YE127"/>
      <c r="YF127"/>
      <c r="YG127"/>
      <c r="YH127"/>
      <c r="YI127"/>
      <c r="YJ127"/>
      <c r="YK127"/>
      <c r="YL127"/>
      <c r="YM127"/>
      <c r="YN127"/>
      <c r="YO127"/>
      <c r="YP127"/>
      <c r="YQ127"/>
      <c r="YR127"/>
      <c r="YS127"/>
      <c r="YT127"/>
      <c r="YU127"/>
      <c r="YV127"/>
      <c r="YW127"/>
      <c r="YX127"/>
      <c r="YY127"/>
      <c r="YZ127"/>
      <c r="ZA127"/>
      <c r="ZB127"/>
      <c r="ZC127"/>
      <c r="ZD127"/>
      <c r="ZE127"/>
      <c r="ZF127"/>
      <c r="ZG127"/>
      <c r="ZH127"/>
      <c r="ZI127"/>
      <c r="ZJ127"/>
      <c r="ZK127"/>
      <c r="ZL127"/>
      <c r="ZM127"/>
      <c r="ZN127"/>
      <c r="ZO127"/>
      <c r="ZP127"/>
      <c r="ZQ127"/>
      <c r="ZR127"/>
      <c r="ZS127"/>
      <c r="ZT127"/>
      <c r="ZU127"/>
      <c r="ZV127"/>
      <c r="ZW127"/>
      <c r="ZX127"/>
      <c r="ZY127"/>
      <c r="ZZ127" s="52"/>
      <c r="AAA127" s="192"/>
      <c r="AAD127" s="90"/>
      <c r="AAE127" s="519">
        <f t="shared" ref="AAE127:AAE145" si="57">IF(S.Planning.ProgramWebPage="Y",1,0)</f>
        <v>1</v>
      </c>
      <c r="AAF127" s="190" t="s">
        <v>52</v>
      </c>
      <c r="AAG127" s="71" t="s">
        <v>0</v>
      </c>
      <c r="AAH127" s="71"/>
      <c r="AAI127" s="71"/>
      <c r="AAJ127" s="79"/>
      <c r="AAK127" s="56"/>
      <c r="AAL127" s="90"/>
    </row>
    <row r="128" spans="1:714" s="23" customFormat="1" ht="15.75" customHeight="1" outlineLevel="1" thickBot="1">
      <c r="A128" s="171"/>
      <c r="B128" s="702" t="s">
        <v>467</v>
      </c>
      <c r="C128" s="377" t="s">
        <v>17</v>
      </c>
      <c r="D128" s="608"/>
      <c r="E128" s="350"/>
      <c r="F128" s="350"/>
      <c r="G128" s="346" t="s">
        <v>0</v>
      </c>
      <c r="H128" s="346"/>
      <c r="I128" s="244"/>
      <c r="J128" s="193"/>
      <c r="K128" s="46"/>
      <c r="L128" s="46"/>
      <c r="M128" s="46"/>
      <c r="N128" s="46"/>
      <c r="O128" s="46"/>
      <c r="P128" s="46"/>
      <c r="Q128" s="46"/>
      <c r="R128" s="46"/>
      <c r="S128" s="46"/>
      <c r="T128" s="46"/>
      <c r="U128" s="46"/>
      <c r="V128" s="46"/>
      <c r="W128" s="46"/>
      <c r="X128" s="46"/>
      <c r="Y128" s="46"/>
      <c r="Z128" s="46"/>
      <c r="AA128" s="46"/>
      <c r="AB128" s="46"/>
      <c r="AC128" s="46"/>
      <c r="AD128" s="46"/>
      <c r="AE128" s="46"/>
      <c r="AF128" s="46"/>
      <c r="AG128" s="46"/>
      <c r="AH128" s="46"/>
      <c r="AI128" s="46"/>
      <c r="AJ128" s="46"/>
      <c r="AK128" s="46"/>
      <c r="AL128" s="46"/>
      <c r="AM128" s="46"/>
      <c r="AN128" s="46"/>
      <c r="AO128" s="46"/>
      <c r="AP128" s="46"/>
      <c r="AQ128" s="46"/>
      <c r="AR128" s="46"/>
      <c r="AS128" s="46"/>
      <c r="AT128" s="46"/>
      <c r="AU128" s="46"/>
      <c r="AV128" s="46"/>
      <c r="AW128" s="46"/>
      <c r="AX128" s="46"/>
      <c r="AY128" s="46"/>
      <c r="AZ128" s="46"/>
      <c r="BA128" s="46"/>
      <c r="BB128" s="46"/>
      <c r="BC128" s="46"/>
      <c r="BD128" s="46"/>
      <c r="BE128" s="46"/>
      <c r="BF128" s="46"/>
      <c r="BG128" s="46"/>
      <c r="BH128" s="46"/>
      <c r="BI128" s="46"/>
      <c r="BJ128" s="46"/>
      <c r="BK128" s="46"/>
      <c r="BL128" s="46"/>
      <c r="BM128" s="46"/>
      <c r="BN128" s="46"/>
      <c r="BO128" s="46"/>
      <c r="BP128" s="46"/>
      <c r="BQ128" s="46"/>
      <c r="BR128" s="46"/>
      <c r="BS128" s="46"/>
      <c r="BT128" s="46"/>
      <c r="BU128" s="46"/>
      <c r="BV128" s="46"/>
      <c r="BW128" s="46"/>
      <c r="BX128" s="46"/>
      <c r="BY128" s="46"/>
      <c r="BZ128" s="46"/>
      <c r="CA128" s="46"/>
      <c r="CB128" s="46"/>
      <c r="CC128" s="46"/>
      <c r="CD128" s="46"/>
      <c r="CE128" s="46"/>
      <c r="CF128" s="46"/>
      <c r="CG128" s="46"/>
      <c r="CH128" s="46"/>
      <c r="CI128" s="46"/>
      <c r="CJ128" s="46"/>
      <c r="CK128" s="46"/>
      <c r="CL128" s="46"/>
      <c r="CM128" s="46"/>
      <c r="CN128" s="46"/>
      <c r="CO128" s="46"/>
      <c r="CP128" s="46"/>
      <c r="CQ128" s="46"/>
      <c r="CR128" s="46"/>
      <c r="CS128" s="46"/>
      <c r="CT128" s="46"/>
      <c r="CU128" s="46"/>
      <c r="CV128" s="46"/>
      <c r="CW128" s="46"/>
      <c r="CX128" s="46"/>
      <c r="CY128" s="46"/>
      <c r="CZ128" s="46"/>
      <c r="DA128" s="46"/>
      <c r="DB128" s="46"/>
      <c r="DC128" s="46"/>
      <c r="DD128" s="46"/>
      <c r="DE128" s="46"/>
      <c r="DF128" s="46"/>
      <c r="DG128" s="46"/>
      <c r="DH128" s="46"/>
      <c r="DI128" s="46"/>
      <c r="DJ128" s="46"/>
      <c r="DK128" s="46"/>
      <c r="DL128" s="46"/>
      <c r="DM128" s="46"/>
      <c r="DN128" s="46"/>
      <c r="DO128" s="46"/>
      <c r="DP128" s="46"/>
      <c r="DQ128"/>
      <c r="DR128"/>
      <c r="DS128"/>
      <c r="DT128"/>
      <c r="DU128"/>
      <c r="DV128"/>
      <c r="DW128"/>
      <c r="DX128"/>
      <c r="DY128"/>
      <c r="DZ128"/>
      <c r="EA128"/>
      <c r="EB128"/>
      <c r="EC128"/>
      <c r="ED128"/>
      <c r="EE128"/>
      <c r="EF128"/>
      <c r="EG128"/>
      <c r="EH128"/>
      <c r="EI128"/>
      <c r="EJ128"/>
      <c r="EK128"/>
      <c r="EL128"/>
      <c r="EM128"/>
      <c r="EN128"/>
      <c r="EO128"/>
      <c r="EP128"/>
      <c r="EQ128"/>
      <c r="ER128"/>
      <c r="ES128"/>
      <c r="ET128"/>
      <c r="EU128"/>
      <c r="EV128"/>
      <c r="EW128"/>
      <c r="EX128"/>
      <c r="EY128"/>
      <c r="EZ128"/>
      <c r="FA128"/>
      <c r="FB128"/>
      <c r="FC128"/>
      <c r="FD128"/>
      <c r="FE128"/>
      <c r="FF128"/>
      <c r="FG128"/>
      <c r="FH128"/>
      <c r="FI128"/>
      <c r="FJ128"/>
      <c r="FK128"/>
      <c r="FL128"/>
      <c r="FM128"/>
      <c r="FN128"/>
      <c r="FO128"/>
      <c r="FP128"/>
      <c r="FQ128"/>
      <c r="FR128"/>
      <c r="FS128"/>
      <c r="FT128"/>
      <c r="FU128"/>
      <c r="FV128"/>
      <c r="FW128"/>
      <c r="FX128"/>
      <c r="FY128"/>
      <c r="FZ128"/>
      <c r="GA128"/>
      <c r="GB128"/>
      <c r="GC128"/>
      <c r="GD128"/>
      <c r="GE128"/>
      <c r="GF128"/>
      <c r="GG128"/>
      <c r="GH128"/>
      <c r="GI128"/>
      <c r="GJ128"/>
      <c r="GK128"/>
      <c r="GL128"/>
      <c r="GM128"/>
      <c r="GN128"/>
      <c r="GO128"/>
      <c r="GP128"/>
      <c r="GQ128"/>
      <c r="GR128"/>
      <c r="GS128"/>
      <c r="GT128"/>
      <c r="GU128"/>
      <c r="GV128"/>
      <c r="GW128"/>
      <c r="GX128"/>
      <c r="GY128"/>
      <c r="GZ128"/>
      <c r="HA128"/>
      <c r="HB128"/>
      <c r="HC128"/>
      <c r="HD128"/>
      <c r="HE128"/>
      <c r="HF128"/>
      <c r="HG128"/>
      <c r="HH128"/>
      <c r="HI128"/>
      <c r="HJ128"/>
      <c r="HK128"/>
      <c r="HL128"/>
      <c r="HM128"/>
      <c r="HN128"/>
      <c r="HO128"/>
      <c r="HP128"/>
      <c r="HQ128"/>
      <c r="HR128"/>
      <c r="HS128"/>
      <c r="HT128"/>
      <c r="HU128"/>
      <c r="HV128"/>
      <c r="HW128"/>
      <c r="HX128"/>
      <c r="HY128"/>
      <c r="HZ128"/>
      <c r="IA128"/>
      <c r="IB128"/>
      <c r="IC128"/>
      <c r="ID128"/>
      <c r="IE128"/>
      <c r="IF128"/>
      <c r="IG128"/>
      <c r="IH128"/>
      <c r="II128"/>
      <c r="IJ128"/>
      <c r="IK128"/>
      <c r="IL128"/>
      <c r="IM128"/>
      <c r="IN128"/>
      <c r="IO128"/>
      <c r="IP128"/>
      <c r="IQ128"/>
      <c r="IR128"/>
      <c r="IS128"/>
      <c r="IT128"/>
      <c r="IU128"/>
      <c r="IV128"/>
      <c r="IW128"/>
      <c r="IX128"/>
      <c r="IY128"/>
      <c r="IZ128"/>
      <c r="JA128"/>
      <c r="JB128"/>
      <c r="JC128"/>
      <c r="JD128"/>
      <c r="JE128"/>
      <c r="JF128"/>
      <c r="JG128"/>
      <c r="JH128"/>
      <c r="JI128"/>
      <c r="JJ128"/>
      <c r="JK128"/>
      <c r="JL128"/>
      <c r="JM128"/>
      <c r="JN128"/>
      <c r="JO128"/>
      <c r="JP128"/>
      <c r="JQ128"/>
      <c r="JR128"/>
      <c r="JS128"/>
      <c r="JT128"/>
      <c r="JU128"/>
      <c r="JV128"/>
      <c r="JW128"/>
      <c r="JX128"/>
      <c r="JY128"/>
      <c r="JZ128"/>
      <c r="KA128"/>
      <c r="KB128"/>
      <c r="KC128"/>
      <c r="KD128"/>
      <c r="KE128"/>
      <c r="KF128"/>
      <c r="KG128"/>
      <c r="KH128"/>
      <c r="KI128"/>
      <c r="KJ128"/>
      <c r="KK128"/>
      <c r="KL128"/>
      <c r="KM128"/>
      <c r="KN128"/>
      <c r="KO128"/>
      <c r="KP128"/>
      <c r="KQ128"/>
      <c r="KR128"/>
      <c r="KS128"/>
      <c r="KT128"/>
      <c r="KU128"/>
      <c r="KV128"/>
      <c r="KW128"/>
      <c r="KX128"/>
      <c r="KY128"/>
      <c r="KZ128"/>
      <c r="LA128"/>
      <c r="LB128"/>
      <c r="LC128"/>
      <c r="LD128"/>
      <c r="LE128"/>
      <c r="LF128"/>
      <c r="LG128"/>
      <c r="LH128"/>
      <c r="LI128"/>
      <c r="LJ128"/>
      <c r="LK128"/>
      <c r="LL128"/>
      <c r="LM128"/>
      <c r="LN128"/>
      <c r="LO128"/>
      <c r="LP128"/>
      <c r="LQ128"/>
      <c r="LR128"/>
      <c r="LS128"/>
      <c r="LT128"/>
      <c r="LU128"/>
      <c r="LV128"/>
      <c r="LW128"/>
      <c r="LX128"/>
      <c r="LY128"/>
      <c r="LZ128"/>
      <c r="MA128"/>
      <c r="MB128"/>
      <c r="MC128"/>
      <c r="MD128"/>
      <c r="ME128"/>
      <c r="MF128"/>
      <c r="MG128"/>
      <c r="MH128"/>
      <c r="MI128"/>
      <c r="MJ128"/>
      <c r="MK128"/>
      <c r="ML128"/>
      <c r="MM128"/>
      <c r="MN128"/>
      <c r="MO128"/>
      <c r="MP128"/>
      <c r="MQ128"/>
      <c r="MR128"/>
      <c r="MS128"/>
      <c r="MT128"/>
      <c r="MU128"/>
      <c r="MV128"/>
      <c r="MW128"/>
      <c r="MX128"/>
      <c r="MY128"/>
      <c r="MZ128"/>
      <c r="NA128"/>
      <c r="NB128"/>
      <c r="NC128"/>
      <c r="ND128"/>
      <c r="NE128"/>
      <c r="NF128"/>
      <c r="NG128"/>
      <c r="NH128"/>
      <c r="NI128"/>
      <c r="NJ128"/>
      <c r="NK128"/>
      <c r="NL128"/>
      <c r="NM128"/>
      <c r="NN128"/>
      <c r="NO128"/>
      <c r="NP128"/>
      <c r="NQ128"/>
      <c r="NR128"/>
      <c r="NS128"/>
      <c r="NT128"/>
      <c r="NU128"/>
      <c r="NV128"/>
      <c r="NW128"/>
      <c r="NX128"/>
      <c r="NY128"/>
      <c r="NZ128"/>
      <c r="OA128"/>
      <c r="OB128"/>
      <c r="OC128"/>
      <c r="OD128"/>
      <c r="OE128"/>
      <c r="OF128"/>
      <c r="OG128"/>
      <c r="OH128"/>
      <c r="OI128"/>
      <c r="OJ128"/>
      <c r="OK128"/>
      <c r="OL128"/>
      <c r="OM128"/>
      <c r="ON128"/>
      <c r="OO128"/>
      <c r="OP128"/>
      <c r="OQ128"/>
      <c r="OR128"/>
      <c r="OS128"/>
      <c r="OT128"/>
      <c r="OU128"/>
      <c r="OV128"/>
      <c r="OW128"/>
      <c r="OX128"/>
      <c r="OY128"/>
      <c r="OZ128"/>
      <c r="PA128"/>
      <c r="PB128"/>
      <c r="PC128"/>
      <c r="PD128"/>
      <c r="PE128"/>
      <c r="PF128"/>
      <c r="PG128"/>
      <c r="PH128"/>
      <c r="PI128"/>
      <c r="PJ128"/>
      <c r="PK128"/>
      <c r="PL128"/>
      <c r="PM128"/>
      <c r="PN128"/>
      <c r="PO128"/>
      <c r="PP128"/>
      <c r="PQ128"/>
      <c r="PR128"/>
      <c r="PS128"/>
      <c r="PT128"/>
      <c r="PU128"/>
      <c r="PV128"/>
      <c r="PW128"/>
      <c r="PX128"/>
      <c r="PY128"/>
      <c r="PZ128"/>
      <c r="QA128"/>
      <c r="QB128"/>
      <c r="QC128"/>
      <c r="QD128"/>
      <c r="QE128"/>
      <c r="QF128"/>
      <c r="QG128"/>
      <c r="QH128"/>
      <c r="QI128"/>
      <c r="QJ128"/>
      <c r="QK128"/>
      <c r="QL128"/>
      <c r="QM128"/>
      <c r="QN128"/>
      <c r="QO128"/>
      <c r="QP128"/>
      <c r="QQ128"/>
      <c r="QR128"/>
      <c r="QS128"/>
      <c r="QT128"/>
      <c r="QU128"/>
      <c r="QV128"/>
      <c r="QW128"/>
      <c r="QX128"/>
      <c r="QY128"/>
      <c r="QZ128"/>
      <c r="RA128"/>
      <c r="RB128"/>
      <c r="RC128"/>
      <c r="RD128"/>
      <c r="RE128"/>
      <c r="RF128"/>
      <c r="RG128"/>
      <c r="RH128"/>
      <c r="RI128"/>
      <c r="RJ128"/>
      <c r="RK128"/>
      <c r="RL128"/>
      <c r="RM128"/>
      <c r="RN128"/>
      <c r="RO128"/>
      <c r="RP128"/>
      <c r="RQ128"/>
      <c r="RR128"/>
      <c r="RS128"/>
      <c r="RT128"/>
      <c r="RU128"/>
      <c r="RV128"/>
      <c r="RW128"/>
      <c r="RX128"/>
      <c r="RY128"/>
      <c r="RZ128"/>
      <c r="SA128"/>
      <c r="SB128"/>
      <c r="SC128"/>
      <c r="SD128"/>
      <c r="SE128"/>
      <c r="SF128"/>
      <c r="SG128"/>
      <c r="SH128"/>
      <c r="SI128"/>
      <c r="SJ128"/>
      <c r="SK128"/>
      <c r="SL128"/>
      <c r="SM128"/>
      <c r="SN128"/>
      <c r="SO128"/>
      <c r="SP128"/>
      <c r="SQ128"/>
      <c r="SR128"/>
      <c r="SS128"/>
      <c r="ST128"/>
      <c r="SU128"/>
      <c r="SV128"/>
      <c r="SW128"/>
      <c r="SX128"/>
      <c r="SY128"/>
      <c r="SZ128"/>
      <c r="TA128"/>
      <c r="TB128"/>
      <c r="TC128"/>
      <c r="TD128"/>
      <c r="TE128"/>
      <c r="TF128"/>
      <c r="TG128"/>
      <c r="TH128"/>
      <c r="TI128"/>
      <c r="TJ128"/>
      <c r="TK128"/>
      <c r="TL128"/>
      <c r="TM128"/>
      <c r="TN128"/>
      <c r="TO128"/>
      <c r="TP128"/>
      <c r="TQ128"/>
      <c r="TR128"/>
      <c r="TS128"/>
      <c r="TT128"/>
      <c r="TU128"/>
      <c r="TV128"/>
      <c r="TW128"/>
      <c r="TX128"/>
      <c r="TY128"/>
      <c r="TZ128"/>
      <c r="UA128"/>
      <c r="UB128"/>
      <c r="UC128"/>
      <c r="UD128"/>
      <c r="UE128"/>
      <c r="UF128"/>
      <c r="UG128"/>
      <c r="UH128"/>
      <c r="UI128"/>
      <c r="UJ128"/>
      <c r="UK128"/>
      <c r="UL128"/>
      <c r="UM128"/>
      <c r="UN128"/>
      <c r="UO128"/>
      <c r="UP128"/>
      <c r="UQ128"/>
      <c r="UR128"/>
      <c r="US128"/>
      <c r="UT128"/>
      <c r="UU128"/>
      <c r="UV128"/>
      <c r="UW128"/>
      <c r="UX128"/>
      <c r="UY128"/>
      <c r="UZ128"/>
      <c r="VA128"/>
      <c r="VB128"/>
      <c r="VC128"/>
      <c r="VD128"/>
      <c r="VE128"/>
      <c r="VF128"/>
      <c r="VG128"/>
      <c r="VH128"/>
      <c r="VI128"/>
      <c r="VJ128"/>
      <c r="VK128"/>
      <c r="VL128"/>
      <c r="VM128"/>
      <c r="VN128"/>
      <c r="VO128"/>
      <c r="VP128"/>
      <c r="VQ128"/>
      <c r="VR128"/>
      <c r="VS128"/>
      <c r="VT128"/>
      <c r="VU128"/>
      <c r="VV128"/>
      <c r="VW128"/>
      <c r="VX128"/>
      <c r="VY128"/>
      <c r="VZ128"/>
      <c r="WA128"/>
      <c r="WB128"/>
      <c r="WC128"/>
      <c r="WD128"/>
      <c r="WE128"/>
      <c r="WF128"/>
      <c r="WG128"/>
      <c r="WH128"/>
      <c r="WI128"/>
      <c r="WJ128"/>
      <c r="WK128"/>
      <c r="WL128"/>
      <c r="WM128"/>
      <c r="WN128"/>
      <c r="WO128"/>
      <c r="WP128"/>
      <c r="WQ128"/>
      <c r="WR128"/>
      <c r="WS128"/>
      <c r="WT128"/>
      <c r="WU128"/>
      <c r="WV128"/>
      <c r="WW128"/>
      <c r="WX128"/>
      <c r="WY128"/>
      <c r="WZ128"/>
      <c r="XA128"/>
      <c r="XB128"/>
      <c r="XC128"/>
      <c r="XD128"/>
      <c r="XE128"/>
      <c r="XF128"/>
      <c r="XG128"/>
      <c r="XH128"/>
      <c r="XI128"/>
      <c r="XJ128"/>
      <c r="XK128"/>
      <c r="XL128"/>
      <c r="XM128"/>
      <c r="XN128"/>
      <c r="XO128"/>
      <c r="XP128"/>
      <c r="XQ128"/>
      <c r="XR128"/>
      <c r="XS128"/>
      <c r="XT128"/>
      <c r="XU128"/>
      <c r="XV128"/>
      <c r="XW128"/>
      <c r="XX128"/>
      <c r="XY128"/>
      <c r="XZ128"/>
      <c r="YA128"/>
      <c r="YB128"/>
      <c r="YC128"/>
      <c r="YD128"/>
      <c r="YE128"/>
      <c r="YF128"/>
      <c r="YG128"/>
      <c r="YH128"/>
      <c r="YI128"/>
      <c r="YJ128"/>
      <c r="YK128"/>
      <c r="YL128"/>
      <c r="YM128"/>
      <c r="YN128"/>
      <c r="YO128"/>
      <c r="YP128"/>
      <c r="YQ128"/>
      <c r="YR128"/>
      <c r="YS128"/>
      <c r="YT128"/>
      <c r="YU128"/>
      <c r="YV128"/>
      <c r="YW128"/>
      <c r="YX128"/>
      <c r="YY128"/>
      <c r="YZ128"/>
      <c r="ZA128"/>
      <c r="ZB128"/>
      <c r="ZC128"/>
      <c r="ZD128"/>
      <c r="ZE128"/>
      <c r="ZF128"/>
      <c r="ZG128"/>
      <c r="ZH128"/>
      <c r="ZI128"/>
      <c r="ZJ128"/>
      <c r="ZK128"/>
      <c r="ZL128"/>
      <c r="ZM128"/>
      <c r="ZN128"/>
      <c r="ZO128"/>
      <c r="ZP128"/>
      <c r="ZQ128"/>
      <c r="ZR128"/>
      <c r="ZS128"/>
      <c r="ZT128"/>
      <c r="ZU128"/>
      <c r="ZV128"/>
      <c r="ZW128"/>
      <c r="ZX128"/>
      <c r="ZY128"/>
      <c r="ZZ128" s="52"/>
      <c r="AAA128" s="192"/>
      <c r="AAD128" s="90"/>
      <c r="AAE128" s="519">
        <f>IF(S.Notice.InformationMeeting="N",,1)</f>
        <v>1</v>
      </c>
      <c r="AAF128" s="190" t="s">
        <v>52</v>
      </c>
      <c r="AAG128" s="71"/>
      <c r="AAH128" s="71"/>
      <c r="AAI128" s="72"/>
      <c r="AAJ128" s="55"/>
      <c r="AAK128" s="558"/>
      <c r="AAL128" s="90"/>
    </row>
    <row r="129" spans="1:715" s="23" customFormat="1" ht="15" customHeight="1" outlineLevel="2">
      <c r="A129" s="171"/>
      <c r="B129" s="808" t="s">
        <v>432</v>
      </c>
      <c r="C129"/>
      <c r="D129" s="366"/>
      <c r="E129" s="344" t="s">
        <v>0</v>
      </c>
      <c r="F129" s="345" t="s">
        <v>0</v>
      </c>
      <c r="G129" s="346"/>
      <c r="H129" s="346"/>
      <c r="I129" s="244"/>
      <c r="J129" s="194"/>
      <c r="K129" s="49"/>
      <c r="L129" s="49"/>
      <c r="M129" s="49"/>
      <c r="N129" s="49"/>
      <c r="O129" s="49"/>
      <c r="P129" s="49"/>
      <c r="Q129" s="49"/>
      <c r="R129" s="49"/>
      <c r="S129" s="49"/>
      <c r="T129" s="49"/>
      <c r="U129" s="49"/>
      <c r="V129" s="49"/>
      <c r="W129" s="49"/>
      <c r="X129" s="49"/>
      <c r="Y129" s="49"/>
      <c r="Z129" s="49"/>
      <c r="AA129" s="49"/>
      <c r="AB129" s="49"/>
      <c r="AC129" s="49"/>
      <c r="AD129" s="49"/>
      <c r="AE129" s="49"/>
      <c r="AF129" s="49"/>
      <c r="AG129" s="49"/>
      <c r="AH129" s="49"/>
      <c r="AI129" s="49"/>
      <c r="AJ129" s="49"/>
      <c r="AK129" s="49"/>
      <c r="AL129" s="49"/>
      <c r="AM129" s="49"/>
      <c r="AN129" s="49"/>
      <c r="AO129" s="49"/>
      <c r="AP129" s="49"/>
      <c r="AQ129" s="49"/>
      <c r="AR129" s="49"/>
      <c r="AS129" s="49"/>
      <c r="AT129" s="49"/>
      <c r="AU129" s="49"/>
      <c r="AV129" s="49"/>
      <c r="AW129" s="49"/>
      <c r="AX129" s="49"/>
      <c r="AY129" s="49"/>
      <c r="AZ129" s="49"/>
      <c r="BA129" s="49"/>
      <c r="BB129" s="49"/>
      <c r="BC129" s="49"/>
      <c r="BD129" s="49"/>
      <c r="BE129" s="49"/>
      <c r="BF129" s="49"/>
      <c r="BG129" s="49"/>
      <c r="BH129" s="49"/>
      <c r="BI129" s="49"/>
      <c r="BJ129" s="49"/>
      <c r="BK129" s="49"/>
      <c r="BL129" s="49"/>
      <c r="BM129" s="49"/>
      <c r="BN129" s="49"/>
      <c r="BO129" s="49"/>
      <c r="BP129" s="49"/>
      <c r="BQ129" s="49"/>
      <c r="BR129" s="49"/>
      <c r="BS129" s="49"/>
      <c r="BT129" s="49"/>
      <c r="BU129" s="49"/>
      <c r="BV129" s="49"/>
      <c r="BW129" s="49"/>
      <c r="BX129" s="49"/>
      <c r="BY129" s="49"/>
      <c r="BZ129" s="49"/>
      <c r="CA129" s="49"/>
      <c r="CB129" s="49"/>
      <c r="CC129" s="49"/>
      <c r="CD129" s="49"/>
      <c r="CE129" s="49"/>
      <c r="CF129" s="49"/>
      <c r="CG129" s="49"/>
      <c r="CH129" s="49"/>
      <c r="CI129" s="49"/>
      <c r="CJ129" s="49"/>
      <c r="CK129" s="49"/>
      <c r="CL129" s="49"/>
      <c r="CM129" s="49"/>
      <c r="CN129" s="49"/>
      <c r="CO129" s="49"/>
      <c r="CP129" s="49"/>
      <c r="CQ129" s="49"/>
      <c r="CR129" s="49"/>
      <c r="CS129" s="49"/>
      <c r="CT129" s="49"/>
      <c r="CU129" s="49"/>
      <c r="CV129" s="49"/>
      <c r="CW129" s="49"/>
      <c r="CX129" s="49"/>
      <c r="CY129" s="49"/>
      <c r="CZ129" s="49"/>
      <c r="DA129" s="49"/>
      <c r="DB129" s="49"/>
      <c r="DC129" s="49"/>
      <c r="DD129" s="49"/>
      <c r="DE129" s="49"/>
      <c r="DF129" s="49"/>
      <c r="DG129" s="49"/>
      <c r="DH129" s="49"/>
      <c r="DI129" s="49"/>
      <c r="DJ129" s="49"/>
      <c r="DK129" s="49"/>
      <c r="DL129" s="49"/>
      <c r="DM129" s="49"/>
      <c r="DN129" s="49"/>
      <c r="DO129" s="49"/>
      <c r="DP129" s="49"/>
      <c r="DQ129"/>
      <c r="DR129"/>
      <c r="DS129"/>
      <c r="DT129"/>
      <c r="DU129"/>
      <c r="DV129"/>
      <c r="DW129"/>
      <c r="DX129"/>
      <c r="DY129"/>
      <c r="DZ129"/>
      <c r="EA129"/>
      <c r="EB129"/>
      <c r="EC129"/>
      <c r="ED129"/>
      <c r="EE129"/>
      <c r="EF129"/>
      <c r="EG129"/>
      <c r="EH129"/>
      <c r="EI129"/>
      <c r="EJ129"/>
      <c r="EK129"/>
      <c r="EL129"/>
      <c r="EM129"/>
      <c r="EN129"/>
      <c r="EO129"/>
      <c r="EP129"/>
      <c r="EQ129"/>
      <c r="ER129"/>
      <c r="ES129"/>
      <c r="ET129"/>
      <c r="EU129"/>
      <c r="EV129"/>
      <c r="EW129"/>
      <c r="EX129"/>
      <c r="EY129"/>
      <c r="EZ129"/>
      <c r="FA129"/>
      <c r="FB129"/>
      <c r="FC129"/>
      <c r="FD129"/>
      <c r="FE129"/>
      <c r="FF129"/>
      <c r="FG129"/>
      <c r="FH129"/>
      <c r="FI129"/>
      <c r="FJ129"/>
      <c r="FK129"/>
      <c r="FL129"/>
      <c r="FM129"/>
      <c r="FN129"/>
      <c r="FO129"/>
      <c r="FP129"/>
      <c r="FQ129"/>
      <c r="FR129"/>
      <c r="FS129"/>
      <c r="FT129"/>
      <c r="FU129"/>
      <c r="FV129"/>
      <c r="FW129"/>
      <c r="FX129"/>
      <c r="FY129"/>
      <c r="FZ129"/>
      <c r="GA129"/>
      <c r="GB129"/>
      <c r="GC129"/>
      <c r="GD129"/>
      <c r="GE129"/>
      <c r="GF129"/>
      <c r="GG129"/>
      <c r="GH129"/>
      <c r="GI129"/>
      <c r="GJ129"/>
      <c r="GK129"/>
      <c r="GL129"/>
      <c r="GM129"/>
      <c r="GN129"/>
      <c r="GO129"/>
      <c r="GP129"/>
      <c r="GQ129"/>
      <c r="GR129"/>
      <c r="GS129"/>
      <c r="GT129"/>
      <c r="GU129"/>
      <c r="GV129"/>
      <c r="GW129"/>
      <c r="GX129"/>
      <c r="GY129"/>
      <c r="GZ129"/>
      <c r="HA129"/>
      <c r="HB129"/>
      <c r="HC129"/>
      <c r="HD129"/>
      <c r="HE129"/>
      <c r="HF129"/>
      <c r="HG129"/>
      <c r="HH129"/>
      <c r="HI129"/>
      <c r="HJ129"/>
      <c r="HK129"/>
      <c r="HL129"/>
      <c r="HM129"/>
      <c r="HN129"/>
      <c r="HO129"/>
      <c r="HP129"/>
      <c r="HQ129"/>
      <c r="HR129"/>
      <c r="HS129"/>
      <c r="HT129"/>
      <c r="HU129"/>
      <c r="HV129"/>
      <c r="HW129"/>
      <c r="HX129"/>
      <c r="HY129"/>
      <c r="HZ129"/>
      <c r="IA129"/>
      <c r="IB129"/>
      <c r="IC129"/>
      <c r="ID129"/>
      <c r="IE129"/>
      <c r="IF129"/>
      <c r="IG129"/>
      <c r="IH129"/>
      <c r="II129"/>
      <c r="IJ129"/>
      <c r="IK129"/>
      <c r="IL129"/>
      <c r="IM129"/>
      <c r="IN129"/>
      <c r="IO129"/>
      <c r="IP129"/>
      <c r="IQ129"/>
      <c r="IR129"/>
      <c r="IS129"/>
      <c r="IT129"/>
      <c r="IU129"/>
      <c r="IV129"/>
      <c r="IW129"/>
      <c r="IX129"/>
      <c r="IY129"/>
      <c r="IZ129"/>
      <c r="JA129"/>
      <c r="JB129"/>
      <c r="JC129"/>
      <c r="JD129"/>
      <c r="JE129"/>
      <c r="JF129"/>
      <c r="JG129"/>
      <c r="JH129"/>
      <c r="JI129"/>
      <c r="JJ129"/>
      <c r="JK129"/>
      <c r="JL129"/>
      <c r="JM129"/>
      <c r="JN129"/>
      <c r="JO129"/>
      <c r="JP129"/>
      <c r="JQ129"/>
      <c r="JR129"/>
      <c r="JS129"/>
      <c r="JT129"/>
      <c r="JU129"/>
      <c r="JV129"/>
      <c r="JW129"/>
      <c r="JX129"/>
      <c r="JY129"/>
      <c r="JZ129"/>
      <c r="KA129"/>
      <c r="KB129"/>
      <c r="KC129"/>
      <c r="KD129"/>
      <c r="KE129"/>
      <c r="KF129"/>
      <c r="KG129"/>
      <c r="KH129"/>
      <c r="KI129"/>
      <c r="KJ129"/>
      <c r="KK129"/>
      <c r="KL129"/>
      <c r="KM129"/>
      <c r="KN129"/>
      <c r="KO129"/>
      <c r="KP129"/>
      <c r="KQ129"/>
      <c r="KR129"/>
      <c r="KS129"/>
      <c r="KT129"/>
      <c r="KU129"/>
      <c r="KV129"/>
      <c r="KW129"/>
      <c r="KX129"/>
      <c r="KY129"/>
      <c r="KZ129"/>
      <c r="LA129"/>
      <c r="LB129"/>
      <c r="LC129"/>
      <c r="LD129"/>
      <c r="LE129"/>
      <c r="LF129"/>
      <c r="LG129"/>
      <c r="LH129"/>
      <c r="LI129"/>
      <c r="LJ129"/>
      <c r="LK129"/>
      <c r="LL129"/>
      <c r="LM129"/>
      <c r="LN129"/>
      <c r="LO129"/>
      <c r="LP129"/>
      <c r="LQ129"/>
      <c r="LR129"/>
      <c r="LS129"/>
      <c r="LT129"/>
      <c r="LU129"/>
      <c r="LV129"/>
      <c r="LW129"/>
      <c r="LX129"/>
      <c r="LY129"/>
      <c r="LZ129"/>
      <c r="MA129"/>
      <c r="MB129"/>
      <c r="MC129"/>
      <c r="MD129"/>
      <c r="ME129"/>
      <c r="MF129"/>
      <c r="MG129"/>
      <c r="MH129"/>
      <c r="MI129"/>
      <c r="MJ129"/>
      <c r="MK129"/>
      <c r="ML129"/>
      <c r="MM129"/>
      <c r="MN129"/>
      <c r="MO129"/>
      <c r="MP129"/>
      <c r="MQ129"/>
      <c r="MR129"/>
      <c r="MS129"/>
      <c r="MT129"/>
      <c r="MU129"/>
      <c r="MV129"/>
      <c r="MW129"/>
      <c r="MX129"/>
      <c r="MY129"/>
      <c r="MZ129"/>
      <c r="NA129"/>
      <c r="NB129"/>
      <c r="NC129"/>
      <c r="ND129"/>
      <c r="NE129"/>
      <c r="NF129"/>
      <c r="NG129"/>
      <c r="NH129"/>
      <c r="NI129"/>
      <c r="NJ129"/>
      <c r="NK129"/>
      <c r="NL129"/>
      <c r="NM129"/>
      <c r="NN129"/>
      <c r="NO129"/>
      <c r="NP129"/>
      <c r="NQ129"/>
      <c r="NR129"/>
      <c r="NS129"/>
      <c r="NT129"/>
      <c r="NU129"/>
      <c r="NV129"/>
      <c r="NW129"/>
      <c r="NX129"/>
      <c r="NY129"/>
      <c r="NZ129"/>
      <c r="OA129"/>
      <c r="OB129"/>
      <c r="OC129"/>
      <c r="OD129"/>
      <c r="OE129"/>
      <c r="OF129"/>
      <c r="OG129"/>
      <c r="OH129"/>
      <c r="OI129"/>
      <c r="OJ129"/>
      <c r="OK129"/>
      <c r="OL129"/>
      <c r="OM129"/>
      <c r="ON129"/>
      <c r="OO129"/>
      <c r="OP129"/>
      <c r="OQ129"/>
      <c r="OR129"/>
      <c r="OS129"/>
      <c r="OT129"/>
      <c r="OU129"/>
      <c r="OV129"/>
      <c r="OW129"/>
      <c r="OX129"/>
      <c r="OY129"/>
      <c r="OZ129"/>
      <c r="PA129"/>
      <c r="PB129"/>
      <c r="PC129"/>
      <c r="PD129"/>
      <c r="PE129"/>
      <c r="PF129"/>
      <c r="PG129"/>
      <c r="PH129"/>
      <c r="PI129"/>
      <c r="PJ129"/>
      <c r="PK129"/>
      <c r="PL129"/>
      <c r="PM129"/>
      <c r="PN129"/>
      <c r="PO129"/>
      <c r="PP129"/>
      <c r="PQ129"/>
      <c r="PR129"/>
      <c r="PS129"/>
      <c r="PT129"/>
      <c r="PU129"/>
      <c r="PV129"/>
      <c r="PW129"/>
      <c r="PX129"/>
      <c r="PY129"/>
      <c r="PZ129"/>
      <c r="QA129"/>
      <c r="QB129"/>
      <c r="QC129"/>
      <c r="QD129"/>
      <c r="QE129"/>
      <c r="QF129"/>
      <c r="QG129"/>
      <c r="QH129"/>
      <c r="QI129"/>
      <c r="QJ129"/>
      <c r="QK129"/>
      <c r="QL129"/>
      <c r="QM129"/>
      <c r="QN129"/>
      <c r="QO129"/>
      <c r="QP129"/>
      <c r="QQ129"/>
      <c r="QR129"/>
      <c r="QS129"/>
      <c r="QT129"/>
      <c r="QU129"/>
      <c r="QV129"/>
      <c r="QW129"/>
      <c r="QX129"/>
      <c r="QY129"/>
      <c r="QZ129"/>
      <c r="RA129"/>
      <c r="RB129"/>
      <c r="RC129"/>
      <c r="RD129"/>
      <c r="RE129"/>
      <c r="RF129"/>
      <c r="RG129"/>
      <c r="RH129"/>
      <c r="RI129"/>
      <c r="RJ129"/>
      <c r="RK129"/>
      <c r="RL129"/>
      <c r="RM129"/>
      <c r="RN129"/>
      <c r="RO129"/>
      <c r="RP129"/>
      <c r="RQ129"/>
      <c r="RR129"/>
      <c r="RS129"/>
      <c r="RT129"/>
      <c r="RU129"/>
      <c r="RV129"/>
      <c r="RW129"/>
      <c r="RX129"/>
      <c r="RY129"/>
      <c r="RZ129"/>
      <c r="SA129"/>
      <c r="SB129"/>
      <c r="SC129"/>
      <c r="SD129"/>
      <c r="SE129"/>
      <c r="SF129"/>
      <c r="SG129"/>
      <c r="SH129"/>
      <c r="SI129"/>
      <c r="SJ129"/>
      <c r="SK129"/>
      <c r="SL129"/>
      <c r="SM129"/>
      <c r="SN129"/>
      <c r="SO129"/>
      <c r="SP129"/>
      <c r="SQ129"/>
      <c r="SR129"/>
      <c r="SS129"/>
      <c r="ST129"/>
      <c r="SU129"/>
      <c r="SV129"/>
      <c r="SW129"/>
      <c r="SX129"/>
      <c r="SY129"/>
      <c r="SZ129"/>
      <c r="TA129"/>
      <c r="TB129"/>
      <c r="TC129"/>
      <c r="TD129"/>
      <c r="TE129"/>
      <c r="TF129"/>
      <c r="TG129"/>
      <c r="TH129"/>
      <c r="TI129"/>
      <c r="TJ129"/>
      <c r="TK129"/>
      <c r="TL129"/>
      <c r="TM129"/>
      <c r="TN129"/>
      <c r="TO129"/>
      <c r="TP129"/>
      <c r="TQ129"/>
      <c r="TR129"/>
      <c r="TS129"/>
      <c r="TT129"/>
      <c r="TU129"/>
      <c r="TV129"/>
      <c r="TW129"/>
      <c r="TX129"/>
      <c r="TY129"/>
      <c r="TZ129"/>
      <c r="UA129"/>
      <c r="UB129"/>
      <c r="UC129"/>
      <c r="UD129"/>
      <c r="UE129"/>
      <c r="UF129"/>
      <c r="UG129"/>
      <c r="UH129"/>
      <c r="UI129"/>
      <c r="UJ129"/>
      <c r="UK129"/>
      <c r="UL129"/>
      <c r="UM129"/>
      <c r="UN129"/>
      <c r="UO129"/>
      <c r="UP129"/>
      <c r="UQ129"/>
      <c r="UR129"/>
      <c r="US129"/>
      <c r="UT129"/>
      <c r="UU129"/>
      <c r="UV129"/>
      <c r="UW129"/>
      <c r="UX129"/>
      <c r="UY129"/>
      <c r="UZ129"/>
      <c r="VA129"/>
      <c r="VB129"/>
      <c r="VC129"/>
      <c r="VD129"/>
      <c r="VE129"/>
      <c r="VF129"/>
      <c r="VG129"/>
      <c r="VH129"/>
      <c r="VI129"/>
      <c r="VJ129"/>
      <c r="VK129"/>
      <c r="VL129"/>
      <c r="VM129"/>
      <c r="VN129"/>
      <c r="VO129"/>
      <c r="VP129"/>
      <c r="VQ129"/>
      <c r="VR129"/>
      <c r="VS129"/>
      <c r="VT129"/>
      <c r="VU129"/>
      <c r="VV129"/>
      <c r="VW129"/>
      <c r="VX129"/>
      <c r="VY129"/>
      <c r="VZ129"/>
      <c r="WA129"/>
      <c r="WB129"/>
      <c r="WC129"/>
      <c r="WD129"/>
      <c r="WE129"/>
      <c r="WF129"/>
      <c r="WG129"/>
      <c r="WH129"/>
      <c r="WI129"/>
      <c r="WJ129"/>
      <c r="WK129"/>
      <c r="WL129"/>
      <c r="WM129"/>
      <c r="WN129"/>
      <c r="WO129"/>
      <c r="WP129"/>
      <c r="WQ129"/>
      <c r="WR129"/>
      <c r="WS129"/>
      <c r="WT129"/>
      <c r="WU129"/>
      <c r="WV129"/>
      <c r="WW129"/>
      <c r="WX129"/>
      <c r="WY129"/>
      <c r="WZ129"/>
      <c r="XA129"/>
      <c r="XB129"/>
      <c r="XC129"/>
      <c r="XD129"/>
      <c r="XE129"/>
      <c r="XF129"/>
      <c r="XG129"/>
      <c r="XH129"/>
      <c r="XI129"/>
      <c r="XJ129"/>
      <c r="XK129"/>
      <c r="XL129"/>
      <c r="XM129"/>
      <c r="XN129"/>
      <c r="XO129"/>
      <c r="XP129"/>
      <c r="XQ129"/>
      <c r="XR129"/>
      <c r="XS129"/>
      <c r="XT129"/>
      <c r="XU129"/>
      <c r="XV129"/>
      <c r="XW129"/>
      <c r="XX129"/>
      <c r="XY129"/>
      <c r="XZ129"/>
      <c r="YA129"/>
      <c r="YB129"/>
      <c r="YC129"/>
      <c r="YD129"/>
      <c r="YE129"/>
      <c r="YF129"/>
      <c r="YG129"/>
      <c r="YH129"/>
      <c r="YI129"/>
      <c r="YJ129"/>
      <c r="YK129"/>
      <c r="YL129"/>
      <c r="YM129"/>
      <c r="YN129"/>
      <c r="YO129"/>
      <c r="YP129"/>
      <c r="YQ129"/>
      <c r="YR129"/>
      <c r="YS129"/>
      <c r="YT129"/>
      <c r="YU129"/>
      <c r="YV129"/>
      <c r="YW129"/>
      <c r="YX129"/>
      <c r="YY129"/>
      <c r="YZ129"/>
      <c r="ZA129"/>
      <c r="ZB129"/>
      <c r="ZC129"/>
      <c r="ZD129"/>
      <c r="ZE129"/>
      <c r="ZF129"/>
      <c r="ZG129"/>
      <c r="ZH129"/>
      <c r="ZI129"/>
      <c r="ZJ129"/>
      <c r="ZK129"/>
      <c r="ZL129"/>
      <c r="ZM129"/>
      <c r="ZN129"/>
      <c r="ZO129"/>
      <c r="ZP129"/>
      <c r="ZQ129"/>
      <c r="ZR129"/>
      <c r="ZS129"/>
      <c r="ZT129"/>
      <c r="ZU129"/>
      <c r="ZV129"/>
      <c r="ZW129"/>
      <c r="ZX129"/>
      <c r="ZY129"/>
      <c r="ZZ129" s="52"/>
      <c r="AAA129" s="192"/>
      <c r="AAD129" s="90"/>
      <c r="AAE129" s="519">
        <f>IF(OR(S.Planning.CommunicationsPlan="Y",S.Planning.MessageMap="Y",S.Planning.ProgramWebPage="Y"),1,0)</f>
        <v>1</v>
      </c>
      <c r="AAF129" s="190" t="s">
        <v>52</v>
      </c>
      <c r="AAG129" s="71" t="s">
        <v>0</v>
      </c>
      <c r="AAH129" s="71"/>
      <c r="AAI129" s="71"/>
      <c r="AAJ129" s="79"/>
      <c r="AAK129" s="56"/>
      <c r="AAL129" s="90"/>
    </row>
    <row r="130" spans="1:715" s="23" customFormat="1" ht="15" customHeight="1" outlineLevel="2">
      <c r="A130" s="171"/>
      <c r="B130" s="809" t="str">
        <f>AAK130</f>
        <v>AndreaRW leads:</v>
      </c>
      <c r="C130" s="271" t="s">
        <v>0</v>
      </c>
      <c r="D130" s="274"/>
      <c r="E130" s="497"/>
      <c r="F130" s="497"/>
      <c r="G130" s="497"/>
      <c r="H130" s="497"/>
      <c r="I130" s="244"/>
      <c r="J130" s="196"/>
      <c r="K130" s="48"/>
      <c r="L130" s="48"/>
      <c r="M130" s="48"/>
      <c r="N130" s="48"/>
      <c r="O130" s="48"/>
      <c r="P130" s="48"/>
      <c r="Q130" s="48"/>
      <c r="R130" s="48"/>
      <c r="S130" s="48"/>
      <c r="T130" s="48"/>
      <c r="U130" s="48"/>
      <c r="V130" s="48"/>
      <c r="W130" s="48"/>
      <c r="X130" s="48"/>
      <c r="Y130" s="48"/>
      <c r="Z130" s="48"/>
      <c r="AA130" s="48"/>
      <c r="AB130" s="48"/>
      <c r="AC130" s="48"/>
      <c r="AD130" s="48"/>
      <c r="AE130" s="48"/>
      <c r="AF130" s="48"/>
      <c r="AG130" s="48"/>
      <c r="AH130" s="48"/>
      <c r="AI130" s="48"/>
      <c r="AJ130" s="48"/>
      <c r="AK130" s="48"/>
      <c r="AL130" s="48"/>
      <c r="AM130" s="48"/>
      <c r="AN130" s="48"/>
      <c r="AO130" s="48"/>
      <c r="AP130" s="48"/>
      <c r="AQ130" s="48"/>
      <c r="AR130" s="48"/>
      <c r="AS130" s="48"/>
      <c r="AT130" s="48"/>
      <c r="AU130" s="48"/>
      <c r="AV130" s="48"/>
      <c r="AW130" s="48"/>
      <c r="AX130" s="48"/>
      <c r="AY130" s="48"/>
      <c r="AZ130" s="48"/>
      <c r="BA130" s="48"/>
      <c r="BB130" s="48"/>
      <c r="BC130" s="48"/>
      <c r="BD130" s="48"/>
      <c r="BE130" s="48"/>
      <c r="BF130" s="48"/>
      <c r="BG130" s="48"/>
      <c r="BH130" s="48"/>
      <c r="BI130" s="48"/>
      <c r="BJ130" s="48"/>
      <c r="BK130" s="48"/>
      <c r="BL130" s="48"/>
      <c r="BM130" s="48"/>
      <c r="BN130" s="48"/>
      <c r="BO130" s="48"/>
      <c r="BP130" s="48"/>
      <c r="BQ130" s="48"/>
      <c r="BR130" s="48"/>
      <c r="BS130" s="48"/>
      <c r="BT130" s="48"/>
      <c r="BU130" s="48"/>
      <c r="BV130" s="48"/>
      <c r="BW130" s="48"/>
      <c r="BX130" s="48"/>
      <c r="BY130" s="48"/>
      <c r="BZ130" s="48"/>
      <c r="CA130" s="48"/>
      <c r="CB130" s="48"/>
      <c r="CC130" s="48"/>
      <c r="CD130" s="48"/>
      <c r="CE130" s="48"/>
      <c r="CF130" s="48"/>
      <c r="CG130" s="48"/>
      <c r="CH130" s="48"/>
      <c r="CI130" s="48"/>
      <c r="CJ130" s="48"/>
      <c r="CK130" s="48"/>
      <c r="CL130" s="48"/>
      <c r="CM130" s="48"/>
      <c r="CN130" s="48"/>
      <c r="CO130" s="48"/>
      <c r="CP130" s="48"/>
      <c r="CQ130" s="48"/>
      <c r="CR130" s="48"/>
      <c r="CS130" s="48"/>
      <c r="CT130" s="48"/>
      <c r="CU130" s="48"/>
      <c r="CV130" s="48"/>
      <c r="CW130" s="48"/>
      <c r="CX130" s="48"/>
      <c r="CY130" s="48"/>
      <c r="CZ130" s="48"/>
      <c r="DA130" s="48"/>
      <c r="DB130" s="48"/>
      <c r="DC130" s="48"/>
      <c r="DD130" s="48"/>
      <c r="DE130" s="48"/>
      <c r="DF130" s="48"/>
      <c r="DG130" s="48"/>
      <c r="DH130" s="48"/>
      <c r="DI130" s="48"/>
      <c r="DJ130" s="48"/>
      <c r="DK130" s="48"/>
      <c r="DL130" s="48"/>
      <c r="DM130" s="48"/>
      <c r="DN130" s="48"/>
      <c r="DO130" s="48"/>
      <c r="DP130" s="48"/>
      <c r="DQ130"/>
      <c r="DR130"/>
      <c r="DS130"/>
      <c r="DT130"/>
      <c r="DU130"/>
      <c r="DV130"/>
      <c r="DW130"/>
      <c r="DX130"/>
      <c r="DY130"/>
      <c r="DZ130"/>
      <c r="EA130"/>
      <c r="EB130"/>
      <c r="EC130"/>
      <c r="ED130"/>
      <c r="EE130"/>
      <c r="EF130"/>
      <c r="EG130"/>
      <c r="EH130"/>
      <c r="EI130"/>
      <c r="EJ130"/>
      <c r="EK130"/>
      <c r="EL130"/>
      <c r="EM130"/>
      <c r="EN130"/>
      <c r="EO130"/>
      <c r="EP130"/>
      <c r="EQ130"/>
      <c r="ER130"/>
      <c r="ES130"/>
      <c r="ET130"/>
      <c r="EU130"/>
      <c r="EV130"/>
      <c r="EW130"/>
      <c r="EX130"/>
      <c r="EY130"/>
      <c r="EZ130"/>
      <c r="FA130"/>
      <c r="FB130"/>
      <c r="FC130"/>
      <c r="FD130"/>
      <c r="FE130"/>
      <c r="FF130"/>
      <c r="FG130"/>
      <c r="FH130"/>
      <c r="FI130"/>
      <c r="FJ130"/>
      <c r="FK130"/>
      <c r="FL130"/>
      <c r="FM130"/>
      <c r="FN130"/>
      <c r="FO130"/>
      <c r="FP130"/>
      <c r="FQ130"/>
      <c r="FR130"/>
      <c r="FS130"/>
      <c r="FT130"/>
      <c r="FU130"/>
      <c r="FV130"/>
      <c r="FW130"/>
      <c r="FX130"/>
      <c r="FY130"/>
      <c r="FZ130"/>
      <c r="GA130"/>
      <c r="GB130"/>
      <c r="GC130"/>
      <c r="GD130"/>
      <c r="GE130"/>
      <c r="GF130"/>
      <c r="GG130"/>
      <c r="GH130"/>
      <c r="GI130"/>
      <c r="GJ130"/>
      <c r="GK130"/>
      <c r="GL130"/>
      <c r="GM130"/>
      <c r="GN130"/>
      <c r="GO130"/>
      <c r="GP130"/>
      <c r="GQ130"/>
      <c r="GR130"/>
      <c r="GS130"/>
      <c r="GT130"/>
      <c r="GU130"/>
      <c r="GV130"/>
      <c r="GW130"/>
      <c r="GX130"/>
      <c r="GY130"/>
      <c r="GZ130"/>
      <c r="HA130"/>
      <c r="HB130"/>
      <c r="HC130"/>
      <c r="HD130"/>
      <c r="HE130"/>
      <c r="HF130"/>
      <c r="HG130"/>
      <c r="HH130"/>
      <c r="HI130"/>
      <c r="HJ130"/>
      <c r="HK130"/>
      <c r="HL130"/>
      <c r="HM130"/>
      <c r="HN130"/>
      <c r="HO130"/>
      <c r="HP130"/>
      <c r="HQ130"/>
      <c r="HR130"/>
      <c r="HS130"/>
      <c r="HT130"/>
      <c r="HU130"/>
      <c r="HV130"/>
      <c r="HW130"/>
      <c r="HX130"/>
      <c r="HY130"/>
      <c r="HZ130"/>
      <c r="IA130"/>
      <c r="IB130"/>
      <c r="IC130"/>
      <c r="ID130"/>
      <c r="IE130"/>
      <c r="IF130"/>
      <c r="IG130"/>
      <c r="IH130"/>
      <c r="II130"/>
      <c r="IJ130"/>
      <c r="IK130"/>
      <c r="IL130"/>
      <c r="IM130"/>
      <c r="IN130"/>
      <c r="IO130"/>
      <c r="IP130"/>
      <c r="IQ130"/>
      <c r="IR130"/>
      <c r="IS130"/>
      <c r="IT130"/>
      <c r="IU130"/>
      <c r="IV130"/>
      <c r="IW130"/>
      <c r="IX130"/>
      <c r="IY130"/>
      <c r="IZ130"/>
      <c r="JA130"/>
      <c r="JB130"/>
      <c r="JC130"/>
      <c r="JD130"/>
      <c r="JE130"/>
      <c r="JF130"/>
      <c r="JG130"/>
      <c r="JH130"/>
      <c r="JI130"/>
      <c r="JJ130"/>
      <c r="JK130"/>
      <c r="JL130"/>
      <c r="JM130"/>
      <c r="JN130"/>
      <c r="JO130"/>
      <c r="JP130"/>
      <c r="JQ130"/>
      <c r="JR130"/>
      <c r="JS130"/>
      <c r="JT130"/>
      <c r="JU130"/>
      <c r="JV130"/>
      <c r="JW130"/>
      <c r="JX130"/>
      <c r="JY130"/>
      <c r="JZ130"/>
      <c r="KA130"/>
      <c r="KB130"/>
      <c r="KC130"/>
      <c r="KD130"/>
      <c r="KE130"/>
      <c r="KF130"/>
      <c r="KG130"/>
      <c r="KH130"/>
      <c r="KI130"/>
      <c r="KJ130"/>
      <c r="KK130"/>
      <c r="KL130"/>
      <c r="KM130"/>
      <c r="KN130"/>
      <c r="KO130"/>
      <c r="KP130"/>
      <c r="KQ130"/>
      <c r="KR130"/>
      <c r="KS130"/>
      <c r="KT130"/>
      <c r="KU130"/>
      <c r="KV130"/>
      <c r="KW130"/>
      <c r="KX130"/>
      <c r="KY130"/>
      <c r="KZ130"/>
      <c r="LA130"/>
      <c r="LB130"/>
      <c r="LC130"/>
      <c r="LD130"/>
      <c r="LE130"/>
      <c r="LF130"/>
      <c r="LG130"/>
      <c r="LH130"/>
      <c r="LI130"/>
      <c r="LJ130"/>
      <c r="LK130"/>
      <c r="LL130"/>
      <c r="LM130"/>
      <c r="LN130"/>
      <c r="LO130"/>
      <c r="LP130"/>
      <c r="LQ130"/>
      <c r="LR130"/>
      <c r="LS130"/>
      <c r="LT130"/>
      <c r="LU130"/>
      <c r="LV130"/>
      <c r="LW130"/>
      <c r="LX130"/>
      <c r="LY130"/>
      <c r="LZ130"/>
      <c r="MA130"/>
      <c r="MB130"/>
      <c r="MC130"/>
      <c r="MD130"/>
      <c r="ME130"/>
      <c r="MF130"/>
      <c r="MG130"/>
      <c r="MH130"/>
      <c r="MI130"/>
      <c r="MJ130"/>
      <c r="MK130"/>
      <c r="ML130"/>
      <c r="MM130"/>
      <c r="MN130"/>
      <c r="MO130"/>
      <c r="MP130"/>
      <c r="MQ130"/>
      <c r="MR130"/>
      <c r="MS130"/>
      <c r="MT130"/>
      <c r="MU130"/>
      <c r="MV130"/>
      <c r="MW130"/>
      <c r="MX130"/>
      <c r="MY130"/>
      <c r="MZ130"/>
      <c r="NA130"/>
      <c r="NB130"/>
      <c r="NC130"/>
      <c r="ND130"/>
      <c r="NE130"/>
      <c r="NF130"/>
      <c r="NG130"/>
      <c r="NH130"/>
      <c r="NI130"/>
      <c r="NJ130"/>
      <c r="NK130"/>
      <c r="NL130"/>
      <c r="NM130"/>
      <c r="NN130"/>
      <c r="NO130"/>
      <c r="NP130"/>
      <c r="NQ130"/>
      <c r="NR130"/>
      <c r="NS130"/>
      <c r="NT130"/>
      <c r="NU130"/>
      <c r="NV130"/>
      <c r="NW130"/>
      <c r="NX130"/>
      <c r="NY130"/>
      <c r="NZ130"/>
      <c r="OA130"/>
      <c r="OB130"/>
      <c r="OC130"/>
      <c r="OD130"/>
      <c r="OE130"/>
      <c r="OF130"/>
      <c r="OG130"/>
      <c r="OH130"/>
      <c r="OI130"/>
      <c r="OJ130"/>
      <c r="OK130"/>
      <c r="OL130"/>
      <c r="OM130"/>
      <c r="ON130"/>
      <c r="OO130"/>
      <c r="OP130"/>
      <c r="OQ130"/>
      <c r="OR130"/>
      <c r="OS130"/>
      <c r="OT130"/>
      <c r="OU130"/>
      <c r="OV130"/>
      <c r="OW130"/>
      <c r="OX130"/>
      <c r="OY130"/>
      <c r="OZ130"/>
      <c r="PA130"/>
      <c r="PB130"/>
      <c r="PC130"/>
      <c r="PD130"/>
      <c r="PE130"/>
      <c r="PF130"/>
      <c r="PG130"/>
      <c r="PH130"/>
      <c r="PI130"/>
      <c r="PJ130"/>
      <c r="PK130"/>
      <c r="PL130"/>
      <c r="PM130"/>
      <c r="PN130"/>
      <c r="PO130"/>
      <c r="PP130"/>
      <c r="PQ130"/>
      <c r="PR130"/>
      <c r="PS130"/>
      <c r="PT130"/>
      <c r="PU130"/>
      <c r="PV130"/>
      <c r="PW130"/>
      <c r="PX130"/>
      <c r="PY130"/>
      <c r="PZ130"/>
      <c r="QA130"/>
      <c r="QB130"/>
      <c r="QC130"/>
      <c r="QD130"/>
      <c r="QE130"/>
      <c r="QF130"/>
      <c r="QG130"/>
      <c r="QH130"/>
      <c r="QI130"/>
      <c r="QJ130"/>
      <c r="QK130"/>
      <c r="QL130"/>
      <c r="QM130"/>
      <c r="QN130"/>
      <c r="QO130"/>
      <c r="QP130"/>
      <c r="QQ130"/>
      <c r="QR130"/>
      <c r="QS130"/>
      <c r="QT130"/>
      <c r="QU130"/>
      <c r="QV130"/>
      <c r="QW130"/>
      <c r="QX130"/>
      <c r="QY130"/>
      <c r="QZ130"/>
      <c r="RA130"/>
      <c r="RB130"/>
      <c r="RC130"/>
      <c r="RD130"/>
      <c r="RE130"/>
      <c r="RF130"/>
      <c r="RG130"/>
      <c r="RH130"/>
      <c r="RI130"/>
      <c r="RJ130"/>
      <c r="RK130"/>
      <c r="RL130"/>
      <c r="RM130"/>
      <c r="RN130"/>
      <c r="RO130"/>
      <c r="RP130"/>
      <c r="RQ130"/>
      <c r="RR130"/>
      <c r="RS130"/>
      <c r="RT130"/>
      <c r="RU130"/>
      <c r="RV130"/>
      <c r="RW130"/>
      <c r="RX130"/>
      <c r="RY130"/>
      <c r="RZ130"/>
      <c r="SA130"/>
      <c r="SB130"/>
      <c r="SC130"/>
      <c r="SD130"/>
      <c r="SE130"/>
      <c r="SF130"/>
      <c r="SG130"/>
      <c r="SH130"/>
      <c r="SI130"/>
      <c r="SJ130"/>
      <c r="SK130"/>
      <c r="SL130"/>
      <c r="SM130"/>
      <c r="SN130"/>
      <c r="SO130"/>
      <c r="SP130"/>
      <c r="SQ130"/>
      <c r="SR130"/>
      <c r="SS130"/>
      <c r="ST130"/>
      <c r="SU130"/>
      <c r="SV130"/>
      <c r="SW130"/>
      <c r="SX130"/>
      <c r="SY130"/>
      <c r="SZ130"/>
      <c r="TA130"/>
      <c r="TB130"/>
      <c r="TC130"/>
      <c r="TD130"/>
      <c r="TE130"/>
      <c r="TF130"/>
      <c r="TG130"/>
      <c r="TH130"/>
      <c r="TI130"/>
      <c r="TJ130"/>
      <c r="TK130"/>
      <c r="TL130"/>
      <c r="TM130"/>
      <c r="TN130"/>
      <c r="TO130"/>
      <c r="TP130"/>
      <c r="TQ130"/>
      <c r="TR130"/>
      <c r="TS130"/>
      <c r="TT130"/>
      <c r="TU130"/>
      <c r="TV130"/>
      <c r="TW130"/>
      <c r="TX130"/>
      <c r="TY130"/>
      <c r="TZ130"/>
      <c r="UA130"/>
      <c r="UB130"/>
      <c r="UC130"/>
      <c r="UD130"/>
      <c r="UE130"/>
      <c r="UF130"/>
      <c r="UG130"/>
      <c r="UH130"/>
      <c r="UI130"/>
      <c r="UJ130"/>
      <c r="UK130"/>
      <c r="UL130"/>
      <c r="UM130"/>
      <c r="UN130"/>
      <c r="UO130"/>
      <c r="UP130"/>
      <c r="UQ130"/>
      <c r="UR130"/>
      <c r="US130"/>
      <c r="UT130"/>
      <c r="UU130"/>
      <c r="UV130"/>
      <c r="UW130"/>
      <c r="UX130"/>
      <c r="UY130"/>
      <c r="UZ130"/>
      <c r="VA130"/>
      <c r="VB130"/>
      <c r="VC130"/>
      <c r="VD130"/>
      <c r="VE130"/>
      <c r="VF130"/>
      <c r="VG130"/>
      <c r="VH130"/>
      <c r="VI130"/>
      <c r="VJ130"/>
      <c r="VK130"/>
      <c r="VL130"/>
      <c r="VM130"/>
      <c r="VN130"/>
      <c r="VO130"/>
      <c r="VP130"/>
      <c r="VQ130"/>
      <c r="VR130"/>
      <c r="VS130"/>
      <c r="VT130"/>
      <c r="VU130"/>
      <c r="VV130"/>
      <c r="VW130"/>
      <c r="VX130"/>
      <c r="VY130"/>
      <c r="VZ130"/>
      <c r="WA130"/>
      <c r="WB130"/>
      <c r="WC130"/>
      <c r="WD130"/>
      <c r="WE130"/>
      <c r="WF130"/>
      <c r="WG130"/>
      <c r="WH130"/>
      <c r="WI130"/>
      <c r="WJ130"/>
      <c r="WK130"/>
      <c r="WL130"/>
      <c r="WM130"/>
      <c r="WN130"/>
      <c r="WO130"/>
      <c r="WP130"/>
      <c r="WQ130"/>
      <c r="WR130"/>
      <c r="WS130"/>
      <c r="WT130"/>
      <c r="WU130"/>
      <c r="WV130"/>
      <c r="WW130"/>
      <c r="WX130"/>
      <c r="WY130"/>
      <c r="WZ130"/>
      <c r="XA130"/>
      <c r="XB130"/>
      <c r="XC130"/>
      <c r="XD130"/>
      <c r="XE130"/>
      <c r="XF130"/>
      <c r="XG130"/>
      <c r="XH130"/>
      <c r="XI130"/>
      <c r="XJ130"/>
      <c r="XK130"/>
      <c r="XL130"/>
      <c r="XM130"/>
      <c r="XN130"/>
      <c r="XO130"/>
      <c r="XP130"/>
      <c r="XQ130"/>
      <c r="XR130"/>
      <c r="XS130"/>
      <c r="XT130"/>
      <c r="XU130"/>
      <c r="XV130"/>
      <c r="XW130"/>
      <c r="XX130"/>
      <c r="XY130"/>
      <c r="XZ130"/>
      <c r="YA130"/>
      <c r="YB130"/>
      <c r="YC130"/>
      <c r="YD130"/>
      <c r="YE130"/>
      <c r="YF130"/>
      <c r="YG130"/>
      <c r="YH130"/>
      <c r="YI130"/>
      <c r="YJ130"/>
      <c r="YK130"/>
      <c r="YL130"/>
      <c r="YM130"/>
      <c r="YN130"/>
      <c r="YO130"/>
      <c r="YP130"/>
      <c r="YQ130"/>
      <c r="YR130"/>
      <c r="YS130"/>
      <c r="YT130"/>
      <c r="YU130"/>
      <c r="YV130"/>
      <c r="YW130"/>
      <c r="YX130"/>
      <c r="YY130"/>
      <c r="YZ130"/>
      <c r="ZA130"/>
      <c r="ZB130"/>
      <c r="ZC130"/>
      <c r="ZD130"/>
      <c r="ZE130"/>
      <c r="ZF130"/>
      <c r="ZG130"/>
      <c r="ZH130"/>
      <c r="ZI130"/>
      <c r="ZJ130"/>
      <c r="ZK130"/>
      <c r="ZL130"/>
      <c r="ZM130"/>
      <c r="ZN130"/>
      <c r="ZO130"/>
      <c r="ZP130"/>
      <c r="ZQ130"/>
      <c r="ZR130"/>
      <c r="ZS130"/>
      <c r="ZT130"/>
      <c r="ZU130"/>
      <c r="ZV130"/>
      <c r="ZW130"/>
      <c r="ZX130"/>
      <c r="ZY130"/>
      <c r="ZZ130" s="52"/>
      <c r="AAA130" s="192"/>
      <c r="AAD130" s="90"/>
      <c r="AAE130" s="519">
        <f>IF(OR(S.Planning.CommunicationsPlan="Y",S.Planning.MessageMap="Y",S.Planning.ProgramWebPage="Y"),1,0)</f>
        <v>1</v>
      </c>
      <c r="AAF130" s="190" t="s">
        <v>52</v>
      </c>
      <c r="AAG130" s="60"/>
      <c r="AAH130" s="60"/>
      <c r="AAI130" s="72"/>
      <c r="AAJ130" s="55"/>
      <c r="AAK130" s="76" t="str">
        <f>S.Staff.Lead&amp;" leads:"</f>
        <v>AndreaRW leads:</v>
      </c>
      <c r="AAL130" s="90"/>
    </row>
    <row r="131" spans="1:715" s="23" customFormat="1" ht="15" customHeight="1" outlineLevel="2">
      <c r="A131" s="171"/>
      <c r="B131" s="810" t="s">
        <v>438</v>
      </c>
      <c r="C131" s="364" t="s">
        <v>0</v>
      </c>
      <c r="D131" s="378"/>
      <c r="E131" s="342">
        <f>NETWORKDAYS(G131,H131,S.DDL_DEQClosed)</f>
        <v>1</v>
      </c>
      <c r="F131" s="457">
        <f ca="1">IF(YEAR(H131)&gt;2000,NETWORKDAYS(TODAY(),H131,S.DDL_DEQClosed),0)</f>
        <v>-14</v>
      </c>
      <c r="G131" s="264">
        <f t="shared" ref="G131:H133" si="58">AAG131</f>
        <v>41554</v>
      </c>
      <c r="H131" s="343">
        <f t="shared" si="58"/>
        <v>41554</v>
      </c>
      <c r="I131" s="244" t="s">
        <v>511</v>
      </c>
      <c r="J131" s="194"/>
      <c r="K131" s="49"/>
      <c r="L131" s="49"/>
      <c r="M131" s="49"/>
      <c r="N131" s="49"/>
      <c r="O131" s="49"/>
      <c r="P131" s="49"/>
      <c r="Q131" s="49"/>
      <c r="R131" s="49"/>
      <c r="S131" s="49"/>
      <c r="T131" s="49"/>
      <c r="U131" s="49"/>
      <c r="V131" s="49"/>
      <c r="W131" s="49"/>
      <c r="X131" s="49"/>
      <c r="Y131" s="49"/>
      <c r="Z131" s="49"/>
      <c r="AA131" s="49"/>
      <c r="AB131" s="49"/>
      <c r="AC131" s="49"/>
      <c r="AD131" s="49"/>
      <c r="AE131" s="49"/>
      <c r="AF131" s="49"/>
      <c r="AG131" s="49"/>
      <c r="AH131" s="49"/>
      <c r="AI131" s="49"/>
      <c r="AJ131" s="49"/>
      <c r="AK131" s="49"/>
      <c r="AL131" s="49"/>
      <c r="AM131" s="49"/>
      <c r="AN131" s="49"/>
      <c r="AO131" s="49"/>
      <c r="AP131" s="49"/>
      <c r="AQ131" s="49"/>
      <c r="AR131" s="49"/>
      <c r="AS131" s="49"/>
      <c r="AT131" s="49"/>
      <c r="AU131" s="49"/>
      <c r="AV131" s="49"/>
      <c r="AW131" s="49"/>
      <c r="AX131" s="49"/>
      <c r="AY131" s="49"/>
      <c r="AZ131" s="49"/>
      <c r="BA131" s="49"/>
      <c r="BB131" s="49"/>
      <c r="BC131" s="49"/>
      <c r="BD131" s="49"/>
      <c r="BE131" s="49"/>
      <c r="BF131" s="49"/>
      <c r="BG131" s="49"/>
      <c r="BH131" s="49"/>
      <c r="BI131" s="49"/>
      <c r="BJ131" s="49"/>
      <c r="BK131" s="49"/>
      <c r="BL131" s="49"/>
      <c r="BM131" s="49"/>
      <c r="BN131" s="49"/>
      <c r="BO131" s="49"/>
      <c r="BP131" s="49"/>
      <c r="BQ131" s="49"/>
      <c r="BR131" s="49"/>
      <c r="BS131" s="49"/>
      <c r="BT131" s="49"/>
      <c r="BU131" s="49"/>
      <c r="BV131" s="49"/>
      <c r="BW131" s="49"/>
      <c r="BX131" s="49"/>
      <c r="BY131" s="49"/>
      <c r="BZ131" s="49"/>
      <c r="CA131" s="49"/>
      <c r="CB131" s="49"/>
      <c r="CC131" s="49"/>
      <c r="CD131" s="49"/>
      <c r="CE131" s="49"/>
      <c r="CF131" s="49"/>
      <c r="CG131" s="49"/>
      <c r="CH131" s="49"/>
      <c r="CI131" s="49"/>
      <c r="CJ131" s="49"/>
      <c r="CK131" s="49"/>
      <c r="CL131" s="49"/>
      <c r="CM131" s="49"/>
      <c r="CN131" s="49"/>
      <c r="CO131" s="49"/>
      <c r="CP131" s="49"/>
      <c r="CQ131" s="49"/>
      <c r="CR131" s="49"/>
      <c r="CS131" s="49"/>
      <c r="CT131" s="49"/>
      <c r="CU131" s="49"/>
      <c r="CV131" s="49"/>
      <c r="CW131" s="49"/>
      <c r="CX131" s="49"/>
      <c r="CY131" s="49"/>
      <c r="CZ131" s="49"/>
      <c r="DA131" s="49"/>
      <c r="DB131" s="49"/>
      <c r="DC131" s="49"/>
      <c r="DD131" s="49"/>
      <c r="DE131" s="49"/>
      <c r="DF131" s="49"/>
      <c r="DG131" s="49"/>
      <c r="DH131" s="49"/>
      <c r="DI131" s="49"/>
      <c r="DJ131" s="49"/>
      <c r="DK131" s="49"/>
      <c r="DL131" s="49"/>
      <c r="DM131" s="49"/>
      <c r="DN131" s="49"/>
      <c r="DO131" s="49"/>
      <c r="DP131" s="49"/>
      <c r="DQ131"/>
      <c r="DR131"/>
      <c r="DS131"/>
      <c r="DT131"/>
      <c r="DU131"/>
      <c r="DV131"/>
      <c r="DW131"/>
      <c r="DX131"/>
      <c r="DY131"/>
      <c r="DZ131"/>
      <c r="EA131"/>
      <c r="EB131"/>
      <c r="EC131"/>
      <c r="ED131"/>
      <c r="EE131"/>
      <c r="EF131"/>
      <c r="EG131"/>
      <c r="EH131"/>
      <c r="EI131"/>
      <c r="EJ131"/>
      <c r="EK131"/>
      <c r="EL131"/>
      <c r="EM131"/>
      <c r="EN131"/>
      <c r="EO131"/>
      <c r="EP131"/>
      <c r="EQ131"/>
      <c r="ER131"/>
      <c r="ES131"/>
      <c r="ET131"/>
      <c r="EU131"/>
      <c r="EV131"/>
      <c r="EW131"/>
      <c r="EX131"/>
      <c r="EY131"/>
      <c r="EZ131"/>
      <c r="FA131"/>
      <c r="FB131"/>
      <c r="FC131"/>
      <c r="FD131"/>
      <c r="FE131"/>
      <c r="FF131"/>
      <c r="FG131"/>
      <c r="FH131"/>
      <c r="FI131"/>
      <c r="FJ131"/>
      <c r="FK131"/>
      <c r="FL131"/>
      <c r="FM131"/>
      <c r="FN131"/>
      <c r="FO131"/>
      <c r="FP131"/>
      <c r="FQ131"/>
      <c r="FR131"/>
      <c r="FS131"/>
      <c r="FT131"/>
      <c r="FU131"/>
      <c r="FV131"/>
      <c r="FW131"/>
      <c r="FX131"/>
      <c r="FY131"/>
      <c r="FZ131"/>
      <c r="GA131"/>
      <c r="GB131"/>
      <c r="GC131"/>
      <c r="GD131"/>
      <c r="GE131"/>
      <c r="GF131"/>
      <c r="GG131"/>
      <c r="GH131"/>
      <c r="GI131"/>
      <c r="GJ131"/>
      <c r="GK131"/>
      <c r="GL131"/>
      <c r="GM131"/>
      <c r="GN131"/>
      <c r="GO131"/>
      <c r="GP131"/>
      <c r="GQ131"/>
      <c r="GR131"/>
      <c r="GS131"/>
      <c r="GT131"/>
      <c r="GU131"/>
      <c r="GV131"/>
      <c r="GW131"/>
      <c r="GX131"/>
      <c r="GY131"/>
      <c r="GZ131"/>
      <c r="HA131"/>
      <c r="HB131"/>
      <c r="HC131"/>
      <c r="HD131"/>
      <c r="HE131"/>
      <c r="HF131"/>
      <c r="HG131"/>
      <c r="HH131"/>
      <c r="HI131"/>
      <c r="HJ131"/>
      <c r="HK131"/>
      <c r="HL131"/>
      <c r="HM131"/>
      <c r="HN131"/>
      <c r="HO131"/>
      <c r="HP131"/>
      <c r="HQ131"/>
      <c r="HR131"/>
      <c r="HS131"/>
      <c r="HT131"/>
      <c r="HU131"/>
      <c r="HV131"/>
      <c r="HW131"/>
      <c r="HX131"/>
      <c r="HY131"/>
      <c r="HZ131"/>
      <c r="IA131"/>
      <c r="IB131"/>
      <c r="IC131"/>
      <c r="ID131"/>
      <c r="IE131"/>
      <c r="IF131"/>
      <c r="IG131"/>
      <c r="IH131"/>
      <c r="II131"/>
      <c r="IJ131"/>
      <c r="IK131"/>
      <c r="IL131"/>
      <c r="IM131"/>
      <c r="IN131"/>
      <c r="IO131"/>
      <c r="IP131"/>
      <c r="IQ131"/>
      <c r="IR131"/>
      <c r="IS131"/>
      <c r="IT131"/>
      <c r="IU131"/>
      <c r="IV131"/>
      <c r="IW131"/>
      <c r="IX131"/>
      <c r="IY131"/>
      <c r="IZ131"/>
      <c r="JA131"/>
      <c r="JB131"/>
      <c r="JC131"/>
      <c r="JD131"/>
      <c r="JE131"/>
      <c r="JF131"/>
      <c r="JG131"/>
      <c r="JH131"/>
      <c r="JI131"/>
      <c r="JJ131"/>
      <c r="JK131"/>
      <c r="JL131"/>
      <c r="JM131"/>
      <c r="JN131"/>
      <c r="JO131"/>
      <c r="JP131"/>
      <c r="JQ131"/>
      <c r="JR131"/>
      <c r="JS131"/>
      <c r="JT131"/>
      <c r="JU131"/>
      <c r="JV131"/>
      <c r="JW131"/>
      <c r="JX131"/>
      <c r="JY131"/>
      <c r="JZ131"/>
      <c r="KA131"/>
      <c r="KB131"/>
      <c r="KC131"/>
      <c r="KD131"/>
      <c r="KE131"/>
      <c r="KF131"/>
      <c r="KG131"/>
      <c r="KH131"/>
      <c r="KI131"/>
      <c r="KJ131"/>
      <c r="KK131"/>
      <c r="KL131"/>
      <c r="KM131"/>
      <c r="KN131"/>
      <c r="KO131"/>
      <c r="KP131"/>
      <c r="KQ131"/>
      <c r="KR131"/>
      <c r="KS131"/>
      <c r="KT131"/>
      <c r="KU131"/>
      <c r="KV131"/>
      <c r="KW131"/>
      <c r="KX131"/>
      <c r="KY131"/>
      <c r="KZ131"/>
      <c r="LA131"/>
      <c r="LB131"/>
      <c r="LC131"/>
      <c r="LD131"/>
      <c r="LE131"/>
      <c r="LF131"/>
      <c r="LG131"/>
      <c r="LH131"/>
      <c r="LI131"/>
      <c r="LJ131"/>
      <c r="LK131"/>
      <c r="LL131"/>
      <c r="LM131"/>
      <c r="LN131"/>
      <c r="LO131"/>
      <c r="LP131"/>
      <c r="LQ131"/>
      <c r="LR131"/>
      <c r="LS131"/>
      <c r="LT131"/>
      <c r="LU131"/>
      <c r="LV131"/>
      <c r="LW131"/>
      <c r="LX131"/>
      <c r="LY131"/>
      <c r="LZ131"/>
      <c r="MA131"/>
      <c r="MB131"/>
      <c r="MC131"/>
      <c r="MD131"/>
      <c r="ME131"/>
      <c r="MF131"/>
      <c r="MG131"/>
      <c r="MH131"/>
      <c r="MI131"/>
      <c r="MJ131"/>
      <c r="MK131"/>
      <c r="ML131"/>
      <c r="MM131"/>
      <c r="MN131"/>
      <c r="MO131"/>
      <c r="MP131"/>
      <c r="MQ131"/>
      <c r="MR131"/>
      <c r="MS131"/>
      <c r="MT131"/>
      <c r="MU131"/>
      <c r="MV131"/>
      <c r="MW131"/>
      <c r="MX131"/>
      <c r="MY131"/>
      <c r="MZ131"/>
      <c r="NA131"/>
      <c r="NB131"/>
      <c r="NC131"/>
      <c r="ND131"/>
      <c r="NE131"/>
      <c r="NF131"/>
      <c r="NG131"/>
      <c r="NH131"/>
      <c r="NI131"/>
      <c r="NJ131"/>
      <c r="NK131"/>
      <c r="NL131"/>
      <c r="NM131"/>
      <c r="NN131"/>
      <c r="NO131"/>
      <c r="NP131"/>
      <c r="NQ131"/>
      <c r="NR131"/>
      <c r="NS131"/>
      <c r="NT131"/>
      <c r="NU131"/>
      <c r="NV131"/>
      <c r="NW131"/>
      <c r="NX131"/>
      <c r="NY131"/>
      <c r="NZ131"/>
      <c r="OA131"/>
      <c r="OB131"/>
      <c r="OC131"/>
      <c r="OD131"/>
      <c r="OE131"/>
      <c r="OF131"/>
      <c r="OG131"/>
      <c r="OH131"/>
      <c r="OI131"/>
      <c r="OJ131"/>
      <c r="OK131"/>
      <c r="OL131"/>
      <c r="OM131"/>
      <c r="ON131"/>
      <c r="OO131"/>
      <c r="OP131"/>
      <c r="OQ131"/>
      <c r="OR131"/>
      <c r="OS131"/>
      <c r="OT131"/>
      <c r="OU131"/>
      <c r="OV131"/>
      <c r="OW131"/>
      <c r="OX131"/>
      <c r="OY131"/>
      <c r="OZ131"/>
      <c r="PA131"/>
      <c r="PB131"/>
      <c r="PC131"/>
      <c r="PD131"/>
      <c r="PE131"/>
      <c r="PF131"/>
      <c r="PG131"/>
      <c r="PH131"/>
      <c r="PI131"/>
      <c r="PJ131"/>
      <c r="PK131"/>
      <c r="PL131"/>
      <c r="PM131"/>
      <c r="PN131"/>
      <c r="PO131"/>
      <c r="PP131"/>
      <c r="PQ131"/>
      <c r="PR131"/>
      <c r="PS131"/>
      <c r="PT131"/>
      <c r="PU131"/>
      <c r="PV131"/>
      <c r="PW131"/>
      <c r="PX131"/>
      <c r="PY131"/>
      <c r="PZ131"/>
      <c r="QA131"/>
      <c r="QB131"/>
      <c r="QC131"/>
      <c r="QD131"/>
      <c r="QE131"/>
      <c r="QF131"/>
      <c r="QG131"/>
      <c r="QH131"/>
      <c r="QI131"/>
      <c r="QJ131"/>
      <c r="QK131"/>
      <c r="QL131"/>
      <c r="QM131"/>
      <c r="QN131"/>
      <c r="QO131"/>
      <c r="QP131"/>
      <c r="QQ131"/>
      <c r="QR131"/>
      <c r="QS131"/>
      <c r="QT131"/>
      <c r="QU131"/>
      <c r="QV131"/>
      <c r="QW131"/>
      <c r="QX131"/>
      <c r="QY131"/>
      <c r="QZ131"/>
      <c r="RA131"/>
      <c r="RB131"/>
      <c r="RC131"/>
      <c r="RD131"/>
      <c r="RE131"/>
      <c r="RF131"/>
      <c r="RG131"/>
      <c r="RH131"/>
      <c r="RI131"/>
      <c r="RJ131"/>
      <c r="RK131"/>
      <c r="RL131"/>
      <c r="RM131"/>
      <c r="RN131"/>
      <c r="RO131"/>
      <c r="RP131"/>
      <c r="RQ131"/>
      <c r="RR131"/>
      <c r="RS131"/>
      <c r="RT131"/>
      <c r="RU131"/>
      <c r="RV131"/>
      <c r="RW131"/>
      <c r="RX131"/>
      <c r="RY131"/>
      <c r="RZ131"/>
      <c r="SA131"/>
      <c r="SB131"/>
      <c r="SC131"/>
      <c r="SD131"/>
      <c r="SE131"/>
      <c r="SF131"/>
      <c r="SG131"/>
      <c r="SH131"/>
      <c r="SI131"/>
      <c r="SJ131"/>
      <c r="SK131"/>
      <c r="SL131"/>
      <c r="SM131"/>
      <c r="SN131"/>
      <c r="SO131"/>
      <c r="SP131"/>
      <c r="SQ131"/>
      <c r="SR131"/>
      <c r="SS131"/>
      <c r="ST131"/>
      <c r="SU131"/>
      <c r="SV131"/>
      <c r="SW131"/>
      <c r="SX131"/>
      <c r="SY131"/>
      <c r="SZ131"/>
      <c r="TA131"/>
      <c r="TB131"/>
      <c r="TC131"/>
      <c r="TD131"/>
      <c r="TE131"/>
      <c r="TF131"/>
      <c r="TG131"/>
      <c r="TH131"/>
      <c r="TI131"/>
      <c r="TJ131"/>
      <c r="TK131"/>
      <c r="TL131"/>
      <c r="TM131"/>
      <c r="TN131"/>
      <c r="TO131"/>
      <c r="TP131"/>
      <c r="TQ131"/>
      <c r="TR131"/>
      <c r="TS131"/>
      <c r="TT131"/>
      <c r="TU131"/>
      <c r="TV131"/>
      <c r="TW131"/>
      <c r="TX131"/>
      <c r="TY131"/>
      <c r="TZ131"/>
      <c r="UA131"/>
      <c r="UB131"/>
      <c r="UC131"/>
      <c r="UD131"/>
      <c r="UE131"/>
      <c r="UF131"/>
      <c r="UG131"/>
      <c r="UH131"/>
      <c r="UI131"/>
      <c r="UJ131"/>
      <c r="UK131"/>
      <c r="UL131"/>
      <c r="UM131"/>
      <c r="UN131"/>
      <c r="UO131"/>
      <c r="UP131"/>
      <c r="UQ131"/>
      <c r="UR131"/>
      <c r="US131"/>
      <c r="UT131"/>
      <c r="UU131"/>
      <c r="UV131"/>
      <c r="UW131"/>
      <c r="UX131"/>
      <c r="UY131"/>
      <c r="UZ131"/>
      <c r="VA131"/>
      <c r="VB131"/>
      <c r="VC131"/>
      <c r="VD131"/>
      <c r="VE131"/>
      <c r="VF131"/>
      <c r="VG131"/>
      <c r="VH131"/>
      <c r="VI131"/>
      <c r="VJ131"/>
      <c r="VK131"/>
      <c r="VL131"/>
      <c r="VM131"/>
      <c r="VN131"/>
      <c r="VO131"/>
      <c r="VP131"/>
      <c r="VQ131"/>
      <c r="VR131"/>
      <c r="VS131"/>
      <c r="VT131"/>
      <c r="VU131"/>
      <c r="VV131"/>
      <c r="VW131"/>
      <c r="VX131"/>
      <c r="VY131"/>
      <c r="VZ131"/>
      <c r="WA131"/>
      <c r="WB131"/>
      <c r="WC131"/>
      <c r="WD131"/>
      <c r="WE131"/>
      <c r="WF131"/>
      <c r="WG131"/>
      <c r="WH131"/>
      <c r="WI131"/>
      <c r="WJ131"/>
      <c r="WK131"/>
      <c r="WL131"/>
      <c r="WM131"/>
      <c r="WN131"/>
      <c r="WO131"/>
      <c r="WP131"/>
      <c r="WQ131"/>
      <c r="WR131"/>
      <c r="WS131"/>
      <c r="WT131"/>
      <c r="WU131"/>
      <c r="WV131"/>
      <c r="WW131"/>
      <c r="WX131"/>
      <c r="WY131"/>
      <c r="WZ131"/>
      <c r="XA131"/>
      <c r="XB131"/>
      <c r="XC131"/>
      <c r="XD131"/>
      <c r="XE131"/>
      <c r="XF131"/>
      <c r="XG131"/>
      <c r="XH131"/>
      <c r="XI131"/>
      <c r="XJ131"/>
      <c r="XK131"/>
      <c r="XL131"/>
      <c r="XM131"/>
      <c r="XN131"/>
      <c r="XO131"/>
      <c r="XP131"/>
      <c r="XQ131"/>
      <c r="XR131"/>
      <c r="XS131"/>
      <c r="XT131"/>
      <c r="XU131"/>
      <c r="XV131"/>
      <c r="XW131"/>
      <c r="XX131"/>
      <c r="XY131"/>
      <c r="XZ131"/>
      <c r="YA131"/>
      <c r="YB131"/>
      <c r="YC131"/>
      <c r="YD131"/>
      <c r="YE131"/>
      <c r="YF131"/>
      <c r="YG131"/>
      <c r="YH131"/>
      <c r="YI131"/>
      <c r="YJ131"/>
      <c r="YK131"/>
      <c r="YL131"/>
      <c r="YM131"/>
      <c r="YN131"/>
      <c r="YO131"/>
      <c r="YP131"/>
      <c r="YQ131"/>
      <c r="YR131"/>
      <c r="YS131"/>
      <c r="YT131"/>
      <c r="YU131"/>
      <c r="YV131"/>
      <c r="YW131"/>
      <c r="YX131"/>
      <c r="YY131"/>
      <c r="YZ131"/>
      <c r="ZA131"/>
      <c r="ZB131"/>
      <c r="ZC131"/>
      <c r="ZD131"/>
      <c r="ZE131"/>
      <c r="ZF131"/>
      <c r="ZG131"/>
      <c r="ZH131"/>
      <c r="ZI131"/>
      <c r="ZJ131"/>
      <c r="ZK131"/>
      <c r="ZL131"/>
      <c r="ZM131"/>
      <c r="ZN131"/>
      <c r="ZO131"/>
      <c r="ZP131"/>
      <c r="ZQ131"/>
      <c r="ZR131"/>
      <c r="ZS131"/>
      <c r="ZT131"/>
      <c r="ZU131"/>
      <c r="ZV131"/>
      <c r="ZW131"/>
      <c r="ZX131"/>
      <c r="ZY131"/>
      <c r="ZZ131" s="52"/>
      <c r="AAA131" s="192"/>
      <c r="AAD131" s="90"/>
      <c r="AAE131" s="519">
        <f>IF(OR(S.Planning.CommunicationsPlan="Y",S.Planning.MessageMap="Y",S.Planning.ProgramWebPage="Y"),1,0)</f>
        <v>1</v>
      </c>
      <c r="AAF131" s="90"/>
      <c r="AAG131" s="73">
        <f>H123</f>
        <v>41554</v>
      </c>
      <c r="AAH131" s="73">
        <f>G131</f>
        <v>41554</v>
      </c>
      <c r="AAI131" s="60"/>
      <c r="AAJ131" s="56"/>
      <c r="AAK131" s="56"/>
      <c r="AAL131" s="90"/>
    </row>
    <row r="132" spans="1:715" s="23" customFormat="1" ht="15.75" customHeight="1" outlineLevel="2">
      <c r="A132" s="171"/>
      <c r="B132" s="811" t="str">
        <f>AAK132</f>
        <v>* drafting COMMUNICATION.PLAN with WilliamK</v>
      </c>
      <c r="C132" s="790" t="str">
        <f>HYPERLINK("http://deq05/intranet/communication/publicinvolvement/index.htm","i")</f>
        <v>i</v>
      </c>
      <c r="D132" s="261"/>
      <c r="E132" s="263">
        <f>NETWORKDAYS(G132,H132,S.DDL_DEQClosed)</f>
        <v>1</v>
      </c>
      <c r="F132" s="457">
        <f ca="1">IF(YEAR(H132)&gt;2000,NETWORKDAYS(TODAY(),H132,S.DDL_DEQClosed),0)</f>
        <v>-14</v>
      </c>
      <c r="G132" s="264">
        <f t="shared" si="58"/>
        <v>41554</v>
      </c>
      <c r="H132" s="264">
        <f t="shared" si="58"/>
        <v>41554</v>
      </c>
      <c r="I132" s="244"/>
      <c r="J132" s="193"/>
      <c r="K132" s="46"/>
      <c r="L132" s="46"/>
      <c r="M132" s="46"/>
      <c r="N132" s="46"/>
      <c r="O132" s="46"/>
      <c r="P132" s="46"/>
      <c r="Q132" s="46"/>
      <c r="R132" s="46"/>
      <c r="S132" s="46"/>
      <c r="T132" s="46"/>
      <c r="U132" s="46"/>
      <c r="V132" s="46"/>
      <c r="W132" s="46"/>
      <c r="X132" s="46"/>
      <c r="Y132" s="46"/>
      <c r="Z132" s="46"/>
      <c r="AA132" s="46"/>
      <c r="AB132" s="46"/>
      <c r="AC132" s="46"/>
      <c r="AD132" s="46"/>
      <c r="AE132" s="46"/>
      <c r="AF132" s="46"/>
      <c r="AG132" s="46"/>
      <c r="AH132" s="46"/>
      <c r="AI132" s="46"/>
      <c r="AJ132" s="46"/>
      <c r="AK132" s="46"/>
      <c r="AL132" s="46"/>
      <c r="AM132" s="46"/>
      <c r="AN132" s="46"/>
      <c r="AO132" s="46"/>
      <c r="AP132" s="46"/>
      <c r="AQ132" s="46"/>
      <c r="AR132" s="46"/>
      <c r="AS132" s="46"/>
      <c r="AT132" s="46"/>
      <c r="AU132" s="46"/>
      <c r="AV132" s="46"/>
      <c r="AW132" s="46"/>
      <c r="AX132" s="46"/>
      <c r="AY132" s="46"/>
      <c r="AZ132" s="46"/>
      <c r="BA132" s="46"/>
      <c r="BB132" s="46"/>
      <c r="BC132" s="46"/>
      <c r="BD132" s="46"/>
      <c r="BE132" s="46"/>
      <c r="BF132" s="46"/>
      <c r="BG132" s="46"/>
      <c r="BH132" s="46"/>
      <c r="BI132" s="46"/>
      <c r="BJ132" s="46"/>
      <c r="BK132" s="46"/>
      <c r="BL132" s="46"/>
      <c r="BM132" s="46"/>
      <c r="BN132" s="46"/>
      <c r="BO132" s="46"/>
      <c r="BP132" s="46"/>
      <c r="BQ132" s="46"/>
      <c r="BR132" s="46"/>
      <c r="BS132" s="46"/>
      <c r="BT132" s="46"/>
      <c r="BU132" s="46"/>
      <c r="BV132" s="46"/>
      <c r="BW132" s="46"/>
      <c r="BX132" s="46"/>
      <c r="BY132" s="46"/>
      <c r="BZ132" s="46"/>
      <c r="CA132" s="46"/>
      <c r="CB132" s="46"/>
      <c r="CC132" s="46"/>
      <c r="CD132" s="46"/>
      <c r="CE132" s="46"/>
      <c r="CF132" s="46"/>
      <c r="CG132" s="46"/>
      <c r="CH132" s="46"/>
      <c r="CI132" s="46"/>
      <c r="CJ132" s="46"/>
      <c r="CK132" s="46"/>
      <c r="CL132" s="46"/>
      <c r="CM132" s="46"/>
      <c r="CN132" s="46"/>
      <c r="CO132" s="46"/>
      <c r="CP132" s="46"/>
      <c r="CQ132" s="46"/>
      <c r="CR132" s="46"/>
      <c r="CS132" s="46"/>
      <c r="CT132" s="46"/>
      <c r="CU132" s="46"/>
      <c r="CV132" s="46"/>
      <c r="CW132" s="46"/>
      <c r="CX132" s="46"/>
      <c r="CY132" s="46"/>
      <c r="CZ132" s="46"/>
      <c r="DA132" s="46"/>
      <c r="DB132" s="46"/>
      <c r="DC132" s="46"/>
      <c r="DD132" s="46"/>
      <c r="DE132" s="46"/>
      <c r="DF132" s="46"/>
      <c r="DG132" s="46"/>
      <c r="DH132" s="46"/>
      <c r="DI132" s="46"/>
      <c r="DJ132" s="46"/>
      <c r="DK132" s="46"/>
      <c r="DL132" s="46"/>
      <c r="DM132" s="46"/>
      <c r="DN132" s="46"/>
      <c r="DO132" s="46"/>
      <c r="DP132" s="46"/>
      <c r="DQ132"/>
      <c r="DR132"/>
      <c r="DS132"/>
      <c r="DT132"/>
      <c r="DU132"/>
      <c r="DV132"/>
      <c r="DW132"/>
      <c r="DX132"/>
      <c r="DY132"/>
      <c r="DZ132"/>
      <c r="EA132"/>
      <c r="EB132"/>
      <c r="EC132"/>
      <c r="ED132"/>
      <c r="EE132"/>
      <c r="EF132"/>
      <c r="EG132"/>
      <c r="EH132"/>
      <c r="EI132"/>
      <c r="EJ132"/>
      <c r="EK132"/>
      <c r="EL132"/>
      <c r="EM132"/>
      <c r="EN132"/>
      <c r="EO132"/>
      <c r="EP132"/>
      <c r="EQ132"/>
      <c r="ER132"/>
      <c r="ES132"/>
      <c r="ET132"/>
      <c r="EU132"/>
      <c r="EV132"/>
      <c r="EW132"/>
      <c r="EX132"/>
      <c r="EY132"/>
      <c r="EZ132"/>
      <c r="FA132"/>
      <c r="FB132"/>
      <c r="FC132"/>
      <c r="FD132"/>
      <c r="FE132"/>
      <c r="FF132"/>
      <c r="FG132"/>
      <c r="FH132"/>
      <c r="FI132"/>
      <c r="FJ132"/>
      <c r="FK132"/>
      <c r="FL132"/>
      <c r="FM132"/>
      <c r="FN132"/>
      <c r="FO132"/>
      <c r="FP132"/>
      <c r="FQ132"/>
      <c r="FR132"/>
      <c r="FS132"/>
      <c r="FT132"/>
      <c r="FU132"/>
      <c r="FV132"/>
      <c r="FW132"/>
      <c r="FX132"/>
      <c r="FY132"/>
      <c r="FZ132"/>
      <c r="GA132"/>
      <c r="GB132"/>
      <c r="GC132"/>
      <c r="GD132"/>
      <c r="GE132"/>
      <c r="GF132"/>
      <c r="GG132"/>
      <c r="GH132"/>
      <c r="GI132"/>
      <c r="GJ132"/>
      <c r="GK132"/>
      <c r="GL132"/>
      <c r="GM132"/>
      <c r="GN132"/>
      <c r="GO132"/>
      <c r="GP132"/>
      <c r="GQ132"/>
      <c r="GR132"/>
      <c r="GS132"/>
      <c r="GT132"/>
      <c r="GU132"/>
      <c r="GV132"/>
      <c r="GW132"/>
      <c r="GX132"/>
      <c r="GY132"/>
      <c r="GZ132"/>
      <c r="HA132"/>
      <c r="HB132"/>
      <c r="HC132"/>
      <c r="HD132"/>
      <c r="HE132"/>
      <c r="HF132"/>
      <c r="HG132"/>
      <c r="HH132"/>
      <c r="HI132"/>
      <c r="HJ132"/>
      <c r="HK132"/>
      <c r="HL132"/>
      <c r="HM132"/>
      <c r="HN132"/>
      <c r="HO132"/>
      <c r="HP132"/>
      <c r="HQ132"/>
      <c r="HR132"/>
      <c r="HS132"/>
      <c r="HT132"/>
      <c r="HU132"/>
      <c r="HV132"/>
      <c r="HW132"/>
      <c r="HX132"/>
      <c r="HY132"/>
      <c r="HZ132"/>
      <c r="IA132"/>
      <c r="IB132"/>
      <c r="IC132"/>
      <c r="ID132"/>
      <c r="IE132"/>
      <c r="IF132"/>
      <c r="IG132"/>
      <c r="IH132"/>
      <c r="II132"/>
      <c r="IJ132"/>
      <c r="IK132"/>
      <c r="IL132"/>
      <c r="IM132"/>
      <c r="IN132"/>
      <c r="IO132"/>
      <c r="IP132"/>
      <c r="IQ132"/>
      <c r="IR132"/>
      <c r="IS132"/>
      <c r="IT132"/>
      <c r="IU132"/>
      <c r="IV132"/>
      <c r="IW132"/>
      <c r="IX132"/>
      <c r="IY132"/>
      <c r="IZ132"/>
      <c r="JA132"/>
      <c r="JB132"/>
      <c r="JC132"/>
      <c r="JD132"/>
      <c r="JE132"/>
      <c r="JF132"/>
      <c r="JG132"/>
      <c r="JH132"/>
      <c r="JI132"/>
      <c r="JJ132"/>
      <c r="JK132"/>
      <c r="JL132"/>
      <c r="JM132"/>
      <c r="JN132"/>
      <c r="JO132"/>
      <c r="JP132"/>
      <c r="JQ132"/>
      <c r="JR132"/>
      <c r="JS132"/>
      <c r="JT132"/>
      <c r="JU132"/>
      <c r="JV132"/>
      <c r="JW132"/>
      <c r="JX132"/>
      <c r="JY132"/>
      <c r="JZ132"/>
      <c r="KA132"/>
      <c r="KB132"/>
      <c r="KC132"/>
      <c r="KD132"/>
      <c r="KE132"/>
      <c r="KF132"/>
      <c r="KG132"/>
      <c r="KH132"/>
      <c r="KI132"/>
      <c r="KJ132"/>
      <c r="KK132"/>
      <c r="KL132"/>
      <c r="KM132"/>
      <c r="KN132"/>
      <c r="KO132"/>
      <c r="KP132"/>
      <c r="KQ132"/>
      <c r="KR132"/>
      <c r="KS132"/>
      <c r="KT132"/>
      <c r="KU132"/>
      <c r="KV132"/>
      <c r="KW132"/>
      <c r="KX132"/>
      <c r="KY132"/>
      <c r="KZ132"/>
      <c r="LA132"/>
      <c r="LB132"/>
      <c r="LC132"/>
      <c r="LD132"/>
      <c r="LE132"/>
      <c r="LF132"/>
      <c r="LG132"/>
      <c r="LH132"/>
      <c r="LI132"/>
      <c r="LJ132"/>
      <c r="LK132"/>
      <c r="LL132"/>
      <c r="LM132"/>
      <c r="LN132"/>
      <c r="LO132"/>
      <c r="LP132"/>
      <c r="LQ132"/>
      <c r="LR132"/>
      <c r="LS132"/>
      <c r="LT132"/>
      <c r="LU132"/>
      <c r="LV132"/>
      <c r="LW132"/>
      <c r="LX132"/>
      <c r="LY132"/>
      <c r="LZ132"/>
      <c r="MA132"/>
      <c r="MB132"/>
      <c r="MC132"/>
      <c r="MD132"/>
      <c r="ME132"/>
      <c r="MF132"/>
      <c r="MG132"/>
      <c r="MH132"/>
      <c r="MI132"/>
      <c r="MJ132"/>
      <c r="MK132"/>
      <c r="ML132"/>
      <c r="MM132"/>
      <c r="MN132"/>
      <c r="MO132"/>
      <c r="MP132"/>
      <c r="MQ132"/>
      <c r="MR132"/>
      <c r="MS132"/>
      <c r="MT132"/>
      <c r="MU132"/>
      <c r="MV132"/>
      <c r="MW132"/>
      <c r="MX132"/>
      <c r="MY132"/>
      <c r="MZ132"/>
      <c r="NA132"/>
      <c r="NB132"/>
      <c r="NC132"/>
      <c r="ND132"/>
      <c r="NE132"/>
      <c r="NF132"/>
      <c r="NG132"/>
      <c r="NH132"/>
      <c r="NI132"/>
      <c r="NJ132"/>
      <c r="NK132"/>
      <c r="NL132"/>
      <c r="NM132"/>
      <c r="NN132"/>
      <c r="NO132"/>
      <c r="NP132"/>
      <c r="NQ132"/>
      <c r="NR132"/>
      <c r="NS132"/>
      <c r="NT132"/>
      <c r="NU132"/>
      <c r="NV132"/>
      <c r="NW132"/>
      <c r="NX132"/>
      <c r="NY132"/>
      <c r="NZ132"/>
      <c r="OA132"/>
      <c r="OB132"/>
      <c r="OC132"/>
      <c r="OD132"/>
      <c r="OE132"/>
      <c r="OF132"/>
      <c r="OG132"/>
      <c r="OH132"/>
      <c r="OI132"/>
      <c r="OJ132"/>
      <c r="OK132"/>
      <c r="OL132"/>
      <c r="OM132"/>
      <c r="ON132"/>
      <c r="OO132"/>
      <c r="OP132"/>
      <c r="OQ132"/>
      <c r="OR132"/>
      <c r="OS132"/>
      <c r="OT132"/>
      <c r="OU132"/>
      <c r="OV132"/>
      <c r="OW132"/>
      <c r="OX132"/>
      <c r="OY132"/>
      <c r="OZ132"/>
      <c r="PA132"/>
      <c r="PB132"/>
      <c r="PC132"/>
      <c r="PD132"/>
      <c r="PE132"/>
      <c r="PF132"/>
      <c r="PG132"/>
      <c r="PH132"/>
      <c r="PI132"/>
      <c r="PJ132"/>
      <c r="PK132"/>
      <c r="PL132"/>
      <c r="PM132"/>
      <c r="PN132"/>
      <c r="PO132"/>
      <c r="PP132"/>
      <c r="PQ132"/>
      <c r="PR132"/>
      <c r="PS132"/>
      <c r="PT132"/>
      <c r="PU132"/>
      <c r="PV132"/>
      <c r="PW132"/>
      <c r="PX132"/>
      <c r="PY132"/>
      <c r="PZ132"/>
      <c r="QA132"/>
      <c r="QB132"/>
      <c r="QC132"/>
      <c r="QD132"/>
      <c r="QE132"/>
      <c r="QF132"/>
      <c r="QG132"/>
      <c r="QH132"/>
      <c r="QI132"/>
      <c r="QJ132"/>
      <c r="QK132"/>
      <c r="QL132"/>
      <c r="QM132"/>
      <c r="QN132"/>
      <c r="QO132"/>
      <c r="QP132"/>
      <c r="QQ132"/>
      <c r="QR132"/>
      <c r="QS132"/>
      <c r="QT132"/>
      <c r="QU132"/>
      <c r="QV132"/>
      <c r="QW132"/>
      <c r="QX132"/>
      <c r="QY132"/>
      <c r="QZ132"/>
      <c r="RA132"/>
      <c r="RB132"/>
      <c r="RC132"/>
      <c r="RD132"/>
      <c r="RE132"/>
      <c r="RF132"/>
      <c r="RG132"/>
      <c r="RH132"/>
      <c r="RI132"/>
      <c r="RJ132"/>
      <c r="RK132"/>
      <c r="RL132"/>
      <c r="RM132"/>
      <c r="RN132"/>
      <c r="RO132"/>
      <c r="RP132"/>
      <c r="RQ132"/>
      <c r="RR132"/>
      <c r="RS132"/>
      <c r="RT132"/>
      <c r="RU132"/>
      <c r="RV132"/>
      <c r="RW132"/>
      <c r="RX132"/>
      <c r="RY132"/>
      <c r="RZ132"/>
      <c r="SA132"/>
      <c r="SB132"/>
      <c r="SC132"/>
      <c r="SD132"/>
      <c r="SE132"/>
      <c r="SF132"/>
      <c r="SG132"/>
      <c r="SH132"/>
      <c r="SI132"/>
      <c r="SJ132"/>
      <c r="SK132"/>
      <c r="SL132"/>
      <c r="SM132"/>
      <c r="SN132"/>
      <c r="SO132"/>
      <c r="SP132"/>
      <c r="SQ132"/>
      <c r="SR132"/>
      <c r="SS132"/>
      <c r="ST132"/>
      <c r="SU132"/>
      <c r="SV132"/>
      <c r="SW132"/>
      <c r="SX132"/>
      <c r="SY132"/>
      <c r="SZ132"/>
      <c r="TA132"/>
      <c r="TB132"/>
      <c r="TC132"/>
      <c r="TD132"/>
      <c r="TE132"/>
      <c r="TF132"/>
      <c r="TG132"/>
      <c r="TH132"/>
      <c r="TI132"/>
      <c r="TJ132"/>
      <c r="TK132"/>
      <c r="TL132"/>
      <c r="TM132"/>
      <c r="TN132"/>
      <c r="TO132"/>
      <c r="TP132"/>
      <c r="TQ132"/>
      <c r="TR132"/>
      <c r="TS132"/>
      <c r="TT132"/>
      <c r="TU132"/>
      <c r="TV132"/>
      <c r="TW132"/>
      <c r="TX132"/>
      <c r="TY132"/>
      <c r="TZ132"/>
      <c r="UA132"/>
      <c r="UB132"/>
      <c r="UC132"/>
      <c r="UD132"/>
      <c r="UE132"/>
      <c r="UF132"/>
      <c r="UG132"/>
      <c r="UH132"/>
      <c r="UI132"/>
      <c r="UJ132"/>
      <c r="UK132"/>
      <c r="UL132"/>
      <c r="UM132"/>
      <c r="UN132"/>
      <c r="UO132"/>
      <c r="UP132"/>
      <c r="UQ132"/>
      <c r="UR132"/>
      <c r="US132"/>
      <c r="UT132"/>
      <c r="UU132"/>
      <c r="UV132"/>
      <c r="UW132"/>
      <c r="UX132"/>
      <c r="UY132"/>
      <c r="UZ132"/>
      <c r="VA132"/>
      <c r="VB132"/>
      <c r="VC132"/>
      <c r="VD132"/>
      <c r="VE132"/>
      <c r="VF132"/>
      <c r="VG132"/>
      <c r="VH132"/>
      <c r="VI132"/>
      <c r="VJ132"/>
      <c r="VK132"/>
      <c r="VL132"/>
      <c r="VM132"/>
      <c r="VN132"/>
      <c r="VO132"/>
      <c r="VP132"/>
      <c r="VQ132"/>
      <c r="VR132"/>
      <c r="VS132"/>
      <c r="VT132"/>
      <c r="VU132"/>
      <c r="VV132"/>
      <c r="VW132"/>
      <c r="VX132"/>
      <c r="VY132"/>
      <c r="VZ132"/>
      <c r="WA132"/>
      <c r="WB132"/>
      <c r="WC132"/>
      <c r="WD132"/>
      <c r="WE132"/>
      <c r="WF132"/>
      <c r="WG132"/>
      <c r="WH132"/>
      <c r="WI132"/>
      <c r="WJ132"/>
      <c r="WK132"/>
      <c r="WL132"/>
      <c r="WM132"/>
      <c r="WN132"/>
      <c r="WO132"/>
      <c r="WP132"/>
      <c r="WQ132"/>
      <c r="WR132"/>
      <c r="WS132"/>
      <c r="WT132"/>
      <c r="WU132"/>
      <c r="WV132"/>
      <c r="WW132"/>
      <c r="WX132"/>
      <c r="WY132"/>
      <c r="WZ132"/>
      <c r="XA132"/>
      <c r="XB132"/>
      <c r="XC132"/>
      <c r="XD132"/>
      <c r="XE132"/>
      <c r="XF132"/>
      <c r="XG132"/>
      <c r="XH132"/>
      <c r="XI132"/>
      <c r="XJ132"/>
      <c r="XK132"/>
      <c r="XL132"/>
      <c r="XM132"/>
      <c r="XN132"/>
      <c r="XO132"/>
      <c r="XP132"/>
      <c r="XQ132"/>
      <c r="XR132"/>
      <c r="XS132"/>
      <c r="XT132"/>
      <c r="XU132"/>
      <c r="XV132"/>
      <c r="XW132"/>
      <c r="XX132"/>
      <c r="XY132"/>
      <c r="XZ132"/>
      <c r="YA132"/>
      <c r="YB132"/>
      <c r="YC132"/>
      <c r="YD132"/>
      <c r="YE132"/>
      <c r="YF132"/>
      <c r="YG132"/>
      <c r="YH132"/>
      <c r="YI132"/>
      <c r="YJ132"/>
      <c r="YK132"/>
      <c r="YL132"/>
      <c r="YM132"/>
      <c r="YN132"/>
      <c r="YO132"/>
      <c r="YP132"/>
      <c r="YQ132"/>
      <c r="YR132"/>
      <c r="YS132"/>
      <c r="YT132"/>
      <c r="YU132"/>
      <c r="YV132"/>
      <c r="YW132"/>
      <c r="YX132"/>
      <c r="YY132"/>
      <c r="YZ132"/>
      <c r="ZA132"/>
      <c r="ZB132"/>
      <c r="ZC132"/>
      <c r="ZD132"/>
      <c r="ZE132"/>
      <c r="ZF132"/>
      <c r="ZG132"/>
      <c r="ZH132"/>
      <c r="ZI132"/>
      <c r="ZJ132"/>
      <c r="ZK132"/>
      <c r="ZL132"/>
      <c r="ZM132"/>
      <c r="ZN132"/>
      <c r="ZO132"/>
      <c r="ZP132"/>
      <c r="ZQ132"/>
      <c r="ZR132"/>
      <c r="ZS132"/>
      <c r="ZT132"/>
      <c r="ZU132"/>
      <c r="ZV132"/>
      <c r="ZW132"/>
      <c r="ZX132"/>
      <c r="ZY132"/>
      <c r="ZZ132" s="52"/>
      <c r="AAA132" s="192" t="s">
        <v>0</v>
      </c>
      <c r="AAD132" s="90"/>
      <c r="AAE132" s="519">
        <f>IF(S.Planning.CommunicationsPlan="Y",1,0)</f>
        <v>1</v>
      </c>
      <c r="AAF132" s="90"/>
      <c r="AAG132" s="73">
        <f>G131</f>
        <v>41554</v>
      </c>
      <c r="AAH132" s="73">
        <f>G132</f>
        <v>41554</v>
      </c>
      <c r="AAI132" s="72"/>
      <c r="AAJ132" s="75"/>
      <c r="AAK132" s="92" t="str">
        <f>"* drafting COMMUNICATION.PLAN with "&amp;S.Staff.OCOCommunication</f>
        <v>* drafting COMMUNICATION.PLAN with WilliamK</v>
      </c>
      <c r="AAL132" s="90"/>
    </row>
    <row r="133" spans="1:715" ht="15.75" customHeight="1" outlineLevel="2">
      <c r="A133" s="171"/>
      <c r="B133" s="810" t="str">
        <f>AAK133</f>
        <v>* drafting MESSAGE.MAP with WilliamK</v>
      </c>
      <c r="C133" s="790" t="str">
        <f>HYPERLINK("http://deq05/intranet/communication/index.htm","i")</f>
        <v>i</v>
      </c>
      <c r="D133" s="261"/>
      <c r="E133" s="432">
        <f>NETWORKDAYS(G133,H133,S.DDL_DEQClosed)</f>
        <v>1</v>
      </c>
      <c r="F133" s="457">
        <f ca="1">IF(YEAR(H133)&gt;2000,NETWORKDAYS(TODAY(),H133,S.DDL_DEQClosed),0)</f>
        <v>-14</v>
      </c>
      <c r="G133" s="446">
        <f t="shared" si="58"/>
        <v>41554</v>
      </c>
      <c r="H133" s="347">
        <f t="shared" si="58"/>
        <v>41554</v>
      </c>
      <c r="I133" s="244"/>
      <c r="J133" s="193"/>
      <c r="K133" s="193"/>
      <c r="L133" s="46"/>
      <c r="M133" s="46"/>
      <c r="N133" s="46"/>
      <c r="O133" s="46"/>
      <c r="P133" s="46"/>
      <c r="Q133" s="46"/>
      <c r="R133" s="46"/>
      <c r="S133" s="46"/>
      <c r="T133" s="46"/>
      <c r="U133" s="46"/>
      <c r="V133" s="46"/>
      <c r="W133" s="46"/>
      <c r="X133" s="46"/>
      <c r="Y133" s="46"/>
      <c r="Z133" s="46"/>
      <c r="AA133" s="46"/>
      <c r="AB133" s="46"/>
      <c r="AC133" s="46"/>
      <c r="AD133" s="46"/>
      <c r="AE133" s="46"/>
      <c r="AF133" s="46"/>
      <c r="AG133" s="46"/>
      <c r="AH133" s="46"/>
      <c r="AI133" s="46"/>
      <c r="AJ133" s="46"/>
      <c r="AK133" s="46"/>
      <c r="AL133" s="46"/>
      <c r="AM133" s="46"/>
      <c r="AN133" s="46"/>
      <c r="AO133" s="46"/>
      <c r="AP133" s="46"/>
      <c r="AQ133" s="46"/>
      <c r="AR133" s="46"/>
      <c r="AS133" s="46"/>
      <c r="AT133" s="46"/>
      <c r="AU133" s="46"/>
      <c r="AV133" s="46"/>
      <c r="AW133" s="46"/>
      <c r="AX133" s="46"/>
      <c r="AY133" s="46"/>
      <c r="AZ133" s="46"/>
      <c r="BA133" s="46"/>
      <c r="BB133" s="46"/>
      <c r="BC133" s="46"/>
      <c r="BD133" s="46"/>
      <c r="BE133" s="46"/>
      <c r="BF133" s="46"/>
      <c r="BG133" s="46"/>
      <c r="BH133" s="46"/>
      <c r="BI133" s="46"/>
      <c r="BJ133" s="46"/>
      <c r="BK133" s="46"/>
      <c r="BL133" s="46"/>
      <c r="BM133" s="46"/>
      <c r="BN133" s="46"/>
      <c r="BO133" s="46"/>
      <c r="BP133" s="46"/>
      <c r="BQ133" s="46"/>
      <c r="BR133" s="46"/>
      <c r="BS133" s="46"/>
      <c r="BT133" s="46"/>
      <c r="BU133" s="46"/>
      <c r="BV133" s="46"/>
      <c r="BW133" s="46"/>
      <c r="BX133" s="46"/>
      <c r="BY133" s="46"/>
      <c r="BZ133" s="46"/>
      <c r="CA133" s="46"/>
      <c r="CB133" s="46"/>
      <c r="CC133" s="46"/>
      <c r="CD133" s="46"/>
      <c r="CE133" s="46"/>
      <c r="CF133" s="46"/>
      <c r="CG133" s="46"/>
      <c r="CH133" s="46"/>
      <c r="CI133" s="46"/>
      <c r="CJ133" s="46"/>
      <c r="CK133" s="46"/>
      <c r="CL133" s="46"/>
      <c r="CM133" s="46"/>
      <c r="CN133" s="46"/>
      <c r="CO133" s="46"/>
      <c r="CP133" s="46"/>
      <c r="CQ133" s="46"/>
      <c r="CR133" s="46"/>
      <c r="CS133" s="46"/>
      <c r="CT133" s="46"/>
      <c r="CU133" s="46"/>
      <c r="CV133" s="46"/>
      <c r="CW133" s="46"/>
      <c r="CX133" s="46"/>
      <c r="CY133" s="46"/>
      <c r="CZ133" s="46"/>
      <c r="DA133" s="46"/>
      <c r="DB133" s="46"/>
      <c r="DC133" s="46"/>
      <c r="DD133" s="46"/>
      <c r="DE133" s="46"/>
      <c r="DF133" s="46"/>
      <c r="DG133" s="46"/>
      <c r="DH133" s="46"/>
      <c r="DI133" s="46"/>
      <c r="DJ133" s="46"/>
      <c r="DK133" s="46"/>
      <c r="DL133" s="46"/>
      <c r="DM133" s="46"/>
      <c r="DN133" s="46"/>
      <c r="DO133" s="46"/>
      <c r="DP133" s="46"/>
      <c r="AAA133" s="192" t="s">
        <v>0</v>
      </c>
      <c r="AAD133" s="90"/>
      <c r="AAE133" s="520">
        <f>IF(S.Planning.MessageMap="Y",1,0)</f>
        <v>1</v>
      </c>
      <c r="AAF133" s="90" t="s">
        <v>0</v>
      </c>
      <c r="AAG133" s="73">
        <f>G132</f>
        <v>41554</v>
      </c>
      <c r="AAH133" s="73">
        <f>G133</f>
        <v>41554</v>
      </c>
      <c r="AAI133" s="72"/>
      <c r="AAJ133" s="72"/>
      <c r="AAK133" s="92" t="str">
        <f>"* drafting MESSAGE.MAP with "&amp;S.Staff.OCOCommunication</f>
        <v>* drafting MESSAGE.MAP with WilliamK</v>
      </c>
      <c r="AAL133" s="90"/>
      <c r="AAM133"/>
    </row>
    <row r="134" spans="1:715" s="23" customFormat="1" ht="15" customHeight="1" outlineLevel="2">
      <c r="A134" s="171"/>
      <c r="B134" s="810" t="str">
        <f>AAK134</f>
        <v>* drafting  PROGRAM.WEB.PAGE content with team and Michele</v>
      </c>
      <c r="C134" s="362"/>
      <c r="D134" s="261"/>
      <c r="E134" s="432">
        <f>NETWORKDAYS(G134,H134,S.DDL_DEQClosed)</f>
        <v>1</v>
      </c>
      <c r="F134" s="457">
        <f ca="1">IF(YEAR(H134)&gt;2000,NETWORKDAYS(TODAY(),H134,S.DDL_DEQClosed),0)</f>
        <v>-14</v>
      </c>
      <c r="G134" s="446">
        <f t="shared" ref="G134" si="59">AAG134</f>
        <v>41554</v>
      </c>
      <c r="H134" s="347">
        <f t="shared" ref="H134" si="60">AAH134</f>
        <v>41554</v>
      </c>
      <c r="I134" s="244"/>
      <c r="J134" s="194"/>
      <c r="K134" s="49"/>
      <c r="L134" s="49"/>
      <c r="M134" s="49"/>
      <c r="N134" s="49"/>
      <c r="O134" s="49"/>
      <c r="P134" s="49"/>
      <c r="Q134" s="49"/>
      <c r="R134" s="49"/>
      <c r="S134" s="49"/>
      <c r="T134" s="49"/>
      <c r="U134" s="49"/>
      <c r="V134" s="49"/>
      <c r="W134" s="49"/>
      <c r="X134" s="49"/>
      <c r="Y134" s="49"/>
      <c r="Z134" s="49"/>
      <c r="AA134" s="49"/>
      <c r="AB134" s="49"/>
      <c r="AC134" s="49"/>
      <c r="AD134" s="49"/>
      <c r="AE134" s="49"/>
      <c r="AF134" s="49"/>
      <c r="AG134" s="49"/>
      <c r="AH134" s="49"/>
      <c r="AI134" s="49"/>
      <c r="AJ134" s="49"/>
      <c r="AK134" s="49"/>
      <c r="AL134" s="49"/>
      <c r="AM134" s="49"/>
      <c r="AN134" s="49"/>
      <c r="AO134" s="49"/>
      <c r="AP134" s="49"/>
      <c r="AQ134" s="49"/>
      <c r="AR134" s="49"/>
      <c r="AS134" s="49"/>
      <c r="AT134" s="49"/>
      <c r="AU134" s="49"/>
      <c r="AV134" s="49"/>
      <c r="AW134" s="49"/>
      <c r="AX134" s="49"/>
      <c r="AY134" s="49"/>
      <c r="AZ134" s="49"/>
      <c r="BA134" s="49"/>
      <c r="BB134" s="49"/>
      <c r="BC134" s="49"/>
      <c r="BD134" s="49"/>
      <c r="BE134" s="49"/>
      <c r="BF134" s="49"/>
      <c r="BG134" s="49"/>
      <c r="BH134" s="49"/>
      <c r="BI134" s="49"/>
      <c r="BJ134" s="49"/>
      <c r="BK134" s="49"/>
      <c r="BL134" s="49"/>
      <c r="BM134" s="49"/>
      <c r="BN134" s="49"/>
      <c r="BO134" s="49"/>
      <c r="BP134" s="49"/>
      <c r="BQ134" s="49"/>
      <c r="BR134" s="49"/>
      <c r="BS134" s="49"/>
      <c r="BT134" s="49"/>
      <c r="BU134" s="49"/>
      <c r="BV134" s="49"/>
      <c r="BW134" s="49"/>
      <c r="BX134" s="49"/>
      <c r="BY134" s="49"/>
      <c r="BZ134" s="49"/>
      <c r="CA134" s="49"/>
      <c r="CB134" s="49"/>
      <c r="CC134" s="49"/>
      <c r="CD134" s="49"/>
      <c r="CE134" s="49"/>
      <c r="CF134" s="49"/>
      <c r="CG134" s="49"/>
      <c r="CH134" s="49"/>
      <c r="CI134" s="49"/>
      <c r="CJ134" s="49"/>
      <c r="CK134" s="49"/>
      <c r="CL134" s="49"/>
      <c r="CM134" s="49"/>
      <c r="CN134" s="49"/>
      <c r="CO134" s="49"/>
      <c r="CP134" s="49"/>
      <c r="CQ134" s="49"/>
      <c r="CR134" s="49"/>
      <c r="CS134" s="49"/>
      <c r="CT134" s="49"/>
      <c r="CU134" s="49"/>
      <c r="CV134" s="49"/>
      <c r="CW134" s="49"/>
      <c r="CX134" s="49"/>
      <c r="CY134" s="49"/>
      <c r="CZ134" s="49"/>
      <c r="DA134" s="49"/>
      <c r="DB134" s="49"/>
      <c r="DC134" s="49"/>
      <c r="DD134" s="49"/>
      <c r="DE134" s="49"/>
      <c r="DF134" s="49"/>
      <c r="DG134" s="49"/>
      <c r="DH134" s="49"/>
      <c r="DI134" s="49"/>
      <c r="DJ134" s="49"/>
      <c r="DK134" s="49"/>
      <c r="DL134" s="49"/>
      <c r="DM134" s="49"/>
      <c r="DN134" s="49"/>
      <c r="DO134" s="49"/>
      <c r="DP134" s="49"/>
      <c r="DQ134"/>
      <c r="DR134"/>
      <c r="DS134"/>
      <c r="DT134"/>
      <c r="DU134"/>
      <c r="DV134"/>
      <c r="DW134"/>
      <c r="DX134"/>
      <c r="DY134"/>
      <c r="DZ134"/>
      <c r="EA134"/>
      <c r="EB134"/>
      <c r="EC134"/>
      <c r="ED134"/>
      <c r="EE134"/>
      <c r="EF134"/>
      <c r="EG134"/>
      <c r="EH134"/>
      <c r="EI134"/>
      <c r="EJ134"/>
      <c r="EK134"/>
      <c r="EL134"/>
      <c r="EM134"/>
      <c r="EN134"/>
      <c r="EO134"/>
      <c r="EP134"/>
      <c r="EQ134"/>
      <c r="ER134"/>
      <c r="ES134"/>
      <c r="ET134"/>
      <c r="EU134"/>
      <c r="EV134"/>
      <c r="EW134"/>
      <c r="EX134"/>
      <c r="EY134"/>
      <c r="EZ134"/>
      <c r="FA134"/>
      <c r="FB134"/>
      <c r="FC134"/>
      <c r="FD134"/>
      <c r="FE134"/>
      <c r="FF134"/>
      <c r="FG134"/>
      <c r="FH134"/>
      <c r="FI134"/>
      <c r="FJ134"/>
      <c r="FK134"/>
      <c r="FL134"/>
      <c r="FM134"/>
      <c r="FN134"/>
      <c r="FO134"/>
      <c r="FP134"/>
      <c r="FQ134"/>
      <c r="FR134"/>
      <c r="FS134"/>
      <c r="FT134"/>
      <c r="FU134"/>
      <c r="FV134"/>
      <c r="FW134"/>
      <c r="FX134"/>
      <c r="FY134"/>
      <c r="FZ134"/>
      <c r="GA134"/>
      <c r="GB134"/>
      <c r="GC134"/>
      <c r="GD134"/>
      <c r="GE134"/>
      <c r="GF134"/>
      <c r="GG134"/>
      <c r="GH134"/>
      <c r="GI134"/>
      <c r="GJ134"/>
      <c r="GK134"/>
      <c r="GL134"/>
      <c r="GM134"/>
      <c r="GN134"/>
      <c r="GO134"/>
      <c r="GP134"/>
      <c r="GQ134"/>
      <c r="GR134"/>
      <c r="GS134"/>
      <c r="GT134"/>
      <c r="GU134"/>
      <c r="GV134"/>
      <c r="GW134"/>
      <c r="GX134"/>
      <c r="GY134"/>
      <c r="GZ134"/>
      <c r="HA134"/>
      <c r="HB134"/>
      <c r="HC134"/>
      <c r="HD134"/>
      <c r="HE134"/>
      <c r="HF134"/>
      <c r="HG134"/>
      <c r="HH134"/>
      <c r="HI134"/>
      <c r="HJ134"/>
      <c r="HK134"/>
      <c r="HL134"/>
      <c r="HM134"/>
      <c r="HN134"/>
      <c r="HO134"/>
      <c r="HP134"/>
      <c r="HQ134"/>
      <c r="HR134"/>
      <c r="HS134"/>
      <c r="HT134"/>
      <c r="HU134"/>
      <c r="HV134"/>
      <c r="HW134"/>
      <c r="HX134"/>
      <c r="HY134"/>
      <c r="HZ134"/>
      <c r="IA134"/>
      <c r="IB134"/>
      <c r="IC134"/>
      <c r="ID134"/>
      <c r="IE134"/>
      <c r="IF134"/>
      <c r="IG134"/>
      <c r="IH134"/>
      <c r="II134"/>
      <c r="IJ134"/>
      <c r="IK134"/>
      <c r="IL134"/>
      <c r="IM134"/>
      <c r="IN134"/>
      <c r="IO134"/>
      <c r="IP134"/>
      <c r="IQ134"/>
      <c r="IR134"/>
      <c r="IS134"/>
      <c r="IT134"/>
      <c r="IU134"/>
      <c r="IV134"/>
      <c r="IW134"/>
      <c r="IX134"/>
      <c r="IY134"/>
      <c r="IZ134"/>
      <c r="JA134"/>
      <c r="JB134"/>
      <c r="JC134"/>
      <c r="JD134"/>
      <c r="JE134"/>
      <c r="JF134"/>
      <c r="JG134"/>
      <c r="JH134"/>
      <c r="JI134"/>
      <c r="JJ134"/>
      <c r="JK134"/>
      <c r="JL134"/>
      <c r="JM134"/>
      <c r="JN134"/>
      <c r="JO134"/>
      <c r="JP134"/>
      <c r="JQ134"/>
      <c r="JR134"/>
      <c r="JS134"/>
      <c r="JT134"/>
      <c r="JU134"/>
      <c r="JV134"/>
      <c r="JW134"/>
      <c r="JX134"/>
      <c r="JY134"/>
      <c r="JZ134"/>
      <c r="KA134"/>
      <c r="KB134"/>
      <c r="KC134"/>
      <c r="KD134"/>
      <c r="KE134"/>
      <c r="KF134"/>
      <c r="KG134"/>
      <c r="KH134"/>
      <c r="KI134"/>
      <c r="KJ134"/>
      <c r="KK134"/>
      <c r="KL134"/>
      <c r="KM134"/>
      <c r="KN134"/>
      <c r="KO134"/>
      <c r="KP134"/>
      <c r="KQ134"/>
      <c r="KR134"/>
      <c r="KS134"/>
      <c r="KT134"/>
      <c r="KU134"/>
      <c r="KV134"/>
      <c r="KW134"/>
      <c r="KX134"/>
      <c r="KY134"/>
      <c r="KZ134"/>
      <c r="LA134"/>
      <c r="LB134"/>
      <c r="LC134"/>
      <c r="LD134"/>
      <c r="LE134"/>
      <c r="LF134"/>
      <c r="LG134"/>
      <c r="LH134"/>
      <c r="LI134"/>
      <c r="LJ134"/>
      <c r="LK134"/>
      <c r="LL134"/>
      <c r="LM134"/>
      <c r="LN134"/>
      <c r="LO134"/>
      <c r="LP134"/>
      <c r="LQ134"/>
      <c r="LR134"/>
      <c r="LS134"/>
      <c r="LT134"/>
      <c r="LU134"/>
      <c r="LV134"/>
      <c r="LW134"/>
      <c r="LX134"/>
      <c r="LY134"/>
      <c r="LZ134"/>
      <c r="MA134"/>
      <c r="MB134"/>
      <c r="MC134"/>
      <c r="MD134"/>
      <c r="ME134"/>
      <c r="MF134"/>
      <c r="MG134"/>
      <c r="MH134"/>
      <c r="MI134"/>
      <c r="MJ134"/>
      <c r="MK134"/>
      <c r="ML134"/>
      <c r="MM134"/>
      <c r="MN134"/>
      <c r="MO134"/>
      <c r="MP134"/>
      <c r="MQ134"/>
      <c r="MR134"/>
      <c r="MS134"/>
      <c r="MT134"/>
      <c r="MU134"/>
      <c r="MV134"/>
      <c r="MW134"/>
      <c r="MX134"/>
      <c r="MY134"/>
      <c r="MZ134"/>
      <c r="NA134"/>
      <c r="NB134"/>
      <c r="NC134"/>
      <c r="ND134"/>
      <c r="NE134"/>
      <c r="NF134"/>
      <c r="NG134"/>
      <c r="NH134"/>
      <c r="NI134"/>
      <c r="NJ134"/>
      <c r="NK134"/>
      <c r="NL134"/>
      <c r="NM134"/>
      <c r="NN134"/>
      <c r="NO134"/>
      <c r="NP134"/>
      <c r="NQ134"/>
      <c r="NR134"/>
      <c r="NS134"/>
      <c r="NT134"/>
      <c r="NU134"/>
      <c r="NV134"/>
      <c r="NW134"/>
      <c r="NX134"/>
      <c r="NY134"/>
      <c r="NZ134"/>
      <c r="OA134"/>
      <c r="OB134"/>
      <c r="OC134"/>
      <c r="OD134"/>
      <c r="OE134"/>
      <c r="OF134"/>
      <c r="OG134"/>
      <c r="OH134"/>
      <c r="OI134"/>
      <c r="OJ134"/>
      <c r="OK134"/>
      <c r="OL134"/>
      <c r="OM134"/>
      <c r="ON134"/>
      <c r="OO134"/>
      <c r="OP134"/>
      <c r="OQ134"/>
      <c r="OR134"/>
      <c r="OS134"/>
      <c r="OT134"/>
      <c r="OU134"/>
      <c r="OV134"/>
      <c r="OW134"/>
      <c r="OX134"/>
      <c r="OY134"/>
      <c r="OZ134"/>
      <c r="PA134"/>
      <c r="PB134"/>
      <c r="PC134"/>
      <c r="PD134"/>
      <c r="PE134"/>
      <c r="PF134"/>
      <c r="PG134"/>
      <c r="PH134"/>
      <c r="PI134"/>
      <c r="PJ134"/>
      <c r="PK134"/>
      <c r="PL134"/>
      <c r="PM134"/>
      <c r="PN134"/>
      <c r="PO134"/>
      <c r="PP134"/>
      <c r="PQ134"/>
      <c r="PR134"/>
      <c r="PS134"/>
      <c r="PT134"/>
      <c r="PU134"/>
      <c r="PV134"/>
      <c r="PW134"/>
      <c r="PX134"/>
      <c r="PY134"/>
      <c r="PZ134"/>
      <c r="QA134"/>
      <c r="QB134"/>
      <c r="QC134"/>
      <c r="QD134"/>
      <c r="QE134"/>
      <c r="QF134"/>
      <c r="QG134"/>
      <c r="QH134"/>
      <c r="QI134"/>
      <c r="QJ134"/>
      <c r="QK134"/>
      <c r="QL134"/>
      <c r="QM134"/>
      <c r="QN134"/>
      <c r="QO134"/>
      <c r="QP134"/>
      <c r="QQ134"/>
      <c r="QR134"/>
      <c r="QS134"/>
      <c r="QT134"/>
      <c r="QU134"/>
      <c r="QV134"/>
      <c r="QW134"/>
      <c r="QX134"/>
      <c r="QY134"/>
      <c r="QZ134"/>
      <c r="RA134"/>
      <c r="RB134"/>
      <c r="RC134"/>
      <c r="RD134"/>
      <c r="RE134"/>
      <c r="RF134"/>
      <c r="RG134"/>
      <c r="RH134"/>
      <c r="RI134"/>
      <c r="RJ134"/>
      <c r="RK134"/>
      <c r="RL134"/>
      <c r="RM134"/>
      <c r="RN134"/>
      <c r="RO134"/>
      <c r="RP134"/>
      <c r="RQ134"/>
      <c r="RR134"/>
      <c r="RS134"/>
      <c r="RT134"/>
      <c r="RU134"/>
      <c r="RV134"/>
      <c r="RW134"/>
      <c r="RX134"/>
      <c r="RY134"/>
      <c r="RZ134"/>
      <c r="SA134"/>
      <c r="SB134"/>
      <c r="SC134"/>
      <c r="SD134"/>
      <c r="SE134"/>
      <c r="SF134"/>
      <c r="SG134"/>
      <c r="SH134"/>
      <c r="SI134"/>
      <c r="SJ134"/>
      <c r="SK134"/>
      <c r="SL134"/>
      <c r="SM134"/>
      <c r="SN134"/>
      <c r="SO134"/>
      <c r="SP134"/>
      <c r="SQ134"/>
      <c r="SR134"/>
      <c r="SS134"/>
      <c r="ST134"/>
      <c r="SU134"/>
      <c r="SV134"/>
      <c r="SW134"/>
      <c r="SX134"/>
      <c r="SY134"/>
      <c r="SZ134"/>
      <c r="TA134"/>
      <c r="TB134"/>
      <c r="TC134"/>
      <c r="TD134"/>
      <c r="TE134"/>
      <c r="TF134"/>
      <c r="TG134"/>
      <c r="TH134"/>
      <c r="TI134"/>
      <c r="TJ134"/>
      <c r="TK134"/>
      <c r="TL134"/>
      <c r="TM134"/>
      <c r="TN134"/>
      <c r="TO134"/>
      <c r="TP134"/>
      <c r="TQ134"/>
      <c r="TR134"/>
      <c r="TS134"/>
      <c r="TT134"/>
      <c r="TU134"/>
      <c r="TV134"/>
      <c r="TW134"/>
      <c r="TX134"/>
      <c r="TY134"/>
      <c r="TZ134"/>
      <c r="UA134"/>
      <c r="UB134"/>
      <c r="UC134"/>
      <c r="UD134"/>
      <c r="UE134"/>
      <c r="UF134"/>
      <c r="UG134"/>
      <c r="UH134"/>
      <c r="UI134"/>
      <c r="UJ134"/>
      <c r="UK134"/>
      <c r="UL134"/>
      <c r="UM134"/>
      <c r="UN134"/>
      <c r="UO134"/>
      <c r="UP134"/>
      <c r="UQ134"/>
      <c r="UR134"/>
      <c r="US134"/>
      <c r="UT134"/>
      <c r="UU134"/>
      <c r="UV134"/>
      <c r="UW134"/>
      <c r="UX134"/>
      <c r="UY134"/>
      <c r="UZ134"/>
      <c r="VA134"/>
      <c r="VB134"/>
      <c r="VC134"/>
      <c r="VD134"/>
      <c r="VE134"/>
      <c r="VF134"/>
      <c r="VG134"/>
      <c r="VH134"/>
      <c r="VI134"/>
      <c r="VJ134"/>
      <c r="VK134"/>
      <c r="VL134"/>
      <c r="VM134"/>
      <c r="VN134"/>
      <c r="VO134"/>
      <c r="VP134"/>
      <c r="VQ134"/>
      <c r="VR134"/>
      <c r="VS134"/>
      <c r="VT134"/>
      <c r="VU134"/>
      <c r="VV134"/>
      <c r="VW134"/>
      <c r="VX134"/>
      <c r="VY134"/>
      <c r="VZ134"/>
      <c r="WA134"/>
      <c r="WB134"/>
      <c r="WC134"/>
      <c r="WD134"/>
      <c r="WE134"/>
      <c r="WF134"/>
      <c r="WG134"/>
      <c r="WH134"/>
      <c r="WI134"/>
      <c r="WJ134"/>
      <c r="WK134"/>
      <c r="WL134"/>
      <c r="WM134"/>
      <c r="WN134"/>
      <c r="WO134"/>
      <c r="WP134"/>
      <c r="WQ134"/>
      <c r="WR134"/>
      <c r="WS134"/>
      <c r="WT134"/>
      <c r="WU134"/>
      <c r="WV134"/>
      <c r="WW134"/>
      <c r="WX134"/>
      <c r="WY134"/>
      <c r="WZ134"/>
      <c r="XA134"/>
      <c r="XB134"/>
      <c r="XC134"/>
      <c r="XD134"/>
      <c r="XE134"/>
      <c r="XF134"/>
      <c r="XG134"/>
      <c r="XH134"/>
      <c r="XI134"/>
      <c r="XJ134"/>
      <c r="XK134"/>
      <c r="XL134"/>
      <c r="XM134"/>
      <c r="XN134"/>
      <c r="XO134"/>
      <c r="XP134"/>
      <c r="XQ134"/>
      <c r="XR134"/>
      <c r="XS134"/>
      <c r="XT134"/>
      <c r="XU134"/>
      <c r="XV134"/>
      <c r="XW134"/>
      <c r="XX134"/>
      <c r="XY134"/>
      <c r="XZ134"/>
      <c r="YA134"/>
      <c r="YB134"/>
      <c r="YC134"/>
      <c r="YD134"/>
      <c r="YE134"/>
      <c r="YF134"/>
      <c r="YG134"/>
      <c r="YH134"/>
      <c r="YI134"/>
      <c r="YJ134"/>
      <c r="YK134"/>
      <c r="YL134"/>
      <c r="YM134"/>
      <c r="YN134"/>
      <c r="YO134"/>
      <c r="YP134"/>
      <c r="YQ134"/>
      <c r="YR134"/>
      <c r="YS134"/>
      <c r="YT134"/>
      <c r="YU134"/>
      <c r="YV134"/>
      <c r="YW134"/>
      <c r="YX134"/>
      <c r="YY134"/>
      <c r="YZ134"/>
      <c r="ZA134"/>
      <c r="ZB134"/>
      <c r="ZC134"/>
      <c r="ZD134"/>
      <c r="ZE134"/>
      <c r="ZF134"/>
      <c r="ZG134"/>
      <c r="ZH134"/>
      <c r="ZI134"/>
      <c r="ZJ134"/>
      <c r="ZK134"/>
      <c r="ZL134"/>
      <c r="ZM134"/>
      <c r="ZN134"/>
      <c r="ZO134"/>
      <c r="ZP134"/>
      <c r="ZQ134"/>
      <c r="ZR134"/>
      <c r="ZS134"/>
      <c r="ZT134"/>
      <c r="ZU134"/>
      <c r="ZV134"/>
      <c r="ZW134"/>
      <c r="ZX134"/>
      <c r="ZY134"/>
      <c r="ZZ134" s="52"/>
      <c r="AAA134" s="192"/>
      <c r="AAD134" s="90"/>
      <c r="AAE134" s="520">
        <f>IF(S.Planning.MessageMap="Y",1,0)</f>
        <v>1</v>
      </c>
      <c r="AAF134" s="90" t="s">
        <v>0</v>
      </c>
      <c r="AAG134" s="73">
        <f>G133</f>
        <v>41554</v>
      </c>
      <c r="AAH134" s="73">
        <f>G134</f>
        <v>41554</v>
      </c>
      <c r="AAI134" s="71"/>
      <c r="AAJ134" s="56"/>
      <c r="AAK134" s="254" t="str">
        <f>"* drafting  PROGRAM.WEB.PAGE content with team and "&amp;S.Staff.WebMaster</f>
        <v>* drafting  PROGRAM.WEB.PAGE content with team and Michele</v>
      </c>
      <c r="AAL134" s="90"/>
    </row>
    <row r="135" spans="1:715" s="23" customFormat="1" ht="15" customHeight="1" outlineLevel="2">
      <c r="A135" s="171"/>
      <c r="B135" s="810" t="s">
        <v>433</v>
      </c>
      <c r="C135" s="362"/>
      <c r="D135" s="378"/>
      <c r="E135" s="342">
        <f t="shared" ref="E135:E145" si="61">NETWORKDAYS(G135,H135,S.DDL_DEQClosed)</f>
        <v>1</v>
      </c>
      <c r="F135" s="457">
        <f t="shared" ref="F135:F145" ca="1" si="62">IF(YEAR(H135)&gt;2000,NETWORKDAYS(TODAY(),H135,S.DDL_DEQClosed),0)</f>
        <v>-14</v>
      </c>
      <c r="G135" s="347">
        <f t="shared" ref="G135" si="63">AAG135</f>
        <v>41554</v>
      </c>
      <c r="H135" s="343">
        <f t="shared" ref="H135:H145" si="64">AAH135</f>
        <v>41554</v>
      </c>
      <c r="I135" s="244"/>
      <c r="J135" s="194"/>
      <c r="K135" s="49"/>
      <c r="L135" s="49"/>
      <c r="M135" s="49"/>
      <c r="N135" s="49"/>
      <c r="O135" s="49"/>
      <c r="P135" s="49"/>
      <c r="Q135" s="49"/>
      <c r="R135" s="49"/>
      <c r="S135" s="49"/>
      <c r="T135" s="49"/>
      <c r="U135" s="49"/>
      <c r="V135" s="49"/>
      <c r="W135" s="49"/>
      <c r="X135" s="49"/>
      <c r="Y135" s="49"/>
      <c r="Z135" s="49"/>
      <c r="AA135" s="49"/>
      <c r="AB135" s="49"/>
      <c r="AC135" s="49"/>
      <c r="AD135" s="49"/>
      <c r="AE135" s="49"/>
      <c r="AF135" s="49"/>
      <c r="AG135" s="49"/>
      <c r="AH135" s="49"/>
      <c r="AI135" s="49"/>
      <c r="AJ135" s="49"/>
      <c r="AK135" s="49"/>
      <c r="AL135" s="49"/>
      <c r="AM135" s="49"/>
      <c r="AN135" s="49"/>
      <c r="AO135" s="49"/>
      <c r="AP135" s="49"/>
      <c r="AQ135" s="49"/>
      <c r="AR135" s="49"/>
      <c r="AS135" s="49"/>
      <c r="AT135" s="49"/>
      <c r="AU135" s="49"/>
      <c r="AV135" s="49"/>
      <c r="AW135" s="49"/>
      <c r="AX135" s="49"/>
      <c r="AY135" s="49"/>
      <c r="AZ135" s="49"/>
      <c r="BA135" s="49"/>
      <c r="BB135" s="49"/>
      <c r="BC135" s="49"/>
      <c r="BD135" s="49"/>
      <c r="BE135" s="49"/>
      <c r="BF135" s="49"/>
      <c r="BG135" s="49"/>
      <c r="BH135" s="49"/>
      <c r="BI135" s="49"/>
      <c r="BJ135" s="49"/>
      <c r="BK135" s="49"/>
      <c r="BL135" s="49"/>
      <c r="BM135" s="49"/>
      <c r="BN135" s="49"/>
      <c r="BO135" s="49"/>
      <c r="BP135" s="49"/>
      <c r="BQ135" s="49"/>
      <c r="BR135" s="49"/>
      <c r="BS135" s="49"/>
      <c r="BT135" s="49"/>
      <c r="BU135" s="49"/>
      <c r="BV135" s="49"/>
      <c r="BW135" s="49"/>
      <c r="BX135" s="49"/>
      <c r="BY135" s="49"/>
      <c r="BZ135" s="49"/>
      <c r="CA135" s="49"/>
      <c r="CB135" s="49"/>
      <c r="CC135" s="49"/>
      <c r="CD135" s="49"/>
      <c r="CE135" s="49"/>
      <c r="CF135" s="49"/>
      <c r="CG135" s="49"/>
      <c r="CH135" s="49"/>
      <c r="CI135" s="49"/>
      <c r="CJ135" s="49"/>
      <c r="CK135" s="49"/>
      <c r="CL135" s="49"/>
      <c r="CM135" s="49"/>
      <c r="CN135" s="49"/>
      <c r="CO135" s="49"/>
      <c r="CP135" s="49"/>
      <c r="CQ135" s="49"/>
      <c r="CR135" s="49"/>
      <c r="CS135" s="49"/>
      <c r="CT135" s="49"/>
      <c r="CU135" s="49"/>
      <c r="CV135" s="49"/>
      <c r="CW135" s="49"/>
      <c r="CX135" s="49"/>
      <c r="CY135" s="49"/>
      <c r="CZ135" s="49"/>
      <c r="DA135" s="49"/>
      <c r="DB135" s="49"/>
      <c r="DC135" s="49"/>
      <c r="DD135" s="49"/>
      <c r="DE135" s="49"/>
      <c r="DF135" s="49"/>
      <c r="DG135" s="49"/>
      <c r="DH135" s="49"/>
      <c r="DI135" s="49"/>
      <c r="DJ135" s="49"/>
      <c r="DK135" s="49"/>
      <c r="DL135" s="49"/>
      <c r="DM135" s="49"/>
      <c r="DN135" s="49"/>
      <c r="DO135" s="49"/>
      <c r="DP135" s="49"/>
      <c r="DQ135"/>
      <c r="DR135"/>
      <c r="DS135"/>
      <c r="DT135"/>
      <c r="DU135"/>
      <c r="DV135"/>
      <c r="DW135"/>
      <c r="DX135"/>
      <c r="DY135"/>
      <c r="DZ135"/>
      <c r="EA135"/>
      <c r="EB135"/>
      <c r="EC135"/>
      <c r="ED135"/>
      <c r="EE135"/>
      <c r="EF135"/>
      <c r="EG135"/>
      <c r="EH135"/>
      <c r="EI135"/>
      <c r="EJ135"/>
      <c r="EK135"/>
      <c r="EL135"/>
      <c r="EM135"/>
      <c r="EN135"/>
      <c r="EO135"/>
      <c r="EP135"/>
      <c r="EQ135"/>
      <c r="ER135"/>
      <c r="ES135"/>
      <c r="ET135"/>
      <c r="EU135"/>
      <c r="EV135"/>
      <c r="EW135"/>
      <c r="EX135"/>
      <c r="EY135"/>
      <c r="EZ135"/>
      <c r="FA135"/>
      <c r="FB135"/>
      <c r="FC135"/>
      <c r="FD135"/>
      <c r="FE135"/>
      <c r="FF135"/>
      <c r="FG135"/>
      <c r="FH135"/>
      <c r="FI135"/>
      <c r="FJ135"/>
      <c r="FK135"/>
      <c r="FL135"/>
      <c r="FM135"/>
      <c r="FN135"/>
      <c r="FO135"/>
      <c r="FP135"/>
      <c r="FQ135"/>
      <c r="FR135"/>
      <c r="FS135"/>
      <c r="FT135"/>
      <c r="FU135"/>
      <c r="FV135"/>
      <c r="FW135"/>
      <c r="FX135"/>
      <c r="FY135"/>
      <c r="FZ135"/>
      <c r="GA135"/>
      <c r="GB135"/>
      <c r="GC135"/>
      <c r="GD135"/>
      <c r="GE135"/>
      <c r="GF135"/>
      <c r="GG135"/>
      <c r="GH135"/>
      <c r="GI135"/>
      <c r="GJ135"/>
      <c r="GK135"/>
      <c r="GL135"/>
      <c r="GM135"/>
      <c r="GN135"/>
      <c r="GO135"/>
      <c r="GP135"/>
      <c r="GQ135"/>
      <c r="GR135"/>
      <c r="GS135"/>
      <c r="GT135"/>
      <c r="GU135"/>
      <c r="GV135"/>
      <c r="GW135"/>
      <c r="GX135"/>
      <c r="GY135"/>
      <c r="GZ135"/>
      <c r="HA135"/>
      <c r="HB135"/>
      <c r="HC135"/>
      <c r="HD135"/>
      <c r="HE135"/>
      <c r="HF135"/>
      <c r="HG135"/>
      <c r="HH135"/>
      <c r="HI135"/>
      <c r="HJ135"/>
      <c r="HK135"/>
      <c r="HL135"/>
      <c r="HM135"/>
      <c r="HN135"/>
      <c r="HO135"/>
      <c r="HP135"/>
      <c r="HQ135"/>
      <c r="HR135"/>
      <c r="HS135"/>
      <c r="HT135"/>
      <c r="HU135"/>
      <c r="HV135"/>
      <c r="HW135"/>
      <c r="HX135"/>
      <c r="HY135"/>
      <c r="HZ135"/>
      <c r="IA135"/>
      <c r="IB135"/>
      <c r="IC135"/>
      <c r="ID135"/>
      <c r="IE135"/>
      <c r="IF135"/>
      <c r="IG135"/>
      <c r="IH135"/>
      <c r="II135"/>
      <c r="IJ135"/>
      <c r="IK135"/>
      <c r="IL135"/>
      <c r="IM135"/>
      <c r="IN135"/>
      <c r="IO135"/>
      <c r="IP135"/>
      <c r="IQ135"/>
      <c r="IR135"/>
      <c r="IS135"/>
      <c r="IT135"/>
      <c r="IU135"/>
      <c r="IV135"/>
      <c r="IW135"/>
      <c r="IX135"/>
      <c r="IY135"/>
      <c r="IZ135"/>
      <c r="JA135"/>
      <c r="JB135"/>
      <c r="JC135"/>
      <c r="JD135"/>
      <c r="JE135"/>
      <c r="JF135"/>
      <c r="JG135"/>
      <c r="JH135"/>
      <c r="JI135"/>
      <c r="JJ135"/>
      <c r="JK135"/>
      <c r="JL135"/>
      <c r="JM135"/>
      <c r="JN135"/>
      <c r="JO135"/>
      <c r="JP135"/>
      <c r="JQ135"/>
      <c r="JR135"/>
      <c r="JS135"/>
      <c r="JT135"/>
      <c r="JU135"/>
      <c r="JV135"/>
      <c r="JW135"/>
      <c r="JX135"/>
      <c r="JY135"/>
      <c r="JZ135"/>
      <c r="KA135"/>
      <c r="KB135"/>
      <c r="KC135"/>
      <c r="KD135"/>
      <c r="KE135"/>
      <c r="KF135"/>
      <c r="KG135"/>
      <c r="KH135"/>
      <c r="KI135"/>
      <c r="KJ135"/>
      <c r="KK135"/>
      <c r="KL135"/>
      <c r="KM135"/>
      <c r="KN135"/>
      <c r="KO135"/>
      <c r="KP135"/>
      <c r="KQ135"/>
      <c r="KR135"/>
      <c r="KS135"/>
      <c r="KT135"/>
      <c r="KU135"/>
      <c r="KV135"/>
      <c r="KW135"/>
      <c r="KX135"/>
      <c r="KY135"/>
      <c r="KZ135"/>
      <c r="LA135"/>
      <c r="LB135"/>
      <c r="LC135"/>
      <c r="LD135"/>
      <c r="LE135"/>
      <c r="LF135"/>
      <c r="LG135"/>
      <c r="LH135"/>
      <c r="LI135"/>
      <c r="LJ135"/>
      <c r="LK135"/>
      <c r="LL135"/>
      <c r="LM135"/>
      <c r="LN135"/>
      <c r="LO135"/>
      <c r="LP135"/>
      <c r="LQ135"/>
      <c r="LR135"/>
      <c r="LS135"/>
      <c r="LT135"/>
      <c r="LU135"/>
      <c r="LV135"/>
      <c r="LW135"/>
      <c r="LX135"/>
      <c r="LY135"/>
      <c r="LZ135"/>
      <c r="MA135"/>
      <c r="MB135"/>
      <c r="MC135"/>
      <c r="MD135"/>
      <c r="ME135"/>
      <c r="MF135"/>
      <c r="MG135"/>
      <c r="MH135"/>
      <c r="MI135"/>
      <c r="MJ135"/>
      <c r="MK135"/>
      <c r="ML135"/>
      <c r="MM135"/>
      <c r="MN135"/>
      <c r="MO135"/>
      <c r="MP135"/>
      <c r="MQ135"/>
      <c r="MR135"/>
      <c r="MS135"/>
      <c r="MT135"/>
      <c r="MU135"/>
      <c r="MV135"/>
      <c r="MW135"/>
      <c r="MX135"/>
      <c r="MY135"/>
      <c r="MZ135"/>
      <c r="NA135"/>
      <c r="NB135"/>
      <c r="NC135"/>
      <c r="ND135"/>
      <c r="NE135"/>
      <c r="NF135"/>
      <c r="NG135"/>
      <c r="NH135"/>
      <c r="NI135"/>
      <c r="NJ135"/>
      <c r="NK135"/>
      <c r="NL135"/>
      <c r="NM135"/>
      <c r="NN135"/>
      <c r="NO135"/>
      <c r="NP135"/>
      <c r="NQ135"/>
      <c r="NR135"/>
      <c r="NS135"/>
      <c r="NT135"/>
      <c r="NU135"/>
      <c r="NV135"/>
      <c r="NW135"/>
      <c r="NX135"/>
      <c r="NY135"/>
      <c r="NZ135"/>
      <c r="OA135"/>
      <c r="OB135"/>
      <c r="OC135"/>
      <c r="OD135"/>
      <c r="OE135"/>
      <c r="OF135"/>
      <c r="OG135"/>
      <c r="OH135"/>
      <c r="OI135"/>
      <c r="OJ135"/>
      <c r="OK135"/>
      <c r="OL135"/>
      <c r="OM135"/>
      <c r="ON135"/>
      <c r="OO135"/>
      <c r="OP135"/>
      <c r="OQ135"/>
      <c r="OR135"/>
      <c r="OS135"/>
      <c r="OT135"/>
      <c r="OU135"/>
      <c r="OV135"/>
      <c r="OW135"/>
      <c r="OX135"/>
      <c r="OY135"/>
      <c r="OZ135"/>
      <c r="PA135"/>
      <c r="PB135"/>
      <c r="PC135"/>
      <c r="PD135"/>
      <c r="PE135"/>
      <c r="PF135"/>
      <c r="PG135"/>
      <c r="PH135"/>
      <c r="PI135"/>
      <c r="PJ135"/>
      <c r="PK135"/>
      <c r="PL135"/>
      <c r="PM135"/>
      <c r="PN135"/>
      <c r="PO135"/>
      <c r="PP135"/>
      <c r="PQ135"/>
      <c r="PR135"/>
      <c r="PS135"/>
      <c r="PT135"/>
      <c r="PU135"/>
      <c r="PV135"/>
      <c r="PW135"/>
      <c r="PX135"/>
      <c r="PY135"/>
      <c r="PZ135"/>
      <c r="QA135"/>
      <c r="QB135"/>
      <c r="QC135"/>
      <c r="QD135"/>
      <c r="QE135"/>
      <c r="QF135"/>
      <c r="QG135"/>
      <c r="QH135"/>
      <c r="QI135"/>
      <c r="QJ135"/>
      <c r="QK135"/>
      <c r="QL135"/>
      <c r="QM135"/>
      <c r="QN135"/>
      <c r="QO135"/>
      <c r="QP135"/>
      <c r="QQ135"/>
      <c r="QR135"/>
      <c r="QS135"/>
      <c r="QT135"/>
      <c r="QU135"/>
      <c r="QV135"/>
      <c r="QW135"/>
      <c r="QX135"/>
      <c r="QY135"/>
      <c r="QZ135"/>
      <c r="RA135"/>
      <c r="RB135"/>
      <c r="RC135"/>
      <c r="RD135"/>
      <c r="RE135"/>
      <c r="RF135"/>
      <c r="RG135"/>
      <c r="RH135"/>
      <c r="RI135"/>
      <c r="RJ135"/>
      <c r="RK135"/>
      <c r="RL135"/>
      <c r="RM135"/>
      <c r="RN135"/>
      <c r="RO135"/>
      <c r="RP135"/>
      <c r="RQ135"/>
      <c r="RR135"/>
      <c r="RS135"/>
      <c r="RT135"/>
      <c r="RU135"/>
      <c r="RV135"/>
      <c r="RW135"/>
      <c r="RX135"/>
      <c r="RY135"/>
      <c r="RZ135"/>
      <c r="SA135"/>
      <c r="SB135"/>
      <c r="SC135"/>
      <c r="SD135"/>
      <c r="SE135"/>
      <c r="SF135"/>
      <c r="SG135"/>
      <c r="SH135"/>
      <c r="SI135"/>
      <c r="SJ135"/>
      <c r="SK135"/>
      <c r="SL135"/>
      <c r="SM135"/>
      <c r="SN135"/>
      <c r="SO135"/>
      <c r="SP135"/>
      <c r="SQ135"/>
      <c r="SR135"/>
      <c r="SS135"/>
      <c r="ST135"/>
      <c r="SU135"/>
      <c r="SV135"/>
      <c r="SW135"/>
      <c r="SX135"/>
      <c r="SY135"/>
      <c r="SZ135"/>
      <c r="TA135"/>
      <c r="TB135"/>
      <c r="TC135"/>
      <c r="TD135"/>
      <c r="TE135"/>
      <c r="TF135"/>
      <c r="TG135"/>
      <c r="TH135"/>
      <c r="TI135"/>
      <c r="TJ135"/>
      <c r="TK135"/>
      <c r="TL135"/>
      <c r="TM135"/>
      <c r="TN135"/>
      <c r="TO135"/>
      <c r="TP135"/>
      <c r="TQ135"/>
      <c r="TR135"/>
      <c r="TS135"/>
      <c r="TT135"/>
      <c r="TU135"/>
      <c r="TV135"/>
      <c r="TW135"/>
      <c r="TX135"/>
      <c r="TY135"/>
      <c r="TZ135"/>
      <c r="UA135"/>
      <c r="UB135"/>
      <c r="UC135"/>
      <c r="UD135"/>
      <c r="UE135"/>
      <c r="UF135"/>
      <c r="UG135"/>
      <c r="UH135"/>
      <c r="UI135"/>
      <c r="UJ135"/>
      <c r="UK135"/>
      <c r="UL135"/>
      <c r="UM135"/>
      <c r="UN135"/>
      <c r="UO135"/>
      <c r="UP135"/>
      <c r="UQ135"/>
      <c r="UR135"/>
      <c r="US135"/>
      <c r="UT135"/>
      <c r="UU135"/>
      <c r="UV135"/>
      <c r="UW135"/>
      <c r="UX135"/>
      <c r="UY135"/>
      <c r="UZ135"/>
      <c r="VA135"/>
      <c r="VB135"/>
      <c r="VC135"/>
      <c r="VD135"/>
      <c r="VE135"/>
      <c r="VF135"/>
      <c r="VG135"/>
      <c r="VH135"/>
      <c r="VI135"/>
      <c r="VJ135"/>
      <c r="VK135"/>
      <c r="VL135"/>
      <c r="VM135"/>
      <c r="VN135"/>
      <c r="VO135"/>
      <c r="VP135"/>
      <c r="VQ135"/>
      <c r="VR135"/>
      <c r="VS135"/>
      <c r="VT135"/>
      <c r="VU135"/>
      <c r="VV135"/>
      <c r="VW135"/>
      <c r="VX135"/>
      <c r="VY135"/>
      <c r="VZ135"/>
      <c r="WA135"/>
      <c r="WB135"/>
      <c r="WC135"/>
      <c r="WD135"/>
      <c r="WE135"/>
      <c r="WF135"/>
      <c r="WG135"/>
      <c r="WH135"/>
      <c r="WI135"/>
      <c r="WJ135"/>
      <c r="WK135"/>
      <c r="WL135"/>
      <c r="WM135"/>
      <c r="WN135"/>
      <c r="WO135"/>
      <c r="WP135"/>
      <c r="WQ135"/>
      <c r="WR135"/>
      <c r="WS135"/>
      <c r="WT135"/>
      <c r="WU135"/>
      <c r="WV135"/>
      <c r="WW135"/>
      <c r="WX135"/>
      <c r="WY135"/>
      <c r="WZ135"/>
      <c r="XA135"/>
      <c r="XB135"/>
      <c r="XC135"/>
      <c r="XD135"/>
      <c r="XE135"/>
      <c r="XF135"/>
      <c r="XG135"/>
      <c r="XH135"/>
      <c r="XI135"/>
      <c r="XJ135"/>
      <c r="XK135"/>
      <c r="XL135"/>
      <c r="XM135"/>
      <c r="XN135"/>
      <c r="XO135"/>
      <c r="XP135"/>
      <c r="XQ135"/>
      <c r="XR135"/>
      <c r="XS135"/>
      <c r="XT135"/>
      <c r="XU135"/>
      <c r="XV135"/>
      <c r="XW135"/>
      <c r="XX135"/>
      <c r="XY135"/>
      <c r="XZ135"/>
      <c r="YA135"/>
      <c r="YB135"/>
      <c r="YC135"/>
      <c r="YD135"/>
      <c r="YE135"/>
      <c r="YF135"/>
      <c r="YG135"/>
      <c r="YH135"/>
      <c r="YI135"/>
      <c r="YJ135"/>
      <c r="YK135"/>
      <c r="YL135"/>
      <c r="YM135"/>
      <c r="YN135"/>
      <c r="YO135"/>
      <c r="YP135"/>
      <c r="YQ135"/>
      <c r="YR135"/>
      <c r="YS135"/>
      <c r="YT135"/>
      <c r="YU135"/>
      <c r="YV135"/>
      <c r="YW135"/>
      <c r="YX135"/>
      <c r="YY135"/>
      <c r="YZ135"/>
      <c r="ZA135"/>
      <c r="ZB135"/>
      <c r="ZC135"/>
      <c r="ZD135"/>
      <c r="ZE135"/>
      <c r="ZF135"/>
      <c r="ZG135"/>
      <c r="ZH135"/>
      <c r="ZI135"/>
      <c r="ZJ135"/>
      <c r="ZK135"/>
      <c r="ZL135"/>
      <c r="ZM135"/>
      <c r="ZN135"/>
      <c r="ZO135"/>
      <c r="ZP135"/>
      <c r="ZQ135"/>
      <c r="ZR135"/>
      <c r="ZS135"/>
      <c r="ZT135"/>
      <c r="ZU135"/>
      <c r="ZV135"/>
      <c r="ZW135"/>
      <c r="ZX135"/>
      <c r="ZY135"/>
      <c r="ZZ135" s="52"/>
      <c r="AAA135" s="192"/>
      <c r="AAD135" s="90"/>
      <c r="AAE135" s="519">
        <f>IF(OR(S.Planning.CommunicationsPlan="Y",S.Planning.MessageMap="Y",S.Planning.ProgramWebPage="Y"),1,0)</f>
        <v>1</v>
      </c>
      <c r="AAF135" s="90"/>
      <c r="AAG135" s="73">
        <f>G134</f>
        <v>41554</v>
      </c>
      <c r="AAH135" s="73">
        <f t="shared" ref="AAH135:AAH145" si="65">G135</f>
        <v>41554</v>
      </c>
      <c r="AAI135" s="71"/>
      <c r="AAJ135" s="56"/>
      <c r="AAK135" s="85"/>
      <c r="AAL135" s="90"/>
    </row>
    <row r="136" spans="1:715" s="23" customFormat="1" ht="15" customHeight="1" outlineLevel="2">
      <c r="A136" s="171"/>
      <c r="B136" s="809" t="str">
        <f>AAK136</f>
        <v>MargaretMGR::</v>
      </c>
      <c r="C136" s="271" t="s">
        <v>0</v>
      </c>
      <c r="D136" s="274"/>
      <c r="E136" s="497"/>
      <c r="F136" s="497"/>
      <c r="G136" s="497"/>
      <c r="H136" s="497"/>
      <c r="I136" s="244"/>
      <c r="J136" s="196"/>
      <c r="K136" s="48"/>
      <c r="L136" s="48"/>
      <c r="M136" s="48"/>
      <c r="N136" s="48"/>
      <c r="O136" s="48"/>
      <c r="P136" s="48"/>
      <c r="Q136" s="48"/>
      <c r="R136" s="48"/>
      <c r="S136" s="48"/>
      <c r="T136" s="48"/>
      <c r="U136" s="48"/>
      <c r="V136" s="48"/>
      <c r="W136" s="48"/>
      <c r="X136" s="48"/>
      <c r="Y136" s="48"/>
      <c r="Z136" s="48"/>
      <c r="AA136" s="48"/>
      <c r="AB136" s="48"/>
      <c r="AC136" s="48"/>
      <c r="AD136" s="48"/>
      <c r="AE136" s="48"/>
      <c r="AF136" s="48"/>
      <c r="AG136" s="48"/>
      <c r="AH136" s="48"/>
      <c r="AI136" s="48"/>
      <c r="AJ136" s="48"/>
      <c r="AK136" s="48"/>
      <c r="AL136" s="48"/>
      <c r="AM136" s="48"/>
      <c r="AN136" s="48"/>
      <c r="AO136" s="48"/>
      <c r="AP136" s="48"/>
      <c r="AQ136" s="48"/>
      <c r="AR136" s="48"/>
      <c r="AS136" s="48"/>
      <c r="AT136" s="48"/>
      <c r="AU136" s="48"/>
      <c r="AV136" s="48"/>
      <c r="AW136" s="48"/>
      <c r="AX136" s="48"/>
      <c r="AY136" s="48"/>
      <c r="AZ136" s="48"/>
      <c r="BA136" s="48"/>
      <c r="BB136" s="48"/>
      <c r="BC136" s="48"/>
      <c r="BD136" s="48"/>
      <c r="BE136" s="48"/>
      <c r="BF136" s="48"/>
      <c r="BG136" s="48"/>
      <c r="BH136" s="48"/>
      <c r="BI136" s="48"/>
      <c r="BJ136" s="48"/>
      <c r="BK136" s="48"/>
      <c r="BL136" s="48"/>
      <c r="BM136" s="48"/>
      <c r="BN136" s="48"/>
      <c r="BO136" s="48"/>
      <c r="BP136" s="48"/>
      <c r="BQ136" s="48"/>
      <c r="BR136" s="48"/>
      <c r="BS136" s="48"/>
      <c r="BT136" s="48"/>
      <c r="BU136" s="48"/>
      <c r="BV136" s="48"/>
      <c r="BW136" s="48"/>
      <c r="BX136" s="48"/>
      <c r="BY136" s="48"/>
      <c r="BZ136" s="48"/>
      <c r="CA136" s="48"/>
      <c r="CB136" s="48"/>
      <c r="CC136" s="48"/>
      <c r="CD136" s="48"/>
      <c r="CE136" s="48"/>
      <c r="CF136" s="48"/>
      <c r="CG136" s="48"/>
      <c r="CH136" s="48"/>
      <c r="CI136" s="48"/>
      <c r="CJ136" s="48"/>
      <c r="CK136" s="48"/>
      <c r="CL136" s="48"/>
      <c r="CM136" s="48"/>
      <c r="CN136" s="48"/>
      <c r="CO136" s="48"/>
      <c r="CP136" s="48"/>
      <c r="CQ136" s="48"/>
      <c r="CR136" s="48"/>
      <c r="CS136" s="48"/>
      <c r="CT136" s="48"/>
      <c r="CU136" s="48"/>
      <c r="CV136" s="48"/>
      <c r="CW136" s="48"/>
      <c r="CX136" s="48"/>
      <c r="CY136" s="48"/>
      <c r="CZ136" s="48"/>
      <c r="DA136" s="48"/>
      <c r="DB136" s="48"/>
      <c r="DC136" s="48"/>
      <c r="DD136" s="48"/>
      <c r="DE136" s="48"/>
      <c r="DF136" s="48"/>
      <c r="DG136" s="48"/>
      <c r="DH136" s="48"/>
      <c r="DI136" s="48"/>
      <c r="DJ136" s="48"/>
      <c r="DK136" s="48"/>
      <c r="DL136" s="48"/>
      <c r="DM136" s="48"/>
      <c r="DN136" s="48"/>
      <c r="DO136" s="48"/>
      <c r="DP136" s="48"/>
      <c r="DQ136"/>
      <c r="DR136"/>
      <c r="DS136"/>
      <c r="DT136"/>
      <c r="DU136"/>
      <c r="DV136"/>
      <c r="DW136"/>
      <c r="DX136"/>
      <c r="DY136"/>
      <c r="DZ136"/>
      <c r="EA136"/>
      <c r="EB136"/>
      <c r="EC136"/>
      <c r="ED136"/>
      <c r="EE136"/>
      <c r="EF136"/>
      <c r="EG136"/>
      <c r="EH136"/>
      <c r="EI136"/>
      <c r="EJ136"/>
      <c r="EK136"/>
      <c r="EL136"/>
      <c r="EM136"/>
      <c r="EN136"/>
      <c r="EO136"/>
      <c r="EP136"/>
      <c r="EQ136"/>
      <c r="ER136"/>
      <c r="ES136"/>
      <c r="ET136"/>
      <c r="EU136"/>
      <c r="EV136"/>
      <c r="EW136"/>
      <c r="EX136"/>
      <c r="EY136"/>
      <c r="EZ136"/>
      <c r="FA136"/>
      <c r="FB136"/>
      <c r="FC136"/>
      <c r="FD136"/>
      <c r="FE136"/>
      <c r="FF136"/>
      <c r="FG136"/>
      <c r="FH136"/>
      <c r="FI136"/>
      <c r="FJ136"/>
      <c r="FK136"/>
      <c r="FL136"/>
      <c r="FM136"/>
      <c r="FN136"/>
      <c r="FO136"/>
      <c r="FP136"/>
      <c r="FQ136"/>
      <c r="FR136"/>
      <c r="FS136"/>
      <c r="FT136"/>
      <c r="FU136"/>
      <c r="FV136"/>
      <c r="FW136"/>
      <c r="FX136"/>
      <c r="FY136"/>
      <c r="FZ136"/>
      <c r="GA136"/>
      <c r="GB136"/>
      <c r="GC136"/>
      <c r="GD136"/>
      <c r="GE136"/>
      <c r="GF136"/>
      <c r="GG136"/>
      <c r="GH136"/>
      <c r="GI136"/>
      <c r="GJ136"/>
      <c r="GK136"/>
      <c r="GL136"/>
      <c r="GM136"/>
      <c r="GN136"/>
      <c r="GO136"/>
      <c r="GP136"/>
      <c r="GQ136"/>
      <c r="GR136"/>
      <c r="GS136"/>
      <c r="GT136"/>
      <c r="GU136"/>
      <c r="GV136"/>
      <c r="GW136"/>
      <c r="GX136"/>
      <c r="GY136"/>
      <c r="GZ136"/>
      <c r="HA136"/>
      <c r="HB136"/>
      <c r="HC136"/>
      <c r="HD136"/>
      <c r="HE136"/>
      <c r="HF136"/>
      <c r="HG136"/>
      <c r="HH136"/>
      <c r="HI136"/>
      <c r="HJ136"/>
      <c r="HK136"/>
      <c r="HL136"/>
      <c r="HM136"/>
      <c r="HN136"/>
      <c r="HO136"/>
      <c r="HP136"/>
      <c r="HQ136"/>
      <c r="HR136"/>
      <c r="HS136"/>
      <c r="HT136"/>
      <c r="HU136"/>
      <c r="HV136"/>
      <c r="HW136"/>
      <c r="HX136"/>
      <c r="HY136"/>
      <c r="HZ136"/>
      <c r="IA136"/>
      <c r="IB136"/>
      <c r="IC136"/>
      <c r="ID136"/>
      <c r="IE136"/>
      <c r="IF136"/>
      <c r="IG136"/>
      <c r="IH136"/>
      <c r="II136"/>
      <c r="IJ136"/>
      <c r="IK136"/>
      <c r="IL136"/>
      <c r="IM136"/>
      <c r="IN136"/>
      <c r="IO136"/>
      <c r="IP136"/>
      <c r="IQ136"/>
      <c r="IR136"/>
      <c r="IS136"/>
      <c r="IT136"/>
      <c r="IU136"/>
      <c r="IV136"/>
      <c r="IW136"/>
      <c r="IX136"/>
      <c r="IY136"/>
      <c r="IZ136"/>
      <c r="JA136"/>
      <c r="JB136"/>
      <c r="JC136"/>
      <c r="JD136"/>
      <c r="JE136"/>
      <c r="JF136"/>
      <c r="JG136"/>
      <c r="JH136"/>
      <c r="JI136"/>
      <c r="JJ136"/>
      <c r="JK136"/>
      <c r="JL136"/>
      <c r="JM136"/>
      <c r="JN136"/>
      <c r="JO136"/>
      <c r="JP136"/>
      <c r="JQ136"/>
      <c r="JR136"/>
      <c r="JS136"/>
      <c r="JT136"/>
      <c r="JU136"/>
      <c r="JV136"/>
      <c r="JW136"/>
      <c r="JX136"/>
      <c r="JY136"/>
      <c r="JZ136"/>
      <c r="KA136"/>
      <c r="KB136"/>
      <c r="KC136"/>
      <c r="KD136"/>
      <c r="KE136"/>
      <c r="KF136"/>
      <c r="KG136"/>
      <c r="KH136"/>
      <c r="KI136"/>
      <c r="KJ136"/>
      <c r="KK136"/>
      <c r="KL136"/>
      <c r="KM136"/>
      <c r="KN136"/>
      <c r="KO136"/>
      <c r="KP136"/>
      <c r="KQ136"/>
      <c r="KR136"/>
      <c r="KS136"/>
      <c r="KT136"/>
      <c r="KU136"/>
      <c r="KV136"/>
      <c r="KW136"/>
      <c r="KX136"/>
      <c r="KY136"/>
      <c r="KZ136"/>
      <c r="LA136"/>
      <c r="LB136"/>
      <c r="LC136"/>
      <c r="LD136"/>
      <c r="LE136"/>
      <c r="LF136"/>
      <c r="LG136"/>
      <c r="LH136"/>
      <c r="LI136"/>
      <c r="LJ136"/>
      <c r="LK136"/>
      <c r="LL136"/>
      <c r="LM136"/>
      <c r="LN136"/>
      <c r="LO136"/>
      <c r="LP136"/>
      <c r="LQ136"/>
      <c r="LR136"/>
      <c r="LS136"/>
      <c r="LT136"/>
      <c r="LU136"/>
      <c r="LV136"/>
      <c r="LW136"/>
      <c r="LX136"/>
      <c r="LY136"/>
      <c r="LZ136"/>
      <c r="MA136"/>
      <c r="MB136"/>
      <c r="MC136"/>
      <c r="MD136"/>
      <c r="ME136"/>
      <c r="MF136"/>
      <c r="MG136"/>
      <c r="MH136"/>
      <c r="MI136"/>
      <c r="MJ136"/>
      <c r="MK136"/>
      <c r="ML136"/>
      <c r="MM136"/>
      <c r="MN136"/>
      <c r="MO136"/>
      <c r="MP136"/>
      <c r="MQ136"/>
      <c r="MR136"/>
      <c r="MS136"/>
      <c r="MT136"/>
      <c r="MU136"/>
      <c r="MV136"/>
      <c r="MW136"/>
      <c r="MX136"/>
      <c r="MY136"/>
      <c r="MZ136"/>
      <c r="NA136"/>
      <c r="NB136"/>
      <c r="NC136"/>
      <c r="ND136"/>
      <c r="NE136"/>
      <c r="NF136"/>
      <c r="NG136"/>
      <c r="NH136"/>
      <c r="NI136"/>
      <c r="NJ136"/>
      <c r="NK136"/>
      <c r="NL136"/>
      <c r="NM136"/>
      <c r="NN136"/>
      <c r="NO136"/>
      <c r="NP136"/>
      <c r="NQ136"/>
      <c r="NR136"/>
      <c r="NS136"/>
      <c r="NT136"/>
      <c r="NU136"/>
      <c r="NV136"/>
      <c r="NW136"/>
      <c r="NX136"/>
      <c r="NY136"/>
      <c r="NZ136"/>
      <c r="OA136"/>
      <c r="OB136"/>
      <c r="OC136"/>
      <c r="OD136"/>
      <c r="OE136"/>
      <c r="OF136"/>
      <c r="OG136"/>
      <c r="OH136"/>
      <c r="OI136"/>
      <c r="OJ136"/>
      <c r="OK136"/>
      <c r="OL136"/>
      <c r="OM136"/>
      <c r="ON136"/>
      <c r="OO136"/>
      <c r="OP136"/>
      <c r="OQ136"/>
      <c r="OR136"/>
      <c r="OS136"/>
      <c r="OT136"/>
      <c r="OU136"/>
      <c r="OV136"/>
      <c r="OW136"/>
      <c r="OX136"/>
      <c r="OY136"/>
      <c r="OZ136"/>
      <c r="PA136"/>
      <c r="PB136"/>
      <c r="PC136"/>
      <c r="PD136"/>
      <c r="PE136"/>
      <c r="PF136"/>
      <c r="PG136"/>
      <c r="PH136"/>
      <c r="PI136"/>
      <c r="PJ136"/>
      <c r="PK136"/>
      <c r="PL136"/>
      <c r="PM136"/>
      <c r="PN136"/>
      <c r="PO136"/>
      <c r="PP136"/>
      <c r="PQ136"/>
      <c r="PR136"/>
      <c r="PS136"/>
      <c r="PT136"/>
      <c r="PU136"/>
      <c r="PV136"/>
      <c r="PW136"/>
      <c r="PX136"/>
      <c r="PY136"/>
      <c r="PZ136"/>
      <c r="QA136"/>
      <c r="QB136"/>
      <c r="QC136"/>
      <c r="QD136"/>
      <c r="QE136"/>
      <c r="QF136"/>
      <c r="QG136"/>
      <c r="QH136"/>
      <c r="QI136"/>
      <c r="QJ136"/>
      <c r="QK136"/>
      <c r="QL136"/>
      <c r="QM136"/>
      <c r="QN136"/>
      <c r="QO136"/>
      <c r="QP136"/>
      <c r="QQ136"/>
      <c r="QR136"/>
      <c r="QS136"/>
      <c r="QT136"/>
      <c r="QU136"/>
      <c r="QV136"/>
      <c r="QW136"/>
      <c r="QX136"/>
      <c r="QY136"/>
      <c r="QZ136"/>
      <c r="RA136"/>
      <c r="RB136"/>
      <c r="RC136"/>
      <c r="RD136"/>
      <c r="RE136"/>
      <c r="RF136"/>
      <c r="RG136"/>
      <c r="RH136"/>
      <c r="RI136"/>
      <c r="RJ136"/>
      <c r="RK136"/>
      <c r="RL136"/>
      <c r="RM136"/>
      <c r="RN136"/>
      <c r="RO136"/>
      <c r="RP136"/>
      <c r="RQ136"/>
      <c r="RR136"/>
      <c r="RS136"/>
      <c r="RT136"/>
      <c r="RU136"/>
      <c r="RV136"/>
      <c r="RW136"/>
      <c r="RX136"/>
      <c r="RY136"/>
      <c r="RZ136"/>
      <c r="SA136"/>
      <c r="SB136"/>
      <c r="SC136"/>
      <c r="SD136"/>
      <c r="SE136"/>
      <c r="SF136"/>
      <c r="SG136"/>
      <c r="SH136"/>
      <c r="SI136"/>
      <c r="SJ136"/>
      <c r="SK136"/>
      <c r="SL136"/>
      <c r="SM136"/>
      <c r="SN136"/>
      <c r="SO136"/>
      <c r="SP136"/>
      <c r="SQ136"/>
      <c r="SR136"/>
      <c r="SS136"/>
      <c r="ST136"/>
      <c r="SU136"/>
      <c r="SV136"/>
      <c r="SW136"/>
      <c r="SX136"/>
      <c r="SY136"/>
      <c r="SZ136"/>
      <c r="TA136"/>
      <c r="TB136"/>
      <c r="TC136"/>
      <c r="TD136"/>
      <c r="TE136"/>
      <c r="TF136"/>
      <c r="TG136"/>
      <c r="TH136"/>
      <c r="TI136"/>
      <c r="TJ136"/>
      <c r="TK136"/>
      <c r="TL136"/>
      <c r="TM136"/>
      <c r="TN136"/>
      <c r="TO136"/>
      <c r="TP136"/>
      <c r="TQ136"/>
      <c r="TR136"/>
      <c r="TS136"/>
      <c r="TT136"/>
      <c r="TU136"/>
      <c r="TV136"/>
      <c r="TW136"/>
      <c r="TX136"/>
      <c r="TY136"/>
      <c r="TZ136"/>
      <c r="UA136"/>
      <c r="UB136"/>
      <c r="UC136"/>
      <c r="UD136"/>
      <c r="UE136"/>
      <c r="UF136"/>
      <c r="UG136"/>
      <c r="UH136"/>
      <c r="UI136"/>
      <c r="UJ136"/>
      <c r="UK136"/>
      <c r="UL136"/>
      <c r="UM136"/>
      <c r="UN136"/>
      <c r="UO136"/>
      <c r="UP136"/>
      <c r="UQ136"/>
      <c r="UR136"/>
      <c r="US136"/>
      <c r="UT136"/>
      <c r="UU136"/>
      <c r="UV136"/>
      <c r="UW136"/>
      <c r="UX136"/>
      <c r="UY136"/>
      <c r="UZ136"/>
      <c r="VA136"/>
      <c r="VB136"/>
      <c r="VC136"/>
      <c r="VD136"/>
      <c r="VE136"/>
      <c r="VF136"/>
      <c r="VG136"/>
      <c r="VH136"/>
      <c r="VI136"/>
      <c r="VJ136"/>
      <c r="VK136"/>
      <c r="VL136"/>
      <c r="VM136"/>
      <c r="VN136"/>
      <c r="VO136"/>
      <c r="VP136"/>
      <c r="VQ136"/>
      <c r="VR136"/>
      <c r="VS136"/>
      <c r="VT136"/>
      <c r="VU136"/>
      <c r="VV136"/>
      <c r="VW136"/>
      <c r="VX136"/>
      <c r="VY136"/>
      <c r="VZ136"/>
      <c r="WA136"/>
      <c r="WB136"/>
      <c r="WC136"/>
      <c r="WD136"/>
      <c r="WE136"/>
      <c r="WF136"/>
      <c r="WG136"/>
      <c r="WH136"/>
      <c r="WI136"/>
      <c r="WJ136"/>
      <c r="WK136"/>
      <c r="WL136"/>
      <c r="WM136"/>
      <c r="WN136"/>
      <c r="WO136"/>
      <c r="WP136"/>
      <c r="WQ136"/>
      <c r="WR136"/>
      <c r="WS136"/>
      <c r="WT136"/>
      <c r="WU136"/>
      <c r="WV136"/>
      <c r="WW136"/>
      <c r="WX136"/>
      <c r="WY136"/>
      <c r="WZ136"/>
      <c r="XA136"/>
      <c r="XB136"/>
      <c r="XC136"/>
      <c r="XD136"/>
      <c r="XE136"/>
      <c r="XF136"/>
      <c r="XG136"/>
      <c r="XH136"/>
      <c r="XI136"/>
      <c r="XJ136"/>
      <c r="XK136"/>
      <c r="XL136"/>
      <c r="XM136"/>
      <c r="XN136"/>
      <c r="XO136"/>
      <c r="XP136"/>
      <c r="XQ136"/>
      <c r="XR136"/>
      <c r="XS136"/>
      <c r="XT136"/>
      <c r="XU136"/>
      <c r="XV136"/>
      <c r="XW136"/>
      <c r="XX136"/>
      <c r="XY136"/>
      <c r="XZ136"/>
      <c r="YA136"/>
      <c r="YB136"/>
      <c r="YC136"/>
      <c r="YD136"/>
      <c r="YE136"/>
      <c r="YF136"/>
      <c r="YG136"/>
      <c r="YH136"/>
      <c r="YI136"/>
      <c r="YJ136"/>
      <c r="YK136"/>
      <c r="YL136"/>
      <c r="YM136"/>
      <c r="YN136"/>
      <c r="YO136"/>
      <c r="YP136"/>
      <c r="YQ136"/>
      <c r="YR136"/>
      <c r="YS136"/>
      <c r="YT136"/>
      <c r="YU136"/>
      <c r="YV136"/>
      <c r="YW136"/>
      <c r="YX136"/>
      <c r="YY136"/>
      <c r="YZ136"/>
      <c r="ZA136"/>
      <c r="ZB136"/>
      <c r="ZC136"/>
      <c r="ZD136"/>
      <c r="ZE136"/>
      <c r="ZF136"/>
      <c r="ZG136"/>
      <c r="ZH136"/>
      <c r="ZI136"/>
      <c r="ZJ136"/>
      <c r="ZK136"/>
      <c r="ZL136"/>
      <c r="ZM136"/>
      <c r="ZN136"/>
      <c r="ZO136"/>
      <c r="ZP136"/>
      <c r="ZQ136"/>
      <c r="ZR136"/>
      <c r="ZS136"/>
      <c r="ZT136"/>
      <c r="ZU136"/>
      <c r="ZV136"/>
      <c r="ZW136"/>
      <c r="ZX136"/>
      <c r="ZY136"/>
      <c r="ZZ136" s="52"/>
      <c r="AAA136" s="192"/>
      <c r="AAD136" s="90"/>
      <c r="AAE136" s="519">
        <f>IF(OR(S.Planning.CommunicationsPlan="Y",S.Planning.MessageMap="Y",S.Planning.ProgramWebPage="Y"),1,0)</f>
        <v>1</v>
      </c>
      <c r="AAF136" s="190" t="s">
        <v>52</v>
      </c>
      <c r="AAG136" s="60"/>
      <c r="AAH136" s="60"/>
      <c r="AAI136" s="72"/>
      <c r="AAJ136" s="55"/>
      <c r="AAK136" s="76" t="str">
        <f>S.Staff.Mgr&amp;"::"</f>
        <v>MargaretMGR::</v>
      </c>
      <c r="AAL136" s="90"/>
    </row>
    <row r="137" spans="1:715" s="23" customFormat="1" ht="15" customHeight="1" outlineLevel="2">
      <c r="A137" s="171"/>
      <c r="B137" s="810" t="str">
        <f>AAK137</f>
        <v>* shares content with Andy and approves content:</v>
      </c>
      <c r="C137" s="362"/>
      <c r="D137" s="378"/>
      <c r="E137" s="342">
        <f t="shared" ref="E137" si="66">NETWORKDAYS(G137,H137,S.DDL_DEQClosed)</f>
        <v>1</v>
      </c>
      <c r="F137" s="457">
        <f t="shared" ref="F137" ca="1" si="67">IF(YEAR(H137)&gt;2000,NETWORKDAYS(TODAY(),H137,S.DDL_DEQClosed),0)</f>
        <v>-14</v>
      </c>
      <c r="G137" s="343">
        <f t="shared" ref="G137" si="68">AAG137</f>
        <v>41554</v>
      </c>
      <c r="H137" s="343">
        <f t="shared" ref="H137" si="69">AAH137</f>
        <v>41554</v>
      </c>
      <c r="I137" s="244"/>
      <c r="J137" s="194"/>
      <c r="K137" s="49"/>
      <c r="L137" s="49"/>
      <c r="M137" s="49"/>
      <c r="N137" s="49"/>
      <c r="O137" s="49"/>
      <c r="P137" s="49"/>
      <c r="Q137" s="49"/>
      <c r="R137" s="49"/>
      <c r="S137" s="49"/>
      <c r="T137" s="49"/>
      <c r="U137" s="49"/>
      <c r="V137" s="49"/>
      <c r="W137" s="49"/>
      <c r="X137" s="49"/>
      <c r="Y137" s="49"/>
      <c r="Z137" s="49"/>
      <c r="AA137" s="49"/>
      <c r="AB137" s="49"/>
      <c r="AC137" s="49"/>
      <c r="AD137" s="49"/>
      <c r="AE137" s="49"/>
      <c r="AF137" s="49"/>
      <c r="AG137" s="49"/>
      <c r="AH137" s="49"/>
      <c r="AI137" s="49"/>
      <c r="AJ137" s="49"/>
      <c r="AK137" s="49"/>
      <c r="AL137" s="49"/>
      <c r="AM137" s="49"/>
      <c r="AN137" s="49"/>
      <c r="AO137" s="49"/>
      <c r="AP137" s="49"/>
      <c r="AQ137" s="49"/>
      <c r="AR137" s="49"/>
      <c r="AS137" s="49"/>
      <c r="AT137" s="49"/>
      <c r="AU137" s="49"/>
      <c r="AV137" s="49"/>
      <c r="AW137" s="49"/>
      <c r="AX137" s="49"/>
      <c r="AY137" s="49"/>
      <c r="AZ137" s="49"/>
      <c r="BA137" s="49"/>
      <c r="BB137" s="49"/>
      <c r="BC137" s="49"/>
      <c r="BD137" s="49"/>
      <c r="BE137" s="49"/>
      <c r="BF137" s="49"/>
      <c r="BG137" s="49"/>
      <c r="BH137" s="49"/>
      <c r="BI137" s="49"/>
      <c r="BJ137" s="49"/>
      <c r="BK137" s="49"/>
      <c r="BL137" s="49"/>
      <c r="BM137" s="49"/>
      <c r="BN137" s="49"/>
      <c r="BO137" s="49"/>
      <c r="BP137" s="49"/>
      <c r="BQ137" s="49"/>
      <c r="BR137" s="49"/>
      <c r="BS137" s="49"/>
      <c r="BT137" s="49"/>
      <c r="BU137" s="49"/>
      <c r="BV137" s="49"/>
      <c r="BW137" s="49"/>
      <c r="BX137" s="49"/>
      <c r="BY137" s="49"/>
      <c r="BZ137" s="49"/>
      <c r="CA137" s="49"/>
      <c r="CB137" s="49"/>
      <c r="CC137" s="49"/>
      <c r="CD137" s="49"/>
      <c r="CE137" s="49"/>
      <c r="CF137" s="49"/>
      <c r="CG137" s="49"/>
      <c r="CH137" s="49"/>
      <c r="CI137" s="49"/>
      <c r="CJ137" s="49"/>
      <c r="CK137" s="49"/>
      <c r="CL137" s="49"/>
      <c r="CM137" s="49"/>
      <c r="CN137" s="49"/>
      <c r="CO137" s="49"/>
      <c r="CP137" s="49"/>
      <c r="CQ137" s="49"/>
      <c r="CR137" s="49"/>
      <c r="CS137" s="49"/>
      <c r="CT137" s="49"/>
      <c r="CU137" s="49"/>
      <c r="CV137" s="49"/>
      <c r="CW137" s="49"/>
      <c r="CX137" s="49"/>
      <c r="CY137" s="49"/>
      <c r="CZ137" s="49"/>
      <c r="DA137" s="49"/>
      <c r="DB137" s="49"/>
      <c r="DC137" s="49"/>
      <c r="DD137" s="49"/>
      <c r="DE137" s="49"/>
      <c r="DF137" s="49"/>
      <c r="DG137" s="49"/>
      <c r="DH137" s="49"/>
      <c r="DI137" s="49"/>
      <c r="DJ137" s="49"/>
      <c r="DK137" s="49"/>
      <c r="DL137" s="49"/>
      <c r="DM137" s="49"/>
      <c r="DN137" s="49"/>
      <c r="DO137" s="49"/>
      <c r="DP137" s="49"/>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c r="FM137"/>
      <c r="FN137"/>
      <c r="FO137"/>
      <c r="FP137"/>
      <c r="FQ137"/>
      <c r="FR137"/>
      <c r="FS137"/>
      <c r="FT137"/>
      <c r="FU137"/>
      <c r="FV137"/>
      <c r="FW137"/>
      <c r="FX137"/>
      <c r="FY137"/>
      <c r="FZ137"/>
      <c r="GA137"/>
      <c r="GB137"/>
      <c r="GC137"/>
      <c r="GD137"/>
      <c r="GE137"/>
      <c r="GF137"/>
      <c r="GG137"/>
      <c r="GH137"/>
      <c r="GI137"/>
      <c r="GJ137"/>
      <c r="GK137"/>
      <c r="GL137"/>
      <c r="GM137"/>
      <c r="GN137"/>
      <c r="GO137"/>
      <c r="GP137"/>
      <c r="GQ137"/>
      <c r="GR137"/>
      <c r="GS137"/>
      <c r="GT137"/>
      <c r="GU137"/>
      <c r="GV137"/>
      <c r="GW137"/>
      <c r="GX137"/>
      <c r="GY137"/>
      <c r="GZ137"/>
      <c r="HA137"/>
      <c r="HB137"/>
      <c r="HC137"/>
      <c r="HD137"/>
      <c r="HE137"/>
      <c r="HF137"/>
      <c r="HG137"/>
      <c r="HH137"/>
      <c r="HI137"/>
      <c r="HJ137"/>
      <c r="HK137"/>
      <c r="HL137"/>
      <c r="HM137"/>
      <c r="HN137"/>
      <c r="HO137"/>
      <c r="HP137"/>
      <c r="HQ137"/>
      <c r="HR137"/>
      <c r="HS137"/>
      <c r="HT137"/>
      <c r="HU137"/>
      <c r="HV137"/>
      <c r="HW137"/>
      <c r="HX137"/>
      <c r="HY137"/>
      <c r="HZ137"/>
      <c r="IA137"/>
      <c r="IB137"/>
      <c r="IC137"/>
      <c r="ID137"/>
      <c r="IE137"/>
      <c r="IF137"/>
      <c r="IG137"/>
      <c r="IH137"/>
      <c r="II137"/>
      <c r="IJ137"/>
      <c r="IK137"/>
      <c r="IL137"/>
      <c r="IM137"/>
      <c r="IN137"/>
      <c r="IO137"/>
      <c r="IP137"/>
      <c r="IQ137"/>
      <c r="IR137"/>
      <c r="IS137"/>
      <c r="IT137"/>
      <c r="IU137"/>
      <c r="IV137"/>
      <c r="IW137"/>
      <c r="IX137"/>
      <c r="IY137"/>
      <c r="IZ137"/>
      <c r="JA137"/>
      <c r="JB137"/>
      <c r="JC137"/>
      <c r="JD137"/>
      <c r="JE137"/>
      <c r="JF137"/>
      <c r="JG137"/>
      <c r="JH137"/>
      <c r="JI137"/>
      <c r="JJ137"/>
      <c r="JK137"/>
      <c r="JL137"/>
      <c r="JM137"/>
      <c r="JN137"/>
      <c r="JO137"/>
      <c r="JP137"/>
      <c r="JQ137"/>
      <c r="JR137"/>
      <c r="JS137"/>
      <c r="JT137"/>
      <c r="JU137"/>
      <c r="JV137"/>
      <c r="JW137"/>
      <c r="JX137"/>
      <c r="JY137"/>
      <c r="JZ137"/>
      <c r="KA137"/>
      <c r="KB137"/>
      <c r="KC137"/>
      <c r="KD137"/>
      <c r="KE137"/>
      <c r="KF137"/>
      <c r="KG137"/>
      <c r="KH137"/>
      <c r="KI137"/>
      <c r="KJ137"/>
      <c r="KK137"/>
      <c r="KL137"/>
      <c r="KM137"/>
      <c r="KN137"/>
      <c r="KO137"/>
      <c r="KP137"/>
      <c r="KQ137"/>
      <c r="KR137"/>
      <c r="KS137"/>
      <c r="KT137"/>
      <c r="KU137"/>
      <c r="KV137"/>
      <c r="KW137"/>
      <c r="KX137"/>
      <c r="KY137"/>
      <c r="KZ137"/>
      <c r="LA137"/>
      <c r="LB137"/>
      <c r="LC137"/>
      <c r="LD137"/>
      <c r="LE137"/>
      <c r="LF137"/>
      <c r="LG137"/>
      <c r="LH137"/>
      <c r="LI137"/>
      <c r="LJ137"/>
      <c r="LK137"/>
      <c r="LL137"/>
      <c r="LM137"/>
      <c r="LN137"/>
      <c r="LO137"/>
      <c r="LP137"/>
      <c r="LQ137"/>
      <c r="LR137"/>
      <c r="LS137"/>
      <c r="LT137"/>
      <c r="LU137"/>
      <c r="LV137"/>
      <c r="LW137"/>
      <c r="LX137"/>
      <c r="LY137"/>
      <c r="LZ137"/>
      <c r="MA137"/>
      <c r="MB137"/>
      <c r="MC137"/>
      <c r="MD137"/>
      <c r="ME137"/>
      <c r="MF137"/>
      <c r="MG137"/>
      <c r="MH137"/>
      <c r="MI137"/>
      <c r="MJ137"/>
      <c r="MK137"/>
      <c r="ML137"/>
      <c r="MM137"/>
      <c r="MN137"/>
      <c r="MO137"/>
      <c r="MP137"/>
      <c r="MQ137"/>
      <c r="MR137"/>
      <c r="MS137"/>
      <c r="MT137"/>
      <c r="MU137"/>
      <c r="MV137"/>
      <c r="MW137"/>
      <c r="MX137"/>
      <c r="MY137"/>
      <c r="MZ137"/>
      <c r="NA137"/>
      <c r="NB137"/>
      <c r="NC137"/>
      <c r="ND137"/>
      <c r="NE137"/>
      <c r="NF137"/>
      <c r="NG137"/>
      <c r="NH137"/>
      <c r="NI137"/>
      <c r="NJ137"/>
      <c r="NK137"/>
      <c r="NL137"/>
      <c r="NM137"/>
      <c r="NN137"/>
      <c r="NO137"/>
      <c r="NP137"/>
      <c r="NQ137"/>
      <c r="NR137"/>
      <c r="NS137"/>
      <c r="NT137"/>
      <c r="NU137"/>
      <c r="NV137"/>
      <c r="NW137"/>
      <c r="NX137"/>
      <c r="NY137"/>
      <c r="NZ137"/>
      <c r="OA137"/>
      <c r="OB137"/>
      <c r="OC137"/>
      <c r="OD137"/>
      <c r="OE137"/>
      <c r="OF137"/>
      <c r="OG137"/>
      <c r="OH137"/>
      <c r="OI137"/>
      <c r="OJ137"/>
      <c r="OK137"/>
      <c r="OL137"/>
      <c r="OM137"/>
      <c r="ON137"/>
      <c r="OO137"/>
      <c r="OP137"/>
      <c r="OQ137"/>
      <c r="OR137"/>
      <c r="OS137"/>
      <c r="OT137"/>
      <c r="OU137"/>
      <c r="OV137"/>
      <c r="OW137"/>
      <c r="OX137"/>
      <c r="OY137"/>
      <c r="OZ137"/>
      <c r="PA137"/>
      <c r="PB137"/>
      <c r="PC137"/>
      <c r="PD137"/>
      <c r="PE137"/>
      <c r="PF137"/>
      <c r="PG137"/>
      <c r="PH137"/>
      <c r="PI137"/>
      <c r="PJ137"/>
      <c r="PK137"/>
      <c r="PL137"/>
      <c r="PM137"/>
      <c r="PN137"/>
      <c r="PO137"/>
      <c r="PP137"/>
      <c r="PQ137"/>
      <c r="PR137"/>
      <c r="PS137"/>
      <c r="PT137"/>
      <c r="PU137"/>
      <c r="PV137"/>
      <c r="PW137"/>
      <c r="PX137"/>
      <c r="PY137"/>
      <c r="PZ137"/>
      <c r="QA137"/>
      <c r="QB137"/>
      <c r="QC137"/>
      <c r="QD137"/>
      <c r="QE137"/>
      <c r="QF137"/>
      <c r="QG137"/>
      <c r="QH137"/>
      <c r="QI137"/>
      <c r="QJ137"/>
      <c r="QK137"/>
      <c r="QL137"/>
      <c r="QM137"/>
      <c r="QN137"/>
      <c r="QO137"/>
      <c r="QP137"/>
      <c r="QQ137"/>
      <c r="QR137"/>
      <c r="QS137"/>
      <c r="QT137"/>
      <c r="QU137"/>
      <c r="QV137"/>
      <c r="QW137"/>
      <c r="QX137"/>
      <c r="QY137"/>
      <c r="QZ137"/>
      <c r="RA137"/>
      <c r="RB137"/>
      <c r="RC137"/>
      <c r="RD137"/>
      <c r="RE137"/>
      <c r="RF137"/>
      <c r="RG137"/>
      <c r="RH137"/>
      <c r="RI137"/>
      <c r="RJ137"/>
      <c r="RK137"/>
      <c r="RL137"/>
      <c r="RM137"/>
      <c r="RN137"/>
      <c r="RO137"/>
      <c r="RP137"/>
      <c r="RQ137"/>
      <c r="RR137"/>
      <c r="RS137"/>
      <c r="RT137"/>
      <c r="RU137"/>
      <c r="RV137"/>
      <c r="RW137"/>
      <c r="RX137"/>
      <c r="RY137"/>
      <c r="RZ137"/>
      <c r="SA137"/>
      <c r="SB137"/>
      <c r="SC137"/>
      <c r="SD137"/>
      <c r="SE137"/>
      <c r="SF137"/>
      <c r="SG137"/>
      <c r="SH137"/>
      <c r="SI137"/>
      <c r="SJ137"/>
      <c r="SK137"/>
      <c r="SL137"/>
      <c r="SM137"/>
      <c r="SN137"/>
      <c r="SO137"/>
      <c r="SP137"/>
      <c r="SQ137"/>
      <c r="SR137"/>
      <c r="SS137"/>
      <c r="ST137"/>
      <c r="SU137"/>
      <c r="SV137"/>
      <c r="SW137"/>
      <c r="SX137"/>
      <c r="SY137"/>
      <c r="SZ137"/>
      <c r="TA137"/>
      <c r="TB137"/>
      <c r="TC137"/>
      <c r="TD137"/>
      <c r="TE137"/>
      <c r="TF137"/>
      <c r="TG137"/>
      <c r="TH137"/>
      <c r="TI137"/>
      <c r="TJ137"/>
      <c r="TK137"/>
      <c r="TL137"/>
      <c r="TM137"/>
      <c r="TN137"/>
      <c r="TO137"/>
      <c r="TP137"/>
      <c r="TQ137"/>
      <c r="TR137"/>
      <c r="TS137"/>
      <c r="TT137"/>
      <c r="TU137"/>
      <c r="TV137"/>
      <c r="TW137"/>
      <c r="TX137"/>
      <c r="TY137"/>
      <c r="TZ137"/>
      <c r="UA137"/>
      <c r="UB137"/>
      <c r="UC137"/>
      <c r="UD137"/>
      <c r="UE137"/>
      <c r="UF137"/>
      <c r="UG137"/>
      <c r="UH137"/>
      <c r="UI137"/>
      <c r="UJ137"/>
      <c r="UK137"/>
      <c r="UL137"/>
      <c r="UM137"/>
      <c r="UN137"/>
      <c r="UO137"/>
      <c r="UP137"/>
      <c r="UQ137"/>
      <c r="UR137"/>
      <c r="US137"/>
      <c r="UT137"/>
      <c r="UU137"/>
      <c r="UV137"/>
      <c r="UW137"/>
      <c r="UX137"/>
      <c r="UY137"/>
      <c r="UZ137"/>
      <c r="VA137"/>
      <c r="VB137"/>
      <c r="VC137"/>
      <c r="VD137"/>
      <c r="VE137"/>
      <c r="VF137"/>
      <c r="VG137"/>
      <c r="VH137"/>
      <c r="VI137"/>
      <c r="VJ137"/>
      <c r="VK137"/>
      <c r="VL137"/>
      <c r="VM137"/>
      <c r="VN137"/>
      <c r="VO137"/>
      <c r="VP137"/>
      <c r="VQ137"/>
      <c r="VR137"/>
      <c r="VS137"/>
      <c r="VT137"/>
      <c r="VU137"/>
      <c r="VV137"/>
      <c r="VW137"/>
      <c r="VX137"/>
      <c r="VY137"/>
      <c r="VZ137"/>
      <c r="WA137"/>
      <c r="WB137"/>
      <c r="WC137"/>
      <c r="WD137"/>
      <c r="WE137"/>
      <c r="WF137"/>
      <c r="WG137"/>
      <c r="WH137"/>
      <c r="WI137"/>
      <c r="WJ137"/>
      <c r="WK137"/>
      <c r="WL137"/>
      <c r="WM137"/>
      <c r="WN137"/>
      <c r="WO137"/>
      <c r="WP137"/>
      <c r="WQ137"/>
      <c r="WR137"/>
      <c r="WS137"/>
      <c r="WT137"/>
      <c r="WU137"/>
      <c r="WV137"/>
      <c r="WW137"/>
      <c r="WX137"/>
      <c r="WY137"/>
      <c r="WZ137"/>
      <c r="XA137"/>
      <c r="XB137"/>
      <c r="XC137"/>
      <c r="XD137"/>
      <c r="XE137"/>
      <c r="XF137"/>
      <c r="XG137"/>
      <c r="XH137"/>
      <c r="XI137"/>
      <c r="XJ137"/>
      <c r="XK137"/>
      <c r="XL137"/>
      <c r="XM137"/>
      <c r="XN137"/>
      <c r="XO137"/>
      <c r="XP137"/>
      <c r="XQ137"/>
      <c r="XR137"/>
      <c r="XS137"/>
      <c r="XT137"/>
      <c r="XU137"/>
      <c r="XV137"/>
      <c r="XW137"/>
      <c r="XX137"/>
      <c r="XY137"/>
      <c r="XZ137"/>
      <c r="YA137"/>
      <c r="YB137"/>
      <c r="YC137"/>
      <c r="YD137"/>
      <c r="YE137"/>
      <c r="YF137"/>
      <c r="YG137"/>
      <c r="YH137"/>
      <c r="YI137"/>
      <c r="YJ137"/>
      <c r="YK137"/>
      <c r="YL137"/>
      <c r="YM137"/>
      <c r="YN137"/>
      <c r="YO137"/>
      <c r="YP137"/>
      <c r="YQ137"/>
      <c r="YR137"/>
      <c r="YS137"/>
      <c r="YT137"/>
      <c r="YU137"/>
      <c r="YV137"/>
      <c r="YW137"/>
      <c r="YX137"/>
      <c r="YY137"/>
      <c r="YZ137"/>
      <c r="ZA137"/>
      <c r="ZB137"/>
      <c r="ZC137"/>
      <c r="ZD137"/>
      <c r="ZE137"/>
      <c r="ZF137"/>
      <c r="ZG137"/>
      <c r="ZH137"/>
      <c r="ZI137"/>
      <c r="ZJ137"/>
      <c r="ZK137"/>
      <c r="ZL137"/>
      <c r="ZM137"/>
      <c r="ZN137"/>
      <c r="ZO137"/>
      <c r="ZP137"/>
      <c r="ZQ137"/>
      <c r="ZR137"/>
      <c r="ZS137"/>
      <c r="ZT137"/>
      <c r="ZU137"/>
      <c r="ZV137"/>
      <c r="ZW137"/>
      <c r="ZX137"/>
      <c r="ZY137"/>
      <c r="ZZ137" s="52"/>
      <c r="AAA137" s="192"/>
      <c r="AAD137" s="90"/>
      <c r="AAE137" s="519">
        <f>IF(OR(S.Planning.CommunicationsPlan="Y",S.Planning.MessageMap="Y",S.Planning.ProgramWebPage="Y"),1,0)</f>
        <v>1</v>
      </c>
      <c r="AAF137" s="90"/>
      <c r="AAG137" s="73">
        <f>H135</f>
        <v>41554</v>
      </c>
      <c r="AAH137" s="73">
        <f t="shared" ref="AAH137" si="70">G137</f>
        <v>41554</v>
      </c>
      <c r="AAI137" s="71"/>
      <c r="AAJ137" s="56"/>
      <c r="AAK137" s="254" t="str">
        <f>"* shares content with "&amp;S.Staff.DA&amp;" and approves content:"</f>
        <v>* shares content with Andy and approves content:</v>
      </c>
      <c r="AAL137" s="90"/>
    </row>
    <row r="138" spans="1:715" s="23" customFormat="1" ht="15" customHeight="1" outlineLevel="2" thickBot="1">
      <c r="A138" s="171"/>
      <c r="B138" s="812" t="s">
        <v>434</v>
      </c>
      <c r="C138" s="360" t="s">
        <v>0</v>
      </c>
      <c r="D138" s="378"/>
      <c r="E138" s="342">
        <f t="shared" si="61"/>
        <v>1</v>
      </c>
      <c r="F138" s="457">
        <f t="shared" ca="1" si="62"/>
        <v>-14</v>
      </c>
      <c r="G138" s="343">
        <f>AAG138</f>
        <v>41554</v>
      </c>
      <c r="H138" s="343">
        <f t="shared" si="64"/>
        <v>41554</v>
      </c>
      <c r="I138" s="244"/>
      <c r="J138" s="194"/>
      <c r="K138" s="49"/>
      <c r="L138" s="49"/>
      <c r="M138" s="49"/>
      <c r="N138" s="49"/>
      <c r="O138" s="49"/>
      <c r="P138" s="49"/>
      <c r="Q138" s="49"/>
      <c r="R138" s="49"/>
      <c r="S138" s="49"/>
      <c r="T138" s="49"/>
      <c r="U138" s="49"/>
      <c r="V138" s="49"/>
      <c r="W138" s="49"/>
      <c r="X138" s="49"/>
      <c r="Y138" s="49"/>
      <c r="Z138" s="49"/>
      <c r="AA138" s="49"/>
      <c r="AB138" s="49"/>
      <c r="AC138" s="49"/>
      <c r="AD138" s="49"/>
      <c r="AE138" s="49"/>
      <c r="AF138" s="49"/>
      <c r="AG138" s="49"/>
      <c r="AH138" s="49"/>
      <c r="AI138" s="49"/>
      <c r="AJ138" s="49"/>
      <c r="AK138" s="49"/>
      <c r="AL138" s="49"/>
      <c r="AM138" s="49"/>
      <c r="AN138" s="49"/>
      <c r="AO138" s="49"/>
      <c r="AP138" s="49"/>
      <c r="AQ138" s="49"/>
      <c r="AR138" s="49"/>
      <c r="AS138" s="49"/>
      <c r="AT138" s="49"/>
      <c r="AU138" s="49"/>
      <c r="AV138" s="49"/>
      <c r="AW138" s="49"/>
      <c r="AX138" s="49"/>
      <c r="AY138" s="49"/>
      <c r="AZ138" s="49"/>
      <c r="BA138" s="49"/>
      <c r="BB138" s="49"/>
      <c r="BC138" s="49"/>
      <c r="BD138" s="49"/>
      <c r="BE138" s="49"/>
      <c r="BF138" s="49"/>
      <c r="BG138" s="49"/>
      <c r="BH138" s="49"/>
      <c r="BI138" s="49"/>
      <c r="BJ138" s="49"/>
      <c r="BK138" s="49"/>
      <c r="BL138" s="49"/>
      <c r="BM138" s="49"/>
      <c r="BN138" s="49"/>
      <c r="BO138" s="49"/>
      <c r="BP138" s="49"/>
      <c r="BQ138" s="49"/>
      <c r="BR138" s="49"/>
      <c r="BS138" s="49"/>
      <c r="BT138" s="49"/>
      <c r="BU138" s="49"/>
      <c r="BV138" s="49"/>
      <c r="BW138" s="49"/>
      <c r="BX138" s="49"/>
      <c r="BY138" s="49"/>
      <c r="BZ138" s="49"/>
      <c r="CA138" s="49"/>
      <c r="CB138" s="49"/>
      <c r="CC138" s="49"/>
      <c r="CD138" s="49"/>
      <c r="CE138" s="49"/>
      <c r="CF138" s="49"/>
      <c r="CG138" s="49"/>
      <c r="CH138" s="49"/>
      <c r="CI138" s="49"/>
      <c r="CJ138" s="49"/>
      <c r="CK138" s="49"/>
      <c r="CL138" s="49"/>
      <c r="CM138" s="49"/>
      <c r="CN138" s="49"/>
      <c r="CO138" s="49"/>
      <c r="CP138" s="49"/>
      <c r="CQ138" s="49"/>
      <c r="CR138" s="49"/>
      <c r="CS138" s="49"/>
      <c r="CT138" s="49"/>
      <c r="CU138" s="49"/>
      <c r="CV138" s="49"/>
      <c r="CW138" s="49"/>
      <c r="CX138" s="49"/>
      <c r="CY138" s="49"/>
      <c r="CZ138" s="49"/>
      <c r="DA138" s="49"/>
      <c r="DB138" s="49"/>
      <c r="DC138" s="49"/>
      <c r="DD138" s="49"/>
      <c r="DE138" s="49"/>
      <c r="DF138" s="49"/>
      <c r="DG138" s="49"/>
      <c r="DH138" s="49"/>
      <c r="DI138" s="49"/>
      <c r="DJ138" s="49"/>
      <c r="DK138" s="49"/>
      <c r="DL138" s="49"/>
      <c r="DM138" s="49"/>
      <c r="DN138" s="49"/>
      <c r="DO138" s="49"/>
      <c r="DP138" s="49"/>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c r="EX138"/>
      <c r="EY138"/>
      <c r="EZ138"/>
      <c r="FA138"/>
      <c r="FB138"/>
      <c r="FC138"/>
      <c r="FD138"/>
      <c r="FE138"/>
      <c r="FF138"/>
      <c r="FG138"/>
      <c r="FH138"/>
      <c r="FI138"/>
      <c r="FJ138"/>
      <c r="FK138"/>
      <c r="FL138"/>
      <c r="FM138"/>
      <c r="FN138"/>
      <c r="FO138"/>
      <c r="FP138"/>
      <c r="FQ138"/>
      <c r="FR138"/>
      <c r="FS138"/>
      <c r="FT138"/>
      <c r="FU138"/>
      <c r="FV138"/>
      <c r="FW138"/>
      <c r="FX138"/>
      <c r="FY138"/>
      <c r="FZ138"/>
      <c r="GA138"/>
      <c r="GB138"/>
      <c r="GC138"/>
      <c r="GD138"/>
      <c r="GE138"/>
      <c r="GF138"/>
      <c r="GG138"/>
      <c r="GH138"/>
      <c r="GI138"/>
      <c r="GJ138"/>
      <c r="GK138"/>
      <c r="GL138"/>
      <c r="GM138"/>
      <c r="GN138"/>
      <c r="GO138"/>
      <c r="GP138"/>
      <c r="GQ138"/>
      <c r="GR138"/>
      <c r="GS138"/>
      <c r="GT138"/>
      <c r="GU138"/>
      <c r="GV138"/>
      <c r="GW138"/>
      <c r="GX138"/>
      <c r="GY138"/>
      <c r="GZ138"/>
      <c r="HA138"/>
      <c r="HB138"/>
      <c r="HC138"/>
      <c r="HD138"/>
      <c r="HE138"/>
      <c r="HF138"/>
      <c r="HG138"/>
      <c r="HH138"/>
      <c r="HI138"/>
      <c r="HJ138"/>
      <c r="HK138"/>
      <c r="HL138"/>
      <c r="HM138"/>
      <c r="HN138"/>
      <c r="HO138"/>
      <c r="HP138"/>
      <c r="HQ138"/>
      <c r="HR138"/>
      <c r="HS138"/>
      <c r="HT138"/>
      <c r="HU138"/>
      <c r="HV138"/>
      <c r="HW138"/>
      <c r="HX138"/>
      <c r="HY138"/>
      <c r="HZ138"/>
      <c r="IA138"/>
      <c r="IB138"/>
      <c r="IC138"/>
      <c r="ID138"/>
      <c r="IE138"/>
      <c r="IF138"/>
      <c r="IG138"/>
      <c r="IH138"/>
      <c r="II138"/>
      <c r="IJ138"/>
      <c r="IK138"/>
      <c r="IL138"/>
      <c r="IM138"/>
      <c r="IN138"/>
      <c r="IO138"/>
      <c r="IP138"/>
      <c r="IQ138"/>
      <c r="IR138"/>
      <c r="IS138"/>
      <c r="IT138"/>
      <c r="IU138"/>
      <c r="IV138"/>
      <c r="IW138"/>
      <c r="IX138"/>
      <c r="IY138"/>
      <c r="IZ138"/>
      <c r="JA138"/>
      <c r="JB138"/>
      <c r="JC138"/>
      <c r="JD138"/>
      <c r="JE138"/>
      <c r="JF138"/>
      <c r="JG138"/>
      <c r="JH138"/>
      <c r="JI138"/>
      <c r="JJ138"/>
      <c r="JK138"/>
      <c r="JL138"/>
      <c r="JM138"/>
      <c r="JN138"/>
      <c r="JO138"/>
      <c r="JP138"/>
      <c r="JQ138"/>
      <c r="JR138"/>
      <c r="JS138"/>
      <c r="JT138"/>
      <c r="JU138"/>
      <c r="JV138"/>
      <c r="JW138"/>
      <c r="JX138"/>
      <c r="JY138"/>
      <c r="JZ138"/>
      <c r="KA138"/>
      <c r="KB138"/>
      <c r="KC138"/>
      <c r="KD138"/>
      <c r="KE138"/>
      <c r="KF138"/>
      <c r="KG138"/>
      <c r="KH138"/>
      <c r="KI138"/>
      <c r="KJ138"/>
      <c r="KK138"/>
      <c r="KL138"/>
      <c r="KM138"/>
      <c r="KN138"/>
      <c r="KO138"/>
      <c r="KP138"/>
      <c r="KQ138"/>
      <c r="KR138"/>
      <c r="KS138"/>
      <c r="KT138"/>
      <c r="KU138"/>
      <c r="KV138"/>
      <c r="KW138"/>
      <c r="KX138"/>
      <c r="KY138"/>
      <c r="KZ138"/>
      <c r="LA138"/>
      <c r="LB138"/>
      <c r="LC138"/>
      <c r="LD138"/>
      <c r="LE138"/>
      <c r="LF138"/>
      <c r="LG138"/>
      <c r="LH138"/>
      <c r="LI138"/>
      <c r="LJ138"/>
      <c r="LK138"/>
      <c r="LL138"/>
      <c r="LM138"/>
      <c r="LN138"/>
      <c r="LO138"/>
      <c r="LP138"/>
      <c r="LQ138"/>
      <c r="LR138"/>
      <c r="LS138"/>
      <c r="LT138"/>
      <c r="LU138"/>
      <c r="LV138"/>
      <c r="LW138"/>
      <c r="LX138"/>
      <c r="LY138"/>
      <c r="LZ138"/>
      <c r="MA138"/>
      <c r="MB138"/>
      <c r="MC138"/>
      <c r="MD138"/>
      <c r="ME138"/>
      <c r="MF138"/>
      <c r="MG138"/>
      <c r="MH138"/>
      <c r="MI138"/>
      <c r="MJ138"/>
      <c r="MK138"/>
      <c r="ML138"/>
      <c r="MM138"/>
      <c r="MN138"/>
      <c r="MO138"/>
      <c r="MP138"/>
      <c r="MQ138"/>
      <c r="MR138"/>
      <c r="MS138"/>
      <c r="MT138"/>
      <c r="MU138"/>
      <c r="MV138"/>
      <c r="MW138"/>
      <c r="MX138"/>
      <c r="MY138"/>
      <c r="MZ138"/>
      <c r="NA138"/>
      <c r="NB138"/>
      <c r="NC138"/>
      <c r="ND138"/>
      <c r="NE138"/>
      <c r="NF138"/>
      <c r="NG138"/>
      <c r="NH138"/>
      <c r="NI138"/>
      <c r="NJ138"/>
      <c r="NK138"/>
      <c r="NL138"/>
      <c r="NM138"/>
      <c r="NN138"/>
      <c r="NO138"/>
      <c r="NP138"/>
      <c r="NQ138"/>
      <c r="NR138"/>
      <c r="NS138"/>
      <c r="NT138"/>
      <c r="NU138"/>
      <c r="NV138"/>
      <c r="NW138"/>
      <c r="NX138"/>
      <c r="NY138"/>
      <c r="NZ138"/>
      <c r="OA138"/>
      <c r="OB138"/>
      <c r="OC138"/>
      <c r="OD138"/>
      <c r="OE138"/>
      <c r="OF138"/>
      <c r="OG138"/>
      <c r="OH138"/>
      <c r="OI138"/>
      <c r="OJ138"/>
      <c r="OK138"/>
      <c r="OL138"/>
      <c r="OM138"/>
      <c r="ON138"/>
      <c r="OO138"/>
      <c r="OP138"/>
      <c r="OQ138"/>
      <c r="OR138"/>
      <c r="OS138"/>
      <c r="OT138"/>
      <c r="OU138"/>
      <c r="OV138"/>
      <c r="OW138"/>
      <c r="OX138"/>
      <c r="OY138"/>
      <c r="OZ138"/>
      <c r="PA138"/>
      <c r="PB138"/>
      <c r="PC138"/>
      <c r="PD138"/>
      <c r="PE138"/>
      <c r="PF138"/>
      <c r="PG138"/>
      <c r="PH138"/>
      <c r="PI138"/>
      <c r="PJ138"/>
      <c r="PK138"/>
      <c r="PL138"/>
      <c r="PM138"/>
      <c r="PN138"/>
      <c r="PO138"/>
      <c r="PP138"/>
      <c r="PQ138"/>
      <c r="PR138"/>
      <c r="PS138"/>
      <c r="PT138"/>
      <c r="PU138"/>
      <c r="PV138"/>
      <c r="PW138"/>
      <c r="PX138"/>
      <c r="PY138"/>
      <c r="PZ138"/>
      <c r="QA138"/>
      <c r="QB138"/>
      <c r="QC138"/>
      <c r="QD138"/>
      <c r="QE138"/>
      <c r="QF138"/>
      <c r="QG138"/>
      <c r="QH138"/>
      <c r="QI138"/>
      <c r="QJ138"/>
      <c r="QK138"/>
      <c r="QL138"/>
      <c r="QM138"/>
      <c r="QN138"/>
      <c r="QO138"/>
      <c r="QP138"/>
      <c r="QQ138"/>
      <c r="QR138"/>
      <c r="QS138"/>
      <c r="QT138"/>
      <c r="QU138"/>
      <c r="QV138"/>
      <c r="QW138"/>
      <c r="QX138"/>
      <c r="QY138"/>
      <c r="QZ138"/>
      <c r="RA138"/>
      <c r="RB138"/>
      <c r="RC138"/>
      <c r="RD138"/>
      <c r="RE138"/>
      <c r="RF138"/>
      <c r="RG138"/>
      <c r="RH138"/>
      <c r="RI138"/>
      <c r="RJ138"/>
      <c r="RK138"/>
      <c r="RL138"/>
      <c r="RM138"/>
      <c r="RN138"/>
      <c r="RO138"/>
      <c r="RP138"/>
      <c r="RQ138"/>
      <c r="RR138"/>
      <c r="RS138"/>
      <c r="RT138"/>
      <c r="RU138"/>
      <c r="RV138"/>
      <c r="RW138"/>
      <c r="RX138"/>
      <c r="RY138"/>
      <c r="RZ138"/>
      <c r="SA138"/>
      <c r="SB138"/>
      <c r="SC138"/>
      <c r="SD138"/>
      <c r="SE138"/>
      <c r="SF138"/>
      <c r="SG138"/>
      <c r="SH138"/>
      <c r="SI138"/>
      <c r="SJ138"/>
      <c r="SK138"/>
      <c r="SL138"/>
      <c r="SM138"/>
      <c r="SN138"/>
      <c r="SO138"/>
      <c r="SP138"/>
      <c r="SQ138"/>
      <c r="SR138"/>
      <c r="SS138"/>
      <c r="ST138"/>
      <c r="SU138"/>
      <c r="SV138"/>
      <c r="SW138"/>
      <c r="SX138"/>
      <c r="SY138"/>
      <c r="SZ138"/>
      <c r="TA138"/>
      <c r="TB138"/>
      <c r="TC138"/>
      <c r="TD138"/>
      <c r="TE138"/>
      <c r="TF138"/>
      <c r="TG138"/>
      <c r="TH138"/>
      <c r="TI138"/>
      <c r="TJ138"/>
      <c r="TK138"/>
      <c r="TL138"/>
      <c r="TM138"/>
      <c r="TN138"/>
      <c r="TO138"/>
      <c r="TP138"/>
      <c r="TQ138"/>
      <c r="TR138"/>
      <c r="TS138"/>
      <c r="TT138"/>
      <c r="TU138"/>
      <c r="TV138"/>
      <c r="TW138"/>
      <c r="TX138"/>
      <c r="TY138"/>
      <c r="TZ138"/>
      <c r="UA138"/>
      <c r="UB138"/>
      <c r="UC138"/>
      <c r="UD138"/>
      <c r="UE138"/>
      <c r="UF138"/>
      <c r="UG138"/>
      <c r="UH138"/>
      <c r="UI138"/>
      <c r="UJ138"/>
      <c r="UK138"/>
      <c r="UL138"/>
      <c r="UM138"/>
      <c r="UN138"/>
      <c r="UO138"/>
      <c r="UP138"/>
      <c r="UQ138"/>
      <c r="UR138"/>
      <c r="US138"/>
      <c r="UT138"/>
      <c r="UU138"/>
      <c r="UV138"/>
      <c r="UW138"/>
      <c r="UX138"/>
      <c r="UY138"/>
      <c r="UZ138"/>
      <c r="VA138"/>
      <c r="VB138"/>
      <c r="VC138"/>
      <c r="VD138"/>
      <c r="VE138"/>
      <c r="VF138"/>
      <c r="VG138"/>
      <c r="VH138"/>
      <c r="VI138"/>
      <c r="VJ138"/>
      <c r="VK138"/>
      <c r="VL138"/>
      <c r="VM138"/>
      <c r="VN138"/>
      <c r="VO138"/>
      <c r="VP138"/>
      <c r="VQ138"/>
      <c r="VR138"/>
      <c r="VS138"/>
      <c r="VT138"/>
      <c r="VU138"/>
      <c r="VV138"/>
      <c r="VW138"/>
      <c r="VX138"/>
      <c r="VY138"/>
      <c r="VZ138"/>
      <c r="WA138"/>
      <c r="WB138"/>
      <c r="WC138"/>
      <c r="WD138"/>
      <c r="WE138"/>
      <c r="WF138"/>
      <c r="WG138"/>
      <c r="WH138"/>
      <c r="WI138"/>
      <c r="WJ138"/>
      <c r="WK138"/>
      <c r="WL138"/>
      <c r="WM138"/>
      <c r="WN138"/>
      <c r="WO138"/>
      <c r="WP138"/>
      <c r="WQ138"/>
      <c r="WR138"/>
      <c r="WS138"/>
      <c r="WT138"/>
      <c r="WU138"/>
      <c r="WV138"/>
      <c r="WW138"/>
      <c r="WX138"/>
      <c r="WY138"/>
      <c r="WZ138"/>
      <c r="XA138"/>
      <c r="XB138"/>
      <c r="XC138"/>
      <c r="XD138"/>
      <c r="XE138"/>
      <c r="XF138"/>
      <c r="XG138"/>
      <c r="XH138"/>
      <c r="XI138"/>
      <c r="XJ138"/>
      <c r="XK138"/>
      <c r="XL138"/>
      <c r="XM138"/>
      <c r="XN138"/>
      <c r="XO138"/>
      <c r="XP138"/>
      <c r="XQ138"/>
      <c r="XR138"/>
      <c r="XS138"/>
      <c r="XT138"/>
      <c r="XU138"/>
      <c r="XV138"/>
      <c r="XW138"/>
      <c r="XX138"/>
      <c r="XY138"/>
      <c r="XZ138"/>
      <c r="YA138"/>
      <c r="YB138"/>
      <c r="YC138"/>
      <c r="YD138"/>
      <c r="YE138"/>
      <c r="YF138"/>
      <c r="YG138"/>
      <c r="YH138"/>
      <c r="YI138"/>
      <c r="YJ138"/>
      <c r="YK138"/>
      <c r="YL138"/>
      <c r="YM138"/>
      <c r="YN138"/>
      <c r="YO138"/>
      <c r="YP138"/>
      <c r="YQ138"/>
      <c r="YR138"/>
      <c r="YS138"/>
      <c r="YT138"/>
      <c r="YU138"/>
      <c r="YV138"/>
      <c r="YW138"/>
      <c r="YX138"/>
      <c r="YY138"/>
      <c r="YZ138"/>
      <c r="ZA138"/>
      <c r="ZB138"/>
      <c r="ZC138"/>
      <c r="ZD138"/>
      <c r="ZE138"/>
      <c r="ZF138"/>
      <c r="ZG138"/>
      <c r="ZH138"/>
      <c r="ZI138"/>
      <c r="ZJ138"/>
      <c r="ZK138"/>
      <c r="ZL138"/>
      <c r="ZM138"/>
      <c r="ZN138"/>
      <c r="ZO138"/>
      <c r="ZP138"/>
      <c r="ZQ138"/>
      <c r="ZR138"/>
      <c r="ZS138"/>
      <c r="ZT138"/>
      <c r="ZU138"/>
      <c r="ZV138"/>
      <c r="ZW138"/>
      <c r="ZX138"/>
      <c r="ZY138"/>
      <c r="ZZ138" s="52"/>
      <c r="AAA138" s="192" t="s">
        <v>0</v>
      </c>
      <c r="AAD138" s="90"/>
      <c r="AAE138" s="519">
        <f>IF(OR(S.Planning.CommunicationsPlan="Y",S.Planning.MessageMap="Y",S.Planning.ProgramWebPage="Y"),1,0)</f>
        <v>1</v>
      </c>
      <c r="AAF138" s="90"/>
      <c r="AAG138" s="73">
        <f>H137</f>
        <v>41554</v>
      </c>
      <c r="AAH138" s="73">
        <f t="shared" si="65"/>
        <v>41554</v>
      </c>
      <c r="AAI138" s="60"/>
      <c r="AAJ138" s="56"/>
      <c r="AAK138" s="85"/>
      <c r="AAL138" s="90"/>
    </row>
    <row r="139" spans="1:715" s="23" customFormat="1" ht="15" customHeight="1" outlineLevel="2" thickBot="1">
      <c r="A139" s="171"/>
      <c r="B139" s="666" t="s">
        <v>435</v>
      </c>
      <c r="C139" s="611" t="s">
        <v>303</v>
      </c>
      <c r="D139" s="378"/>
      <c r="E139" s="342">
        <f t="shared" si="61"/>
        <v>0</v>
      </c>
      <c r="F139" s="457">
        <f t="shared" ca="1" si="62"/>
        <v>0</v>
      </c>
      <c r="G139" s="347">
        <f>AAG139</f>
        <v>0</v>
      </c>
      <c r="H139" s="343">
        <f t="shared" si="64"/>
        <v>0</v>
      </c>
      <c r="I139" s="244"/>
      <c r="J139" s="194"/>
      <c r="K139" s="49"/>
      <c r="L139" s="49"/>
      <c r="M139" s="49"/>
      <c r="N139" s="49"/>
      <c r="O139" s="49"/>
      <c r="P139" s="49"/>
      <c r="Q139" s="49"/>
      <c r="R139" s="49"/>
      <c r="S139" s="49"/>
      <c r="T139" s="49"/>
      <c r="U139" s="49"/>
      <c r="V139" s="49"/>
      <c r="W139" s="49"/>
      <c r="X139" s="49"/>
      <c r="Y139" s="49"/>
      <c r="Z139" s="49"/>
      <c r="AA139" s="49"/>
      <c r="AB139" s="49"/>
      <c r="AC139" s="49"/>
      <c r="AD139" s="49"/>
      <c r="AE139" s="49"/>
      <c r="AF139" s="49"/>
      <c r="AG139" s="49"/>
      <c r="AH139" s="49"/>
      <c r="AI139" s="49"/>
      <c r="AJ139" s="49"/>
      <c r="AK139" s="49"/>
      <c r="AL139" s="49"/>
      <c r="AM139" s="49"/>
      <c r="AN139" s="49"/>
      <c r="AO139" s="49"/>
      <c r="AP139" s="49"/>
      <c r="AQ139" s="49"/>
      <c r="AR139" s="49"/>
      <c r="AS139" s="49"/>
      <c r="AT139" s="49"/>
      <c r="AU139" s="49"/>
      <c r="AV139" s="49"/>
      <c r="AW139" s="49"/>
      <c r="AX139" s="49"/>
      <c r="AY139" s="49"/>
      <c r="AZ139" s="49"/>
      <c r="BA139" s="49"/>
      <c r="BB139" s="49"/>
      <c r="BC139" s="49"/>
      <c r="BD139" s="49"/>
      <c r="BE139" s="49"/>
      <c r="BF139" s="49"/>
      <c r="BG139" s="49"/>
      <c r="BH139" s="49"/>
      <c r="BI139" s="49"/>
      <c r="BJ139" s="49"/>
      <c r="BK139" s="49"/>
      <c r="BL139" s="49"/>
      <c r="BM139" s="49"/>
      <c r="BN139" s="49"/>
      <c r="BO139" s="49"/>
      <c r="BP139" s="49"/>
      <c r="BQ139" s="49"/>
      <c r="BR139" s="49"/>
      <c r="BS139" s="49"/>
      <c r="BT139" s="49"/>
      <c r="BU139" s="49"/>
      <c r="BV139" s="49"/>
      <c r="BW139" s="49"/>
      <c r="BX139" s="49"/>
      <c r="BY139" s="49"/>
      <c r="BZ139" s="49"/>
      <c r="CA139" s="49"/>
      <c r="CB139" s="49"/>
      <c r="CC139" s="49"/>
      <c r="CD139" s="49"/>
      <c r="CE139" s="49"/>
      <c r="CF139" s="49"/>
      <c r="CG139" s="49"/>
      <c r="CH139" s="49"/>
      <c r="CI139" s="49"/>
      <c r="CJ139" s="49"/>
      <c r="CK139" s="49"/>
      <c r="CL139" s="49"/>
      <c r="CM139" s="49"/>
      <c r="CN139" s="49"/>
      <c r="CO139" s="49"/>
      <c r="CP139" s="49"/>
      <c r="CQ139" s="49"/>
      <c r="CR139" s="49"/>
      <c r="CS139" s="49"/>
      <c r="CT139" s="49"/>
      <c r="CU139" s="49"/>
      <c r="CV139" s="49"/>
      <c r="CW139" s="49"/>
      <c r="CX139" s="49"/>
      <c r="CY139" s="49"/>
      <c r="CZ139" s="49"/>
      <c r="DA139" s="49"/>
      <c r="DB139" s="49"/>
      <c r="DC139" s="49"/>
      <c r="DD139" s="49"/>
      <c r="DE139" s="49"/>
      <c r="DF139" s="49"/>
      <c r="DG139" s="49"/>
      <c r="DH139" s="49"/>
      <c r="DI139" s="49"/>
      <c r="DJ139" s="49"/>
      <c r="DK139" s="49"/>
      <c r="DL139" s="49"/>
      <c r="DM139" s="49"/>
      <c r="DN139" s="49"/>
      <c r="DO139" s="49"/>
      <c r="DP139" s="4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c r="FG139"/>
      <c r="FH139"/>
      <c r="FI139"/>
      <c r="FJ139"/>
      <c r="FK139"/>
      <c r="FL139"/>
      <c r="FM139"/>
      <c r="FN139"/>
      <c r="FO139"/>
      <c r="FP139"/>
      <c r="FQ139"/>
      <c r="FR139"/>
      <c r="FS139"/>
      <c r="FT139"/>
      <c r="FU139"/>
      <c r="FV139"/>
      <c r="FW139"/>
      <c r="FX139"/>
      <c r="FY139"/>
      <c r="FZ139"/>
      <c r="GA139"/>
      <c r="GB139"/>
      <c r="GC139"/>
      <c r="GD139"/>
      <c r="GE139"/>
      <c r="GF139"/>
      <c r="GG139"/>
      <c r="GH139"/>
      <c r="GI139"/>
      <c r="GJ139"/>
      <c r="GK139"/>
      <c r="GL139"/>
      <c r="GM139"/>
      <c r="GN139"/>
      <c r="GO139"/>
      <c r="GP139"/>
      <c r="GQ139"/>
      <c r="GR139"/>
      <c r="GS139"/>
      <c r="GT139"/>
      <c r="GU139"/>
      <c r="GV139"/>
      <c r="GW139"/>
      <c r="GX139"/>
      <c r="GY139"/>
      <c r="GZ139"/>
      <c r="HA139"/>
      <c r="HB139"/>
      <c r="HC139"/>
      <c r="HD139"/>
      <c r="HE139"/>
      <c r="HF139"/>
      <c r="HG139"/>
      <c r="HH139"/>
      <c r="HI139"/>
      <c r="HJ139"/>
      <c r="HK139"/>
      <c r="HL139"/>
      <c r="HM139"/>
      <c r="HN139"/>
      <c r="HO139"/>
      <c r="HP139"/>
      <c r="HQ139"/>
      <c r="HR139"/>
      <c r="HS139"/>
      <c r="HT139"/>
      <c r="HU139"/>
      <c r="HV139"/>
      <c r="HW139"/>
      <c r="HX139"/>
      <c r="HY139"/>
      <c r="HZ139"/>
      <c r="IA139"/>
      <c r="IB139"/>
      <c r="IC139"/>
      <c r="ID139"/>
      <c r="IE139"/>
      <c r="IF139"/>
      <c r="IG139"/>
      <c r="IH139"/>
      <c r="II139"/>
      <c r="IJ139"/>
      <c r="IK139"/>
      <c r="IL139"/>
      <c r="IM139"/>
      <c r="IN139"/>
      <c r="IO139"/>
      <c r="IP139"/>
      <c r="IQ139"/>
      <c r="IR139"/>
      <c r="IS139"/>
      <c r="IT139"/>
      <c r="IU139"/>
      <c r="IV139"/>
      <c r="IW139"/>
      <c r="IX139"/>
      <c r="IY139"/>
      <c r="IZ139"/>
      <c r="JA139"/>
      <c r="JB139"/>
      <c r="JC139"/>
      <c r="JD139"/>
      <c r="JE139"/>
      <c r="JF139"/>
      <c r="JG139"/>
      <c r="JH139"/>
      <c r="JI139"/>
      <c r="JJ139"/>
      <c r="JK139"/>
      <c r="JL139"/>
      <c r="JM139"/>
      <c r="JN139"/>
      <c r="JO139"/>
      <c r="JP139"/>
      <c r="JQ139"/>
      <c r="JR139"/>
      <c r="JS139"/>
      <c r="JT139"/>
      <c r="JU139"/>
      <c r="JV139"/>
      <c r="JW139"/>
      <c r="JX139"/>
      <c r="JY139"/>
      <c r="JZ139"/>
      <c r="KA139"/>
      <c r="KB139"/>
      <c r="KC139"/>
      <c r="KD139"/>
      <c r="KE139"/>
      <c r="KF139"/>
      <c r="KG139"/>
      <c r="KH139"/>
      <c r="KI139"/>
      <c r="KJ139"/>
      <c r="KK139"/>
      <c r="KL139"/>
      <c r="KM139"/>
      <c r="KN139"/>
      <c r="KO139"/>
      <c r="KP139"/>
      <c r="KQ139"/>
      <c r="KR139"/>
      <c r="KS139"/>
      <c r="KT139"/>
      <c r="KU139"/>
      <c r="KV139"/>
      <c r="KW139"/>
      <c r="KX139"/>
      <c r="KY139"/>
      <c r="KZ139"/>
      <c r="LA139"/>
      <c r="LB139"/>
      <c r="LC139"/>
      <c r="LD139"/>
      <c r="LE139"/>
      <c r="LF139"/>
      <c r="LG139"/>
      <c r="LH139"/>
      <c r="LI139"/>
      <c r="LJ139"/>
      <c r="LK139"/>
      <c r="LL139"/>
      <c r="LM139"/>
      <c r="LN139"/>
      <c r="LO139"/>
      <c r="LP139"/>
      <c r="LQ139"/>
      <c r="LR139"/>
      <c r="LS139"/>
      <c r="LT139"/>
      <c r="LU139"/>
      <c r="LV139"/>
      <c r="LW139"/>
      <c r="LX139"/>
      <c r="LY139"/>
      <c r="LZ139"/>
      <c r="MA139"/>
      <c r="MB139"/>
      <c r="MC139"/>
      <c r="MD139"/>
      <c r="ME139"/>
      <c r="MF139"/>
      <c r="MG139"/>
      <c r="MH139"/>
      <c r="MI139"/>
      <c r="MJ139"/>
      <c r="MK139"/>
      <c r="ML139"/>
      <c r="MM139"/>
      <c r="MN139"/>
      <c r="MO139"/>
      <c r="MP139"/>
      <c r="MQ139"/>
      <c r="MR139"/>
      <c r="MS139"/>
      <c r="MT139"/>
      <c r="MU139"/>
      <c r="MV139"/>
      <c r="MW139"/>
      <c r="MX139"/>
      <c r="MY139"/>
      <c r="MZ139"/>
      <c r="NA139"/>
      <c r="NB139"/>
      <c r="NC139"/>
      <c r="ND139"/>
      <c r="NE139"/>
      <c r="NF139"/>
      <c r="NG139"/>
      <c r="NH139"/>
      <c r="NI139"/>
      <c r="NJ139"/>
      <c r="NK139"/>
      <c r="NL139"/>
      <c r="NM139"/>
      <c r="NN139"/>
      <c r="NO139"/>
      <c r="NP139"/>
      <c r="NQ139"/>
      <c r="NR139"/>
      <c r="NS139"/>
      <c r="NT139"/>
      <c r="NU139"/>
      <c r="NV139"/>
      <c r="NW139"/>
      <c r="NX139"/>
      <c r="NY139"/>
      <c r="NZ139"/>
      <c r="OA139"/>
      <c r="OB139"/>
      <c r="OC139"/>
      <c r="OD139"/>
      <c r="OE139"/>
      <c r="OF139"/>
      <c r="OG139"/>
      <c r="OH139"/>
      <c r="OI139"/>
      <c r="OJ139"/>
      <c r="OK139"/>
      <c r="OL139"/>
      <c r="OM139"/>
      <c r="ON139"/>
      <c r="OO139"/>
      <c r="OP139"/>
      <c r="OQ139"/>
      <c r="OR139"/>
      <c r="OS139"/>
      <c r="OT139"/>
      <c r="OU139"/>
      <c r="OV139"/>
      <c r="OW139"/>
      <c r="OX139"/>
      <c r="OY139"/>
      <c r="OZ139"/>
      <c r="PA139"/>
      <c r="PB139"/>
      <c r="PC139"/>
      <c r="PD139"/>
      <c r="PE139"/>
      <c r="PF139"/>
      <c r="PG139"/>
      <c r="PH139"/>
      <c r="PI139"/>
      <c r="PJ139"/>
      <c r="PK139"/>
      <c r="PL139"/>
      <c r="PM139"/>
      <c r="PN139"/>
      <c r="PO139"/>
      <c r="PP139"/>
      <c r="PQ139"/>
      <c r="PR139"/>
      <c r="PS139"/>
      <c r="PT139"/>
      <c r="PU139"/>
      <c r="PV139"/>
      <c r="PW139"/>
      <c r="PX139"/>
      <c r="PY139"/>
      <c r="PZ139"/>
      <c r="QA139"/>
      <c r="QB139"/>
      <c r="QC139"/>
      <c r="QD139"/>
      <c r="QE139"/>
      <c r="QF139"/>
      <c r="QG139"/>
      <c r="QH139"/>
      <c r="QI139"/>
      <c r="QJ139"/>
      <c r="QK139"/>
      <c r="QL139"/>
      <c r="QM139"/>
      <c r="QN139"/>
      <c r="QO139"/>
      <c r="QP139"/>
      <c r="QQ139"/>
      <c r="QR139"/>
      <c r="QS139"/>
      <c r="QT139"/>
      <c r="QU139"/>
      <c r="QV139"/>
      <c r="QW139"/>
      <c r="QX139"/>
      <c r="QY139"/>
      <c r="QZ139"/>
      <c r="RA139"/>
      <c r="RB139"/>
      <c r="RC139"/>
      <c r="RD139"/>
      <c r="RE139"/>
      <c r="RF139"/>
      <c r="RG139"/>
      <c r="RH139"/>
      <c r="RI139"/>
      <c r="RJ139"/>
      <c r="RK139"/>
      <c r="RL139"/>
      <c r="RM139"/>
      <c r="RN139"/>
      <c r="RO139"/>
      <c r="RP139"/>
      <c r="RQ139"/>
      <c r="RR139"/>
      <c r="RS139"/>
      <c r="RT139"/>
      <c r="RU139"/>
      <c r="RV139"/>
      <c r="RW139"/>
      <c r="RX139"/>
      <c r="RY139"/>
      <c r="RZ139"/>
      <c r="SA139"/>
      <c r="SB139"/>
      <c r="SC139"/>
      <c r="SD139"/>
      <c r="SE139"/>
      <c r="SF139"/>
      <c r="SG139"/>
      <c r="SH139"/>
      <c r="SI139"/>
      <c r="SJ139"/>
      <c r="SK139"/>
      <c r="SL139"/>
      <c r="SM139"/>
      <c r="SN139"/>
      <c r="SO139"/>
      <c r="SP139"/>
      <c r="SQ139"/>
      <c r="SR139"/>
      <c r="SS139"/>
      <c r="ST139"/>
      <c r="SU139"/>
      <c r="SV139"/>
      <c r="SW139"/>
      <c r="SX139"/>
      <c r="SY139"/>
      <c r="SZ139"/>
      <c r="TA139"/>
      <c r="TB139"/>
      <c r="TC139"/>
      <c r="TD139"/>
      <c r="TE139"/>
      <c r="TF139"/>
      <c r="TG139"/>
      <c r="TH139"/>
      <c r="TI139"/>
      <c r="TJ139"/>
      <c r="TK139"/>
      <c r="TL139"/>
      <c r="TM139"/>
      <c r="TN139"/>
      <c r="TO139"/>
      <c r="TP139"/>
      <c r="TQ139"/>
      <c r="TR139"/>
      <c r="TS139"/>
      <c r="TT139"/>
      <c r="TU139"/>
      <c r="TV139"/>
      <c r="TW139"/>
      <c r="TX139"/>
      <c r="TY139"/>
      <c r="TZ139"/>
      <c r="UA139"/>
      <c r="UB139"/>
      <c r="UC139"/>
      <c r="UD139"/>
      <c r="UE139"/>
      <c r="UF139"/>
      <c r="UG139"/>
      <c r="UH139"/>
      <c r="UI139"/>
      <c r="UJ139"/>
      <c r="UK139"/>
      <c r="UL139"/>
      <c r="UM139"/>
      <c r="UN139"/>
      <c r="UO139"/>
      <c r="UP139"/>
      <c r="UQ139"/>
      <c r="UR139"/>
      <c r="US139"/>
      <c r="UT139"/>
      <c r="UU139"/>
      <c r="UV139"/>
      <c r="UW139"/>
      <c r="UX139"/>
      <c r="UY139"/>
      <c r="UZ139"/>
      <c r="VA139"/>
      <c r="VB139"/>
      <c r="VC139"/>
      <c r="VD139"/>
      <c r="VE139"/>
      <c r="VF139"/>
      <c r="VG139"/>
      <c r="VH139"/>
      <c r="VI139"/>
      <c r="VJ139"/>
      <c r="VK139"/>
      <c r="VL139"/>
      <c r="VM139"/>
      <c r="VN139"/>
      <c r="VO139"/>
      <c r="VP139"/>
      <c r="VQ139"/>
      <c r="VR139"/>
      <c r="VS139"/>
      <c r="VT139"/>
      <c r="VU139"/>
      <c r="VV139"/>
      <c r="VW139"/>
      <c r="VX139"/>
      <c r="VY139"/>
      <c r="VZ139"/>
      <c r="WA139"/>
      <c r="WB139"/>
      <c r="WC139"/>
      <c r="WD139"/>
      <c r="WE139"/>
      <c r="WF139"/>
      <c r="WG139"/>
      <c r="WH139"/>
      <c r="WI139"/>
      <c r="WJ139"/>
      <c r="WK139"/>
      <c r="WL139"/>
      <c r="WM139"/>
      <c r="WN139"/>
      <c r="WO139"/>
      <c r="WP139"/>
      <c r="WQ139"/>
      <c r="WR139"/>
      <c r="WS139"/>
      <c r="WT139"/>
      <c r="WU139"/>
      <c r="WV139"/>
      <c r="WW139"/>
      <c r="WX139"/>
      <c r="WY139"/>
      <c r="WZ139"/>
      <c r="XA139"/>
      <c r="XB139"/>
      <c r="XC139"/>
      <c r="XD139"/>
      <c r="XE139"/>
      <c r="XF139"/>
      <c r="XG139"/>
      <c r="XH139"/>
      <c r="XI139"/>
      <c r="XJ139"/>
      <c r="XK139"/>
      <c r="XL139"/>
      <c r="XM139"/>
      <c r="XN139"/>
      <c r="XO139"/>
      <c r="XP139"/>
      <c r="XQ139"/>
      <c r="XR139"/>
      <c r="XS139"/>
      <c r="XT139"/>
      <c r="XU139"/>
      <c r="XV139"/>
      <c r="XW139"/>
      <c r="XX139"/>
      <c r="XY139"/>
      <c r="XZ139"/>
      <c r="YA139"/>
      <c r="YB139"/>
      <c r="YC139"/>
      <c r="YD139"/>
      <c r="YE139"/>
      <c r="YF139"/>
      <c r="YG139"/>
      <c r="YH139"/>
      <c r="YI139"/>
      <c r="YJ139"/>
      <c r="YK139"/>
      <c r="YL139"/>
      <c r="YM139"/>
      <c r="YN139"/>
      <c r="YO139"/>
      <c r="YP139"/>
      <c r="YQ139"/>
      <c r="YR139"/>
      <c r="YS139"/>
      <c r="YT139"/>
      <c r="YU139"/>
      <c r="YV139"/>
      <c r="YW139"/>
      <c r="YX139"/>
      <c r="YY139"/>
      <c r="YZ139"/>
      <c r="ZA139"/>
      <c r="ZB139"/>
      <c r="ZC139"/>
      <c r="ZD139"/>
      <c r="ZE139"/>
      <c r="ZF139"/>
      <c r="ZG139"/>
      <c r="ZH139"/>
      <c r="ZI139"/>
      <c r="ZJ139"/>
      <c r="ZK139"/>
      <c r="ZL139"/>
      <c r="ZM139"/>
      <c r="ZN139"/>
      <c r="ZO139"/>
      <c r="ZP139"/>
      <c r="ZQ139"/>
      <c r="ZR139"/>
      <c r="ZS139"/>
      <c r="ZT139"/>
      <c r="ZU139"/>
      <c r="ZV139"/>
      <c r="ZW139"/>
      <c r="ZX139"/>
      <c r="ZY139"/>
      <c r="ZZ139" s="52"/>
      <c r="AAA139" s="192"/>
      <c r="AAD139" s="90"/>
      <c r="AAE139" s="519">
        <f>IF(S.Planning.ApproveCommunicationsLoop2="N",,IF(OR(S.Planning.CommunicationsPlan="Y",S.Planning.MessageMap="Y",S.Planning.ProgramWebPage="Y"),1,0))</f>
        <v>0</v>
      </c>
      <c r="AAF139" s="90"/>
      <c r="AAG139" s="73">
        <f>IF(AAE139=0,,H138)</f>
        <v>0</v>
      </c>
      <c r="AAH139" s="73">
        <f t="shared" si="65"/>
        <v>0</v>
      </c>
      <c r="AAI139" s="60"/>
      <c r="AAJ139" s="56"/>
      <c r="AAK139" s="85"/>
      <c r="AAL139" s="90"/>
    </row>
    <row r="140" spans="1:715" s="23" customFormat="1" ht="15" customHeight="1" outlineLevel="2" thickBot="1">
      <c r="A140" s="171"/>
      <c r="B140" s="663" t="s">
        <v>436</v>
      </c>
      <c r="C140" s="611" t="s">
        <v>303</v>
      </c>
      <c r="D140" s="378"/>
      <c r="E140" s="342">
        <f t="shared" si="61"/>
        <v>0</v>
      </c>
      <c r="F140" s="457">
        <f t="shared" ca="1" si="62"/>
        <v>0</v>
      </c>
      <c r="G140" s="347">
        <f>AAG140</f>
        <v>0</v>
      </c>
      <c r="H140" s="343">
        <f t="shared" si="64"/>
        <v>0</v>
      </c>
      <c r="I140" s="244"/>
      <c r="J140" s="194"/>
      <c r="K140" s="49"/>
      <c r="L140" s="49"/>
      <c r="M140" s="49"/>
      <c r="N140" s="49"/>
      <c r="O140" s="49"/>
      <c r="P140" s="49"/>
      <c r="Q140" s="49"/>
      <c r="R140" s="49"/>
      <c r="S140" s="49"/>
      <c r="T140" s="49"/>
      <c r="U140" s="49"/>
      <c r="V140" s="49"/>
      <c r="W140" s="49"/>
      <c r="X140" s="49"/>
      <c r="Y140" s="49"/>
      <c r="Z140" s="49"/>
      <c r="AA140" s="49"/>
      <c r="AB140" s="49"/>
      <c r="AC140" s="49"/>
      <c r="AD140" s="49"/>
      <c r="AE140" s="49"/>
      <c r="AF140" s="49"/>
      <c r="AG140" s="49"/>
      <c r="AH140" s="49"/>
      <c r="AI140" s="49"/>
      <c r="AJ140" s="49"/>
      <c r="AK140" s="49"/>
      <c r="AL140" s="49"/>
      <c r="AM140" s="49"/>
      <c r="AN140" s="49"/>
      <c r="AO140" s="49"/>
      <c r="AP140" s="49"/>
      <c r="AQ140" s="49"/>
      <c r="AR140" s="49"/>
      <c r="AS140" s="49"/>
      <c r="AT140" s="49"/>
      <c r="AU140" s="49"/>
      <c r="AV140" s="49"/>
      <c r="AW140" s="49"/>
      <c r="AX140" s="49"/>
      <c r="AY140" s="49"/>
      <c r="AZ140" s="49"/>
      <c r="BA140" s="49"/>
      <c r="BB140" s="49"/>
      <c r="BC140" s="49"/>
      <c r="BD140" s="49"/>
      <c r="BE140" s="49"/>
      <c r="BF140" s="49"/>
      <c r="BG140" s="49"/>
      <c r="BH140" s="49"/>
      <c r="BI140" s="49"/>
      <c r="BJ140" s="49"/>
      <c r="BK140" s="49"/>
      <c r="BL140" s="49"/>
      <c r="BM140" s="49"/>
      <c r="BN140" s="49"/>
      <c r="BO140" s="49"/>
      <c r="BP140" s="49"/>
      <c r="BQ140" s="49"/>
      <c r="BR140" s="49"/>
      <c r="BS140" s="49"/>
      <c r="BT140" s="49"/>
      <c r="BU140" s="49"/>
      <c r="BV140" s="49"/>
      <c r="BW140" s="49"/>
      <c r="BX140" s="49"/>
      <c r="BY140" s="49"/>
      <c r="BZ140" s="49"/>
      <c r="CA140" s="49"/>
      <c r="CB140" s="49"/>
      <c r="CC140" s="49"/>
      <c r="CD140" s="49"/>
      <c r="CE140" s="49"/>
      <c r="CF140" s="49"/>
      <c r="CG140" s="49"/>
      <c r="CH140" s="49"/>
      <c r="CI140" s="49"/>
      <c r="CJ140" s="49"/>
      <c r="CK140" s="49"/>
      <c r="CL140" s="49"/>
      <c r="CM140" s="49"/>
      <c r="CN140" s="49"/>
      <c r="CO140" s="49"/>
      <c r="CP140" s="49"/>
      <c r="CQ140" s="49"/>
      <c r="CR140" s="49"/>
      <c r="CS140" s="49"/>
      <c r="CT140" s="49"/>
      <c r="CU140" s="49"/>
      <c r="CV140" s="49"/>
      <c r="CW140" s="49"/>
      <c r="CX140" s="49"/>
      <c r="CY140" s="49"/>
      <c r="CZ140" s="49"/>
      <c r="DA140" s="49"/>
      <c r="DB140" s="49"/>
      <c r="DC140" s="49"/>
      <c r="DD140" s="49"/>
      <c r="DE140" s="49"/>
      <c r="DF140" s="49"/>
      <c r="DG140" s="49"/>
      <c r="DH140" s="49"/>
      <c r="DI140" s="49"/>
      <c r="DJ140" s="49"/>
      <c r="DK140" s="49"/>
      <c r="DL140" s="49"/>
      <c r="DM140" s="49"/>
      <c r="DN140" s="49"/>
      <c r="DO140" s="49"/>
      <c r="DP140" s="49"/>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c r="GE140"/>
      <c r="GF140"/>
      <c r="GG140"/>
      <c r="GH140"/>
      <c r="GI140"/>
      <c r="GJ140"/>
      <c r="GK140"/>
      <c r="GL140"/>
      <c r="GM140"/>
      <c r="GN140"/>
      <c r="GO140"/>
      <c r="GP140"/>
      <c r="GQ140"/>
      <c r="GR140"/>
      <c r="GS140"/>
      <c r="GT140"/>
      <c r="GU140"/>
      <c r="GV140"/>
      <c r="GW140"/>
      <c r="GX140"/>
      <c r="GY140"/>
      <c r="GZ140"/>
      <c r="HA140"/>
      <c r="HB140"/>
      <c r="HC140"/>
      <c r="HD140"/>
      <c r="HE140"/>
      <c r="HF140"/>
      <c r="HG140"/>
      <c r="HH140"/>
      <c r="HI140"/>
      <c r="HJ140"/>
      <c r="HK140"/>
      <c r="HL140"/>
      <c r="HM140"/>
      <c r="HN140"/>
      <c r="HO140"/>
      <c r="HP140"/>
      <c r="HQ140"/>
      <c r="HR140"/>
      <c r="HS140"/>
      <c r="HT140"/>
      <c r="HU140"/>
      <c r="HV140"/>
      <c r="HW140"/>
      <c r="HX140"/>
      <c r="HY140"/>
      <c r="HZ140"/>
      <c r="IA140"/>
      <c r="IB140"/>
      <c r="IC140"/>
      <c r="ID140"/>
      <c r="IE140"/>
      <c r="IF140"/>
      <c r="IG140"/>
      <c r="IH140"/>
      <c r="II140"/>
      <c r="IJ140"/>
      <c r="IK140"/>
      <c r="IL140"/>
      <c r="IM140"/>
      <c r="IN140"/>
      <c r="IO140"/>
      <c r="IP140"/>
      <c r="IQ140"/>
      <c r="IR140"/>
      <c r="IS140"/>
      <c r="IT140"/>
      <c r="IU140"/>
      <c r="IV140"/>
      <c r="IW140"/>
      <c r="IX140"/>
      <c r="IY140"/>
      <c r="IZ140"/>
      <c r="JA140"/>
      <c r="JB140"/>
      <c r="JC140"/>
      <c r="JD140"/>
      <c r="JE140"/>
      <c r="JF140"/>
      <c r="JG140"/>
      <c r="JH140"/>
      <c r="JI140"/>
      <c r="JJ140"/>
      <c r="JK140"/>
      <c r="JL140"/>
      <c r="JM140"/>
      <c r="JN140"/>
      <c r="JO140"/>
      <c r="JP140"/>
      <c r="JQ140"/>
      <c r="JR140"/>
      <c r="JS140"/>
      <c r="JT140"/>
      <c r="JU140"/>
      <c r="JV140"/>
      <c r="JW140"/>
      <c r="JX140"/>
      <c r="JY140"/>
      <c r="JZ140"/>
      <c r="KA140"/>
      <c r="KB140"/>
      <c r="KC140"/>
      <c r="KD140"/>
      <c r="KE140"/>
      <c r="KF140"/>
      <c r="KG140"/>
      <c r="KH140"/>
      <c r="KI140"/>
      <c r="KJ140"/>
      <c r="KK140"/>
      <c r="KL140"/>
      <c r="KM140"/>
      <c r="KN140"/>
      <c r="KO140"/>
      <c r="KP140"/>
      <c r="KQ140"/>
      <c r="KR140"/>
      <c r="KS140"/>
      <c r="KT140"/>
      <c r="KU140"/>
      <c r="KV140"/>
      <c r="KW140"/>
      <c r="KX140"/>
      <c r="KY140"/>
      <c r="KZ140"/>
      <c r="LA140"/>
      <c r="LB140"/>
      <c r="LC140"/>
      <c r="LD140"/>
      <c r="LE140"/>
      <c r="LF140"/>
      <c r="LG140"/>
      <c r="LH140"/>
      <c r="LI140"/>
      <c r="LJ140"/>
      <c r="LK140"/>
      <c r="LL140"/>
      <c r="LM140"/>
      <c r="LN140"/>
      <c r="LO140"/>
      <c r="LP140"/>
      <c r="LQ140"/>
      <c r="LR140"/>
      <c r="LS140"/>
      <c r="LT140"/>
      <c r="LU140"/>
      <c r="LV140"/>
      <c r="LW140"/>
      <c r="LX140"/>
      <c r="LY140"/>
      <c r="LZ140"/>
      <c r="MA140"/>
      <c r="MB140"/>
      <c r="MC140"/>
      <c r="MD140"/>
      <c r="ME140"/>
      <c r="MF140"/>
      <c r="MG140"/>
      <c r="MH140"/>
      <c r="MI140"/>
      <c r="MJ140"/>
      <c r="MK140"/>
      <c r="ML140"/>
      <c r="MM140"/>
      <c r="MN140"/>
      <c r="MO140"/>
      <c r="MP140"/>
      <c r="MQ140"/>
      <c r="MR140"/>
      <c r="MS140"/>
      <c r="MT140"/>
      <c r="MU140"/>
      <c r="MV140"/>
      <c r="MW140"/>
      <c r="MX140"/>
      <c r="MY140"/>
      <c r="MZ140"/>
      <c r="NA140"/>
      <c r="NB140"/>
      <c r="NC140"/>
      <c r="ND140"/>
      <c r="NE140"/>
      <c r="NF140"/>
      <c r="NG140"/>
      <c r="NH140"/>
      <c r="NI140"/>
      <c r="NJ140"/>
      <c r="NK140"/>
      <c r="NL140"/>
      <c r="NM140"/>
      <c r="NN140"/>
      <c r="NO140"/>
      <c r="NP140"/>
      <c r="NQ140"/>
      <c r="NR140"/>
      <c r="NS140"/>
      <c r="NT140"/>
      <c r="NU140"/>
      <c r="NV140"/>
      <c r="NW140"/>
      <c r="NX140"/>
      <c r="NY140"/>
      <c r="NZ140"/>
      <c r="OA140"/>
      <c r="OB140"/>
      <c r="OC140"/>
      <c r="OD140"/>
      <c r="OE140"/>
      <c r="OF140"/>
      <c r="OG140"/>
      <c r="OH140"/>
      <c r="OI140"/>
      <c r="OJ140"/>
      <c r="OK140"/>
      <c r="OL140"/>
      <c r="OM140"/>
      <c r="ON140"/>
      <c r="OO140"/>
      <c r="OP140"/>
      <c r="OQ140"/>
      <c r="OR140"/>
      <c r="OS140"/>
      <c r="OT140"/>
      <c r="OU140"/>
      <c r="OV140"/>
      <c r="OW140"/>
      <c r="OX140"/>
      <c r="OY140"/>
      <c r="OZ140"/>
      <c r="PA140"/>
      <c r="PB140"/>
      <c r="PC140"/>
      <c r="PD140"/>
      <c r="PE140"/>
      <c r="PF140"/>
      <c r="PG140"/>
      <c r="PH140"/>
      <c r="PI140"/>
      <c r="PJ140"/>
      <c r="PK140"/>
      <c r="PL140"/>
      <c r="PM140"/>
      <c r="PN140"/>
      <c r="PO140"/>
      <c r="PP140"/>
      <c r="PQ140"/>
      <c r="PR140"/>
      <c r="PS140"/>
      <c r="PT140"/>
      <c r="PU140"/>
      <c r="PV140"/>
      <c r="PW140"/>
      <c r="PX140"/>
      <c r="PY140"/>
      <c r="PZ140"/>
      <c r="QA140"/>
      <c r="QB140"/>
      <c r="QC140"/>
      <c r="QD140"/>
      <c r="QE140"/>
      <c r="QF140"/>
      <c r="QG140"/>
      <c r="QH140"/>
      <c r="QI140"/>
      <c r="QJ140"/>
      <c r="QK140"/>
      <c r="QL140"/>
      <c r="QM140"/>
      <c r="QN140"/>
      <c r="QO140"/>
      <c r="QP140"/>
      <c r="QQ140"/>
      <c r="QR140"/>
      <c r="QS140"/>
      <c r="QT140"/>
      <c r="QU140"/>
      <c r="QV140"/>
      <c r="QW140"/>
      <c r="QX140"/>
      <c r="QY140"/>
      <c r="QZ140"/>
      <c r="RA140"/>
      <c r="RB140"/>
      <c r="RC140"/>
      <c r="RD140"/>
      <c r="RE140"/>
      <c r="RF140"/>
      <c r="RG140"/>
      <c r="RH140"/>
      <c r="RI140"/>
      <c r="RJ140"/>
      <c r="RK140"/>
      <c r="RL140"/>
      <c r="RM140"/>
      <c r="RN140"/>
      <c r="RO140"/>
      <c r="RP140"/>
      <c r="RQ140"/>
      <c r="RR140"/>
      <c r="RS140"/>
      <c r="RT140"/>
      <c r="RU140"/>
      <c r="RV140"/>
      <c r="RW140"/>
      <c r="RX140"/>
      <c r="RY140"/>
      <c r="RZ140"/>
      <c r="SA140"/>
      <c r="SB140"/>
      <c r="SC140"/>
      <c r="SD140"/>
      <c r="SE140"/>
      <c r="SF140"/>
      <c r="SG140"/>
      <c r="SH140"/>
      <c r="SI140"/>
      <c r="SJ140"/>
      <c r="SK140"/>
      <c r="SL140"/>
      <c r="SM140"/>
      <c r="SN140"/>
      <c r="SO140"/>
      <c r="SP140"/>
      <c r="SQ140"/>
      <c r="SR140"/>
      <c r="SS140"/>
      <c r="ST140"/>
      <c r="SU140"/>
      <c r="SV140"/>
      <c r="SW140"/>
      <c r="SX140"/>
      <c r="SY140"/>
      <c r="SZ140"/>
      <c r="TA140"/>
      <c r="TB140"/>
      <c r="TC140"/>
      <c r="TD140"/>
      <c r="TE140"/>
      <c r="TF140"/>
      <c r="TG140"/>
      <c r="TH140"/>
      <c r="TI140"/>
      <c r="TJ140"/>
      <c r="TK140"/>
      <c r="TL140"/>
      <c r="TM140"/>
      <c r="TN140"/>
      <c r="TO140"/>
      <c r="TP140"/>
      <c r="TQ140"/>
      <c r="TR140"/>
      <c r="TS140"/>
      <c r="TT140"/>
      <c r="TU140"/>
      <c r="TV140"/>
      <c r="TW140"/>
      <c r="TX140"/>
      <c r="TY140"/>
      <c r="TZ140"/>
      <c r="UA140"/>
      <c r="UB140"/>
      <c r="UC140"/>
      <c r="UD140"/>
      <c r="UE140"/>
      <c r="UF140"/>
      <c r="UG140"/>
      <c r="UH140"/>
      <c r="UI140"/>
      <c r="UJ140"/>
      <c r="UK140"/>
      <c r="UL140"/>
      <c r="UM140"/>
      <c r="UN140"/>
      <c r="UO140"/>
      <c r="UP140"/>
      <c r="UQ140"/>
      <c r="UR140"/>
      <c r="US140"/>
      <c r="UT140"/>
      <c r="UU140"/>
      <c r="UV140"/>
      <c r="UW140"/>
      <c r="UX140"/>
      <c r="UY140"/>
      <c r="UZ140"/>
      <c r="VA140"/>
      <c r="VB140"/>
      <c r="VC140"/>
      <c r="VD140"/>
      <c r="VE140"/>
      <c r="VF140"/>
      <c r="VG140"/>
      <c r="VH140"/>
      <c r="VI140"/>
      <c r="VJ140"/>
      <c r="VK140"/>
      <c r="VL140"/>
      <c r="VM140"/>
      <c r="VN140"/>
      <c r="VO140"/>
      <c r="VP140"/>
      <c r="VQ140"/>
      <c r="VR140"/>
      <c r="VS140"/>
      <c r="VT140"/>
      <c r="VU140"/>
      <c r="VV140"/>
      <c r="VW140"/>
      <c r="VX140"/>
      <c r="VY140"/>
      <c r="VZ140"/>
      <c r="WA140"/>
      <c r="WB140"/>
      <c r="WC140"/>
      <c r="WD140"/>
      <c r="WE140"/>
      <c r="WF140"/>
      <c r="WG140"/>
      <c r="WH140"/>
      <c r="WI140"/>
      <c r="WJ140"/>
      <c r="WK140"/>
      <c r="WL140"/>
      <c r="WM140"/>
      <c r="WN140"/>
      <c r="WO140"/>
      <c r="WP140"/>
      <c r="WQ140"/>
      <c r="WR140"/>
      <c r="WS140"/>
      <c r="WT140"/>
      <c r="WU140"/>
      <c r="WV140"/>
      <c r="WW140"/>
      <c r="WX140"/>
      <c r="WY140"/>
      <c r="WZ140"/>
      <c r="XA140"/>
      <c r="XB140"/>
      <c r="XC140"/>
      <c r="XD140"/>
      <c r="XE140"/>
      <c r="XF140"/>
      <c r="XG140"/>
      <c r="XH140"/>
      <c r="XI140"/>
      <c r="XJ140"/>
      <c r="XK140"/>
      <c r="XL140"/>
      <c r="XM140"/>
      <c r="XN140"/>
      <c r="XO140"/>
      <c r="XP140"/>
      <c r="XQ140"/>
      <c r="XR140"/>
      <c r="XS140"/>
      <c r="XT140"/>
      <c r="XU140"/>
      <c r="XV140"/>
      <c r="XW140"/>
      <c r="XX140"/>
      <c r="XY140"/>
      <c r="XZ140"/>
      <c r="YA140"/>
      <c r="YB140"/>
      <c r="YC140"/>
      <c r="YD140"/>
      <c r="YE140"/>
      <c r="YF140"/>
      <c r="YG140"/>
      <c r="YH140"/>
      <c r="YI140"/>
      <c r="YJ140"/>
      <c r="YK140"/>
      <c r="YL140"/>
      <c r="YM140"/>
      <c r="YN140"/>
      <c r="YO140"/>
      <c r="YP140"/>
      <c r="YQ140"/>
      <c r="YR140"/>
      <c r="YS140"/>
      <c r="YT140"/>
      <c r="YU140"/>
      <c r="YV140"/>
      <c r="YW140"/>
      <c r="YX140"/>
      <c r="YY140"/>
      <c r="YZ140"/>
      <c r="ZA140"/>
      <c r="ZB140"/>
      <c r="ZC140"/>
      <c r="ZD140"/>
      <c r="ZE140"/>
      <c r="ZF140"/>
      <c r="ZG140"/>
      <c r="ZH140"/>
      <c r="ZI140"/>
      <c r="ZJ140"/>
      <c r="ZK140"/>
      <c r="ZL140"/>
      <c r="ZM140"/>
      <c r="ZN140"/>
      <c r="ZO140"/>
      <c r="ZP140"/>
      <c r="ZQ140"/>
      <c r="ZR140"/>
      <c r="ZS140"/>
      <c r="ZT140"/>
      <c r="ZU140"/>
      <c r="ZV140"/>
      <c r="ZW140"/>
      <c r="ZX140"/>
      <c r="ZY140"/>
      <c r="ZZ140" s="52"/>
      <c r="AAA140" s="192"/>
      <c r="AAD140" s="90"/>
      <c r="AAE140" s="519">
        <f>IF(S.Planning.ApproveCommunicationsLoop3="N",,IF(OR(S.Planning.CommunicationsPlan="Y",S.Planning.MessageMap="Y",S.Planning.ProgramWebPage="Y"),1,0))</f>
        <v>0</v>
      </c>
      <c r="AAF140" s="90"/>
      <c r="AAG140" s="73">
        <f>IF(AAE140=0,,H139)</f>
        <v>0</v>
      </c>
      <c r="AAH140" s="73">
        <f t="shared" si="65"/>
        <v>0</v>
      </c>
      <c r="AAI140" s="60"/>
      <c r="AAJ140" s="56"/>
      <c r="AAK140" s="85"/>
      <c r="AAL140" s="90"/>
    </row>
    <row r="141" spans="1:715" s="23" customFormat="1" ht="15" customHeight="1" outlineLevel="2" thickBot="1">
      <c r="A141" s="171"/>
      <c r="B141" s="813" t="s">
        <v>439</v>
      </c>
      <c r="C141" s="611" t="s">
        <v>303</v>
      </c>
      <c r="D141" s="378"/>
      <c r="E141" s="342">
        <f t="shared" si="61"/>
        <v>0</v>
      </c>
      <c r="F141" s="457">
        <f t="shared" ca="1" si="62"/>
        <v>0</v>
      </c>
      <c r="G141" s="347">
        <f>AAG141</f>
        <v>0</v>
      </c>
      <c r="H141" s="343">
        <f t="shared" si="64"/>
        <v>0</v>
      </c>
      <c r="I141" s="244"/>
      <c r="J141" s="194"/>
      <c r="K141" s="49"/>
      <c r="L141" s="49"/>
      <c r="M141" s="49"/>
      <c r="N141" s="49"/>
      <c r="O141" s="49"/>
      <c r="P141" s="49"/>
      <c r="Q141" s="49"/>
      <c r="R141" s="49"/>
      <c r="S141" s="49"/>
      <c r="T141" s="49"/>
      <c r="U141" s="49"/>
      <c r="V141" s="49"/>
      <c r="W141" s="49"/>
      <c r="X141" s="49"/>
      <c r="Y141" s="49"/>
      <c r="Z141" s="49"/>
      <c r="AA141" s="49"/>
      <c r="AB141" s="49"/>
      <c r="AC141" s="49"/>
      <c r="AD141" s="49"/>
      <c r="AE141" s="49"/>
      <c r="AF141" s="49"/>
      <c r="AG141" s="49"/>
      <c r="AH141" s="49"/>
      <c r="AI141" s="49"/>
      <c r="AJ141" s="49"/>
      <c r="AK141" s="49"/>
      <c r="AL141" s="49"/>
      <c r="AM141" s="49"/>
      <c r="AN141" s="49"/>
      <c r="AO141" s="49"/>
      <c r="AP141" s="49"/>
      <c r="AQ141" s="49"/>
      <c r="AR141" s="49"/>
      <c r="AS141" s="49"/>
      <c r="AT141" s="49"/>
      <c r="AU141" s="49"/>
      <c r="AV141" s="49"/>
      <c r="AW141" s="49"/>
      <c r="AX141" s="49"/>
      <c r="AY141" s="49"/>
      <c r="AZ141" s="49"/>
      <c r="BA141" s="49"/>
      <c r="BB141" s="49"/>
      <c r="BC141" s="49"/>
      <c r="BD141" s="49"/>
      <c r="BE141" s="49"/>
      <c r="BF141" s="49"/>
      <c r="BG141" s="49"/>
      <c r="BH141" s="49"/>
      <c r="BI141" s="49"/>
      <c r="BJ141" s="49"/>
      <c r="BK141" s="49"/>
      <c r="BL141" s="49"/>
      <c r="BM141" s="49"/>
      <c r="BN141" s="49"/>
      <c r="BO141" s="49"/>
      <c r="BP141" s="49"/>
      <c r="BQ141" s="49"/>
      <c r="BR141" s="49"/>
      <c r="BS141" s="49"/>
      <c r="BT141" s="49"/>
      <c r="BU141" s="49"/>
      <c r="BV141" s="49"/>
      <c r="BW141" s="49"/>
      <c r="BX141" s="49"/>
      <c r="BY141" s="49"/>
      <c r="BZ141" s="49"/>
      <c r="CA141" s="49"/>
      <c r="CB141" s="49"/>
      <c r="CC141" s="49"/>
      <c r="CD141" s="49"/>
      <c r="CE141" s="49"/>
      <c r="CF141" s="49"/>
      <c r="CG141" s="49"/>
      <c r="CH141" s="49"/>
      <c r="CI141" s="49"/>
      <c r="CJ141" s="49"/>
      <c r="CK141" s="49"/>
      <c r="CL141" s="49"/>
      <c r="CM141" s="49"/>
      <c r="CN141" s="49"/>
      <c r="CO141" s="49"/>
      <c r="CP141" s="49"/>
      <c r="CQ141" s="49"/>
      <c r="CR141" s="49"/>
      <c r="CS141" s="49"/>
      <c r="CT141" s="49"/>
      <c r="CU141" s="49"/>
      <c r="CV141" s="49"/>
      <c r="CW141" s="49"/>
      <c r="CX141" s="49"/>
      <c r="CY141" s="49"/>
      <c r="CZ141" s="49"/>
      <c r="DA141" s="49"/>
      <c r="DB141" s="49"/>
      <c r="DC141" s="49"/>
      <c r="DD141" s="49"/>
      <c r="DE141" s="49"/>
      <c r="DF141" s="49"/>
      <c r="DG141" s="49"/>
      <c r="DH141" s="49"/>
      <c r="DI141" s="49"/>
      <c r="DJ141" s="49"/>
      <c r="DK141" s="49"/>
      <c r="DL141" s="49"/>
      <c r="DM141" s="49"/>
      <c r="DN141" s="49"/>
      <c r="DO141" s="49"/>
      <c r="DP141" s="49"/>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c r="GF141"/>
      <c r="GG141"/>
      <c r="GH141"/>
      <c r="GI141"/>
      <c r="GJ141"/>
      <c r="GK141"/>
      <c r="GL141"/>
      <c r="GM141"/>
      <c r="GN141"/>
      <c r="GO141"/>
      <c r="GP141"/>
      <c r="GQ141"/>
      <c r="GR141"/>
      <c r="GS141"/>
      <c r="GT141"/>
      <c r="GU141"/>
      <c r="GV141"/>
      <c r="GW141"/>
      <c r="GX141"/>
      <c r="GY141"/>
      <c r="GZ141"/>
      <c r="HA141"/>
      <c r="HB141"/>
      <c r="HC141"/>
      <c r="HD141"/>
      <c r="HE141"/>
      <c r="HF141"/>
      <c r="HG141"/>
      <c r="HH141"/>
      <c r="HI141"/>
      <c r="HJ141"/>
      <c r="HK141"/>
      <c r="HL141"/>
      <c r="HM141"/>
      <c r="HN141"/>
      <c r="HO141"/>
      <c r="HP141"/>
      <c r="HQ141"/>
      <c r="HR141"/>
      <c r="HS141"/>
      <c r="HT141"/>
      <c r="HU141"/>
      <c r="HV141"/>
      <c r="HW141"/>
      <c r="HX141"/>
      <c r="HY141"/>
      <c r="HZ141"/>
      <c r="IA141"/>
      <c r="IB141"/>
      <c r="IC141"/>
      <c r="ID141"/>
      <c r="IE141"/>
      <c r="IF141"/>
      <c r="IG141"/>
      <c r="IH141"/>
      <c r="II141"/>
      <c r="IJ141"/>
      <c r="IK141"/>
      <c r="IL141"/>
      <c r="IM141"/>
      <c r="IN141"/>
      <c r="IO141"/>
      <c r="IP141"/>
      <c r="IQ141"/>
      <c r="IR141"/>
      <c r="IS141"/>
      <c r="IT141"/>
      <c r="IU141"/>
      <c r="IV141"/>
      <c r="IW141"/>
      <c r="IX141"/>
      <c r="IY141"/>
      <c r="IZ141"/>
      <c r="JA141"/>
      <c r="JB141"/>
      <c r="JC141"/>
      <c r="JD141"/>
      <c r="JE141"/>
      <c r="JF141"/>
      <c r="JG141"/>
      <c r="JH141"/>
      <c r="JI141"/>
      <c r="JJ141"/>
      <c r="JK141"/>
      <c r="JL141"/>
      <c r="JM141"/>
      <c r="JN141"/>
      <c r="JO141"/>
      <c r="JP141"/>
      <c r="JQ141"/>
      <c r="JR141"/>
      <c r="JS141"/>
      <c r="JT141"/>
      <c r="JU141"/>
      <c r="JV141"/>
      <c r="JW141"/>
      <c r="JX141"/>
      <c r="JY141"/>
      <c r="JZ141"/>
      <c r="KA141"/>
      <c r="KB141"/>
      <c r="KC141"/>
      <c r="KD141"/>
      <c r="KE141"/>
      <c r="KF141"/>
      <c r="KG141"/>
      <c r="KH141"/>
      <c r="KI141"/>
      <c r="KJ141"/>
      <c r="KK141"/>
      <c r="KL141"/>
      <c r="KM141"/>
      <c r="KN141"/>
      <c r="KO141"/>
      <c r="KP141"/>
      <c r="KQ141"/>
      <c r="KR141"/>
      <c r="KS141"/>
      <c r="KT141"/>
      <c r="KU141"/>
      <c r="KV141"/>
      <c r="KW141"/>
      <c r="KX141"/>
      <c r="KY141"/>
      <c r="KZ141"/>
      <c r="LA141"/>
      <c r="LB141"/>
      <c r="LC141"/>
      <c r="LD141"/>
      <c r="LE141"/>
      <c r="LF141"/>
      <c r="LG141"/>
      <c r="LH141"/>
      <c r="LI141"/>
      <c r="LJ141"/>
      <c r="LK141"/>
      <c r="LL141"/>
      <c r="LM141"/>
      <c r="LN141"/>
      <c r="LO141"/>
      <c r="LP141"/>
      <c r="LQ141"/>
      <c r="LR141"/>
      <c r="LS141"/>
      <c r="LT141"/>
      <c r="LU141"/>
      <c r="LV141"/>
      <c r="LW141"/>
      <c r="LX141"/>
      <c r="LY141"/>
      <c r="LZ141"/>
      <c r="MA141"/>
      <c r="MB141"/>
      <c r="MC141"/>
      <c r="MD141"/>
      <c r="ME141"/>
      <c r="MF141"/>
      <c r="MG141"/>
      <c r="MH141"/>
      <c r="MI141"/>
      <c r="MJ141"/>
      <c r="MK141"/>
      <c r="ML141"/>
      <c r="MM141"/>
      <c r="MN141"/>
      <c r="MO141"/>
      <c r="MP141"/>
      <c r="MQ141"/>
      <c r="MR141"/>
      <c r="MS141"/>
      <c r="MT141"/>
      <c r="MU141"/>
      <c r="MV141"/>
      <c r="MW141"/>
      <c r="MX141"/>
      <c r="MY141"/>
      <c r="MZ141"/>
      <c r="NA141"/>
      <c r="NB141"/>
      <c r="NC141"/>
      <c r="ND141"/>
      <c r="NE141"/>
      <c r="NF141"/>
      <c r="NG141"/>
      <c r="NH141"/>
      <c r="NI141"/>
      <c r="NJ141"/>
      <c r="NK141"/>
      <c r="NL141"/>
      <c r="NM141"/>
      <c r="NN141"/>
      <c r="NO141"/>
      <c r="NP141"/>
      <c r="NQ141"/>
      <c r="NR141"/>
      <c r="NS141"/>
      <c r="NT141"/>
      <c r="NU141"/>
      <c r="NV141"/>
      <c r="NW141"/>
      <c r="NX141"/>
      <c r="NY141"/>
      <c r="NZ141"/>
      <c r="OA141"/>
      <c r="OB141"/>
      <c r="OC141"/>
      <c r="OD141"/>
      <c r="OE141"/>
      <c r="OF141"/>
      <c r="OG141"/>
      <c r="OH141"/>
      <c r="OI141"/>
      <c r="OJ141"/>
      <c r="OK141"/>
      <c r="OL141"/>
      <c r="OM141"/>
      <c r="ON141"/>
      <c r="OO141"/>
      <c r="OP141"/>
      <c r="OQ141"/>
      <c r="OR141"/>
      <c r="OS141"/>
      <c r="OT141"/>
      <c r="OU141"/>
      <c r="OV141"/>
      <c r="OW141"/>
      <c r="OX141"/>
      <c r="OY141"/>
      <c r="OZ141"/>
      <c r="PA141"/>
      <c r="PB141"/>
      <c r="PC141"/>
      <c r="PD141"/>
      <c r="PE141"/>
      <c r="PF141"/>
      <c r="PG141"/>
      <c r="PH141"/>
      <c r="PI141"/>
      <c r="PJ141"/>
      <c r="PK141"/>
      <c r="PL141"/>
      <c r="PM141"/>
      <c r="PN141"/>
      <c r="PO141"/>
      <c r="PP141"/>
      <c r="PQ141"/>
      <c r="PR141"/>
      <c r="PS141"/>
      <c r="PT141"/>
      <c r="PU141"/>
      <c r="PV141"/>
      <c r="PW141"/>
      <c r="PX141"/>
      <c r="PY141"/>
      <c r="PZ141"/>
      <c r="QA141"/>
      <c r="QB141"/>
      <c r="QC141"/>
      <c r="QD141"/>
      <c r="QE141"/>
      <c r="QF141"/>
      <c r="QG141"/>
      <c r="QH141"/>
      <c r="QI141"/>
      <c r="QJ141"/>
      <c r="QK141"/>
      <c r="QL141"/>
      <c r="QM141"/>
      <c r="QN141"/>
      <c r="QO141"/>
      <c r="QP141"/>
      <c r="QQ141"/>
      <c r="QR141"/>
      <c r="QS141"/>
      <c r="QT141"/>
      <c r="QU141"/>
      <c r="QV141"/>
      <c r="QW141"/>
      <c r="QX141"/>
      <c r="QY141"/>
      <c r="QZ141"/>
      <c r="RA141"/>
      <c r="RB141"/>
      <c r="RC141"/>
      <c r="RD141"/>
      <c r="RE141"/>
      <c r="RF141"/>
      <c r="RG141"/>
      <c r="RH141"/>
      <c r="RI141"/>
      <c r="RJ141"/>
      <c r="RK141"/>
      <c r="RL141"/>
      <c r="RM141"/>
      <c r="RN141"/>
      <c r="RO141"/>
      <c r="RP141"/>
      <c r="RQ141"/>
      <c r="RR141"/>
      <c r="RS141"/>
      <c r="RT141"/>
      <c r="RU141"/>
      <c r="RV141"/>
      <c r="RW141"/>
      <c r="RX141"/>
      <c r="RY141"/>
      <c r="RZ141"/>
      <c r="SA141"/>
      <c r="SB141"/>
      <c r="SC141"/>
      <c r="SD141"/>
      <c r="SE141"/>
      <c r="SF141"/>
      <c r="SG141"/>
      <c r="SH141"/>
      <c r="SI141"/>
      <c r="SJ141"/>
      <c r="SK141"/>
      <c r="SL141"/>
      <c r="SM141"/>
      <c r="SN141"/>
      <c r="SO141"/>
      <c r="SP141"/>
      <c r="SQ141"/>
      <c r="SR141"/>
      <c r="SS141"/>
      <c r="ST141"/>
      <c r="SU141"/>
      <c r="SV141"/>
      <c r="SW141"/>
      <c r="SX141"/>
      <c r="SY141"/>
      <c r="SZ141"/>
      <c r="TA141"/>
      <c r="TB141"/>
      <c r="TC141"/>
      <c r="TD141"/>
      <c r="TE141"/>
      <c r="TF141"/>
      <c r="TG141"/>
      <c r="TH141"/>
      <c r="TI141"/>
      <c r="TJ141"/>
      <c r="TK141"/>
      <c r="TL141"/>
      <c r="TM141"/>
      <c r="TN141"/>
      <c r="TO141"/>
      <c r="TP141"/>
      <c r="TQ141"/>
      <c r="TR141"/>
      <c r="TS141"/>
      <c r="TT141"/>
      <c r="TU141"/>
      <c r="TV141"/>
      <c r="TW141"/>
      <c r="TX141"/>
      <c r="TY141"/>
      <c r="TZ141"/>
      <c r="UA141"/>
      <c r="UB141"/>
      <c r="UC141"/>
      <c r="UD141"/>
      <c r="UE141"/>
      <c r="UF141"/>
      <c r="UG141"/>
      <c r="UH141"/>
      <c r="UI141"/>
      <c r="UJ141"/>
      <c r="UK141"/>
      <c r="UL141"/>
      <c r="UM141"/>
      <c r="UN141"/>
      <c r="UO141"/>
      <c r="UP141"/>
      <c r="UQ141"/>
      <c r="UR141"/>
      <c r="US141"/>
      <c r="UT141"/>
      <c r="UU141"/>
      <c r="UV141"/>
      <c r="UW141"/>
      <c r="UX141"/>
      <c r="UY141"/>
      <c r="UZ141"/>
      <c r="VA141"/>
      <c r="VB141"/>
      <c r="VC141"/>
      <c r="VD141"/>
      <c r="VE141"/>
      <c r="VF141"/>
      <c r="VG141"/>
      <c r="VH141"/>
      <c r="VI141"/>
      <c r="VJ141"/>
      <c r="VK141"/>
      <c r="VL141"/>
      <c r="VM141"/>
      <c r="VN141"/>
      <c r="VO141"/>
      <c r="VP141"/>
      <c r="VQ141"/>
      <c r="VR141"/>
      <c r="VS141"/>
      <c r="VT141"/>
      <c r="VU141"/>
      <c r="VV141"/>
      <c r="VW141"/>
      <c r="VX141"/>
      <c r="VY141"/>
      <c r="VZ141"/>
      <c r="WA141"/>
      <c r="WB141"/>
      <c r="WC141"/>
      <c r="WD141"/>
      <c r="WE141"/>
      <c r="WF141"/>
      <c r="WG141"/>
      <c r="WH141"/>
      <c r="WI141"/>
      <c r="WJ141"/>
      <c r="WK141"/>
      <c r="WL141"/>
      <c r="WM141"/>
      <c r="WN141"/>
      <c r="WO141"/>
      <c r="WP141"/>
      <c r="WQ141"/>
      <c r="WR141"/>
      <c r="WS141"/>
      <c r="WT141"/>
      <c r="WU141"/>
      <c r="WV141"/>
      <c r="WW141"/>
      <c r="WX141"/>
      <c r="WY141"/>
      <c r="WZ141"/>
      <c r="XA141"/>
      <c r="XB141"/>
      <c r="XC141"/>
      <c r="XD141"/>
      <c r="XE141"/>
      <c r="XF141"/>
      <c r="XG141"/>
      <c r="XH141"/>
      <c r="XI141"/>
      <c r="XJ141"/>
      <c r="XK141"/>
      <c r="XL141"/>
      <c r="XM141"/>
      <c r="XN141"/>
      <c r="XO141"/>
      <c r="XP141"/>
      <c r="XQ141"/>
      <c r="XR141"/>
      <c r="XS141"/>
      <c r="XT141"/>
      <c r="XU141"/>
      <c r="XV141"/>
      <c r="XW141"/>
      <c r="XX141"/>
      <c r="XY141"/>
      <c r="XZ141"/>
      <c r="YA141"/>
      <c r="YB141"/>
      <c r="YC141"/>
      <c r="YD141"/>
      <c r="YE141"/>
      <c r="YF141"/>
      <c r="YG141"/>
      <c r="YH141"/>
      <c r="YI141"/>
      <c r="YJ141"/>
      <c r="YK141"/>
      <c r="YL141"/>
      <c r="YM141"/>
      <c r="YN141"/>
      <c r="YO141"/>
      <c r="YP141"/>
      <c r="YQ141"/>
      <c r="YR141"/>
      <c r="YS141"/>
      <c r="YT141"/>
      <c r="YU141"/>
      <c r="YV141"/>
      <c r="YW141"/>
      <c r="YX141"/>
      <c r="YY141"/>
      <c r="YZ141"/>
      <c r="ZA141"/>
      <c r="ZB141"/>
      <c r="ZC141"/>
      <c r="ZD141"/>
      <c r="ZE141"/>
      <c r="ZF141"/>
      <c r="ZG141"/>
      <c r="ZH141"/>
      <c r="ZI141"/>
      <c r="ZJ141"/>
      <c r="ZK141"/>
      <c r="ZL141"/>
      <c r="ZM141"/>
      <c r="ZN141"/>
      <c r="ZO141"/>
      <c r="ZP141"/>
      <c r="ZQ141"/>
      <c r="ZR141"/>
      <c r="ZS141"/>
      <c r="ZT141"/>
      <c r="ZU141"/>
      <c r="ZV141"/>
      <c r="ZW141"/>
      <c r="ZX141"/>
      <c r="ZY141"/>
      <c r="ZZ141" s="52"/>
      <c r="AAA141" s="192"/>
      <c r="AAD141" s="90"/>
      <c r="AAE141" s="519">
        <f>IF(S.Planning.ApproveCommunicationsLoop4="N",,IF(OR(S.Planning.CommunicationsPlan="Y",S.Planning.MessageMap="Y",S.Planning.ProgramWebPage="Y"),1,0))</f>
        <v>0</v>
      </c>
      <c r="AAF141" s="90"/>
      <c r="AAG141" s="73">
        <f>IF(AAE141=0,,H140)</f>
        <v>0</v>
      </c>
      <c r="AAH141" s="73">
        <f t="shared" si="65"/>
        <v>0</v>
      </c>
      <c r="AAI141" s="60"/>
      <c r="AAJ141" s="56"/>
      <c r="AAK141" s="85"/>
      <c r="AAL141" s="90"/>
    </row>
    <row r="142" spans="1:715" s="23" customFormat="1" ht="15" customHeight="1" outlineLevel="2">
      <c r="A142" s="171"/>
      <c r="B142" s="809" t="str">
        <f>AAK142</f>
        <v>AndreaRW:</v>
      </c>
      <c r="C142" s="271" t="s">
        <v>0</v>
      </c>
      <c r="D142" s="274"/>
      <c r="E142" s="497"/>
      <c r="F142" s="497"/>
      <c r="G142" s="796"/>
      <c r="H142" s="497"/>
      <c r="I142" s="244"/>
      <c r="J142" s="196"/>
      <c r="K142" s="48"/>
      <c r="L142" s="48"/>
      <c r="M142" s="48"/>
      <c r="N142" s="48"/>
      <c r="O142" s="48"/>
      <c r="P142" s="48"/>
      <c r="Q142" s="48"/>
      <c r="R142" s="48"/>
      <c r="S142" s="48"/>
      <c r="T142" s="48"/>
      <c r="U142" s="48"/>
      <c r="V142" s="48"/>
      <c r="W142" s="48"/>
      <c r="X142" s="48"/>
      <c r="Y142" s="48"/>
      <c r="Z142" s="48"/>
      <c r="AA142" s="48"/>
      <c r="AB142" s="48"/>
      <c r="AC142" s="48"/>
      <c r="AD142" s="48"/>
      <c r="AE142" s="48"/>
      <c r="AF142" s="48"/>
      <c r="AG142" s="48"/>
      <c r="AH142" s="48"/>
      <c r="AI142" s="48"/>
      <c r="AJ142" s="48"/>
      <c r="AK142" s="48"/>
      <c r="AL142" s="48"/>
      <c r="AM142" s="48"/>
      <c r="AN142" s="48"/>
      <c r="AO142" s="48"/>
      <c r="AP142" s="48"/>
      <c r="AQ142" s="48"/>
      <c r="AR142" s="48"/>
      <c r="AS142" s="48"/>
      <c r="AT142" s="48"/>
      <c r="AU142" s="48"/>
      <c r="AV142" s="48"/>
      <c r="AW142" s="48"/>
      <c r="AX142" s="48"/>
      <c r="AY142" s="48"/>
      <c r="AZ142" s="48"/>
      <c r="BA142" s="48"/>
      <c r="BB142" s="48"/>
      <c r="BC142" s="48"/>
      <c r="BD142" s="48"/>
      <c r="BE142" s="48"/>
      <c r="BF142" s="48"/>
      <c r="BG142" s="48"/>
      <c r="BH142" s="48"/>
      <c r="BI142" s="48"/>
      <c r="BJ142" s="48"/>
      <c r="BK142" s="48"/>
      <c r="BL142" s="48"/>
      <c r="BM142" s="48"/>
      <c r="BN142" s="48"/>
      <c r="BO142" s="48"/>
      <c r="BP142" s="48"/>
      <c r="BQ142" s="48"/>
      <c r="BR142" s="48"/>
      <c r="BS142" s="48"/>
      <c r="BT142" s="48"/>
      <c r="BU142" s="48"/>
      <c r="BV142" s="48"/>
      <c r="BW142" s="48"/>
      <c r="BX142" s="48"/>
      <c r="BY142" s="48"/>
      <c r="BZ142" s="48"/>
      <c r="CA142" s="48"/>
      <c r="CB142" s="48"/>
      <c r="CC142" s="48"/>
      <c r="CD142" s="48"/>
      <c r="CE142" s="48"/>
      <c r="CF142" s="48"/>
      <c r="CG142" s="48"/>
      <c r="CH142" s="48"/>
      <c r="CI142" s="48"/>
      <c r="CJ142" s="48"/>
      <c r="CK142" s="48"/>
      <c r="CL142" s="48"/>
      <c r="CM142" s="48"/>
      <c r="CN142" s="48"/>
      <c r="CO142" s="48"/>
      <c r="CP142" s="48"/>
      <c r="CQ142" s="48"/>
      <c r="CR142" s="48"/>
      <c r="CS142" s="48"/>
      <c r="CT142" s="48"/>
      <c r="CU142" s="48"/>
      <c r="CV142" s="48"/>
      <c r="CW142" s="48"/>
      <c r="CX142" s="48"/>
      <c r="CY142" s="48"/>
      <c r="CZ142" s="48"/>
      <c r="DA142" s="48"/>
      <c r="DB142" s="48"/>
      <c r="DC142" s="48"/>
      <c r="DD142" s="48"/>
      <c r="DE142" s="48"/>
      <c r="DF142" s="48"/>
      <c r="DG142" s="48"/>
      <c r="DH142" s="48"/>
      <c r="DI142" s="48"/>
      <c r="DJ142" s="48"/>
      <c r="DK142" s="48"/>
      <c r="DL142" s="48"/>
      <c r="DM142" s="48"/>
      <c r="DN142" s="48"/>
      <c r="DO142" s="48"/>
      <c r="DP142" s="48"/>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c r="GR142"/>
      <c r="GS142"/>
      <c r="GT142"/>
      <c r="GU142"/>
      <c r="GV142"/>
      <c r="GW142"/>
      <c r="GX142"/>
      <c r="GY142"/>
      <c r="GZ142"/>
      <c r="HA142"/>
      <c r="HB142"/>
      <c r="HC142"/>
      <c r="HD142"/>
      <c r="HE142"/>
      <c r="HF142"/>
      <c r="HG142"/>
      <c r="HH142"/>
      <c r="HI142"/>
      <c r="HJ142"/>
      <c r="HK142"/>
      <c r="HL142"/>
      <c r="HM142"/>
      <c r="HN142"/>
      <c r="HO142"/>
      <c r="HP142"/>
      <c r="HQ142"/>
      <c r="HR142"/>
      <c r="HS142"/>
      <c r="HT142"/>
      <c r="HU142"/>
      <c r="HV142"/>
      <c r="HW142"/>
      <c r="HX142"/>
      <c r="HY142"/>
      <c r="HZ142"/>
      <c r="IA142"/>
      <c r="IB142"/>
      <c r="IC142"/>
      <c r="ID142"/>
      <c r="IE142"/>
      <c r="IF142"/>
      <c r="IG142"/>
      <c r="IH142"/>
      <c r="II142"/>
      <c r="IJ142"/>
      <c r="IK142"/>
      <c r="IL142"/>
      <c r="IM142"/>
      <c r="IN142"/>
      <c r="IO142"/>
      <c r="IP142"/>
      <c r="IQ142"/>
      <c r="IR142"/>
      <c r="IS142"/>
      <c r="IT142"/>
      <c r="IU142"/>
      <c r="IV142"/>
      <c r="IW142"/>
      <c r="IX142"/>
      <c r="IY142"/>
      <c r="IZ142"/>
      <c r="JA142"/>
      <c r="JB142"/>
      <c r="JC142"/>
      <c r="JD142"/>
      <c r="JE142"/>
      <c r="JF142"/>
      <c r="JG142"/>
      <c r="JH142"/>
      <c r="JI142"/>
      <c r="JJ142"/>
      <c r="JK142"/>
      <c r="JL142"/>
      <c r="JM142"/>
      <c r="JN142"/>
      <c r="JO142"/>
      <c r="JP142"/>
      <c r="JQ142"/>
      <c r="JR142"/>
      <c r="JS142"/>
      <c r="JT142"/>
      <c r="JU142"/>
      <c r="JV142"/>
      <c r="JW142"/>
      <c r="JX142"/>
      <c r="JY142"/>
      <c r="JZ142"/>
      <c r="KA142"/>
      <c r="KB142"/>
      <c r="KC142"/>
      <c r="KD142"/>
      <c r="KE142"/>
      <c r="KF142"/>
      <c r="KG142"/>
      <c r="KH142"/>
      <c r="KI142"/>
      <c r="KJ142"/>
      <c r="KK142"/>
      <c r="KL142"/>
      <c r="KM142"/>
      <c r="KN142"/>
      <c r="KO142"/>
      <c r="KP142"/>
      <c r="KQ142"/>
      <c r="KR142"/>
      <c r="KS142"/>
      <c r="KT142"/>
      <c r="KU142"/>
      <c r="KV142"/>
      <c r="KW142"/>
      <c r="KX142"/>
      <c r="KY142"/>
      <c r="KZ142"/>
      <c r="LA142"/>
      <c r="LB142"/>
      <c r="LC142"/>
      <c r="LD142"/>
      <c r="LE142"/>
      <c r="LF142"/>
      <c r="LG142"/>
      <c r="LH142"/>
      <c r="LI142"/>
      <c r="LJ142"/>
      <c r="LK142"/>
      <c r="LL142"/>
      <c r="LM142"/>
      <c r="LN142"/>
      <c r="LO142"/>
      <c r="LP142"/>
      <c r="LQ142"/>
      <c r="LR142"/>
      <c r="LS142"/>
      <c r="LT142"/>
      <c r="LU142"/>
      <c r="LV142"/>
      <c r="LW142"/>
      <c r="LX142"/>
      <c r="LY142"/>
      <c r="LZ142"/>
      <c r="MA142"/>
      <c r="MB142"/>
      <c r="MC142"/>
      <c r="MD142"/>
      <c r="ME142"/>
      <c r="MF142"/>
      <c r="MG142"/>
      <c r="MH142"/>
      <c r="MI142"/>
      <c r="MJ142"/>
      <c r="MK142"/>
      <c r="ML142"/>
      <c r="MM142"/>
      <c r="MN142"/>
      <c r="MO142"/>
      <c r="MP142"/>
      <c r="MQ142"/>
      <c r="MR142"/>
      <c r="MS142"/>
      <c r="MT142"/>
      <c r="MU142"/>
      <c r="MV142"/>
      <c r="MW142"/>
      <c r="MX142"/>
      <c r="MY142"/>
      <c r="MZ142"/>
      <c r="NA142"/>
      <c r="NB142"/>
      <c r="NC142"/>
      <c r="ND142"/>
      <c r="NE142"/>
      <c r="NF142"/>
      <c r="NG142"/>
      <c r="NH142"/>
      <c r="NI142"/>
      <c r="NJ142"/>
      <c r="NK142"/>
      <c r="NL142"/>
      <c r="NM142"/>
      <c r="NN142"/>
      <c r="NO142"/>
      <c r="NP142"/>
      <c r="NQ142"/>
      <c r="NR142"/>
      <c r="NS142"/>
      <c r="NT142"/>
      <c r="NU142"/>
      <c r="NV142"/>
      <c r="NW142"/>
      <c r="NX142"/>
      <c r="NY142"/>
      <c r="NZ142"/>
      <c r="OA142"/>
      <c r="OB142"/>
      <c r="OC142"/>
      <c r="OD142"/>
      <c r="OE142"/>
      <c r="OF142"/>
      <c r="OG142"/>
      <c r="OH142"/>
      <c r="OI142"/>
      <c r="OJ142"/>
      <c r="OK142"/>
      <c r="OL142"/>
      <c r="OM142"/>
      <c r="ON142"/>
      <c r="OO142"/>
      <c r="OP142"/>
      <c r="OQ142"/>
      <c r="OR142"/>
      <c r="OS142"/>
      <c r="OT142"/>
      <c r="OU142"/>
      <c r="OV142"/>
      <c r="OW142"/>
      <c r="OX142"/>
      <c r="OY142"/>
      <c r="OZ142"/>
      <c r="PA142"/>
      <c r="PB142"/>
      <c r="PC142"/>
      <c r="PD142"/>
      <c r="PE142"/>
      <c r="PF142"/>
      <c r="PG142"/>
      <c r="PH142"/>
      <c r="PI142"/>
      <c r="PJ142"/>
      <c r="PK142"/>
      <c r="PL142"/>
      <c r="PM142"/>
      <c r="PN142"/>
      <c r="PO142"/>
      <c r="PP142"/>
      <c r="PQ142"/>
      <c r="PR142"/>
      <c r="PS142"/>
      <c r="PT142"/>
      <c r="PU142"/>
      <c r="PV142"/>
      <c r="PW142"/>
      <c r="PX142"/>
      <c r="PY142"/>
      <c r="PZ142"/>
      <c r="QA142"/>
      <c r="QB142"/>
      <c r="QC142"/>
      <c r="QD142"/>
      <c r="QE142"/>
      <c r="QF142"/>
      <c r="QG142"/>
      <c r="QH142"/>
      <c r="QI142"/>
      <c r="QJ142"/>
      <c r="QK142"/>
      <c r="QL142"/>
      <c r="QM142"/>
      <c r="QN142"/>
      <c r="QO142"/>
      <c r="QP142"/>
      <c r="QQ142"/>
      <c r="QR142"/>
      <c r="QS142"/>
      <c r="QT142"/>
      <c r="QU142"/>
      <c r="QV142"/>
      <c r="QW142"/>
      <c r="QX142"/>
      <c r="QY142"/>
      <c r="QZ142"/>
      <c r="RA142"/>
      <c r="RB142"/>
      <c r="RC142"/>
      <c r="RD142"/>
      <c r="RE142"/>
      <c r="RF142"/>
      <c r="RG142"/>
      <c r="RH142"/>
      <c r="RI142"/>
      <c r="RJ142"/>
      <c r="RK142"/>
      <c r="RL142"/>
      <c r="RM142"/>
      <c r="RN142"/>
      <c r="RO142"/>
      <c r="RP142"/>
      <c r="RQ142"/>
      <c r="RR142"/>
      <c r="RS142"/>
      <c r="RT142"/>
      <c r="RU142"/>
      <c r="RV142"/>
      <c r="RW142"/>
      <c r="RX142"/>
      <c r="RY142"/>
      <c r="RZ142"/>
      <c r="SA142"/>
      <c r="SB142"/>
      <c r="SC142"/>
      <c r="SD142"/>
      <c r="SE142"/>
      <c r="SF142"/>
      <c r="SG142"/>
      <c r="SH142"/>
      <c r="SI142"/>
      <c r="SJ142"/>
      <c r="SK142"/>
      <c r="SL142"/>
      <c r="SM142"/>
      <c r="SN142"/>
      <c r="SO142"/>
      <c r="SP142"/>
      <c r="SQ142"/>
      <c r="SR142"/>
      <c r="SS142"/>
      <c r="ST142"/>
      <c r="SU142"/>
      <c r="SV142"/>
      <c r="SW142"/>
      <c r="SX142"/>
      <c r="SY142"/>
      <c r="SZ142"/>
      <c r="TA142"/>
      <c r="TB142"/>
      <c r="TC142"/>
      <c r="TD142"/>
      <c r="TE142"/>
      <c r="TF142"/>
      <c r="TG142"/>
      <c r="TH142"/>
      <c r="TI142"/>
      <c r="TJ142"/>
      <c r="TK142"/>
      <c r="TL142"/>
      <c r="TM142"/>
      <c r="TN142"/>
      <c r="TO142"/>
      <c r="TP142"/>
      <c r="TQ142"/>
      <c r="TR142"/>
      <c r="TS142"/>
      <c r="TT142"/>
      <c r="TU142"/>
      <c r="TV142"/>
      <c r="TW142"/>
      <c r="TX142"/>
      <c r="TY142"/>
      <c r="TZ142"/>
      <c r="UA142"/>
      <c r="UB142"/>
      <c r="UC142"/>
      <c r="UD142"/>
      <c r="UE142"/>
      <c r="UF142"/>
      <c r="UG142"/>
      <c r="UH142"/>
      <c r="UI142"/>
      <c r="UJ142"/>
      <c r="UK142"/>
      <c r="UL142"/>
      <c r="UM142"/>
      <c r="UN142"/>
      <c r="UO142"/>
      <c r="UP142"/>
      <c r="UQ142"/>
      <c r="UR142"/>
      <c r="US142"/>
      <c r="UT142"/>
      <c r="UU142"/>
      <c r="UV142"/>
      <c r="UW142"/>
      <c r="UX142"/>
      <c r="UY142"/>
      <c r="UZ142"/>
      <c r="VA142"/>
      <c r="VB142"/>
      <c r="VC142"/>
      <c r="VD142"/>
      <c r="VE142"/>
      <c r="VF142"/>
      <c r="VG142"/>
      <c r="VH142"/>
      <c r="VI142"/>
      <c r="VJ142"/>
      <c r="VK142"/>
      <c r="VL142"/>
      <c r="VM142"/>
      <c r="VN142"/>
      <c r="VO142"/>
      <c r="VP142"/>
      <c r="VQ142"/>
      <c r="VR142"/>
      <c r="VS142"/>
      <c r="VT142"/>
      <c r="VU142"/>
      <c r="VV142"/>
      <c r="VW142"/>
      <c r="VX142"/>
      <c r="VY142"/>
      <c r="VZ142"/>
      <c r="WA142"/>
      <c r="WB142"/>
      <c r="WC142"/>
      <c r="WD142"/>
      <c r="WE142"/>
      <c r="WF142"/>
      <c r="WG142"/>
      <c r="WH142"/>
      <c r="WI142"/>
      <c r="WJ142"/>
      <c r="WK142"/>
      <c r="WL142"/>
      <c r="WM142"/>
      <c r="WN142"/>
      <c r="WO142"/>
      <c r="WP142"/>
      <c r="WQ142"/>
      <c r="WR142"/>
      <c r="WS142"/>
      <c r="WT142"/>
      <c r="WU142"/>
      <c r="WV142"/>
      <c r="WW142"/>
      <c r="WX142"/>
      <c r="WY142"/>
      <c r="WZ142"/>
      <c r="XA142"/>
      <c r="XB142"/>
      <c r="XC142"/>
      <c r="XD142"/>
      <c r="XE142"/>
      <c r="XF142"/>
      <c r="XG142"/>
      <c r="XH142"/>
      <c r="XI142"/>
      <c r="XJ142"/>
      <c r="XK142"/>
      <c r="XL142"/>
      <c r="XM142"/>
      <c r="XN142"/>
      <c r="XO142"/>
      <c r="XP142"/>
      <c r="XQ142"/>
      <c r="XR142"/>
      <c r="XS142"/>
      <c r="XT142"/>
      <c r="XU142"/>
      <c r="XV142"/>
      <c r="XW142"/>
      <c r="XX142"/>
      <c r="XY142"/>
      <c r="XZ142"/>
      <c r="YA142"/>
      <c r="YB142"/>
      <c r="YC142"/>
      <c r="YD142"/>
      <c r="YE142"/>
      <c r="YF142"/>
      <c r="YG142"/>
      <c r="YH142"/>
      <c r="YI142"/>
      <c r="YJ142"/>
      <c r="YK142"/>
      <c r="YL142"/>
      <c r="YM142"/>
      <c r="YN142"/>
      <c r="YO142"/>
      <c r="YP142"/>
      <c r="YQ142"/>
      <c r="YR142"/>
      <c r="YS142"/>
      <c r="YT142"/>
      <c r="YU142"/>
      <c r="YV142"/>
      <c r="YW142"/>
      <c r="YX142"/>
      <c r="YY142"/>
      <c r="YZ142"/>
      <c r="ZA142"/>
      <c r="ZB142"/>
      <c r="ZC142"/>
      <c r="ZD142"/>
      <c r="ZE142"/>
      <c r="ZF142"/>
      <c r="ZG142"/>
      <c r="ZH142"/>
      <c r="ZI142"/>
      <c r="ZJ142"/>
      <c r="ZK142"/>
      <c r="ZL142"/>
      <c r="ZM142"/>
      <c r="ZN142"/>
      <c r="ZO142"/>
      <c r="ZP142"/>
      <c r="ZQ142"/>
      <c r="ZR142"/>
      <c r="ZS142"/>
      <c r="ZT142"/>
      <c r="ZU142"/>
      <c r="ZV142"/>
      <c r="ZW142"/>
      <c r="ZX142"/>
      <c r="ZY142"/>
      <c r="ZZ142" s="52"/>
      <c r="AAA142" s="192"/>
      <c r="AAD142" s="90"/>
      <c r="AAE142" s="519">
        <f t="shared" si="57"/>
        <v>1</v>
      </c>
      <c r="AAF142" s="190" t="s">
        <v>52</v>
      </c>
      <c r="AAG142" s="60"/>
      <c r="AAH142" s="60"/>
      <c r="AAI142" s="72"/>
      <c r="AAJ142" s="55"/>
      <c r="AAK142" s="76" t="str">
        <f>S.Staff.Lead&amp;":"</f>
        <v>AndreaRW:</v>
      </c>
      <c r="AAL142" s="90"/>
    </row>
    <row r="143" spans="1:715" s="23" customFormat="1" ht="15" customHeight="1" outlineLevel="2">
      <c r="A143" s="171"/>
      <c r="B143" s="810" t="s">
        <v>266</v>
      </c>
      <c r="C143" s="364" t="s">
        <v>0</v>
      </c>
      <c r="D143" s="378"/>
      <c r="E143" s="342">
        <f t="shared" si="61"/>
        <v>0</v>
      </c>
      <c r="F143" s="457">
        <f t="shared" ca="1" si="62"/>
        <v>0</v>
      </c>
      <c r="G143" s="347">
        <f>AAG143</f>
        <v>0</v>
      </c>
      <c r="H143" s="343">
        <f t="shared" si="64"/>
        <v>0</v>
      </c>
      <c r="I143" s="244"/>
      <c r="J143" s="194"/>
      <c r="K143" s="49"/>
      <c r="L143" s="49"/>
      <c r="M143" s="49"/>
      <c r="N143" s="49"/>
      <c r="O143" s="49"/>
      <c r="P143" s="49"/>
      <c r="Q143" s="49"/>
      <c r="R143" s="49"/>
      <c r="S143" s="49"/>
      <c r="T143" s="49"/>
      <c r="U143" s="49"/>
      <c r="V143" s="49"/>
      <c r="W143" s="49"/>
      <c r="X143" s="49"/>
      <c r="Y143" s="49"/>
      <c r="Z143" s="49"/>
      <c r="AA143" s="49"/>
      <c r="AB143" s="49"/>
      <c r="AC143" s="49"/>
      <c r="AD143" s="49"/>
      <c r="AE143" s="49"/>
      <c r="AF143" s="49"/>
      <c r="AG143" s="49"/>
      <c r="AH143" s="49"/>
      <c r="AI143" s="49"/>
      <c r="AJ143" s="49"/>
      <c r="AK143" s="49"/>
      <c r="AL143" s="49"/>
      <c r="AM143" s="49"/>
      <c r="AN143" s="49"/>
      <c r="AO143" s="49"/>
      <c r="AP143" s="49"/>
      <c r="AQ143" s="49"/>
      <c r="AR143" s="49"/>
      <c r="AS143" s="49"/>
      <c r="AT143" s="49"/>
      <c r="AU143" s="49"/>
      <c r="AV143" s="49"/>
      <c r="AW143" s="49"/>
      <c r="AX143" s="49"/>
      <c r="AY143" s="49"/>
      <c r="AZ143" s="49"/>
      <c r="BA143" s="49"/>
      <c r="BB143" s="49"/>
      <c r="BC143" s="49"/>
      <c r="BD143" s="49"/>
      <c r="BE143" s="49"/>
      <c r="BF143" s="49"/>
      <c r="BG143" s="49"/>
      <c r="BH143" s="49"/>
      <c r="BI143" s="49"/>
      <c r="BJ143" s="49"/>
      <c r="BK143" s="49"/>
      <c r="BL143" s="49"/>
      <c r="BM143" s="49"/>
      <c r="BN143" s="49"/>
      <c r="BO143" s="49"/>
      <c r="BP143" s="49"/>
      <c r="BQ143" s="49"/>
      <c r="BR143" s="49"/>
      <c r="BS143" s="49"/>
      <c r="BT143" s="49"/>
      <c r="BU143" s="49"/>
      <c r="BV143" s="49"/>
      <c r="BW143" s="49"/>
      <c r="BX143" s="49"/>
      <c r="BY143" s="49"/>
      <c r="BZ143" s="49"/>
      <c r="CA143" s="49"/>
      <c r="CB143" s="49"/>
      <c r="CC143" s="49"/>
      <c r="CD143" s="49"/>
      <c r="CE143" s="49"/>
      <c r="CF143" s="49"/>
      <c r="CG143" s="49"/>
      <c r="CH143" s="49"/>
      <c r="CI143" s="49"/>
      <c r="CJ143" s="49"/>
      <c r="CK143" s="49"/>
      <c r="CL143" s="49"/>
      <c r="CM143" s="49"/>
      <c r="CN143" s="49"/>
      <c r="CO143" s="49"/>
      <c r="CP143" s="49"/>
      <c r="CQ143" s="49"/>
      <c r="CR143" s="49"/>
      <c r="CS143" s="49"/>
      <c r="CT143" s="49"/>
      <c r="CU143" s="49"/>
      <c r="CV143" s="49"/>
      <c r="CW143" s="49"/>
      <c r="CX143" s="49"/>
      <c r="CY143" s="49"/>
      <c r="CZ143" s="49"/>
      <c r="DA143" s="49"/>
      <c r="DB143" s="49"/>
      <c r="DC143" s="49"/>
      <c r="DD143" s="49"/>
      <c r="DE143" s="49"/>
      <c r="DF143" s="49"/>
      <c r="DG143" s="49"/>
      <c r="DH143" s="49"/>
      <c r="DI143" s="49"/>
      <c r="DJ143" s="49"/>
      <c r="DK143" s="49"/>
      <c r="DL143" s="49"/>
      <c r="DM143" s="49"/>
      <c r="DN143" s="49"/>
      <c r="DO143" s="49"/>
      <c r="DP143" s="49"/>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c r="GR143"/>
      <c r="GS143"/>
      <c r="GT143"/>
      <c r="GU143"/>
      <c r="GV143"/>
      <c r="GW143"/>
      <c r="GX143"/>
      <c r="GY143"/>
      <c r="GZ143"/>
      <c r="HA143"/>
      <c r="HB143"/>
      <c r="HC143"/>
      <c r="HD143"/>
      <c r="HE143"/>
      <c r="HF143"/>
      <c r="HG143"/>
      <c r="HH143"/>
      <c r="HI143"/>
      <c r="HJ143"/>
      <c r="HK143"/>
      <c r="HL143"/>
      <c r="HM143"/>
      <c r="HN143"/>
      <c r="HO143"/>
      <c r="HP143"/>
      <c r="HQ143"/>
      <c r="HR143"/>
      <c r="HS143"/>
      <c r="HT143"/>
      <c r="HU143"/>
      <c r="HV143"/>
      <c r="HW143"/>
      <c r="HX143"/>
      <c r="HY143"/>
      <c r="HZ143"/>
      <c r="IA143"/>
      <c r="IB143"/>
      <c r="IC143"/>
      <c r="ID143"/>
      <c r="IE143"/>
      <c r="IF143"/>
      <c r="IG143"/>
      <c r="IH143"/>
      <c r="II143"/>
      <c r="IJ143"/>
      <c r="IK143"/>
      <c r="IL143"/>
      <c r="IM143"/>
      <c r="IN143"/>
      <c r="IO143"/>
      <c r="IP143"/>
      <c r="IQ143"/>
      <c r="IR143"/>
      <c r="IS143"/>
      <c r="IT143"/>
      <c r="IU143"/>
      <c r="IV143"/>
      <c r="IW143"/>
      <c r="IX143"/>
      <c r="IY143"/>
      <c r="IZ143"/>
      <c r="JA143"/>
      <c r="JB143"/>
      <c r="JC143"/>
      <c r="JD143"/>
      <c r="JE143"/>
      <c r="JF143"/>
      <c r="JG143"/>
      <c r="JH143"/>
      <c r="JI143"/>
      <c r="JJ143"/>
      <c r="JK143"/>
      <c r="JL143"/>
      <c r="JM143"/>
      <c r="JN143"/>
      <c r="JO143"/>
      <c r="JP143"/>
      <c r="JQ143"/>
      <c r="JR143"/>
      <c r="JS143"/>
      <c r="JT143"/>
      <c r="JU143"/>
      <c r="JV143"/>
      <c r="JW143"/>
      <c r="JX143"/>
      <c r="JY143"/>
      <c r="JZ143"/>
      <c r="KA143"/>
      <c r="KB143"/>
      <c r="KC143"/>
      <c r="KD143"/>
      <c r="KE143"/>
      <c r="KF143"/>
      <c r="KG143"/>
      <c r="KH143"/>
      <c r="KI143"/>
      <c r="KJ143"/>
      <c r="KK143"/>
      <c r="KL143"/>
      <c r="KM143"/>
      <c r="KN143"/>
      <c r="KO143"/>
      <c r="KP143"/>
      <c r="KQ143"/>
      <c r="KR143"/>
      <c r="KS143"/>
      <c r="KT143"/>
      <c r="KU143"/>
      <c r="KV143"/>
      <c r="KW143"/>
      <c r="KX143"/>
      <c r="KY143"/>
      <c r="KZ143"/>
      <c r="LA143"/>
      <c r="LB143"/>
      <c r="LC143"/>
      <c r="LD143"/>
      <c r="LE143"/>
      <c r="LF143"/>
      <c r="LG143"/>
      <c r="LH143"/>
      <c r="LI143"/>
      <c r="LJ143"/>
      <c r="LK143"/>
      <c r="LL143"/>
      <c r="LM143"/>
      <c r="LN143"/>
      <c r="LO143"/>
      <c r="LP143"/>
      <c r="LQ143"/>
      <c r="LR143"/>
      <c r="LS143"/>
      <c r="LT143"/>
      <c r="LU143"/>
      <c r="LV143"/>
      <c r="LW143"/>
      <c r="LX143"/>
      <c r="LY143"/>
      <c r="LZ143"/>
      <c r="MA143"/>
      <c r="MB143"/>
      <c r="MC143"/>
      <c r="MD143"/>
      <c r="ME143"/>
      <c r="MF143"/>
      <c r="MG143"/>
      <c r="MH143"/>
      <c r="MI143"/>
      <c r="MJ143"/>
      <c r="MK143"/>
      <c r="ML143"/>
      <c r="MM143"/>
      <c r="MN143"/>
      <c r="MO143"/>
      <c r="MP143"/>
      <c r="MQ143"/>
      <c r="MR143"/>
      <c r="MS143"/>
      <c r="MT143"/>
      <c r="MU143"/>
      <c r="MV143"/>
      <c r="MW143"/>
      <c r="MX143"/>
      <c r="MY143"/>
      <c r="MZ143"/>
      <c r="NA143"/>
      <c r="NB143"/>
      <c r="NC143"/>
      <c r="ND143"/>
      <c r="NE143"/>
      <c r="NF143"/>
      <c r="NG143"/>
      <c r="NH143"/>
      <c r="NI143"/>
      <c r="NJ143"/>
      <c r="NK143"/>
      <c r="NL143"/>
      <c r="NM143"/>
      <c r="NN143"/>
      <c r="NO143"/>
      <c r="NP143"/>
      <c r="NQ143"/>
      <c r="NR143"/>
      <c r="NS143"/>
      <c r="NT143"/>
      <c r="NU143"/>
      <c r="NV143"/>
      <c r="NW143"/>
      <c r="NX143"/>
      <c r="NY143"/>
      <c r="NZ143"/>
      <c r="OA143"/>
      <c r="OB143"/>
      <c r="OC143"/>
      <c r="OD143"/>
      <c r="OE143"/>
      <c r="OF143"/>
      <c r="OG143"/>
      <c r="OH143"/>
      <c r="OI143"/>
      <c r="OJ143"/>
      <c r="OK143"/>
      <c r="OL143"/>
      <c r="OM143"/>
      <c r="ON143"/>
      <c r="OO143"/>
      <c r="OP143"/>
      <c r="OQ143"/>
      <c r="OR143"/>
      <c r="OS143"/>
      <c r="OT143"/>
      <c r="OU143"/>
      <c r="OV143"/>
      <c r="OW143"/>
      <c r="OX143"/>
      <c r="OY143"/>
      <c r="OZ143"/>
      <c r="PA143"/>
      <c r="PB143"/>
      <c r="PC143"/>
      <c r="PD143"/>
      <c r="PE143"/>
      <c r="PF143"/>
      <c r="PG143"/>
      <c r="PH143"/>
      <c r="PI143"/>
      <c r="PJ143"/>
      <c r="PK143"/>
      <c r="PL143"/>
      <c r="PM143"/>
      <c r="PN143"/>
      <c r="PO143"/>
      <c r="PP143"/>
      <c r="PQ143"/>
      <c r="PR143"/>
      <c r="PS143"/>
      <c r="PT143"/>
      <c r="PU143"/>
      <c r="PV143"/>
      <c r="PW143"/>
      <c r="PX143"/>
      <c r="PY143"/>
      <c r="PZ143"/>
      <c r="QA143"/>
      <c r="QB143"/>
      <c r="QC143"/>
      <c r="QD143"/>
      <c r="QE143"/>
      <c r="QF143"/>
      <c r="QG143"/>
      <c r="QH143"/>
      <c r="QI143"/>
      <c r="QJ143"/>
      <c r="QK143"/>
      <c r="QL143"/>
      <c r="QM143"/>
      <c r="QN143"/>
      <c r="QO143"/>
      <c r="QP143"/>
      <c r="QQ143"/>
      <c r="QR143"/>
      <c r="QS143"/>
      <c r="QT143"/>
      <c r="QU143"/>
      <c r="QV143"/>
      <c r="QW143"/>
      <c r="QX143"/>
      <c r="QY143"/>
      <c r="QZ143"/>
      <c r="RA143"/>
      <c r="RB143"/>
      <c r="RC143"/>
      <c r="RD143"/>
      <c r="RE143"/>
      <c r="RF143"/>
      <c r="RG143"/>
      <c r="RH143"/>
      <c r="RI143"/>
      <c r="RJ143"/>
      <c r="RK143"/>
      <c r="RL143"/>
      <c r="RM143"/>
      <c r="RN143"/>
      <c r="RO143"/>
      <c r="RP143"/>
      <c r="RQ143"/>
      <c r="RR143"/>
      <c r="RS143"/>
      <c r="RT143"/>
      <c r="RU143"/>
      <c r="RV143"/>
      <c r="RW143"/>
      <c r="RX143"/>
      <c r="RY143"/>
      <c r="RZ143"/>
      <c r="SA143"/>
      <c r="SB143"/>
      <c r="SC143"/>
      <c r="SD143"/>
      <c r="SE143"/>
      <c r="SF143"/>
      <c r="SG143"/>
      <c r="SH143"/>
      <c r="SI143"/>
      <c r="SJ143"/>
      <c r="SK143"/>
      <c r="SL143"/>
      <c r="SM143"/>
      <c r="SN143"/>
      <c r="SO143"/>
      <c r="SP143"/>
      <c r="SQ143"/>
      <c r="SR143"/>
      <c r="SS143"/>
      <c r="ST143"/>
      <c r="SU143"/>
      <c r="SV143"/>
      <c r="SW143"/>
      <c r="SX143"/>
      <c r="SY143"/>
      <c r="SZ143"/>
      <c r="TA143"/>
      <c r="TB143"/>
      <c r="TC143"/>
      <c r="TD143"/>
      <c r="TE143"/>
      <c r="TF143"/>
      <c r="TG143"/>
      <c r="TH143"/>
      <c r="TI143"/>
      <c r="TJ143"/>
      <c r="TK143"/>
      <c r="TL143"/>
      <c r="TM143"/>
      <c r="TN143"/>
      <c r="TO143"/>
      <c r="TP143"/>
      <c r="TQ143"/>
      <c r="TR143"/>
      <c r="TS143"/>
      <c r="TT143"/>
      <c r="TU143"/>
      <c r="TV143"/>
      <c r="TW143"/>
      <c r="TX143"/>
      <c r="TY143"/>
      <c r="TZ143"/>
      <c r="UA143"/>
      <c r="UB143"/>
      <c r="UC143"/>
      <c r="UD143"/>
      <c r="UE143"/>
      <c r="UF143"/>
      <c r="UG143"/>
      <c r="UH143"/>
      <c r="UI143"/>
      <c r="UJ143"/>
      <c r="UK143"/>
      <c r="UL143"/>
      <c r="UM143"/>
      <c r="UN143"/>
      <c r="UO143"/>
      <c r="UP143"/>
      <c r="UQ143"/>
      <c r="UR143"/>
      <c r="US143"/>
      <c r="UT143"/>
      <c r="UU143"/>
      <c r="UV143"/>
      <c r="UW143"/>
      <c r="UX143"/>
      <c r="UY143"/>
      <c r="UZ143"/>
      <c r="VA143"/>
      <c r="VB143"/>
      <c r="VC143"/>
      <c r="VD143"/>
      <c r="VE143"/>
      <c r="VF143"/>
      <c r="VG143"/>
      <c r="VH143"/>
      <c r="VI143"/>
      <c r="VJ143"/>
      <c r="VK143"/>
      <c r="VL143"/>
      <c r="VM143"/>
      <c r="VN143"/>
      <c r="VO143"/>
      <c r="VP143"/>
      <c r="VQ143"/>
      <c r="VR143"/>
      <c r="VS143"/>
      <c r="VT143"/>
      <c r="VU143"/>
      <c r="VV143"/>
      <c r="VW143"/>
      <c r="VX143"/>
      <c r="VY143"/>
      <c r="VZ143"/>
      <c r="WA143"/>
      <c r="WB143"/>
      <c r="WC143"/>
      <c r="WD143"/>
      <c r="WE143"/>
      <c r="WF143"/>
      <c r="WG143"/>
      <c r="WH143"/>
      <c r="WI143"/>
      <c r="WJ143"/>
      <c r="WK143"/>
      <c r="WL143"/>
      <c r="WM143"/>
      <c r="WN143"/>
      <c r="WO143"/>
      <c r="WP143"/>
      <c r="WQ143"/>
      <c r="WR143"/>
      <c r="WS143"/>
      <c r="WT143"/>
      <c r="WU143"/>
      <c r="WV143"/>
      <c r="WW143"/>
      <c r="WX143"/>
      <c r="WY143"/>
      <c r="WZ143"/>
      <c r="XA143"/>
      <c r="XB143"/>
      <c r="XC143"/>
      <c r="XD143"/>
      <c r="XE143"/>
      <c r="XF143"/>
      <c r="XG143"/>
      <c r="XH143"/>
      <c r="XI143"/>
      <c r="XJ143"/>
      <c r="XK143"/>
      <c r="XL143"/>
      <c r="XM143"/>
      <c r="XN143"/>
      <c r="XO143"/>
      <c r="XP143"/>
      <c r="XQ143"/>
      <c r="XR143"/>
      <c r="XS143"/>
      <c r="XT143"/>
      <c r="XU143"/>
      <c r="XV143"/>
      <c r="XW143"/>
      <c r="XX143"/>
      <c r="XY143"/>
      <c r="XZ143"/>
      <c r="YA143"/>
      <c r="YB143"/>
      <c r="YC143"/>
      <c r="YD143"/>
      <c r="YE143"/>
      <c r="YF143"/>
      <c r="YG143"/>
      <c r="YH143"/>
      <c r="YI143"/>
      <c r="YJ143"/>
      <c r="YK143"/>
      <c r="YL143"/>
      <c r="YM143"/>
      <c r="YN143"/>
      <c r="YO143"/>
      <c r="YP143"/>
      <c r="YQ143"/>
      <c r="YR143"/>
      <c r="YS143"/>
      <c r="YT143"/>
      <c r="YU143"/>
      <c r="YV143"/>
      <c r="YW143"/>
      <c r="YX143"/>
      <c r="YY143"/>
      <c r="YZ143"/>
      <c r="ZA143"/>
      <c r="ZB143"/>
      <c r="ZC143"/>
      <c r="ZD143"/>
      <c r="ZE143"/>
      <c r="ZF143"/>
      <c r="ZG143"/>
      <c r="ZH143"/>
      <c r="ZI143"/>
      <c r="ZJ143"/>
      <c r="ZK143"/>
      <c r="ZL143"/>
      <c r="ZM143"/>
      <c r="ZN143"/>
      <c r="ZO143"/>
      <c r="ZP143"/>
      <c r="ZQ143"/>
      <c r="ZR143"/>
      <c r="ZS143"/>
      <c r="ZT143"/>
      <c r="ZU143"/>
      <c r="ZV143"/>
      <c r="ZW143"/>
      <c r="ZX143"/>
      <c r="ZY143"/>
      <c r="ZZ143" s="52"/>
      <c r="AAA143" s="192" t="s">
        <v>0</v>
      </c>
      <c r="AAD143" s="90"/>
      <c r="AAE143" s="519">
        <f t="shared" si="57"/>
        <v>1</v>
      </c>
      <c r="AAF143" s="90"/>
      <c r="AAG143" s="73">
        <f t="shared" ref="AAG143:AAG198" si="71">S.AC.BANNER.Begin</f>
        <v>0</v>
      </c>
      <c r="AAH143" s="73">
        <f t="shared" si="65"/>
        <v>0</v>
      </c>
      <c r="AAI143" s="60"/>
      <c r="AAJ143" s="56"/>
      <c r="AAK143" s="85"/>
      <c r="AAL143" s="90"/>
    </row>
    <row r="144" spans="1:715" s="23" customFormat="1" ht="15" customHeight="1" outlineLevel="2">
      <c r="A144" s="171" t="s">
        <v>353</v>
      </c>
      <c r="B144" s="810" t="s">
        <v>437</v>
      </c>
      <c r="C144" s="364" t="s">
        <v>0</v>
      </c>
      <c r="D144" s="378"/>
      <c r="E144" s="342">
        <f t="shared" ref="E144" si="72">NETWORKDAYS(G144,H144,S.DDL_DEQClosed)</f>
        <v>0</v>
      </c>
      <c r="F144" s="457">
        <f t="shared" ref="F144" ca="1" si="73">IF(YEAR(H144)&gt;2000,NETWORKDAYS(TODAY(),H144,S.DDL_DEQClosed),0)</f>
        <v>0</v>
      </c>
      <c r="G144" s="347">
        <f>AAG144</f>
        <v>0</v>
      </c>
      <c r="H144" s="343">
        <f t="shared" ref="H144" si="74">AAH144</f>
        <v>0</v>
      </c>
      <c r="I144" s="244"/>
      <c r="J144" s="194"/>
      <c r="K144" s="49"/>
      <c r="L144" s="49"/>
      <c r="M144" s="49"/>
      <c r="N144" s="49"/>
      <c r="O144" s="49"/>
      <c r="P144" s="49"/>
      <c r="Q144" s="49"/>
      <c r="R144" s="49"/>
      <c r="S144" s="49"/>
      <c r="T144" s="49"/>
      <c r="U144" s="49"/>
      <c r="V144" s="49"/>
      <c r="W144" s="49"/>
      <c r="X144" s="49"/>
      <c r="Y144" s="49"/>
      <c r="Z144" s="49"/>
      <c r="AA144" s="49"/>
      <c r="AB144" s="49"/>
      <c r="AC144" s="49"/>
      <c r="AD144" s="49"/>
      <c r="AE144" s="49"/>
      <c r="AF144" s="49"/>
      <c r="AG144" s="49"/>
      <c r="AH144" s="49"/>
      <c r="AI144" s="49"/>
      <c r="AJ144" s="49"/>
      <c r="AK144" s="49"/>
      <c r="AL144" s="49"/>
      <c r="AM144" s="49"/>
      <c r="AN144" s="49"/>
      <c r="AO144" s="49"/>
      <c r="AP144" s="49"/>
      <c r="AQ144" s="49"/>
      <c r="AR144" s="49"/>
      <c r="AS144" s="49"/>
      <c r="AT144" s="49"/>
      <c r="AU144" s="49"/>
      <c r="AV144" s="49"/>
      <c r="AW144" s="49"/>
      <c r="AX144" s="49"/>
      <c r="AY144" s="49"/>
      <c r="AZ144" s="49"/>
      <c r="BA144" s="49"/>
      <c r="BB144" s="49"/>
      <c r="BC144" s="49"/>
      <c r="BD144" s="49"/>
      <c r="BE144" s="49"/>
      <c r="BF144" s="49"/>
      <c r="BG144" s="49"/>
      <c r="BH144" s="49"/>
      <c r="BI144" s="49"/>
      <c r="BJ144" s="49"/>
      <c r="BK144" s="49"/>
      <c r="BL144" s="49"/>
      <c r="BM144" s="49"/>
      <c r="BN144" s="49"/>
      <c r="BO144" s="49"/>
      <c r="BP144" s="49"/>
      <c r="BQ144" s="49"/>
      <c r="BR144" s="49"/>
      <c r="BS144" s="49"/>
      <c r="BT144" s="49"/>
      <c r="BU144" s="49"/>
      <c r="BV144" s="49"/>
      <c r="BW144" s="49"/>
      <c r="BX144" s="49"/>
      <c r="BY144" s="49"/>
      <c r="BZ144" s="49"/>
      <c r="CA144" s="49"/>
      <c r="CB144" s="49"/>
      <c r="CC144" s="49"/>
      <c r="CD144" s="49"/>
      <c r="CE144" s="49"/>
      <c r="CF144" s="49"/>
      <c r="CG144" s="49"/>
      <c r="CH144" s="49"/>
      <c r="CI144" s="49"/>
      <c r="CJ144" s="49"/>
      <c r="CK144" s="49"/>
      <c r="CL144" s="49"/>
      <c r="CM144" s="49"/>
      <c r="CN144" s="49"/>
      <c r="CO144" s="49"/>
      <c r="CP144" s="49"/>
      <c r="CQ144" s="49"/>
      <c r="CR144" s="49"/>
      <c r="CS144" s="49"/>
      <c r="CT144" s="49"/>
      <c r="CU144" s="49"/>
      <c r="CV144" s="49"/>
      <c r="CW144" s="49"/>
      <c r="CX144" s="49"/>
      <c r="CY144" s="49"/>
      <c r="CZ144" s="49"/>
      <c r="DA144" s="49"/>
      <c r="DB144" s="49"/>
      <c r="DC144" s="49"/>
      <c r="DD144" s="49"/>
      <c r="DE144" s="49"/>
      <c r="DF144" s="49"/>
      <c r="DG144" s="49"/>
      <c r="DH144" s="49"/>
      <c r="DI144" s="49"/>
      <c r="DJ144" s="49"/>
      <c r="DK144" s="49"/>
      <c r="DL144" s="49"/>
      <c r="DM144" s="49"/>
      <c r="DN144" s="49"/>
      <c r="DO144" s="49"/>
      <c r="DP144" s="49"/>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c r="GQ144"/>
      <c r="GR144"/>
      <c r="GS144"/>
      <c r="GT144"/>
      <c r="GU144"/>
      <c r="GV144"/>
      <c r="GW144"/>
      <c r="GX144"/>
      <c r="GY144"/>
      <c r="GZ144"/>
      <c r="HA144"/>
      <c r="HB144"/>
      <c r="HC144"/>
      <c r="HD144"/>
      <c r="HE144"/>
      <c r="HF144"/>
      <c r="HG144"/>
      <c r="HH144"/>
      <c r="HI144"/>
      <c r="HJ144"/>
      <c r="HK144"/>
      <c r="HL144"/>
      <c r="HM144"/>
      <c r="HN144"/>
      <c r="HO144"/>
      <c r="HP144"/>
      <c r="HQ144"/>
      <c r="HR144"/>
      <c r="HS144"/>
      <c r="HT144"/>
      <c r="HU144"/>
      <c r="HV144"/>
      <c r="HW144"/>
      <c r="HX144"/>
      <c r="HY144"/>
      <c r="HZ144"/>
      <c r="IA144"/>
      <c r="IB144"/>
      <c r="IC144"/>
      <c r="ID144"/>
      <c r="IE144"/>
      <c r="IF144"/>
      <c r="IG144"/>
      <c r="IH144"/>
      <c r="II144"/>
      <c r="IJ144"/>
      <c r="IK144"/>
      <c r="IL144"/>
      <c r="IM144"/>
      <c r="IN144"/>
      <c r="IO144"/>
      <c r="IP144"/>
      <c r="IQ144"/>
      <c r="IR144"/>
      <c r="IS144"/>
      <c r="IT144"/>
      <c r="IU144"/>
      <c r="IV144"/>
      <c r="IW144"/>
      <c r="IX144"/>
      <c r="IY144"/>
      <c r="IZ144"/>
      <c r="JA144"/>
      <c r="JB144"/>
      <c r="JC144"/>
      <c r="JD144"/>
      <c r="JE144"/>
      <c r="JF144"/>
      <c r="JG144"/>
      <c r="JH144"/>
      <c r="JI144"/>
      <c r="JJ144"/>
      <c r="JK144"/>
      <c r="JL144"/>
      <c r="JM144"/>
      <c r="JN144"/>
      <c r="JO144"/>
      <c r="JP144"/>
      <c r="JQ144"/>
      <c r="JR144"/>
      <c r="JS144"/>
      <c r="JT144"/>
      <c r="JU144"/>
      <c r="JV144"/>
      <c r="JW144"/>
      <c r="JX144"/>
      <c r="JY144"/>
      <c r="JZ144"/>
      <c r="KA144"/>
      <c r="KB144"/>
      <c r="KC144"/>
      <c r="KD144"/>
      <c r="KE144"/>
      <c r="KF144"/>
      <c r="KG144"/>
      <c r="KH144"/>
      <c r="KI144"/>
      <c r="KJ144"/>
      <c r="KK144"/>
      <c r="KL144"/>
      <c r="KM144"/>
      <c r="KN144"/>
      <c r="KO144"/>
      <c r="KP144"/>
      <c r="KQ144"/>
      <c r="KR144"/>
      <c r="KS144"/>
      <c r="KT144"/>
      <c r="KU144"/>
      <c r="KV144"/>
      <c r="KW144"/>
      <c r="KX144"/>
      <c r="KY144"/>
      <c r="KZ144"/>
      <c r="LA144"/>
      <c r="LB144"/>
      <c r="LC144"/>
      <c r="LD144"/>
      <c r="LE144"/>
      <c r="LF144"/>
      <c r="LG144"/>
      <c r="LH144"/>
      <c r="LI144"/>
      <c r="LJ144"/>
      <c r="LK144"/>
      <c r="LL144"/>
      <c r="LM144"/>
      <c r="LN144"/>
      <c r="LO144"/>
      <c r="LP144"/>
      <c r="LQ144"/>
      <c r="LR144"/>
      <c r="LS144"/>
      <c r="LT144"/>
      <c r="LU144"/>
      <c r="LV144"/>
      <c r="LW144"/>
      <c r="LX144"/>
      <c r="LY144"/>
      <c r="LZ144"/>
      <c r="MA144"/>
      <c r="MB144"/>
      <c r="MC144"/>
      <c r="MD144"/>
      <c r="ME144"/>
      <c r="MF144"/>
      <c r="MG144"/>
      <c r="MH144"/>
      <c r="MI144"/>
      <c r="MJ144"/>
      <c r="MK144"/>
      <c r="ML144"/>
      <c r="MM144"/>
      <c r="MN144"/>
      <c r="MO144"/>
      <c r="MP144"/>
      <c r="MQ144"/>
      <c r="MR144"/>
      <c r="MS144"/>
      <c r="MT144"/>
      <c r="MU144"/>
      <c r="MV144"/>
      <c r="MW144"/>
      <c r="MX144"/>
      <c r="MY144"/>
      <c r="MZ144"/>
      <c r="NA144"/>
      <c r="NB144"/>
      <c r="NC144"/>
      <c r="ND144"/>
      <c r="NE144"/>
      <c r="NF144"/>
      <c r="NG144"/>
      <c r="NH144"/>
      <c r="NI144"/>
      <c r="NJ144"/>
      <c r="NK144"/>
      <c r="NL144"/>
      <c r="NM144"/>
      <c r="NN144"/>
      <c r="NO144"/>
      <c r="NP144"/>
      <c r="NQ144"/>
      <c r="NR144"/>
      <c r="NS144"/>
      <c r="NT144"/>
      <c r="NU144"/>
      <c r="NV144"/>
      <c r="NW144"/>
      <c r="NX144"/>
      <c r="NY144"/>
      <c r="NZ144"/>
      <c r="OA144"/>
      <c r="OB144"/>
      <c r="OC144"/>
      <c r="OD144"/>
      <c r="OE144"/>
      <c r="OF144"/>
      <c r="OG144"/>
      <c r="OH144"/>
      <c r="OI144"/>
      <c r="OJ144"/>
      <c r="OK144"/>
      <c r="OL144"/>
      <c r="OM144"/>
      <c r="ON144"/>
      <c r="OO144"/>
      <c r="OP144"/>
      <c r="OQ144"/>
      <c r="OR144"/>
      <c r="OS144"/>
      <c r="OT144"/>
      <c r="OU144"/>
      <c r="OV144"/>
      <c r="OW144"/>
      <c r="OX144"/>
      <c r="OY144"/>
      <c r="OZ144"/>
      <c r="PA144"/>
      <c r="PB144"/>
      <c r="PC144"/>
      <c r="PD144"/>
      <c r="PE144"/>
      <c r="PF144"/>
      <c r="PG144"/>
      <c r="PH144"/>
      <c r="PI144"/>
      <c r="PJ144"/>
      <c r="PK144"/>
      <c r="PL144"/>
      <c r="PM144"/>
      <c r="PN144"/>
      <c r="PO144"/>
      <c r="PP144"/>
      <c r="PQ144"/>
      <c r="PR144"/>
      <c r="PS144"/>
      <c r="PT144"/>
      <c r="PU144"/>
      <c r="PV144"/>
      <c r="PW144"/>
      <c r="PX144"/>
      <c r="PY144"/>
      <c r="PZ144"/>
      <c r="QA144"/>
      <c r="QB144"/>
      <c r="QC144"/>
      <c r="QD144"/>
      <c r="QE144"/>
      <c r="QF144"/>
      <c r="QG144"/>
      <c r="QH144"/>
      <c r="QI144"/>
      <c r="QJ144"/>
      <c r="QK144"/>
      <c r="QL144"/>
      <c r="QM144"/>
      <c r="QN144"/>
      <c r="QO144"/>
      <c r="QP144"/>
      <c r="QQ144"/>
      <c r="QR144"/>
      <c r="QS144"/>
      <c r="QT144"/>
      <c r="QU144"/>
      <c r="QV144"/>
      <c r="QW144"/>
      <c r="QX144"/>
      <c r="QY144"/>
      <c r="QZ144"/>
      <c r="RA144"/>
      <c r="RB144"/>
      <c r="RC144"/>
      <c r="RD144"/>
      <c r="RE144"/>
      <c r="RF144"/>
      <c r="RG144"/>
      <c r="RH144"/>
      <c r="RI144"/>
      <c r="RJ144"/>
      <c r="RK144"/>
      <c r="RL144"/>
      <c r="RM144"/>
      <c r="RN144"/>
      <c r="RO144"/>
      <c r="RP144"/>
      <c r="RQ144"/>
      <c r="RR144"/>
      <c r="RS144"/>
      <c r="RT144"/>
      <c r="RU144"/>
      <c r="RV144"/>
      <c r="RW144"/>
      <c r="RX144"/>
      <c r="RY144"/>
      <c r="RZ144"/>
      <c r="SA144"/>
      <c r="SB144"/>
      <c r="SC144"/>
      <c r="SD144"/>
      <c r="SE144"/>
      <c r="SF144"/>
      <c r="SG144"/>
      <c r="SH144"/>
      <c r="SI144"/>
      <c r="SJ144"/>
      <c r="SK144"/>
      <c r="SL144"/>
      <c r="SM144"/>
      <c r="SN144"/>
      <c r="SO144"/>
      <c r="SP144"/>
      <c r="SQ144"/>
      <c r="SR144"/>
      <c r="SS144"/>
      <c r="ST144"/>
      <c r="SU144"/>
      <c r="SV144"/>
      <c r="SW144"/>
      <c r="SX144"/>
      <c r="SY144"/>
      <c r="SZ144"/>
      <c r="TA144"/>
      <c r="TB144"/>
      <c r="TC144"/>
      <c r="TD144"/>
      <c r="TE144"/>
      <c r="TF144"/>
      <c r="TG144"/>
      <c r="TH144"/>
      <c r="TI144"/>
      <c r="TJ144"/>
      <c r="TK144"/>
      <c r="TL144"/>
      <c r="TM144"/>
      <c r="TN144"/>
      <c r="TO144"/>
      <c r="TP144"/>
      <c r="TQ144"/>
      <c r="TR144"/>
      <c r="TS144"/>
      <c r="TT144"/>
      <c r="TU144"/>
      <c r="TV144"/>
      <c r="TW144"/>
      <c r="TX144"/>
      <c r="TY144"/>
      <c r="TZ144"/>
      <c r="UA144"/>
      <c r="UB144"/>
      <c r="UC144"/>
      <c r="UD144"/>
      <c r="UE144"/>
      <c r="UF144"/>
      <c r="UG144"/>
      <c r="UH144"/>
      <c r="UI144"/>
      <c r="UJ144"/>
      <c r="UK144"/>
      <c r="UL144"/>
      <c r="UM144"/>
      <c r="UN144"/>
      <c r="UO144"/>
      <c r="UP144"/>
      <c r="UQ144"/>
      <c r="UR144"/>
      <c r="US144"/>
      <c r="UT144"/>
      <c r="UU144"/>
      <c r="UV144"/>
      <c r="UW144"/>
      <c r="UX144"/>
      <c r="UY144"/>
      <c r="UZ144"/>
      <c r="VA144"/>
      <c r="VB144"/>
      <c r="VC144"/>
      <c r="VD144"/>
      <c r="VE144"/>
      <c r="VF144"/>
      <c r="VG144"/>
      <c r="VH144"/>
      <c r="VI144"/>
      <c r="VJ144"/>
      <c r="VK144"/>
      <c r="VL144"/>
      <c r="VM144"/>
      <c r="VN144"/>
      <c r="VO144"/>
      <c r="VP144"/>
      <c r="VQ144"/>
      <c r="VR144"/>
      <c r="VS144"/>
      <c r="VT144"/>
      <c r="VU144"/>
      <c r="VV144"/>
      <c r="VW144"/>
      <c r="VX144"/>
      <c r="VY144"/>
      <c r="VZ144"/>
      <c r="WA144"/>
      <c r="WB144"/>
      <c r="WC144"/>
      <c r="WD144"/>
      <c r="WE144"/>
      <c r="WF144"/>
      <c r="WG144"/>
      <c r="WH144"/>
      <c r="WI144"/>
      <c r="WJ144"/>
      <c r="WK144"/>
      <c r="WL144"/>
      <c r="WM144"/>
      <c r="WN144"/>
      <c r="WO144"/>
      <c r="WP144"/>
      <c r="WQ144"/>
      <c r="WR144"/>
      <c r="WS144"/>
      <c r="WT144"/>
      <c r="WU144"/>
      <c r="WV144"/>
      <c r="WW144"/>
      <c r="WX144"/>
      <c r="WY144"/>
      <c r="WZ144"/>
      <c r="XA144"/>
      <c r="XB144"/>
      <c r="XC144"/>
      <c r="XD144"/>
      <c r="XE144"/>
      <c r="XF144"/>
      <c r="XG144"/>
      <c r="XH144"/>
      <c r="XI144"/>
      <c r="XJ144"/>
      <c r="XK144"/>
      <c r="XL144"/>
      <c r="XM144"/>
      <c r="XN144"/>
      <c r="XO144"/>
      <c r="XP144"/>
      <c r="XQ144"/>
      <c r="XR144"/>
      <c r="XS144"/>
      <c r="XT144"/>
      <c r="XU144"/>
      <c r="XV144"/>
      <c r="XW144"/>
      <c r="XX144"/>
      <c r="XY144"/>
      <c r="XZ144"/>
      <c r="YA144"/>
      <c r="YB144"/>
      <c r="YC144"/>
      <c r="YD144"/>
      <c r="YE144"/>
      <c r="YF144"/>
      <c r="YG144"/>
      <c r="YH144"/>
      <c r="YI144"/>
      <c r="YJ144"/>
      <c r="YK144"/>
      <c r="YL144"/>
      <c r="YM144"/>
      <c r="YN144"/>
      <c r="YO144"/>
      <c r="YP144"/>
      <c r="YQ144"/>
      <c r="YR144"/>
      <c r="YS144"/>
      <c r="YT144"/>
      <c r="YU144"/>
      <c r="YV144"/>
      <c r="YW144"/>
      <c r="YX144"/>
      <c r="YY144"/>
      <c r="YZ144"/>
      <c r="ZA144"/>
      <c r="ZB144"/>
      <c r="ZC144"/>
      <c r="ZD144"/>
      <c r="ZE144"/>
      <c r="ZF144"/>
      <c r="ZG144"/>
      <c r="ZH144"/>
      <c r="ZI144"/>
      <c r="ZJ144"/>
      <c r="ZK144"/>
      <c r="ZL144"/>
      <c r="ZM144"/>
      <c r="ZN144"/>
      <c r="ZO144"/>
      <c r="ZP144"/>
      <c r="ZQ144"/>
      <c r="ZR144"/>
      <c r="ZS144"/>
      <c r="ZT144"/>
      <c r="ZU144"/>
      <c r="ZV144"/>
      <c r="ZW144"/>
      <c r="ZX144"/>
      <c r="ZY144"/>
      <c r="ZZ144" s="52"/>
      <c r="AAA144" s="192" t="s">
        <v>0</v>
      </c>
      <c r="AAD144" s="90"/>
      <c r="AAE144" s="519">
        <f t="shared" si="57"/>
        <v>1</v>
      </c>
      <c r="AAF144" s="90"/>
      <c r="AAG144" s="73">
        <f t="shared" si="71"/>
        <v>0</v>
      </c>
      <c r="AAH144" s="73">
        <f t="shared" ref="AAH144" si="75">G144</f>
        <v>0</v>
      </c>
      <c r="AAI144" s="60"/>
      <c r="AAJ144" s="56"/>
      <c r="AAK144" s="85"/>
      <c r="AAL144" s="90"/>
    </row>
    <row r="145" spans="1:715" s="23" customFormat="1" ht="15" customHeight="1" outlineLevel="2">
      <c r="A145" s="171"/>
      <c r="B145" s="811" t="str">
        <f t="shared" ref="B145" si="76">AAK145</f>
        <v>* works with Michele to make adjustments</v>
      </c>
      <c r="C145" s="364" t="s">
        <v>0</v>
      </c>
      <c r="D145" s="378"/>
      <c r="E145" s="342">
        <f t="shared" si="61"/>
        <v>0</v>
      </c>
      <c r="F145" s="457">
        <f t="shared" ca="1" si="62"/>
        <v>0</v>
      </c>
      <c r="G145" s="347">
        <f>AAG145</f>
        <v>0</v>
      </c>
      <c r="H145" s="343">
        <f t="shared" si="64"/>
        <v>0</v>
      </c>
      <c r="I145" s="244"/>
      <c r="J145" s="194"/>
      <c r="K145" s="49"/>
      <c r="L145" s="49"/>
      <c r="M145" s="49"/>
      <c r="N145" s="49"/>
      <c r="O145" s="49"/>
      <c r="P145" s="49"/>
      <c r="Q145" s="49"/>
      <c r="R145" s="49"/>
      <c r="S145" s="49"/>
      <c r="T145" s="49"/>
      <c r="U145" s="49"/>
      <c r="V145" s="49"/>
      <c r="W145" s="49"/>
      <c r="X145" s="49"/>
      <c r="Y145" s="49"/>
      <c r="Z145" s="49"/>
      <c r="AA145" s="49"/>
      <c r="AB145" s="49"/>
      <c r="AC145" s="49"/>
      <c r="AD145" s="49"/>
      <c r="AE145" s="49"/>
      <c r="AF145" s="49"/>
      <c r="AG145" s="49"/>
      <c r="AH145" s="49"/>
      <c r="AI145" s="49"/>
      <c r="AJ145" s="49"/>
      <c r="AK145" s="49"/>
      <c r="AL145" s="49"/>
      <c r="AM145" s="49"/>
      <c r="AN145" s="49"/>
      <c r="AO145" s="49"/>
      <c r="AP145" s="49"/>
      <c r="AQ145" s="49"/>
      <c r="AR145" s="49"/>
      <c r="AS145" s="49"/>
      <c r="AT145" s="49"/>
      <c r="AU145" s="49"/>
      <c r="AV145" s="49"/>
      <c r="AW145" s="49"/>
      <c r="AX145" s="49"/>
      <c r="AY145" s="49"/>
      <c r="AZ145" s="49"/>
      <c r="BA145" s="49"/>
      <c r="BB145" s="49"/>
      <c r="BC145" s="49"/>
      <c r="BD145" s="49"/>
      <c r="BE145" s="49"/>
      <c r="BF145" s="49"/>
      <c r="BG145" s="49"/>
      <c r="BH145" s="49"/>
      <c r="BI145" s="49"/>
      <c r="BJ145" s="49"/>
      <c r="BK145" s="49"/>
      <c r="BL145" s="49"/>
      <c r="BM145" s="49"/>
      <c r="BN145" s="49"/>
      <c r="BO145" s="49"/>
      <c r="BP145" s="49"/>
      <c r="BQ145" s="49"/>
      <c r="BR145" s="49"/>
      <c r="BS145" s="49"/>
      <c r="BT145" s="49"/>
      <c r="BU145" s="49"/>
      <c r="BV145" s="49"/>
      <c r="BW145" s="49"/>
      <c r="BX145" s="49"/>
      <c r="BY145" s="49"/>
      <c r="BZ145" s="49"/>
      <c r="CA145" s="49"/>
      <c r="CB145" s="49"/>
      <c r="CC145" s="49"/>
      <c r="CD145" s="49"/>
      <c r="CE145" s="49"/>
      <c r="CF145" s="49"/>
      <c r="CG145" s="49"/>
      <c r="CH145" s="49"/>
      <c r="CI145" s="49"/>
      <c r="CJ145" s="49"/>
      <c r="CK145" s="49"/>
      <c r="CL145" s="49"/>
      <c r="CM145" s="49"/>
      <c r="CN145" s="49"/>
      <c r="CO145" s="49"/>
      <c r="CP145" s="49"/>
      <c r="CQ145" s="49"/>
      <c r="CR145" s="49"/>
      <c r="CS145" s="49"/>
      <c r="CT145" s="49"/>
      <c r="CU145" s="49"/>
      <c r="CV145" s="49"/>
      <c r="CW145" s="49"/>
      <c r="CX145" s="49"/>
      <c r="CY145" s="49"/>
      <c r="CZ145" s="49"/>
      <c r="DA145" s="49"/>
      <c r="DB145" s="49"/>
      <c r="DC145" s="49"/>
      <c r="DD145" s="49"/>
      <c r="DE145" s="49"/>
      <c r="DF145" s="49"/>
      <c r="DG145" s="49"/>
      <c r="DH145" s="49"/>
      <c r="DI145" s="49"/>
      <c r="DJ145" s="49"/>
      <c r="DK145" s="49"/>
      <c r="DL145" s="49"/>
      <c r="DM145" s="49"/>
      <c r="DN145" s="49"/>
      <c r="DO145" s="49"/>
      <c r="DP145" s="49"/>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c r="GS145"/>
      <c r="GT145"/>
      <c r="GU145"/>
      <c r="GV145"/>
      <c r="GW145"/>
      <c r="GX145"/>
      <c r="GY145"/>
      <c r="GZ145"/>
      <c r="HA145"/>
      <c r="HB145"/>
      <c r="HC145"/>
      <c r="HD145"/>
      <c r="HE145"/>
      <c r="HF145"/>
      <c r="HG145"/>
      <c r="HH145"/>
      <c r="HI145"/>
      <c r="HJ145"/>
      <c r="HK145"/>
      <c r="HL145"/>
      <c r="HM145"/>
      <c r="HN145"/>
      <c r="HO145"/>
      <c r="HP145"/>
      <c r="HQ145"/>
      <c r="HR145"/>
      <c r="HS145"/>
      <c r="HT145"/>
      <c r="HU145"/>
      <c r="HV145"/>
      <c r="HW145"/>
      <c r="HX145"/>
      <c r="HY145"/>
      <c r="HZ145"/>
      <c r="IA145"/>
      <c r="IB145"/>
      <c r="IC145"/>
      <c r="ID145"/>
      <c r="IE145"/>
      <c r="IF145"/>
      <c r="IG145"/>
      <c r="IH145"/>
      <c r="II145"/>
      <c r="IJ145"/>
      <c r="IK145"/>
      <c r="IL145"/>
      <c r="IM145"/>
      <c r="IN145"/>
      <c r="IO145"/>
      <c r="IP145"/>
      <c r="IQ145"/>
      <c r="IR145"/>
      <c r="IS145"/>
      <c r="IT145"/>
      <c r="IU145"/>
      <c r="IV145"/>
      <c r="IW145"/>
      <c r="IX145"/>
      <c r="IY145"/>
      <c r="IZ145"/>
      <c r="JA145"/>
      <c r="JB145"/>
      <c r="JC145"/>
      <c r="JD145"/>
      <c r="JE145"/>
      <c r="JF145"/>
      <c r="JG145"/>
      <c r="JH145"/>
      <c r="JI145"/>
      <c r="JJ145"/>
      <c r="JK145"/>
      <c r="JL145"/>
      <c r="JM145"/>
      <c r="JN145"/>
      <c r="JO145"/>
      <c r="JP145"/>
      <c r="JQ145"/>
      <c r="JR145"/>
      <c r="JS145"/>
      <c r="JT145"/>
      <c r="JU145"/>
      <c r="JV145"/>
      <c r="JW145"/>
      <c r="JX145"/>
      <c r="JY145"/>
      <c r="JZ145"/>
      <c r="KA145"/>
      <c r="KB145"/>
      <c r="KC145"/>
      <c r="KD145"/>
      <c r="KE145"/>
      <c r="KF145"/>
      <c r="KG145"/>
      <c r="KH145"/>
      <c r="KI145"/>
      <c r="KJ145"/>
      <c r="KK145"/>
      <c r="KL145"/>
      <c r="KM145"/>
      <c r="KN145"/>
      <c r="KO145"/>
      <c r="KP145"/>
      <c r="KQ145"/>
      <c r="KR145"/>
      <c r="KS145"/>
      <c r="KT145"/>
      <c r="KU145"/>
      <c r="KV145"/>
      <c r="KW145"/>
      <c r="KX145"/>
      <c r="KY145"/>
      <c r="KZ145"/>
      <c r="LA145"/>
      <c r="LB145"/>
      <c r="LC145"/>
      <c r="LD145"/>
      <c r="LE145"/>
      <c r="LF145"/>
      <c r="LG145"/>
      <c r="LH145"/>
      <c r="LI145"/>
      <c r="LJ145"/>
      <c r="LK145"/>
      <c r="LL145"/>
      <c r="LM145"/>
      <c r="LN145"/>
      <c r="LO145"/>
      <c r="LP145"/>
      <c r="LQ145"/>
      <c r="LR145"/>
      <c r="LS145"/>
      <c r="LT145"/>
      <c r="LU145"/>
      <c r="LV145"/>
      <c r="LW145"/>
      <c r="LX145"/>
      <c r="LY145"/>
      <c r="LZ145"/>
      <c r="MA145"/>
      <c r="MB145"/>
      <c r="MC145"/>
      <c r="MD145"/>
      <c r="ME145"/>
      <c r="MF145"/>
      <c r="MG145"/>
      <c r="MH145"/>
      <c r="MI145"/>
      <c r="MJ145"/>
      <c r="MK145"/>
      <c r="ML145"/>
      <c r="MM145"/>
      <c r="MN145"/>
      <c r="MO145"/>
      <c r="MP145"/>
      <c r="MQ145"/>
      <c r="MR145"/>
      <c r="MS145"/>
      <c r="MT145"/>
      <c r="MU145"/>
      <c r="MV145"/>
      <c r="MW145"/>
      <c r="MX145"/>
      <c r="MY145"/>
      <c r="MZ145"/>
      <c r="NA145"/>
      <c r="NB145"/>
      <c r="NC145"/>
      <c r="ND145"/>
      <c r="NE145"/>
      <c r="NF145"/>
      <c r="NG145"/>
      <c r="NH145"/>
      <c r="NI145"/>
      <c r="NJ145"/>
      <c r="NK145"/>
      <c r="NL145"/>
      <c r="NM145"/>
      <c r="NN145"/>
      <c r="NO145"/>
      <c r="NP145"/>
      <c r="NQ145"/>
      <c r="NR145"/>
      <c r="NS145"/>
      <c r="NT145"/>
      <c r="NU145"/>
      <c r="NV145"/>
      <c r="NW145"/>
      <c r="NX145"/>
      <c r="NY145"/>
      <c r="NZ145"/>
      <c r="OA145"/>
      <c r="OB145"/>
      <c r="OC145"/>
      <c r="OD145"/>
      <c r="OE145"/>
      <c r="OF145"/>
      <c r="OG145"/>
      <c r="OH145"/>
      <c r="OI145"/>
      <c r="OJ145"/>
      <c r="OK145"/>
      <c r="OL145"/>
      <c r="OM145"/>
      <c r="ON145"/>
      <c r="OO145"/>
      <c r="OP145"/>
      <c r="OQ145"/>
      <c r="OR145"/>
      <c r="OS145"/>
      <c r="OT145"/>
      <c r="OU145"/>
      <c r="OV145"/>
      <c r="OW145"/>
      <c r="OX145"/>
      <c r="OY145"/>
      <c r="OZ145"/>
      <c r="PA145"/>
      <c r="PB145"/>
      <c r="PC145"/>
      <c r="PD145"/>
      <c r="PE145"/>
      <c r="PF145"/>
      <c r="PG145"/>
      <c r="PH145"/>
      <c r="PI145"/>
      <c r="PJ145"/>
      <c r="PK145"/>
      <c r="PL145"/>
      <c r="PM145"/>
      <c r="PN145"/>
      <c r="PO145"/>
      <c r="PP145"/>
      <c r="PQ145"/>
      <c r="PR145"/>
      <c r="PS145"/>
      <c r="PT145"/>
      <c r="PU145"/>
      <c r="PV145"/>
      <c r="PW145"/>
      <c r="PX145"/>
      <c r="PY145"/>
      <c r="PZ145"/>
      <c r="QA145"/>
      <c r="QB145"/>
      <c r="QC145"/>
      <c r="QD145"/>
      <c r="QE145"/>
      <c r="QF145"/>
      <c r="QG145"/>
      <c r="QH145"/>
      <c r="QI145"/>
      <c r="QJ145"/>
      <c r="QK145"/>
      <c r="QL145"/>
      <c r="QM145"/>
      <c r="QN145"/>
      <c r="QO145"/>
      <c r="QP145"/>
      <c r="QQ145"/>
      <c r="QR145"/>
      <c r="QS145"/>
      <c r="QT145"/>
      <c r="QU145"/>
      <c r="QV145"/>
      <c r="QW145"/>
      <c r="QX145"/>
      <c r="QY145"/>
      <c r="QZ145"/>
      <c r="RA145"/>
      <c r="RB145"/>
      <c r="RC145"/>
      <c r="RD145"/>
      <c r="RE145"/>
      <c r="RF145"/>
      <c r="RG145"/>
      <c r="RH145"/>
      <c r="RI145"/>
      <c r="RJ145"/>
      <c r="RK145"/>
      <c r="RL145"/>
      <c r="RM145"/>
      <c r="RN145"/>
      <c r="RO145"/>
      <c r="RP145"/>
      <c r="RQ145"/>
      <c r="RR145"/>
      <c r="RS145"/>
      <c r="RT145"/>
      <c r="RU145"/>
      <c r="RV145"/>
      <c r="RW145"/>
      <c r="RX145"/>
      <c r="RY145"/>
      <c r="RZ145"/>
      <c r="SA145"/>
      <c r="SB145"/>
      <c r="SC145"/>
      <c r="SD145"/>
      <c r="SE145"/>
      <c r="SF145"/>
      <c r="SG145"/>
      <c r="SH145"/>
      <c r="SI145"/>
      <c r="SJ145"/>
      <c r="SK145"/>
      <c r="SL145"/>
      <c r="SM145"/>
      <c r="SN145"/>
      <c r="SO145"/>
      <c r="SP145"/>
      <c r="SQ145"/>
      <c r="SR145"/>
      <c r="SS145"/>
      <c r="ST145"/>
      <c r="SU145"/>
      <c r="SV145"/>
      <c r="SW145"/>
      <c r="SX145"/>
      <c r="SY145"/>
      <c r="SZ145"/>
      <c r="TA145"/>
      <c r="TB145"/>
      <c r="TC145"/>
      <c r="TD145"/>
      <c r="TE145"/>
      <c r="TF145"/>
      <c r="TG145"/>
      <c r="TH145"/>
      <c r="TI145"/>
      <c r="TJ145"/>
      <c r="TK145"/>
      <c r="TL145"/>
      <c r="TM145"/>
      <c r="TN145"/>
      <c r="TO145"/>
      <c r="TP145"/>
      <c r="TQ145"/>
      <c r="TR145"/>
      <c r="TS145"/>
      <c r="TT145"/>
      <c r="TU145"/>
      <c r="TV145"/>
      <c r="TW145"/>
      <c r="TX145"/>
      <c r="TY145"/>
      <c r="TZ145"/>
      <c r="UA145"/>
      <c r="UB145"/>
      <c r="UC145"/>
      <c r="UD145"/>
      <c r="UE145"/>
      <c r="UF145"/>
      <c r="UG145"/>
      <c r="UH145"/>
      <c r="UI145"/>
      <c r="UJ145"/>
      <c r="UK145"/>
      <c r="UL145"/>
      <c r="UM145"/>
      <c r="UN145"/>
      <c r="UO145"/>
      <c r="UP145"/>
      <c r="UQ145"/>
      <c r="UR145"/>
      <c r="US145"/>
      <c r="UT145"/>
      <c r="UU145"/>
      <c r="UV145"/>
      <c r="UW145"/>
      <c r="UX145"/>
      <c r="UY145"/>
      <c r="UZ145"/>
      <c r="VA145"/>
      <c r="VB145"/>
      <c r="VC145"/>
      <c r="VD145"/>
      <c r="VE145"/>
      <c r="VF145"/>
      <c r="VG145"/>
      <c r="VH145"/>
      <c r="VI145"/>
      <c r="VJ145"/>
      <c r="VK145"/>
      <c r="VL145"/>
      <c r="VM145"/>
      <c r="VN145"/>
      <c r="VO145"/>
      <c r="VP145"/>
      <c r="VQ145"/>
      <c r="VR145"/>
      <c r="VS145"/>
      <c r="VT145"/>
      <c r="VU145"/>
      <c r="VV145"/>
      <c r="VW145"/>
      <c r="VX145"/>
      <c r="VY145"/>
      <c r="VZ145"/>
      <c r="WA145"/>
      <c r="WB145"/>
      <c r="WC145"/>
      <c r="WD145"/>
      <c r="WE145"/>
      <c r="WF145"/>
      <c r="WG145"/>
      <c r="WH145"/>
      <c r="WI145"/>
      <c r="WJ145"/>
      <c r="WK145"/>
      <c r="WL145"/>
      <c r="WM145"/>
      <c r="WN145"/>
      <c r="WO145"/>
      <c r="WP145"/>
      <c r="WQ145"/>
      <c r="WR145"/>
      <c r="WS145"/>
      <c r="WT145"/>
      <c r="WU145"/>
      <c r="WV145"/>
      <c r="WW145"/>
      <c r="WX145"/>
      <c r="WY145"/>
      <c r="WZ145"/>
      <c r="XA145"/>
      <c r="XB145"/>
      <c r="XC145"/>
      <c r="XD145"/>
      <c r="XE145"/>
      <c r="XF145"/>
      <c r="XG145"/>
      <c r="XH145"/>
      <c r="XI145"/>
      <c r="XJ145"/>
      <c r="XK145"/>
      <c r="XL145"/>
      <c r="XM145"/>
      <c r="XN145"/>
      <c r="XO145"/>
      <c r="XP145"/>
      <c r="XQ145"/>
      <c r="XR145"/>
      <c r="XS145"/>
      <c r="XT145"/>
      <c r="XU145"/>
      <c r="XV145"/>
      <c r="XW145"/>
      <c r="XX145"/>
      <c r="XY145"/>
      <c r="XZ145"/>
      <c r="YA145"/>
      <c r="YB145"/>
      <c r="YC145"/>
      <c r="YD145"/>
      <c r="YE145"/>
      <c r="YF145"/>
      <c r="YG145"/>
      <c r="YH145"/>
      <c r="YI145"/>
      <c r="YJ145"/>
      <c r="YK145"/>
      <c r="YL145"/>
      <c r="YM145"/>
      <c r="YN145"/>
      <c r="YO145"/>
      <c r="YP145"/>
      <c r="YQ145"/>
      <c r="YR145"/>
      <c r="YS145"/>
      <c r="YT145"/>
      <c r="YU145"/>
      <c r="YV145"/>
      <c r="YW145"/>
      <c r="YX145"/>
      <c r="YY145"/>
      <c r="YZ145"/>
      <c r="ZA145"/>
      <c r="ZB145"/>
      <c r="ZC145"/>
      <c r="ZD145"/>
      <c r="ZE145"/>
      <c r="ZF145"/>
      <c r="ZG145"/>
      <c r="ZH145"/>
      <c r="ZI145"/>
      <c r="ZJ145"/>
      <c r="ZK145"/>
      <c r="ZL145"/>
      <c r="ZM145"/>
      <c r="ZN145"/>
      <c r="ZO145"/>
      <c r="ZP145"/>
      <c r="ZQ145"/>
      <c r="ZR145"/>
      <c r="ZS145"/>
      <c r="ZT145"/>
      <c r="ZU145"/>
      <c r="ZV145"/>
      <c r="ZW145"/>
      <c r="ZX145"/>
      <c r="ZY145"/>
      <c r="ZZ145" s="52"/>
      <c r="AAA145" s="192"/>
      <c r="AAD145" s="90"/>
      <c r="AAE145" s="519">
        <f t="shared" si="57"/>
        <v>1</v>
      </c>
      <c r="AAF145" s="90"/>
      <c r="AAG145" s="73">
        <f t="shared" si="71"/>
        <v>0</v>
      </c>
      <c r="AAH145" s="73">
        <f t="shared" si="65"/>
        <v>0</v>
      </c>
      <c r="AAI145" s="60"/>
      <c r="AAJ145" s="56"/>
      <c r="AAK145" s="254" t="str">
        <f>"* works with "&amp;S.Staff.WebMaster&amp;" to make adjustments"</f>
        <v>* works with Michele to make adjustments</v>
      </c>
      <c r="AAL145" s="90"/>
    </row>
    <row r="146" spans="1:715" s="23" customFormat="1" ht="15.75" customHeight="1" outlineLevel="1">
      <c r="A146" s="171"/>
      <c r="B146" s="814" t="s">
        <v>468</v>
      </c>
      <c r="I146" s="244"/>
      <c r="J146" s="193"/>
      <c r="K146" s="46"/>
      <c r="L146" s="46"/>
      <c r="M146" s="46"/>
      <c r="N146" s="46"/>
      <c r="O146" s="46"/>
      <c r="P146" s="46"/>
      <c r="Q146" s="46"/>
      <c r="R146" s="46"/>
      <c r="S146" s="46"/>
      <c r="T146" s="46"/>
      <c r="U146" s="46"/>
      <c r="V146" s="46"/>
      <c r="W146" s="46"/>
      <c r="X146" s="46"/>
      <c r="Y146" s="46"/>
      <c r="Z146" s="46"/>
      <c r="AA146" s="46"/>
      <c r="AB146" s="46"/>
      <c r="AC146" s="46"/>
      <c r="AD146" s="46"/>
      <c r="AE146" s="46"/>
      <c r="AF146" s="46"/>
      <c r="AG146" s="46"/>
      <c r="AH146" s="46"/>
      <c r="AI146" s="46"/>
      <c r="AJ146" s="46"/>
      <c r="AK146" s="46"/>
      <c r="AL146" s="46"/>
      <c r="AM146" s="46"/>
      <c r="AN146" s="46"/>
      <c r="AO146" s="46"/>
      <c r="AP146" s="46"/>
      <c r="AQ146" s="46"/>
      <c r="AR146" s="46"/>
      <c r="AS146" s="46"/>
      <c r="AT146" s="46"/>
      <c r="AU146" s="46"/>
      <c r="AV146" s="46"/>
      <c r="AW146" s="46"/>
      <c r="AX146" s="46"/>
      <c r="AY146" s="46"/>
      <c r="AZ146" s="46"/>
      <c r="BA146" s="46"/>
      <c r="BB146" s="46"/>
      <c r="BC146" s="46"/>
      <c r="BD146" s="46"/>
      <c r="BE146" s="46"/>
      <c r="BF146" s="46"/>
      <c r="BG146" s="46"/>
      <c r="BH146" s="46"/>
      <c r="BI146" s="46"/>
      <c r="BJ146" s="46"/>
      <c r="BK146" s="46"/>
      <c r="BL146" s="46"/>
      <c r="BM146" s="46"/>
      <c r="BN146" s="46"/>
      <c r="BO146" s="46"/>
      <c r="BP146" s="46"/>
      <c r="BQ146" s="46"/>
      <c r="BR146" s="46"/>
      <c r="BS146" s="46"/>
      <c r="BT146" s="46"/>
      <c r="BU146" s="46"/>
      <c r="BV146" s="46"/>
      <c r="BW146" s="46"/>
      <c r="BX146" s="46"/>
      <c r="BY146" s="46"/>
      <c r="BZ146" s="46"/>
      <c r="CA146" s="46"/>
      <c r="CB146" s="46"/>
      <c r="CC146" s="46"/>
      <c r="CD146" s="46"/>
      <c r="CE146" s="46"/>
      <c r="CF146" s="46"/>
      <c r="CG146" s="46"/>
      <c r="CH146" s="46"/>
      <c r="CI146" s="46"/>
      <c r="CJ146" s="46"/>
      <c r="CK146" s="46"/>
      <c r="CL146" s="46"/>
      <c r="CM146" s="46"/>
      <c r="CN146" s="46"/>
      <c r="CO146" s="46"/>
      <c r="CP146" s="46"/>
      <c r="CQ146" s="46"/>
      <c r="CR146" s="46"/>
      <c r="CS146" s="46"/>
      <c r="CT146" s="46"/>
      <c r="CU146" s="46"/>
      <c r="CV146" s="46"/>
      <c r="CW146" s="46"/>
      <c r="CX146" s="46"/>
      <c r="CY146" s="46"/>
      <c r="CZ146" s="46"/>
      <c r="DA146" s="46"/>
      <c r="DB146" s="46"/>
      <c r="DC146" s="46"/>
      <c r="DD146" s="46"/>
      <c r="DE146" s="46"/>
      <c r="DF146" s="46"/>
      <c r="DG146" s="46"/>
      <c r="DH146" s="46"/>
      <c r="DI146" s="46"/>
      <c r="DJ146" s="46"/>
      <c r="DK146" s="46"/>
      <c r="DL146" s="46"/>
      <c r="DM146" s="46"/>
      <c r="DN146" s="46"/>
      <c r="DO146" s="46"/>
      <c r="DP146" s="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c r="GR146"/>
      <c r="GS146"/>
      <c r="GT146"/>
      <c r="GU146"/>
      <c r="GV146"/>
      <c r="GW146"/>
      <c r="GX146"/>
      <c r="GY146"/>
      <c r="GZ146"/>
      <c r="HA146"/>
      <c r="HB146"/>
      <c r="HC146"/>
      <c r="HD146"/>
      <c r="HE146"/>
      <c r="HF146"/>
      <c r="HG146"/>
      <c r="HH146"/>
      <c r="HI146"/>
      <c r="HJ146"/>
      <c r="HK146"/>
      <c r="HL146"/>
      <c r="HM146"/>
      <c r="HN146"/>
      <c r="HO146"/>
      <c r="HP146"/>
      <c r="HQ146"/>
      <c r="HR146"/>
      <c r="HS146"/>
      <c r="HT146"/>
      <c r="HU146"/>
      <c r="HV146"/>
      <c r="HW146"/>
      <c r="HX146"/>
      <c r="HY146"/>
      <c r="HZ146"/>
      <c r="IA146"/>
      <c r="IB146"/>
      <c r="IC146"/>
      <c r="ID146"/>
      <c r="IE146"/>
      <c r="IF146"/>
      <c r="IG146"/>
      <c r="IH146"/>
      <c r="II146"/>
      <c r="IJ146"/>
      <c r="IK146"/>
      <c r="IL146"/>
      <c r="IM146"/>
      <c r="IN146"/>
      <c r="IO146"/>
      <c r="IP146"/>
      <c r="IQ146"/>
      <c r="IR146"/>
      <c r="IS146"/>
      <c r="IT146"/>
      <c r="IU146"/>
      <c r="IV146"/>
      <c r="IW146"/>
      <c r="IX146"/>
      <c r="IY146"/>
      <c r="IZ146"/>
      <c r="JA146"/>
      <c r="JB146"/>
      <c r="JC146"/>
      <c r="JD146"/>
      <c r="JE146"/>
      <c r="JF146"/>
      <c r="JG146"/>
      <c r="JH146"/>
      <c r="JI146"/>
      <c r="JJ146"/>
      <c r="JK146"/>
      <c r="JL146"/>
      <c r="JM146"/>
      <c r="JN146"/>
      <c r="JO146"/>
      <c r="JP146"/>
      <c r="JQ146"/>
      <c r="JR146"/>
      <c r="JS146"/>
      <c r="JT146"/>
      <c r="JU146"/>
      <c r="JV146"/>
      <c r="JW146"/>
      <c r="JX146"/>
      <c r="JY146"/>
      <c r="JZ146"/>
      <c r="KA146"/>
      <c r="KB146"/>
      <c r="KC146"/>
      <c r="KD146"/>
      <c r="KE146"/>
      <c r="KF146"/>
      <c r="KG146"/>
      <c r="KH146"/>
      <c r="KI146"/>
      <c r="KJ146"/>
      <c r="KK146"/>
      <c r="KL146"/>
      <c r="KM146"/>
      <c r="KN146"/>
      <c r="KO146"/>
      <c r="KP146"/>
      <c r="KQ146"/>
      <c r="KR146"/>
      <c r="KS146"/>
      <c r="KT146"/>
      <c r="KU146"/>
      <c r="KV146"/>
      <c r="KW146"/>
      <c r="KX146"/>
      <c r="KY146"/>
      <c r="KZ146"/>
      <c r="LA146"/>
      <c r="LB146"/>
      <c r="LC146"/>
      <c r="LD146"/>
      <c r="LE146"/>
      <c r="LF146"/>
      <c r="LG146"/>
      <c r="LH146"/>
      <c r="LI146"/>
      <c r="LJ146"/>
      <c r="LK146"/>
      <c r="LL146"/>
      <c r="LM146"/>
      <c r="LN146"/>
      <c r="LO146"/>
      <c r="LP146"/>
      <c r="LQ146"/>
      <c r="LR146"/>
      <c r="LS146"/>
      <c r="LT146"/>
      <c r="LU146"/>
      <c r="LV146"/>
      <c r="LW146"/>
      <c r="LX146"/>
      <c r="LY146"/>
      <c r="LZ146"/>
      <c r="MA146"/>
      <c r="MB146"/>
      <c r="MC146"/>
      <c r="MD146"/>
      <c r="ME146"/>
      <c r="MF146"/>
      <c r="MG146"/>
      <c r="MH146"/>
      <c r="MI146"/>
      <c r="MJ146"/>
      <c r="MK146"/>
      <c r="ML146"/>
      <c r="MM146"/>
      <c r="MN146"/>
      <c r="MO146"/>
      <c r="MP146"/>
      <c r="MQ146"/>
      <c r="MR146"/>
      <c r="MS146"/>
      <c r="MT146"/>
      <c r="MU146"/>
      <c r="MV146"/>
      <c r="MW146"/>
      <c r="MX146"/>
      <c r="MY146"/>
      <c r="MZ146"/>
      <c r="NA146"/>
      <c r="NB146"/>
      <c r="NC146"/>
      <c r="ND146"/>
      <c r="NE146"/>
      <c r="NF146"/>
      <c r="NG146"/>
      <c r="NH146"/>
      <c r="NI146"/>
      <c r="NJ146"/>
      <c r="NK146"/>
      <c r="NL146"/>
      <c r="NM146"/>
      <c r="NN146"/>
      <c r="NO146"/>
      <c r="NP146"/>
      <c r="NQ146"/>
      <c r="NR146"/>
      <c r="NS146"/>
      <c r="NT146"/>
      <c r="NU146"/>
      <c r="NV146"/>
      <c r="NW146"/>
      <c r="NX146"/>
      <c r="NY146"/>
      <c r="NZ146"/>
      <c r="OA146"/>
      <c r="OB146"/>
      <c r="OC146"/>
      <c r="OD146"/>
      <c r="OE146"/>
      <c r="OF146"/>
      <c r="OG146"/>
      <c r="OH146"/>
      <c r="OI146"/>
      <c r="OJ146"/>
      <c r="OK146"/>
      <c r="OL146"/>
      <c r="OM146"/>
      <c r="ON146"/>
      <c r="OO146"/>
      <c r="OP146"/>
      <c r="OQ146"/>
      <c r="OR146"/>
      <c r="OS146"/>
      <c r="OT146"/>
      <c r="OU146"/>
      <c r="OV146"/>
      <c r="OW146"/>
      <c r="OX146"/>
      <c r="OY146"/>
      <c r="OZ146"/>
      <c r="PA146"/>
      <c r="PB146"/>
      <c r="PC146"/>
      <c r="PD146"/>
      <c r="PE146"/>
      <c r="PF146"/>
      <c r="PG146"/>
      <c r="PH146"/>
      <c r="PI146"/>
      <c r="PJ146"/>
      <c r="PK146"/>
      <c r="PL146"/>
      <c r="PM146"/>
      <c r="PN146"/>
      <c r="PO146"/>
      <c r="PP146"/>
      <c r="PQ146"/>
      <c r="PR146"/>
      <c r="PS146"/>
      <c r="PT146"/>
      <c r="PU146"/>
      <c r="PV146"/>
      <c r="PW146"/>
      <c r="PX146"/>
      <c r="PY146"/>
      <c r="PZ146"/>
      <c r="QA146"/>
      <c r="QB146"/>
      <c r="QC146"/>
      <c r="QD146"/>
      <c r="QE146"/>
      <c r="QF146"/>
      <c r="QG146"/>
      <c r="QH146"/>
      <c r="QI146"/>
      <c r="QJ146"/>
      <c r="QK146"/>
      <c r="QL146"/>
      <c r="QM146"/>
      <c r="QN146"/>
      <c r="QO146"/>
      <c r="QP146"/>
      <c r="QQ146"/>
      <c r="QR146"/>
      <c r="QS146"/>
      <c r="QT146"/>
      <c r="QU146"/>
      <c r="QV146"/>
      <c r="QW146"/>
      <c r="QX146"/>
      <c r="QY146"/>
      <c r="QZ146"/>
      <c r="RA146"/>
      <c r="RB146"/>
      <c r="RC146"/>
      <c r="RD146"/>
      <c r="RE146"/>
      <c r="RF146"/>
      <c r="RG146"/>
      <c r="RH146"/>
      <c r="RI146"/>
      <c r="RJ146"/>
      <c r="RK146"/>
      <c r="RL146"/>
      <c r="RM146"/>
      <c r="RN146"/>
      <c r="RO146"/>
      <c r="RP146"/>
      <c r="RQ146"/>
      <c r="RR146"/>
      <c r="RS146"/>
      <c r="RT146"/>
      <c r="RU146"/>
      <c r="RV146"/>
      <c r="RW146"/>
      <c r="RX146"/>
      <c r="RY146"/>
      <c r="RZ146"/>
      <c r="SA146"/>
      <c r="SB146"/>
      <c r="SC146"/>
      <c r="SD146"/>
      <c r="SE146"/>
      <c r="SF146"/>
      <c r="SG146"/>
      <c r="SH146"/>
      <c r="SI146"/>
      <c r="SJ146"/>
      <c r="SK146"/>
      <c r="SL146"/>
      <c r="SM146"/>
      <c r="SN146"/>
      <c r="SO146"/>
      <c r="SP146"/>
      <c r="SQ146"/>
      <c r="SR146"/>
      <c r="SS146"/>
      <c r="ST146"/>
      <c r="SU146"/>
      <c r="SV146"/>
      <c r="SW146"/>
      <c r="SX146"/>
      <c r="SY146"/>
      <c r="SZ146"/>
      <c r="TA146"/>
      <c r="TB146"/>
      <c r="TC146"/>
      <c r="TD146"/>
      <c r="TE146"/>
      <c r="TF146"/>
      <c r="TG146"/>
      <c r="TH146"/>
      <c r="TI146"/>
      <c r="TJ146"/>
      <c r="TK146"/>
      <c r="TL146"/>
      <c r="TM146"/>
      <c r="TN146"/>
      <c r="TO146"/>
      <c r="TP146"/>
      <c r="TQ146"/>
      <c r="TR146"/>
      <c r="TS146"/>
      <c r="TT146"/>
      <c r="TU146"/>
      <c r="TV146"/>
      <c r="TW146"/>
      <c r="TX146"/>
      <c r="TY146"/>
      <c r="TZ146"/>
      <c r="UA146"/>
      <c r="UB146"/>
      <c r="UC146"/>
      <c r="UD146"/>
      <c r="UE146"/>
      <c r="UF146"/>
      <c r="UG146"/>
      <c r="UH146"/>
      <c r="UI146"/>
      <c r="UJ146"/>
      <c r="UK146"/>
      <c r="UL146"/>
      <c r="UM146"/>
      <c r="UN146"/>
      <c r="UO146"/>
      <c r="UP146"/>
      <c r="UQ146"/>
      <c r="UR146"/>
      <c r="US146"/>
      <c r="UT146"/>
      <c r="UU146"/>
      <c r="UV146"/>
      <c r="UW146"/>
      <c r="UX146"/>
      <c r="UY146"/>
      <c r="UZ146"/>
      <c r="VA146"/>
      <c r="VB146"/>
      <c r="VC146"/>
      <c r="VD146"/>
      <c r="VE146"/>
      <c r="VF146"/>
      <c r="VG146"/>
      <c r="VH146"/>
      <c r="VI146"/>
      <c r="VJ146"/>
      <c r="VK146"/>
      <c r="VL146"/>
      <c r="VM146"/>
      <c r="VN146"/>
      <c r="VO146"/>
      <c r="VP146"/>
      <c r="VQ146"/>
      <c r="VR146"/>
      <c r="VS146"/>
      <c r="VT146"/>
      <c r="VU146"/>
      <c r="VV146"/>
      <c r="VW146"/>
      <c r="VX146"/>
      <c r="VY146"/>
      <c r="VZ146"/>
      <c r="WA146"/>
      <c r="WB146"/>
      <c r="WC146"/>
      <c r="WD146"/>
      <c r="WE146"/>
      <c r="WF146"/>
      <c r="WG146"/>
      <c r="WH146"/>
      <c r="WI146"/>
      <c r="WJ146"/>
      <c r="WK146"/>
      <c r="WL146"/>
      <c r="WM146"/>
      <c r="WN146"/>
      <c r="WO146"/>
      <c r="WP146"/>
      <c r="WQ146"/>
      <c r="WR146"/>
      <c r="WS146"/>
      <c r="WT146"/>
      <c r="WU146"/>
      <c r="WV146"/>
      <c r="WW146"/>
      <c r="WX146"/>
      <c r="WY146"/>
      <c r="WZ146"/>
      <c r="XA146"/>
      <c r="XB146"/>
      <c r="XC146"/>
      <c r="XD146"/>
      <c r="XE146"/>
      <c r="XF146"/>
      <c r="XG146"/>
      <c r="XH146"/>
      <c r="XI146"/>
      <c r="XJ146"/>
      <c r="XK146"/>
      <c r="XL146"/>
      <c r="XM146"/>
      <c r="XN146"/>
      <c r="XO146"/>
      <c r="XP146"/>
      <c r="XQ146"/>
      <c r="XR146"/>
      <c r="XS146"/>
      <c r="XT146"/>
      <c r="XU146"/>
      <c r="XV146"/>
      <c r="XW146"/>
      <c r="XX146"/>
      <c r="XY146"/>
      <c r="XZ146"/>
      <c r="YA146"/>
      <c r="YB146"/>
      <c r="YC146"/>
      <c r="YD146"/>
      <c r="YE146"/>
      <c r="YF146"/>
      <c r="YG146"/>
      <c r="YH146"/>
      <c r="YI146"/>
      <c r="YJ146"/>
      <c r="YK146"/>
      <c r="YL146"/>
      <c r="YM146"/>
      <c r="YN146"/>
      <c r="YO146"/>
      <c r="YP146"/>
      <c r="YQ146"/>
      <c r="YR146"/>
      <c r="YS146"/>
      <c r="YT146"/>
      <c r="YU146"/>
      <c r="YV146"/>
      <c r="YW146"/>
      <c r="YX146"/>
      <c r="YY146"/>
      <c r="YZ146"/>
      <c r="ZA146"/>
      <c r="ZB146"/>
      <c r="ZC146"/>
      <c r="ZD146"/>
      <c r="ZE146"/>
      <c r="ZF146"/>
      <c r="ZG146"/>
      <c r="ZH146"/>
      <c r="ZI146"/>
      <c r="ZJ146"/>
      <c r="ZK146"/>
      <c r="ZL146"/>
      <c r="ZM146"/>
      <c r="ZN146"/>
      <c r="ZO146"/>
      <c r="ZP146"/>
      <c r="ZQ146"/>
      <c r="ZR146"/>
      <c r="ZS146"/>
      <c r="ZT146"/>
      <c r="ZU146"/>
      <c r="ZV146"/>
      <c r="ZW146"/>
      <c r="ZX146"/>
      <c r="ZY146"/>
      <c r="ZZ146" s="52"/>
      <c r="AAA146" s="192"/>
      <c r="AAD146" s="90"/>
      <c r="AAE146" s="519">
        <f t="shared" si="44"/>
        <v>1</v>
      </c>
      <c r="AAF146" s="190" t="s">
        <v>52</v>
      </c>
      <c r="AAG146" s="72"/>
      <c r="AAH146" s="72"/>
      <c r="AAI146" s="72"/>
      <c r="AAJ146" s="75"/>
      <c r="AAK146" s="491"/>
      <c r="AAL146" s="90"/>
    </row>
    <row r="147" spans="1:715" s="23" customFormat="1" ht="15.75" customHeight="1" outlineLevel="1">
      <c r="A147" s="171"/>
      <c r="B147" s="486" t="str">
        <f>AAK147</f>
        <v>AndreaRW coordinates with Team to:</v>
      </c>
      <c r="C147" s="272"/>
      <c r="D147" s="265"/>
      <c r="E147" s="266"/>
      <c r="F147" s="267"/>
      <c r="G147" s="268"/>
      <c r="H147" s="269"/>
      <c r="I147" s="244"/>
      <c r="J147" s="193"/>
      <c r="K147" s="46"/>
      <c r="L147" s="46"/>
      <c r="M147" s="46"/>
      <c r="N147" s="46"/>
      <c r="O147" s="46"/>
      <c r="P147" s="46"/>
      <c r="Q147" s="46"/>
      <c r="R147" s="46"/>
      <c r="S147" s="46"/>
      <c r="T147" s="46"/>
      <c r="U147" s="46"/>
      <c r="V147" s="46"/>
      <c r="W147" s="46"/>
      <c r="X147" s="46"/>
      <c r="Y147" s="46"/>
      <c r="Z147" s="46"/>
      <c r="AA147" s="46"/>
      <c r="AB147" s="46"/>
      <c r="AC147" s="46"/>
      <c r="AD147" s="46"/>
      <c r="AE147" s="46"/>
      <c r="AF147" s="46"/>
      <c r="AG147" s="46"/>
      <c r="AH147" s="46"/>
      <c r="AI147" s="46"/>
      <c r="AJ147" s="46"/>
      <c r="AK147" s="46"/>
      <c r="AL147" s="46"/>
      <c r="AM147" s="46"/>
      <c r="AN147" s="46"/>
      <c r="AO147" s="46"/>
      <c r="AP147" s="46"/>
      <c r="AQ147" s="46"/>
      <c r="AR147" s="46"/>
      <c r="AS147" s="46"/>
      <c r="AT147" s="46"/>
      <c r="AU147" s="46"/>
      <c r="AV147" s="46"/>
      <c r="AW147" s="46"/>
      <c r="AX147" s="46"/>
      <c r="AY147" s="46"/>
      <c r="AZ147" s="46"/>
      <c r="BA147" s="46"/>
      <c r="BB147" s="46"/>
      <c r="BC147" s="46"/>
      <c r="BD147" s="46"/>
      <c r="BE147" s="46"/>
      <c r="BF147" s="46"/>
      <c r="BG147" s="46"/>
      <c r="BH147" s="46"/>
      <c r="BI147" s="46"/>
      <c r="BJ147" s="46"/>
      <c r="BK147" s="46"/>
      <c r="BL147" s="46"/>
      <c r="BM147" s="46"/>
      <c r="BN147" s="46"/>
      <c r="BO147" s="46"/>
      <c r="BP147" s="46"/>
      <c r="BQ147" s="46"/>
      <c r="BR147" s="46"/>
      <c r="BS147" s="46"/>
      <c r="BT147" s="46"/>
      <c r="BU147" s="46"/>
      <c r="BV147" s="46"/>
      <c r="BW147" s="46"/>
      <c r="BX147" s="46"/>
      <c r="BY147" s="46"/>
      <c r="BZ147" s="46"/>
      <c r="CA147" s="46"/>
      <c r="CB147" s="46"/>
      <c r="CC147" s="46"/>
      <c r="CD147" s="46"/>
      <c r="CE147" s="46"/>
      <c r="CF147" s="46"/>
      <c r="CG147" s="46"/>
      <c r="CH147" s="46"/>
      <c r="CI147" s="46"/>
      <c r="CJ147" s="46"/>
      <c r="CK147" s="46"/>
      <c r="CL147" s="46"/>
      <c r="CM147" s="46"/>
      <c r="CN147" s="46"/>
      <c r="CO147" s="46"/>
      <c r="CP147" s="46"/>
      <c r="CQ147" s="46"/>
      <c r="CR147" s="46"/>
      <c r="CS147" s="46"/>
      <c r="CT147" s="46"/>
      <c r="CU147" s="46"/>
      <c r="CV147" s="46"/>
      <c r="CW147" s="46"/>
      <c r="CX147" s="46"/>
      <c r="CY147" s="46"/>
      <c r="CZ147" s="46"/>
      <c r="DA147" s="46"/>
      <c r="DB147" s="46"/>
      <c r="DC147" s="46"/>
      <c r="DD147" s="46"/>
      <c r="DE147" s="46"/>
      <c r="DF147" s="46"/>
      <c r="DG147" s="46"/>
      <c r="DH147" s="46"/>
      <c r="DI147" s="46"/>
      <c r="DJ147" s="46"/>
      <c r="DK147" s="46"/>
      <c r="DL147" s="46"/>
      <c r="DM147" s="46"/>
      <c r="DN147" s="46"/>
      <c r="DO147" s="46"/>
      <c r="DP147" s="46"/>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c r="GR147"/>
      <c r="GS147"/>
      <c r="GT147"/>
      <c r="GU147"/>
      <c r="GV147"/>
      <c r="GW147"/>
      <c r="GX147"/>
      <c r="GY147"/>
      <c r="GZ147"/>
      <c r="HA147"/>
      <c r="HB147"/>
      <c r="HC147"/>
      <c r="HD147"/>
      <c r="HE147"/>
      <c r="HF147"/>
      <c r="HG147"/>
      <c r="HH147"/>
      <c r="HI147"/>
      <c r="HJ147"/>
      <c r="HK147"/>
      <c r="HL147"/>
      <c r="HM147"/>
      <c r="HN147"/>
      <c r="HO147"/>
      <c r="HP147"/>
      <c r="HQ147"/>
      <c r="HR147"/>
      <c r="HS147"/>
      <c r="HT147"/>
      <c r="HU147"/>
      <c r="HV147"/>
      <c r="HW147"/>
      <c r="HX147"/>
      <c r="HY147"/>
      <c r="HZ147"/>
      <c r="IA147"/>
      <c r="IB147"/>
      <c r="IC147"/>
      <c r="ID147"/>
      <c r="IE147"/>
      <c r="IF147"/>
      <c r="IG147"/>
      <c r="IH147"/>
      <c r="II147"/>
      <c r="IJ147"/>
      <c r="IK147"/>
      <c r="IL147"/>
      <c r="IM147"/>
      <c r="IN147"/>
      <c r="IO147"/>
      <c r="IP147"/>
      <c r="IQ147"/>
      <c r="IR147"/>
      <c r="IS147"/>
      <c r="IT147"/>
      <c r="IU147"/>
      <c r="IV147"/>
      <c r="IW147"/>
      <c r="IX147"/>
      <c r="IY147"/>
      <c r="IZ147"/>
      <c r="JA147"/>
      <c r="JB147"/>
      <c r="JC147"/>
      <c r="JD147"/>
      <c r="JE147"/>
      <c r="JF147"/>
      <c r="JG147"/>
      <c r="JH147"/>
      <c r="JI147"/>
      <c r="JJ147"/>
      <c r="JK147"/>
      <c r="JL147"/>
      <c r="JM147"/>
      <c r="JN147"/>
      <c r="JO147"/>
      <c r="JP147"/>
      <c r="JQ147"/>
      <c r="JR147"/>
      <c r="JS147"/>
      <c r="JT147"/>
      <c r="JU147"/>
      <c r="JV147"/>
      <c r="JW147"/>
      <c r="JX147"/>
      <c r="JY147"/>
      <c r="JZ147"/>
      <c r="KA147"/>
      <c r="KB147"/>
      <c r="KC147"/>
      <c r="KD147"/>
      <c r="KE147"/>
      <c r="KF147"/>
      <c r="KG147"/>
      <c r="KH147"/>
      <c r="KI147"/>
      <c r="KJ147"/>
      <c r="KK147"/>
      <c r="KL147"/>
      <c r="KM147"/>
      <c r="KN147"/>
      <c r="KO147"/>
      <c r="KP147"/>
      <c r="KQ147"/>
      <c r="KR147"/>
      <c r="KS147"/>
      <c r="KT147"/>
      <c r="KU147"/>
      <c r="KV147"/>
      <c r="KW147"/>
      <c r="KX147"/>
      <c r="KY147"/>
      <c r="KZ147"/>
      <c r="LA147"/>
      <c r="LB147"/>
      <c r="LC147"/>
      <c r="LD147"/>
      <c r="LE147"/>
      <c r="LF147"/>
      <c r="LG147"/>
      <c r="LH147"/>
      <c r="LI147"/>
      <c r="LJ147"/>
      <c r="LK147"/>
      <c r="LL147"/>
      <c r="LM147"/>
      <c r="LN147"/>
      <c r="LO147"/>
      <c r="LP147"/>
      <c r="LQ147"/>
      <c r="LR147"/>
      <c r="LS147"/>
      <c r="LT147"/>
      <c r="LU147"/>
      <c r="LV147"/>
      <c r="LW147"/>
      <c r="LX147"/>
      <c r="LY147"/>
      <c r="LZ147"/>
      <c r="MA147"/>
      <c r="MB147"/>
      <c r="MC147"/>
      <c r="MD147"/>
      <c r="ME147"/>
      <c r="MF147"/>
      <c r="MG147"/>
      <c r="MH147"/>
      <c r="MI147"/>
      <c r="MJ147"/>
      <c r="MK147"/>
      <c r="ML147"/>
      <c r="MM147"/>
      <c r="MN147"/>
      <c r="MO147"/>
      <c r="MP147"/>
      <c r="MQ147"/>
      <c r="MR147"/>
      <c r="MS147"/>
      <c r="MT147"/>
      <c r="MU147"/>
      <c r="MV147"/>
      <c r="MW147"/>
      <c r="MX147"/>
      <c r="MY147"/>
      <c r="MZ147"/>
      <c r="NA147"/>
      <c r="NB147"/>
      <c r="NC147"/>
      <c r="ND147"/>
      <c r="NE147"/>
      <c r="NF147"/>
      <c r="NG147"/>
      <c r="NH147"/>
      <c r="NI147"/>
      <c r="NJ147"/>
      <c r="NK147"/>
      <c r="NL147"/>
      <c r="NM147"/>
      <c r="NN147"/>
      <c r="NO147"/>
      <c r="NP147"/>
      <c r="NQ147"/>
      <c r="NR147"/>
      <c r="NS147"/>
      <c r="NT147"/>
      <c r="NU147"/>
      <c r="NV147"/>
      <c r="NW147"/>
      <c r="NX147"/>
      <c r="NY147"/>
      <c r="NZ147"/>
      <c r="OA147"/>
      <c r="OB147"/>
      <c r="OC147"/>
      <c r="OD147"/>
      <c r="OE147"/>
      <c r="OF147"/>
      <c r="OG147"/>
      <c r="OH147"/>
      <c r="OI147"/>
      <c r="OJ147"/>
      <c r="OK147"/>
      <c r="OL147"/>
      <c r="OM147"/>
      <c r="ON147"/>
      <c r="OO147"/>
      <c r="OP147"/>
      <c r="OQ147"/>
      <c r="OR147"/>
      <c r="OS147"/>
      <c r="OT147"/>
      <c r="OU147"/>
      <c r="OV147"/>
      <c r="OW147"/>
      <c r="OX147"/>
      <c r="OY147"/>
      <c r="OZ147"/>
      <c r="PA147"/>
      <c r="PB147"/>
      <c r="PC147"/>
      <c r="PD147"/>
      <c r="PE147"/>
      <c r="PF147"/>
      <c r="PG147"/>
      <c r="PH147"/>
      <c r="PI147"/>
      <c r="PJ147"/>
      <c r="PK147"/>
      <c r="PL147"/>
      <c r="PM147"/>
      <c r="PN147"/>
      <c r="PO147"/>
      <c r="PP147"/>
      <c r="PQ147"/>
      <c r="PR147"/>
      <c r="PS147"/>
      <c r="PT147"/>
      <c r="PU147"/>
      <c r="PV147"/>
      <c r="PW147"/>
      <c r="PX147"/>
      <c r="PY147"/>
      <c r="PZ147"/>
      <c r="QA147"/>
      <c r="QB147"/>
      <c r="QC147"/>
      <c r="QD147"/>
      <c r="QE147"/>
      <c r="QF147"/>
      <c r="QG147"/>
      <c r="QH147"/>
      <c r="QI147"/>
      <c r="QJ147"/>
      <c r="QK147"/>
      <c r="QL147"/>
      <c r="QM147"/>
      <c r="QN147"/>
      <c r="QO147"/>
      <c r="QP147"/>
      <c r="QQ147"/>
      <c r="QR147"/>
      <c r="QS147"/>
      <c r="QT147"/>
      <c r="QU147"/>
      <c r="QV147"/>
      <c r="QW147"/>
      <c r="QX147"/>
      <c r="QY147"/>
      <c r="QZ147"/>
      <c r="RA147"/>
      <c r="RB147"/>
      <c r="RC147"/>
      <c r="RD147"/>
      <c r="RE147"/>
      <c r="RF147"/>
      <c r="RG147"/>
      <c r="RH147"/>
      <c r="RI147"/>
      <c r="RJ147"/>
      <c r="RK147"/>
      <c r="RL147"/>
      <c r="RM147"/>
      <c r="RN147"/>
      <c r="RO147"/>
      <c r="RP147"/>
      <c r="RQ147"/>
      <c r="RR147"/>
      <c r="RS147"/>
      <c r="RT147"/>
      <c r="RU147"/>
      <c r="RV147"/>
      <c r="RW147"/>
      <c r="RX147"/>
      <c r="RY147"/>
      <c r="RZ147"/>
      <c r="SA147"/>
      <c r="SB147"/>
      <c r="SC147"/>
      <c r="SD147"/>
      <c r="SE147"/>
      <c r="SF147"/>
      <c r="SG147"/>
      <c r="SH147"/>
      <c r="SI147"/>
      <c r="SJ147"/>
      <c r="SK147"/>
      <c r="SL147"/>
      <c r="SM147"/>
      <c r="SN147"/>
      <c r="SO147"/>
      <c r="SP147"/>
      <c r="SQ147"/>
      <c r="SR147"/>
      <c r="SS147"/>
      <c r="ST147"/>
      <c r="SU147"/>
      <c r="SV147"/>
      <c r="SW147"/>
      <c r="SX147"/>
      <c r="SY147"/>
      <c r="SZ147"/>
      <c r="TA147"/>
      <c r="TB147"/>
      <c r="TC147"/>
      <c r="TD147"/>
      <c r="TE147"/>
      <c r="TF147"/>
      <c r="TG147"/>
      <c r="TH147"/>
      <c r="TI147"/>
      <c r="TJ147"/>
      <c r="TK147"/>
      <c r="TL147"/>
      <c r="TM147"/>
      <c r="TN147"/>
      <c r="TO147"/>
      <c r="TP147"/>
      <c r="TQ147"/>
      <c r="TR147"/>
      <c r="TS147"/>
      <c r="TT147"/>
      <c r="TU147"/>
      <c r="TV147"/>
      <c r="TW147"/>
      <c r="TX147"/>
      <c r="TY147"/>
      <c r="TZ147"/>
      <c r="UA147"/>
      <c r="UB147"/>
      <c r="UC147"/>
      <c r="UD147"/>
      <c r="UE147"/>
      <c r="UF147"/>
      <c r="UG147"/>
      <c r="UH147"/>
      <c r="UI147"/>
      <c r="UJ147"/>
      <c r="UK147"/>
      <c r="UL147"/>
      <c r="UM147"/>
      <c r="UN147"/>
      <c r="UO147"/>
      <c r="UP147"/>
      <c r="UQ147"/>
      <c r="UR147"/>
      <c r="US147"/>
      <c r="UT147"/>
      <c r="UU147"/>
      <c r="UV147"/>
      <c r="UW147"/>
      <c r="UX147"/>
      <c r="UY147"/>
      <c r="UZ147"/>
      <c r="VA147"/>
      <c r="VB147"/>
      <c r="VC147"/>
      <c r="VD147"/>
      <c r="VE147"/>
      <c r="VF147"/>
      <c r="VG147"/>
      <c r="VH147"/>
      <c r="VI147"/>
      <c r="VJ147"/>
      <c r="VK147"/>
      <c r="VL147"/>
      <c r="VM147"/>
      <c r="VN147"/>
      <c r="VO147"/>
      <c r="VP147"/>
      <c r="VQ147"/>
      <c r="VR147"/>
      <c r="VS147"/>
      <c r="VT147"/>
      <c r="VU147"/>
      <c r="VV147"/>
      <c r="VW147"/>
      <c r="VX147"/>
      <c r="VY147"/>
      <c r="VZ147"/>
      <c r="WA147"/>
      <c r="WB147"/>
      <c r="WC147"/>
      <c r="WD147"/>
      <c r="WE147"/>
      <c r="WF147"/>
      <c r="WG147"/>
      <c r="WH147"/>
      <c r="WI147"/>
      <c r="WJ147"/>
      <c r="WK147"/>
      <c r="WL147"/>
      <c r="WM147"/>
      <c r="WN147"/>
      <c r="WO147"/>
      <c r="WP147"/>
      <c r="WQ147"/>
      <c r="WR147"/>
      <c r="WS147"/>
      <c r="WT147"/>
      <c r="WU147"/>
      <c r="WV147"/>
      <c r="WW147"/>
      <c r="WX147"/>
      <c r="WY147"/>
      <c r="WZ147"/>
      <c r="XA147"/>
      <c r="XB147"/>
      <c r="XC147"/>
      <c r="XD147"/>
      <c r="XE147"/>
      <c r="XF147"/>
      <c r="XG147"/>
      <c r="XH147"/>
      <c r="XI147"/>
      <c r="XJ147"/>
      <c r="XK147"/>
      <c r="XL147"/>
      <c r="XM147"/>
      <c r="XN147"/>
      <c r="XO147"/>
      <c r="XP147"/>
      <c r="XQ147"/>
      <c r="XR147"/>
      <c r="XS147"/>
      <c r="XT147"/>
      <c r="XU147"/>
      <c r="XV147"/>
      <c r="XW147"/>
      <c r="XX147"/>
      <c r="XY147"/>
      <c r="XZ147"/>
      <c r="YA147"/>
      <c r="YB147"/>
      <c r="YC147"/>
      <c r="YD147"/>
      <c r="YE147"/>
      <c r="YF147"/>
      <c r="YG147"/>
      <c r="YH147"/>
      <c r="YI147"/>
      <c r="YJ147"/>
      <c r="YK147"/>
      <c r="YL147"/>
      <c r="YM147"/>
      <c r="YN147"/>
      <c r="YO147"/>
      <c r="YP147"/>
      <c r="YQ147"/>
      <c r="YR147"/>
      <c r="YS147"/>
      <c r="YT147"/>
      <c r="YU147"/>
      <c r="YV147"/>
      <c r="YW147"/>
      <c r="YX147"/>
      <c r="YY147"/>
      <c r="YZ147"/>
      <c r="ZA147"/>
      <c r="ZB147"/>
      <c r="ZC147"/>
      <c r="ZD147"/>
      <c r="ZE147"/>
      <c r="ZF147"/>
      <c r="ZG147"/>
      <c r="ZH147"/>
      <c r="ZI147"/>
      <c r="ZJ147"/>
      <c r="ZK147"/>
      <c r="ZL147"/>
      <c r="ZM147"/>
      <c r="ZN147"/>
      <c r="ZO147"/>
      <c r="ZP147"/>
      <c r="ZQ147"/>
      <c r="ZR147"/>
      <c r="ZS147"/>
      <c r="ZT147"/>
      <c r="ZU147"/>
      <c r="ZV147"/>
      <c r="ZW147"/>
      <c r="ZX147"/>
      <c r="ZY147"/>
      <c r="ZZ147" s="52"/>
      <c r="AAA147" s="192"/>
      <c r="AAD147" s="90"/>
      <c r="AAE147" s="519">
        <f t="shared" si="44"/>
        <v>1</v>
      </c>
      <c r="AAF147" s="190" t="s">
        <v>52</v>
      </c>
      <c r="AAG147" s="71"/>
      <c r="AAH147" s="71"/>
      <c r="AAI147" s="72"/>
      <c r="AAJ147" s="55"/>
      <c r="AAK147" s="92" t="str">
        <f>S.Staff.Lead&amp;" coordinates with Team to:"</f>
        <v>AndreaRW coordinates with Team to:</v>
      </c>
      <c r="AAL147" s="90"/>
    </row>
    <row r="148" spans="1:715" s="23" customFormat="1" ht="15.75" customHeight="1" outlineLevel="1">
      <c r="A148" s="171"/>
      <c r="B148" s="363" t="str">
        <f>AAK148</f>
        <v>* refine communications plan with WilliamK</v>
      </c>
      <c r="C148" s="272"/>
      <c r="D148" s="261"/>
      <c r="E148" s="263">
        <f t="shared" ref="E148" si="77">NETWORKDAYS(G148,H148,S.DDL_DEQClosed)</f>
        <v>1</v>
      </c>
      <c r="F148" s="457">
        <f ca="1">IF(YEAR(H148)&gt;2000,NETWORKDAYS(TODAY(),H148,S.DDL_DEQClosed),0)</f>
        <v>-14</v>
      </c>
      <c r="G148" s="264">
        <f t="shared" ref="G148" si="78">AAG148</f>
        <v>41554</v>
      </c>
      <c r="H148" s="264">
        <f t="shared" ref="H148" si="79">AAH148</f>
        <v>41554</v>
      </c>
      <c r="I148" s="244"/>
      <c r="J148" s="193"/>
      <c r="K148" s="46"/>
      <c r="L148" s="46"/>
      <c r="M148" s="46"/>
      <c r="N148" s="46"/>
      <c r="O148" s="46"/>
      <c r="P148" s="46"/>
      <c r="Q148" s="46"/>
      <c r="R148" s="46"/>
      <c r="S148" s="46"/>
      <c r="T148" s="46"/>
      <c r="U148" s="46"/>
      <c r="V148" s="46"/>
      <c r="W148" s="46"/>
      <c r="X148" s="46"/>
      <c r="Y148" s="46"/>
      <c r="Z148" s="46"/>
      <c r="AA148" s="46"/>
      <c r="AB148" s="46"/>
      <c r="AC148" s="46"/>
      <c r="AD148" s="46"/>
      <c r="AE148" s="46"/>
      <c r="AF148" s="46"/>
      <c r="AG148" s="46"/>
      <c r="AH148" s="46"/>
      <c r="AI148" s="46"/>
      <c r="AJ148" s="46"/>
      <c r="AK148" s="46"/>
      <c r="AL148" s="46"/>
      <c r="AM148" s="46"/>
      <c r="AN148" s="46"/>
      <c r="AO148" s="46"/>
      <c r="AP148" s="46"/>
      <c r="AQ148" s="46"/>
      <c r="AR148" s="46"/>
      <c r="AS148" s="46"/>
      <c r="AT148" s="46"/>
      <c r="AU148" s="46"/>
      <c r="AV148" s="46"/>
      <c r="AW148" s="46"/>
      <c r="AX148" s="46"/>
      <c r="AY148" s="46"/>
      <c r="AZ148" s="46"/>
      <c r="BA148" s="46"/>
      <c r="BB148" s="46"/>
      <c r="BC148" s="46"/>
      <c r="BD148" s="46"/>
      <c r="BE148" s="46"/>
      <c r="BF148" s="46"/>
      <c r="BG148" s="46"/>
      <c r="BH148" s="46"/>
      <c r="BI148" s="46"/>
      <c r="BJ148" s="46"/>
      <c r="BK148" s="46"/>
      <c r="BL148" s="46"/>
      <c r="BM148" s="46"/>
      <c r="BN148" s="46"/>
      <c r="BO148" s="46"/>
      <c r="BP148" s="46"/>
      <c r="BQ148" s="46"/>
      <c r="BR148" s="46"/>
      <c r="BS148" s="46"/>
      <c r="BT148" s="46"/>
      <c r="BU148" s="46"/>
      <c r="BV148" s="46"/>
      <c r="BW148" s="46"/>
      <c r="BX148" s="46"/>
      <c r="BY148" s="46"/>
      <c r="BZ148" s="46"/>
      <c r="CA148" s="46"/>
      <c r="CB148" s="46"/>
      <c r="CC148" s="46"/>
      <c r="CD148" s="46"/>
      <c r="CE148" s="46"/>
      <c r="CF148" s="46"/>
      <c r="CG148" s="46"/>
      <c r="CH148" s="46"/>
      <c r="CI148" s="46"/>
      <c r="CJ148" s="46"/>
      <c r="CK148" s="46"/>
      <c r="CL148" s="46"/>
      <c r="CM148" s="46"/>
      <c r="CN148" s="46"/>
      <c r="CO148" s="46"/>
      <c r="CP148" s="46"/>
      <c r="CQ148" s="46"/>
      <c r="CR148" s="46"/>
      <c r="CS148" s="46"/>
      <c r="CT148" s="46"/>
      <c r="CU148" s="46"/>
      <c r="CV148" s="46"/>
      <c r="CW148" s="46"/>
      <c r="CX148" s="46"/>
      <c r="CY148" s="46"/>
      <c r="CZ148" s="46"/>
      <c r="DA148" s="46"/>
      <c r="DB148" s="46"/>
      <c r="DC148" s="46"/>
      <c r="DD148" s="46"/>
      <c r="DE148" s="46"/>
      <c r="DF148" s="46"/>
      <c r="DG148" s="46"/>
      <c r="DH148" s="46"/>
      <c r="DI148" s="46"/>
      <c r="DJ148" s="46"/>
      <c r="DK148" s="46"/>
      <c r="DL148" s="46"/>
      <c r="DM148" s="46"/>
      <c r="DN148" s="46"/>
      <c r="DO148" s="46"/>
      <c r="DP148" s="46"/>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c r="GS148"/>
      <c r="GT148"/>
      <c r="GU148"/>
      <c r="GV148"/>
      <c r="GW148"/>
      <c r="GX148"/>
      <c r="GY148"/>
      <c r="GZ148"/>
      <c r="HA148"/>
      <c r="HB148"/>
      <c r="HC148"/>
      <c r="HD148"/>
      <c r="HE148"/>
      <c r="HF148"/>
      <c r="HG148"/>
      <c r="HH148"/>
      <c r="HI148"/>
      <c r="HJ148"/>
      <c r="HK148"/>
      <c r="HL148"/>
      <c r="HM148"/>
      <c r="HN148"/>
      <c r="HO148"/>
      <c r="HP148"/>
      <c r="HQ148"/>
      <c r="HR148"/>
      <c r="HS148"/>
      <c r="HT148"/>
      <c r="HU148"/>
      <c r="HV148"/>
      <c r="HW148"/>
      <c r="HX148"/>
      <c r="HY148"/>
      <c r="HZ148"/>
      <c r="IA148"/>
      <c r="IB148"/>
      <c r="IC148"/>
      <c r="ID148"/>
      <c r="IE148"/>
      <c r="IF148"/>
      <c r="IG148"/>
      <c r="IH148"/>
      <c r="II148"/>
      <c r="IJ148"/>
      <c r="IK148"/>
      <c r="IL148"/>
      <c r="IM148"/>
      <c r="IN148"/>
      <c r="IO148"/>
      <c r="IP148"/>
      <c r="IQ148"/>
      <c r="IR148"/>
      <c r="IS148"/>
      <c r="IT148"/>
      <c r="IU148"/>
      <c r="IV148"/>
      <c r="IW148"/>
      <c r="IX148"/>
      <c r="IY148"/>
      <c r="IZ148"/>
      <c r="JA148"/>
      <c r="JB148"/>
      <c r="JC148"/>
      <c r="JD148"/>
      <c r="JE148"/>
      <c r="JF148"/>
      <c r="JG148"/>
      <c r="JH148"/>
      <c r="JI148"/>
      <c r="JJ148"/>
      <c r="JK148"/>
      <c r="JL148"/>
      <c r="JM148"/>
      <c r="JN148"/>
      <c r="JO148"/>
      <c r="JP148"/>
      <c r="JQ148"/>
      <c r="JR148"/>
      <c r="JS148"/>
      <c r="JT148"/>
      <c r="JU148"/>
      <c r="JV148"/>
      <c r="JW148"/>
      <c r="JX148"/>
      <c r="JY148"/>
      <c r="JZ148"/>
      <c r="KA148"/>
      <c r="KB148"/>
      <c r="KC148"/>
      <c r="KD148"/>
      <c r="KE148"/>
      <c r="KF148"/>
      <c r="KG148"/>
      <c r="KH148"/>
      <c r="KI148"/>
      <c r="KJ148"/>
      <c r="KK148"/>
      <c r="KL148"/>
      <c r="KM148"/>
      <c r="KN148"/>
      <c r="KO148"/>
      <c r="KP148"/>
      <c r="KQ148"/>
      <c r="KR148"/>
      <c r="KS148"/>
      <c r="KT148"/>
      <c r="KU148"/>
      <c r="KV148"/>
      <c r="KW148"/>
      <c r="KX148"/>
      <c r="KY148"/>
      <c r="KZ148"/>
      <c r="LA148"/>
      <c r="LB148"/>
      <c r="LC148"/>
      <c r="LD148"/>
      <c r="LE148"/>
      <c r="LF148"/>
      <c r="LG148"/>
      <c r="LH148"/>
      <c r="LI148"/>
      <c r="LJ148"/>
      <c r="LK148"/>
      <c r="LL148"/>
      <c r="LM148"/>
      <c r="LN148"/>
      <c r="LO148"/>
      <c r="LP148"/>
      <c r="LQ148"/>
      <c r="LR148"/>
      <c r="LS148"/>
      <c r="LT148"/>
      <c r="LU148"/>
      <c r="LV148"/>
      <c r="LW148"/>
      <c r="LX148"/>
      <c r="LY148"/>
      <c r="LZ148"/>
      <c r="MA148"/>
      <c r="MB148"/>
      <c r="MC148"/>
      <c r="MD148"/>
      <c r="ME148"/>
      <c r="MF148"/>
      <c r="MG148"/>
      <c r="MH148"/>
      <c r="MI148"/>
      <c r="MJ148"/>
      <c r="MK148"/>
      <c r="ML148"/>
      <c r="MM148"/>
      <c r="MN148"/>
      <c r="MO148"/>
      <c r="MP148"/>
      <c r="MQ148"/>
      <c r="MR148"/>
      <c r="MS148"/>
      <c r="MT148"/>
      <c r="MU148"/>
      <c r="MV148"/>
      <c r="MW148"/>
      <c r="MX148"/>
      <c r="MY148"/>
      <c r="MZ148"/>
      <c r="NA148"/>
      <c r="NB148"/>
      <c r="NC148"/>
      <c r="ND148"/>
      <c r="NE148"/>
      <c r="NF148"/>
      <c r="NG148"/>
      <c r="NH148"/>
      <c r="NI148"/>
      <c r="NJ148"/>
      <c r="NK148"/>
      <c r="NL148"/>
      <c r="NM148"/>
      <c r="NN148"/>
      <c r="NO148"/>
      <c r="NP148"/>
      <c r="NQ148"/>
      <c r="NR148"/>
      <c r="NS148"/>
      <c r="NT148"/>
      <c r="NU148"/>
      <c r="NV148"/>
      <c r="NW148"/>
      <c r="NX148"/>
      <c r="NY148"/>
      <c r="NZ148"/>
      <c r="OA148"/>
      <c r="OB148"/>
      <c r="OC148"/>
      <c r="OD148"/>
      <c r="OE148"/>
      <c r="OF148"/>
      <c r="OG148"/>
      <c r="OH148"/>
      <c r="OI148"/>
      <c r="OJ148"/>
      <c r="OK148"/>
      <c r="OL148"/>
      <c r="OM148"/>
      <c r="ON148"/>
      <c r="OO148"/>
      <c r="OP148"/>
      <c r="OQ148"/>
      <c r="OR148"/>
      <c r="OS148"/>
      <c r="OT148"/>
      <c r="OU148"/>
      <c r="OV148"/>
      <c r="OW148"/>
      <c r="OX148"/>
      <c r="OY148"/>
      <c r="OZ148"/>
      <c r="PA148"/>
      <c r="PB148"/>
      <c r="PC148"/>
      <c r="PD148"/>
      <c r="PE148"/>
      <c r="PF148"/>
      <c r="PG148"/>
      <c r="PH148"/>
      <c r="PI148"/>
      <c r="PJ148"/>
      <c r="PK148"/>
      <c r="PL148"/>
      <c r="PM148"/>
      <c r="PN148"/>
      <c r="PO148"/>
      <c r="PP148"/>
      <c r="PQ148"/>
      <c r="PR148"/>
      <c r="PS148"/>
      <c r="PT148"/>
      <c r="PU148"/>
      <c r="PV148"/>
      <c r="PW148"/>
      <c r="PX148"/>
      <c r="PY148"/>
      <c r="PZ148"/>
      <c r="QA148"/>
      <c r="QB148"/>
      <c r="QC148"/>
      <c r="QD148"/>
      <c r="QE148"/>
      <c r="QF148"/>
      <c r="QG148"/>
      <c r="QH148"/>
      <c r="QI148"/>
      <c r="QJ148"/>
      <c r="QK148"/>
      <c r="QL148"/>
      <c r="QM148"/>
      <c r="QN148"/>
      <c r="QO148"/>
      <c r="QP148"/>
      <c r="QQ148"/>
      <c r="QR148"/>
      <c r="QS148"/>
      <c r="QT148"/>
      <c r="QU148"/>
      <c r="QV148"/>
      <c r="QW148"/>
      <c r="QX148"/>
      <c r="QY148"/>
      <c r="QZ148"/>
      <c r="RA148"/>
      <c r="RB148"/>
      <c r="RC148"/>
      <c r="RD148"/>
      <c r="RE148"/>
      <c r="RF148"/>
      <c r="RG148"/>
      <c r="RH148"/>
      <c r="RI148"/>
      <c r="RJ148"/>
      <c r="RK148"/>
      <c r="RL148"/>
      <c r="RM148"/>
      <c r="RN148"/>
      <c r="RO148"/>
      <c r="RP148"/>
      <c r="RQ148"/>
      <c r="RR148"/>
      <c r="RS148"/>
      <c r="RT148"/>
      <c r="RU148"/>
      <c r="RV148"/>
      <c r="RW148"/>
      <c r="RX148"/>
      <c r="RY148"/>
      <c r="RZ148"/>
      <c r="SA148"/>
      <c r="SB148"/>
      <c r="SC148"/>
      <c r="SD148"/>
      <c r="SE148"/>
      <c r="SF148"/>
      <c r="SG148"/>
      <c r="SH148"/>
      <c r="SI148"/>
      <c r="SJ148"/>
      <c r="SK148"/>
      <c r="SL148"/>
      <c r="SM148"/>
      <c r="SN148"/>
      <c r="SO148"/>
      <c r="SP148"/>
      <c r="SQ148"/>
      <c r="SR148"/>
      <c r="SS148"/>
      <c r="ST148"/>
      <c r="SU148"/>
      <c r="SV148"/>
      <c r="SW148"/>
      <c r="SX148"/>
      <c r="SY148"/>
      <c r="SZ148"/>
      <c r="TA148"/>
      <c r="TB148"/>
      <c r="TC148"/>
      <c r="TD148"/>
      <c r="TE148"/>
      <c r="TF148"/>
      <c r="TG148"/>
      <c r="TH148"/>
      <c r="TI148"/>
      <c r="TJ148"/>
      <c r="TK148"/>
      <c r="TL148"/>
      <c r="TM148"/>
      <c r="TN148"/>
      <c r="TO148"/>
      <c r="TP148"/>
      <c r="TQ148"/>
      <c r="TR148"/>
      <c r="TS148"/>
      <c r="TT148"/>
      <c r="TU148"/>
      <c r="TV148"/>
      <c r="TW148"/>
      <c r="TX148"/>
      <c r="TY148"/>
      <c r="TZ148"/>
      <c r="UA148"/>
      <c r="UB148"/>
      <c r="UC148"/>
      <c r="UD148"/>
      <c r="UE148"/>
      <c r="UF148"/>
      <c r="UG148"/>
      <c r="UH148"/>
      <c r="UI148"/>
      <c r="UJ148"/>
      <c r="UK148"/>
      <c r="UL148"/>
      <c r="UM148"/>
      <c r="UN148"/>
      <c r="UO148"/>
      <c r="UP148"/>
      <c r="UQ148"/>
      <c r="UR148"/>
      <c r="US148"/>
      <c r="UT148"/>
      <c r="UU148"/>
      <c r="UV148"/>
      <c r="UW148"/>
      <c r="UX148"/>
      <c r="UY148"/>
      <c r="UZ148"/>
      <c r="VA148"/>
      <c r="VB148"/>
      <c r="VC148"/>
      <c r="VD148"/>
      <c r="VE148"/>
      <c r="VF148"/>
      <c r="VG148"/>
      <c r="VH148"/>
      <c r="VI148"/>
      <c r="VJ148"/>
      <c r="VK148"/>
      <c r="VL148"/>
      <c r="VM148"/>
      <c r="VN148"/>
      <c r="VO148"/>
      <c r="VP148"/>
      <c r="VQ148"/>
      <c r="VR148"/>
      <c r="VS148"/>
      <c r="VT148"/>
      <c r="VU148"/>
      <c r="VV148"/>
      <c r="VW148"/>
      <c r="VX148"/>
      <c r="VY148"/>
      <c r="VZ148"/>
      <c r="WA148"/>
      <c r="WB148"/>
      <c r="WC148"/>
      <c r="WD148"/>
      <c r="WE148"/>
      <c r="WF148"/>
      <c r="WG148"/>
      <c r="WH148"/>
      <c r="WI148"/>
      <c r="WJ148"/>
      <c r="WK148"/>
      <c r="WL148"/>
      <c r="WM148"/>
      <c r="WN148"/>
      <c r="WO148"/>
      <c r="WP148"/>
      <c r="WQ148"/>
      <c r="WR148"/>
      <c r="WS148"/>
      <c r="WT148"/>
      <c r="WU148"/>
      <c r="WV148"/>
      <c r="WW148"/>
      <c r="WX148"/>
      <c r="WY148"/>
      <c r="WZ148"/>
      <c r="XA148"/>
      <c r="XB148"/>
      <c r="XC148"/>
      <c r="XD148"/>
      <c r="XE148"/>
      <c r="XF148"/>
      <c r="XG148"/>
      <c r="XH148"/>
      <c r="XI148"/>
      <c r="XJ148"/>
      <c r="XK148"/>
      <c r="XL148"/>
      <c r="XM148"/>
      <c r="XN148"/>
      <c r="XO148"/>
      <c r="XP148"/>
      <c r="XQ148"/>
      <c r="XR148"/>
      <c r="XS148"/>
      <c r="XT148"/>
      <c r="XU148"/>
      <c r="XV148"/>
      <c r="XW148"/>
      <c r="XX148"/>
      <c r="XY148"/>
      <c r="XZ148"/>
      <c r="YA148"/>
      <c r="YB148"/>
      <c r="YC148"/>
      <c r="YD148"/>
      <c r="YE148"/>
      <c r="YF148"/>
      <c r="YG148"/>
      <c r="YH148"/>
      <c r="YI148"/>
      <c r="YJ148"/>
      <c r="YK148"/>
      <c r="YL148"/>
      <c r="YM148"/>
      <c r="YN148"/>
      <c r="YO148"/>
      <c r="YP148"/>
      <c r="YQ148"/>
      <c r="YR148"/>
      <c r="YS148"/>
      <c r="YT148"/>
      <c r="YU148"/>
      <c r="YV148"/>
      <c r="YW148"/>
      <c r="YX148"/>
      <c r="YY148"/>
      <c r="YZ148"/>
      <c r="ZA148"/>
      <c r="ZB148"/>
      <c r="ZC148"/>
      <c r="ZD148"/>
      <c r="ZE148"/>
      <c r="ZF148"/>
      <c r="ZG148"/>
      <c r="ZH148"/>
      <c r="ZI148"/>
      <c r="ZJ148"/>
      <c r="ZK148"/>
      <c r="ZL148"/>
      <c r="ZM148"/>
      <c r="ZN148"/>
      <c r="ZO148"/>
      <c r="ZP148"/>
      <c r="ZQ148"/>
      <c r="ZR148"/>
      <c r="ZS148"/>
      <c r="ZT148"/>
      <c r="ZU148"/>
      <c r="ZV148"/>
      <c r="ZW148"/>
      <c r="ZX148"/>
      <c r="ZY148"/>
      <c r="ZZ148" s="52"/>
      <c r="AAA148" s="192" t="s">
        <v>0</v>
      </c>
      <c r="AAD148" s="90"/>
      <c r="AAE148" s="519">
        <f>IF(S.Planning.CommunicationsPlan="Y",1,0)</f>
        <v>1</v>
      </c>
      <c r="AAF148" s="90"/>
      <c r="AAG148" s="73">
        <f>S.Planning.AddConcepToPlanDate</f>
        <v>41554</v>
      </c>
      <c r="AAH148" s="73">
        <f t="shared" ref="AAH148" si="80">G148</f>
        <v>41554</v>
      </c>
      <c r="AAI148" s="72"/>
      <c r="AAJ148" s="75"/>
      <c r="AAK148" s="92" t="str">
        <f>"* refine communications plan with "&amp;S.Staff.OCOCommunication</f>
        <v>* refine communications plan with WilliamK</v>
      </c>
      <c r="AAL148" s="90"/>
    </row>
    <row r="149" spans="1:715" s="23" customFormat="1" ht="15.75" customHeight="1" outlineLevel="1">
      <c r="A149" s="171"/>
      <c r="B149" s="363" t="s">
        <v>465</v>
      </c>
      <c r="C149" s="272"/>
      <c r="D149" s="261"/>
      <c r="E149" s="263">
        <f t="shared" ref="E149" si="81">NETWORKDAYS(G149,H149,S.DDL_DEQClosed)</f>
        <v>1</v>
      </c>
      <c r="F149" s="457">
        <f ca="1">IF(YEAR(H149)&gt;2000,NETWORKDAYS(TODAY(),H149,S.DDL_DEQClosed),0)</f>
        <v>-14</v>
      </c>
      <c r="G149" s="264">
        <f t="shared" ref="G149" si="82">AAG149</f>
        <v>41554</v>
      </c>
      <c r="H149" s="264">
        <f t="shared" ref="H149" si="83">AAH149</f>
        <v>41554</v>
      </c>
      <c r="I149" s="244"/>
      <c r="J149" s="193"/>
      <c r="K149" s="46"/>
      <c r="L149" s="46"/>
      <c r="M149" s="46"/>
      <c r="N149" s="46"/>
      <c r="O149" s="46"/>
      <c r="P149" s="46"/>
      <c r="Q149" s="46"/>
      <c r="R149" s="46"/>
      <c r="S149" s="46"/>
      <c r="T149" s="46"/>
      <c r="U149" s="46"/>
      <c r="V149" s="46"/>
      <c r="W149" s="46"/>
      <c r="X149" s="46"/>
      <c r="Y149" s="46"/>
      <c r="Z149" s="46"/>
      <c r="AA149" s="46"/>
      <c r="AB149" s="46"/>
      <c r="AC149" s="46"/>
      <c r="AD149" s="46"/>
      <c r="AE149" s="46"/>
      <c r="AF149" s="46"/>
      <c r="AG149" s="46"/>
      <c r="AH149" s="46"/>
      <c r="AI149" s="46"/>
      <c r="AJ149" s="46"/>
      <c r="AK149" s="46"/>
      <c r="AL149" s="46"/>
      <c r="AM149" s="46"/>
      <c r="AN149" s="46"/>
      <c r="AO149" s="46"/>
      <c r="AP149" s="46"/>
      <c r="AQ149" s="46"/>
      <c r="AR149" s="46"/>
      <c r="AS149" s="46"/>
      <c r="AT149" s="46"/>
      <c r="AU149" s="46"/>
      <c r="AV149" s="46"/>
      <c r="AW149" s="46"/>
      <c r="AX149" s="46"/>
      <c r="AY149" s="46"/>
      <c r="AZ149" s="46"/>
      <c r="BA149" s="46"/>
      <c r="BB149" s="46"/>
      <c r="BC149" s="46"/>
      <c r="BD149" s="46"/>
      <c r="BE149" s="46"/>
      <c r="BF149" s="46"/>
      <c r="BG149" s="46"/>
      <c r="BH149" s="46"/>
      <c r="BI149" s="46"/>
      <c r="BJ149" s="46"/>
      <c r="BK149" s="46"/>
      <c r="BL149" s="46"/>
      <c r="BM149" s="46"/>
      <c r="BN149" s="46"/>
      <c r="BO149" s="46"/>
      <c r="BP149" s="46"/>
      <c r="BQ149" s="46"/>
      <c r="BR149" s="46"/>
      <c r="BS149" s="46"/>
      <c r="BT149" s="46"/>
      <c r="BU149" s="46"/>
      <c r="BV149" s="46"/>
      <c r="BW149" s="46"/>
      <c r="BX149" s="46"/>
      <c r="BY149" s="46"/>
      <c r="BZ149" s="46"/>
      <c r="CA149" s="46"/>
      <c r="CB149" s="46"/>
      <c r="CC149" s="46"/>
      <c r="CD149" s="46"/>
      <c r="CE149" s="46"/>
      <c r="CF149" s="46"/>
      <c r="CG149" s="46"/>
      <c r="CH149" s="46"/>
      <c r="CI149" s="46"/>
      <c r="CJ149" s="46"/>
      <c r="CK149" s="46"/>
      <c r="CL149" s="46"/>
      <c r="CM149" s="46"/>
      <c r="CN149" s="46"/>
      <c r="CO149" s="46"/>
      <c r="CP149" s="46"/>
      <c r="CQ149" s="46"/>
      <c r="CR149" s="46"/>
      <c r="CS149" s="46"/>
      <c r="CT149" s="46"/>
      <c r="CU149" s="46"/>
      <c r="CV149" s="46"/>
      <c r="CW149" s="46"/>
      <c r="CX149" s="46"/>
      <c r="CY149" s="46"/>
      <c r="CZ149" s="46"/>
      <c r="DA149" s="46"/>
      <c r="DB149" s="46"/>
      <c r="DC149" s="46"/>
      <c r="DD149" s="46"/>
      <c r="DE149" s="46"/>
      <c r="DF149" s="46"/>
      <c r="DG149" s="46"/>
      <c r="DH149" s="46"/>
      <c r="DI149" s="46"/>
      <c r="DJ149" s="46"/>
      <c r="DK149" s="46"/>
      <c r="DL149" s="46"/>
      <c r="DM149" s="46"/>
      <c r="DN149" s="46"/>
      <c r="DO149" s="46"/>
      <c r="DP149" s="46"/>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c r="GR149"/>
      <c r="GS149"/>
      <c r="GT149"/>
      <c r="GU149"/>
      <c r="GV149"/>
      <c r="GW149"/>
      <c r="GX149"/>
      <c r="GY149"/>
      <c r="GZ149"/>
      <c r="HA149"/>
      <c r="HB149"/>
      <c r="HC149"/>
      <c r="HD149"/>
      <c r="HE149"/>
      <c r="HF149"/>
      <c r="HG149"/>
      <c r="HH149"/>
      <c r="HI149"/>
      <c r="HJ149"/>
      <c r="HK149"/>
      <c r="HL149"/>
      <c r="HM149"/>
      <c r="HN149"/>
      <c r="HO149"/>
      <c r="HP149"/>
      <c r="HQ149"/>
      <c r="HR149"/>
      <c r="HS149"/>
      <c r="HT149"/>
      <c r="HU149"/>
      <c r="HV149"/>
      <c r="HW149"/>
      <c r="HX149"/>
      <c r="HY149"/>
      <c r="HZ149"/>
      <c r="IA149"/>
      <c r="IB149"/>
      <c r="IC149"/>
      <c r="ID149"/>
      <c r="IE149"/>
      <c r="IF149"/>
      <c r="IG149"/>
      <c r="IH149"/>
      <c r="II149"/>
      <c r="IJ149"/>
      <c r="IK149"/>
      <c r="IL149"/>
      <c r="IM149"/>
      <c r="IN149"/>
      <c r="IO149"/>
      <c r="IP149"/>
      <c r="IQ149"/>
      <c r="IR149"/>
      <c r="IS149"/>
      <c r="IT149"/>
      <c r="IU149"/>
      <c r="IV149"/>
      <c r="IW149"/>
      <c r="IX149"/>
      <c r="IY149"/>
      <c r="IZ149"/>
      <c r="JA149"/>
      <c r="JB149"/>
      <c r="JC149"/>
      <c r="JD149"/>
      <c r="JE149"/>
      <c r="JF149"/>
      <c r="JG149"/>
      <c r="JH149"/>
      <c r="JI149"/>
      <c r="JJ149"/>
      <c r="JK149"/>
      <c r="JL149"/>
      <c r="JM149"/>
      <c r="JN149"/>
      <c r="JO149"/>
      <c r="JP149"/>
      <c r="JQ149"/>
      <c r="JR149"/>
      <c r="JS149"/>
      <c r="JT149"/>
      <c r="JU149"/>
      <c r="JV149"/>
      <c r="JW149"/>
      <c r="JX149"/>
      <c r="JY149"/>
      <c r="JZ149"/>
      <c r="KA149"/>
      <c r="KB149"/>
      <c r="KC149"/>
      <c r="KD149"/>
      <c r="KE149"/>
      <c r="KF149"/>
      <c r="KG149"/>
      <c r="KH149"/>
      <c r="KI149"/>
      <c r="KJ149"/>
      <c r="KK149"/>
      <c r="KL149"/>
      <c r="KM149"/>
      <c r="KN149"/>
      <c r="KO149"/>
      <c r="KP149"/>
      <c r="KQ149"/>
      <c r="KR149"/>
      <c r="KS149"/>
      <c r="KT149"/>
      <c r="KU149"/>
      <c r="KV149"/>
      <c r="KW149"/>
      <c r="KX149"/>
      <c r="KY149"/>
      <c r="KZ149"/>
      <c r="LA149"/>
      <c r="LB149"/>
      <c r="LC149"/>
      <c r="LD149"/>
      <c r="LE149"/>
      <c r="LF149"/>
      <c r="LG149"/>
      <c r="LH149"/>
      <c r="LI149"/>
      <c r="LJ149"/>
      <c r="LK149"/>
      <c r="LL149"/>
      <c r="LM149"/>
      <c r="LN149"/>
      <c r="LO149"/>
      <c r="LP149"/>
      <c r="LQ149"/>
      <c r="LR149"/>
      <c r="LS149"/>
      <c r="LT149"/>
      <c r="LU149"/>
      <c r="LV149"/>
      <c r="LW149"/>
      <c r="LX149"/>
      <c r="LY149"/>
      <c r="LZ149"/>
      <c r="MA149"/>
      <c r="MB149"/>
      <c r="MC149"/>
      <c r="MD149"/>
      <c r="ME149"/>
      <c r="MF149"/>
      <c r="MG149"/>
      <c r="MH149"/>
      <c r="MI149"/>
      <c r="MJ149"/>
      <c r="MK149"/>
      <c r="ML149"/>
      <c r="MM149"/>
      <c r="MN149"/>
      <c r="MO149"/>
      <c r="MP149"/>
      <c r="MQ149"/>
      <c r="MR149"/>
      <c r="MS149"/>
      <c r="MT149"/>
      <c r="MU149"/>
      <c r="MV149"/>
      <c r="MW149"/>
      <c r="MX149"/>
      <c r="MY149"/>
      <c r="MZ149"/>
      <c r="NA149"/>
      <c r="NB149"/>
      <c r="NC149"/>
      <c r="ND149"/>
      <c r="NE149"/>
      <c r="NF149"/>
      <c r="NG149"/>
      <c r="NH149"/>
      <c r="NI149"/>
      <c r="NJ149"/>
      <c r="NK149"/>
      <c r="NL149"/>
      <c r="NM149"/>
      <c r="NN149"/>
      <c r="NO149"/>
      <c r="NP149"/>
      <c r="NQ149"/>
      <c r="NR149"/>
      <c r="NS149"/>
      <c r="NT149"/>
      <c r="NU149"/>
      <c r="NV149"/>
      <c r="NW149"/>
      <c r="NX149"/>
      <c r="NY149"/>
      <c r="NZ149"/>
      <c r="OA149"/>
      <c r="OB149"/>
      <c r="OC149"/>
      <c r="OD149"/>
      <c r="OE149"/>
      <c r="OF149"/>
      <c r="OG149"/>
      <c r="OH149"/>
      <c r="OI149"/>
      <c r="OJ149"/>
      <c r="OK149"/>
      <c r="OL149"/>
      <c r="OM149"/>
      <c r="ON149"/>
      <c r="OO149"/>
      <c r="OP149"/>
      <c r="OQ149"/>
      <c r="OR149"/>
      <c r="OS149"/>
      <c r="OT149"/>
      <c r="OU149"/>
      <c r="OV149"/>
      <c r="OW149"/>
      <c r="OX149"/>
      <c r="OY149"/>
      <c r="OZ149"/>
      <c r="PA149"/>
      <c r="PB149"/>
      <c r="PC149"/>
      <c r="PD149"/>
      <c r="PE149"/>
      <c r="PF149"/>
      <c r="PG149"/>
      <c r="PH149"/>
      <c r="PI149"/>
      <c r="PJ149"/>
      <c r="PK149"/>
      <c r="PL149"/>
      <c r="PM149"/>
      <c r="PN149"/>
      <c r="PO149"/>
      <c r="PP149"/>
      <c r="PQ149"/>
      <c r="PR149"/>
      <c r="PS149"/>
      <c r="PT149"/>
      <c r="PU149"/>
      <c r="PV149"/>
      <c r="PW149"/>
      <c r="PX149"/>
      <c r="PY149"/>
      <c r="PZ149"/>
      <c r="QA149"/>
      <c r="QB149"/>
      <c r="QC149"/>
      <c r="QD149"/>
      <c r="QE149"/>
      <c r="QF149"/>
      <c r="QG149"/>
      <c r="QH149"/>
      <c r="QI149"/>
      <c r="QJ149"/>
      <c r="QK149"/>
      <c r="QL149"/>
      <c r="QM149"/>
      <c r="QN149"/>
      <c r="QO149"/>
      <c r="QP149"/>
      <c r="QQ149"/>
      <c r="QR149"/>
      <c r="QS149"/>
      <c r="QT149"/>
      <c r="QU149"/>
      <c r="QV149"/>
      <c r="QW149"/>
      <c r="QX149"/>
      <c r="QY149"/>
      <c r="QZ149"/>
      <c r="RA149"/>
      <c r="RB149"/>
      <c r="RC149"/>
      <c r="RD149"/>
      <c r="RE149"/>
      <c r="RF149"/>
      <c r="RG149"/>
      <c r="RH149"/>
      <c r="RI149"/>
      <c r="RJ149"/>
      <c r="RK149"/>
      <c r="RL149"/>
      <c r="RM149"/>
      <c r="RN149"/>
      <c r="RO149"/>
      <c r="RP149"/>
      <c r="RQ149"/>
      <c r="RR149"/>
      <c r="RS149"/>
      <c r="RT149"/>
      <c r="RU149"/>
      <c r="RV149"/>
      <c r="RW149"/>
      <c r="RX149"/>
      <c r="RY149"/>
      <c r="RZ149"/>
      <c r="SA149"/>
      <c r="SB149"/>
      <c r="SC149"/>
      <c r="SD149"/>
      <c r="SE149"/>
      <c r="SF149"/>
      <c r="SG149"/>
      <c r="SH149"/>
      <c r="SI149"/>
      <c r="SJ149"/>
      <c r="SK149"/>
      <c r="SL149"/>
      <c r="SM149"/>
      <c r="SN149"/>
      <c r="SO149"/>
      <c r="SP149"/>
      <c r="SQ149"/>
      <c r="SR149"/>
      <c r="SS149"/>
      <c r="ST149"/>
      <c r="SU149"/>
      <c r="SV149"/>
      <c r="SW149"/>
      <c r="SX149"/>
      <c r="SY149"/>
      <c r="SZ149"/>
      <c r="TA149"/>
      <c r="TB149"/>
      <c r="TC149"/>
      <c r="TD149"/>
      <c r="TE149"/>
      <c r="TF149"/>
      <c r="TG149"/>
      <c r="TH149"/>
      <c r="TI149"/>
      <c r="TJ149"/>
      <c r="TK149"/>
      <c r="TL149"/>
      <c r="TM149"/>
      <c r="TN149"/>
      <c r="TO149"/>
      <c r="TP149"/>
      <c r="TQ149"/>
      <c r="TR149"/>
      <c r="TS149"/>
      <c r="TT149"/>
      <c r="TU149"/>
      <c r="TV149"/>
      <c r="TW149"/>
      <c r="TX149"/>
      <c r="TY149"/>
      <c r="TZ149"/>
      <c r="UA149"/>
      <c r="UB149"/>
      <c r="UC149"/>
      <c r="UD149"/>
      <c r="UE149"/>
      <c r="UF149"/>
      <c r="UG149"/>
      <c r="UH149"/>
      <c r="UI149"/>
      <c r="UJ149"/>
      <c r="UK149"/>
      <c r="UL149"/>
      <c r="UM149"/>
      <c r="UN149"/>
      <c r="UO149"/>
      <c r="UP149"/>
      <c r="UQ149"/>
      <c r="UR149"/>
      <c r="US149"/>
      <c r="UT149"/>
      <c r="UU149"/>
      <c r="UV149"/>
      <c r="UW149"/>
      <c r="UX149"/>
      <c r="UY149"/>
      <c r="UZ149"/>
      <c r="VA149"/>
      <c r="VB149"/>
      <c r="VC149"/>
      <c r="VD149"/>
      <c r="VE149"/>
      <c r="VF149"/>
      <c r="VG149"/>
      <c r="VH149"/>
      <c r="VI149"/>
      <c r="VJ149"/>
      <c r="VK149"/>
      <c r="VL149"/>
      <c r="VM149"/>
      <c r="VN149"/>
      <c r="VO149"/>
      <c r="VP149"/>
      <c r="VQ149"/>
      <c r="VR149"/>
      <c r="VS149"/>
      <c r="VT149"/>
      <c r="VU149"/>
      <c r="VV149"/>
      <c r="VW149"/>
      <c r="VX149"/>
      <c r="VY149"/>
      <c r="VZ149"/>
      <c r="WA149"/>
      <c r="WB149"/>
      <c r="WC149"/>
      <c r="WD149"/>
      <c r="WE149"/>
      <c r="WF149"/>
      <c r="WG149"/>
      <c r="WH149"/>
      <c r="WI149"/>
      <c r="WJ149"/>
      <c r="WK149"/>
      <c r="WL149"/>
      <c r="WM149"/>
      <c r="WN149"/>
      <c r="WO149"/>
      <c r="WP149"/>
      <c r="WQ149"/>
      <c r="WR149"/>
      <c r="WS149"/>
      <c r="WT149"/>
      <c r="WU149"/>
      <c r="WV149"/>
      <c r="WW149"/>
      <c r="WX149"/>
      <c r="WY149"/>
      <c r="WZ149"/>
      <c r="XA149"/>
      <c r="XB149"/>
      <c r="XC149"/>
      <c r="XD149"/>
      <c r="XE149"/>
      <c r="XF149"/>
      <c r="XG149"/>
      <c r="XH149"/>
      <c r="XI149"/>
      <c r="XJ149"/>
      <c r="XK149"/>
      <c r="XL149"/>
      <c r="XM149"/>
      <c r="XN149"/>
      <c r="XO149"/>
      <c r="XP149"/>
      <c r="XQ149"/>
      <c r="XR149"/>
      <c r="XS149"/>
      <c r="XT149"/>
      <c r="XU149"/>
      <c r="XV149"/>
      <c r="XW149"/>
      <c r="XX149"/>
      <c r="XY149"/>
      <c r="XZ149"/>
      <c r="YA149"/>
      <c r="YB149"/>
      <c r="YC149"/>
      <c r="YD149"/>
      <c r="YE149"/>
      <c r="YF149"/>
      <c r="YG149"/>
      <c r="YH149"/>
      <c r="YI149"/>
      <c r="YJ149"/>
      <c r="YK149"/>
      <c r="YL149"/>
      <c r="YM149"/>
      <c r="YN149"/>
      <c r="YO149"/>
      <c r="YP149"/>
      <c r="YQ149"/>
      <c r="YR149"/>
      <c r="YS149"/>
      <c r="YT149"/>
      <c r="YU149"/>
      <c r="YV149"/>
      <c r="YW149"/>
      <c r="YX149"/>
      <c r="YY149"/>
      <c r="YZ149"/>
      <c r="ZA149"/>
      <c r="ZB149"/>
      <c r="ZC149"/>
      <c r="ZD149"/>
      <c r="ZE149"/>
      <c r="ZF149"/>
      <c r="ZG149"/>
      <c r="ZH149"/>
      <c r="ZI149"/>
      <c r="ZJ149"/>
      <c r="ZK149"/>
      <c r="ZL149"/>
      <c r="ZM149"/>
      <c r="ZN149"/>
      <c r="ZO149"/>
      <c r="ZP149"/>
      <c r="ZQ149"/>
      <c r="ZR149"/>
      <c r="ZS149"/>
      <c r="ZT149"/>
      <c r="ZU149"/>
      <c r="ZV149"/>
      <c r="ZW149"/>
      <c r="ZX149"/>
      <c r="ZY149"/>
      <c r="ZZ149" s="52"/>
      <c r="AAA149" s="192" t="s">
        <v>0</v>
      </c>
      <c r="AAD149" s="90"/>
      <c r="AAE149" s="519">
        <f>IF(S.Planning.CommunicationsPlan="Y",1,0)</f>
        <v>1</v>
      </c>
      <c r="AAF149" s="90"/>
      <c r="AAG149" s="73">
        <f>S.Planning.AddConcepToPlanDate</f>
        <v>41554</v>
      </c>
      <c r="AAH149" s="73">
        <f t="shared" ref="AAH149" si="84">G149</f>
        <v>41554</v>
      </c>
      <c r="AAI149" s="72"/>
      <c r="AAJ149" s="75"/>
      <c r="AAK149" s="92" t="str">
        <f>"* reach consensus with communication plan"</f>
        <v>* reach consensus with communication plan</v>
      </c>
      <c r="AAL149" s="90"/>
    </row>
    <row r="150" spans="1:715" s="23" customFormat="1" ht="15.75" customHeight="1" outlineLevel="1">
      <c r="A150" s="171"/>
      <c r="B150" s="363" t="s">
        <v>466</v>
      </c>
      <c r="C150" s="272"/>
      <c r="D150" s="261"/>
      <c r="E150" s="263">
        <f t="shared" ref="E150:E151" si="85">NETWORKDAYS(G150,H150,S.DDL_DEQClosed)</f>
        <v>1</v>
      </c>
      <c r="F150" s="457">
        <f ca="1">IF(YEAR(H150)&gt;2000,NETWORKDAYS(TODAY(),H150,S.DDL_DEQClosed),0)</f>
        <v>-14</v>
      </c>
      <c r="G150" s="264">
        <f t="shared" ref="G150:G151" si="86">AAG150</f>
        <v>41554</v>
      </c>
      <c r="H150" s="264">
        <f t="shared" ref="H150:H151" si="87">AAH150</f>
        <v>41554</v>
      </c>
      <c r="I150" s="244"/>
      <c r="J150" s="193"/>
      <c r="K150" s="46"/>
      <c r="L150" s="46"/>
      <c r="M150" s="46"/>
      <c r="N150" s="46"/>
      <c r="O150" s="46"/>
      <c r="P150" s="46"/>
      <c r="Q150" s="46"/>
      <c r="R150" s="46"/>
      <c r="S150" s="46"/>
      <c r="T150" s="46"/>
      <c r="U150" s="46"/>
      <c r="V150" s="46"/>
      <c r="W150" s="46"/>
      <c r="X150" s="46"/>
      <c r="Y150" s="46"/>
      <c r="Z150" s="46"/>
      <c r="AA150" s="46"/>
      <c r="AB150" s="46"/>
      <c r="AC150" s="46"/>
      <c r="AD150" s="46"/>
      <c r="AE150" s="46"/>
      <c r="AF150" s="46"/>
      <c r="AG150" s="46"/>
      <c r="AH150" s="46"/>
      <c r="AI150" s="46"/>
      <c r="AJ150" s="46"/>
      <c r="AK150" s="46"/>
      <c r="AL150" s="46"/>
      <c r="AM150" s="46"/>
      <c r="AN150" s="46"/>
      <c r="AO150" s="46"/>
      <c r="AP150" s="46"/>
      <c r="AQ150" s="46"/>
      <c r="AR150" s="46"/>
      <c r="AS150" s="46"/>
      <c r="AT150" s="46"/>
      <c r="AU150" s="46"/>
      <c r="AV150" s="46"/>
      <c r="AW150" s="46"/>
      <c r="AX150" s="46"/>
      <c r="AY150" s="46"/>
      <c r="AZ150" s="46"/>
      <c r="BA150" s="46"/>
      <c r="BB150" s="46"/>
      <c r="BC150" s="46"/>
      <c r="BD150" s="46"/>
      <c r="BE150" s="46"/>
      <c r="BF150" s="46"/>
      <c r="BG150" s="46"/>
      <c r="BH150" s="46"/>
      <c r="BI150" s="46"/>
      <c r="BJ150" s="46"/>
      <c r="BK150" s="46"/>
      <c r="BL150" s="46"/>
      <c r="BM150" s="46"/>
      <c r="BN150" s="46"/>
      <c r="BO150" s="46"/>
      <c r="BP150" s="46"/>
      <c r="BQ150" s="46"/>
      <c r="BR150" s="46"/>
      <c r="BS150" s="46"/>
      <c r="BT150" s="46"/>
      <c r="BU150" s="46"/>
      <c r="BV150" s="46"/>
      <c r="BW150" s="46"/>
      <c r="BX150" s="46"/>
      <c r="BY150" s="46"/>
      <c r="BZ150" s="46"/>
      <c r="CA150" s="46"/>
      <c r="CB150" s="46"/>
      <c r="CC150" s="46"/>
      <c r="CD150" s="46"/>
      <c r="CE150" s="46"/>
      <c r="CF150" s="46"/>
      <c r="CG150" s="46"/>
      <c r="CH150" s="46"/>
      <c r="CI150" s="46"/>
      <c r="CJ150" s="46"/>
      <c r="CK150" s="46"/>
      <c r="CL150" s="46"/>
      <c r="CM150" s="46"/>
      <c r="CN150" s="46"/>
      <c r="CO150" s="46"/>
      <c r="CP150" s="46"/>
      <c r="CQ150" s="46"/>
      <c r="CR150" s="46"/>
      <c r="CS150" s="46"/>
      <c r="CT150" s="46"/>
      <c r="CU150" s="46"/>
      <c r="CV150" s="46"/>
      <c r="CW150" s="46"/>
      <c r="CX150" s="46"/>
      <c r="CY150" s="46"/>
      <c r="CZ150" s="46"/>
      <c r="DA150" s="46"/>
      <c r="DB150" s="46"/>
      <c r="DC150" s="46"/>
      <c r="DD150" s="46"/>
      <c r="DE150" s="46"/>
      <c r="DF150" s="46"/>
      <c r="DG150" s="46"/>
      <c r="DH150" s="46"/>
      <c r="DI150" s="46"/>
      <c r="DJ150" s="46"/>
      <c r="DK150" s="46"/>
      <c r="DL150" s="46"/>
      <c r="DM150" s="46"/>
      <c r="DN150" s="46"/>
      <c r="DO150" s="46"/>
      <c r="DP150" s="46"/>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c r="GS150"/>
      <c r="GT150"/>
      <c r="GU150"/>
      <c r="GV150"/>
      <c r="GW150"/>
      <c r="GX150"/>
      <c r="GY150"/>
      <c r="GZ150"/>
      <c r="HA150"/>
      <c r="HB150"/>
      <c r="HC150"/>
      <c r="HD150"/>
      <c r="HE150"/>
      <c r="HF150"/>
      <c r="HG150"/>
      <c r="HH150"/>
      <c r="HI150"/>
      <c r="HJ150"/>
      <c r="HK150"/>
      <c r="HL150"/>
      <c r="HM150"/>
      <c r="HN150"/>
      <c r="HO150"/>
      <c r="HP150"/>
      <c r="HQ150"/>
      <c r="HR150"/>
      <c r="HS150"/>
      <c r="HT150"/>
      <c r="HU150"/>
      <c r="HV150"/>
      <c r="HW150"/>
      <c r="HX150"/>
      <c r="HY150"/>
      <c r="HZ150"/>
      <c r="IA150"/>
      <c r="IB150"/>
      <c r="IC150"/>
      <c r="ID150"/>
      <c r="IE150"/>
      <c r="IF150"/>
      <c r="IG150"/>
      <c r="IH150"/>
      <c r="II150"/>
      <c r="IJ150"/>
      <c r="IK150"/>
      <c r="IL150"/>
      <c r="IM150"/>
      <c r="IN150"/>
      <c r="IO150"/>
      <c r="IP150"/>
      <c r="IQ150"/>
      <c r="IR150"/>
      <c r="IS150"/>
      <c r="IT150"/>
      <c r="IU150"/>
      <c r="IV150"/>
      <c r="IW150"/>
      <c r="IX150"/>
      <c r="IY150"/>
      <c r="IZ150"/>
      <c r="JA150"/>
      <c r="JB150"/>
      <c r="JC150"/>
      <c r="JD150"/>
      <c r="JE150"/>
      <c r="JF150"/>
      <c r="JG150"/>
      <c r="JH150"/>
      <c r="JI150"/>
      <c r="JJ150"/>
      <c r="JK150"/>
      <c r="JL150"/>
      <c r="JM150"/>
      <c r="JN150"/>
      <c r="JO150"/>
      <c r="JP150"/>
      <c r="JQ150"/>
      <c r="JR150"/>
      <c r="JS150"/>
      <c r="JT150"/>
      <c r="JU150"/>
      <c r="JV150"/>
      <c r="JW150"/>
      <c r="JX150"/>
      <c r="JY150"/>
      <c r="JZ150"/>
      <c r="KA150"/>
      <c r="KB150"/>
      <c r="KC150"/>
      <c r="KD150"/>
      <c r="KE150"/>
      <c r="KF150"/>
      <c r="KG150"/>
      <c r="KH150"/>
      <c r="KI150"/>
      <c r="KJ150"/>
      <c r="KK150"/>
      <c r="KL150"/>
      <c r="KM150"/>
      <c r="KN150"/>
      <c r="KO150"/>
      <c r="KP150"/>
      <c r="KQ150"/>
      <c r="KR150"/>
      <c r="KS150"/>
      <c r="KT150"/>
      <c r="KU150"/>
      <c r="KV150"/>
      <c r="KW150"/>
      <c r="KX150"/>
      <c r="KY150"/>
      <c r="KZ150"/>
      <c r="LA150"/>
      <c r="LB150"/>
      <c r="LC150"/>
      <c r="LD150"/>
      <c r="LE150"/>
      <c r="LF150"/>
      <c r="LG150"/>
      <c r="LH150"/>
      <c r="LI150"/>
      <c r="LJ150"/>
      <c r="LK150"/>
      <c r="LL150"/>
      <c r="LM150"/>
      <c r="LN150"/>
      <c r="LO150"/>
      <c r="LP150"/>
      <c r="LQ150"/>
      <c r="LR150"/>
      <c r="LS150"/>
      <c r="LT150"/>
      <c r="LU150"/>
      <c r="LV150"/>
      <c r="LW150"/>
      <c r="LX150"/>
      <c r="LY150"/>
      <c r="LZ150"/>
      <c r="MA150"/>
      <c r="MB150"/>
      <c r="MC150"/>
      <c r="MD150"/>
      <c r="ME150"/>
      <c r="MF150"/>
      <c r="MG150"/>
      <c r="MH150"/>
      <c r="MI150"/>
      <c r="MJ150"/>
      <c r="MK150"/>
      <c r="ML150"/>
      <c r="MM150"/>
      <c r="MN150"/>
      <c r="MO150"/>
      <c r="MP150"/>
      <c r="MQ150"/>
      <c r="MR150"/>
      <c r="MS150"/>
      <c r="MT150"/>
      <c r="MU150"/>
      <c r="MV150"/>
      <c r="MW150"/>
      <c r="MX150"/>
      <c r="MY150"/>
      <c r="MZ150"/>
      <c r="NA150"/>
      <c r="NB150"/>
      <c r="NC150"/>
      <c r="ND150"/>
      <c r="NE150"/>
      <c r="NF150"/>
      <c r="NG150"/>
      <c r="NH150"/>
      <c r="NI150"/>
      <c r="NJ150"/>
      <c r="NK150"/>
      <c r="NL150"/>
      <c r="NM150"/>
      <c r="NN150"/>
      <c r="NO150"/>
      <c r="NP150"/>
      <c r="NQ150"/>
      <c r="NR150"/>
      <c r="NS150"/>
      <c r="NT150"/>
      <c r="NU150"/>
      <c r="NV150"/>
      <c r="NW150"/>
      <c r="NX150"/>
      <c r="NY150"/>
      <c r="NZ150"/>
      <c r="OA150"/>
      <c r="OB150"/>
      <c r="OC150"/>
      <c r="OD150"/>
      <c r="OE150"/>
      <c r="OF150"/>
      <c r="OG150"/>
      <c r="OH150"/>
      <c r="OI150"/>
      <c r="OJ150"/>
      <c r="OK150"/>
      <c r="OL150"/>
      <c r="OM150"/>
      <c r="ON150"/>
      <c r="OO150"/>
      <c r="OP150"/>
      <c r="OQ150"/>
      <c r="OR150"/>
      <c r="OS150"/>
      <c r="OT150"/>
      <c r="OU150"/>
      <c r="OV150"/>
      <c r="OW150"/>
      <c r="OX150"/>
      <c r="OY150"/>
      <c r="OZ150"/>
      <c r="PA150"/>
      <c r="PB150"/>
      <c r="PC150"/>
      <c r="PD150"/>
      <c r="PE150"/>
      <c r="PF150"/>
      <c r="PG150"/>
      <c r="PH150"/>
      <c r="PI150"/>
      <c r="PJ150"/>
      <c r="PK150"/>
      <c r="PL150"/>
      <c r="PM150"/>
      <c r="PN150"/>
      <c r="PO150"/>
      <c r="PP150"/>
      <c r="PQ150"/>
      <c r="PR150"/>
      <c r="PS150"/>
      <c r="PT150"/>
      <c r="PU150"/>
      <c r="PV150"/>
      <c r="PW150"/>
      <c r="PX150"/>
      <c r="PY150"/>
      <c r="PZ150"/>
      <c r="QA150"/>
      <c r="QB150"/>
      <c r="QC150"/>
      <c r="QD150"/>
      <c r="QE150"/>
      <c r="QF150"/>
      <c r="QG150"/>
      <c r="QH150"/>
      <c r="QI150"/>
      <c r="QJ150"/>
      <c r="QK150"/>
      <c r="QL150"/>
      <c r="QM150"/>
      <c r="QN150"/>
      <c r="QO150"/>
      <c r="QP150"/>
      <c r="QQ150"/>
      <c r="QR150"/>
      <c r="QS150"/>
      <c r="QT150"/>
      <c r="QU150"/>
      <c r="QV150"/>
      <c r="QW150"/>
      <c r="QX150"/>
      <c r="QY150"/>
      <c r="QZ150"/>
      <c r="RA150"/>
      <c r="RB150"/>
      <c r="RC150"/>
      <c r="RD150"/>
      <c r="RE150"/>
      <c r="RF150"/>
      <c r="RG150"/>
      <c r="RH150"/>
      <c r="RI150"/>
      <c r="RJ150"/>
      <c r="RK150"/>
      <c r="RL150"/>
      <c r="RM150"/>
      <c r="RN150"/>
      <c r="RO150"/>
      <c r="RP150"/>
      <c r="RQ150"/>
      <c r="RR150"/>
      <c r="RS150"/>
      <c r="RT150"/>
      <c r="RU150"/>
      <c r="RV150"/>
      <c r="RW150"/>
      <c r="RX150"/>
      <c r="RY150"/>
      <c r="RZ150"/>
      <c r="SA150"/>
      <c r="SB150"/>
      <c r="SC150"/>
      <c r="SD150"/>
      <c r="SE150"/>
      <c r="SF150"/>
      <c r="SG150"/>
      <c r="SH150"/>
      <c r="SI150"/>
      <c r="SJ150"/>
      <c r="SK150"/>
      <c r="SL150"/>
      <c r="SM150"/>
      <c r="SN150"/>
      <c r="SO150"/>
      <c r="SP150"/>
      <c r="SQ150"/>
      <c r="SR150"/>
      <c r="SS150"/>
      <c r="ST150"/>
      <c r="SU150"/>
      <c r="SV150"/>
      <c r="SW150"/>
      <c r="SX150"/>
      <c r="SY150"/>
      <c r="SZ150"/>
      <c r="TA150"/>
      <c r="TB150"/>
      <c r="TC150"/>
      <c r="TD150"/>
      <c r="TE150"/>
      <c r="TF150"/>
      <c r="TG150"/>
      <c r="TH150"/>
      <c r="TI150"/>
      <c r="TJ150"/>
      <c r="TK150"/>
      <c r="TL150"/>
      <c r="TM150"/>
      <c r="TN150"/>
      <c r="TO150"/>
      <c r="TP150"/>
      <c r="TQ150"/>
      <c r="TR150"/>
      <c r="TS150"/>
      <c r="TT150"/>
      <c r="TU150"/>
      <c r="TV150"/>
      <c r="TW150"/>
      <c r="TX150"/>
      <c r="TY150"/>
      <c r="TZ150"/>
      <c r="UA150"/>
      <c r="UB150"/>
      <c r="UC150"/>
      <c r="UD150"/>
      <c r="UE150"/>
      <c r="UF150"/>
      <c r="UG150"/>
      <c r="UH150"/>
      <c r="UI150"/>
      <c r="UJ150"/>
      <c r="UK150"/>
      <c r="UL150"/>
      <c r="UM150"/>
      <c r="UN150"/>
      <c r="UO150"/>
      <c r="UP150"/>
      <c r="UQ150"/>
      <c r="UR150"/>
      <c r="US150"/>
      <c r="UT150"/>
      <c r="UU150"/>
      <c r="UV150"/>
      <c r="UW150"/>
      <c r="UX150"/>
      <c r="UY150"/>
      <c r="UZ150"/>
      <c r="VA150"/>
      <c r="VB150"/>
      <c r="VC150"/>
      <c r="VD150"/>
      <c r="VE150"/>
      <c r="VF150"/>
      <c r="VG150"/>
      <c r="VH150"/>
      <c r="VI150"/>
      <c r="VJ150"/>
      <c r="VK150"/>
      <c r="VL150"/>
      <c r="VM150"/>
      <c r="VN150"/>
      <c r="VO150"/>
      <c r="VP150"/>
      <c r="VQ150"/>
      <c r="VR150"/>
      <c r="VS150"/>
      <c r="VT150"/>
      <c r="VU150"/>
      <c r="VV150"/>
      <c r="VW150"/>
      <c r="VX150"/>
      <c r="VY150"/>
      <c r="VZ150"/>
      <c r="WA150"/>
      <c r="WB150"/>
      <c r="WC150"/>
      <c r="WD150"/>
      <c r="WE150"/>
      <c r="WF150"/>
      <c r="WG150"/>
      <c r="WH150"/>
      <c r="WI150"/>
      <c r="WJ150"/>
      <c r="WK150"/>
      <c r="WL150"/>
      <c r="WM150"/>
      <c r="WN150"/>
      <c r="WO150"/>
      <c r="WP150"/>
      <c r="WQ150"/>
      <c r="WR150"/>
      <c r="WS150"/>
      <c r="WT150"/>
      <c r="WU150"/>
      <c r="WV150"/>
      <c r="WW150"/>
      <c r="WX150"/>
      <c r="WY150"/>
      <c r="WZ150"/>
      <c r="XA150"/>
      <c r="XB150"/>
      <c r="XC150"/>
      <c r="XD150"/>
      <c r="XE150"/>
      <c r="XF150"/>
      <c r="XG150"/>
      <c r="XH150"/>
      <c r="XI150"/>
      <c r="XJ150"/>
      <c r="XK150"/>
      <c r="XL150"/>
      <c r="XM150"/>
      <c r="XN150"/>
      <c r="XO150"/>
      <c r="XP150"/>
      <c r="XQ150"/>
      <c r="XR150"/>
      <c r="XS150"/>
      <c r="XT150"/>
      <c r="XU150"/>
      <c r="XV150"/>
      <c r="XW150"/>
      <c r="XX150"/>
      <c r="XY150"/>
      <c r="XZ150"/>
      <c r="YA150"/>
      <c r="YB150"/>
      <c r="YC150"/>
      <c r="YD150"/>
      <c r="YE150"/>
      <c r="YF150"/>
      <c r="YG150"/>
      <c r="YH150"/>
      <c r="YI150"/>
      <c r="YJ150"/>
      <c r="YK150"/>
      <c r="YL150"/>
      <c r="YM150"/>
      <c r="YN150"/>
      <c r="YO150"/>
      <c r="YP150"/>
      <c r="YQ150"/>
      <c r="YR150"/>
      <c r="YS150"/>
      <c r="YT150"/>
      <c r="YU150"/>
      <c r="YV150"/>
      <c r="YW150"/>
      <c r="YX150"/>
      <c r="YY150"/>
      <c r="YZ150"/>
      <c r="ZA150"/>
      <c r="ZB150"/>
      <c r="ZC150"/>
      <c r="ZD150"/>
      <c r="ZE150"/>
      <c r="ZF150"/>
      <c r="ZG150"/>
      <c r="ZH150"/>
      <c r="ZI150"/>
      <c r="ZJ150"/>
      <c r="ZK150"/>
      <c r="ZL150"/>
      <c r="ZM150"/>
      <c r="ZN150"/>
      <c r="ZO150"/>
      <c r="ZP150"/>
      <c r="ZQ150"/>
      <c r="ZR150"/>
      <c r="ZS150"/>
      <c r="ZT150"/>
      <c r="ZU150"/>
      <c r="ZV150"/>
      <c r="ZW150"/>
      <c r="ZX150"/>
      <c r="ZY150"/>
      <c r="ZZ150" s="52"/>
      <c r="AAA150" s="192" t="s">
        <v>0</v>
      </c>
      <c r="AAD150" s="90"/>
      <c r="AAE150" s="519">
        <f>IF(S.Planning.MessageMap="Y",1,0)</f>
        <v>1</v>
      </c>
      <c r="AAF150" s="90"/>
      <c r="AAG150" s="73">
        <f>S.Planning.AddConcepToPlanDate</f>
        <v>41554</v>
      </c>
      <c r="AAH150" s="73">
        <f t="shared" ref="AAH150:AAH151" si="88">G150</f>
        <v>41554</v>
      </c>
      <c r="AAI150" s="72"/>
      <c r="AAJ150" s="75"/>
      <c r="AAK150" s="92" t="str">
        <f>"* reach consensus with Message Map"</f>
        <v>* reach consensus with Message Map</v>
      </c>
      <c r="AAL150" s="90"/>
    </row>
    <row r="151" spans="1:715" s="23" customFormat="1" ht="15.75" customHeight="1" outlineLevel="1">
      <c r="A151" s="171"/>
      <c r="B151" s="363" t="s">
        <v>428</v>
      </c>
      <c r="C151" s="790" t="str">
        <f>HYPERLINK("http://arcweb.sos.state.or.us/pages/rules/oars_300/oar_340/340_018.html","i")</f>
        <v>i</v>
      </c>
      <c r="D151" s="507"/>
      <c r="E151" s="494">
        <f t="shared" si="85"/>
        <v>1</v>
      </c>
      <c r="F151" s="457">
        <f t="shared" ref="F151" ca="1" si="89">IF(YEAR(H151)&gt;2000,NETWORKDAYS(TODAY(),H151,S.DDL_DEQClosed),0)</f>
        <v>-14</v>
      </c>
      <c r="G151" s="264">
        <f t="shared" si="86"/>
        <v>41554</v>
      </c>
      <c r="H151" s="264">
        <f t="shared" si="87"/>
        <v>41554</v>
      </c>
      <c r="I151" s="244"/>
      <c r="J151" s="193"/>
      <c r="K151" s="46"/>
      <c r="L151" s="46"/>
      <c r="M151" s="46"/>
      <c r="N151" s="46"/>
      <c r="O151" s="46"/>
      <c r="P151" s="46"/>
      <c r="Q151" s="46"/>
      <c r="R151" s="46"/>
      <c r="S151" s="46"/>
      <c r="T151" s="46"/>
      <c r="U151" s="46"/>
      <c r="V151" s="46"/>
      <c r="W151" s="46"/>
      <c r="X151" s="46"/>
      <c r="Y151" s="46"/>
      <c r="Z151" s="46"/>
      <c r="AA151" s="46"/>
      <c r="AB151" s="46"/>
      <c r="AC151" s="46"/>
      <c r="AD151" s="46"/>
      <c r="AE151" s="46"/>
      <c r="AF151" s="46"/>
      <c r="AG151" s="46"/>
      <c r="AH151" s="46"/>
      <c r="AI151" s="46"/>
      <c r="AJ151" s="46"/>
      <c r="AK151" s="46"/>
      <c r="AL151" s="46"/>
      <c r="AM151" s="46"/>
      <c r="AN151" s="46"/>
      <c r="AO151" s="46"/>
      <c r="AP151" s="46"/>
      <c r="AQ151" s="46"/>
      <c r="AR151" s="46"/>
      <c r="AS151" s="46"/>
      <c r="AT151" s="46"/>
      <c r="AU151" s="46"/>
      <c r="AV151" s="46"/>
      <c r="AW151" s="46"/>
      <c r="AX151" s="46"/>
      <c r="AY151" s="46"/>
      <c r="AZ151" s="46"/>
      <c r="BA151" s="46"/>
      <c r="BB151" s="46"/>
      <c r="BC151" s="46"/>
      <c r="BD151" s="46"/>
      <c r="BE151" s="46"/>
      <c r="BF151" s="46"/>
      <c r="BG151" s="46"/>
      <c r="BH151" s="46"/>
      <c r="BI151" s="46"/>
      <c r="BJ151" s="46"/>
      <c r="BK151" s="46"/>
      <c r="BL151" s="46"/>
      <c r="BM151" s="46"/>
      <c r="BN151" s="46"/>
      <c r="BO151" s="46"/>
      <c r="BP151" s="46"/>
      <c r="BQ151" s="46"/>
      <c r="BR151" s="46"/>
      <c r="BS151" s="46"/>
      <c r="BT151" s="46"/>
      <c r="BU151" s="46"/>
      <c r="BV151" s="46"/>
      <c r="BW151" s="46"/>
      <c r="BX151" s="46"/>
      <c r="BY151" s="46"/>
      <c r="BZ151" s="46"/>
      <c r="CA151" s="46"/>
      <c r="CB151" s="46"/>
      <c r="CC151" s="46"/>
      <c r="CD151" s="46"/>
      <c r="CE151" s="46"/>
      <c r="CF151" s="46"/>
      <c r="CG151" s="46"/>
      <c r="CH151" s="46"/>
      <c r="CI151" s="46"/>
      <c r="CJ151" s="46"/>
      <c r="CK151" s="46"/>
      <c r="CL151" s="46"/>
      <c r="CM151" s="46"/>
      <c r="CN151" s="46"/>
      <c r="CO151" s="46"/>
      <c r="CP151" s="46"/>
      <c r="CQ151" s="46"/>
      <c r="CR151" s="46"/>
      <c r="CS151" s="46"/>
      <c r="CT151" s="46"/>
      <c r="CU151" s="46"/>
      <c r="CV151" s="46"/>
      <c r="CW151" s="46"/>
      <c r="CX151" s="46"/>
      <c r="CY151" s="46"/>
      <c r="CZ151" s="46"/>
      <c r="DA151" s="46"/>
      <c r="DB151" s="46"/>
      <c r="DC151" s="46"/>
      <c r="DD151" s="46"/>
      <c r="DE151" s="46"/>
      <c r="DF151" s="46"/>
      <c r="DG151" s="46"/>
      <c r="DH151" s="46"/>
      <c r="DI151" s="46"/>
      <c r="DJ151" s="46"/>
      <c r="DK151" s="46"/>
      <c r="DL151" s="46"/>
      <c r="DM151" s="46"/>
      <c r="DN151" s="46"/>
      <c r="DO151" s="46"/>
      <c r="DP151" s="46"/>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c r="GF151"/>
      <c r="GG151"/>
      <c r="GH151"/>
      <c r="GI151"/>
      <c r="GJ151"/>
      <c r="GK151"/>
      <c r="GL151"/>
      <c r="GM151"/>
      <c r="GN151"/>
      <c r="GO151"/>
      <c r="GP151"/>
      <c r="GQ151"/>
      <c r="GR151"/>
      <c r="GS151"/>
      <c r="GT151"/>
      <c r="GU151"/>
      <c r="GV151"/>
      <c r="GW151"/>
      <c r="GX151"/>
      <c r="GY151"/>
      <c r="GZ151"/>
      <c r="HA151"/>
      <c r="HB151"/>
      <c r="HC151"/>
      <c r="HD151"/>
      <c r="HE151"/>
      <c r="HF151"/>
      <c r="HG151"/>
      <c r="HH151"/>
      <c r="HI151"/>
      <c r="HJ151"/>
      <c r="HK151"/>
      <c r="HL151"/>
      <c r="HM151"/>
      <c r="HN151"/>
      <c r="HO151"/>
      <c r="HP151"/>
      <c r="HQ151"/>
      <c r="HR151"/>
      <c r="HS151"/>
      <c r="HT151"/>
      <c r="HU151"/>
      <c r="HV151"/>
      <c r="HW151"/>
      <c r="HX151"/>
      <c r="HY151"/>
      <c r="HZ151"/>
      <c r="IA151"/>
      <c r="IB151"/>
      <c r="IC151"/>
      <c r="ID151"/>
      <c r="IE151"/>
      <c r="IF151"/>
      <c r="IG151"/>
      <c r="IH151"/>
      <c r="II151"/>
      <c r="IJ151"/>
      <c r="IK151"/>
      <c r="IL151"/>
      <c r="IM151"/>
      <c r="IN151"/>
      <c r="IO151"/>
      <c r="IP151"/>
      <c r="IQ151"/>
      <c r="IR151"/>
      <c r="IS151"/>
      <c r="IT151"/>
      <c r="IU151"/>
      <c r="IV151"/>
      <c r="IW151"/>
      <c r="IX151"/>
      <c r="IY151"/>
      <c r="IZ151"/>
      <c r="JA151"/>
      <c r="JB151"/>
      <c r="JC151"/>
      <c r="JD151"/>
      <c r="JE151"/>
      <c r="JF151"/>
      <c r="JG151"/>
      <c r="JH151"/>
      <c r="JI151"/>
      <c r="JJ151"/>
      <c r="JK151"/>
      <c r="JL151"/>
      <c r="JM151"/>
      <c r="JN151"/>
      <c r="JO151"/>
      <c r="JP151"/>
      <c r="JQ151"/>
      <c r="JR151"/>
      <c r="JS151"/>
      <c r="JT151"/>
      <c r="JU151"/>
      <c r="JV151"/>
      <c r="JW151"/>
      <c r="JX151"/>
      <c r="JY151"/>
      <c r="JZ151"/>
      <c r="KA151"/>
      <c r="KB151"/>
      <c r="KC151"/>
      <c r="KD151"/>
      <c r="KE151"/>
      <c r="KF151"/>
      <c r="KG151"/>
      <c r="KH151"/>
      <c r="KI151"/>
      <c r="KJ151"/>
      <c r="KK151"/>
      <c r="KL151"/>
      <c r="KM151"/>
      <c r="KN151"/>
      <c r="KO151"/>
      <c r="KP151"/>
      <c r="KQ151"/>
      <c r="KR151"/>
      <c r="KS151"/>
      <c r="KT151"/>
      <c r="KU151"/>
      <c r="KV151"/>
      <c r="KW151"/>
      <c r="KX151"/>
      <c r="KY151"/>
      <c r="KZ151"/>
      <c r="LA151"/>
      <c r="LB151"/>
      <c r="LC151"/>
      <c r="LD151"/>
      <c r="LE151"/>
      <c r="LF151"/>
      <c r="LG151"/>
      <c r="LH151"/>
      <c r="LI151"/>
      <c r="LJ151"/>
      <c r="LK151"/>
      <c r="LL151"/>
      <c r="LM151"/>
      <c r="LN151"/>
      <c r="LO151"/>
      <c r="LP151"/>
      <c r="LQ151"/>
      <c r="LR151"/>
      <c r="LS151"/>
      <c r="LT151"/>
      <c r="LU151"/>
      <c r="LV151"/>
      <c r="LW151"/>
      <c r="LX151"/>
      <c r="LY151"/>
      <c r="LZ151"/>
      <c r="MA151"/>
      <c r="MB151"/>
      <c r="MC151"/>
      <c r="MD151"/>
      <c r="ME151"/>
      <c r="MF151"/>
      <c r="MG151"/>
      <c r="MH151"/>
      <c r="MI151"/>
      <c r="MJ151"/>
      <c r="MK151"/>
      <c r="ML151"/>
      <c r="MM151"/>
      <c r="MN151"/>
      <c r="MO151"/>
      <c r="MP151"/>
      <c r="MQ151"/>
      <c r="MR151"/>
      <c r="MS151"/>
      <c r="MT151"/>
      <c r="MU151"/>
      <c r="MV151"/>
      <c r="MW151"/>
      <c r="MX151"/>
      <c r="MY151"/>
      <c r="MZ151"/>
      <c r="NA151"/>
      <c r="NB151"/>
      <c r="NC151"/>
      <c r="ND151"/>
      <c r="NE151"/>
      <c r="NF151"/>
      <c r="NG151"/>
      <c r="NH151"/>
      <c r="NI151"/>
      <c r="NJ151"/>
      <c r="NK151"/>
      <c r="NL151"/>
      <c r="NM151"/>
      <c r="NN151"/>
      <c r="NO151"/>
      <c r="NP151"/>
      <c r="NQ151"/>
      <c r="NR151"/>
      <c r="NS151"/>
      <c r="NT151"/>
      <c r="NU151"/>
      <c r="NV151"/>
      <c r="NW151"/>
      <c r="NX151"/>
      <c r="NY151"/>
      <c r="NZ151"/>
      <c r="OA151"/>
      <c r="OB151"/>
      <c r="OC151"/>
      <c r="OD151"/>
      <c r="OE151"/>
      <c r="OF151"/>
      <c r="OG151"/>
      <c r="OH151"/>
      <c r="OI151"/>
      <c r="OJ151"/>
      <c r="OK151"/>
      <c r="OL151"/>
      <c r="OM151"/>
      <c r="ON151"/>
      <c r="OO151"/>
      <c r="OP151"/>
      <c r="OQ151"/>
      <c r="OR151"/>
      <c r="OS151"/>
      <c r="OT151"/>
      <c r="OU151"/>
      <c r="OV151"/>
      <c r="OW151"/>
      <c r="OX151"/>
      <c r="OY151"/>
      <c r="OZ151"/>
      <c r="PA151"/>
      <c r="PB151"/>
      <c r="PC151"/>
      <c r="PD151"/>
      <c r="PE151"/>
      <c r="PF151"/>
      <c r="PG151"/>
      <c r="PH151"/>
      <c r="PI151"/>
      <c r="PJ151"/>
      <c r="PK151"/>
      <c r="PL151"/>
      <c r="PM151"/>
      <c r="PN151"/>
      <c r="PO151"/>
      <c r="PP151"/>
      <c r="PQ151"/>
      <c r="PR151"/>
      <c r="PS151"/>
      <c r="PT151"/>
      <c r="PU151"/>
      <c r="PV151"/>
      <c r="PW151"/>
      <c r="PX151"/>
      <c r="PY151"/>
      <c r="PZ151"/>
      <c r="QA151"/>
      <c r="QB151"/>
      <c r="QC151"/>
      <c r="QD151"/>
      <c r="QE151"/>
      <c r="QF151"/>
      <c r="QG151"/>
      <c r="QH151"/>
      <c r="QI151"/>
      <c r="QJ151"/>
      <c r="QK151"/>
      <c r="QL151"/>
      <c r="QM151"/>
      <c r="QN151"/>
      <c r="QO151"/>
      <c r="QP151"/>
      <c r="QQ151"/>
      <c r="QR151"/>
      <c r="QS151"/>
      <c r="QT151"/>
      <c r="QU151"/>
      <c r="QV151"/>
      <c r="QW151"/>
      <c r="QX151"/>
      <c r="QY151"/>
      <c r="QZ151"/>
      <c r="RA151"/>
      <c r="RB151"/>
      <c r="RC151"/>
      <c r="RD151"/>
      <c r="RE151"/>
      <c r="RF151"/>
      <c r="RG151"/>
      <c r="RH151"/>
      <c r="RI151"/>
      <c r="RJ151"/>
      <c r="RK151"/>
      <c r="RL151"/>
      <c r="RM151"/>
      <c r="RN151"/>
      <c r="RO151"/>
      <c r="RP151"/>
      <c r="RQ151"/>
      <c r="RR151"/>
      <c r="RS151"/>
      <c r="RT151"/>
      <c r="RU151"/>
      <c r="RV151"/>
      <c r="RW151"/>
      <c r="RX151"/>
      <c r="RY151"/>
      <c r="RZ151"/>
      <c r="SA151"/>
      <c r="SB151"/>
      <c r="SC151"/>
      <c r="SD151"/>
      <c r="SE151"/>
      <c r="SF151"/>
      <c r="SG151"/>
      <c r="SH151"/>
      <c r="SI151"/>
      <c r="SJ151"/>
      <c r="SK151"/>
      <c r="SL151"/>
      <c r="SM151"/>
      <c r="SN151"/>
      <c r="SO151"/>
      <c r="SP151"/>
      <c r="SQ151"/>
      <c r="SR151"/>
      <c r="SS151"/>
      <c r="ST151"/>
      <c r="SU151"/>
      <c r="SV151"/>
      <c r="SW151"/>
      <c r="SX151"/>
      <c r="SY151"/>
      <c r="SZ151"/>
      <c r="TA151"/>
      <c r="TB151"/>
      <c r="TC151"/>
      <c r="TD151"/>
      <c r="TE151"/>
      <c r="TF151"/>
      <c r="TG151"/>
      <c r="TH151"/>
      <c r="TI151"/>
      <c r="TJ151"/>
      <c r="TK151"/>
      <c r="TL151"/>
      <c r="TM151"/>
      <c r="TN151"/>
      <c r="TO151"/>
      <c r="TP151"/>
      <c r="TQ151"/>
      <c r="TR151"/>
      <c r="TS151"/>
      <c r="TT151"/>
      <c r="TU151"/>
      <c r="TV151"/>
      <c r="TW151"/>
      <c r="TX151"/>
      <c r="TY151"/>
      <c r="TZ151"/>
      <c r="UA151"/>
      <c r="UB151"/>
      <c r="UC151"/>
      <c r="UD151"/>
      <c r="UE151"/>
      <c r="UF151"/>
      <c r="UG151"/>
      <c r="UH151"/>
      <c r="UI151"/>
      <c r="UJ151"/>
      <c r="UK151"/>
      <c r="UL151"/>
      <c r="UM151"/>
      <c r="UN151"/>
      <c r="UO151"/>
      <c r="UP151"/>
      <c r="UQ151"/>
      <c r="UR151"/>
      <c r="US151"/>
      <c r="UT151"/>
      <c r="UU151"/>
      <c r="UV151"/>
      <c r="UW151"/>
      <c r="UX151"/>
      <c r="UY151"/>
      <c r="UZ151"/>
      <c r="VA151"/>
      <c r="VB151"/>
      <c r="VC151"/>
      <c r="VD151"/>
      <c r="VE151"/>
      <c r="VF151"/>
      <c r="VG151"/>
      <c r="VH151"/>
      <c r="VI151"/>
      <c r="VJ151"/>
      <c r="VK151"/>
      <c r="VL151"/>
      <c r="VM151"/>
      <c r="VN151"/>
      <c r="VO151"/>
      <c r="VP151"/>
      <c r="VQ151"/>
      <c r="VR151"/>
      <c r="VS151"/>
      <c r="VT151"/>
      <c r="VU151"/>
      <c r="VV151"/>
      <c r="VW151"/>
      <c r="VX151"/>
      <c r="VY151"/>
      <c r="VZ151"/>
      <c r="WA151"/>
      <c r="WB151"/>
      <c r="WC151"/>
      <c r="WD151"/>
      <c r="WE151"/>
      <c r="WF151"/>
      <c r="WG151"/>
      <c r="WH151"/>
      <c r="WI151"/>
      <c r="WJ151"/>
      <c r="WK151"/>
      <c r="WL151"/>
      <c r="WM151"/>
      <c r="WN151"/>
      <c r="WO151"/>
      <c r="WP151"/>
      <c r="WQ151"/>
      <c r="WR151"/>
      <c r="WS151"/>
      <c r="WT151"/>
      <c r="WU151"/>
      <c r="WV151"/>
      <c r="WW151"/>
      <c r="WX151"/>
      <c r="WY151"/>
      <c r="WZ151"/>
      <c r="XA151"/>
      <c r="XB151"/>
      <c r="XC151"/>
      <c r="XD151"/>
      <c r="XE151"/>
      <c r="XF151"/>
      <c r="XG151"/>
      <c r="XH151"/>
      <c r="XI151"/>
      <c r="XJ151"/>
      <c r="XK151"/>
      <c r="XL151"/>
      <c r="XM151"/>
      <c r="XN151"/>
      <c r="XO151"/>
      <c r="XP151"/>
      <c r="XQ151"/>
      <c r="XR151"/>
      <c r="XS151"/>
      <c r="XT151"/>
      <c r="XU151"/>
      <c r="XV151"/>
      <c r="XW151"/>
      <c r="XX151"/>
      <c r="XY151"/>
      <c r="XZ151"/>
      <c r="YA151"/>
      <c r="YB151"/>
      <c r="YC151"/>
      <c r="YD151"/>
      <c r="YE151"/>
      <c r="YF151"/>
      <c r="YG151"/>
      <c r="YH151"/>
      <c r="YI151"/>
      <c r="YJ151"/>
      <c r="YK151"/>
      <c r="YL151"/>
      <c r="YM151"/>
      <c r="YN151"/>
      <c r="YO151"/>
      <c r="YP151"/>
      <c r="YQ151"/>
      <c r="YR151"/>
      <c r="YS151"/>
      <c r="YT151"/>
      <c r="YU151"/>
      <c r="YV151"/>
      <c r="YW151"/>
      <c r="YX151"/>
      <c r="YY151"/>
      <c r="YZ151"/>
      <c r="ZA151"/>
      <c r="ZB151"/>
      <c r="ZC151"/>
      <c r="ZD151"/>
      <c r="ZE151"/>
      <c r="ZF151"/>
      <c r="ZG151"/>
      <c r="ZH151"/>
      <c r="ZI151"/>
      <c r="ZJ151"/>
      <c r="ZK151"/>
      <c r="ZL151"/>
      <c r="ZM151"/>
      <c r="ZN151"/>
      <c r="ZO151"/>
      <c r="ZP151"/>
      <c r="ZQ151"/>
      <c r="ZR151"/>
      <c r="ZS151"/>
      <c r="ZT151"/>
      <c r="ZU151"/>
      <c r="ZV151"/>
      <c r="ZW151"/>
      <c r="ZX151"/>
      <c r="ZY151"/>
      <c r="ZZ151" s="52"/>
      <c r="AAA151" s="192"/>
      <c r="AAD151" s="90"/>
      <c r="AAE151" s="519">
        <f t="shared" si="44"/>
        <v>1</v>
      </c>
      <c r="AAF151" s="90"/>
      <c r="AAG151" s="73">
        <f>G162</f>
        <v>41554</v>
      </c>
      <c r="AAH151" s="73">
        <f t="shared" si="88"/>
        <v>41554</v>
      </c>
      <c r="AAI151" s="72"/>
      <c r="AAJ151" s="55"/>
      <c r="AAK151" s="71" t="s">
        <v>0</v>
      </c>
      <c r="AAL151" s="90"/>
    </row>
    <row r="152" spans="1:715" s="23" customFormat="1" ht="15.75" customHeight="1" outlineLevel="1">
      <c r="A152" s="171"/>
      <c r="B152" s="814" t="s">
        <v>278</v>
      </c>
      <c r="C152"/>
      <c r="E152"/>
      <c r="F152"/>
      <c r="G152"/>
      <c r="H152"/>
      <c r="I152" s="244"/>
      <c r="J152" s="193"/>
      <c r="K152" s="46"/>
      <c r="L152" s="46"/>
      <c r="M152" s="46"/>
      <c r="N152" s="46"/>
      <c r="O152" s="46"/>
      <c r="P152" s="46"/>
      <c r="Q152" s="46"/>
      <c r="R152" s="46"/>
      <c r="S152" s="46"/>
      <c r="T152" s="46"/>
      <c r="U152" s="46"/>
      <c r="V152" s="46"/>
      <c r="W152" s="46"/>
      <c r="X152" s="46"/>
      <c r="Y152" s="46"/>
      <c r="Z152" s="46"/>
      <c r="AA152" s="46"/>
      <c r="AB152" s="46"/>
      <c r="AC152" s="46"/>
      <c r="AD152" s="46"/>
      <c r="AE152" s="46"/>
      <c r="AF152" s="46"/>
      <c r="AG152" s="46"/>
      <c r="AH152" s="46"/>
      <c r="AI152" s="46"/>
      <c r="AJ152" s="46"/>
      <c r="AK152" s="46"/>
      <c r="AL152" s="46"/>
      <c r="AM152" s="46"/>
      <c r="AN152" s="46"/>
      <c r="AO152" s="46"/>
      <c r="AP152" s="46"/>
      <c r="AQ152" s="46"/>
      <c r="AR152" s="46"/>
      <c r="AS152" s="46"/>
      <c r="AT152" s="46"/>
      <c r="AU152" s="46"/>
      <c r="AV152" s="46"/>
      <c r="AW152" s="46"/>
      <c r="AX152" s="46"/>
      <c r="AY152" s="46"/>
      <c r="AZ152" s="46"/>
      <c r="BA152" s="46"/>
      <c r="BB152" s="46"/>
      <c r="BC152" s="46"/>
      <c r="BD152" s="46"/>
      <c r="BE152" s="46"/>
      <c r="BF152" s="46"/>
      <c r="BG152" s="46"/>
      <c r="BH152" s="46"/>
      <c r="BI152" s="46"/>
      <c r="BJ152" s="46"/>
      <c r="BK152" s="46"/>
      <c r="BL152" s="46"/>
      <c r="BM152" s="46"/>
      <c r="BN152" s="46"/>
      <c r="BO152" s="46"/>
      <c r="BP152" s="46"/>
      <c r="BQ152" s="46"/>
      <c r="BR152" s="46"/>
      <c r="BS152" s="46"/>
      <c r="BT152" s="46"/>
      <c r="BU152" s="46"/>
      <c r="BV152" s="46"/>
      <c r="BW152" s="46"/>
      <c r="BX152" s="46"/>
      <c r="BY152" s="46"/>
      <c r="BZ152" s="46"/>
      <c r="CA152" s="46"/>
      <c r="CB152" s="46"/>
      <c r="CC152" s="46"/>
      <c r="CD152" s="46"/>
      <c r="CE152" s="46"/>
      <c r="CF152" s="46"/>
      <c r="CG152" s="46"/>
      <c r="CH152" s="46"/>
      <c r="CI152" s="46"/>
      <c r="CJ152" s="46"/>
      <c r="CK152" s="46"/>
      <c r="CL152" s="46"/>
      <c r="CM152" s="46"/>
      <c r="CN152" s="46"/>
      <c r="CO152" s="46"/>
      <c r="CP152" s="46"/>
      <c r="CQ152" s="46"/>
      <c r="CR152" s="46"/>
      <c r="CS152" s="46"/>
      <c r="CT152" s="46"/>
      <c r="CU152" s="46"/>
      <c r="CV152" s="46"/>
      <c r="CW152" s="46"/>
      <c r="CX152" s="46"/>
      <c r="CY152" s="46"/>
      <c r="CZ152" s="46"/>
      <c r="DA152" s="46"/>
      <c r="DB152" s="46"/>
      <c r="DC152" s="46"/>
      <c r="DD152" s="46"/>
      <c r="DE152" s="46"/>
      <c r="DF152" s="46"/>
      <c r="DG152" s="46"/>
      <c r="DH152" s="46"/>
      <c r="DI152" s="46"/>
      <c r="DJ152" s="46"/>
      <c r="DK152" s="46"/>
      <c r="DL152" s="46"/>
      <c r="DM152" s="46"/>
      <c r="DN152" s="46"/>
      <c r="DO152" s="46"/>
      <c r="DP152" s="46"/>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c r="GJ152"/>
      <c r="GK152"/>
      <c r="GL152"/>
      <c r="GM152"/>
      <c r="GN152"/>
      <c r="GO152"/>
      <c r="GP152"/>
      <c r="GQ152"/>
      <c r="GR152"/>
      <c r="GS152"/>
      <c r="GT152"/>
      <c r="GU152"/>
      <c r="GV152"/>
      <c r="GW152"/>
      <c r="GX152"/>
      <c r="GY152"/>
      <c r="GZ152"/>
      <c r="HA152"/>
      <c r="HB152"/>
      <c r="HC152"/>
      <c r="HD152"/>
      <c r="HE152"/>
      <c r="HF152"/>
      <c r="HG152"/>
      <c r="HH152"/>
      <c r="HI152"/>
      <c r="HJ152"/>
      <c r="HK152"/>
      <c r="HL152"/>
      <c r="HM152"/>
      <c r="HN152"/>
      <c r="HO152"/>
      <c r="HP152"/>
      <c r="HQ152"/>
      <c r="HR152"/>
      <c r="HS152"/>
      <c r="HT152"/>
      <c r="HU152"/>
      <c r="HV152"/>
      <c r="HW152"/>
      <c r="HX152"/>
      <c r="HY152"/>
      <c r="HZ152"/>
      <c r="IA152"/>
      <c r="IB152"/>
      <c r="IC152"/>
      <c r="ID152"/>
      <c r="IE152"/>
      <c r="IF152"/>
      <c r="IG152"/>
      <c r="IH152"/>
      <c r="II152"/>
      <c r="IJ152"/>
      <c r="IK152"/>
      <c r="IL152"/>
      <c r="IM152"/>
      <c r="IN152"/>
      <c r="IO152"/>
      <c r="IP152"/>
      <c r="IQ152"/>
      <c r="IR152"/>
      <c r="IS152"/>
      <c r="IT152"/>
      <c r="IU152"/>
      <c r="IV152"/>
      <c r="IW152"/>
      <c r="IX152"/>
      <c r="IY152"/>
      <c r="IZ152"/>
      <c r="JA152"/>
      <c r="JB152"/>
      <c r="JC152"/>
      <c r="JD152"/>
      <c r="JE152"/>
      <c r="JF152"/>
      <c r="JG152"/>
      <c r="JH152"/>
      <c r="JI152"/>
      <c r="JJ152"/>
      <c r="JK152"/>
      <c r="JL152"/>
      <c r="JM152"/>
      <c r="JN152"/>
      <c r="JO152"/>
      <c r="JP152"/>
      <c r="JQ152"/>
      <c r="JR152"/>
      <c r="JS152"/>
      <c r="JT152"/>
      <c r="JU152"/>
      <c r="JV152"/>
      <c r="JW152"/>
      <c r="JX152"/>
      <c r="JY152"/>
      <c r="JZ152"/>
      <c r="KA152"/>
      <c r="KB152"/>
      <c r="KC152"/>
      <c r="KD152"/>
      <c r="KE152"/>
      <c r="KF152"/>
      <c r="KG152"/>
      <c r="KH152"/>
      <c r="KI152"/>
      <c r="KJ152"/>
      <c r="KK152"/>
      <c r="KL152"/>
      <c r="KM152"/>
      <c r="KN152"/>
      <c r="KO152"/>
      <c r="KP152"/>
      <c r="KQ152"/>
      <c r="KR152"/>
      <c r="KS152"/>
      <c r="KT152"/>
      <c r="KU152"/>
      <c r="KV152"/>
      <c r="KW152"/>
      <c r="KX152"/>
      <c r="KY152"/>
      <c r="KZ152"/>
      <c r="LA152"/>
      <c r="LB152"/>
      <c r="LC152"/>
      <c r="LD152"/>
      <c r="LE152"/>
      <c r="LF152"/>
      <c r="LG152"/>
      <c r="LH152"/>
      <c r="LI152"/>
      <c r="LJ152"/>
      <c r="LK152"/>
      <c r="LL152"/>
      <c r="LM152"/>
      <c r="LN152"/>
      <c r="LO152"/>
      <c r="LP152"/>
      <c r="LQ152"/>
      <c r="LR152"/>
      <c r="LS152"/>
      <c r="LT152"/>
      <c r="LU152"/>
      <c r="LV152"/>
      <c r="LW152"/>
      <c r="LX152"/>
      <c r="LY152"/>
      <c r="LZ152"/>
      <c r="MA152"/>
      <c r="MB152"/>
      <c r="MC152"/>
      <c r="MD152"/>
      <c r="ME152"/>
      <c r="MF152"/>
      <c r="MG152"/>
      <c r="MH152"/>
      <c r="MI152"/>
      <c r="MJ152"/>
      <c r="MK152"/>
      <c r="ML152"/>
      <c r="MM152"/>
      <c r="MN152"/>
      <c r="MO152"/>
      <c r="MP152"/>
      <c r="MQ152"/>
      <c r="MR152"/>
      <c r="MS152"/>
      <c r="MT152"/>
      <c r="MU152"/>
      <c r="MV152"/>
      <c r="MW152"/>
      <c r="MX152"/>
      <c r="MY152"/>
      <c r="MZ152"/>
      <c r="NA152"/>
      <c r="NB152"/>
      <c r="NC152"/>
      <c r="ND152"/>
      <c r="NE152"/>
      <c r="NF152"/>
      <c r="NG152"/>
      <c r="NH152"/>
      <c r="NI152"/>
      <c r="NJ152"/>
      <c r="NK152"/>
      <c r="NL152"/>
      <c r="NM152"/>
      <c r="NN152"/>
      <c r="NO152"/>
      <c r="NP152"/>
      <c r="NQ152"/>
      <c r="NR152"/>
      <c r="NS152"/>
      <c r="NT152"/>
      <c r="NU152"/>
      <c r="NV152"/>
      <c r="NW152"/>
      <c r="NX152"/>
      <c r="NY152"/>
      <c r="NZ152"/>
      <c r="OA152"/>
      <c r="OB152"/>
      <c r="OC152"/>
      <c r="OD152"/>
      <c r="OE152"/>
      <c r="OF152"/>
      <c r="OG152"/>
      <c r="OH152"/>
      <c r="OI152"/>
      <c r="OJ152"/>
      <c r="OK152"/>
      <c r="OL152"/>
      <c r="OM152"/>
      <c r="ON152"/>
      <c r="OO152"/>
      <c r="OP152"/>
      <c r="OQ152"/>
      <c r="OR152"/>
      <c r="OS152"/>
      <c r="OT152"/>
      <c r="OU152"/>
      <c r="OV152"/>
      <c r="OW152"/>
      <c r="OX152"/>
      <c r="OY152"/>
      <c r="OZ152"/>
      <c r="PA152"/>
      <c r="PB152"/>
      <c r="PC152"/>
      <c r="PD152"/>
      <c r="PE152"/>
      <c r="PF152"/>
      <c r="PG152"/>
      <c r="PH152"/>
      <c r="PI152"/>
      <c r="PJ152"/>
      <c r="PK152"/>
      <c r="PL152"/>
      <c r="PM152"/>
      <c r="PN152"/>
      <c r="PO152"/>
      <c r="PP152"/>
      <c r="PQ152"/>
      <c r="PR152"/>
      <c r="PS152"/>
      <c r="PT152"/>
      <c r="PU152"/>
      <c r="PV152"/>
      <c r="PW152"/>
      <c r="PX152"/>
      <c r="PY152"/>
      <c r="PZ152"/>
      <c r="QA152"/>
      <c r="QB152"/>
      <c r="QC152"/>
      <c r="QD152"/>
      <c r="QE152"/>
      <c r="QF152"/>
      <c r="QG152"/>
      <c r="QH152"/>
      <c r="QI152"/>
      <c r="QJ152"/>
      <c r="QK152"/>
      <c r="QL152"/>
      <c r="QM152"/>
      <c r="QN152"/>
      <c r="QO152"/>
      <c r="QP152"/>
      <c r="QQ152"/>
      <c r="QR152"/>
      <c r="QS152"/>
      <c r="QT152"/>
      <c r="QU152"/>
      <c r="QV152"/>
      <c r="QW152"/>
      <c r="QX152"/>
      <c r="QY152"/>
      <c r="QZ152"/>
      <c r="RA152"/>
      <c r="RB152"/>
      <c r="RC152"/>
      <c r="RD152"/>
      <c r="RE152"/>
      <c r="RF152"/>
      <c r="RG152"/>
      <c r="RH152"/>
      <c r="RI152"/>
      <c r="RJ152"/>
      <c r="RK152"/>
      <c r="RL152"/>
      <c r="RM152"/>
      <c r="RN152"/>
      <c r="RO152"/>
      <c r="RP152"/>
      <c r="RQ152"/>
      <c r="RR152"/>
      <c r="RS152"/>
      <c r="RT152"/>
      <c r="RU152"/>
      <c r="RV152"/>
      <c r="RW152"/>
      <c r="RX152"/>
      <c r="RY152"/>
      <c r="RZ152"/>
      <c r="SA152"/>
      <c r="SB152"/>
      <c r="SC152"/>
      <c r="SD152"/>
      <c r="SE152"/>
      <c r="SF152"/>
      <c r="SG152"/>
      <c r="SH152"/>
      <c r="SI152"/>
      <c r="SJ152"/>
      <c r="SK152"/>
      <c r="SL152"/>
      <c r="SM152"/>
      <c r="SN152"/>
      <c r="SO152"/>
      <c r="SP152"/>
      <c r="SQ152"/>
      <c r="SR152"/>
      <c r="SS152"/>
      <c r="ST152"/>
      <c r="SU152"/>
      <c r="SV152"/>
      <c r="SW152"/>
      <c r="SX152"/>
      <c r="SY152"/>
      <c r="SZ152"/>
      <c r="TA152"/>
      <c r="TB152"/>
      <c r="TC152"/>
      <c r="TD152"/>
      <c r="TE152"/>
      <c r="TF152"/>
      <c r="TG152"/>
      <c r="TH152"/>
      <c r="TI152"/>
      <c r="TJ152"/>
      <c r="TK152"/>
      <c r="TL152"/>
      <c r="TM152"/>
      <c r="TN152"/>
      <c r="TO152"/>
      <c r="TP152"/>
      <c r="TQ152"/>
      <c r="TR152"/>
      <c r="TS152"/>
      <c r="TT152"/>
      <c r="TU152"/>
      <c r="TV152"/>
      <c r="TW152"/>
      <c r="TX152"/>
      <c r="TY152"/>
      <c r="TZ152"/>
      <c r="UA152"/>
      <c r="UB152"/>
      <c r="UC152"/>
      <c r="UD152"/>
      <c r="UE152"/>
      <c r="UF152"/>
      <c r="UG152"/>
      <c r="UH152"/>
      <c r="UI152"/>
      <c r="UJ152"/>
      <c r="UK152"/>
      <c r="UL152"/>
      <c r="UM152"/>
      <c r="UN152"/>
      <c r="UO152"/>
      <c r="UP152"/>
      <c r="UQ152"/>
      <c r="UR152"/>
      <c r="US152"/>
      <c r="UT152"/>
      <c r="UU152"/>
      <c r="UV152"/>
      <c r="UW152"/>
      <c r="UX152"/>
      <c r="UY152"/>
      <c r="UZ152"/>
      <c r="VA152"/>
      <c r="VB152"/>
      <c r="VC152"/>
      <c r="VD152"/>
      <c r="VE152"/>
      <c r="VF152"/>
      <c r="VG152"/>
      <c r="VH152"/>
      <c r="VI152"/>
      <c r="VJ152"/>
      <c r="VK152"/>
      <c r="VL152"/>
      <c r="VM152"/>
      <c r="VN152"/>
      <c r="VO152"/>
      <c r="VP152"/>
      <c r="VQ152"/>
      <c r="VR152"/>
      <c r="VS152"/>
      <c r="VT152"/>
      <c r="VU152"/>
      <c r="VV152"/>
      <c r="VW152"/>
      <c r="VX152"/>
      <c r="VY152"/>
      <c r="VZ152"/>
      <c r="WA152"/>
      <c r="WB152"/>
      <c r="WC152"/>
      <c r="WD152"/>
      <c r="WE152"/>
      <c r="WF152"/>
      <c r="WG152"/>
      <c r="WH152"/>
      <c r="WI152"/>
      <c r="WJ152"/>
      <c r="WK152"/>
      <c r="WL152"/>
      <c r="WM152"/>
      <c r="WN152"/>
      <c r="WO152"/>
      <c r="WP152"/>
      <c r="WQ152"/>
      <c r="WR152"/>
      <c r="WS152"/>
      <c r="WT152"/>
      <c r="WU152"/>
      <c r="WV152"/>
      <c r="WW152"/>
      <c r="WX152"/>
      <c r="WY152"/>
      <c r="WZ152"/>
      <c r="XA152"/>
      <c r="XB152"/>
      <c r="XC152"/>
      <c r="XD152"/>
      <c r="XE152"/>
      <c r="XF152"/>
      <c r="XG152"/>
      <c r="XH152"/>
      <c r="XI152"/>
      <c r="XJ152"/>
      <c r="XK152"/>
      <c r="XL152"/>
      <c r="XM152"/>
      <c r="XN152"/>
      <c r="XO152"/>
      <c r="XP152"/>
      <c r="XQ152"/>
      <c r="XR152"/>
      <c r="XS152"/>
      <c r="XT152"/>
      <c r="XU152"/>
      <c r="XV152"/>
      <c r="XW152"/>
      <c r="XX152"/>
      <c r="XY152"/>
      <c r="XZ152"/>
      <c r="YA152"/>
      <c r="YB152"/>
      <c r="YC152"/>
      <c r="YD152"/>
      <c r="YE152"/>
      <c r="YF152"/>
      <c r="YG152"/>
      <c r="YH152"/>
      <c r="YI152"/>
      <c r="YJ152"/>
      <c r="YK152"/>
      <c r="YL152"/>
      <c r="YM152"/>
      <c r="YN152"/>
      <c r="YO152"/>
      <c r="YP152"/>
      <c r="YQ152"/>
      <c r="YR152"/>
      <c r="YS152"/>
      <c r="YT152"/>
      <c r="YU152"/>
      <c r="YV152"/>
      <c r="YW152"/>
      <c r="YX152"/>
      <c r="YY152"/>
      <c r="YZ152"/>
      <c r="ZA152"/>
      <c r="ZB152"/>
      <c r="ZC152"/>
      <c r="ZD152"/>
      <c r="ZE152"/>
      <c r="ZF152"/>
      <c r="ZG152"/>
      <c r="ZH152"/>
      <c r="ZI152"/>
      <c r="ZJ152"/>
      <c r="ZK152"/>
      <c r="ZL152"/>
      <c r="ZM152"/>
      <c r="ZN152"/>
      <c r="ZO152"/>
      <c r="ZP152"/>
      <c r="ZQ152"/>
      <c r="ZR152"/>
      <c r="ZS152"/>
      <c r="ZT152"/>
      <c r="ZU152"/>
      <c r="ZV152"/>
      <c r="ZW152"/>
      <c r="ZX152"/>
      <c r="ZY152"/>
      <c r="ZZ152" s="52"/>
      <c r="AAA152" s="192"/>
      <c r="AAD152" s="90"/>
      <c r="AAE152" s="519">
        <f t="shared" si="44"/>
        <v>1</v>
      </c>
      <c r="AAF152" s="190" t="s">
        <v>52</v>
      </c>
      <c r="AAG152" s="72"/>
      <c r="AAH152" s="72"/>
      <c r="AAI152" s="72"/>
      <c r="AAJ152" s="75"/>
      <c r="AAK152" s="491"/>
      <c r="AAL152" s="90"/>
    </row>
    <row r="153" spans="1:715" s="23" customFormat="1" ht="15.75" customHeight="1" outlineLevel="1">
      <c r="A153" s="171"/>
      <c r="B153" s="486" t="str">
        <f>AAK153</f>
        <v>AndreaRW:</v>
      </c>
      <c r="C153" s="272"/>
      <c r="D153" s="265"/>
      <c r="E153" s="266"/>
      <c r="F153" s="267"/>
      <c r="G153" s="268"/>
      <c r="H153" s="269"/>
      <c r="I153" s="244"/>
      <c r="J153" s="193"/>
      <c r="K153" s="46"/>
      <c r="L153" s="46"/>
      <c r="M153" s="46"/>
      <c r="N153" s="46"/>
      <c r="O153" s="46"/>
      <c r="P153" s="46"/>
      <c r="Q153" s="46"/>
      <c r="R153" s="46"/>
      <c r="S153" s="46"/>
      <c r="T153" s="46"/>
      <c r="U153" s="46"/>
      <c r="V153" s="46"/>
      <c r="W153" s="46"/>
      <c r="X153" s="46"/>
      <c r="Y153" s="46"/>
      <c r="Z153" s="46"/>
      <c r="AA153" s="46"/>
      <c r="AB153" s="46"/>
      <c r="AC153" s="46"/>
      <c r="AD153" s="46"/>
      <c r="AE153" s="46"/>
      <c r="AF153" s="46"/>
      <c r="AG153" s="46"/>
      <c r="AH153" s="46"/>
      <c r="AI153" s="46"/>
      <c r="AJ153" s="46"/>
      <c r="AK153" s="46"/>
      <c r="AL153" s="46"/>
      <c r="AM153" s="46"/>
      <c r="AN153" s="46"/>
      <c r="AO153" s="46"/>
      <c r="AP153" s="46"/>
      <c r="AQ153" s="46"/>
      <c r="AR153" s="46"/>
      <c r="AS153" s="46"/>
      <c r="AT153" s="46"/>
      <c r="AU153" s="46"/>
      <c r="AV153" s="46"/>
      <c r="AW153" s="46"/>
      <c r="AX153" s="46"/>
      <c r="AY153" s="46"/>
      <c r="AZ153" s="46"/>
      <c r="BA153" s="46"/>
      <c r="BB153" s="46"/>
      <c r="BC153" s="46"/>
      <c r="BD153" s="46"/>
      <c r="BE153" s="46"/>
      <c r="BF153" s="46"/>
      <c r="BG153" s="46"/>
      <c r="BH153" s="46"/>
      <c r="BI153" s="46"/>
      <c r="BJ153" s="46"/>
      <c r="BK153" s="46"/>
      <c r="BL153" s="46"/>
      <c r="BM153" s="46"/>
      <c r="BN153" s="46"/>
      <c r="BO153" s="46"/>
      <c r="BP153" s="46"/>
      <c r="BQ153" s="46"/>
      <c r="BR153" s="46"/>
      <c r="BS153" s="46"/>
      <c r="BT153" s="46"/>
      <c r="BU153" s="46"/>
      <c r="BV153" s="46"/>
      <c r="BW153" s="46"/>
      <c r="BX153" s="46"/>
      <c r="BY153" s="46"/>
      <c r="BZ153" s="46"/>
      <c r="CA153" s="46"/>
      <c r="CB153" s="46"/>
      <c r="CC153" s="46"/>
      <c r="CD153" s="46"/>
      <c r="CE153" s="46"/>
      <c r="CF153" s="46"/>
      <c r="CG153" s="46"/>
      <c r="CH153" s="46"/>
      <c r="CI153" s="46"/>
      <c r="CJ153" s="46"/>
      <c r="CK153" s="46"/>
      <c r="CL153" s="46"/>
      <c r="CM153" s="46"/>
      <c r="CN153" s="46"/>
      <c r="CO153" s="46"/>
      <c r="CP153" s="46"/>
      <c r="CQ153" s="46"/>
      <c r="CR153" s="46"/>
      <c r="CS153" s="46"/>
      <c r="CT153" s="46"/>
      <c r="CU153" s="46"/>
      <c r="CV153" s="46"/>
      <c r="CW153" s="46"/>
      <c r="CX153" s="46"/>
      <c r="CY153" s="46"/>
      <c r="CZ153" s="46"/>
      <c r="DA153" s="46"/>
      <c r="DB153" s="46"/>
      <c r="DC153" s="46"/>
      <c r="DD153" s="46"/>
      <c r="DE153" s="46"/>
      <c r="DF153" s="46"/>
      <c r="DG153" s="46"/>
      <c r="DH153" s="46"/>
      <c r="DI153" s="46"/>
      <c r="DJ153" s="46"/>
      <c r="DK153" s="46"/>
      <c r="DL153" s="46"/>
      <c r="DM153" s="46"/>
      <c r="DN153" s="46"/>
      <c r="DO153" s="46"/>
      <c r="DP153" s="46"/>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c r="GJ153"/>
      <c r="GK153"/>
      <c r="GL153"/>
      <c r="GM153"/>
      <c r="GN153"/>
      <c r="GO153"/>
      <c r="GP153"/>
      <c r="GQ153"/>
      <c r="GR153"/>
      <c r="GS153"/>
      <c r="GT153"/>
      <c r="GU153"/>
      <c r="GV153"/>
      <c r="GW153"/>
      <c r="GX153"/>
      <c r="GY153"/>
      <c r="GZ153"/>
      <c r="HA153"/>
      <c r="HB153"/>
      <c r="HC153"/>
      <c r="HD153"/>
      <c r="HE153"/>
      <c r="HF153"/>
      <c r="HG153"/>
      <c r="HH153"/>
      <c r="HI153"/>
      <c r="HJ153"/>
      <c r="HK153"/>
      <c r="HL153"/>
      <c r="HM153"/>
      <c r="HN153"/>
      <c r="HO153"/>
      <c r="HP153"/>
      <c r="HQ153"/>
      <c r="HR153"/>
      <c r="HS153"/>
      <c r="HT153"/>
      <c r="HU153"/>
      <c r="HV153"/>
      <c r="HW153"/>
      <c r="HX153"/>
      <c r="HY153"/>
      <c r="HZ153"/>
      <c r="IA153"/>
      <c r="IB153"/>
      <c r="IC153"/>
      <c r="ID153"/>
      <c r="IE153"/>
      <c r="IF153"/>
      <c r="IG153"/>
      <c r="IH153"/>
      <c r="II153"/>
      <c r="IJ153"/>
      <c r="IK153"/>
      <c r="IL153"/>
      <c r="IM153"/>
      <c r="IN153"/>
      <c r="IO153"/>
      <c r="IP153"/>
      <c r="IQ153"/>
      <c r="IR153"/>
      <c r="IS153"/>
      <c r="IT153"/>
      <c r="IU153"/>
      <c r="IV153"/>
      <c r="IW153"/>
      <c r="IX153"/>
      <c r="IY153"/>
      <c r="IZ153"/>
      <c r="JA153"/>
      <c r="JB153"/>
      <c r="JC153"/>
      <c r="JD153"/>
      <c r="JE153"/>
      <c r="JF153"/>
      <c r="JG153"/>
      <c r="JH153"/>
      <c r="JI153"/>
      <c r="JJ153"/>
      <c r="JK153"/>
      <c r="JL153"/>
      <c r="JM153"/>
      <c r="JN153"/>
      <c r="JO153"/>
      <c r="JP153"/>
      <c r="JQ153"/>
      <c r="JR153"/>
      <c r="JS153"/>
      <c r="JT153"/>
      <c r="JU153"/>
      <c r="JV153"/>
      <c r="JW153"/>
      <c r="JX153"/>
      <c r="JY153"/>
      <c r="JZ153"/>
      <c r="KA153"/>
      <c r="KB153"/>
      <c r="KC153"/>
      <c r="KD153"/>
      <c r="KE153"/>
      <c r="KF153"/>
      <c r="KG153"/>
      <c r="KH153"/>
      <c r="KI153"/>
      <c r="KJ153"/>
      <c r="KK153"/>
      <c r="KL153"/>
      <c r="KM153"/>
      <c r="KN153"/>
      <c r="KO153"/>
      <c r="KP153"/>
      <c r="KQ153"/>
      <c r="KR153"/>
      <c r="KS153"/>
      <c r="KT153"/>
      <c r="KU153"/>
      <c r="KV153"/>
      <c r="KW153"/>
      <c r="KX153"/>
      <c r="KY153"/>
      <c r="KZ153"/>
      <c r="LA153"/>
      <c r="LB153"/>
      <c r="LC153"/>
      <c r="LD153"/>
      <c r="LE153"/>
      <c r="LF153"/>
      <c r="LG153"/>
      <c r="LH153"/>
      <c r="LI153"/>
      <c r="LJ153"/>
      <c r="LK153"/>
      <c r="LL153"/>
      <c r="LM153"/>
      <c r="LN153"/>
      <c r="LO153"/>
      <c r="LP153"/>
      <c r="LQ153"/>
      <c r="LR153"/>
      <c r="LS153"/>
      <c r="LT153"/>
      <c r="LU153"/>
      <c r="LV153"/>
      <c r="LW153"/>
      <c r="LX153"/>
      <c r="LY153"/>
      <c r="LZ153"/>
      <c r="MA153"/>
      <c r="MB153"/>
      <c r="MC153"/>
      <c r="MD153"/>
      <c r="ME153"/>
      <c r="MF153"/>
      <c r="MG153"/>
      <c r="MH153"/>
      <c r="MI153"/>
      <c r="MJ153"/>
      <c r="MK153"/>
      <c r="ML153"/>
      <c r="MM153"/>
      <c r="MN153"/>
      <c r="MO153"/>
      <c r="MP153"/>
      <c r="MQ153"/>
      <c r="MR153"/>
      <c r="MS153"/>
      <c r="MT153"/>
      <c r="MU153"/>
      <c r="MV153"/>
      <c r="MW153"/>
      <c r="MX153"/>
      <c r="MY153"/>
      <c r="MZ153"/>
      <c r="NA153"/>
      <c r="NB153"/>
      <c r="NC153"/>
      <c r="ND153"/>
      <c r="NE153"/>
      <c r="NF153"/>
      <c r="NG153"/>
      <c r="NH153"/>
      <c r="NI153"/>
      <c r="NJ153"/>
      <c r="NK153"/>
      <c r="NL153"/>
      <c r="NM153"/>
      <c r="NN153"/>
      <c r="NO153"/>
      <c r="NP153"/>
      <c r="NQ153"/>
      <c r="NR153"/>
      <c r="NS153"/>
      <c r="NT153"/>
      <c r="NU153"/>
      <c r="NV153"/>
      <c r="NW153"/>
      <c r="NX153"/>
      <c r="NY153"/>
      <c r="NZ153"/>
      <c r="OA153"/>
      <c r="OB153"/>
      <c r="OC153"/>
      <c r="OD153"/>
      <c r="OE153"/>
      <c r="OF153"/>
      <c r="OG153"/>
      <c r="OH153"/>
      <c r="OI153"/>
      <c r="OJ153"/>
      <c r="OK153"/>
      <c r="OL153"/>
      <c r="OM153"/>
      <c r="ON153"/>
      <c r="OO153"/>
      <c r="OP153"/>
      <c r="OQ153"/>
      <c r="OR153"/>
      <c r="OS153"/>
      <c r="OT153"/>
      <c r="OU153"/>
      <c r="OV153"/>
      <c r="OW153"/>
      <c r="OX153"/>
      <c r="OY153"/>
      <c r="OZ153"/>
      <c r="PA153"/>
      <c r="PB153"/>
      <c r="PC153"/>
      <c r="PD153"/>
      <c r="PE153"/>
      <c r="PF153"/>
      <c r="PG153"/>
      <c r="PH153"/>
      <c r="PI153"/>
      <c r="PJ153"/>
      <c r="PK153"/>
      <c r="PL153"/>
      <c r="PM153"/>
      <c r="PN153"/>
      <c r="PO153"/>
      <c r="PP153"/>
      <c r="PQ153"/>
      <c r="PR153"/>
      <c r="PS153"/>
      <c r="PT153"/>
      <c r="PU153"/>
      <c r="PV153"/>
      <c r="PW153"/>
      <c r="PX153"/>
      <c r="PY153"/>
      <c r="PZ153"/>
      <c r="QA153"/>
      <c r="QB153"/>
      <c r="QC153"/>
      <c r="QD153"/>
      <c r="QE153"/>
      <c r="QF153"/>
      <c r="QG153"/>
      <c r="QH153"/>
      <c r="QI153"/>
      <c r="QJ153"/>
      <c r="QK153"/>
      <c r="QL153"/>
      <c r="QM153"/>
      <c r="QN153"/>
      <c r="QO153"/>
      <c r="QP153"/>
      <c r="QQ153"/>
      <c r="QR153"/>
      <c r="QS153"/>
      <c r="QT153"/>
      <c r="QU153"/>
      <c r="QV153"/>
      <c r="QW153"/>
      <c r="QX153"/>
      <c r="QY153"/>
      <c r="QZ153"/>
      <c r="RA153"/>
      <c r="RB153"/>
      <c r="RC153"/>
      <c r="RD153"/>
      <c r="RE153"/>
      <c r="RF153"/>
      <c r="RG153"/>
      <c r="RH153"/>
      <c r="RI153"/>
      <c r="RJ153"/>
      <c r="RK153"/>
      <c r="RL153"/>
      <c r="RM153"/>
      <c r="RN153"/>
      <c r="RO153"/>
      <c r="RP153"/>
      <c r="RQ153"/>
      <c r="RR153"/>
      <c r="RS153"/>
      <c r="RT153"/>
      <c r="RU153"/>
      <c r="RV153"/>
      <c r="RW153"/>
      <c r="RX153"/>
      <c r="RY153"/>
      <c r="RZ153"/>
      <c r="SA153"/>
      <c r="SB153"/>
      <c r="SC153"/>
      <c r="SD153"/>
      <c r="SE153"/>
      <c r="SF153"/>
      <c r="SG153"/>
      <c r="SH153"/>
      <c r="SI153"/>
      <c r="SJ153"/>
      <c r="SK153"/>
      <c r="SL153"/>
      <c r="SM153"/>
      <c r="SN153"/>
      <c r="SO153"/>
      <c r="SP153"/>
      <c r="SQ153"/>
      <c r="SR153"/>
      <c r="SS153"/>
      <c r="ST153"/>
      <c r="SU153"/>
      <c r="SV153"/>
      <c r="SW153"/>
      <c r="SX153"/>
      <c r="SY153"/>
      <c r="SZ153"/>
      <c r="TA153"/>
      <c r="TB153"/>
      <c r="TC153"/>
      <c r="TD153"/>
      <c r="TE153"/>
      <c r="TF153"/>
      <c r="TG153"/>
      <c r="TH153"/>
      <c r="TI153"/>
      <c r="TJ153"/>
      <c r="TK153"/>
      <c r="TL153"/>
      <c r="TM153"/>
      <c r="TN153"/>
      <c r="TO153"/>
      <c r="TP153"/>
      <c r="TQ153"/>
      <c r="TR153"/>
      <c r="TS153"/>
      <c r="TT153"/>
      <c r="TU153"/>
      <c r="TV153"/>
      <c r="TW153"/>
      <c r="TX153"/>
      <c r="TY153"/>
      <c r="TZ153"/>
      <c r="UA153"/>
      <c r="UB153"/>
      <c r="UC153"/>
      <c r="UD153"/>
      <c r="UE153"/>
      <c r="UF153"/>
      <c r="UG153"/>
      <c r="UH153"/>
      <c r="UI153"/>
      <c r="UJ153"/>
      <c r="UK153"/>
      <c r="UL153"/>
      <c r="UM153"/>
      <c r="UN153"/>
      <c r="UO153"/>
      <c r="UP153"/>
      <c r="UQ153"/>
      <c r="UR153"/>
      <c r="US153"/>
      <c r="UT153"/>
      <c r="UU153"/>
      <c r="UV153"/>
      <c r="UW153"/>
      <c r="UX153"/>
      <c r="UY153"/>
      <c r="UZ153"/>
      <c r="VA153"/>
      <c r="VB153"/>
      <c r="VC153"/>
      <c r="VD153"/>
      <c r="VE153"/>
      <c r="VF153"/>
      <c r="VG153"/>
      <c r="VH153"/>
      <c r="VI153"/>
      <c r="VJ153"/>
      <c r="VK153"/>
      <c r="VL153"/>
      <c r="VM153"/>
      <c r="VN153"/>
      <c r="VO153"/>
      <c r="VP153"/>
      <c r="VQ153"/>
      <c r="VR153"/>
      <c r="VS153"/>
      <c r="VT153"/>
      <c r="VU153"/>
      <c r="VV153"/>
      <c r="VW153"/>
      <c r="VX153"/>
      <c r="VY153"/>
      <c r="VZ153"/>
      <c r="WA153"/>
      <c r="WB153"/>
      <c r="WC153"/>
      <c r="WD153"/>
      <c r="WE153"/>
      <c r="WF153"/>
      <c r="WG153"/>
      <c r="WH153"/>
      <c r="WI153"/>
      <c r="WJ153"/>
      <c r="WK153"/>
      <c r="WL153"/>
      <c r="WM153"/>
      <c r="WN153"/>
      <c r="WO153"/>
      <c r="WP153"/>
      <c r="WQ153"/>
      <c r="WR153"/>
      <c r="WS153"/>
      <c r="WT153"/>
      <c r="WU153"/>
      <c r="WV153"/>
      <c r="WW153"/>
      <c r="WX153"/>
      <c r="WY153"/>
      <c r="WZ153"/>
      <c r="XA153"/>
      <c r="XB153"/>
      <c r="XC153"/>
      <c r="XD153"/>
      <c r="XE153"/>
      <c r="XF153"/>
      <c r="XG153"/>
      <c r="XH153"/>
      <c r="XI153"/>
      <c r="XJ153"/>
      <c r="XK153"/>
      <c r="XL153"/>
      <c r="XM153"/>
      <c r="XN153"/>
      <c r="XO153"/>
      <c r="XP153"/>
      <c r="XQ153"/>
      <c r="XR153"/>
      <c r="XS153"/>
      <c r="XT153"/>
      <c r="XU153"/>
      <c r="XV153"/>
      <c r="XW153"/>
      <c r="XX153"/>
      <c r="XY153"/>
      <c r="XZ153"/>
      <c r="YA153"/>
      <c r="YB153"/>
      <c r="YC153"/>
      <c r="YD153"/>
      <c r="YE153"/>
      <c r="YF153"/>
      <c r="YG153"/>
      <c r="YH153"/>
      <c r="YI153"/>
      <c r="YJ153"/>
      <c r="YK153"/>
      <c r="YL153"/>
      <c r="YM153"/>
      <c r="YN153"/>
      <c r="YO153"/>
      <c r="YP153"/>
      <c r="YQ153"/>
      <c r="YR153"/>
      <c r="YS153"/>
      <c r="YT153"/>
      <c r="YU153"/>
      <c r="YV153"/>
      <c r="YW153"/>
      <c r="YX153"/>
      <c r="YY153"/>
      <c r="YZ153"/>
      <c r="ZA153"/>
      <c r="ZB153"/>
      <c r="ZC153"/>
      <c r="ZD153"/>
      <c r="ZE153"/>
      <c r="ZF153"/>
      <c r="ZG153"/>
      <c r="ZH153"/>
      <c r="ZI153"/>
      <c r="ZJ153"/>
      <c r="ZK153"/>
      <c r="ZL153"/>
      <c r="ZM153"/>
      <c r="ZN153"/>
      <c r="ZO153"/>
      <c r="ZP153"/>
      <c r="ZQ153"/>
      <c r="ZR153"/>
      <c r="ZS153"/>
      <c r="ZT153"/>
      <c r="ZU153"/>
      <c r="ZV153"/>
      <c r="ZW153"/>
      <c r="ZX153"/>
      <c r="ZY153"/>
      <c r="ZZ153" s="52"/>
      <c r="AAA153" s="192"/>
      <c r="AAD153" s="90"/>
      <c r="AAE153" s="519">
        <f t="shared" si="44"/>
        <v>1</v>
      </c>
      <c r="AAF153" s="190" t="s">
        <v>52</v>
      </c>
      <c r="AAG153" s="71"/>
      <c r="AAH153" s="71"/>
      <c r="AAI153" s="72"/>
      <c r="AAJ153" s="55"/>
      <c r="AAK153" s="92" t="str">
        <f>S.Staff.Lead&amp;":"</f>
        <v>AndreaRW:</v>
      </c>
      <c r="AAL153" s="90"/>
    </row>
    <row r="154" spans="1:715" s="23" customFormat="1" ht="15.75" customHeight="1" outlineLevel="1">
      <c r="A154" s="171"/>
      <c r="B154" s="363" t="s">
        <v>246</v>
      </c>
      <c r="C154" s="790" t="str">
        <f>HYPERLINK("http://arcweb.sos.state.or.us/pages/rules/oars_300/oar_340/340_tofc.html","i")</f>
        <v>i</v>
      </c>
      <c r="D154" s="507"/>
      <c r="E154"/>
      <c r="F154" s="457">
        <f t="shared" ref="F154:F166" ca="1" si="90">IF(YEAR(H154)&gt;2000,NETWORKDAYS(TODAY(),H154,S.DDL_DEQClosed),0)</f>
        <v>-14</v>
      </c>
      <c r="G154"/>
      <c r="H154" s="264">
        <f t="shared" ref="H154" si="91">AAH154</f>
        <v>41554</v>
      </c>
      <c r="I154" s="244"/>
      <c r="J154" s="193"/>
      <c r="K154" s="46"/>
      <c r="L154" s="46"/>
      <c r="M154" s="46"/>
      <c r="N154" s="46"/>
      <c r="O154" s="46"/>
      <c r="P154" s="46"/>
      <c r="Q154" s="46"/>
      <c r="R154" s="46"/>
      <c r="S154" s="46"/>
      <c r="T154" s="46"/>
      <c r="U154" s="46"/>
      <c r="V154" s="46"/>
      <c r="W154" s="46"/>
      <c r="X154" s="46"/>
      <c r="Y154" s="46"/>
      <c r="Z154" s="46"/>
      <c r="AA154" s="46"/>
      <c r="AB154" s="46"/>
      <c r="AC154" s="46"/>
      <c r="AD154" s="46"/>
      <c r="AE154" s="46"/>
      <c r="AF154" s="46"/>
      <c r="AG154" s="46"/>
      <c r="AH154" s="46"/>
      <c r="AI154" s="46"/>
      <c r="AJ154" s="46"/>
      <c r="AK154" s="46"/>
      <c r="AL154" s="46"/>
      <c r="AM154" s="46"/>
      <c r="AN154" s="46"/>
      <c r="AO154" s="46"/>
      <c r="AP154" s="46"/>
      <c r="AQ154" s="46"/>
      <c r="AR154" s="46"/>
      <c r="AS154" s="46"/>
      <c r="AT154" s="46"/>
      <c r="AU154" s="46"/>
      <c r="AV154" s="46"/>
      <c r="AW154" s="46"/>
      <c r="AX154" s="46"/>
      <c r="AY154" s="46"/>
      <c r="AZ154" s="46"/>
      <c r="BA154" s="46"/>
      <c r="BB154" s="46"/>
      <c r="BC154" s="46"/>
      <c r="BD154" s="46"/>
      <c r="BE154" s="46"/>
      <c r="BF154" s="46"/>
      <c r="BG154" s="46"/>
      <c r="BH154" s="46"/>
      <c r="BI154" s="46"/>
      <c r="BJ154" s="46"/>
      <c r="BK154" s="46"/>
      <c r="BL154" s="46"/>
      <c r="BM154" s="46"/>
      <c r="BN154" s="46"/>
      <c r="BO154" s="46"/>
      <c r="BP154" s="46"/>
      <c r="BQ154" s="46"/>
      <c r="BR154" s="46"/>
      <c r="BS154" s="46"/>
      <c r="BT154" s="46"/>
      <c r="BU154" s="46"/>
      <c r="BV154" s="46"/>
      <c r="BW154" s="46"/>
      <c r="BX154" s="46"/>
      <c r="BY154" s="46"/>
      <c r="BZ154" s="46"/>
      <c r="CA154" s="46"/>
      <c r="CB154" s="46"/>
      <c r="CC154" s="46"/>
      <c r="CD154" s="46"/>
      <c r="CE154" s="46"/>
      <c r="CF154" s="46"/>
      <c r="CG154" s="46"/>
      <c r="CH154" s="46"/>
      <c r="CI154" s="46"/>
      <c r="CJ154" s="46"/>
      <c r="CK154" s="46"/>
      <c r="CL154" s="46"/>
      <c r="CM154" s="46"/>
      <c r="CN154" s="46"/>
      <c r="CO154" s="46"/>
      <c r="CP154" s="46"/>
      <c r="CQ154" s="46"/>
      <c r="CR154" s="46"/>
      <c r="CS154" s="46"/>
      <c r="CT154" s="46"/>
      <c r="CU154" s="46"/>
      <c r="CV154" s="46"/>
      <c r="CW154" s="46"/>
      <c r="CX154" s="46"/>
      <c r="CY154" s="46"/>
      <c r="CZ154" s="46"/>
      <c r="DA154" s="46"/>
      <c r="DB154" s="46"/>
      <c r="DC154" s="46"/>
      <c r="DD154" s="46"/>
      <c r="DE154" s="46"/>
      <c r="DF154" s="46"/>
      <c r="DG154" s="46"/>
      <c r="DH154" s="46"/>
      <c r="DI154" s="46"/>
      <c r="DJ154" s="46"/>
      <c r="DK154" s="46"/>
      <c r="DL154" s="46"/>
      <c r="DM154" s="46"/>
      <c r="DN154" s="46"/>
      <c r="DO154" s="46"/>
      <c r="DP154" s="46"/>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c r="GG154"/>
      <c r="GH154"/>
      <c r="GI154"/>
      <c r="GJ154"/>
      <c r="GK154"/>
      <c r="GL154"/>
      <c r="GM154"/>
      <c r="GN154"/>
      <c r="GO154"/>
      <c r="GP154"/>
      <c r="GQ154"/>
      <c r="GR154"/>
      <c r="GS154"/>
      <c r="GT154"/>
      <c r="GU154"/>
      <c r="GV154"/>
      <c r="GW154"/>
      <c r="GX154"/>
      <c r="GY154"/>
      <c r="GZ154"/>
      <c r="HA154"/>
      <c r="HB154"/>
      <c r="HC154"/>
      <c r="HD154"/>
      <c r="HE154"/>
      <c r="HF154"/>
      <c r="HG154"/>
      <c r="HH154"/>
      <c r="HI154"/>
      <c r="HJ154"/>
      <c r="HK154"/>
      <c r="HL154"/>
      <c r="HM154"/>
      <c r="HN154"/>
      <c r="HO154"/>
      <c r="HP154"/>
      <c r="HQ154"/>
      <c r="HR154"/>
      <c r="HS154"/>
      <c r="HT154"/>
      <c r="HU154"/>
      <c r="HV154"/>
      <c r="HW154"/>
      <c r="HX154"/>
      <c r="HY154"/>
      <c r="HZ154"/>
      <c r="IA154"/>
      <c r="IB154"/>
      <c r="IC154"/>
      <c r="ID154"/>
      <c r="IE154"/>
      <c r="IF154"/>
      <c r="IG154"/>
      <c r="IH154"/>
      <c r="II154"/>
      <c r="IJ154"/>
      <c r="IK154"/>
      <c r="IL154"/>
      <c r="IM154"/>
      <c r="IN154"/>
      <c r="IO154"/>
      <c r="IP154"/>
      <c r="IQ154"/>
      <c r="IR154"/>
      <c r="IS154"/>
      <c r="IT154"/>
      <c r="IU154"/>
      <c r="IV154"/>
      <c r="IW154"/>
      <c r="IX154"/>
      <c r="IY154"/>
      <c r="IZ154"/>
      <c r="JA154"/>
      <c r="JB154"/>
      <c r="JC154"/>
      <c r="JD154"/>
      <c r="JE154"/>
      <c r="JF154"/>
      <c r="JG154"/>
      <c r="JH154"/>
      <c r="JI154"/>
      <c r="JJ154"/>
      <c r="JK154"/>
      <c r="JL154"/>
      <c r="JM154"/>
      <c r="JN154"/>
      <c r="JO154"/>
      <c r="JP154"/>
      <c r="JQ154"/>
      <c r="JR154"/>
      <c r="JS154"/>
      <c r="JT154"/>
      <c r="JU154"/>
      <c r="JV154"/>
      <c r="JW154"/>
      <c r="JX154"/>
      <c r="JY154"/>
      <c r="JZ154"/>
      <c r="KA154"/>
      <c r="KB154"/>
      <c r="KC154"/>
      <c r="KD154"/>
      <c r="KE154"/>
      <c r="KF154"/>
      <c r="KG154"/>
      <c r="KH154"/>
      <c r="KI154"/>
      <c r="KJ154"/>
      <c r="KK154"/>
      <c r="KL154"/>
      <c r="KM154"/>
      <c r="KN154"/>
      <c r="KO154"/>
      <c r="KP154"/>
      <c r="KQ154"/>
      <c r="KR154"/>
      <c r="KS154"/>
      <c r="KT154"/>
      <c r="KU154"/>
      <c r="KV154"/>
      <c r="KW154"/>
      <c r="KX154"/>
      <c r="KY154"/>
      <c r="KZ154"/>
      <c r="LA154"/>
      <c r="LB154"/>
      <c r="LC154"/>
      <c r="LD154"/>
      <c r="LE154"/>
      <c r="LF154"/>
      <c r="LG154"/>
      <c r="LH154"/>
      <c r="LI154"/>
      <c r="LJ154"/>
      <c r="LK154"/>
      <c r="LL154"/>
      <c r="LM154"/>
      <c r="LN154"/>
      <c r="LO154"/>
      <c r="LP154"/>
      <c r="LQ154"/>
      <c r="LR154"/>
      <c r="LS154"/>
      <c r="LT154"/>
      <c r="LU154"/>
      <c r="LV154"/>
      <c r="LW154"/>
      <c r="LX154"/>
      <c r="LY154"/>
      <c r="LZ154"/>
      <c r="MA154"/>
      <c r="MB154"/>
      <c r="MC154"/>
      <c r="MD154"/>
      <c r="ME154"/>
      <c r="MF154"/>
      <c r="MG154"/>
      <c r="MH154"/>
      <c r="MI154"/>
      <c r="MJ154"/>
      <c r="MK154"/>
      <c r="ML154"/>
      <c r="MM154"/>
      <c r="MN154"/>
      <c r="MO154"/>
      <c r="MP154"/>
      <c r="MQ154"/>
      <c r="MR154"/>
      <c r="MS154"/>
      <c r="MT154"/>
      <c r="MU154"/>
      <c r="MV154"/>
      <c r="MW154"/>
      <c r="MX154"/>
      <c r="MY154"/>
      <c r="MZ154"/>
      <c r="NA154"/>
      <c r="NB154"/>
      <c r="NC154"/>
      <c r="ND154"/>
      <c r="NE154"/>
      <c r="NF154"/>
      <c r="NG154"/>
      <c r="NH154"/>
      <c r="NI154"/>
      <c r="NJ154"/>
      <c r="NK154"/>
      <c r="NL154"/>
      <c r="NM154"/>
      <c r="NN154"/>
      <c r="NO154"/>
      <c r="NP154"/>
      <c r="NQ154"/>
      <c r="NR154"/>
      <c r="NS154"/>
      <c r="NT154"/>
      <c r="NU154"/>
      <c r="NV154"/>
      <c r="NW154"/>
      <c r="NX154"/>
      <c r="NY154"/>
      <c r="NZ154"/>
      <c r="OA154"/>
      <c r="OB154"/>
      <c r="OC154"/>
      <c r="OD154"/>
      <c r="OE154"/>
      <c r="OF154"/>
      <c r="OG154"/>
      <c r="OH154"/>
      <c r="OI154"/>
      <c r="OJ154"/>
      <c r="OK154"/>
      <c r="OL154"/>
      <c r="OM154"/>
      <c r="ON154"/>
      <c r="OO154"/>
      <c r="OP154"/>
      <c r="OQ154"/>
      <c r="OR154"/>
      <c r="OS154"/>
      <c r="OT154"/>
      <c r="OU154"/>
      <c r="OV154"/>
      <c r="OW154"/>
      <c r="OX154"/>
      <c r="OY154"/>
      <c r="OZ154"/>
      <c r="PA154"/>
      <c r="PB154"/>
      <c r="PC154"/>
      <c r="PD154"/>
      <c r="PE154"/>
      <c r="PF154"/>
      <c r="PG154"/>
      <c r="PH154"/>
      <c r="PI154"/>
      <c r="PJ154"/>
      <c r="PK154"/>
      <c r="PL154"/>
      <c r="PM154"/>
      <c r="PN154"/>
      <c r="PO154"/>
      <c r="PP154"/>
      <c r="PQ154"/>
      <c r="PR154"/>
      <c r="PS154"/>
      <c r="PT154"/>
      <c r="PU154"/>
      <c r="PV154"/>
      <c r="PW154"/>
      <c r="PX154"/>
      <c r="PY154"/>
      <c r="PZ154"/>
      <c r="QA154"/>
      <c r="QB154"/>
      <c r="QC154"/>
      <c r="QD154"/>
      <c r="QE154"/>
      <c r="QF154"/>
      <c r="QG154"/>
      <c r="QH154"/>
      <c r="QI154"/>
      <c r="QJ154"/>
      <c r="QK154"/>
      <c r="QL154"/>
      <c r="QM154"/>
      <c r="QN154"/>
      <c r="QO154"/>
      <c r="QP154"/>
      <c r="QQ154"/>
      <c r="QR154"/>
      <c r="QS154"/>
      <c r="QT154"/>
      <c r="QU154"/>
      <c r="QV154"/>
      <c r="QW154"/>
      <c r="QX154"/>
      <c r="QY154"/>
      <c r="QZ154"/>
      <c r="RA154"/>
      <c r="RB154"/>
      <c r="RC154"/>
      <c r="RD154"/>
      <c r="RE154"/>
      <c r="RF154"/>
      <c r="RG154"/>
      <c r="RH154"/>
      <c r="RI154"/>
      <c r="RJ154"/>
      <c r="RK154"/>
      <c r="RL154"/>
      <c r="RM154"/>
      <c r="RN154"/>
      <c r="RO154"/>
      <c r="RP154"/>
      <c r="RQ154"/>
      <c r="RR154"/>
      <c r="RS154"/>
      <c r="RT154"/>
      <c r="RU154"/>
      <c r="RV154"/>
      <c r="RW154"/>
      <c r="RX154"/>
      <c r="RY154"/>
      <c r="RZ154"/>
      <c r="SA154"/>
      <c r="SB154"/>
      <c r="SC154"/>
      <c r="SD154"/>
      <c r="SE154"/>
      <c r="SF154"/>
      <c r="SG154"/>
      <c r="SH154"/>
      <c r="SI154"/>
      <c r="SJ154"/>
      <c r="SK154"/>
      <c r="SL154"/>
      <c r="SM154"/>
      <c r="SN154"/>
      <c r="SO154"/>
      <c r="SP154"/>
      <c r="SQ154"/>
      <c r="SR154"/>
      <c r="SS154"/>
      <c r="ST154"/>
      <c r="SU154"/>
      <c r="SV154"/>
      <c r="SW154"/>
      <c r="SX154"/>
      <c r="SY154"/>
      <c r="SZ154"/>
      <c r="TA154"/>
      <c r="TB154"/>
      <c r="TC154"/>
      <c r="TD154"/>
      <c r="TE154"/>
      <c r="TF154"/>
      <c r="TG154"/>
      <c r="TH154"/>
      <c r="TI154"/>
      <c r="TJ154"/>
      <c r="TK154"/>
      <c r="TL154"/>
      <c r="TM154"/>
      <c r="TN154"/>
      <c r="TO154"/>
      <c r="TP154"/>
      <c r="TQ154"/>
      <c r="TR154"/>
      <c r="TS154"/>
      <c r="TT154"/>
      <c r="TU154"/>
      <c r="TV154"/>
      <c r="TW154"/>
      <c r="TX154"/>
      <c r="TY154"/>
      <c r="TZ154"/>
      <c r="UA154"/>
      <c r="UB154"/>
      <c r="UC154"/>
      <c r="UD154"/>
      <c r="UE154"/>
      <c r="UF154"/>
      <c r="UG154"/>
      <c r="UH154"/>
      <c r="UI154"/>
      <c r="UJ154"/>
      <c r="UK154"/>
      <c r="UL154"/>
      <c r="UM154"/>
      <c r="UN154"/>
      <c r="UO154"/>
      <c r="UP154"/>
      <c r="UQ154"/>
      <c r="UR154"/>
      <c r="US154"/>
      <c r="UT154"/>
      <c r="UU154"/>
      <c r="UV154"/>
      <c r="UW154"/>
      <c r="UX154"/>
      <c r="UY154"/>
      <c r="UZ154"/>
      <c r="VA154"/>
      <c r="VB154"/>
      <c r="VC154"/>
      <c r="VD154"/>
      <c r="VE154"/>
      <c r="VF154"/>
      <c r="VG154"/>
      <c r="VH154"/>
      <c r="VI154"/>
      <c r="VJ154"/>
      <c r="VK154"/>
      <c r="VL154"/>
      <c r="VM154"/>
      <c r="VN154"/>
      <c r="VO154"/>
      <c r="VP154"/>
      <c r="VQ154"/>
      <c r="VR154"/>
      <c r="VS154"/>
      <c r="VT154"/>
      <c r="VU154"/>
      <c r="VV154"/>
      <c r="VW154"/>
      <c r="VX154"/>
      <c r="VY154"/>
      <c r="VZ154"/>
      <c r="WA154"/>
      <c r="WB154"/>
      <c r="WC154"/>
      <c r="WD154"/>
      <c r="WE154"/>
      <c r="WF154"/>
      <c r="WG154"/>
      <c r="WH154"/>
      <c r="WI154"/>
      <c r="WJ154"/>
      <c r="WK154"/>
      <c r="WL154"/>
      <c r="WM154"/>
      <c r="WN154"/>
      <c r="WO154"/>
      <c r="WP154"/>
      <c r="WQ154"/>
      <c r="WR154"/>
      <c r="WS154"/>
      <c r="WT154"/>
      <c r="WU154"/>
      <c r="WV154"/>
      <c r="WW154"/>
      <c r="WX154"/>
      <c r="WY154"/>
      <c r="WZ154"/>
      <c r="XA154"/>
      <c r="XB154"/>
      <c r="XC154"/>
      <c r="XD154"/>
      <c r="XE154"/>
      <c r="XF154"/>
      <c r="XG154"/>
      <c r="XH154"/>
      <c r="XI154"/>
      <c r="XJ154"/>
      <c r="XK154"/>
      <c r="XL154"/>
      <c r="XM154"/>
      <c r="XN154"/>
      <c r="XO154"/>
      <c r="XP154"/>
      <c r="XQ154"/>
      <c r="XR154"/>
      <c r="XS154"/>
      <c r="XT154"/>
      <c r="XU154"/>
      <c r="XV154"/>
      <c r="XW154"/>
      <c r="XX154"/>
      <c r="XY154"/>
      <c r="XZ154"/>
      <c r="YA154"/>
      <c r="YB154"/>
      <c r="YC154"/>
      <c r="YD154"/>
      <c r="YE154"/>
      <c r="YF154"/>
      <c r="YG154"/>
      <c r="YH154"/>
      <c r="YI154"/>
      <c r="YJ154"/>
      <c r="YK154"/>
      <c r="YL154"/>
      <c r="YM154"/>
      <c r="YN154"/>
      <c r="YO154"/>
      <c r="YP154"/>
      <c r="YQ154"/>
      <c r="YR154"/>
      <c r="YS154"/>
      <c r="YT154"/>
      <c r="YU154"/>
      <c r="YV154"/>
      <c r="YW154"/>
      <c r="YX154"/>
      <c r="YY154"/>
      <c r="YZ154"/>
      <c r="ZA154"/>
      <c r="ZB154"/>
      <c r="ZC154"/>
      <c r="ZD154"/>
      <c r="ZE154"/>
      <c r="ZF154"/>
      <c r="ZG154"/>
      <c r="ZH154"/>
      <c r="ZI154"/>
      <c r="ZJ154"/>
      <c r="ZK154"/>
      <c r="ZL154"/>
      <c r="ZM154"/>
      <c r="ZN154"/>
      <c r="ZO154"/>
      <c r="ZP154"/>
      <c r="ZQ154"/>
      <c r="ZR154"/>
      <c r="ZS154"/>
      <c r="ZT154"/>
      <c r="ZU154"/>
      <c r="ZV154"/>
      <c r="ZW154"/>
      <c r="ZX154"/>
      <c r="ZY154"/>
      <c r="ZZ154" s="52"/>
      <c r="AAA154" s="192" t="s">
        <v>0</v>
      </c>
      <c r="AAD154" s="90"/>
      <c r="AAE154" s="519">
        <f t="shared" si="44"/>
        <v>1</v>
      </c>
      <c r="AAF154" s="90"/>
      <c r="AAG154" s="71"/>
      <c r="AAH154" s="73">
        <f>IF(S.Planning.DecisionToAddToPlan="A",H97)</f>
        <v>41554</v>
      </c>
      <c r="AAI154" s="72"/>
      <c r="AAJ154" s="75"/>
      <c r="AAK154" s="491"/>
      <c r="AAL154" s="90"/>
    </row>
    <row r="155" spans="1:715" ht="15.75" customHeight="1" outlineLevel="1">
      <c r="A155" s="171"/>
      <c r="B155" s="363" t="s">
        <v>308</v>
      </c>
      <c r="C155" s="256" t="s">
        <v>0</v>
      </c>
      <c r="D155"/>
      <c r="E155"/>
      <c r="F155"/>
      <c r="G155"/>
      <c r="H155"/>
      <c r="I155" s="244"/>
      <c r="J155" s="193"/>
      <c r="K155" s="46"/>
      <c r="L155" s="46"/>
      <c r="M155" s="46"/>
      <c r="N155" s="46"/>
      <c r="O155" s="46"/>
      <c r="P155" s="46"/>
      <c r="Q155" s="46"/>
      <c r="R155" s="46"/>
      <c r="S155" s="46"/>
      <c r="T155" s="46"/>
      <c r="U155" s="46"/>
      <c r="V155" s="46"/>
      <c r="W155" s="46"/>
      <c r="X155" s="46"/>
      <c r="Y155" s="46"/>
      <c r="Z155" s="46"/>
      <c r="AA155" s="46"/>
      <c r="AB155" s="46"/>
      <c r="AC155" s="46"/>
      <c r="AD155" s="46"/>
      <c r="AE155" s="46"/>
      <c r="AF155" s="46"/>
      <c r="AG155" s="46"/>
      <c r="AH155" s="46"/>
      <c r="AI155" s="46"/>
      <c r="AJ155" s="46"/>
      <c r="AK155" s="46"/>
      <c r="AL155" s="46"/>
      <c r="AM155" s="46"/>
      <c r="AN155" s="46"/>
      <c r="AO155" s="46"/>
      <c r="AP155" s="46"/>
      <c r="AQ155" s="46"/>
      <c r="AR155" s="46"/>
      <c r="AS155" s="46"/>
      <c r="AT155" s="46"/>
      <c r="AU155" s="46"/>
      <c r="AV155" s="46"/>
      <c r="AW155" s="46"/>
      <c r="AX155" s="46"/>
      <c r="AY155" s="46"/>
      <c r="AZ155" s="46"/>
      <c r="BA155" s="46"/>
      <c r="BB155" s="46"/>
      <c r="BC155" s="46"/>
      <c r="BD155" s="46"/>
      <c r="BE155" s="46"/>
      <c r="BF155" s="46"/>
      <c r="BG155" s="46"/>
      <c r="BH155" s="46"/>
      <c r="BI155" s="46"/>
      <c r="BJ155" s="46"/>
      <c r="BK155" s="46"/>
      <c r="BL155" s="46"/>
      <c r="BM155" s="46"/>
      <c r="BN155" s="46"/>
      <c r="BO155" s="46"/>
      <c r="BP155" s="46"/>
      <c r="BQ155" s="46"/>
      <c r="BR155" s="46"/>
      <c r="BS155" s="46"/>
      <c r="BT155" s="46"/>
      <c r="BU155" s="46"/>
      <c r="BV155" s="46"/>
      <c r="BW155" s="46"/>
      <c r="BX155" s="46"/>
      <c r="BY155" s="46"/>
      <c r="BZ155" s="46"/>
      <c r="CA155" s="46"/>
      <c r="CB155" s="46"/>
      <c r="CC155" s="46"/>
      <c r="CD155" s="46"/>
      <c r="CE155" s="46"/>
      <c r="CF155" s="46"/>
      <c r="CG155" s="46"/>
      <c r="CH155" s="46"/>
      <c r="CI155" s="46"/>
      <c r="CJ155" s="46"/>
      <c r="CK155" s="46"/>
      <c r="CL155" s="46"/>
      <c r="CM155" s="46"/>
      <c r="CN155" s="46"/>
      <c r="CO155" s="46"/>
      <c r="CP155" s="46"/>
      <c r="CQ155" s="46"/>
      <c r="CR155" s="46"/>
      <c r="CS155" s="46"/>
      <c r="CT155" s="46"/>
      <c r="CU155" s="46"/>
      <c r="CV155" s="46"/>
      <c r="CW155" s="46"/>
      <c r="CX155" s="46"/>
      <c r="CY155" s="46"/>
      <c r="CZ155" s="46"/>
      <c r="DA155" s="46"/>
      <c r="DB155" s="46"/>
      <c r="DC155" s="46"/>
      <c r="DD155" s="46"/>
      <c r="DE155" s="46"/>
      <c r="DF155" s="46"/>
      <c r="DG155" s="46"/>
      <c r="DH155" s="46"/>
      <c r="DI155" s="46"/>
      <c r="DJ155" s="46"/>
      <c r="DK155" s="46"/>
      <c r="DL155" s="46"/>
      <c r="DM155" s="46"/>
      <c r="DN155" s="46"/>
      <c r="DO155" s="46"/>
      <c r="DP155" s="46"/>
      <c r="AAA155" s="192"/>
      <c r="AAD155" s="90"/>
      <c r="AAE155" s="519">
        <f t="shared" si="44"/>
        <v>1</v>
      </c>
      <c r="AAF155" s="90"/>
      <c r="AAG155" s="71"/>
      <c r="AAH155" s="71"/>
      <c r="AAI155" s="72"/>
      <c r="AAJ155" s="62"/>
      <c r="AAK155" s="491"/>
      <c r="AAL155" s="90"/>
      <c r="AAM155"/>
    </row>
    <row r="156" spans="1:715" s="23" customFormat="1" ht="15.75" customHeight="1" outlineLevel="1">
      <c r="A156" s="171"/>
      <c r="B156" s="486" t="s">
        <v>397</v>
      </c>
      <c r="C156" s="272"/>
      <c r="D156" s="265"/>
      <c r="E156" s="266"/>
      <c r="F156" s="267"/>
      <c r="G156" s="268"/>
      <c r="H156" s="269"/>
      <c r="I156" s="244"/>
      <c r="J156" s="193"/>
      <c r="K156" s="46"/>
      <c r="L156" s="46"/>
      <c r="M156" s="46"/>
      <c r="N156" s="46"/>
      <c r="O156" s="46"/>
      <c r="P156" s="46"/>
      <c r="Q156" s="46"/>
      <c r="R156" s="46"/>
      <c r="S156" s="46"/>
      <c r="T156" s="46"/>
      <c r="U156" s="46"/>
      <c r="V156" s="46"/>
      <c r="W156" s="46"/>
      <c r="X156" s="46"/>
      <c r="Y156" s="46"/>
      <c r="Z156" s="46"/>
      <c r="AA156" s="46"/>
      <c r="AB156" s="46"/>
      <c r="AC156" s="46"/>
      <c r="AD156" s="46"/>
      <c r="AE156" s="46"/>
      <c r="AF156" s="46"/>
      <c r="AG156" s="46"/>
      <c r="AH156" s="46"/>
      <c r="AI156" s="46"/>
      <c r="AJ156" s="46"/>
      <c r="AK156" s="46"/>
      <c r="AL156" s="46"/>
      <c r="AM156" s="46"/>
      <c r="AN156" s="46"/>
      <c r="AO156" s="46"/>
      <c r="AP156" s="46"/>
      <c r="AQ156" s="46"/>
      <c r="AR156" s="46"/>
      <c r="AS156" s="46"/>
      <c r="AT156" s="46"/>
      <c r="AU156" s="46"/>
      <c r="AV156" s="46"/>
      <c r="AW156" s="46"/>
      <c r="AX156" s="46"/>
      <c r="AY156" s="46"/>
      <c r="AZ156" s="46"/>
      <c r="BA156" s="46"/>
      <c r="BB156" s="46"/>
      <c r="BC156" s="46"/>
      <c r="BD156" s="46"/>
      <c r="BE156" s="46"/>
      <c r="BF156" s="46"/>
      <c r="BG156" s="46"/>
      <c r="BH156" s="46"/>
      <c r="BI156" s="46"/>
      <c r="BJ156" s="46"/>
      <c r="BK156" s="46"/>
      <c r="BL156" s="46"/>
      <c r="BM156" s="46"/>
      <c r="BN156" s="46"/>
      <c r="BO156" s="46"/>
      <c r="BP156" s="46"/>
      <c r="BQ156" s="46"/>
      <c r="BR156" s="46"/>
      <c r="BS156" s="46"/>
      <c r="BT156" s="46"/>
      <c r="BU156" s="46"/>
      <c r="BV156" s="46"/>
      <c r="BW156" s="46"/>
      <c r="BX156" s="46"/>
      <c r="BY156" s="46"/>
      <c r="BZ156" s="46"/>
      <c r="CA156" s="46"/>
      <c r="CB156" s="46"/>
      <c r="CC156" s="46"/>
      <c r="CD156" s="46"/>
      <c r="CE156" s="46"/>
      <c r="CF156" s="46"/>
      <c r="CG156" s="46"/>
      <c r="CH156" s="46"/>
      <c r="CI156" s="46"/>
      <c r="CJ156" s="46"/>
      <c r="CK156" s="46"/>
      <c r="CL156" s="46"/>
      <c r="CM156" s="46"/>
      <c r="CN156" s="46"/>
      <c r="CO156" s="46"/>
      <c r="CP156" s="46"/>
      <c r="CQ156" s="46"/>
      <c r="CR156" s="46"/>
      <c r="CS156" s="46"/>
      <c r="CT156" s="46"/>
      <c r="CU156" s="46"/>
      <c r="CV156" s="46"/>
      <c r="CW156" s="46"/>
      <c r="CX156" s="46"/>
      <c r="CY156" s="46"/>
      <c r="CZ156" s="46"/>
      <c r="DA156" s="46"/>
      <c r="DB156" s="46"/>
      <c r="DC156" s="46"/>
      <c r="DD156" s="46"/>
      <c r="DE156" s="46"/>
      <c r="DF156" s="46"/>
      <c r="DG156" s="46"/>
      <c r="DH156" s="46"/>
      <c r="DI156" s="46"/>
      <c r="DJ156" s="46"/>
      <c r="DK156" s="46"/>
      <c r="DL156" s="46"/>
      <c r="DM156" s="46"/>
      <c r="DN156" s="46"/>
      <c r="DO156" s="46"/>
      <c r="DP156" s="4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c r="GD156"/>
      <c r="GE156"/>
      <c r="GF156"/>
      <c r="GG156"/>
      <c r="GH156"/>
      <c r="GI156"/>
      <c r="GJ156"/>
      <c r="GK156"/>
      <c r="GL156"/>
      <c r="GM156"/>
      <c r="GN156"/>
      <c r="GO156"/>
      <c r="GP156"/>
      <c r="GQ156"/>
      <c r="GR156"/>
      <c r="GS156"/>
      <c r="GT156"/>
      <c r="GU156"/>
      <c r="GV156"/>
      <c r="GW156"/>
      <c r="GX156"/>
      <c r="GY156"/>
      <c r="GZ156"/>
      <c r="HA156"/>
      <c r="HB156"/>
      <c r="HC156"/>
      <c r="HD156"/>
      <c r="HE156"/>
      <c r="HF156"/>
      <c r="HG156"/>
      <c r="HH156"/>
      <c r="HI156"/>
      <c r="HJ156"/>
      <c r="HK156"/>
      <c r="HL156"/>
      <c r="HM156"/>
      <c r="HN156"/>
      <c r="HO156"/>
      <c r="HP156"/>
      <c r="HQ156"/>
      <c r="HR156"/>
      <c r="HS156"/>
      <c r="HT156"/>
      <c r="HU156"/>
      <c r="HV156"/>
      <c r="HW156"/>
      <c r="HX156"/>
      <c r="HY156"/>
      <c r="HZ156"/>
      <c r="IA156"/>
      <c r="IB156"/>
      <c r="IC156"/>
      <c r="ID156"/>
      <c r="IE156"/>
      <c r="IF156"/>
      <c r="IG156"/>
      <c r="IH156"/>
      <c r="II156"/>
      <c r="IJ156"/>
      <c r="IK156"/>
      <c r="IL156"/>
      <c r="IM156"/>
      <c r="IN156"/>
      <c r="IO156"/>
      <c r="IP156"/>
      <c r="IQ156"/>
      <c r="IR156"/>
      <c r="IS156"/>
      <c r="IT156"/>
      <c r="IU156"/>
      <c r="IV156"/>
      <c r="IW156"/>
      <c r="IX156"/>
      <c r="IY156"/>
      <c r="IZ156"/>
      <c r="JA156"/>
      <c r="JB156"/>
      <c r="JC156"/>
      <c r="JD156"/>
      <c r="JE156"/>
      <c r="JF156"/>
      <c r="JG156"/>
      <c r="JH156"/>
      <c r="JI156"/>
      <c r="JJ156"/>
      <c r="JK156"/>
      <c r="JL156"/>
      <c r="JM156"/>
      <c r="JN156"/>
      <c r="JO156"/>
      <c r="JP156"/>
      <c r="JQ156"/>
      <c r="JR156"/>
      <c r="JS156"/>
      <c r="JT156"/>
      <c r="JU156"/>
      <c r="JV156"/>
      <c r="JW156"/>
      <c r="JX156"/>
      <c r="JY156"/>
      <c r="JZ156"/>
      <c r="KA156"/>
      <c r="KB156"/>
      <c r="KC156"/>
      <c r="KD156"/>
      <c r="KE156"/>
      <c r="KF156"/>
      <c r="KG156"/>
      <c r="KH156"/>
      <c r="KI156"/>
      <c r="KJ156"/>
      <c r="KK156"/>
      <c r="KL156"/>
      <c r="KM156"/>
      <c r="KN156"/>
      <c r="KO156"/>
      <c r="KP156"/>
      <c r="KQ156"/>
      <c r="KR156"/>
      <c r="KS156"/>
      <c r="KT156"/>
      <c r="KU156"/>
      <c r="KV156"/>
      <c r="KW156"/>
      <c r="KX156"/>
      <c r="KY156"/>
      <c r="KZ156"/>
      <c r="LA156"/>
      <c r="LB156"/>
      <c r="LC156"/>
      <c r="LD156"/>
      <c r="LE156"/>
      <c r="LF156"/>
      <c r="LG156"/>
      <c r="LH156"/>
      <c r="LI156"/>
      <c r="LJ156"/>
      <c r="LK156"/>
      <c r="LL156"/>
      <c r="LM156"/>
      <c r="LN156"/>
      <c r="LO156"/>
      <c r="LP156"/>
      <c r="LQ156"/>
      <c r="LR156"/>
      <c r="LS156"/>
      <c r="LT156"/>
      <c r="LU156"/>
      <c r="LV156"/>
      <c r="LW156"/>
      <c r="LX156"/>
      <c r="LY156"/>
      <c r="LZ156"/>
      <c r="MA156"/>
      <c r="MB156"/>
      <c r="MC156"/>
      <c r="MD156"/>
      <c r="ME156"/>
      <c r="MF156"/>
      <c r="MG156"/>
      <c r="MH156"/>
      <c r="MI156"/>
      <c r="MJ156"/>
      <c r="MK156"/>
      <c r="ML156"/>
      <c r="MM156"/>
      <c r="MN156"/>
      <c r="MO156"/>
      <c r="MP156"/>
      <c r="MQ156"/>
      <c r="MR156"/>
      <c r="MS156"/>
      <c r="MT156"/>
      <c r="MU156"/>
      <c r="MV156"/>
      <c r="MW156"/>
      <c r="MX156"/>
      <c r="MY156"/>
      <c r="MZ156"/>
      <c r="NA156"/>
      <c r="NB156"/>
      <c r="NC156"/>
      <c r="ND156"/>
      <c r="NE156"/>
      <c r="NF156"/>
      <c r="NG156"/>
      <c r="NH156"/>
      <c r="NI156"/>
      <c r="NJ156"/>
      <c r="NK156"/>
      <c r="NL156"/>
      <c r="NM156"/>
      <c r="NN156"/>
      <c r="NO156"/>
      <c r="NP156"/>
      <c r="NQ156"/>
      <c r="NR156"/>
      <c r="NS156"/>
      <c r="NT156"/>
      <c r="NU156"/>
      <c r="NV156"/>
      <c r="NW156"/>
      <c r="NX156"/>
      <c r="NY156"/>
      <c r="NZ156"/>
      <c r="OA156"/>
      <c r="OB156"/>
      <c r="OC156"/>
      <c r="OD156"/>
      <c r="OE156"/>
      <c r="OF156"/>
      <c r="OG156"/>
      <c r="OH156"/>
      <c r="OI156"/>
      <c r="OJ156"/>
      <c r="OK156"/>
      <c r="OL156"/>
      <c r="OM156"/>
      <c r="ON156"/>
      <c r="OO156"/>
      <c r="OP156"/>
      <c r="OQ156"/>
      <c r="OR156"/>
      <c r="OS156"/>
      <c r="OT156"/>
      <c r="OU156"/>
      <c r="OV156"/>
      <c r="OW156"/>
      <c r="OX156"/>
      <c r="OY156"/>
      <c r="OZ156"/>
      <c r="PA156"/>
      <c r="PB156"/>
      <c r="PC156"/>
      <c r="PD156"/>
      <c r="PE156"/>
      <c r="PF156"/>
      <c r="PG156"/>
      <c r="PH156"/>
      <c r="PI156"/>
      <c r="PJ156"/>
      <c r="PK156"/>
      <c r="PL156"/>
      <c r="PM156"/>
      <c r="PN156"/>
      <c r="PO156"/>
      <c r="PP156"/>
      <c r="PQ156"/>
      <c r="PR156"/>
      <c r="PS156"/>
      <c r="PT156"/>
      <c r="PU156"/>
      <c r="PV156"/>
      <c r="PW156"/>
      <c r="PX156"/>
      <c r="PY156"/>
      <c r="PZ156"/>
      <c r="QA156"/>
      <c r="QB156"/>
      <c r="QC156"/>
      <c r="QD156"/>
      <c r="QE156"/>
      <c r="QF156"/>
      <c r="QG156"/>
      <c r="QH156"/>
      <c r="QI156"/>
      <c r="QJ156"/>
      <c r="QK156"/>
      <c r="QL156"/>
      <c r="QM156"/>
      <c r="QN156"/>
      <c r="QO156"/>
      <c r="QP156"/>
      <c r="QQ156"/>
      <c r="QR156"/>
      <c r="QS156"/>
      <c r="QT156"/>
      <c r="QU156"/>
      <c r="QV156"/>
      <c r="QW156"/>
      <c r="QX156"/>
      <c r="QY156"/>
      <c r="QZ156"/>
      <c r="RA156"/>
      <c r="RB156"/>
      <c r="RC156"/>
      <c r="RD156"/>
      <c r="RE156"/>
      <c r="RF156"/>
      <c r="RG156"/>
      <c r="RH156"/>
      <c r="RI156"/>
      <c r="RJ156"/>
      <c r="RK156"/>
      <c r="RL156"/>
      <c r="RM156"/>
      <c r="RN156"/>
      <c r="RO156"/>
      <c r="RP156"/>
      <c r="RQ156"/>
      <c r="RR156"/>
      <c r="RS156"/>
      <c r="RT156"/>
      <c r="RU156"/>
      <c r="RV156"/>
      <c r="RW156"/>
      <c r="RX156"/>
      <c r="RY156"/>
      <c r="RZ156"/>
      <c r="SA156"/>
      <c r="SB156"/>
      <c r="SC156"/>
      <c r="SD156"/>
      <c r="SE156"/>
      <c r="SF156"/>
      <c r="SG156"/>
      <c r="SH156"/>
      <c r="SI156"/>
      <c r="SJ156"/>
      <c r="SK156"/>
      <c r="SL156"/>
      <c r="SM156"/>
      <c r="SN156"/>
      <c r="SO156"/>
      <c r="SP156"/>
      <c r="SQ156"/>
      <c r="SR156"/>
      <c r="SS156"/>
      <c r="ST156"/>
      <c r="SU156"/>
      <c r="SV156"/>
      <c r="SW156"/>
      <c r="SX156"/>
      <c r="SY156"/>
      <c r="SZ156"/>
      <c r="TA156"/>
      <c r="TB156"/>
      <c r="TC156"/>
      <c r="TD156"/>
      <c r="TE156"/>
      <c r="TF156"/>
      <c r="TG156"/>
      <c r="TH156"/>
      <c r="TI156"/>
      <c r="TJ156"/>
      <c r="TK156"/>
      <c r="TL156"/>
      <c r="TM156"/>
      <c r="TN156"/>
      <c r="TO156"/>
      <c r="TP156"/>
      <c r="TQ156"/>
      <c r="TR156"/>
      <c r="TS156"/>
      <c r="TT156"/>
      <c r="TU156"/>
      <c r="TV156"/>
      <c r="TW156"/>
      <c r="TX156"/>
      <c r="TY156"/>
      <c r="TZ156"/>
      <c r="UA156"/>
      <c r="UB156"/>
      <c r="UC156"/>
      <c r="UD156"/>
      <c r="UE156"/>
      <c r="UF156"/>
      <c r="UG156"/>
      <c r="UH156"/>
      <c r="UI156"/>
      <c r="UJ156"/>
      <c r="UK156"/>
      <c r="UL156"/>
      <c r="UM156"/>
      <c r="UN156"/>
      <c r="UO156"/>
      <c r="UP156"/>
      <c r="UQ156"/>
      <c r="UR156"/>
      <c r="US156"/>
      <c r="UT156"/>
      <c r="UU156"/>
      <c r="UV156"/>
      <c r="UW156"/>
      <c r="UX156"/>
      <c r="UY156"/>
      <c r="UZ156"/>
      <c r="VA156"/>
      <c r="VB156"/>
      <c r="VC156"/>
      <c r="VD156"/>
      <c r="VE156"/>
      <c r="VF156"/>
      <c r="VG156"/>
      <c r="VH156"/>
      <c r="VI156"/>
      <c r="VJ156"/>
      <c r="VK156"/>
      <c r="VL156"/>
      <c r="VM156"/>
      <c r="VN156"/>
      <c r="VO156"/>
      <c r="VP156"/>
      <c r="VQ156"/>
      <c r="VR156"/>
      <c r="VS156"/>
      <c r="VT156"/>
      <c r="VU156"/>
      <c r="VV156"/>
      <c r="VW156"/>
      <c r="VX156"/>
      <c r="VY156"/>
      <c r="VZ156"/>
      <c r="WA156"/>
      <c r="WB156"/>
      <c r="WC156"/>
      <c r="WD156"/>
      <c r="WE156"/>
      <c r="WF156"/>
      <c r="WG156"/>
      <c r="WH156"/>
      <c r="WI156"/>
      <c r="WJ156"/>
      <c r="WK156"/>
      <c r="WL156"/>
      <c r="WM156"/>
      <c r="WN156"/>
      <c r="WO156"/>
      <c r="WP156"/>
      <c r="WQ156"/>
      <c r="WR156"/>
      <c r="WS156"/>
      <c r="WT156"/>
      <c r="WU156"/>
      <c r="WV156"/>
      <c r="WW156"/>
      <c r="WX156"/>
      <c r="WY156"/>
      <c r="WZ156"/>
      <c r="XA156"/>
      <c r="XB156"/>
      <c r="XC156"/>
      <c r="XD156"/>
      <c r="XE156"/>
      <c r="XF156"/>
      <c r="XG156"/>
      <c r="XH156"/>
      <c r="XI156"/>
      <c r="XJ156"/>
      <c r="XK156"/>
      <c r="XL156"/>
      <c r="XM156"/>
      <c r="XN156"/>
      <c r="XO156"/>
      <c r="XP156"/>
      <c r="XQ156"/>
      <c r="XR156"/>
      <c r="XS156"/>
      <c r="XT156"/>
      <c r="XU156"/>
      <c r="XV156"/>
      <c r="XW156"/>
      <c r="XX156"/>
      <c r="XY156"/>
      <c r="XZ156"/>
      <c r="YA156"/>
      <c r="YB156"/>
      <c r="YC156"/>
      <c r="YD156"/>
      <c r="YE156"/>
      <c r="YF156"/>
      <c r="YG156"/>
      <c r="YH156"/>
      <c r="YI156"/>
      <c r="YJ156"/>
      <c r="YK156"/>
      <c r="YL156"/>
      <c r="YM156"/>
      <c r="YN156"/>
      <c r="YO156"/>
      <c r="YP156"/>
      <c r="YQ156"/>
      <c r="YR156"/>
      <c r="YS156"/>
      <c r="YT156"/>
      <c r="YU156"/>
      <c r="YV156"/>
      <c r="YW156"/>
      <c r="YX156"/>
      <c r="YY156"/>
      <c r="YZ156"/>
      <c r="ZA156"/>
      <c r="ZB156"/>
      <c r="ZC156"/>
      <c r="ZD156"/>
      <c r="ZE156"/>
      <c r="ZF156"/>
      <c r="ZG156"/>
      <c r="ZH156"/>
      <c r="ZI156"/>
      <c r="ZJ156"/>
      <c r="ZK156"/>
      <c r="ZL156"/>
      <c r="ZM156"/>
      <c r="ZN156"/>
      <c r="ZO156"/>
      <c r="ZP156"/>
      <c r="ZQ156"/>
      <c r="ZR156"/>
      <c r="ZS156"/>
      <c r="ZT156"/>
      <c r="ZU156"/>
      <c r="ZV156"/>
      <c r="ZW156"/>
      <c r="ZX156"/>
      <c r="ZY156"/>
      <c r="ZZ156" s="52"/>
      <c r="AAA156" s="192"/>
      <c r="AAD156" s="90"/>
      <c r="AAE156" s="519">
        <f t="shared" si="44"/>
        <v>1</v>
      </c>
      <c r="AAF156" s="190" t="s">
        <v>52</v>
      </c>
      <c r="AAG156" s="71"/>
      <c r="AAH156" s="71"/>
      <c r="AAI156" s="72"/>
      <c r="AAJ156" s="55"/>
      <c r="AAK156" s="491"/>
      <c r="AAL156" s="90"/>
    </row>
    <row r="157" spans="1:715" s="23" customFormat="1" ht="15.75" customHeight="1" outlineLevel="1">
      <c r="A157" s="171"/>
      <c r="B157" s="439" t="s">
        <v>399</v>
      </c>
      <c r="C157" s="272"/>
      <c r="D157" s="265"/>
      <c r="E157" s="266"/>
      <c r="F157" s="267"/>
      <c r="G157" s="268"/>
      <c r="H157" s="269"/>
      <c r="I157" s="244"/>
      <c r="J157" s="193"/>
      <c r="K157" s="46"/>
      <c r="L157" s="46"/>
      <c r="M157" s="46"/>
      <c r="N157" s="46"/>
      <c r="O157" s="46"/>
      <c r="P157" s="46"/>
      <c r="Q157" s="46"/>
      <c r="R157" s="46"/>
      <c r="S157" s="46"/>
      <c r="T157" s="46"/>
      <c r="U157" s="46"/>
      <c r="V157" s="46"/>
      <c r="W157" s="46"/>
      <c r="X157" s="46"/>
      <c r="Y157" s="46"/>
      <c r="Z157" s="46"/>
      <c r="AA157" s="46"/>
      <c r="AB157" s="46"/>
      <c r="AC157" s="46"/>
      <c r="AD157" s="46"/>
      <c r="AE157" s="46"/>
      <c r="AF157" s="46"/>
      <c r="AG157" s="46"/>
      <c r="AH157" s="46"/>
      <c r="AI157" s="46"/>
      <c r="AJ157" s="46"/>
      <c r="AK157" s="46"/>
      <c r="AL157" s="46"/>
      <c r="AM157" s="46"/>
      <c r="AN157" s="46"/>
      <c r="AO157" s="46"/>
      <c r="AP157" s="46"/>
      <c r="AQ157" s="46"/>
      <c r="AR157" s="46"/>
      <c r="AS157" s="46"/>
      <c r="AT157" s="46"/>
      <c r="AU157" s="46"/>
      <c r="AV157" s="46"/>
      <c r="AW157" s="46"/>
      <c r="AX157" s="46"/>
      <c r="AY157" s="46"/>
      <c r="AZ157" s="46"/>
      <c r="BA157" s="46"/>
      <c r="BB157" s="46"/>
      <c r="BC157" s="46"/>
      <c r="BD157" s="46"/>
      <c r="BE157" s="46"/>
      <c r="BF157" s="46"/>
      <c r="BG157" s="46"/>
      <c r="BH157" s="46"/>
      <c r="BI157" s="46"/>
      <c r="BJ157" s="46"/>
      <c r="BK157" s="46"/>
      <c r="BL157" s="46"/>
      <c r="BM157" s="46"/>
      <c r="BN157" s="46"/>
      <c r="BO157" s="46"/>
      <c r="BP157" s="46"/>
      <c r="BQ157" s="46"/>
      <c r="BR157" s="46"/>
      <c r="BS157" s="46"/>
      <c r="BT157" s="46"/>
      <c r="BU157" s="46"/>
      <c r="BV157" s="46"/>
      <c r="BW157" s="46"/>
      <c r="BX157" s="46"/>
      <c r="BY157" s="46"/>
      <c r="BZ157" s="46"/>
      <c r="CA157" s="46"/>
      <c r="CB157" s="46"/>
      <c r="CC157" s="46"/>
      <c r="CD157" s="46"/>
      <c r="CE157" s="46"/>
      <c r="CF157" s="46"/>
      <c r="CG157" s="46"/>
      <c r="CH157" s="46"/>
      <c r="CI157" s="46"/>
      <c r="CJ157" s="46"/>
      <c r="CK157" s="46"/>
      <c r="CL157" s="46"/>
      <c r="CM157" s="46"/>
      <c r="CN157" s="46"/>
      <c r="CO157" s="46"/>
      <c r="CP157" s="46"/>
      <c r="CQ157" s="46"/>
      <c r="CR157" s="46"/>
      <c r="CS157" s="46"/>
      <c r="CT157" s="46"/>
      <c r="CU157" s="46"/>
      <c r="CV157" s="46"/>
      <c r="CW157" s="46"/>
      <c r="CX157" s="46"/>
      <c r="CY157" s="46"/>
      <c r="CZ157" s="46"/>
      <c r="DA157" s="46"/>
      <c r="DB157" s="46"/>
      <c r="DC157" s="46"/>
      <c r="DD157" s="46"/>
      <c r="DE157" s="46"/>
      <c r="DF157" s="46"/>
      <c r="DG157" s="46"/>
      <c r="DH157" s="46"/>
      <c r="DI157" s="46"/>
      <c r="DJ157" s="46"/>
      <c r="DK157" s="46"/>
      <c r="DL157" s="46"/>
      <c r="DM157" s="46"/>
      <c r="DN157" s="46"/>
      <c r="DO157" s="46"/>
      <c r="DP157" s="46"/>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c r="EX157"/>
      <c r="EY157"/>
      <c r="EZ157"/>
      <c r="FA157"/>
      <c r="FB157"/>
      <c r="FC157"/>
      <c r="FD157"/>
      <c r="FE157"/>
      <c r="FF157"/>
      <c r="FG157"/>
      <c r="FH157"/>
      <c r="FI157"/>
      <c r="FJ157"/>
      <c r="FK157"/>
      <c r="FL157"/>
      <c r="FM157"/>
      <c r="FN157"/>
      <c r="FO157"/>
      <c r="FP157"/>
      <c r="FQ157"/>
      <c r="FR157"/>
      <c r="FS157"/>
      <c r="FT157"/>
      <c r="FU157"/>
      <c r="FV157"/>
      <c r="FW157"/>
      <c r="FX157"/>
      <c r="FY157"/>
      <c r="FZ157"/>
      <c r="GA157"/>
      <c r="GB157"/>
      <c r="GC157"/>
      <c r="GD157"/>
      <c r="GE157"/>
      <c r="GF157"/>
      <c r="GG157"/>
      <c r="GH157"/>
      <c r="GI157"/>
      <c r="GJ157"/>
      <c r="GK157"/>
      <c r="GL157"/>
      <c r="GM157"/>
      <c r="GN157"/>
      <c r="GO157"/>
      <c r="GP157"/>
      <c r="GQ157"/>
      <c r="GR157"/>
      <c r="GS157"/>
      <c r="GT157"/>
      <c r="GU157"/>
      <c r="GV157"/>
      <c r="GW157"/>
      <c r="GX157"/>
      <c r="GY157"/>
      <c r="GZ157"/>
      <c r="HA157"/>
      <c r="HB157"/>
      <c r="HC157"/>
      <c r="HD157"/>
      <c r="HE157"/>
      <c r="HF157"/>
      <c r="HG157"/>
      <c r="HH157"/>
      <c r="HI157"/>
      <c r="HJ157"/>
      <c r="HK157"/>
      <c r="HL157"/>
      <c r="HM157"/>
      <c r="HN157"/>
      <c r="HO157"/>
      <c r="HP157"/>
      <c r="HQ157"/>
      <c r="HR157"/>
      <c r="HS157"/>
      <c r="HT157"/>
      <c r="HU157"/>
      <c r="HV157"/>
      <c r="HW157"/>
      <c r="HX157"/>
      <c r="HY157"/>
      <c r="HZ157"/>
      <c r="IA157"/>
      <c r="IB157"/>
      <c r="IC157"/>
      <c r="ID157"/>
      <c r="IE157"/>
      <c r="IF157"/>
      <c r="IG157"/>
      <c r="IH157"/>
      <c r="II157"/>
      <c r="IJ157"/>
      <c r="IK157"/>
      <c r="IL157"/>
      <c r="IM157"/>
      <c r="IN157"/>
      <c r="IO157"/>
      <c r="IP157"/>
      <c r="IQ157"/>
      <c r="IR157"/>
      <c r="IS157"/>
      <c r="IT157"/>
      <c r="IU157"/>
      <c r="IV157"/>
      <c r="IW157"/>
      <c r="IX157"/>
      <c r="IY157"/>
      <c r="IZ157"/>
      <c r="JA157"/>
      <c r="JB157"/>
      <c r="JC157"/>
      <c r="JD157"/>
      <c r="JE157"/>
      <c r="JF157"/>
      <c r="JG157"/>
      <c r="JH157"/>
      <c r="JI157"/>
      <c r="JJ157"/>
      <c r="JK157"/>
      <c r="JL157"/>
      <c r="JM157"/>
      <c r="JN157"/>
      <c r="JO157"/>
      <c r="JP157"/>
      <c r="JQ157"/>
      <c r="JR157"/>
      <c r="JS157"/>
      <c r="JT157"/>
      <c r="JU157"/>
      <c r="JV157"/>
      <c r="JW157"/>
      <c r="JX157"/>
      <c r="JY157"/>
      <c r="JZ157"/>
      <c r="KA157"/>
      <c r="KB157"/>
      <c r="KC157"/>
      <c r="KD157"/>
      <c r="KE157"/>
      <c r="KF157"/>
      <c r="KG157"/>
      <c r="KH157"/>
      <c r="KI157"/>
      <c r="KJ157"/>
      <c r="KK157"/>
      <c r="KL157"/>
      <c r="KM157"/>
      <c r="KN157"/>
      <c r="KO157"/>
      <c r="KP157"/>
      <c r="KQ157"/>
      <c r="KR157"/>
      <c r="KS157"/>
      <c r="KT157"/>
      <c r="KU157"/>
      <c r="KV157"/>
      <c r="KW157"/>
      <c r="KX157"/>
      <c r="KY157"/>
      <c r="KZ157"/>
      <c r="LA157"/>
      <c r="LB157"/>
      <c r="LC157"/>
      <c r="LD157"/>
      <c r="LE157"/>
      <c r="LF157"/>
      <c r="LG157"/>
      <c r="LH157"/>
      <c r="LI157"/>
      <c r="LJ157"/>
      <c r="LK157"/>
      <c r="LL157"/>
      <c r="LM157"/>
      <c r="LN157"/>
      <c r="LO157"/>
      <c r="LP157"/>
      <c r="LQ157"/>
      <c r="LR157"/>
      <c r="LS157"/>
      <c r="LT157"/>
      <c r="LU157"/>
      <c r="LV157"/>
      <c r="LW157"/>
      <c r="LX157"/>
      <c r="LY157"/>
      <c r="LZ157"/>
      <c r="MA157"/>
      <c r="MB157"/>
      <c r="MC157"/>
      <c r="MD157"/>
      <c r="ME157"/>
      <c r="MF157"/>
      <c r="MG157"/>
      <c r="MH157"/>
      <c r="MI157"/>
      <c r="MJ157"/>
      <c r="MK157"/>
      <c r="ML157"/>
      <c r="MM157"/>
      <c r="MN157"/>
      <c r="MO157"/>
      <c r="MP157"/>
      <c r="MQ157"/>
      <c r="MR157"/>
      <c r="MS157"/>
      <c r="MT157"/>
      <c r="MU157"/>
      <c r="MV157"/>
      <c r="MW157"/>
      <c r="MX157"/>
      <c r="MY157"/>
      <c r="MZ157"/>
      <c r="NA157"/>
      <c r="NB157"/>
      <c r="NC157"/>
      <c r="ND157"/>
      <c r="NE157"/>
      <c r="NF157"/>
      <c r="NG157"/>
      <c r="NH157"/>
      <c r="NI157"/>
      <c r="NJ157"/>
      <c r="NK157"/>
      <c r="NL157"/>
      <c r="NM157"/>
      <c r="NN157"/>
      <c r="NO157"/>
      <c r="NP157"/>
      <c r="NQ157"/>
      <c r="NR157"/>
      <c r="NS157"/>
      <c r="NT157"/>
      <c r="NU157"/>
      <c r="NV157"/>
      <c r="NW157"/>
      <c r="NX157"/>
      <c r="NY157"/>
      <c r="NZ157"/>
      <c r="OA157"/>
      <c r="OB157"/>
      <c r="OC157"/>
      <c r="OD157"/>
      <c r="OE157"/>
      <c r="OF157"/>
      <c r="OG157"/>
      <c r="OH157"/>
      <c r="OI157"/>
      <c r="OJ157"/>
      <c r="OK157"/>
      <c r="OL157"/>
      <c r="OM157"/>
      <c r="ON157"/>
      <c r="OO157"/>
      <c r="OP157"/>
      <c r="OQ157"/>
      <c r="OR157"/>
      <c r="OS157"/>
      <c r="OT157"/>
      <c r="OU157"/>
      <c r="OV157"/>
      <c r="OW157"/>
      <c r="OX157"/>
      <c r="OY157"/>
      <c r="OZ157"/>
      <c r="PA157"/>
      <c r="PB157"/>
      <c r="PC157"/>
      <c r="PD157"/>
      <c r="PE157"/>
      <c r="PF157"/>
      <c r="PG157"/>
      <c r="PH157"/>
      <c r="PI157"/>
      <c r="PJ157"/>
      <c r="PK157"/>
      <c r="PL157"/>
      <c r="PM157"/>
      <c r="PN157"/>
      <c r="PO157"/>
      <c r="PP157"/>
      <c r="PQ157"/>
      <c r="PR157"/>
      <c r="PS157"/>
      <c r="PT157"/>
      <c r="PU157"/>
      <c r="PV157"/>
      <c r="PW157"/>
      <c r="PX157"/>
      <c r="PY157"/>
      <c r="PZ157"/>
      <c r="QA157"/>
      <c r="QB157"/>
      <c r="QC157"/>
      <c r="QD157"/>
      <c r="QE157"/>
      <c r="QF157"/>
      <c r="QG157"/>
      <c r="QH157"/>
      <c r="QI157"/>
      <c r="QJ157"/>
      <c r="QK157"/>
      <c r="QL157"/>
      <c r="QM157"/>
      <c r="QN157"/>
      <c r="QO157"/>
      <c r="QP157"/>
      <c r="QQ157"/>
      <c r="QR157"/>
      <c r="QS157"/>
      <c r="QT157"/>
      <c r="QU157"/>
      <c r="QV157"/>
      <c r="QW157"/>
      <c r="QX157"/>
      <c r="QY157"/>
      <c r="QZ157"/>
      <c r="RA157"/>
      <c r="RB157"/>
      <c r="RC157"/>
      <c r="RD157"/>
      <c r="RE157"/>
      <c r="RF157"/>
      <c r="RG157"/>
      <c r="RH157"/>
      <c r="RI157"/>
      <c r="RJ157"/>
      <c r="RK157"/>
      <c r="RL157"/>
      <c r="RM157"/>
      <c r="RN157"/>
      <c r="RO157"/>
      <c r="RP157"/>
      <c r="RQ157"/>
      <c r="RR157"/>
      <c r="RS157"/>
      <c r="RT157"/>
      <c r="RU157"/>
      <c r="RV157"/>
      <c r="RW157"/>
      <c r="RX157"/>
      <c r="RY157"/>
      <c r="RZ157"/>
      <c r="SA157"/>
      <c r="SB157"/>
      <c r="SC157"/>
      <c r="SD157"/>
      <c r="SE157"/>
      <c r="SF157"/>
      <c r="SG157"/>
      <c r="SH157"/>
      <c r="SI157"/>
      <c r="SJ157"/>
      <c r="SK157"/>
      <c r="SL157"/>
      <c r="SM157"/>
      <c r="SN157"/>
      <c r="SO157"/>
      <c r="SP157"/>
      <c r="SQ157"/>
      <c r="SR157"/>
      <c r="SS157"/>
      <c r="ST157"/>
      <c r="SU157"/>
      <c r="SV157"/>
      <c r="SW157"/>
      <c r="SX157"/>
      <c r="SY157"/>
      <c r="SZ157"/>
      <c r="TA157"/>
      <c r="TB157"/>
      <c r="TC157"/>
      <c r="TD157"/>
      <c r="TE157"/>
      <c r="TF157"/>
      <c r="TG157"/>
      <c r="TH157"/>
      <c r="TI157"/>
      <c r="TJ157"/>
      <c r="TK157"/>
      <c r="TL157"/>
      <c r="TM157"/>
      <c r="TN157"/>
      <c r="TO157"/>
      <c r="TP157"/>
      <c r="TQ157"/>
      <c r="TR157"/>
      <c r="TS157"/>
      <c r="TT157"/>
      <c r="TU157"/>
      <c r="TV157"/>
      <c r="TW157"/>
      <c r="TX157"/>
      <c r="TY157"/>
      <c r="TZ157"/>
      <c r="UA157"/>
      <c r="UB157"/>
      <c r="UC157"/>
      <c r="UD157"/>
      <c r="UE157"/>
      <c r="UF157"/>
      <c r="UG157"/>
      <c r="UH157"/>
      <c r="UI157"/>
      <c r="UJ157"/>
      <c r="UK157"/>
      <c r="UL157"/>
      <c r="UM157"/>
      <c r="UN157"/>
      <c r="UO157"/>
      <c r="UP157"/>
      <c r="UQ157"/>
      <c r="UR157"/>
      <c r="US157"/>
      <c r="UT157"/>
      <c r="UU157"/>
      <c r="UV157"/>
      <c r="UW157"/>
      <c r="UX157"/>
      <c r="UY157"/>
      <c r="UZ157"/>
      <c r="VA157"/>
      <c r="VB157"/>
      <c r="VC157"/>
      <c r="VD157"/>
      <c r="VE157"/>
      <c r="VF157"/>
      <c r="VG157"/>
      <c r="VH157"/>
      <c r="VI157"/>
      <c r="VJ157"/>
      <c r="VK157"/>
      <c r="VL157"/>
      <c r="VM157"/>
      <c r="VN157"/>
      <c r="VO157"/>
      <c r="VP157"/>
      <c r="VQ157"/>
      <c r="VR157"/>
      <c r="VS157"/>
      <c r="VT157"/>
      <c r="VU157"/>
      <c r="VV157"/>
      <c r="VW157"/>
      <c r="VX157"/>
      <c r="VY157"/>
      <c r="VZ157"/>
      <c r="WA157"/>
      <c r="WB157"/>
      <c r="WC157"/>
      <c r="WD157"/>
      <c r="WE157"/>
      <c r="WF157"/>
      <c r="WG157"/>
      <c r="WH157"/>
      <c r="WI157"/>
      <c r="WJ157"/>
      <c r="WK157"/>
      <c r="WL157"/>
      <c r="WM157"/>
      <c r="WN157"/>
      <c r="WO157"/>
      <c r="WP157"/>
      <c r="WQ157"/>
      <c r="WR157"/>
      <c r="WS157"/>
      <c r="WT157"/>
      <c r="WU157"/>
      <c r="WV157"/>
      <c r="WW157"/>
      <c r="WX157"/>
      <c r="WY157"/>
      <c r="WZ157"/>
      <c r="XA157"/>
      <c r="XB157"/>
      <c r="XC157"/>
      <c r="XD157"/>
      <c r="XE157"/>
      <c r="XF157"/>
      <c r="XG157"/>
      <c r="XH157"/>
      <c r="XI157"/>
      <c r="XJ157"/>
      <c r="XK157"/>
      <c r="XL157"/>
      <c r="XM157"/>
      <c r="XN157"/>
      <c r="XO157"/>
      <c r="XP157"/>
      <c r="XQ157"/>
      <c r="XR157"/>
      <c r="XS157"/>
      <c r="XT157"/>
      <c r="XU157"/>
      <c r="XV157"/>
      <c r="XW157"/>
      <c r="XX157"/>
      <c r="XY157"/>
      <c r="XZ157"/>
      <c r="YA157"/>
      <c r="YB157"/>
      <c r="YC157"/>
      <c r="YD157"/>
      <c r="YE157"/>
      <c r="YF157"/>
      <c r="YG157"/>
      <c r="YH157"/>
      <c r="YI157"/>
      <c r="YJ157"/>
      <c r="YK157"/>
      <c r="YL157"/>
      <c r="YM157"/>
      <c r="YN157"/>
      <c r="YO157"/>
      <c r="YP157"/>
      <c r="YQ157"/>
      <c r="YR157"/>
      <c r="YS157"/>
      <c r="YT157"/>
      <c r="YU157"/>
      <c r="YV157"/>
      <c r="YW157"/>
      <c r="YX157"/>
      <c r="YY157"/>
      <c r="YZ157"/>
      <c r="ZA157"/>
      <c r="ZB157"/>
      <c r="ZC157"/>
      <c r="ZD157"/>
      <c r="ZE157"/>
      <c r="ZF157"/>
      <c r="ZG157"/>
      <c r="ZH157"/>
      <c r="ZI157"/>
      <c r="ZJ157"/>
      <c r="ZK157"/>
      <c r="ZL157"/>
      <c r="ZM157"/>
      <c r="ZN157"/>
      <c r="ZO157"/>
      <c r="ZP157"/>
      <c r="ZQ157"/>
      <c r="ZR157"/>
      <c r="ZS157"/>
      <c r="ZT157"/>
      <c r="ZU157"/>
      <c r="ZV157"/>
      <c r="ZW157"/>
      <c r="ZX157"/>
      <c r="ZY157"/>
      <c r="ZZ157" s="52"/>
      <c r="AAA157" s="192"/>
      <c r="AAD157" s="90"/>
      <c r="AAE157" s="519">
        <f t="shared" si="44"/>
        <v>1</v>
      </c>
      <c r="AAF157" s="190" t="s">
        <v>52</v>
      </c>
      <c r="AAG157" s="71"/>
      <c r="AAH157" s="71"/>
      <c r="AAI157" s="72"/>
      <c r="AAJ157" s="55"/>
      <c r="AAK157" s="491"/>
      <c r="AAL157" s="90"/>
    </row>
    <row r="158" spans="1:715" s="23" customFormat="1" ht="15.75" customHeight="1" outlineLevel="1">
      <c r="A158" s="171"/>
      <c r="B158" s="716" t="s">
        <v>398</v>
      </c>
      <c r="C158" s="272"/>
      <c r="D158" s="265"/>
      <c r="E158" s="266"/>
      <c r="F158" s="267"/>
      <c r="G158" s="268"/>
      <c r="H158" s="269"/>
      <c r="I158" s="244"/>
      <c r="J158" s="193"/>
      <c r="K158" s="46"/>
      <c r="L158" s="46"/>
      <c r="M158" s="46"/>
      <c r="N158" s="46"/>
      <c r="O158" s="46"/>
      <c r="P158" s="46"/>
      <c r="Q158" s="46"/>
      <c r="R158" s="46"/>
      <c r="S158" s="46"/>
      <c r="T158" s="46"/>
      <c r="U158" s="46"/>
      <c r="V158" s="46"/>
      <c r="W158" s="46"/>
      <c r="X158" s="46"/>
      <c r="Y158" s="46"/>
      <c r="Z158" s="46"/>
      <c r="AA158" s="46"/>
      <c r="AB158" s="46"/>
      <c r="AC158" s="46"/>
      <c r="AD158" s="46"/>
      <c r="AE158" s="46"/>
      <c r="AF158" s="46"/>
      <c r="AG158" s="46"/>
      <c r="AH158" s="46"/>
      <c r="AI158" s="46"/>
      <c r="AJ158" s="46"/>
      <c r="AK158" s="46"/>
      <c r="AL158" s="46"/>
      <c r="AM158" s="46"/>
      <c r="AN158" s="46"/>
      <c r="AO158" s="46"/>
      <c r="AP158" s="46"/>
      <c r="AQ158" s="46"/>
      <c r="AR158" s="46"/>
      <c r="AS158" s="46"/>
      <c r="AT158" s="46"/>
      <c r="AU158" s="46"/>
      <c r="AV158" s="46"/>
      <c r="AW158" s="46"/>
      <c r="AX158" s="46"/>
      <c r="AY158" s="46"/>
      <c r="AZ158" s="46"/>
      <c r="BA158" s="46"/>
      <c r="BB158" s="46"/>
      <c r="BC158" s="46"/>
      <c r="BD158" s="46"/>
      <c r="BE158" s="46"/>
      <c r="BF158" s="46"/>
      <c r="BG158" s="46"/>
      <c r="BH158" s="46"/>
      <c r="BI158" s="46"/>
      <c r="BJ158" s="46"/>
      <c r="BK158" s="46"/>
      <c r="BL158" s="46"/>
      <c r="BM158" s="46"/>
      <c r="BN158" s="46"/>
      <c r="BO158" s="46"/>
      <c r="BP158" s="46"/>
      <c r="BQ158" s="46"/>
      <c r="BR158" s="46"/>
      <c r="BS158" s="46"/>
      <c r="BT158" s="46"/>
      <c r="BU158" s="46"/>
      <c r="BV158" s="46"/>
      <c r="BW158" s="46"/>
      <c r="BX158" s="46"/>
      <c r="BY158" s="46"/>
      <c r="BZ158" s="46"/>
      <c r="CA158" s="46"/>
      <c r="CB158" s="46"/>
      <c r="CC158" s="46"/>
      <c r="CD158" s="46"/>
      <c r="CE158" s="46"/>
      <c r="CF158" s="46"/>
      <c r="CG158" s="46"/>
      <c r="CH158" s="46"/>
      <c r="CI158" s="46"/>
      <c r="CJ158" s="46"/>
      <c r="CK158" s="46"/>
      <c r="CL158" s="46"/>
      <c r="CM158" s="46"/>
      <c r="CN158" s="46"/>
      <c r="CO158" s="46"/>
      <c r="CP158" s="46"/>
      <c r="CQ158" s="46"/>
      <c r="CR158" s="46"/>
      <c r="CS158" s="46"/>
      <c r="CT158" s="46"/>
      <c r="CU158" s="46"/>
      <c r="CV158" s="46"/>
      <c r="CW158" s="46"/>
      <c r="CX158" s="46"/>
      <c r="CY158" s="46"/>
      <c r="CZ158" s="46"/>
      <c r="DA158" s="46"/>
      <c r="DB158" s="46"/>
      <c r="DC158" s="46"/>
      <c r="DD158" s="46"/>
      <c r="DE158" s="46"/>
      <c r="DF158" s="46"/>
      <c r="DG158" s="46"/>
      <c r="DH158" s="46"/>
      <c r="DI158" s="46"/>
      <c r="DJ158" s="46"/>
      <c r="DK158" s="46"/>
      <c r="DL158" s="46"/>
      <c r="DM158" s="46"/>
      <c r="DN158" s="46"/>
      <c r="DO158" s="46"/>
      <c r="DP158" s="46"/>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c r="EX158"/>
      <c r="EY158"/>
      <c r="EZ158"/>
      <c r="FA158"/>
      <c r="FB158"/>
      <c r="FC158"/>
      <c r="FD158"/>
      <c r="FE158"/>
      <c r="FF158"/>
      <c r="FG158"/>
      <c r="FH158"/>
      <c r="FI158"/>
      <c r="FJ158"/>
      <c r="FK158"/>
      <c r="FL158"/>
      <c r="FM158"/>
      <c r="FN158"/>
      <c r="FO158"/>
      <c r="FP158"/>
      <c r="FQ158"/>
      <c r="FR158"/>
      <c r="FS158"/>
      <c r="FT158"/>
      <c r="FU158"/>
      <c r="FV158"/>
      <c r="FW158"/>
      <c r="FX158"/>
      <c r="FY158"/>
      <c r="FZ158"/>
      <c r="GA158"/>
      <c r="GB158"/>
      <c r="GC158"/>
      <c r="GD158"/>
      <c r="GE158"/>
      <c r="GF158"/>
      <c r="GG158"/>
      <c r="GH158"/>
      <c r="GI158"/>
      <c r="GJ158"/>
      <c r="GK158"/>
      <c r="GL158"/>
      <c r="GM158"/>
      <c r="GN158"/>
      <c r="GO158"/>
      <c r="GP158"/>
      <c r="GQ158"/>
      <c r="GR158"/>
      <c r="GS158"/>
      <c r="GT158"/>
      <c r="GU158"/>
      <c r="GV158"/>
      <c r="GW158"/>
      <c r="GX158"/>
      <c r="GY158"/>
      <c r="GZ158"/>
      <c r="HA158"/>
      <c r="HB158"/>
      <c r="HC158"/>
      <c r="HD158"/>
      <c r="HE158"/>
      <c r="HF158"/>
      <c r="HG158"/>
      <c r="HH158"/>
      <c r="HI158"/>
      <c r="HJ158"/>
      <c r="HK158"/>
      <c r="HL158"/>
      <c r="HM158"/>
      <c r="HN158"/>
      <c r="HO158"/>
      <c r="HP158"/>
      <c r="HQ158"/>
      <c r="HR158"/>
      <c r="HS158"/>
      <c r="HT158"/>
      <c r="HU158"/>
      <c r="HV158"/>
      <c r="HW158"/>
      <c r="HX158"/>
      <c r="HY158"/>
      <c r="HZ158"/>
      <c r="IA158"/>
      <c r="IB158"/>
      <c r="IC158"/>
      <c r="ID158"/>
      <c r="IE158"/>
      <c r="IF158"/>
      <c r="IG158"/>
      <c r="IH158"/>
      <c r="II158"/>
      <c r="IJ158"/>
      <c r="IK158"/>
      <c r="IL158"/>
      <c r="IM158"/>
      <c r="IN158"/>
      <c r="IO158"/>
      <c r="IP158"/>
      <c r="IQ158"/>
      <c r="IR158"/>
      <c r="IS158"/>
      <c r="IT158"/>
      <c r="IU158"/>
      <c r="IV158"/>
      <c r="IW158"/>
      <c r="IX158"/>
      <c r="IY158"/>
      <c r="IZ158"/>
      <c r="JA158"/>
      <c r="JB158"/>
      <c r="JC158"/>
      <c r="JD158"/>
      <c r="JE158"/>
      <c r="JF158"/>
      <c r="JG158"/>
      <c r="JH158"/>
      <c r="JI158"/>
      <c r="JJ158"/>
      <c r="JK158"/>
      <c r="JL158"/>
      <c r="JM158"/>
      <c r="JN158"/>
      <c r="JO158"/>
      <c r="JP158"/>
      <c r="JQ158"/>
      <c r="JR158"/>
      <c r="JS158"/>
      <c r="JT158"/>
      <c r="JU158"/>
      <c r="JV158"/>
      <c r="JW158"/>
      <c r="JX158"/>
      <c r="JY158"/>
      <c r="JZ158"/>
      <c r="KA158"/>
      <c r="KB158"/>
      <c r="KC158"/>
      <c r="KD158"/>
      <c r="KE158"/>
      <c r="KF158"/>
      <c r="KG158"/>
      <c r="KH158"/>
      <c r="KI158"/>
      <c r="KJ158"/>
      <c r="KK158"/>
      <c r="KL158"/>
      <c r="KM158"/>
      <c r="KN158"/>
      <c r="KO158"/>
      <c r="KP158"/>
      <c r="KQ158"/>
      <c r="KR158"/>
      <c r="KS158"/>
      <c r="KT158"/>
      <c r="KU158"/>
      <c r="KV158"/>
      <c r="KW158"/>
      <c r="KX158"/>
      <c r="KY158"/>
      <c r="KZ158"/>
      <c r="LA158"/>
      <c r="LB158"/>
      <c r="LC158"/>
      <c r="LD158"/>
      <c r="LE158"/>
      <c r="LF158"/>
      <c r="LG158"/>
      <c r="LH158"/>
      <c r="LI158"/>
      <c r="LJ158"/>
      <c r="LK158"/>
      <c r="LL158"/>
      <c r="LM158"/>
      <c r="LN158"/>
      <c r="LO158"/>
      <c r="LP158"/>
      <c r="LQ158"/>
      <c r="LR158"/>
      <c r="LS158"/>
      <c r="LT158"/>
      <c r="LU158"/>
      <c r="LV158"/>
      <c r="LW158"/>
      <c r="LX158"/>
      <c r="LY158"/>
      <c r="LZ158"/>
      <c r="MA158"/>
      <c r="MB158"/>
      <c r="MC158"/>
      <c r="MD158"/>
      <c r="ME158"/>
      <c r="MF158"/>
      <c r="MG158"/>
      <c r="MH158"/>
      <c r="MI158"/>
      <c r="MJ158"/>
      <c r="MK158"/>
      <c r="ML158"/>
      <c r="MM158"/>
      <c r="MN158"/>
      <c r="MO158"/>
      <c r="MP158"/>
      <c r="MQ158"/>
      <c r="MR158"/>
      <c r="MS158"/>
      <c r="MT158"/>
      <c r="MU158"/>
      <c r="MV158"/>
      <c r="MW158"/>
      <c r="MX158"/>
      <c r="MY158"/>
      <c r="MZ158"/>
      <c r="NA158"/>
      <c r="NB158"/>
      <c r="NC158"/>
      <c r="ND158"/>
      <c r="NE158"/>
      <c r="NF158"/>
      <c r="NG158"/>
      <c r="NH158"/>
      <c r="NI158"/>
      <c r="NJ158"/>
      <c r="NK158"/>
      <c r="NL158"/>
      <c r="NM158"/>
      <c r="NN158"/>
      <c r="NO158"/>
      <c r="NP158"/>
      <c r="NQ158"/>
      <c r="NR158"/>
      <c r="NS158"/>
      <c r="NT158"/>
      <c r="NU158"/>
      <c r="NV158"/>
      <c r="NW158"/>
      <c r="NX158"/>
      <c r="NY158"/>
      <c r="NZ158"/>
      <c r="OA158"/>
      <c r="OB158"/>
      <c r="OC158"/>
      <c r="OD158"/>
      <c r="OE158"/>
      <c r="OF158"/>
      <c r="OG158"/>
      <c r="OH158"/>
      <c r="OI158"/>
      <c r="OJ158"/>
      <c r="OK158"/>
      <c r="OL158"/>
      <c r="OM158"/>
      <c r="ON158"/>
      <c r="OO158"/>
      <c r="OP158"/>
      <c r="OQ158"/>
      <c r="OR158"/>
      <c r="OS158"/>
      <c r="OT158"/>
      <c r="OU158"/>
      <c r="OV158"/>
      <c r="OW158"/>
      <c r="OX158"/>
      <c r="OY158"/>
      <c r="OZ158"/>
      <c r="PA158"/>
      <c r="PB158"/>
      <c r="PC158"/>
      <c r="PD158"/>
      <c r="PE158"/>
      <c r="PF158"/>
      <c r="PG158"/>
      <c r="PH158"/>
      <c r="PI158"/>
      <c r="PJ158"/>
      <c r="PK158"/>
      <c r="PL158"/>
      <c r="PM158"/>
      <c r="PN158"/>
      <c r="PO158"/>
      <c r="PP158"/>
      <c r="PQ158"/>
      <c r="PR158"/>
      <c r="PS158"/>
      <c r="PT158"/>
      <c r="PU158"/>
      <c r="PV158"/>
      <c r="PW158"/>
      <c r="PX158"/>
      <c r="PY158"/>
      <c r="PZ158"/>
      <c r="QA158"/>
      <c r="QB158"/>
      <c r="QC158"/>
      <c r="QD158"/>
      <c r="QE158"/>
      <c r="QF158"/>
      <c r="QG158"/>
      <c r="QH158"/>
      <c r="QI158"/>
      <c r="QJ158"/>
      <c r="QK158"/>
      <c r="QL158"/>
      <c r="QM158"/>
      <c r="QN158"/>
      <c r="QO158"/>
      <c r="QP158"/>
      <c r="QQ158"/>
      <c r="QR158"/>
      <c r="QS158"/>
      <c r="QT158"/>
      <c r="QU158"/>
      <c r="QV158"/>
      <c r="QW158"/>
      <c r="QX158"/>
      <c r="QY158"/>
      <c r="QZ158"/>
      <c r="RA158"/>
      <c r="RB158"/>
      <c r="RC158"/>
      <c r="RD158"/>
      <c r="RE158"/>
      <c r="RF158"/>
      <c r="RG158"/>
      <c r="RH158"/>
      <c r="RI158"/>
      <c r="RJ158"/>
      <c r="RK158"/>
      <c r="RL158"/>
      <c r="RM158"/>
      <c r="RN158"/>
      <c r="RO158"/>
      <c r="RP158"/>
      <c r="RQ158"/>
      <c r="RR158"/>
      <c r="RS158"/>
      <c r="RT158"/>
      <c r="RU158"/>
      <c r="RV158"/>
      <c r="RW158"/>
      <c r="RX158"/>
      <c r="RY158"/>
      <c r="RZ158"/>
      <c r="SA158"/>
      <c r="SB158"/>
      <c r="SC158"/>
      <c r="SD158"/>
      <c r="SE158"/>
      <c r="SF158"/>
      <c r="SG158"/>
      <c r="SH158"/>
      <c r="SI158"/>
      <c r="SJ158"/>
      <c r="SK158"/>
      <c r="SL158"/>
      <c r="SM158"/>
      <c r="SN158"/>
      <c r="SO158"/>
      <c r="SP158"/>
      <c r="SQ158"/>
      <c r="SR158"/>
      <c r="SS158"/>
      <c r="ST158"/>
      <c r="SU158"/>
      <c r="SV158"/>
      <c r="SW158"/>
      <c r="SX158"/>
      <c r="SY158"/>
      <c r="SZ158"/>
      <c r="TA158"/>
      <c r="TB158"/>
      <c r="TC158"/>
      <c r="TD158"/>
      <c r="TE158"/>
      <c r="TF158"/>
      <c r="TG158"/>
      <c r="TH158"/>
      <c r="TI158"/>
      <c r="TJ158"/>
      <c r="TK158"/>
      <c r="TL158"/>
      <c r="TM158"/>
      <c r="TN158"/>
      <c r="TO158"/>
      <c r="TP158"/>
      <c r="TQ158"/>
      <c r="TR158"/>
      <c r="TS158"/>
      <c r="TT158"/>
      <c r="TU158"/>
      <c r="TV158"/>
      <c r="TW158"/>
      <c r="TX158"/>
      <c r="TY158"/>
      <c r="TZ158"/>
      <c r="UA158"/>
      <c r="UB158"/>
      <c r="UC158"/>
      <c r="UD158"/>
      <c r="UE158"/>
      <c r="UF158"/>
      <c r="UG158"/>
      <c r="UH158"/>
      <c r="UI158"/>
      <c r="UJ158"/>
      <c r="UK158"/>
      <c r="UL158"/>
      <c r="UM158"/>
      <c r="UN158"/>
      <c r="UO158"/>
      <c r="UP158"/>
      <c r="UQ158"/>
      <c r="UR158"/>
      <c r="US158"/>
      <c r="UT158"/>
      <c r="UU158"/>
      <c r="UV158"/>
      <c r="UW158"/>
      <c r="UX158"/>
      <c r="UY158"/>
      <c r="UZ158"/>
      <c r="VA158"/>
      <c r="VB158"/>
      <c r="VC158"/>
      <c r="VD158"/>
      <c r="VE158"/>
      <c r="VF158"/>
      <c r="VG158"/>
      <c r="VH158"/>
      <c r="VI158"/>
      <c r="VJ158"/>
      <c r="VK158"/>
      <c r="VL158"/>
      <c r="VM158"/>
      <c r="VN158"/>
      <c r="VO158"/>
      <c r="VP158"/>
      <c r="VQ158"/>
      <c r="VR158"/>
      <c r="VS158"/>
      <c r="VT158"/>
      <c r="VU158"/>
      <c r="VV158"/>
      <c r="VW158"/>
      <c r="VX158"/>
      <c r="VY158"/>
      <c r="VZ158"/>
      <c r="WA158"/>
      <c r="WB158"/>
      <c r="WC158"/>
      <c r="WD158"/>
      <c r="WE158"/>
      <c r="WF158"/>
      <c r="WG158"/>
      <c r="WH158"/>
      <c r="WI158"/>
      <c r="WJ158"/>
      <c r="WK158"/>
      <c r="WL158"/>
      <c r="WM158"/>
      <c r="WN158"/>
      <c r="WO158"/>
      <c r="WP158"/>
      <c r="WQ158"/>
      <c r="WR158"/>
      <c r="WS158"/>
      <c r="WT158"/>
      <c r="WU158"/>
      <c r="WV158"/>
      <c r="WW158"/>
      <c r="WX158"/>
      <c r="WY158"/>
      <c r="WZ158"/>
      <c r="XA158"/>
      <c r="XB158"/>
      <c r="XC158"/>
      <c r="XD158"/>
      <c r="XE158"/>
      <c r="XF158"/>
      <c r="XG158"/>
      <c r="XH158"/>
      <c r="XI158"/>
      <c r="XJ158"/>
      <c r="XK158"/>
      <c r="XL158"/>
      <c r="XM158"/>
      <c r="XN158"/>
      <c r="XO158"/>
      <c r="XP158"/>
      <c r="XQ158"/>
      <c r="XR158"/>
      <c r="XS158"/>
      <c r="XT158"/>
      <c r="XU158"/>
      <c r="XV158"/>
      <c r="XW158"/>
      <c r="XX158"/>
      <c r="XY158"/>
      <c r="XZ158"/>
      <c r="YA158"/>
      <c r="YB158"/>
      <c r="YC158"/>
      <c r="YD158"/>
      <c r="YE158"/>
      <c r="YF158"/>
      <c r="YG158"/>
      <c r="YH158"/>
      <c r="YI158"/>
      <c r="YJ158"/>
      <c r="YK158"/>
      <c r="YL158"/>
      <c r="YM158"/>
      <c r="YN158"/>
      <c r="YO158"/>
      <c r="YP158"/>
      <c r="YQ158"/>
      <c r="YR158"/>
      <c r="YS158"/>
      <c r="YT158"/>
      <c r="YU158"/>
      <c r="YV158"/>
      <c r="YW158"/>
      <c r="YX158"/>
      <c r="YY158"/>
      <c r="YZ158"/>
      <c r="ZA158"/>
      <c r="ZB158"/>
      <c r="ZC158"/>
      <c r="ZD158"/>
      <c r="ZE158"/>
      <c r="ZF158"/>
      <c r="ZG158"/>
      <c r="ZH158"/>
      <c r="ZI158"/>
      <c r="ZJ158"/>
      <c r="ZK158"/>
      <c r="ZL158"/>
      <c r="ZM158"/>
      <c r="ZN158"/>
      <c r="ZO158"/>
      <c r="ZP158"/>
      <c r="ZQ158"/>
      <c r="ZR158"/>
      <c r="ZS158"/>
      <c r="ZT158"/>
      <c r="ZU158"/>
      <c r="ZV158"/>
      <c r="ZW158"/>
      <c r="ZX158"/>
      <c r="ZY158"/>
      <c r="ZZ158" s="52"/>
      <c r="AAA158" s="192"/>
      <c r="AAD158" s="90"/>
      <c r="AAE158" s="519">
        <f t="shared" si="44"/>
        <v>1</v>
      </c>
      <c r="AAF158" s="190" t="s">
        <v>52</v>
      </c>
      <c r="AAG158" s="71"/>
      <c r="AAH158" s="71"/>
      <c r="AAI158" s="72"/>
      <c r="AAJ158" s="55"/>
      <c r="AAK158" s="491"/>
      <c r="AAL158" s="90"/>
    </row>
    <row r="159" spans="1:715" s="23" customFormat="1" ht="15.75" customHeight="1" outlineLevel="1">
      <c r="A159" s="171"/>
      <c r="B159" s="363" t="s">
        <v>309</v>
      </c>
      <c r="C159" s="256" t="s">
        <v>0</v>
      </c>
      <c r="D159" s="259"/>
      <c r="E159" s="263">
        <f t="shared" ref="E159:E163" si="92">NETWORKDAYS(G159,H159,S.DDL_DEQClosed)</f>
        <v>1</v>
      </c>
      <c r="F159" s="457">
        <f t="shared" ca="1" si="90"/>
        <v>-14</v>
      </c>
      <c r="G159" s="264">
        <f t="shared" ref="G159" si="93">AAG159</f>
        <v>41554</v>
      </c>
      <c r="H159" s="264">
        <f t="shared" ref="H159" si="94">AAH159</f>
        <v>41554</v>
      </c>
      <c r="I159" s="244"/>
      <c r="J159" s="193"/>
      <c r="K159" s="46"/>
      <c r="L159" s="46"/>
      <c r="M159" s="46"/>
      <c r="N159" s="46"/>
      <c r="O159" s="46"/>
      <c r="P159" s="46"/>
      <c r="Q159" s="46"/>
      <c r="R159" s="46"/>
      <c r="S159" s="46"/>
      <c r="T159" s="46"/>
      <c r="U159" s="46"/>
      <c r="V159" s="46"/>
      <c r="W159" s="46"/>
      <c r="X159" s="46"/>
      <c r="Y159" s="46"/>
      <c r="Z159" s="46"/>
      <c r="AA159" s="46"/>
      <c r="AB159" s="46"/>
      <c r="AC159" s="46"/>
      <c r="AD159" s="46"/>
      <c r="AE159" s="46"/>
      <c r="AF159" s="46"/>
      <c r="AG159" s="46"/>
      <c r="AH159" s="46"/>
      <c r="AI159" s="46"/>
      <c r="AJ159" s="46"/>
      <c r="AK159" s="46"/>
      <c r="AL159" s="46"/>
      <c r="AM159" s="46"/>
      <c r="AN159" s="46"/>
      <c r="AO159" s="46"/>
      <c r="AP159" s="46"/>
      <c r="AQ159" s="46"/>
      <c r="AR159" s="46"/>
      <c r="AS159" s="46"/>
      <c r="AT159" s="46"/>
      <c r="AU159" s="46"/>
      <c r="AV159" s="46"/>
      <c r="AW159" s="46"/>
      <c r="AX159" s="46"/>
      <c r="AY159" s="46"/>
      <c r="AZ159" s="46"/>
      <c r="BA159" s="46"/>
      <c r="BB159" s="46"/>
      <c r="BC159" s="46"/>
      <c r="BD159" s="46"/>
      <c r="BE159" s="46"/>
      <c r="BF159" s="46"/>
      <c r="BG159" s="46"/>
      <c r="BH159" s="46"/>
      <c r="BI159" s="46"/>
      <c r="BJ159" s="46"/>
      <c r="BK159" s="46"/>
      <c r="BL159" s="46"/>
      <c r="BM159" s="46"/>
      <c r="BN159" s="46"/>
      <c r="BO159" s="46"/>
      <c r="BP159" s="46"/>
      <c r="BQ159" s="46"/>
      <c r="BR159" s="46"/>
      <c r="BS159" s="46"/>
      <c r="BT159" s="46"/>
      <c r="BU159" s="46"/>
      <c r="BV159" s="46"/>
      <c r="BW159" s="46"/>
      <c r="BX159" s="46"/>
      <c r="BY159" s="46"/>
      <c r="BZ159" s="46"/>
      <c r="CA159" s="46"/>
      <c r="CB159" s="46"/>
      <c r="CC159" s="46"/>
      <c r="CD159" s="46"/>
      <c r="CE159" s="46"/>
      <c r="CF159" s="46"/>
      <c r="CG159" s="46"/>
      <c r="CH159" s="46"/>
      <c r="CI159" s="46"/>
      <c r="CJ159" s="46"/>
      <c r="CK159" s="46"/>
      <c r="CL159" s="46"/>
      <c r="CM159" s="46"/>
      <c r="CN159" s="46"/>
      <c r="CO159" s="46"/>
      <c r="CP159" s="46"/>
      <c r="CQ159" s="46"/>
      <c r="CR159" s="46"/>
      <c r="CS159" s="46"/>
      <c r="CT159" s="46"/>
      <c r="CU159" s="46"/>
      <c r="CV159" s="46"/>
      <c r="CW159" s="46"/>
      <c r="CX159" s="46"/>
      <c r="CY159" s="46"/>
      <c r="CZ159" s="46"/>
      <c r="DA159" s="46"/>
      <c r="DB159" s="46"/>
      <c r="DC159" s="46"/>
      <c r="DD159" s="46"/>
      <c r="DE159" s="46"/>
      <c r="DF159" s="46"/>
      <c r="DG159" s="46"/>
      <c r="DH159" s="46"/>
      <c r="DI159" s="46"/>
      <c r="DJ159" s="46"/>
      <c r="DK159" s="46"/>
      <c r="DL159" s="46"/>
      <c r="DM159" s="46"/>
      <c r="DN159" s="46"/>
      <c r="DO159" s="46"/>
      <c r="DP159" s="46"/>
      <c r="DQ159"/>
      <c r="DR159"/>
      <c r="DS159"/>
      <c r="DT159"/>
      <c r="DU159"/>
      <c r="DV159"/>
      <c r="DW159"/>
      <c r="DX159"/>
      <c r="DY159"/>
      <c r="DZ159"/>
      <c r="EA159"/>
      <c r="EB159"/>
      <c r="EC159"/>
      <c r="ED159"/>
      <c r="EE159"/>
      <c r="EF159"/>
      <c r="EG159"/>
      <c r="EH159"/>
      <c r="EI159"/>
      <c r="EJ159"/>
      <c r="EK159"/>
      <c r="EL159"/>
      <c r="EM159"/>
      <c r="EN159"/>
      <c r="EO159"/>
      <c r="EP159"/>
      <c r="EQ159"/>
      <c r="ER159"/>
      <c r="ES159"/>
      <c r="ET159"/>
      <c r="EU159"/>
      <c r="EV159"/>
      <c r="EW159"/>
      <c r="EX159"/>
      <c r="EY159"/>
      <c r="EZ159"/>
      <c r="FA159"/>
      <c r="FB159"/>
      <c r="FC159"/>
      <c r="FD159"/>
      <c r="FE159"/>
      <c r="FF159"/>
      <c r="FG159"/>
      <c r="FH159"/>
      <c r="FI159"/>
      <c r="FJ159"/>
      <c r="FK159"/>
      <c r="FL159"/>
      <c r="FM159"/>
      <c r="FN159"/>
      <c r="FO159"/>
      <c r="FP159"/>
      <c r="FQ159"/>
      <c r="FR159"/>
      <c r="FS159"/>
      <c r="FT159"/>
      <c r="FU159"/>
      <c r="FV159"/>
      <c r="FW159"/>
      <c r="FX159"/>
      <c r="FY159"/>
      <c r="FZ159"/>
      <c r="GA159"/>
      <c r="GB159"/>
      <c r="GC159"/>
      <c r="GD159"/>
      <c r="GE159"/>
      <c r="GF159"/>
      <c r="GG159"/>
      <c r="GH159"/>
      <c r="GI159"/>
      <c r="GJ159"/>
      <c r="GK159"/>
      <c r="GL159"/>
      <c r="GM159"/>
      <c r="GN159"/>
      <c r="GO159"/>
      <c r="GP159"/>
      <c r="GQ159"/>
      <c r="GR159"/>
      <c r="GS159"/>
      <c r="GT159"/>
      <c r="GU159"/>
      <c r="GV159"/>
      <c r="GW159"/>
      <c r="GX159"/>
      <c r="GY159"/>
      <c r="GZ159"/>
      <c r="HA159"/>
      <c r="HB159"/>
      <c r="HC159"/>
      <c r="HD159"/>
      <c r="HE159"/>
      <c r="HF159"/>
      <c r="HG159"/>
      <c r="HH159"/>
      <c r="HI159"/>
      <c r="HJ159"/>
      <c r="HK159"/>
      <c r="HL159"/>
      <c r="HM159"/>
      <c r="HN159"/>
      <c r="HO159"/>
      <c r="HP159"/>
      <c r="HQ159"/>
      <c r="HR159"/>
      <c r="HS159"/>
      <c r="HT159"/>
      <c r="HU159"/>
      <c r="HV159"/>
      <c r="HW159"/>
      <c r="HX159"/>
      <c r="HY159"/>
      <c r="HZ159"/>
      <c r="IA159"/>
      <c r="IB159"/>
      <c r="IC159"/>
      <c r="ID159"/>
      <c r="IE159"/>
      <c r="IF159"/>
      <c r="IG159"/>
      <c r="IH159"/>
      <c r="II159"/>
      <c r="IJ159"/>
      <c r="IK159"/>
      <c r="IL159"/>
      <c r="IM159"/>
      <c r="IN159"/>
      <c r="IO159"/>
      <c r="IP159"/>
      <c r="IQ159"/>
      <c r="IR159"/>
      <c r="IS159"/>
      <c r="IT159"/>
      <c r="IU159"/>
      <c r="IV159"/>
      <c r="IW159"/>
      <c r="IX159"/>
      <c r="IY159"/>
      <c r="IZ159"/>
      <c r="JA159"/>
      <c r="JB159"/>
      <c r="JC159"/>
      <c r="JD159"/>
      <c r="JE159"/>
      <c r="JF159"/>
      <c r="JG159"/>
      <c r="JH159"/>
      <c r="JI159"/>
      <c r="JJ159"/>
      <c r="JK159"/>
      <c r="JL159"/>
      <c r="JM159"/>
      <c r="JN159"/>
      <c r="JO159"/>
      <c r="JP159"/>
      <c r="JQ159"/>
      <c r="JR159"/>
      <c r="JS159"/>
      <c r="JT159"/>
      <c r="JU159"/>
      <c r="JV159"/>
      <c r="JW159"/>
      <c r="JX159"/>
      <c r="JY159"/>
      <c r="JZ159"/>
      <c r="KA159"/>
      <c r="KB159"/>
      <c r="KC159"/>
      <c r="KD159"/>
      <c r="KE159"/>
      <c r="KF159"/>
      <c r="KG159"/>
      <c r="KH159"/>
      <c r="KI159"/>
      <c r="KJ159"/>
      <c r="KK159"/>
      <c r="KL159"/>
      <c r="KM159"/>
      <c r="KN159"/>
      <c r="KO159"/>
      <c r="KP159"/>
      <c r="KQ159"/>
      <c r="KR159"/>
      <c r="KS159"/>
      <c r="KT159"/>
      <c r="KU159"/>
      <c r="KV159"/>
      <c r="KW159"/>
      <c r="KX159"/>
      <c r="KY159"/>
      <c r="KZ159"/>
      <c r="LA159"/>
      <c r="LB159"/>
      <c r="LC159"/>
      <c r="LD159"/>
      <c r="LE159"/>
      <c r="LF159"/>
      <c r="LG159"/>
      <c r="LH159"/>
      <c r="LI159"/>
      <c r="LJ159"/>
      <c r="LK159"/>
      <c r="LL159"/>
      <c r="LM159"/>
      <c r="LN159"/>
      <c r="LO159"/>
      <c r="LP159"/>
      <c r="LQ159"/>
      <c r="LR159"/>
      <c r="LS159"/>
      <c r="LT159"/>
      <c r="LU159"/>
      <c r="LV159"/>
      <c r="LW159"/>
      <c r="LX159"/>
      <c r="LY159"/>
      <c r="LZ159"/>
      <c r="MA159"/>
      <c r="MB159"/>
      <c r="MC159"/>
      <c r="MD159"/>
      <c r="ME159"/>
      <c r="MF159"/>
      <c r="MG159"/>
      <c r="MH159"/>
      <c r="MI159"/>
      <c r="MJ159"/>
      <c r="MK159"/>
      <c r="ML159"/>
      <c r="MM159"/>
      <c r="MN159"/>
      <c r="MO159"/>
      <c r="MP159"/>
      <c r="MQ159"/>
      <c r="MR159"/>
      <c r="MS159"/>
      <c r="MT159"/>
      <c r="MU159"/>
      <c r="MV159"/>
      <c r="MW159"/>
      <c r="MX159"/>
      <c r="MY159"/>
      <c r="MZ159"/>
      <c r="NA159"/>
      <c r="NB159"/>
      <c r="NC159"/>
      <c r="ND159"/>
      <c r="NE159"/>
      <c r="NF159"/>
      <c r="NG159"/>
      <c r="NH159"/>
      <c r="NI159"/>
      <c r="NJ159"/>
      <c r="NK159"/>
      <c r="NL159"/>
      <c r="NM159"/>
      <c r="NN159"/>
      <c r="NO159"/>
      <c r="NP159"/>
      <c r="NQ159"/>
      <c r="NR159"/>
      <c r="NS159"/>
      <c r="NT159"/>
      <c r="NU159"/>
      <c r="NV159"/>
      <c r="NW159"/>
      <c r="NX159"/>
      <c r="NY159"/>
      <c r="NZ159"/>
      <c r="OA159"/>
      <c r="OB159"/>
      <c r="OC159"/>
      <c r="OD159"/>
      <c r="OE159"/>
      <c r="OF159"/>
      <c r="OG159"/>
      <c r="OH159"/>
      <c r="OI159"/>
      <c r="OJ159"/>
      <c r="OK159"/>
      <c r="OL159"/>
      <c r="OM159"/>
      <c r="ON159"/>
      <c r="OO159"/>
      <c r="OP159"/>
      <c r="OQ159"/>
      <c r="OR159"/>
      <c r="OS159"/>
      <c r="OT159"/>
      <c r="OU159"/>
      <c r="OV159"/>
      <c r="OW159"/>
      <c r="OX159"/>
      <c r="OY159"/>
      <c r="OZ159"/>
      <c r="PA159"/>
      <c r="PB159"/>
      <c r="PC159"/>
      <c r="PD159"/>
      <c r="PE159"/>
      <c r="PF159"/>
      <c r="PG159"/>
      <c r="PH159"/>
      <c r="PI159"/>
      <c r="PJ159"/>
      <c r="PK159"/>
      <c r="PL159"/>
      <c r="PM159"/>
      <c r="PN159"/>
      <c r="PO159"/>
      <c r="PP159"/>
      <c r="PQ159"/>
      <c r="PR159"/>
      <c r="PS159"/>
      <c r="PT159"/>
      <c r="PU159"/>
      <c r="PV159"/>
      <c r="PW159"/>
      <c r="PX159"/>
      <c r="PY159"/>
      <c r="PZ159"/>
      <c r="QA159"/>
      <c r="QB159"/>
      <c r="QC159"/>
      <c r="QD159"/>
      <c r="QE159"/>
      <c r="QF159"/>
      <c r="QG159"/>
      <c r="QH159"/>
      <c r="QI159"/>
      <c r="QJ159"/>
      <c r="QK159"/>
      <c r="QL159"/>
      <c r="QM159"/>
      <c r="QN159"/>
      <c r="QO159"/>
      <c r="QP159"/>
      <c r="QQ159"/>
      <c r="QR159"/>
      <c r="QS159"/>
      <c r="QT159"/>
      <c r="QU159"/>
      <c r="QV159"/>
      <c r="QW159"/>
      <c r="QX159"/>
      <c r="QY159"/>
      <c r="QZ159"/>
      <c r="RA159"/>
      <c r="RB159"/>
      <c r="RC159"/>
      <c r="RD159"/>
      <c r="RE159"/>
      <c r="RF159"/>
      <c r="RG159"/>
      <c r="RH159"/>
      <c r="RI159"/>
      <c r="RJ159"/>
      <c r="RK159"/>
      <c r="RL159"/>
      <c r="RM159"/>
      <c r="RN159"/>
      <c r="RO159"/>
      <c r="RP159"/>
      <c r="RQ159"/>
      <c r="RR159"/>
      <c r="RS159"/>
      <c r="RT159"/>
      <c r="RU159"/>
      <c r="RV159"/>
      <c r="RW159"/>
      <c r="RX159"/>
      <c r="RY159"/>
      <c r="RZ159"/>
      <c r="SA159"/>
      <c r="SB159"/>
      <c r="SC159"/>
      <c r="SD159"/>
      <c r="SE159"/>
      <c r="SF159"/>
      <c r="SG159"/>
      <c r="SH159"/>
      <c r="SI159"/>
      <c r="SJ159"/>
      <c r="SK159"/>
      <c r="SL159"/>
      <c r="SM159"/>
      <c r="SN159"/>
      <c r="SO159"/>
      <c r="SP159"/>
      <c r="SQ159"/>
      <c r="SR159"/>
      <c r="SS159"/>
      <c r="ST159"/>
      <c r="SU159"/>
      <c r="SV159"/>
      <c r="SW159"/>
      <c r="SX159"/>
      <c r="SY159"/>
      <c r="SZ159"/>
      <c r="TA159"/>
      <c r="TB159"/>
      <c r="TC159"/>
      <c r="TD159"/>
      <c r="TE159"/>
      <c r="TF159"/>
      <c r="TG159"/>
      <c r="TH159"/>
      <c r="TI159"/>
      <c r="TJ159"/>
      <c r="TK159"/>
      <c r="TL159"/>
      <c r="TM159"/>
      <c r="TN159"/>
      <c r="TO159"/>
      <c r="TP159"/>
      <c r="TQ159"/>
      <c r="TR159"/>
      <c r="TS159"/>
      <c r="TT159"/>
      <c r="TU159"/>
      <c r="TV159"/>
      <c r="TW159"/>
      <c r="TX159"/>
      <c r="TY159"/>
      <c r="TZ159"/>
      <c r="UA159"/>
      <c r="UB159"/>
      <c r="UC159"/>
      <c r="UD159"/>
      <c r="UE159"/>
      <c r="UF159"/>
      <c r="UG159"/>
      <c r="UH159"/>
      <c r="UI159"/>
      <c r="UJ159"/>
      <c r="UK159"/>
      <c r="UL159"/>
      <c r="UM159"/>
      <c r="UN159"/>
      <c r="UO159"/>
      <c r="UP159"/>
      <c r="UQ159"/>
      <c r="UR159"/>
      <c r="US159"/>
      <c r="UT159"/>
      <c r="UU159"/>
      <c r="UV159"/>
      <c r="UW159"/>
      <c r="UX159"/>
      <c r="UY159"/>
      <c r="UZ159"/>
      <c r="VA159"/>
      <c r="VB159"/>
      <c r="VC159"/>
      <c r="VD159"/>
      <c r="VE159"/>
      <c r="VF159"/>
      <c r="VG159"/>
      <c r="VH159"/>
      <c r="VI159"/>
      <c r="VJ159"/>
      <c r="VK159"/>
      <c r="VL159"/>
      <c r="VM159"/>
      <c r="VN159"/>
      <c r="VO159"/>
      <c r="VP159"/>
      <c r="VQ159"/>
      <c r="VR159"/>
      <c r="VS159"/>
      <c r="VT159"/>
      <c r="VU159"/>
      <c r="VV159"/>
      <c r="VW159"/>
      <c r="VX159"/>
      <c r="VY159"/>
      <c r="VZ159"/>
      <c r="WA159"/>
      <c r="WB159"/>
      <c r="WC159"/>
      <c r="WD159"/>
      <c r="WE159"/>
      <c r="WF159"/>
      <c r="WG159"/>
      <c r="WH159"/>
      <c r="WI159"/>
      <c r="WJ159"/>
      <c r="WK159"/>
      <c r="WL159"/>
      <c r="WM159"/>
      <c r="WN159"/>
      <c r="WO159"/>
      <c r="WP159"/>
      <c r="WQ159"/>
      <c r="WR159"/>
      <c r="WS159"/>
      <c r="WT159"/>
      <c r="WU159"/>
      <c r="WV159"/>
      <c r="WW159"/>
      <c r="WX159"/>
      <c r="WY159"/>
      <c r="WZ159"/>
      <c r="XA159"/>
      <c r="XB159"/>
      <c r="XC159"/>
      <c r="XD159"/>
      <c r="XE159"/>
      <c r="XF159"/>
      <c r="XG159"/>
      <c r="XH159"/>
      <c r="XI159"/>
      <c r="XJ159"/>
      <c r="XK159"/>
      <c r="XL159"/>
      <c r="XM159"/>
      <c r="XN159"/>
      <c r="XO159"/>
      <c r="XP159"/>
      <c r="XQ159"/>
      <c r="XR159"/>
      <c r="XS159"/>
      <c r="XT159"/>
      <c r="XU159"/>
      <c r="XV159"/>
      <c r="XW159"/>
      <c r="XX159"/>
      <c r="XY159"/>
      <c r="XZ159"/>
      <c r="YA159"/>
      <c r="YB159"/>
      <c r="YC159"/>
      <c r="YD159"/>
      <c r="YE159"/>
      <c r="YF159"/>
      <c r="YG159"/>
      <c r="YH159"/>
      <c r="YI159"/>
      <c r="YJ159"/>
      <c r="YK159"/>
      <c r="YL159"/>
      <c r="YM159"/>
      <c r="YN159"/>
      <c r="YO159"/>
      <c r="YP159"/>
      <c r="YQ159"/>
      <c r="YR159"/>
      <c r="YS159"/>
      <c r="YT159"/>
      <c r="YU159"/>
      <c r="YV159"/>
      <c r="YW159"/>
      <c r="YX159"/>
      <c r="YY159"/>
      <c r="YZ159"/>
      <c r="ZA159"/>
      <c r="ZB159"/>
      <c r="ZC159"/>
      <c r="ZD159"/>
      <c r="ZE159"/>
      <c r="ZF159"/>
      <c r="ZG159"/>
      <c r="ZH159"/>
      <c r="ZI159"/>
      <c r="ZJ159"/>
      <c r="ZK159"/>
      <c r="ZL159"/>
      <c r="ZM159"/>
      <c r="ZN159"/>
      <c r="ZO159"/>
      <c r="ZP159"/>
      <c r="ZQ159"/>
      <c r="ZR159"/>
      <c r="ZS159"/>
      <c r="ZT159"/>
      <c r="ZU159"/>
      <c r="ZV159"/>
      <c r="ZW159"/>
      <c r="ZX159"/>
      <c r="ZY159"/>
      <c r="ZZ159" s="52"/>
      <c r="AAA159" s="192"/>
      <c r="AAD159" s="90"/>
      <c r="AAE159" s="519">
        <f t="shared" si="44"/>
        <v>1</v>
      </c>
      <c r="AAF159" s="90"/>
      <c r="AAG159" s="73">
        <f>H154</f>
        <v>41554</v>
      </c>
      <c r="AAH159" s="73">
        <f t="shared" si="56"/>
        <v>41554</v>
      </c>
      <c r="AAI159" s="72"/>
      <c r="AAJ159" s="62"/>
      <c r="AAK159" s="491"/>
      <c r="AAL159" s="90"/>
    </row>
    <row r="160" spans="1:715" s="23" customFormat="1" ht="15.75" customHeight="1" outlineLevel="1">
      <c r="A160" s="171"/>
      <c r="B160" s="486" t="s">
        <v>427</v>
      </c>
      <c r="C160" s="272"/>
      <c r="D160" s="265"/>
      <c r="E160" s="266"/>
      <c r="F160" s="267"/>
      <c r="G160" s="268"/>
      <c r="H160" s="269"/>
      <c r="I160" s="244"/>
      <c r="J160" s="193"/>
      <c r="K160" s="46"/>
      <c r="L160" s="46"/>
      <c r="M160" s="46"/>
      <c r="N160" s="46"/>
      <c r="O160" s="46"/>
      <c r="P160" s="46"/>
      <c r="Q160" s="46"/>
      <c r="R160" s="46"/>
      <c r="S160" s="46"/>
      <c r="T160" s="46"/>
      <c r="U160" s="46"/>
      <c r="V160" s="46"/>
      <c r="W160" s="46"/>
      <c r="X160" s="46"/>
      <c r="Y160" s="46"/>
      <c r="Z160" s="46"/>
      <c r="AA160" s="46"/>
      <c r="AB160" s="46"/>
      <c r="AC160" s="46"/>
      <c r="AD160" s="46"/>
      <c r="AE160" s="46"/>
      <c r="AF160" s="46"/>
      <c r="AG160" s="46"/>
      <c r="AH160" s="46"/>
      <c r="AI160" s="46"/>
      <c r="AJ160" s="46"/>
      <c r="AK160" s="46"/>
      <c r="AL160" s="46"/>
      <c r="AM160" s="46"/>
      <c r="AN160" s="46"/>
      <c r="AO160" s="46"/>
      <c r="AP160" s="46"/>
      <c r="AQ160" s="46"/>
      <c r="AR160" s="46"/>
      <c r="AS160" s="46"/>
      <c r="AT160" s="46"/>
      <c r="AU160" s="46"/>
      <c r="AV160" s="46"/>
      <c r="AW160" s="46"/>
      <c r="AX160" s="46"/>
      <c r="AY160" s="46"/>
      <c r="AZ160" s="46"/>
      <c r="BA160" s="46"/>
      <c r="BB160" s="46"/>
      <c r="BC160" s="46"/>
      <c r="BD160" s="46"/>
      <c r="BE160" s="46"/>
      <c r="BF160" s="46"/>
      <c r="BG160" s="46"/>
      <c r="BH160" s="46"/>
      <c r="BI160" s="46"/>
      <c r="BJ160" s="46"/>
      <c r="BK160" s="46"/>
      <c r="BL160" s="46"/>
      <c r="BM160" s="46"/>
      <c r="BN160" s="46"/>
      <c r="BO160" s="46"/>
      <c r="BP160" s="46"/>
      <c r="BQ160" s="46"/>
      <c r="BR160" s="46"/>
      <c r="BS160" s="46"/>
      <c r="BT160" s="46"/>
      <c r="BU160" s="46"/>
      <c r="BV160" s="46"/>
      <c r="BW160" s="46"/>
      <c r="BX160" s="46"/>
      <c r="BY160" s="46"/>
      <c r="BZ160" s="46"/>
      <c r="CA160" s="46"/>
      <c r="CB160" s="46"/>
      <c r="CC160" s="46"/>
      <c r="CD160" s="46"/>
      <c r="CE160" s="46"/>
      <c r="CF160" s="46"/>
      <c r="CG160" s="46"/>
      <c r="CH160" s="46"/>
      <c r="CI160" s="46"/>
      <c r="CJ160" s="46"/>
      <c r="CK160" s="46"/>
      <c r="CL160" s="46"/>
      <c r="CM160" s="46"/>
      <c r="CN160" s="46"/>
      <c r="CO160" s="46"/>
      <c r="CP160" s="46"/>
      <c r="CQ160" s="46"/>
      <c r="CR160" s="46"/>
      <c r="CS160" s="46"/>
      <c r="CT160" s="46"/>
      <c r="CU160" s="46"/>
      <c r="CV160" s="46"/>
      <c r="CW160" s="46"/>
      <c r="CX160" s="46"/>
      <c r="CY160" s="46"/>
      <c r="CZ160" s="46"/>
      <c r="DA160" s="46"/>
      <c r="DB160" s="46"/>
      <c r="DC160" s="46"/>
      <c r="DD160" s="46"/>
      <c r="DE160" s="46"/>
      <c r="DF160" s="46"/>
      <c r="DG160" s="46"/>
      <c r="DH160" s="46"/>
      <c r="DI160" s="46"/>
      <c r="DJ160" s="46"/>
      <c r="DK160" s="46"/>
      <c r="DL160" s="46"/>
      <c r="DM160" s="46"/>
      <c r="DN160" s="46"/>
      <c r="DO160" s="46"/>
      <c r="DP160" s="46"/>
      <c r="DQ160"/>
      <c r="DR160"/>
      <c r="DS160"/>
      <c r="DT160"/>
      <c r="DU160"/>
      <c r="DV160"/>
      <c r="DW160"/>
      <c r="DX160"/>
      <c r="DY160"/>
      <c r="DZ160"/>
      <c r="EA160"/>
      <c r="EB160"/>
      <c r="EC160"/>
      <c r="ED160"/>
      <c r="EE160"/>
      <c r="EF160"/>
      <c r="EG160"/>
      <c r="EH160"/>
      <c r="EI160"/>
      <c r="EJ160"/>
      <c r="EK160"/>
      <c r="EL160"/>
      <c r="EM160"/>
      <c r="EN160"/>
      <c r="EO160"/>
      <c r="EP160"/>
      <c r="EQ160"/>
      <c r="ER160"/>
      <c r="ES160"/>
      <c r="ET160"/>
      <c r="EU160"/>
      <c r="EV160"/>
      <c r="EW160"/>
      <c r="EX160"/>
      <c r="EY160"/>
      <c r="EZ160"/>
      <c r="FA160"/>
      <c r="FB160"/>
      <c r="FC160"/>
      <c r="FD160"/>
      <c r="FE160"/>
      <c r="FF160"/>
      <c r="FG160"/>
      <c r="FH160"/>
      <c r="FI160"/>
      <c r="FJ160"/>
      <c r="FK160"/>
      <c r="FL160"/>
      <c r="FM160"/>
      <c r="FN160"/>
      <c r="FO160"/>
      <c r="FP160"/>
      <c r="FQ160"/>
      <c r="FR160"/>
      <c r="FS160"/>
      <c r="FT160"/>
      <c r="FU160"/>
      <c r="FV160"/>
      <c r="FW160"/>
      <c r="FX160"/>
      <c r="FY160"/>
      <c r="FZ160"/>
      <c r="GA160"/>
      <c r="GB160"/>
      <c r="GC160"/>
      <c r="GD160"/>
      <c r="GE160"/>
      <c r="GF160"/>
      <c r="GG160"/>
      <c r="GH160"/>
      <c r="GI160"/>
      <c r="GJ160"/>
      <c r="GK160"/>
      <c r="GL160"/>
      <c r="GM160"/>
      <c r="GN160"/>
      <c r="GO160"/>
      <c r="GP160"/>
      <c r="GQ160"/>
      <c r="GR160"/>
      <c r="GS160"/>
      <c r="GT160"/>
      <c r="GU160"/>
      <c r="GV160"/>
      <c r="GW160"/>
      <c r="GX160"/>
      <c r="GY160"/>
      <c r="GZ160"/>
      <c r="HA160"/>
      <c r="HB160"/>
      <c r="HC160"/>
      <c r="HD160"/>
      <c r="HE160"/>
      <c r="HF160"/>
      <c r="HG160"/>
      <c r="HH160"/>
      <c r="HI160"/>
      <c r="HJ160"/>
      <c r="HK160"/>
      <c r="HL160"/>
      <c r="HM160"/>
      <c r="HN160"/>
      <c r="HO160"/>
      <c r="HP160"/>
      <c r="HQ160"/>
      <c r="HR160"/>
      <c r="HS160"/>
      <c r="HT160"/>
      <c r="HU160"/>
      <c r="HV160"/>
      <c r="HW160"/>
      <c r="HX160"/>
      <c r="HY160"/>
      <c r="HZ160"/>
      <c r="IA160"/>
      <c r="IB160"/>
      <c r="IC160"/>
      <c r="ID160"/>
      <c r="IE160"/>
      <c r="IF160"/>
      <c r="IG160"/>
      <c r="IH160"/>
      <c r="II160"/>
      <c r="IJ160"/>
      <c r="IK160"/>
      <c r="IL160"/>
      <c r="IM160"/>
      <c r="IN160"/>
      <c r="IO160"/>
      <c r="IP160"/>
      <c r="IQ160"/>
      <c r="IR160"/>
      <c r="IS160"/>
      <c r="IT160"/>
      <c r="IU160"/>
      <c r="IV160"/>
      <c r="IW160"/>
      <c r="IX160"/>
      <c r="IY160"/>
      <c r="IZ160"/>
      <c r="JA160"/>
      <c r="JB160"/>
      <c r="JC160"/>
      <c r="JD160"/>
      <c r="JE160"/>
      <c r="JF160"/>
      <c r="JG160"/>
      <c r="JH160"/>
      <c r="JI160"/>
      <c r="JJ160"/>
      <c r="JK160"/>
      <c r="JL160"/>
      <c r="JM160"/>
      <c r="JN160"/>
      <c r="JO160"/>
      <c r="JP160"/>
      <c r="JQ160"/>
      <c r="JR160"/>
      <c r="JS160"/>
      <c r="JT160"/>
      <c r="JU160"/>
      <c r="JV160"/>
      <c r="JW160"/>
      <c r="JX160"/>
      <c r="JY160"/>
      <c r="JZ160"/>
      <c r="KA160"/>
      <c r="KB160"/>
      <c r="KC160"/>
      <c r="KD160"/>
      <c r="KE160"/>
      <c r="KF160"/>
      <c r="KG160"/>
      <c r="KH160"/>
      <c r="KI160"/>
      <c r="KJ160"/>
      <c r="KK160"/>
      <c r="KL160"/>
      <c r="KM160"/>
      <c r="KN160"/>
      <c r="KO160"/>
      <c r="KP160"/>
      <c r="KQ160"/>
      <c r="KR160"/>
      <c r="KS160"/>
      <c r="KT160"/>
      <c r="KU160"/>
      <c r="KV160"/>
      <c r="KW160"/>
      <c r="KX160"/>
      <c r="KY160"/>
      <c r="KZ160"/>
      <c r="LA160"/>
      <c r="LB160"/>
      <c r="LC160"/>
      <c r="LD160"/>
      <c r="LE160"/>
      <c r="LF160"/>
      <c r="LG160"/>
      <c r="LH160"/>
      <c r="LI160"/>
      <c r="LJ160"/>
      <c r="LK160"/>
      <c r="LL160"/>
      <c r="LM160"/>
      <c r="LN160"/>
      <c r="LO160"/>
      <c r="LP160"/>
      <c r="LQ160"/>
      <c r="LR160"/>
      <c r="LS160"/>
      <c r="LT160"/>
      <c r="LU160"/>
      <c r="LV160"/>
      <c r="LW160"/>
      <c r="LX160"/>
      <c r="LY160"/>
      <c r="LZ160"/>
      <c r="MA160"/>
      <c r="MB160"/>
      <c r="MC160"/>
      <c r="MD160"/>
      <c r="ME160"/>
      <c r="MF160"/>
      <c r="MG160"/>
      <c r="MH160"/>
      <c r="MI160"/>
      <c r="MJ160"/>
      <c r="MK160"/>
      <c r="ML160"/>
      <c r="MM160"/>
      <c r="MN160"/>
      <c r="MO160"/>
      <c r="MP160"/>
      <c r="MQ160"/>
      <c r="MR160"/>
      <c r="MS160"/>
      <c r="MT160"/>
      <c r="MU160"/>
      <c r="MV160"/>
      <c r="MW160"/>
      <c r="MX160"/>
      <c r="MY160"/>
      <c r="MZ160"/>
      <c r="NA160"/>
      <c r="NB160"/>
      <c r="NC160"/>
      <c r="ND160"/>
      <c r="NE160"/>
      <c r="NF160"/>
      <c r="NG160"/>
      <c r="NH160"/>
      <c r="NI160"/>
      <c r="NJ160"/>
      <c r="NK160"/>
      <c r="NL160"/>
      <c r="NM160"/>
      <c r="NN160"/>
      <c r="NO160"/>
      <c r="NP160"/>
      <c r="NQ160"/>
      <c r="NR160"/>
      <c r="NS160"/>
      <c r="NT160"/>
      <c r="NU160"/>
      <c r="NV160"/>
      <c r="NW160"/>
      <c r="NX160"/>
      <c r="NY160"/>
      <c r="NZ160"/>
      <c r="OA160"/>
      <c r="OB160"/>
      <c r="OC160"/>
      <c r="OD160"/>
      <c r="OE160"/>
      <c r="OF160"/>
      <c r="OG160"/>
      <c r="OH160"/>
      <c r="OI160"/>
      <c r="OJ160"/>
      <c r="OK160"/>
      <c r="OL160"/>
      <c r="OM160"/>
      <c r="ON160"/>
      <c r="OO160"/>
      <c r="OP160"/>
      <c r="OQ160"/>
      <c r="OR160"/>
      <c r="OS160"/>
      <c r="OT160"/>
      <c r="OU160"/>
      <c r="OV160"/>
      <c r="OW160"/>
      <c r="OX160"/>
      <c r="OY160"/>
      <c r="OZ160"/>
      <c r="PA160"/>
      <c r="PB160"/>
      <c r="PC160"/>
      <c r="PD160"/>
      <c r="PE160"/>
      <c r="PF160"/>
      <c r="PG160"/>
      <c r="PH160"/>
      <c r="PI160"/>
      <c r="PJ160"/>
      <c r="PK160"/>
      <c r="PL160"/>
      <c r="PM160"/>
      <c r="PN160"/>
      <c r="PO160"/>
      <c r="PP160"/>
      <c r="PQ160"/>
      <c r="PR160"/>
      <c r="PS160"/>
      <c r="PT160"/>
      <c r="PU160"/>
      <c r="PV160"/>
      <c r="PW160"/>
      <c r="PX160"/>
      <c r="PY160"/>
      <c r="PZ160"/>
      <c r="QA160"/>
      <c r="QB160"/>
      <c r="QC160"/>
      <c r="QD160"/>
      <c r="QE160"/>
      <c r="QF160"/>
      <c r="QG160"/>
      <c r="QH160"/>
      <c r="QI160"/>
      <c r="QJ160"/>
      <c r="QK160"/>
      <c r="QL160"/>
      <c r="QM160"/>
      <c r="QN160"/>
      <c r="QO160"/>
      <c r="QP160"/>
      <c r="QQ160"/>
      <c r="QR160"/>
      <c r="QS160"/>
      <c r="QT160"/>
      <c r="QU160"/>
      <c r="QV160"/>
      <c r="QW160"/>
      <c r="QX160"/>
      <c r="QY160"/>
      <c r="QZ160"/>
      <c r="RA160"/>
      <c r="RB160"/>
      <c r="RC160"/>
      <c r="RD160"/>
      <c r="RE160"/>
      <c r="RF160"/>
      <c r="RG160"/>
      <c r="RH160"/>
      <c r="RI160"/>
      <c r="RJ160"/>
      <c r="RK160"/>
      <c r="RL160"/>
      <c r="RM160"/>
      <c r="RN160"/>
      <c r="RO160"/>
      <c r="RP160"/>
      <c r="RQ160"/>
      <c r="RR160"/>
      <c r="RS160"/>
      <c r="RT160"/>
      <c r="RU160"/>
      <c r="RV160"/>
      <c r="RW160"/>
      <c r="RX160"/>
      <c r="RY160"/>
      <c r="RZ160"/>
      <c r="SA160"/>
      <c r="SB160"/>
      <c r="SC160"/>
      <c r="SD160"/>
      <c r="SE160"/>
      <c r="SF160"/>
      <c r="SG160"/>
      <c r="SH160"/>
      <c r="SI160"/>
      <c r="SJ160"/>
      <c r="SK160"/>
      <c r="SL160"/>
      <c r="SM160"/>
      <c r="SN160"/>
      <c r="SO160"/>
      <c r="SP160"/>
      <c r="SQ160"/>
      <c r="SR160"/>
      <c r="SS160"/>
      <c r="ST160"/>
      <c r="SU160"/>
      <c r="SV160"/>
      <c r="SW160"/>
      <c r="SX160"/>
      <c r="SY160"/>
      <c r="SZ160"/>
      <c r="TA160"/>
      <c r="TB160"/>
      <c r="TC160"/>
      <c r="TD160"/>
      <c r="TE160"/>
      <c r="TF160"/>
      <c r="TG160"/>
      <c r="TH160"/>
      <c r="TI160"/>
      <c r="TJ160"/>
      <c r="TK160"/>
      <c r="TL160"/>
      <c r="TM160"/>
      <c r="TN160"/>
      <c r="TO160"/>
      <c r="TP160"/>
      <c r="TQ160"/>
      <c r="TR160"/>
      <c r="TS160"/>
      <c r="TT160"/>
      <c r="TU160"/>
      <c r="TV160"/>
      <c r="TW160"/>
      <c r="TX160"/>
      <c r="TY160"/>
      <c r="TZ160"/>
      <c r="UA160"/>
      <c r="UB160"/>
      <c r="UC160"/>
      <c r="UD160"/>
      <c r="UE160"/>
      <c r="UF160"/>
      <c r="UG160"/>
      <c r="UH160"/>
      <c r="UI160"/>
      <c r="UJ160"/>
      <c r="UK160"/>
      <c r="UL160"/>
      <c r="UM160"/>
      <c r="UN160"/>
      <c r="UO160"/>
      <c r="UP160"/>
      <c r="UQ160"/>
      <c r="UR160"/>
      <c r="US160"/>
      <c r="UT160"/>
      <c r="UU160"/>
      <c r="UV160"/>
      <c r="UW160"/>
      <c r="UX160"/>
      <c r="UY160"/>
      <c r="UZ160"/>
      <c r="VA160"/>
      <c r="VB160"/>
      <c r="VC160"/>
      <c r="VD160"/>
      <c r="VE160"/>
      <c r="VF160"/>
      <c r="VG160"/>
      <c r="VH160"/>
      <c r="VI160"/>
      <c r="VJ160"/>
      <c r="VK160"/>
      <c r="VL160"/>
      <c r="VM160"/>
      <c r="VN160"/>
      <c r="VO160"/>
      <c r="VP160"/>
      <c r="VQ160"/>
      <c r="VR160"/>
      <c r="VS160"/>
      <c r="VT160"/>
      <c r="VU160"/>
      <c r="VV160"/>
      <c r="VW160"/>
      <c r="VX160"/>
      <c r="VY160"/>
      <c r="VZ160"/>
      <c r="WA160"/>
      <c r="WB160"/>
      <c r="WC160"/>
      <c r="WD160"/>
      <c r="WE160"/>
      <c r="WF160"/>
      <c r="WG160"/>
      <c r="WH160"/>
      <c r="WI160"/>
      <c r="WJ160"/>
      <c r="WK160"/>
      <c r="WL160"/>
      <c r="WM160"/>
      <c r="WN160"/>
      <c r="WO160"/>
      <c r="WP160"/>
      <c r="WQ160"/>
      <c r="WR160"/>
      <c r="WS160"/>
      <c r="WT160"/>
      <c r="WU160"/>
      <c r="WV160"/>
      <c r="WW160"/>
      <c r="WX160"/>
      <c r="WY160"/>
      <c r="WZ160"/>
      <c r="XA160"/>
      <c r="XB160"/>
      <c r="XC160"/>
      <c r="XD160"/>
      <c r="XE160"/>
      <c r="XF160"/>
      <c r="XG160"/>
      <c r="XH160"/>
      <c r="XI160"/>
      <c r="XJ160"/>
      <c r="XK160"/>
      <c r="XL160"/>
      <c r="XM160"/>
      <c r="XN160"/>
      <c r="XO160"/>
      <c r="XP160"/>
      <c r="XQ160"/>
      <c r="XR160"/>
      <c r="XS160"/>
      <c r="XT160"/>
      <c r="XU160"/>
      <c r="XV160"/>
      <c r="XW160"/>
      <c r="XX160"/>
      <c r="XY160"/>
      <c r="XZ160"/>
      <c r="YA160"/>
      <c r="YB160"/>
      <c r="YC160"/>
      <c r="YD160"/>
      <c r="YE160"/>
      <c r="YF160"/>
      <c r="YG160"/>
      <c r="YH160"/>
      <c r="YI160"/>
      <c r="YJ160"/>
      <c r="YK160"/>
      <c r="YL160"/>
      <c r="YM160"/>
      <c r="YN160"/>
      <c r="YO160"/>
      <c r="YP160"/>
      <c r="YQ160"/>
      <c r="YR160"/>
      <c r="YS160"/>
      <c r="YT160"/>
      <c r="YU160"/>
      <c r="YV160"/>
      <c r="YW160"/>
      <c r="YX160"/>
      <c r="YY160"/>
      <c r="YZ160"/>
      <c r="ZA160"/>
      <c r="ZB160"/>
      <c r="ZC160"/>
      <c r="ZD160"/>
      <c r="ZE160"/>
      <c r="ZF160"/>
      <c r="ZG160"/>
      <c r="ZH160"/>
      <c r="ZI160"/>
      <c r="ZJ160"/>
      <c r="ZK160"/>
      <c r="ZL160"/>
      <c r="ZM160"/>
      <c r="ZN160"/>
      <c r="ZO160"/>
      <c r="ZP160"/>
      <c r="ZQ160"/>
      <c r="ZR160"/>
      <c r="ZS160"/>
      <c r="ZT160"/>
      <c r="ZU160"/>
      <c r="ZV160"/>
      <c r="ZW160"/>
      <c r="ZX160"/>
      <c r="ZY160"/>
      <c r="ZZ160" s="52"/>
      <c r="AAA160" s="192"/>
      <c r="AAD160" s="90"/>
      <c r="AAE160" s="519">
        <f t="shared" si="44"/>
        <v>1</v>
      </c>
      <c r="AAF160" s="190" t="s">
        <v>52</v>
      </c>
      <c r="AAG160" s="71"/>
      <c r="AAH160" s="71"/>
      <c r="AAI160" s="72"/>
      <c r="AAJ160" s="55"/>
      <c r="AAK160" s="491"/>
      <c r="AAL160" s="90"/>
    </row>
    <row r="161" spans="1:715" s="23" customFormat="1" ht="15.75" customHeight="1" outlineLevel="1">
      <c r="A161" s="171"/>
      <c r="B161" s="363" t="str">
        <f t="shared" ref="B161:B166" si="95">AAK161</f>
        <v>* requests Maggie provide numbers for new rules/divisions</v>
      </c>
      <c r="C161" s="256" t="s">
        <v>0</v>
      </c>
      <c r="D161" s="259"/>
      <c r="E161" s="263">
        <f t="shared" si="92"/>
        <v>1</v>
      </c>
      <c r="F161" s="457">
        <f t="shared" ca="1" si="90"/>
        <v>-14</v>
      </c>
      <c r="G161" s="264">
        <f t="shared" ref="G161" si="96">AAG161</f>
        <v>41554</v>
      </c>
      <c r="H161" s="264">
        <f t="shared" ref="H161" si="97">AAH161</f>
        <v>41554</v>
      </c>
      <c r="I161" s="244"/>
      <c r="J161" s="193"/>
      <c r="K161" s="46"/>
      <c r="L161" s="46"/>
      <c r="M161" s="46"/>
      <c r="N161" s="46"/>
      <c r="O161" s="46"/>
      <c r="P161" s="46"/>
      <c r="Q161" s="46"/>
      <c r="R161" s="46"/>
      <c r="S161" s="46"/>
      <c r="T161" s="46"/>
      <c r="U161" s="46"/>
      <c r="V161" s="46"/>
      <c r="W161" s="46"/>
      <c r="X161" s="46"/>
      <c r="Y161" s="46"/>
      <c r="Z161" s="46"/>
      <c r="AA161" s="46"/>
      <c r="AB161" s="46"/>
      <c r="AC161" s="46"/>
      <c r="AD161" s="46"/>
      <c r="AE161" s="46"/>
      <c r="AF161" s="46"/>
      <c r="AG161" s="46"/>
      <c r="AH161" s="46"/>
      <c r="AI161" s="46"/>
      <c r="AJ161" s="46"/>
      <c r="AK161" s="46"/>
      <c r="AL161" s="46"/>
      <c r="AM161" s="46"/>
      <c r="AN161" s="46"/>
      <c r="AO161" s="46"/>
      <c r="AP161" s="46"/>
      <c r="AQ161" s="46"/>
      <c r="AR161" s="46"/>
      <c r="AS161" s="46"/>
      <c r="AT161" s="46"/>
      <c r="AU161" s="46"/>
      <c r="AV161" s="46"/>
      <c r="AW161" s="46"/>
      <c r="AX161" s="46"/>
      <c r="AY161" s="46"/>
      <c r="AZ161" s="46"/>
      <c r="BA161" s="46"/>
      <c r="BB161" s="46"/>
      <c r="BC161" s="46"/>
      <c r="BD161" s="46"/>
      <c r="BE161" s="46"/>
      <c r="BF161" s="46"/>
      <c r="BG161" s="46"/>
      <c r="BH161" s="46"/>
      <c r="BI161" s="46"/>
      <c r="BJ161" s="46"/>
      <c r="BK161" s="46"/>
      <c r="BL161" s="46"/>
      <c r="BM161" s="46"/>
      <c r="BN161" s="46"/>
      <c r="BO161" s="46"/>
      <c r="BP161" s="46"/>
      <c r="BQ161" s="46"/>
      <c r="BR161" s="46"/>
      <c r="BS161" s="46"/>
      <c r="BT161" s="46"/>
      <c r="BU161" s="46"/>
      <c r="BV161" s="46"/>
      <c r="BW161" s="46"/>
      <c r="BX161" s="46"/>
      <c r="BY161" s="46"/>
      <c r="BZ161" s="46"/>
      <c r="CA161" s="46"/>
      <c r="CB161" s="46"/>
      <c r="CC161" s="46"/>
      <c r="CD161" s="46"/>
      <c r="CE161" s="46"/>
      <c r="CF161" s="46"/>
      <c r="CG161" s="46"/>
      <c r="CH161" s="46"/>
      <c r="CI161" s="46"/>
      <c r="CJ161" s="46"/>
      <c r="CK161" s="46"/>
      <c r="CL161" s="46"/>
      <c r="CM161" s="46"/>
      <c r="CN161" s="46"/>
      <c r="CO161" s="46"/>
      <c r="CP161" s="46"/>
      <c r="CQ161" s="46"/>
      <c r="CR161" s="46"/>
      <c r="CS161" s="46"/>
      <c r="CT161" s="46"/>
      <c r="CU161" s="46"/>
      <c r="CV161" s="46"/>
      <c r="CW161" s="46"/>
      <c r="CX161" s="46"/>
      <c r="CY161" s="46"/>
      <c r="CZ161" s="46"/>
      <c r="DA161" s="46"/>
      <c r="DB161" s="46"/>
      <c r="DC161" s="46"/>
      <c r="DD161" s="46"/>
      <c r="DE161" s="46"/>
      <c r="DF161" s="46"/>
      <c r="DG161" s="46"/>
      <c r="DH161" s="46"/>
      <c r="DI161" s="46"/>
      <c r="DJ161" s="46"/>
      <c r="DK161" s="46"/>
      <c r="DL161" s="46"/>
      <c r="DM161" s="46"/>
      <c r="DN161" s="46"/>
      <c r="DO161" s="46"/>
      <c r="DP161" s="46"/>
      <c r="DQ161"/>
      <c r="DR161"/>
      <c r="DS161"/>
      <c r="DT161"/>
      <c r="DU161"/>
      <c r="DV161"/>
      <c r="DW161"/>
      <c r="DX161"/>
      <c r="DY161"/>
      <c r="DZ161"/>
      <c r="EA161"/>
      <c r="EB161"/>
      <c r="EC161"/>
      <c r="ED161"/>
      <c r="EE161"/>
      <c r="EF161"/>
      <c r="EG161"/>
      <c r="EH161"/>
      <c r="EI161"/>
      <c r="EJ161"/>
      <c r="EK161"/>
      <c r="EL161"/>
      <c r="EM161"/>
      <c r="EN161"/>
      <c r="EO161"/>
      <c r="EP161"/>
      <c r="EQ161"/>
      <c r="ER161"/>
      <c r="ES161"/>
      <c r="ET161"/>
      <c r="EU161"/>
      <c r="EV161"/>
      <c r="EW161"/>
      <c r="EX161"/>
      <c r="EY161"/>
      <c r="EZ161"/>
      <c r="FA161"/>
      <c r="FB161"/>
      <c r="FC161"/>
      <c r="FD161"/>
      <c r="FE161"/>
      <c r="FF161"/>
      <c r="FG161"/>
      <c r="FH161"/>
      <c r="FI161"/>
      <c r="FJ161"/>
      <c r="FK161"/>
      <c r="FL161"/>
      <c r="FM161"/>
      <c r="FN161"/>
      <c r="FO161"/>
      <c r="FP161"/>
      <c r="FQ161"/>
      <c r="FR161"/>
      <c r="FS161"/>
      <c r="FT161"/>
      <c r="FU161"/>
      <c r="FV161"/>
      <c r="FW161"/>
      <c r="FX161"/>
      <c r="FY161"/>
      <c r="FZ161"/>
      <c r="GA161"/>
      <c r="GB161"/>
      <c r="GC161"/>
      <c r="GD161"/>
      <c r="GE161"/>
      <c r="GF161"/>
      <c r="GG161"/>
      <c r="GH161"/>
      <c r="GI161"/>
      <c r="GJ161"/>
      <c r="GK161"/>
      <c r="GL161"/>
      <c r="GM161"/>
      <c r="GN161"/>
      <c r="GO161"/>
      <c r="GP161"/>
      <c r="GQ161"/>
      <c r="GR161"/>
      <c r="GS161"/>
      <c r="GT161"/>
      <c r="GU161"/>
      <c r="GV161"/>
      <c r="GW161"/>
      <c r="GX161"/>
      <c r="GY161"/>
      <c r="GZ161"/>
      <c r="HA161"/>
      <c r="HB161"/>
      <c r="HC161"/>
      <c r="HD161"/>
      <c r="HE161"/>
      <c r="HF161"/>
      <c r="HG161"/>
      <c r="HH161"/>
      <c r="HI161"/>
      <c r="HJ161"/>
      <c r="HK161"/>
      <c r="HL161"/>
      <c r="HM161"/>
      <c r="HN161"/>
      <c r="HO161"/>
      <c r="HP161"/>
      <c r="HQ161"/>
      <c r="HR161"/>
      <c r="HS161"/>
      <c r="HT161"/>
      <c r="HU161"/>
      <c r="HV161"/>
      <c r="HW161"/>
      <c r="HX161"/>
      <c r="HY161"/>
      <c r="HZ161"/>
      <c r="IA161"/>
      <c r="IB161"/>
      <c r="IC161"/>
      <c r="ID161"/>
      <c r="IE161"/>
      <c r="IF161"/>
      <c r="IG161"/>
      <c r="IH161"/>
      <c r="II161"/>
      <c r="IJ161"/>
      <c r="IK161"/>
      <c r="IL161"/>
      <c r="IM161"/>
      <c r="IN161"/>
      <c r="IO161"/>
      <c r="IP161"/>
      <c r="IQ161"/>
      <c r="IR161"/>
      <c r="IS161"/>
      <c r="IT161"/>
      <c r="IU161"/>
      <c r="IV161"/>
      <c r="IW161"/>
      <c r="IX161"/>
      <c r="IY161"/>
      <c r="IZ161"/>
      <c r="JA161"/>
      <c r="JB161"/>
      <c r="JC161"/>
      <c r="JD161"/>
      <c r="JE161"/>
      <c r="JF161"/>
      <c r="JG161"/>
      <c r="JH161"/>
      <c r="JI161"/>
      <c r="JJ161"/>
      <c r="JK161"/>
      <c r="JL161"/>
      <c r="JM161"/>
      <c r="JN161"/>
      <c r="JO161"/>
      <c r="JP161"/>
      <c r="JQ161"/>
      <c r="JR161"/>
      <c r="JS161"/>
      <c r="JT161"/>
      <c r="JU161"/>
      <c r="JV161"/>
      <c r="JW161"/>
      <c r="JX161"/>
      <c r="JY161"/>
      <c r="JZ161"/>
      <c r="KA161"/>
      <c r="KB161"/>
      <c r="KC161"/>
      <c r="KD161"/>
      <c r="KE161"/>
      <c r="KF161"/>
      <c r="KG161"/>
      <c r="KH161"/>
      <c r="KI161"/>
      <c r="KJ161"/>
      <c r="KK161"/>
      <c r="KL161"/>
      <c r="KM161"/>
      <c r="KN161"/>
      <c r="KO161"/>
      <c r="KP161"/>
      <c r="KQ161"/>
      <c r="KR161"/>
      <c r="KS161"/>
      <c r="KT161"/>
      <c r="KU161"/>
      <c r="KV161"/>
      <c r="KW161"/>
      <c r="KX161"/>
      <c r="KY161"/>
      <c r="KZ161"/>
      <c r="LA161"/>
      <c r="LB161"/>
      <c r="LC161"/>
      <c r="LD161"/>
      <c r="LE161"/>
      <c r="LF161"/>
      <c r="LG161"/>
      <c r="LH161"/>
      <c r="LI161"/>
      <c r="LJ161"/>
      <c r="LK161"/>
      <c r="LL161"/>
      <c r="LM161"/>
      <c r="LN161"/>
      <c r="LO161"/>
      <c r="LP161"/>
      <c r="LQ161"/>
      <c r="LR161"/>
      <c r="LS161"/>
      <c r="LT161"/>
      <c r="LU161"/>
      <c r="LV161"/>
      <c r="LW161"/>
      <c r="LX161"/>
      <c r="LY161"/>
      <c r="LZ161"/>
      <c r="MA161"/>
      <c r="MB161"/>
      <c r="MC161"/>
      <c r="MD161"/>
      <c r="ME161"/>
      <c r="MF161"/>
      <c r="MG161"/>
      <c r="MH161"/>
      <c r="MI161"/>
      <c r="MJ161"/>
      <c r="MK161"/>
      <c r="ML161"/>
      <c r="MM161"/>
      <c r="MN161"/>
      <c r="MO161"/>
      <c r="MP161"/>
      <c r="MQ161"/>
      <c r="MR161"/>
      <c r="MS161"/>
      <c r="MT161"/>
      <c r="MU161"/>
      <c r="MV161"/>
      <c r="MW161"/>
      <c r="MX161"/>
      <c r="MY161"/>
      <c r="MZ161"/>
      <c r="NA161"/>
      <c r="NB161"/>
      <c r="NC161"/>
      <c r="ND161"/>
      <c r="NE161"/>
      <c r="NF161"/>
      <c r="NG161"/>
      <c r="NH161"/>
      <c r="NI161"/>
      <c r="NJ161"/>
      <c r="NK161"/>
      <c r="NL161"/>
      <c r="NM161"/>
      <c r="NN161"/>
      <c r="NO161"/>
      <c r="NP161"/>
      <c r="NQ161"/>
      <c r="NR161"/>
      <c r="NS161"/>
      <c r="NT161"/>
      <c r="NU161"/>
      <c r="NV161"/>
      <c r="NW161"/>
      <c r="NX161"/>
      <c r="NY161"/>
      <c r="NZ161"/>
      <c r="OA161"/>
      <c r="OB161"/>
      <c r="OC161"/>
      <c r="OD161"/>
      <c r="OE161"/>
      <c r="OF161"/>
      <c r="OG161"/>
      <c r="OH161"/>
      <c r="OI161"/>
      <c r="OJ161"/>
      <c r="OK161"/>
      <c r="OL161"/>
      <c r="OM161"/>
      <c r="ON161"/>
      <c r="OO161"/>
      <c r="OP161"/>
      <c r="OQ161"/>
      <c r="OR161"/>
      <c r="OS161"/>
      <c r="OT161"/>
      <c r="OU161"/>
      <c r="OV161"/>
      <c r="OW161"/>
      <c r="OX161"/>
      <c r="OY161"/>
      <c r="OZ161"/>
      <c r="PA161"/>
      <c r="PB161"/>
      <c r="PC161"/>
      <c r="PD161"/>
      <c r="PE161"/>
      <c r="PF161"/>
      <c r="PG161"/>
      <c r="PH161"/>
      <c r="PI161"/>
      <c r="PJ161"/>
      <c r="PK161"/>
      <c r="PL161"/>
      <c r="PM161"/>
      <c r="PN161"/>
      <c r="PO161"/>
      <c r="PP161"/>
      <c r="PQ161"/>
      <c r="PR161"/>
      <c r="PS161"/>
      <c r="PT161"/>
      <c r="PU161"/>
      <c r="PV161"/>
      <c r="PW161"/>
      <c r="PX161"/>
      <c r="PY161"/>
      <c r="PZ161"/>
      <c r="QA161"/>
      <c r="QB161"/>
      <c r="QC161"/>
      <c r="QD161"/>
      <c r="QE161"/>
      <c r="QF161"/>
      <c r="QG161"/>
      <c r="QH161"/>
      <c r="QI161"/>
      <c r="QJ161"/>
      <c r="QK161"/>
      <c r="QL161"/>
      <c r="QM161"/>
      <c r="QN161"/>
      <c r="QO161"/>
      <c r="QP161"/>
      <c r="QQ161"/>
      <c r="QR161"/>
      <c r="QS161"/>
      <c r="QT161"/>
      <c r="QU161"/>
      <c r="QV161"/>
      <c r="QW161"/>
      <c r="QX161"/>
      <c r="QY161"/>
      <c r="QZ161"/>
      <c r="RA161"/>
      <c r="RB161"/>
      <c r="RC161"/>
      <c r="RD161"/>
      <c r="RE161"/>
      <c r="RF161"/>
      <c r="RG161"/>
      <c r="RH161"/>
      <c r="RI161"/>
      <c r="RJ161"/>
      <c r="RK161"/>
      <c r="RL161"/>
      <c r="RM161"/>
      <c r="RN161"/>
      <c r="RO161"/>
      <c r="RP161"/>
      <c r="RQ161"/>
      <c r="RR161"/>
      <c r="RS161"/>
      <c r="RT161"/>
      <c r="RU161"/>
      <c r="RV161"/>
      <c r="RW161"/>
      <c r="RX161"/>
      <c r="RY161"/>
      <c r="RZ161"/>
      <c r="SA161"/>
      <c r="SB161"/>
      <c r="SC161"/>
      <c r="SD161"/>
      <c r="SE161"/>
      <c r="SF161"/>
      <c r="SG161"/>
      <c r="SH161"/>
      <c r="SI161"/>
      <c r="SJ161"/>
      <c r="SK161"/>
      <c r="SL161"/>
      <c r="SM161"/>
      <c r="SN161"/>
      <c r="SO161"/>
      <c r="SP161"/>
      <c r="SQ161"/>
      <c r="SR161"/>
      <c r="SS161"/>
      <c r="ST161"/>
      <c r="SU161"/>
      <c r="SV161"/>
      <c r="SW161"/>
      <c r="SX161"/>
      <c r="SY161"/>
      <c r="SZ161"/>
      <c r="TA161"/>
      <c r="TB161"/>
      <c r="TC161"/>
      <c r="TD161"/>
      <c r="TE161"/>
      <c r="TF161"/>
      <c r="TG161"/>
      <c r="TH161"/>
      <c r="TI161"/>
      <c r="TJ161"/>
      <c r="TK161"/>
      <c r="TL161"/>
      <c r="TM161"/>
      <c r="TN161"/>
      <c r="TO161"/>
      <c r="TP161"/>
      <c r="TQ161"/>
      <c r="TR161"/>
      <c r="TS161"/>
      <c r="TT161"/>
      <c r="TU161"/>
      <c r="TV161"/>
      <c r="TW161"/>
      <c r="TX161"/>
      <c r="TY161"/>
      <c r="TZ161"/>
      <c r="UA161"/>
      <c r="UB161"/>
      <c r="UC161"/>
      <c r="UD161"/>
      <c r="UE161"/>
      <c r="UF161"/>
      <c r="UG161"/>
      <c r="UH161"/>
      <c r="UI161"/>
      <c r="UJ161"/>
      <c r="UK161"/>
      <c r="UL161"/>
      <c r="UM161"/>
      <c r="UN161"/>
      <c r="UO161"/>
      <c r="UP161"/>
      <c r="UQ161"/>
      <c r="UR161"/>
      <c r="US161"/>
      <c r="UT161"/>
      <c r="UU161"/>
      <c r="UV161"/>
      <c r="UW161"/>
      <c r="UX161"/>
      <c r="UY161"/>
      <c r="UZ161"/>
      <c r="VA161"/>
      <c r="VB161"/>
      <c r="VC161"/>
      <c r="VD161"/>
      <c r="VE161"/>
      <c r="VF161"/>
      <c r="VG161"/>
      <c r="VH161"/>
      <c r="VI161"/>
      <c r="VJ161"/>
      <c r="VK161"/>
      <c r="VL161"/>
      <c r="VM161"/>
      <c r="VN161"/>
      <c r="VO161"/>
      <c r="VP161"/>
      <c r="VQ161"/>
      <c r="VR161"/>
      <c r="VS161"/>
      <c r="VT161"/>
      <c r="VU161"/>
      <c r="VV161"/>
      <c r="VW161"/>
      <c r="VX161"/>
      <c r="VY161"/>
      <c r="VZ161"/>
      <c r="WA161"/>
      <c r="WB161"/>
      <c r="WC161"/>
      <c r="WD161"/>
      <c r="WE161"/>
      <c r="WF161"/>
      <c r="WG161"/>
      <c r="WH161"/>
      <c r="WI161"/>
      <c r="WJ161"/>
      <c r="WK161"/>
      <c r="WL161"/>
      <c r="WM161"/>
      <c r="WN161"/>
      <c r="WO161"/>
      <c r="WP161"/>
      <c r="WQ161"/>
      <c r="WR161"/>
      <c r="WS161"/>
      <c r="WT161"/>
      <c r="WU161"/>
      <c r="WV161"/>
      <c r="WW161"/>
      <c r="WX161"/>
      <c r="WY161"/>
      <c r="WZ161"/>
      <c r="XA161"/>
      <c r="XB161"/>
      <c r="XC161"/>
      <c r="XD161"/>
      <c r="XE161"/>
      <c r="XF161"/>
      <c r="XG161"/>
      <c r="XH161"/>
      <c r="XI161"/>
      <c r="XJ161"/>
      <c r="XK161"/>
      <c r="XL161"/>
      <c r="XM161"/>
      <c r="XN161"/>
      <c r="XO161"/>
      <c r="XP161"/>
      <c r="XQ161"/>
      <c r="XR161"/>
      <c r="XS161"/>
      <c r="XT161"/>
      <c r="XU161"/>
      <c r="XV161"/>
      <c r="XW161"/>
      <c r="XX161"/>
      <c r="XY161"/>
      <c r="XZ161"/>
      <c r="YA161"/>
      <c r="YB161"/>
      <c r="YC161"/>
      <c r="YD161"/>
      <c r="YE161"/>
      <c r="YF161"/>
      <c r="YG161"/>
      <c r="YH161"/>
      <c r="YI161"/>
      <c r="YJ161"/>
      <c r="YK161"/>
      <c r="YL161"/>
      <c r="YM161"/>
      <c r="YN161"/>
      <c r="YO161"/>
      <c r="YP161"/>
      <c r="YQ161"/>
      <c r="YR161"/>
      <c r="YS161"/>
      <c r="YT161"/>
      <c r="YU161"/>
      <c r="YV161"/>
      <c r="YW161"/>
      <c r="YX161"/>
      <c r="YY161"/>
      <c r="YZ161"/>
      <c r="ZA161"/>
      <c r="ZB161"/>
      <c r="ZC161"/>
      <c r="ZD161"/>
      <c r="ZE161"/>
      <c r="ZF161"/>
      <c r="ZG161"/>
      <c r="ZH161"/>
      <c r="ZI161"/>
      <c r="ZJ161"/>
      <c r="ZK161"/>
      <c r="ZL161"/>
      <c r="ZM161"/>
      <c r="ZN161"/>
      <c r="ZO161"/>
      <c r="ZP161"/>
      <c r="ZQ161"/>
      <c r="ZR161"/>
      <c r="ZS161"/>
      <c r="ZT161"/>
      <c r="ZU161"/>
      <c r="ZV161"/>
      <c r="ZW161"/>
      <c r="ZX161"/>
      <c r="ZY161"/>
      <c r="ZZ161" s="52"/>
      <c r="AAA161" s="192"/>
      <c r="AAD161" s="90"/>
      <c r="AAE161" s="519">
        <f t="shared" si="44"/>
        <v>1</v>
      </c>
      <c r="AAF161" s="90"/>
      <c r="AAG161" s="73">
        <f>G159</f>
        <v>41554</v>
      </c>
      <c r="AAH161" s="73">
        <f t="shared" si="56"/>
        <v>41554</v>
      </c>
      <c r="AAI161" s="72"/>
      <c r="AAJ161" s="62"/>
      <c r="AAK161" s="92" t="str">
        <f>"* requests "&amp;S.Staff.AgencyRulesCoordinator&amp;" provide numbers for new rules/divisions"</f>
        <v>* requests Maggie provide numbers for new rules/divisions</v>
      </c>
      <c r="AAL161" s="90"/>
    </row>
    <row r="162" spans="1:715" s="23" customFormat="1" ht="15.75" customHeight="1" outlineLevel="1">
      <c r="A162" s="171"/>
      <c r="B162" s="291" t="str">
        <f t="shared" si="95"/>
        <v>Maggie obtains, verifies, provides previously unused numbers</v>
      </c>
      <c r="C162" s="256" t="s">
        <v>0</v>
      </c>
      <c r="D162" s="259"/>
      <c r="E162" s="263">
        <f t="shared" si="92"/>
        <v>1</v>
      </c>
      <c r="F162" s="457">
        <f t="shared" ca="1" si="90"/>
        <v>-14</v>
      </c>
      <c r="G162" s="264">
        <f t="shared" ref="G162:G163" si="98">AAG162</f>
        <v>41554</v>
      </c>
      <c r="H162" s="264">
        <f t="shared" ref="H162:H163" si="99">AAH162</f>
        <v>41554</v>
      </c>
      <c r="I162" s="244"/>
      <c r="J162" s="193"/>
      <c r="K162" s="46"/>
      <c r="L162" s="46"/>
      <c r="M162" s="46"/>
      <c r="N162" s="46"/>
      <c r="O162" s="46"/>
      <c r="P162" s="46"/>
      <c r="Q162" s="46"/>
      <c r="R162" s="46"/>
      <c r="S162" s="46"/>
      <c r="T162" s="46"/>
      <c r="U162" s="46"/>
      <c r="V162" s="46"/>
      <c r="W162" s="46"/>
      <c r="X162" s="46"/>
      <c r="Y162" s="46"/>
      <c r="Z162" s="46"/>
      <c r="AA162" s="46"/>
      <c r="AB162" s="46"/>
      <c r="AC162" s="46"/>
      <c r="AD162" s="46"/>
      <c r="AE162" s="46"/>
      <c r="AF162" s="46"/>
      <c r="AG162" s="46"/>
      <c r="AH162" s="46"/>
      <c r="AI162" s="46"/>
      <c r="AJ162" s="46"/>
      <c r="AK162" s="46"/>
      <c r="AL162" s="46"/>
      <c r="AM162" s="46"/>
      <c r="AN162" s="46"/>
      <c r="AO162" s="46"/>
      <c r="AP162" s="46"/>
      <c r="AQ162" s="46"/>
      <c r="AR162" s="46"/>
      <c r="AS162" s="46"/>
      <c r="AT162" s="46"/>
      <c r="AU162" s="46"/>
      <c r="AV162" s="46"/>
      <c r="AW162" s="46"/>
      <c r="AX162" s="46"/>
      <c r="AY162" s="46"/>
      <c r="AZ162" s="46"/>
      <c r="BA162" s="46"/>
      <c r="BB162" s="46"/>
      <c r="BC162" s="46"/>
      <c r="BD162" s="46"/>
      <c r="BE162" s="46"/>
      <c r="BF162" s="46"/>
      <c r="BG162" s="46"/>
      <c r="BH162" s="46"/>
      <c r="BI162" s="46"/>
      <c r="BJ162" s="46"/>
      <c r="BK162" s="46"/>
      <c r="BL162" s="46"/>
      <c r="BM162" s="46"/>
      <c r="BN162" s="46"/>
      <c r="BO162" s="46"/>
      <c r="BP162" s="46"/>
      <c r="BQ162" s="46"/>
      <c r="BR162" s="46"/>
      <c r="BS162" s="46"/>
      <c r="BT162" s="46"/>
      <c r="BU162" s="46"/>
      <c r="BV162" s="46"/>
      <c r="BW162" s="46"/>
      <c r="BX162" s="46"/>
      <c r="BY162" s="46"/>
      <c r="BZ162" s="46"/>
      <c r="CA162" s="46"/>
      <c r="CB162" s="46"/>
      <c r="CC162" s="46"/>
      <c r="CD162" s="46"/>
      <c r="CE162" s="46"/>
      <c r="CF162" s="46"/>
      <c r="CG162" s="46"/>
      <c r="CH162" s="46"/>
      <c r="CI162" s="46"/>
      <c r="CJ162" s="46"/>
      <c r="CK162" s="46"/>
      <c r="CL162" s="46"/>
      <c r="CM162" s="46"/>
      <c r="CN162" s="46"/>
      <c r="CO162" s="46"/>
      <c r="CP162" s="46"/>
      <c r="CQ162" s="46"/>
      <c r="CR162" s="46"/>
      <c r="CS162" s="46"/>
      <c r="CT162" s="46"/>
      <c r="CU162" s="46"/>
      <c r="CV162" s="46"/>
      <c r="CW162" s="46"/>
      <c r="CX162" s="46"/>
      <c r="CY162" s="46"/>
      <c r="CZ162" s="46"/>
      <c r="DA162" s="46"/>
      <c r="DB162" s="46"/>
      <c r="DC162" s="46"/>
      <c r="DD162" s="46"/>
      <c r="DE162" s="46"/>
      <c r="DF162" s="46"/>
      <c r="DG162" s="46"/>
      <c r="DH162" s="46"/>
      <c r="DI162" s="46"/>
      <c r="DJ162" s="46"/>
      <c r="DK162" s="46"/>
      <c r="DL162" s="46"/>
      <c r="DM162" s="46"/>
      <c r="DN162" s="46"/>
      <c r="DO162" s="46"/>
      <c r="DP162" s="46"/>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c r="EX162"/>
      <c r="EY162"/>
      <c r="EZ162"/>
      <c r="FA162"/>
      <c r="FB162"/>
      <c r="FC162"/>
      <c r="FD162"/>
      <c r="FE162"/>
      <c r="FF162"/>
      <c r="FG162"/>
      <c r="FH162"/>
      <c r="FI162"/>
      <c r="FJ162"/>
      <c r="FK162"/>
      <c r="FL162"/>
      <c r="FM162"/>
      <c r="FN162"/>
      <c r="FO162"/>
      <c r="FP162"/>
      <c r="FQ162"/>
      <c r="FR162"/>
      <c r="FS162"/>
      <c r="FT162"/>
      <c r="FU162"/>
      <c r="FV162"/>
      <c r="FW162"/>
      <c r="FX162"/>
      <c r="FY162"/>
      <c r="FZ162"/>
      <c r="GA162"/>
      <c r="GB162"/>
      <c r="GC162"/>
      <c r="GD162"/>
      <c r="GE162"/>
      <c r="GF162"/>
      <c r="GG162"/>
      <c r="GH162"/>
      <c r="GI162"/>
      <c r="GJ162"/>
      <c r="GK162"/>
      <c r="GL162"/>
      <c r="GM162"/>
      <c r="GN162"/>
      <c r="GO162"/>
      <c r="GP162"/>
      <c r="GQ162"/>
      <c r="GR162"/>
      <c r="GS162"/>
      <c r="GT162"/>
      <c r="GU162"/>
      <c r="GV162"/>
      <c r="GW162"/>
      <c r="GX162"/>
      <c r="GY162"/>
      <c r="GZ162"/>
      <c r="HA162"/>
      <c r="HB162"/>
      <c r="HC162"/>
      <c r="HD162"/>
      <c r="HE162"/>
      <c r="HF162"/>
      <c r="HG162"/>
      <c r="HH162"/>
      <c r="HI162"/>
      <c r="HJ162"/>
      <c r="HK162"/>
      <c r="HL162"/>
      <c r="HM162"/>
      <c r="HN162"/>
      <c r="HO162"/>
      <c r="HP162"/>
      <c r="HQ162"/>
      <c r="HR162"/>
      <c r="HS162"/>
      <c r="HT162"/>
      <c r="HU162"/>
      <c r="HV162"/>
      <c r="HW162"/>
      <c r="HX162"/>
      <c r="HY162"/>
      <c r="HZ162"/>
      <c r="IA162"/>
      <c r="IB162"/>
      <c r="IC162"/>
      <c r="ID162"/>
      <c r="IE162"/>
      <c r="IF162"/>
      <c r="IG162"/>
      <c r="IH162"/>
      <c r="II162"/>
      <c r="IJ162"/>
      <c r="IK162"/>
      <c r="IL162"/>
      <c r="IM162"/>
      <c r="IN162"/>
      <c r="IO162"/>
      <c r="IP162"/>
      <c r="IQ162"/>
      <c r="IR162"/>
      <c r="IS162"/>
      <c r="IT162"/>
      <c r="IU162"/>
      <c r="IV162"/>
      <c r="IW162"/>
      <c r="IX162"/>
      <c r="IY162"/>
      <c r="IZ162"/>
      <c r="JA162"/>
      <c r="JB162"/>
      <c r="JC162"/>
      <c r="JD162"/>
      <c r="JE162"/>
      <c r="JF162"/>
      <c r="JG162"/>
      <c r="JH162"/>
      <c r="JI162"/>
      <c r="JJ162"/>
      <c r="JK162"/>
      <c r="JL162"/>
      <c r="JM162"/>
      <c r="JN162"/>
      <c r="JO162"/>
      <c r="JP162"/>
      <c r="JQ162"/>
      <c r="JR162"/>
      <c r="JS162"/>
      <c r="JT162"/>
      <c r="JU162"/>
      <c r="JV162"/>
      <c r="JW162"/>
      <c r="JX162"/>
      <c r="JY162"/>
      <c r="JZ162"/>
      <c r="KA162"/>
      <c r="KB162"/>
      <c r="KC162"/>
      <c r="KD162"/>
      <c r="KE162"/>
      <c r="KF162"/>
      <c r="KG162"/>
      <c r="KH162"/>
      <c r="KI162"/>
      <c r="KJ162"/>
      <c r="KK162"/>
      <c r="KL162"/>
      <c r="KM162"/>
      <c r="KN162"/>
      <c r="KO162"/>
      <c r="KP162"/>
      <c r="KQ162"/>
      <c r="KR162"/>
      <c r="KS162"/>
      <c r="KT162"/>
      <c r="KU162"/>
      <c r="KV162"/>
      <c r="KW162"/>
      <c r="KX162"/>
      <c r="KY162"/>
      <c r="KZ162"/>
      <c r="LA162"/>
      <c r="LB162"/>
      <c r="LC162"/>
      <c r="LD162"/>
      <c r="LE162"/>
      <c r="LF162"/>
      <c r="LG162"/>
      <c r="LH162"/>
      <c r="LI162"/>
      <c r="LJ162"/>
      <c r="LK162"/>
      <c r="LL162"/>
      <c r="LM162"/>
      <c r="LN162"/>
      <c r="LO162"/>
      <c r="LP162"/>
      <c r="LQ162"/>
      <c r="LR162"/>
      <c r="LS162"/>
      <c r="LT162"/>
      <c r="LU162"/>
      <c r="LV162"/>
      <c r="LW162"/>
      <c r="LX162"/>
      <c r="LY162"/>
      <c r="LZ162"/>
      <c r="MA162"/>
      <c r="MB162"/>
      <c r="MC162"/>
      <c r="MD162"/>
      <c r="ME162"/>
      <c r="MF162"/>
      <c r="MG162"/>
      <c r="MH162"/>
      <c r="MI162"/>
      <c r="MJ162"/>
      <c r="MK162"/>
      <c r="ML162"/>
      <c r="MM162"/>
      <c r="MN162"/>
      <c r="MO162"/>
      <c r="MP162"/>
      <c r="MQ162"/>
      <c r="MR162"/>
      <c r="MS162"/>
      <c r="MT162"/>
      <c r="MU162"/>
      <c r="MV162"/>
      <c r="MW162"/>
      <c r="MX162"/>
      <c r="MY162"/>
      <c r="MZ162"/>
      <c r="NA162"/>
      <c r="NB162"/>
      <c r="NC162"/>
      <c r="ND162"/>
      <c r="NE162"/>
      <c r="NF162"/>
      <c r="NG162"/>
      <c r="NH162"/>
      <c r="NI162"/>
      <c r="NJ162"/>
      <c r="NK162"/>
      <c r="NL162"/>
      <c r="NM162"/>
      <c r="NN162"/>
      <c r="NO162"/>
      <c r="NP162"/>
      <c r="NQ162"/>
      <c r="NR162"/>
      <c r="NS162"/>
      <c r="NT162"/>
      <c r="NU162"/>
      <c r="NV162"/>
      <c r="NW162"/>
      <c r="NX162"/>
      <c r="NY162"/>
      <c r="NZ162"/>
      <c r="OA162"/>
      <c r="OB162"/>
      <c r="OC162"/>
      <c r="OD162"/>
      <c r="OE162"/>
      <c r="OF162"/>
      <c r="OG162"/>
      <c r="OH162"/>
      <c r="OI162"/>
      <c r="OJ162"/>
      <c r="OK162"/>
      <c r="OL162"/>
      <c r="OM162"/>
      <c r="ON162"/>
      <c r="OO162"/>
      <c r="OP162"/>
      <c r="OQ162"/>
      <c r="OR162"/>
      <c r="OS162"/>
      <c r="OT162"/>
      <c r="OU162"/>
      <c r="OV162"/>
      <c r="OW162"/>
      <c r="OX162"/>
      <c r="OY162"/>
      <c r="OZ162"/>
      <c r="PA162"/>
      <c r="PB162"/>
      <c r="PC162"/>
      <c r="PD162"/>
      <c r="PE162"/>
      <c r="PF162"/>
      <c r="PG162"/>
      <c r="PH162"/>
      <c r="PI162"/>
      <c r="PJ162"/>
      <c r="PK162"/>
      <c r="PL162"/>
      <c r="PM162"/>
      <c r="PN162"/>
      <c r="PO162"/>
      <c r="PP162"/>
      <c r="PQ162"/>
      <c r="PR162"/>
      <c r="PS162"/>
      <c r="PT162"/>
      <c r="PU162"/>
      <c r="PV162"/>
      <c r="PW162"/>
      <c r="PX162"/>
      <c r="PY162"/>
      <c r="PZ162"/>
      <c r="QA162"/>
      <c r="QB162"/>
      <c r="QC162"/>
      <c r="QD162"/>
      <c r="QE162"/>
      <c r="QF162"/>
      <c r="QG162"/>
      <c r="QH162"/>
      <c r="QI162"/>
      <c r="QJ162"/>
      <c r="QK162"/>
      <c r="QL162"/>
      <c r="QM162"/>
      <c r="QN162"/>
      <c r="QO162"/>
      <c r="QP162"/>
      <c r="QQ162"/>
      <c r="QR162"/>
      <c r="QS162"/>
      <c r="QT162"/>
      <c r="QU162"/>
      <c r="QV162"/>
      <c r="QW162"/>
      <c r="QX162"/>
      <c r="QY162"/>
      <c r="QZ162"/>
      <c r="RA162"/>
      <c r="RB162"/>
      <c r="RC162"/>
      <c r="RD162"/>
      <c r="RE162"/>
      <c r="RF162"/>
      <c r="RG162"/>
      <c r="RH162"/>
      <c r="RI162"/>
      <c r="RJ162"/>
      <c r="RK162"/>
      <c r="RL162"/>
      <c r="RM162"/>
      <c r="RN162"/>
      <c r="RO162"/>
      <c r="RP162"/>
      <c r="RQ162"/>
      <c r="RR162"/>
      <c r="RS162"/>
      <c r="RT162"/>
      <c r="RU162"/>
      <c r="RV162"/>
      <c r="RW162"/>
      <c r="RX162"/>
      <c r="RY162"/>
      <c r="RZ162"/>
      <c r="SA162"/>
      <c r="SB162"/>
      <c r="SC162"/>
      <c r="SD162"/>
      <c r="SE162"/>
      <c r="SF162"/>
      <c r="SG162"/>
      <c r="SH162"/>
      <c r="SI162"/>
      <c r="SJ162"/>
      <c r="SK162"/>
      <c r="SL162"/>
      <c r="SM162"/>
      <c r="SN162"/>
      <c r="SO162"/>
      <c r="SP162"/>
      <c r="SQ162"/>
      <c r="SR162"/>
      <c r="SS162"/>
      <c r="ST162"/>
      <c r="SU162"/>
      <c r="SV162"/>
      <c r="SW162"/>
      <c r="SX162"/>
      <c r="SY162"/>
      <c r="SZ162"/>
      <c r="TA162"/>
      <c r="TB162"/>
      <c r="TC162"/>
      <c r="TD162"/>
      <c r="TE162"/>
      <c r="TF162"/>
      <c r="TG162"/>
      <c r="TH162"/>
      <c r="TI162"/>
      <c r="TJ162"/>
      <c r="TK162"/>
      <c r="TL162"/>
      <c r="TM162"/>
      <c r="TN162"/>
      <c r="TO162"/>
      <c r="TP162"/>
      <c r="TQ162"/>
      <c r="TR162"/>
      <c r="TS162"/>
      <c r="TT162"/>
      <c r="TU162"/>
      <c r="TV162"/>
      <c r="TW162"/>
      <c r="TX162"/>
      <c r="TY162"/>
      <c r="TZ162"/>
      <c r="UA162"/>
      <c r="UB162"/>
      <c r="UC162"/>
      <c r="UD162"/>
      <c r="UE162"/>
      <c r="UF162"/>
      <c r="UG162"/>
      <c r="UH162"/>
      <c r="UI162"/>
      <c r="UJ162"/>
      <c r="UK162"/>
      <c r="UL162"/>
      <c r="UM162"/>
      <c r="UN162"/>
      <c r="UO162"/>
      <c r="UP162"/>
      <c r="UQ162"/>
      <c r="UR162"/>
      <c r="US162"/>
      <c r="UT162"/>
      <c r="UU162"/>
      <c r="UV162"/>
      <c r="UW162"/>
      <c r="UX162"/>
      <c r="UY162"/>
      <c r="UZ162"/>
      <c r="VA162"/>
      <c r="VB162"/>
      <c r="VC162"/>
      <c r="VD162"/>
      <c r="VE162"/>
      <c r="VF162"/>
      <c r="VG162"/>
      <c r="VH162"/>
      <c r="VI162"/>
      <c r="VJ162"/>
      <c r="VK162"/>
      <c r="VL162"/>
      <c r="VM162"/>
      <c r="VN162"/>
      <c r="VO162"/>
      <c r="VP162"/>
      <c r="VQ162"/>
      <c r="VR162"/>
      <c r="VS162"/>
      <c r="VT162"/>
      <c r="VU162"/>
      <c r="VV162"/>
      <c r="VW162"/>
      <c r="VX162"/>
      <c r="VY162"/>
      <c r="VZ162"/>
      <c r="WA162"/>
      <c r="WB162"/>
      <c r="WC162"/>
      <c r="WD162"/>
      <c r="WE162"/>
      <c r="WF162"/>
      <c r="WG162"/>
      <c r="WH162"/>
      <c r="WI162"/>
      <c r="WJ162"/>
      <c r="WK162"/>
      <c r="WL162"/>
      <c r="WM162"/>
      <c r="WN162"/>
      <c r="WO162"/>
      <c r="WP162"/>
      <c r="WQ162"/>
      <c r="WR162"/>
      <c r="WS162"/>
      <c r="WT162"/>
      <c r="WU162"/>
      <c r="WV162"/>
      <c r="WW162"/>
      <c r="WX162"/>
      <c r="WY162"/>
      <c r="WZ162"/>
      <c r="XA162"/>
      <c r="XB162"/>
      <c r="XC162"/>
      <c r="XD162"/>
      <c r="XE162"/>
      <c r="XF162"/>
      <c r="XG162"/>
      <c r="XH162"/>
      <c r="XI162"/>
      <c r="XJ162"/>
      <c r="XK162"/>
      <c r="XL162"/>
      <c r="XM162"/>
      <c r="XN162"/>
      <c r="XO162"/>
      <c r="XP162"/>
      <c r="XQ162"/>
      <c r="XR162"/>
      <c r="XS162"/>
      <c r="XT162"/>
      <c r="XU162"/>
      <c r="XV162"/>
      <c r="XW162"/>
      <c r="XX162"/>
      <c r="XY162"/>
      <c r="XZ162"/>
      <c r="YA162"/>
      <c r="YB162"/>
      <c r="YC162"/>
      <c r="YD162"/>
      <c r="YE162"/>
      <c r="YF162"/>
      <c r="YG162"/>
      <c r="YH162"/>
      <c r="YI162"/>
      <c r="YJ162"/>
      <c r="YK162"/>
      <c r="YL162"/>
      <c r="YM162"/>
      <c r="YN162"/>
      <c r="YO162"/>
      <c r="YP162"/>
      <c r="YQ162"/>
      <c r="YR162"/>
      <c r="YS162"/>
      <c r="YT162"/>
      <c r="YU162"/>
      <c r="YV162"/>
      <c r="YW162"/>
      <c r="YX162"/>
      <c r="YY162"/>
      <c r="YZ162"/>
      <c r="ZA162"/>
      <c r="ZB162"/>
      <c r="ZC162"/>
      <c r="ZD162"/>
      <c r="ZE162"/>
      <c r="ZF162"/>
      <c r="ZG162"/>
      <c r="ZH162"/>
      <c r="ZI162"/>
      <c r="ZJ162"/>
      <c r="ZK162"/>
      <c r="ZL162"/>
      <c r="ZM162"/>
      <c r="ZN162"/>
      <c r="ZO162"/>
      <c r="ZP162"/>
      <c r="ZQ162"/>
      <c r="ZR162"/>
      <c r="ZS162"/>
      <c r="ZT162"/>
      <c r="ZU162"/>
      <c r="ZV162"/>
      <c r="ZW162"/>
      <c r="ZX162"/>
      <c r="ZY162"/>
      <c r="ZZ162" s="52"/>
      <c r="AAA162" s="192"/>
      <c r="AAD162" s="90"/>
      <c r="AAE162" s="519">
        <f t="shared" si="44"/>
        <v>1</v>
      </c>
      <c r="AAF162" s="90"/>
      <c r="AAG162" s="73">
        <f t="shared" ref="AAG162:AAG163" si="100">G161</f>
        <v>41554</v>
      </c>
      <c r="AAH162" s="73">
        <f t="shared" si="56"/>
        <v>41554</v>
      </c>
      <c r="AAI162" s="72"/>
      <c r="AAJ162" s="62"/>
      <c r="AAK162" s="92" t="str">
        <f>S.Staff.AgencyRulesCoordinator&amp;" obtains, verifies, provides previously unused numbers"</f>
        <v>Maggie obtains, verifies, provides previously unused numbers</v>
      </c>
      <c r="AAL162" s="90"/>
    </row>
    <row r="163" spans="1:715" s="23" customFormat="1" ht="15.75" customHeight="1" outlineLevel="1">
      <c r="A163" s="171"/>
      <c r="B163" s="291" t="str">
        <f t="shared" si="95"/>
        <v xml:space="preserve">AndreaDRC identifies rules that may be involved in other rulemakings </v>
      </c>
      <c r="C163" s="256" t="s">
        <v>0</v>
      </c>
      <c r="D163" s="259"/>
      <c r="E163" s="263">
        <f t="shared" si="92"/>
        <v>1</v>
      </c>
      <c r="F163" s="457">
        <f t="shared" ca="1" si="90"/>
        <v>-14</v>
      </c>
      <c r="G163" s="264">
        <f t="shared" si="98"/>
        <v>41554</v>
      </c>
      <c r="H163" s="264">
        <f t="shared" si="99"/>
        <v>41554</v>
      </c>
      <c r="I163" s="244"/>
      <c r="J163" s="193"/>
      <c r="K163" s="46"/>
      <c r="L163" s="46"/>
      <c r="M163" s="46"/>
      <c r="N163" s="46"/>
      <c r="O163" s="46"/>
      <c r="P163" s="46"/>
      <c r="Q163" s="46"/>
      <c r="R163" s="46"/>
      <c r="S163" s="46"/>
      <c r="T163" s="46"/>
      <c r="U163" s="46"/>
      <c r="V163" s="46"/>
      <c r="W163" s="46"/>
      <c r="X163" s="46"/>
      <c r="Y163" s="46"/>
      <c r="Z163" s="46"/>
      <c r="AA163" s="46"/>
      <c r="AB163" s="46"/>
      <c r="AC163" s="46"/>
      <c r="AD163" s="46"/>
      <c r="AE163" s="46"/>
      <c r="AF163" s="46"/>
      <c r="AG163" s="46"/>
      <c r="AH163" s="46"/>
      <c r="AI163" s="46"/>
      <c r="AJ163" s="46"/>
      <c r="AK163" s="46"/>
      <c r="AL163" s="46"/>
      <c r="AM163" s="46"/>
      <c r="AN163" s="46"/>
      <c r="AO163" s="46"/>
      <c r="AP163" s="46"/>
      <c r="AQ163" s="46"/>
      <c r="AR163" s="46"/>
      <c r="AS163" s="46"/>
      <c r="AT163" s="46"/>
      <c r="AU163" s="46"/>
      <c r="AV163" s="46"/>
      <c r="AW163" s="46"/>
      <c r="AX163" s="46"/>
      <c r="AY163" s="46"/>
      <c r="AZ163" s="46"/>
      <c r="BA163" s="46"/>
      <c r="BB163" s="46"/>
      <c r="BC163" s="46"/>
      <c r="BD163" s="46"/>
      <c r="BE163" s="46"/>
      <c r="BF163" s="46"/>
      <c r="BG163" s="46"/>
      <c r="BH163" s="46"/>
      <c r="BI163" s="46"/>
      <c r="BJ163" s="46"/>
      <c r="BK163" s="46"/>
      <c r="BL163" s="46"/>
      <c r="BM163" s="46"/>
      <c r="BN163" s="46"/>
      <c r="BO163" s="46"/>
      <c r="BP163" s="46"/>
      <c r="BQ163" s="46"/>
      <c r="BR163" s="46"/>
      <c r="BS163" s="46"/>
      <c r="BT163" s="46"/>
      <c r="BU163" s="46"/>
      <c r="BV163" s="46"/>
      <c r="BW163" s="46"/>
      <c r="BX163" s="46"/>
      <c r="BY163" s="46"/>
      <c r="BZ163" s="46"/>
      <c r="CA163" s="46"/>
      <c r="CB163" s="46"/>
      <c r="CC163" s="46"/>
      <c r="CD163" s="46"/>
      <c r="CE163" s="46"/>
      <c r="CF163" s="46"/>
      <c r="CG163" s="46"/>
      <c r="CH163" s="46"/>
      <c r="CI163" s="46"/>
      <c r="CJ163" s="46"/>
      <c r="CK163" s="46"/>
      <c r="CL163" s="46"/>
      <c r="CM163" s="46"/>
      <c r="CN163" s="46"/>
      <c r="CO163" s="46"/>
      <c r="CP163" s="46"/>
      <c r="CQ163" s="46"/>
      <c r="CR163" s="46"/>
      <c r="CS163" s="46"/>
      <c r="CT163" s="46"/>
      <c r="CU163" s="46"/>
      <c r="CV163" s="46"/>
      <c r="CW163" s="46"/>
      <c r="CX163" s="46"/>
      <c r="CY163" s="46"/>
      <c r="CZ163" s="46"/>
      <c r="DA163" s="46"/>
      <c r="DB163" s="46"/>
      <c r="DC163" s="46"/>
      <c r="DD163" s="46"/>
      <c r="DE163" s="46"/>
      <c r="DF163" s="46"/>
      <c r="DG163" s="46"/>
      <c r="DH163" s="46"/>
      <c r="DI163" s="46"/>
      <c r="DJ163" s="46"/>
      <c r="DK163" s="46"/>
      <c r="DL163" s="46"/>
      <c r="DM163" s="46"/>
      <c r="DN163" s="46"/>
      <c r="DO163" s="46"/>
      <c r="DP163" s="46"/>
      <c r="DQ163"/>
      <c r="DR163"/>
      <c r="DS163"/>
      <c r="DT163"/>
      <c r="DU163"/>
      <c r="DV163"/>
      <c r="DW163"/>
      <c r="DX163"/>
      <c r="DY163"/>
      <c r="DZ163"/>
      <c r="EA163"/>
      <c r="EB163"/>
      <c r="EC163"/>
      <c r="ED163"/>
      <c r="EE163"/>
      <c r="EF163"/>
      <c r="EG163"/>
      <c r="EH163"/>
      <c r="EI163"/>
      <c r="EJ163"/>
      <c r="EK163"/>
      <c r="EL163"/>
      <c r="EM163"/>
      <c r="EN163"/>
      <c r="EO163"/>
      <c r="EP163"/>
      <c r="EQ163"/>
      <c r="ER163"/>
      <c r="ES163"/>
      <c r="ET163"/>
      <c r="EU163"/>
      <c r="EV163"/>
      <c r="EW163"/>
      <c r="EX163"/>
      <c r="EY163"/>
      <c r="EZ163"/>
      <c r="FA163"/>
      <c r="FB163"/>
      <c r="FC163"/>
      <c r="FD163"/>
      <c r="FE163"/>
      <c r="FF163"/>
      <c r="FG163"/>
      <c r="FH163"/>
      <c r="FI163"/>
      <c r="FJ163"/>
      <c r="FK163"/>
      <c r="FL163"/>
      <c r="FM163"/>
      <c r="FN163"/>
      <c r="FO163"/>
      <c r="FP163"/>
      <c r="FQ163"/>
      <c r="FR163"/>
      <c r="FS163"/>
      <c r="FT163"/>
      <c r="FU163"/>
      <c r="FV163"/>
      <c r="FW163"/>
      <c r="FX163"/>
      <c r="FY163"/>
      <c r="FZ163"/>
      <c r="GA163"/>
      <c r="GB163"/>
      <c r="GC163"/>
      <c r="GD163"/>
      <c r="GE163"/>
      <c r="GF163"/>
      <c r="GG163"/>
      <c r="GH163"/>
      <c r="GI163"/>
      <c r="GJ163"/>
      <c r="GK163"/>
      <c r="GL163"/>
      <c r="GM163"/>
      <c r="GN163"/>
      <c r="GO163"/>
      <c r="GP163"/>
      <c r="GQ163"/>
      <c r="GR163"/>
      <c r="GS163"/>
      <c r="GT163"/>
      <c r="GU163"/>
      <c r="GV163"/>
      <c r="GW163"/>
      <c r="GX163"/>
      <c r="GY163"/>
      <c r="GZ163"/>
      <c r="HA163"/>
      <c r="HB163"/>
      <c r="HC163"/>
      <c r="HD163"/>
      <c r="HE163"/>
      <c r="HF163"/>
      <c r="HG163"/>
      <c r="HH163"/>
      <c r="HI163"/>
      <c r="HJ163"/>
      <c r="HK163"/>
      <c r="HL163"/>
      <c r="HM163"/>
      <c r="HN163"/>
      <c r="HO163"/>
      <c r="HP163"/>
      <c r="HQ163"/>
      <c r="HR163"/>
      <c r="HS163"/>
      <c r="HT163"/>
      <c r="HU163"/>
      <c r="HV163"/>
      <c r="HW163"/>
      <c r="HX163"/>
      <c r="HY163"/>
      <c r="HZ163"/>
      <c r="IA163"/>
      <c r="IB163"/>
      <c r="IC163"/>
      <c r="ID163"/>
      <c r="IE163"/>
      <c r="IF163"/>
      <c r="IG163"/>
      <c r="IH163"/>
      <c r="II163"/>
      <c r="IJ163"/>
      <c r="IK163"/>
      <c r="IL163"/>
      <c r="IM163"/>
      <c r="IN163"/>
      <c r="IO163"/>
      <c r="IP163"/>
      <c r="IQ163"/>
      <c r="IR163"/>
      <c r="IS163"/>
      <c r="IT163"/>
      <c r="IU163"/>
      <c r="IV163"/>
      <c r="IW163"/>
      <c r="IX163"/>
      <c r="IY163"/>
      <c r="IZ163"/>
      <c r="JA163"/>
      <c r="JB163"/>
      <c r="JC163"/>
      <c r="JD163"/>
      <c r="JE163"/>
      <c r="JF163"/>
      <c r="JG163"/>
      <c r="JH163"/>
      <c r="JI163"/>
      <c r="JJ163"/>
      <c r="JK163"/>
      <c r="JL163"/>
      <c r="JM163"/>
      <c r="JN163"/>
      <c r="JO163"/>
      <c r="JP163"/>
      <c r="JQ163"/>
      <c r="JR163"/>
      <c r="JS163"/>
      <c r="JT163"/>
      <c r="JU163"/>
      <c r="JV163"/>
      <c r="JW163"/>
      <c r="JX163"/>
      <c r="JY163"/>
      <c r="JZ163"/>
      <c r="KA163"/>
      <c r="KB163"/>
      <c r="KC163"/>
      <c r="KD163"/>
      <c r="KE163"/>
      <c r="KF163"/>
      <c r="KG163"/>
      <c r="KH163"/>
      <c r="KI163"/>
      <c r="KJ163"/>
      <c r="KK163"/>
      <c r="KL163"/>
      <c r="KM163"/>
      <c r="KN163"/>
      <c r="KO163"/>
      <c r="KP163"/>
      <c r="KQ163"/>
      <c r="KR163"/>
      <c r="KS163"/>
      <c r="KT163"/>
      <c r="KU163"/>
      <c r="KV163"/>
      <c r="KW163"/>
      <c r="KX163"/>
      <c r="KY163"/>
      <c r="KZ163"/>
      <c r="LA163"/>
      <c r="LB163"/>
      <c r="LC163"/>
      <c r="LD163"/>
      <c r="LE163"/>
      <c r="LF163"/>
      <c r="LG163"/>
      <c r="LH163"/>
      <c r="LI163"/>
      <c r="LJ163"/>
      <c r="LK163"/>
      <c r="LL163"/>
      <c r="LM163"/>
      <c r="LN163"/>
      <c r="LO163"/>
      <c r="LP163"/>
      <c r="LQ163"/>
      <c r="LR163"/>
      <c r="LS163"/>
      <c r="LT163"/>
      <c r="LU163"/>
      <c r="LV163"/>
      <c r="LW163"/>
      <c r="LX163"/>
      <c r="LY163"/>
      <c r="LZ163"/>
      <c r="MA163"/>
      <c r="MB163"/>
      <c r="MC163"/>
      <c r="MD163"/>
      <c r="ME163"/>
      <c r="MF163"/>
      <c r="MG163"/>
      <c r="MH163"/>
      <c r="MI163"/>
      <c r="MJ163"/>
      <c r="MK163"/>
      <c r="ML163"/>
      <c r="MM163"/>
      <c r="MN163"/>
      <c r="MO163"/>
      <c r="MP163"/>
      <c r="MQ163"/>
      <c r="MR163"/>
      <c r="MS163"/>
      <c r="MT163"/>
      <c r="MU163"/>
      <c r="MV163"/>
      <c r="MW163"/>
      <c r="MX163"/>
      <c r="MY163"/>
      <c r="MZ163"/>
      <c r="NA163"/>
      <c r="NB163"/>
      <c r="NC163"/>
      <c r="ND163"/>
      <c r="NE163"/>
      <c r="NF163"/>
      <c r="NG163"/>
      <c r="NH163"/>
      <c r="NI163"/>
      <c r="NJ163"/>
      <c r="NK163"/>
      <c r="NL163"/>
      <c r="NM163"/>
      <c r="NN163"/>
      <c r="NO163"/>
      <c r="NP163"/>
      <c r="NQ163"/>
      <c r="NR163"/>
      <c r="NS163"/>
      <c r="NT163"/>
      <c r="NU163"/>
      <c r="NV163"/>
      <c r="NW163"/>
      <c r="NX163"/>
      <c r="NY163"/>
      <c r="NZ163"/>
      <c r="OA163"/>
      <c r="OB163"/>
      <c r="OC163"/>
      <c r="OD163"/>
      <c r="OE163"/>
      <c r="OF163"/>
      <c r="OG163"/>
      <c r="OH163"/>
      <c r="OI163"/>
      <c r="OJ163"/>
      <c r="OK163"/>
      <c r="OL163"/>
      <c r="OM163"/>
      <c r="ON163"/>
      <c r="OO163"/>
      <c r="OP163"/>
      <c r="OQ163"/>
      <c r="OR163"/>
      <c r="OS163"/>
      <c r="OT163"/>
      <c r="OU163"/>
      <c r="OV163"/>
      <c r="OW163"/>
      <c r="OX163"/>
      <c r="OY163"/>
      <c r="OZ163"/>
      <c r="PA163"/>
      <c r="PB163"/>
      <c r="PC163"/>
      <c r="PD163"/>
      <c r="PE163"/>
      <c r="PF163"/>
      <c r="PG163"/>
      <c r="PH163"/>
      <c r="PI163"/>
      <c r="PJ163"/>
      <c r="PK163"/>
      <c r="PL163"/>
      <c r="PM163"/>
      <c r="PN163"/>
      <c r="PO163"/>
      <c r="PP163"/>
      <c r="PQ163"/>
      <c r="PR163"/>
      <c r="PS163"/>
      <c r="PT163"/>
      <c r="PU163"/>
      <c r="PV163"/>
      <c r="PW163"/>
      <c r="PX163"/>
      <c r="PY163"/>
      <c r="PZ163"/>
      <c r="QA163"/>
      <c r="QB163"/>
      <c r="QC163"/>
      <c r="QD163"/>
      <c r="QE163"/>
      <c r="QF163"/>
      <c r="QG163"/>
      <c r="QH163"/>
      <c r="QI163"/>
      <c r="QJ163"/>
      <c r="QK163"/>
      <c r="QL163"/>
      <c r="QM163"/>
      <c r="QN163"/>
      <c r="QO163"/>
      <c r="QP163"/>
      <c r="QQ163"/>
      <c r="QR163"/>
      <c r="QS163"/>
      <c r="QT163"/>
      <c r="QU163"/>
      <c r="QV163"/>
      <c r="QW163"/>
      <c r="QX163"/>
      <c r="QY163"/>
      <c r="QZ163"/>
      <c r="RA163"/>
      <c r="RB163"/>
      <c r="RC163"/>
      <c r="RD163"/>
      <c r="RE163"/>
      <c r="RF163"/>
      <c r="RG163"/>
      <c r="RH163"/>
      <c r="RI163"/>
      <c r="RJ163"/>
      <c r="RK163"/>
      <c r="RL163"/>
      <c r="RM163"/>
      <c r="RN163"/>
      <c r="RO163"/>
      <c r="RP163"/>
      <c r="RQ163"/>
      <c r="RR163"/>
      <c r="RS163"/>
      <c r="RT163"/>
      <c r="RU163"/>
      <c r="RV163"/>
      <c r="RW163"/>
      <c r="RX163"/>
      <c r="RY163"/>
      <c r="RZ163"/>
      <c r="SA163"/>
      <c r="SB163"/>
      <c r="SC163"/>
      <c r="SD163"/>
      <c r="SE163"/>
      <c r="SF163"/>
      <c r="SG163"/>
      <c r="SH163"/>
      <c r="SI163"/>
      <c r="SJ163"/>
      <c r="SK163"/>
      <c r="SL163"/>
      <c r="SM163"/>
      <c r="SN163"/>
      <c r="SO163"/>
      <c r="SP163"/>
      <c r="SQ163"/>
      <c r="SR163"/>
      <c r="SS163"/>
      <c r="ST163"/>
      <c r="SU163"/>
      <c r="SV163"/>
      <c r="SW163"/>
      <c r="SX163"/>
      <c r="SY163"/>
      <c r="SZ163"/>
      <c r="TA163"/>
      <c r="TB163"/>
      <c r="TC163"/>
      <c r="TD163"/>
      <c r="TE163"/>
      <c r="TF163"/>
      <c r="TG163"/>
      <c r="TH163"/>
      <c r="TI163"/>
      <c r="TJ163"/>
      <c r="TK163"/>
      <c r="TL163"/>
      <c r="TM163"/>
      <c r="TN163"/>
      <c r="TO163"/>
      <c r="TP163"/>
      <c r="TQ163"/>
      <c r="TR163"/>
      <c r="TS163"/>
      <c r="TT163"/>
      <c r="TU163"/>
      <c r="TV163"/>
      <c r="TW163"/>
      <c r="TX163"/>
      <c r="TY163"/>
      <c r="TZ163"/>
      <c r="UA163"/>
      <c r="UB163"/>
      <c r="UC163"/>
      <c r="UD163"/>
      <c r="UE163"/>
      <c r="UF163"/>
      <c r="UG163"/>
      <c r="UH163"/>
      <c r="UI163"/>
      <c r="UJ163"/>
      <c r="UK163"/>
      <c r="UL163"/>
      <c r="UM163"/>
      <c r="UN163"/>
      <c r="UO163"/>
      <c r="UP163"/>
      <c r="UQ163"/>
      <c r="UR163"/>
      <c r="US163"/>
      <c r="UT163"/>
      <c r="UU163"/>
      <c r="UV163"/>
      <c r="UW163"/>
      <c r="UX163"/>
      <c r="UY163"/>
      <c r="UZ163"/>
      <c r="VA163"/>
      <c r="VB163"/>
      <c r="VC163"/>
      <c r="VD163"/>
      <c r="VE163"/>
      <c r="VF163"/>
      <c r="VG163"/>
      <c r="VH163"/>
      <c r="VI163"/>
      <c r="VJ163"/>
      <c r="VK163"/>
      <c r="VL163"/>
      <c r="VM163"/>
      <c r="VN163"/>
      <c r="VO163"/>
      <c r="VP163"/>
      <c r="VQ163"/>
      <c r="VR163"/>
      <c r="VS163"/>
      <c r="VT163"/>
      <c r="VU163"/>
      <c r="VV163"/>
      <c r="VW163"/>
      <c r="VX163"/>
      <c r="VY163"/>
      <c r="VZ163"/>
      <c r="WA163"/>
      <c r="WB163"/>
      <c r="WC163"/>
      <c r="WD163"/>
      <c r="WE163"/>
      <c r="WF163"/>
      <c r="WG163"/>
      <c r="WH163"/>
      <c r="WI163"/>
      <c r="WJ163"/>
      <c r="WK163"/>
      <c r="WL163"/>
      <c r="WM163"/>
      <c r="WN163"/>
      <c r="WO163"/>
      <c r="WP163"/>
      <c r="WQ163"/>
      <c r="WR163"/>
      <c r="WS163"/>
      <c r="WT163"/>
      <c r="WU163"/>
      <c r="WV163"/>
      <c r="WW163"/>
      <c r="WX163"/>
      <c r="WY163"/>
      <c r="WZ163"/>
      <c r="XA163"/>
      <c r="XB163"/>
      <c r="XC163"/>
      <c r="XD163"/>
      <c r="XE163"/>
      <c r="XF163"/>
      <c r="XG163"/>
      <c r="XH163"/>
      <c r="XI163"/>
      <c r="XJ163"/>
      <c r="XK163"/>
      <c r="XL163"/>
      <c r="XM163"/>
      <c r="XN163"/>
      <c r="XO163"/>
      <c r="XP163"/>
      <c r="XQ163"/>
      <c r="XR163"/>
      <c r="XS163"/>
      <c r="XT163"/>
      <c r="XU163"/>
      <c r="XV163"/>
      <c r="XW163"/>
      <c r="XX163"/>
      <c r="XY163"/>
      <c r="XZ163"/>
      <c r="YA163"/>
      <c r="YB163"/>
      <c r="YC163"/>
      <c r="YD163"/>
      <c r="YE163"/>
      <c r="YF163"/>
      <c r="YG163"/>
      <c r="YH163"/>
      <c r="YI163"/>
      <c r="YJ163"/>
      <c r="YK163"/>
      <c r="YL163"/>
      <c r="YM163"/>
      <c r="YN163"/>
      <c r="YO163"/>
      <c r="YP163"/>
      <c r="YQ163"/>
      <c r="YR163"/>
      <c r="YS163"/>
      <c r="YT163"/>
      <c r="YU163"/>
      <c r="YV163"/>
      <c r="YW163"/>
      <c r="YX163"/>
      <c r="YY163"/>
      <c r="YZ163"/>
      <c r="ZA163"/>
      <c r="ZB163"/>
      <c r="ZC163"/>
      <c r="ZD163"/>
      <c r="ZE163"/>
      <c r="ZF163"/>
      <c r="ZG163"/>
      <c r="ZH163"/>
      <c r="ZI163"/>
      <c r="ZJ163"/>
      <c r="ZK163"/>
      <c r="ZL163"/>
      <c r="ZM163"/>
      <c r="ZN163"/>
      <c r="ZO163"/>
      <c r="ZP163"/>
      <c r="ZQ163"/>
      <c r="ZR163"/>
      <c r="ZS163"/>
      <c r="ZT163"/>
      <c r="ZU163"/>
      <c r="ZV163"/>
      <c r="ZW163"/>
      <c r="ZX163"/>
      <c r="ZY163"/>
      <c r="ZZ163" s="52"/>
      <c r="AAA163" s="192"/>
      <c r="AAD163" s="90"/>
      <c r="AAE163" s="519">
        <f t="shared" si="44"/>
        <v>1</v>
      </c>
      <c r="AAF163" s="90"/>
      <c r="AAG163" s="73">
        <f t="shared" si="100"/>
        <v>41554</v>
      </c>
      <c r="AAH163" s="73">
        <f t="shared" si="56"/>
        <v>41554</v>
      </c>
      <c r="AAI163" s="72"/>
      <c r="AAJ163" s="62"/>
      <c r="AAK163" s="92" t="str">
        <f>S.Staff.DivisionRulesCoordinator&amp;" identifies rules that may be involved in other rulemakings "</f>
        <v xml:space="preserve">AndreaDRC identifies rules that may be involved in other rulemakings </v>
      </c>
      <c r="AAL163" s="90"/>
    </row>
    <row r="164" spans="1:715" s="23" customFormat="1" ht="15.75" customHeight="1" outlineLevel="1">
      <c r="A164" s="171"/>
      <c r="B164" s="486" t="str">
        <f>AAK164</f>
        <v>AndreaRW:</v>
      </c>
      <c r="C164" s="272"/>
      <c r="D164" s="265"/>
      <c r="E164" s="266"/>
      <c r="F164" s="267"/>
      <c r="G164" s="268"/>
      <c r="H164" s="269"/>
      <c r="I164" s="244"/>
      <c r="J164" s="193"/>
      <c r="K164" s="46"/>
      <c r="L164" s="46"/>
      <c r="M164" s="46"/>
      <c r="N164" s="46"/>
      <c r="O164" s="46"/>
      <c r="P164" s="46"/>
      <c r="Q164" s="46"/>
      <c r="R164" s="46"/>
      <c r="S164" s="46"/>
      <c r="T164" s="46"/>
      <c r="U164" s="46"/>
      <c r="V164" s="46"/>
      <c r="W164" s="46"/>
      <c r="X164" s="46"/>
      <c r="Y164" s="46"/>
      <c r="Z164" s="46"/>
      <c r="AA164" s="46"/>
      <c r="AB164" s="46"/>
      <c r="AC164" s="46"/>
      <c r="AD164" s="46"/>
      <c r="AE164" s="46"/>
      <c r="AF164" s="46"/>
      <c r="AG164" s="46"/>
      <c r="AH164" s="46"/>
      <c r="AI164" s="46"/>
      <c r="AJ164" s="46"/>
      <c r="AK164" s="46"/>
      <c r="AL164" s="46"/>
      <c r="AM164" s="46"/>
      <c r="AN164" s="46"/>
      <c r="AO164" s="46"/>
      <c r="AP164" s="46"/>
      <c r="AQ164" s="46"/>
      <c r="AR164" s="46"/>
      <c r="AS164" s="46"/>
      <c r="AT164" s="46"/>
      <c r="AU164" s="46"/>
      <c r="AV164" s="46"/>
      <c r="AW164" s="46"/>
      <c r="AX164" s="46"/>
      <c r="AY164" s="46"/>
      <c r="AZ164" s="46"/>
      <c r="BA164" s="46"/>
      <c r="BB164" s="46"/>
      <c r="BC164" s="46"/>
      <c r="BD164" s="46"/>
      <c r="BE164" s="46"/>
      <c r="BF164" s="46"/>
      <c r="BG164" s="46"/>
      <c r="BH164" s="46"/>
      <c r="BI164" s="46"/>
      <c r="BJ164" s="46"/>
      <c r="BK164" s="46"/>
      <c r="BL164" s="46"/>
      <c r="BM164" s="46"/>
      <c r="BN164" s="46"/>
      <c r="BO164" s="46"/>
      <c r="BP164" s="46"/>
      <c r="BQ164" s="46"/>
      <c r="BR164" s="46"/>
      <c r="BS164" s="46"/>
      <c r="BT164" s="46"/>
      <c r="BU164" s="46"/>
      <c r="BV164" s="46"/>
      <c r="BW164" s="46"/>
      <c r="BX164" s="46"/>
      <c r="BY164" s="46"/>
      <c r="BZ164" s="46"/>
      <c r="CA164" s="46"/>
      <c r="CB164" s="46"/>
      <c r="CC164" s="46"/>
      <c r="CD164" s="46"/>
      <c r="CE164" s="46"/>
      <c r="CF164" s="46"/>
      <c r="CG164" s="46"/>
      <c r="CH164" s="46"/>
      <c r="CI164" s="46"/>
      <c r="CJ164" s="46"/>
      <c r="CK164" s="46"/>
      <c r="CL164" s="46"/>
      <c r="CM164" s="46"/>
      <c r="CN164" s="46"/>
      <c r="CO164" s="46"/>
      <c r="CP164" s="46"/>
      <c r="CQ164" s="46"/>
      <c r="CR164" s="46"/>
      <c r="CS164" s="46"/>
      <c r="CT164" s="46"/>
      <c r="CU164" s="46"/>
      <c r="CV164" s="46"/>
      <c r="CW164" s="46"/>
      <c r="CX164" s="46"/>
      <c r="CY164" s="46"/>
      <c r="CZ164" s="46"/>
      <c r="DA164" s="46"/>
      <c r="DB164" s="46"/>
      <c r="DC164" s="46"/>
      <c r="DD164" s="46"/>
      <c r="DE164" s="46"/>
      <c r="DF164" s="46"/>
      <c r="DG164" s="46"/>
      <c r="DH164" s="46"/>
      <c r="DI164" s="46"/>
      <c r="DJ164" s="46"/>
      <c r="DK164" s="46"/>
      <c r="DL164" s="46"/>
      <c r="DM164" s="46"/>
      <c r="DN164" s="46"/>
      <c r="DO164" s="46"/>
      <c r="DP164" s="46"/>
      <c r="DQ164"/>
      <c r="DR164"/>
      <c r="DS164"/>
      <c r="DT164"/>
      <c r="DU164"/>
      <c r="DV164"/>
      <c r="DW164"/>
      <c r="DX164"/>
      <c r="DY164"/>
      <c r="DZ164"/>
      <c r="EA164"/>
      <c r="EB164"/>
      <c r="EC164"/>
      <c r="ED164"/>
      <c r="EE164"/>
      <c r="EF164"/>
      <c r="EG164"/>
      <c r="EH164"/>
      <c r="EI164"/>
      <c r="EJ164"/>
      <c r="EK164"/>
      <c r="EL164"/>
      <c r="EM164"/>
      <c r="EN164"/>
      <c r="EO164"/>
      <c r="EP164"/>
      <c r="EQ164"/>
      <c r="ER164"/>
      <c r="ES164"/>
      <c r="ET164"/>
      <c r="EU164"/>
      <c r="EV164"/>
      <c r="EW164"/>
      <c r="EX164"/>
      <c r="EY164"/>
      <c r="EZ164"/>
      <c r="FA164"/>
      <c r="FB164"/>
      <c r="FC164"/>
      <c r="FD164"/>
      <c r="FE164"/>
      <c r="FF164"/>
      <c r="FG164"/>
      <c r="FH164"/>
      <c r="FI164"/>
      <c r="FJ164"/>
      <c r="FK164"/>
      <c r="FL164"/>
      <c r="FM164"/>
      <c r="FN164"/>
      <c r="FO164"/>
      <c r="FP164"/>
      <c r="FQ164"/>
      <c r="FR164"/>
      <c r="FS164"/>
      <c r="FT164"/>
      <c r="FU164"/>
      <c r="FV164"/>
      <c r="FW164"/>
      <c r="FX164"/>
      <c r="FY164"/>
      <c r="FZ164"/>
      <c r="GA164"/>
      <c r="GB164"/>
      <c r="GC164"/>
      <c r="GD164"/>
      <c r="GE164"/>
      <c r="GF164"/>
      <c r="GG164"/>
      <c r="GH164"/>
      <c r="GI164"/>
      <c r="GJ164"/>
      <c r="GK164"/>
      <c r="GL164"/>
      <c r="GM164"/>
      <c r="GN164"/>
      <c r="GO164"/>
      <c r="GP164"/>
      <c r="GQ164"/>
      <c r="GR164"/>
      <c r="GS164"/>
      <c r="GT164"/>
      <c r="GU164"/>
      <c r="GV164"/>
      <c r="GW164"/>
      <c r="GX164"/>
      <c r="GY164"/>
      <c r="GZ164"/>
      <c r="HA164"/>
      <c r="HB164"/>
      <c r="HC164"/>
      <c r="HD164"/>
      <c r="HE164"/>
      <c r="HF164"/>
      <c r="HG164"/>
      <c r="HH164"/>
      <c r="HI164"/>
      <c r="HJ164"/>
      <c r="HK164"/>
      <c r="HL164"/>
      <c r="HM164"/>
      <c r="HN164"/>
      <c r="HO164"/>
      <c r="HP164"/>
      <c r="HQ164"/>
      <c r="HR164"/>
      <c r="HS164"/>
      <c r="HT164"/>
      <c r="HU164"/>
      <c r="HV164"/>
      <c r="HW164"/>
      <c r="HX164"/>
      <c r="HY164"/>
      <c r="HZ164"/>
      <c r="IA164"/>
      <c r="IB164"/>
      <c r="IC164"/>
      <c r="ID164"/>
      <c r="IE164"/>
      <c r="IF164"/>
      <c r="IG164"/>
      <c r="IH164"/>
      <c r="II164"/>
      <c r="IJ164"/>
      <c r="IK164"/>
      <c r="IL164"/>
      <c r="IM164"/>
      <c r="IN164"/>
      <c r="IO164"/>
      <c r="IP164"/>
      <c r="IQ164"/>
      <c r="IR164"/>
      <c r="IS164"/>
      <c r="IT164"/>
      <c r="IU164"/>
      <c r="IV164"/>
      <c r="IW164"/>
      <c r="IX164"/>
      <c r="IY164"/>
      <c r="IZ164"/>
      <c r="JA164"/>
      <c r="JB164"/>
      <c r="JC164"/>
      <c r="JD164"/>
      <c r="JE164"/>
      <c r="JF164"/>
      <c r="JG164"/>
      <c r="JH164"/>
      <c r="JI164"/>
      <c r="JJ164"/>
      <c r="JK164"/>
      <c r="JL164"/>
      <c r="JM164"/>
      <c r="JN164"/>
      <c r="JO164"/>
      <c r="JP164"/>
      <c r="JQ164"/>
      <c r="JR164"/>
      <c r="JS164"/>
      <c r="JT164"/>
      <c r="JU164"/>
      <c r="JV164"/>
      <c r="JW164"/>
      <c r="JX164"/>
      <c r="JY164"/>
      <c r="JZ164"/>
      <c r="KA164"/>
      <c r="KB164"/>
      <c r="KC164"/>
      <c r="KD164"/>
      <c r="KE164"/>
      <c r="KF164"/>
      <c r="KG164"/>
      <c r="KH164"/>
      <c r="KI164"/>
      <c r="KJ164"/>
      <c r="KK164"/>
      <c r="KL164"/>
      <c r="KM164"/>
      <c r="KN164"/>
      <c r="KO164"/>
      <c r="KP164"/>
      <c r="KQ164"/>
      <c r="KR164"/>
      <c r="KS164"/>
      <c r="KT164"/>
      <c r="KU164"/>
      <c r="KV164"/>
      <c r="KW164"/>
      <c r="KX164"/>
      <c r="KY164"/>
      <c r="KZ164"/>
      <c r="LA164"/>
      <c r="LB164"/>
      <c r="LC164"/>
      <c r="LD164"/>
      <c r="LE164"/>
      <c r="LF164"/>
      <c r="LG164"/>
      <c r="LH164"/>
      <c r="LI164"/>
      <c r="LJ164"/>
      <c r="LK164"/>
      <c r="LL164"/>
      <c r="LM164"/>
      <c r="LN164"/>
      <c r="LO164"/>
      <c r="LP164"/>
      <c r="LQ164"/>
      <c r="LR164"/>
      <c r="LS164"/>
      <c r="LT164"/>
      <c r="LU164"/>
      <c r="LV164"/>
      <c r="LW164"/>
      <c r="LX164"/>
      <c r="LY164"/>
      <c r="LZ164"/>
      <c r="MA164"/>
      <c r="MB164"/>
      <c r="MC164"/>
      <c r="MD164"/>
      <c r="ME164"/>
      <c r="MF164"/>
      <c r="MG164"/>
      <c r="MH164"/>
      <c r="MI164"/>
      <c r="MJ164"/>
      <c r="MK164"/>
      <c r="ML164"/>
      <c r="MM164"/>
      <c r="MN164"/>
      <c r="MO164"/>
      <c r="MP164"/>
      <c r="MQ164"/>
      <c r="MR164"/>
      <c r="MS164"/>
      <c r="MT164"/>
      <c r="MU164"/>
      <c r="MV164"/>
      <c r="MW164"/>
      <c r="MX164"/>
      <c r="MY164"/>
      <c r="MZ164"/>
      <c r="NA164"/>
      <c r="NB164"/>
      <c r="NC164"/>
      <c r="ND164"/>
      <c r="NE164"/>
      <c r="NF164"/>
      <c r="NG164"/>
      <c r="NH164"/>
      <c r="NI164"/>
      <c r="NJ164"/>
      <c r="NK164"/>
      <c r="NL164"/>
      <c r="NM164"/>
      <c r="NN164"/>
      <c r="NO164"/>
      <c r="NP164"/>
      <c r="NQ164"/>
      <c r="NR164"/>
      <c r="NS164"/>
      <c r="NT164"/>
      <c r="NU164"/>
      <c r="NV164"/>
      <c r="NW164"/>
      <c r="NX164"/>
      <c r="NY164"/>
      <c r="NZ164"/>
      <c r="OA164"/>
      <c r="OB164"/>
      <c r="OC164"/>
      <c r="OD164"/>
      <c r="OE164"/>
      <c r="OF164"/>
      <c r="OG164"/>
      <c r="OH164"/>
      <c r="OI164"/>
      <c r="OJ164"/>
      <c r="OK164"/>
      <c r="OL164"/>
      <c r="OM164"/>
      <c r="ON164"/>
      <c r="OO164"/>
      <c r="OP164"/>
      <c r="OQ164"/>
      <c r="OR164"/>
      <c r="OS164"/>
      <c r="OT164"/>
      <c r="OU164"/>
      <c r="OV164"/>
      <c r="OW164"/>
      <c r="OX164"/>
      <c r="OY164"/>
      <c r="OZ164"/>
      <c r="PA164"/>
      <c r="PB164"/>
      <c r="PC164"/>
      <c r="PD164"/>
      <c r="PE164"/>
      <c r="PF164"/>
      <c r="PG164"/>
      <c r="PH164"/>
      <c r="PI164"/>
      <c r="PJ164"/>
      <c r="PK164"/>
      <c r="PL164"/>
      <c r="PM164"/>
      <c r="PN164"/>
      <c r="PO164"/>
      <c r="PP164"/>
      <c r="PQ164"/>
      <c r="PR164"/>
      <c r="PS164"/>
      <c r="PT164"/>
      <c r="PU164"/>
      <c r="PV164"/>
      <c r="PW164"/>
      <c r="PX164"/>
      <c r="PY164"/>
      <c r="PZ164"/>
      <c r="QA164"/>
      <c r="QB164"/>
      <c r="QC164"/>
      <c r="QD164"/>
      <c r="QE164"/>
      <c r="QF164"/>
      <c r="QG164"/>
      <c r="QH164"/>
      <c r="QI164"/>
      <c r="QJ164"/>
      <c r="QK164"/>
      <c r="QL164"/>
      <c r="QM164"/>
      <c r="QN164"/>
      <c r="QO164"/>
      <c r="QP164"/>
      <c r="QQ164"/>
      <c r="QR164"/>
      <c r="QS164"/>
      <c r="QT164"/>
      <c r="QU164"/>
      <c r="QV164"/>
      <c r="QW164"/>
      <c r="QX164"/>
      <c r="QY164"/>
      <c r="QZ164"/>
      <c r="RA164"/>
      <c r="RB164"/>
      <c r="RC164"/>
      <c r="RD164"/>
      <c r="RE164"/>
      <c r="RF164"/>
      <c r="RG164"/>
      <c r="RH164"/>
      <c r="RI164"/>
      <c r="RJ164"/>
      <c r="RK164"/>
      <c r="RL164"/>
      <c r="RM164"/>
      <c r="RN164"/>
      <c r="RO164"/>
      <c r="RP164"/>
      <c r="RQ164"/>
      <c r="RR164"/>
      <c r="RS164"/>
      <c r="RT164"/>
      <c r="RU164"/>
      <c r="RV164"/>
      <c r="RW164"/>
      <c r="RX164"/>
      <c r="RY164"/>
      <c r="RZ164"/>
      <c r="SA164"/>
      <c r="SB164"/>
      <c r="SC164"/>
      <c r="SD164"/>
      <c r="SE164"/>
      <c r="SF164"/>
      <c r="SG164"/>
      <c r="SH164"/>
      <c r="SI164"/>
      <c r="SJ164"/>
      <c r="SK164"/>
      <c r="SL164"/>
      <c r="SM164"/>
      <c r="SN164"/>
      <c r="SO164"/>
      <c r="SP164"/>
      <c r="SQ164"/>
      <c r="SR164"/>
      <c r="SS164"/>
      <c r="ST164"/>
      <c r="SU164"/>
      <c r="SV164"/>
      <c r="SW164"/>
      <c r="SX164"/>
      <c r="SY164"/>
      <c r="SZ164"/>
      <c r="TA164"/>
      <c r="TB164"/>
      <c r="TC164"/>
      <c r="TD164"/>
      <c r="TE164"/>
      <c r="TF164"/>
      <c r="TG164"/>
      <c r="TH164"/>
      <c r="TI164"/>
      <c r="TJ164"/>
      <c r="TK164"/>
      <c r="TL164"/>
      <c r="TM164"/>
      <c r="TN164"/>
      <c r="TO164"/>
      <c r="TP164"/>
      <c r="TQ164"/>
      <c r="TR164"/>
      <c r="TS164"/>
      <c r="TT164"/>
      <c r="TU164"/>
      <c r="TV164"/>
      <c r="TW164"/>
      <c r="TX164"/>
      <c r="TY164"/>
      <c r="TZ164"/>
      <c r="UA164"/>
      <c r="UB164"/>
      <c r="UC164"/>
      <c r="UD164"/>
      <c r="UE164"/>
      <c r="UF164"/>
      <c r="UG164"/>
      <c r="UH164"/>
      <c r="UI164"/>
      <c r="UJ164"/>
      <c r="UK164"/>
      <c r="UL164"/>
      <c r="UM164"/>
      <c r="UN164"/>
      <c r="UO164"/>
      <c r="UP164"/>
      <c r="UQ164"/>
      <c r="UR164"/>
      <c r="US164"/>
      <c r="UT164"/>
      <c r="UU164"/>
      <c r="UV164"/>
      <c r="UW164"/>
      <c r="UX164"/>
      <c r="UY164"/>
      <c r="UZ164"/>
      <c r="VA164"/>
      <c r="VB164"/>
      <c r="VC164"/>
      <c r="VD164"/>
      <c r="VE164"/>
      <c r="VF164"/>
      <c r="VG164"/>
      <c r="VH164"/>
      <c r="VI164"/>
      <c r="VJ164"/>
      <c r="VK164"/>
      <c r="VL164"/>
      <c r="VM164"/>
      <c r="VN164"/>
      <c r="VO164"/>
      <c r="VP164"/>
      <c r="VQ164"/>
      <c r="VR164"/>
      <c r="VS164"/>
      <c r="VT164"/>
      <c r="VU164"/>
      <c r="VV164"/>
      <c r="VW164"/>
      <c r="VX164"/>
      <c r="VY164"/>
      <c r="VZ164"/>
      <c r="WA164"/>
      <c r="WB164"/>
      <c r="WC164"/>
      <c r="WD164"/>
      <c r="WE164"/>
      <c r="WF164"/>
      <c r="WG164"/>
      <c r="WH164"/>
      <c r="WI164"/>
      <c r="WJ164"/>
      <c r="WK164"/>
      <c r="WL164"/>
      <c r="WM164"/>
      <c r="WN164"/>
      <c r="WO164"/>
      <c r="WP164"/>
      <c r="WQ164"/>
      <c r="WR164"/>
      <c r="WS164"/>
      <c r="WT164"/>
      <c r="WU164"/>
      <c r="WV164"/>
      <c r="WW164"/>
      <c r="WX164"/>
      <c r="WY164"/>
      <c r="WZ164"/>
      <c r="XA164"/>
      <c r="XB164"/>
      <c r="XC164"/>
      <c r="XD164"/>
      <c r="XE164"/>
      <c r="XF164"/>
      <c r="XG164"/>
      <c r="XH164"/>
      <c r="XI164"/>
      <c r="XJ164"/>
      <c r="XK164"/>
      <c r="XL164"/>
      <c r="XM164"/>
      <c r="XN164"/>
      <c r="XO164"/>
      <c r="XP164"/>
      <c r="XQ164"/>
      <c r="XR164"/>
      <c r="XS164"/>
      <c r="XT164"/>
      <c r="XU164"/>
      <c r="XV164"/>
      <c r="XW164"/>
      <c r="XX164"/>
      <c r="XY164"/>
      <c r="XZ164"/>
      <c r="YA164"/>
      <c r="YB164"/>
      <c r="YC164"/>
      <c r="YD164"/>
      <c r="YE164"/>
      <c r="YF164"/>
      <c r="YG164"/>
      <c r="YH164"/>
      <c r="YI164"/>
      <c r="YJ164"/>
      <c r="YK164"/>
      <c r="YL164"/>
      <c r="YM164"/>
      <c r="YN164"/>
      <c r="YO164"/>
      <c r="YP164"/>
      <c r="YQ164"/>
      <c r="YR164"/>
      <c r="YS164"/>
      <c r="YT164"/>
      <c r="YU164"/>
      <c r="YV164"/>
      <c r="YW164"/>
      <c r="YX164"/>
      <c r="YY164"/>
      <c r="YZ164"/>
      <c r="ZA164"/>
      <c r="ZB164"/>
      <c r="ZC164"/>
      <c r="ZD164"/>
      <c r="ZE164"/>
      <c r="ZF164"/>
      <c r="ZG164"/>
      <c r="ZH164"/>
      <c r="ZI164"/>
      <c r="ZJ164"/>
      <c r="ZK164"/>
      <c r="ZL164"/>
      <c r="ZM164"/>
      <c r="ZN164"/>
      <c r="ZO164"/>
      <c r="ZP164"/>
      <c r="ZQ164"/>
      <c r="ZR164"/>
      <c r="ZS164"/>
      <c r="ZT164"/>
      <c r="ZU164"/>
      <c r="ZV164"/>
      <c r="ZW164"/>
      <c r="ZX164"/>
      <c r="ZY164"/>
      <c r="ZZ164" s="52"/>
      <c r="AAA164" s="192"/>
      <c r="AAD164" s="90"/>
      <c r="AAE164" s="519">
        <f t="shared" si="44"/>
        <v>1</v>
      </c>
      <c r="AAF164" s="190" t="s">
        <v>52</v>
      </c>
      <c r="AAG164" s="71"/>
      <c r="AAH164" s="71"/>
      <c r="AAI164" s="72"/>
      <c r="AAJ164" s="55"/>
      <c r="AAK164" s="92" t="str">
        <f>S.Staff.Lead&amp;":"</f>
        <v>AndreaRW:</v>
      </c>
      <c r="AAL164" s="90"/>
    </row>
    <row r="165" spans="1:715" s="23" customFormat="1" ht="15.75" customHeight="1" outlineLevel="1">
      <c r="A165" s="171"/>
      <c r="B165" s="363" t="str">
        <f t="shared" si="95"/>
        <v>* coordinates with AndreaSIP to identify SIP rules</v>
      </c>
      <c r="C165" s="257"/>
      <c r="D165" s="259"/>
      <c r="E165" s="494">
        <f t="shared" ref="E165" si="101">NETWORKDAYS(G165,H165,S.DDL_DEQClosed)</f>
        <v>1</v>
      </c>
      <c r="F165" s="457">
        <f t="shared" ca="1" si="90"/>
        <v>-14</v>
      </c>
      <c r="G165" s="495">
        <f>AAG165</f>
        <v>41554</v>
      </c>
      <c r="H165" s="495">
        <f>AAH165</f>
        <v>41554</v>
      </c>
      <c r="I165" s="244"/>
      <c r="J165" s="194"/>
      <c r="K165" s="49"/>
      <c r="L165" s="49"/>
      <c r="M165" s="49"/>
      <c r="N165" s="49"/>
      <c r="O165" s="49"/>
      <c r="P165" s="49"/>
      <c r="Q165" s="49"/>
      <c r="R165" s="49"/>
      <c r="S165" s="49"/>
      <c r="T165" s="49"/>
      <c r="U165" s="49"/>
      <c r="V165" s="49"/>
      <c r="W165" s="49"/>
      <c r="X165" s="49"/>
      <c r="Y165" s="49"/>
      <c r="Z165" s="49"/>
      <c r="AA165" s="49"/>
      <c r="AB165" s="49"/>
      <c r="AC165" s="49"/>
      <c r="AD165" s="49"/>
      <c r="AE165" s="49"/>
      <c r="AF165" s="49"/>
      <c r="AG165" s="49"/>
      <c r="AH165" s="49"/>
      <c r="AI165" s="49"/>
      <c r="AJ165" s="49"/>
      <c r="AK165" s="49"/>
      <c r="AL165" s="49"/>
      <c r="AM165" s="49"/>
      <c r="AN165" s="49"/>
      <c r="AO165" s="49"/>
      <c r="AP165" s="49"/>
      <c r="AQ165" s="49"/>
      <c r="AR165" s="49"/>
      <c r="AS165" s="49"/>
      <c r="AT165" s="49"/>
      <c r="AU165" s="49"/>
      <c r="AV165" s="49"/>
      <c r="AW165" s="49"/>
      <c r="AX165" s="49"/>
      <c r="AY165" s="49"/>
      <c r="AZ165" s="49"/>
      <c r="BA165" s="49"/>
      <c r="BB165" s="49"/>
      <c r="BC165" s="49"/>
      <c r="BD165" s="49"/>
      <c r="BE165" s="49"/>
      <c r="BF165" s="49"/>
      <c r="BG165" s="49"/>
      <c r="BH165" s="49"/>
      <c r="BI165" s="49"/>
      <c r="BJ165" s="49"/>
      <c r="BK165" s="49"/>
      <c r="BL165" s="49"/>
      <c r="BM165" s="49"/>
      <c r="BN165" s="49"/>
      <c r="BO165" s="49"/>
      <c r="BP165" s="49"/>
      <c r="BQ165" s="49"/>
      <c r="BR165" s="49"/>
      <c r="BS165" s="49"/>
      <c r="BT165" s="49"/>
      <c r="BU165" s="49"/>
      <c r="BV165" s="49"/>
      <c r="BW165" s="49"/>
      <c r="BX165" s="49"/>
      <c r="BY165" s="49"/>
      <c r="BZ165" s="49"/>
      <c r="CA165" s="49"/>
      <c r="CB165" s="49"/>
      <c r="CC165" s="49"/>
      <c r="CD165" s="49"/>
      <c r="CE165" s="49"/>
      <c r="CF165" s="49"/>
      <c r="CG165" s="49"/>
      <c r="CH165" s="49"/>
      <c r="CI165" s="49"/>
      <c r="CJ165" s="49"/>
      <c r="CK165" s="49"/>
      <c r="CL165" s="49"/>
      <c r="CM165" s="49"/>
      <c r="CN165" s="49"/>
      <c r="CO165" s="49"/>
      <c r="CP165" s="49"/>
      <c r="CQ165" s="49"/>
      <c r="CR165" s="49"/>
      <c r="CS165" s="49"/>
      <c r="CT165" s="49"/>
      <c r="CU165" s="49"/>
      <c r="CV165" s="49"/>
      <c r="CW165" s="49"/>
      <c r="CX165" s="49"/>
      <c r="CY165" s="49"/>
      <c r="CZ165" s="49"/>
      <c r="DA165" s="49"/>
      <c r="DB165" s="49"/>
      <c r="DC165" s="49"/>
      <c r="DD165" s="49"/>
      <c r="DE165" s="49"/>
      <c r="DF165" s="49"/>
      <c r="DG165" s="49"/>
      <c r="DH165" s="49"/>
      <c r="DI165" s="49"/>
      <c r="DJ165" s="49"/>
      <c r="DK165" s="49"/>
      <c r="DL165" s="49"/>
      <c r="DM165" s="49"/>
      <c r="DN165" s="49"/>
      <c r="DO165" s="49"/>
      <c r="DP165" s="49"/>
      <c r="DQ165"/>
      <c r="DR165"/>
      <c r="DS165"/>
      <c r="DT165"/>
      <c r="DU165"/>
      <c r="DV165"/>
      <c r="DW165"/>
      <c r="DX165"/>
      <c r="DY165"/>
      <c r="DZ165"/>
      <c r="EA165"/>
      <c r="EB165"/>
      <c r="EC165"/>
      <c r="ED165"/>
      <c r="EE165"/>
      <c r="EF165"/>
      <c r="EG165"/>
      <c r="EH165"/>
      <c r="EI165"/>
      <c r="EJ165"/>
      <c r="EK165"/>
      <c r="EL165"/>
      <c r="EM165"/>
      <c r="EN165"/>
      <c r="EO165"/>
      <c r="EP165"/>
      <c r="EQ165"/>
      <c r="ER165"/>
      <c r="ES165"/>
      <c r="ET165"/>
      <c r="EU165"/>
      <c r="EV165"/>
      <c r="EW165"/>
      <c r="EX165"/>
      <c r="EY165"/>
      <c r="EZ165"/>
      <c r="FA165"/>
      <c r="FB165"/>
      <c r="FC165"/>
      <c r="FD165"/>
      <c r="FE165"/>
      <c r="FF165"/>
      <c r="FG165"/>
      <c r="FH165"/>
      <c r="FI165"/>
      <c r="FJ165"/>
      <c r="FK165"/>
      <c r="FL165"/>
      <c r="FM165"/>
      <c r="FN165"/>
      <c r="FO165"/>
      <c r="FP165"/>
      <c r="FQ165"/>
      <c r="FR165"/>
      <c r="FS165"/>
      <c r="FT165"/>
      <c r="FU165"/>
      <c r="FV165"/>
      <c r="FW165"/>
      <c r="FX165"/>
      <c r="FY165"/>
      <c r="FZ165"/>
      <c r="GA165"/>
      <c r="GB165"/>
      <c r="GC165"/>
      <c r="GD165"/>
      <c r="GE165"/>
      <c r="GF165"/>
      <c r="GG165"/>
      <c r="GH165"/>
      <c r="GI165"/>
      <c r="GJ165"/>
      <c r="GK165"/>
      <c r="GL165"/>
      <c r="GM165"/>
      <c r="GN165"/>
      <c r="GO165"/>
      <c r="GP165"/>
      <c r="GQ165"/>
      <c r="GR165"/>
      <c r="GS165"/>
      <c r="GT165"/>
      <c r="GU165"/>
      <c r="GV165"/>
      <c r="GW165"/>
      <c r="GX165"/>
      <c r="GY165"/>
      <c r="GZ165"/>
      <c r="HA165"/>
      <c r="HB165"/>
      <c r="HC165"/>
      <c r="HD165"/>
      <c r="HE165"/>
      <c r="HF165"/>
      <c r="HG165"/>
      <c r="HH165"/>
      <c r="HI165"/>
      <c r="HJ165"/>
      <c r="HK165"/>
      <c r="HL165"/>
      <c r="HM165"/>
      <c r="HN165"/>
      <c r="HO165"/>
      <c r="HP165"/>
      <c r="HQ165"/>
      <c r="HR165"/>
      <c r="HS165"/>
      <c r="HT165"/>
      <c r="HU165"/>
      <c r="HV165"/>
      <c r="HW165"/>
      <c r="HX165"/>
      <c r="HY165"/>
      <c r="HZ165"/>
      <c r="IA165"/>
      <c r="IB165"/>
      <c r="IC165"/>
      <c r="ID165"/>
      <c r="IE165"/>
      <c r="IF165"/>
      <c r="IG165"/>
      <c r="IH165"/>
      <c r="II165"/>
      <c r="IJ165"/>
      <c r="IK165"/>
      <c r="IL165"/>
      <c r="IM165"/>
      <c r="IN165"/>
      <c r="IO165"/>
      <c r="IP165"/>
      <c r="IQ165"/>
      <c r="IR165"/>
      <c r="IS165"/>
      <c r="IT165"/>
      <c r="IU165"/>
      <c r="IV165"/>
      <c r="IW165"/>
      <c r="IX165"/>
      <c r="IY165"/>
      <c r="IZ165"/>
      <c r="JA165"/>
      <c r="JB165"/>
      <c r="JC165"/>
      <c r="JD165"/>
      <c r="JE165"/>
      <c r="JF165"/>
      <c r="JG165"/>
      <c r="JH165"/>
      <c r="JI165"/>
      <c r="JJ165"/>
      <c r="JK165"/>
      <c r="JL165"/>
      <c r="JM165"/>
      <c r="JN165"/>
      <c r="JO165"/>
      <c r="JP165"/>
      <c r="JQ165"/>
      <c r="JR165"/>
      <c r="JS165"/>
      <c r="JT165"/>
      <c r="JU165"/>
      <c r="JV165"/>
      <c r="JW165"/>
      <c r="JX165"/>
      <c r="JY165"/>
      <c r="JZ165"/>
      <c r="KA165"/>
      <c r="KB165"/>
      <c r="KC165"/>
      <c r="KD165"/>
      <c r="KE165"/>
      <c r="KF165"/>
      <c r="KG165"/>
      <c r="KH165"/>
      <c r="KI165"/>
      <c r="KJ165"/>
      <c r="KK165"/>
      <c r="KL165"/>
      <c r="KM165"/>
      <c r="KN165"/>
      <c r="KO165"/>
      <c r="KP165"/>
      <c r="KQ165"/>
      <c r="KR165"/>
      <c r="KS165"/>
      <c r="KT165"/>
      <c r="KU165"/>
      <c r="KV165"/>
      <c r="KW165"/>
      <c r="KX165"/>
      <c r="KY165"/>
      <c r="KZ165"/>
      <c r="LA165"/>
      <c r="LB165"/>
      <c r="LC165"/>
      <c r="LD165"/>
      <c r="LE165"/>
      <c r="LF165"/>
      <c r="LG165"/>
      <c r="LH165"/>
      <c r="LI165"/>
      <c r="LJ165"/>
      <c r="LK165"/>
      <c r="LL165"/>
      <c r="LM165"/>
      <c r="LN165"/>
      <c r="LO165"/>
      <c r="LP165"/>
      <c r="LQ165"/>
      <c r="LR165"/>
      <c r="LS165"/>
      <c r="LT165"/>
      <c r="LU165"/>
      <c r="LV165"/>
      <c r="LW165"/>
      <c r="LX165"/>
      <c r="LY165"/>
      <c r="LZ165"/>
      <c r="MA165"/>
      <c r="MB165"/>
      <c r="MC165"/>
      <c r="MD165"/>
      <c r="ME165"/>
      <c r="MF165"/>
      <c r="MG165"/>
      <c r="MH165"/>
      <c r="MI165"/>
      <c r="MJ165"/>
      <c r="MK165"/>
      <c r="ML165"/>
      <c r="MM165"/>
      <c r="MN165"/>
      <c r="MO165"/>
      <c r="MP165"/>
      <c r="MQ165"/>
      <c r="MR165"/>
      <c r="MS165"/>
      <c r="MT165"/>
      <c r="MU165"/>
      <c r="MV165"/>
      <c r="MW165"/>
      <c r="MX165"/>
      <c r="MY165"/>
      <c r="MZ165"/>
      <c r="NA165"/>
      <c r="NB165"/>
      <c r="NC165"/>
      <c r="ND165"/>
      <c r="NE165"/>
      <c r="NF165"/>
      <c r="NG165"/>
      <c r="NH165"/>
      <c r="NI165"/>
      <c r="NJ165"/>
      <c r="NK165"/>
      <c r="NL165"/>
      <c r="NM165"/>
      <c r="NN165"/>
      <c r="NO165"/>
      <c r="NP165"/>
      <c r="NQ165"/>
      <c r="NR165"/>
      <c r="NS165"/>
      <c r="NT165"/>
      <c r="NU165"/>
      <c r="NV165"/>
      <c r="NW165"/>
      <c r="NX165"/>
      <c r="NY165"/>
      <c r="NZ165"/>
      <c r="OA165"/>
      <c r="OB165"/>
      <c r="OC165"/>
      <c r="OD165"/>
      <c r="OE165"/>
      <c r="OF165"/>
      <c r="OG165"/>
      <c r="OH165"/>
      <c r="OI165"/>
      <c r="OJ165"/>
      <c r="OK165"/>
      <c r="OL165"/>
      <c r="OM165"/>
      <c r="ON165"/>
      <c r="OO165"/>
      <c r="OP165"/>
      <c r="OQ165"/>
      <c r="OR165"/>
      <c r="OS165"/>
      <c r="OT165"/>
      <c r="OU165"/>
      <c r="OV165"/>
      <c r="OW165"/>
      <c r="OX165"/>
      <c r="OY165"/>
      <c r="OZ165"/>
      <c r="PA165"/>
      <c r="PB165"/>
      <c r="PC165"/>
      <c r="PD165"/>
      <c r="PE165"/>
      <c r="PF165"/>
      <c r="PG165"/>
      <c r="PH165"/>
      <c r="PI165"/>
      <c r="PJ165"/>
      <c r="PK165"/>
      <c r="PL165"/>
      <c r="PM165"/>
      <c r="PN165"/>
      <c r="PO165"/>
      <c r="PP165"/>
      <c r="PQ165"/>
      <c r="PR165"/>
      <c r="PS165"/>
      <c r="PT165"/>
      <c r="PU165"/>
      <c r="PV165"/>
      <c r="PW165"/>
      <c r="PX165"/>
      <c r="PY165"/>
      <c r="PZ165"/>
      <c r="QA165"/>
      <c r="QB165"/>
      <c r="QC165"/>
      <c r="QD165"/>
      <c r="QE165"/>
      <c r="QF165"/>
      <c r="QG165"/>
      <c r="QH165"/>
      <c r="QI165"/>
      <c r="QJ165"/>
      <c r="QK165"/>
      <c r="QL165"/>
      <c r="QM165"/>
      <c r="QN165"/>
      <c r="QO165"/>
      <c r="QP165"/>
      <c r="QQ165"/>
      <c r="QR165"/>
      <c r="QS165"/>
      <c r="QT165"/>
      <c r="QU165"/>
      <c r="QV165"/>
      <c r="QW165"/>
      <c r="QX165"/>
      <c r="QY165"/>
      <c r="QZ165"/>
      <c r="RA165"/>
      <c r="RB165"/>
      <c r="RC165"/>
      <c r="RD165"/>
      <c r="RE165"/>
      <c r="RF165"/>
      <c r="RG165"/>
      <c r="RH165"/>
      <c r="RI165"/>
      <c r="RJ165"/>
      <c r="RK165"/>
      <c r="RL165"/>
      <c r="RM165"/>
      <c r="RN165"/>
      <c r="RO165"/>
      <c r="RP165"/>
      <c r="RQ165"/>
      <c r="RR165"/>
      <c r="RS165"/>
      <c r="RT165"/>
      <c r="RU165"/>
      <c r="RV165"/>
      <c r="RW165"/>
      <c r="RX165"/>
      <c r="RY165"/>
      <c r="RZ165"/>
      <c r="SA165"/>
      <c r="SB165"/>
      <c r="SC165"/>
      <c r="SD165"/>
      <c r="SE165"/>
      <c r="SF165"/>
      <c r="SG165"/>
      <c r="SH165"/>
      <c r="SI165"/>
      <c r="SJ165"/>
      <c r="SK165"/>
      <c r="SL165"/>
      <c r="SM165"/>
      <c r="SN165"/>
      <c r="SO165"/>
      <c r="SP165"/>
      <c r="SQ165"/>
      <c r="SR165"/>
      <c r="SS165"/>
      <c r="ST165"/>
      <c r="SU165"/>
      <c r="SV165"/>
      <c r="SW165"/>
      <c r="SX165"/>
      <c r="SY165"/>
      <c r="SZ165"/>
      <c r="TA165"/>
      <c r="TB165"/>
      <c r="TC165"/>
      <c r="TD165"/>
      <c r="TE165"/>
      <c r="TF165"/>
      <c r="TG165"/>
      <c r="TH165"/>
      <c r="TI165"/>
      <c r="TJ165"/>
      <c r="TK165"/>
      <c r="TL165"/>
      <c r="TM165"/>
      <c r="TN165"/>
      <c r="TO165"/>
      <c r="TP165"/>
      <c r="TQ165"/>
      <c r="TR165"/>
      <c r="TS165"/>
      <c r="TT165"/>
      <c r="TU165"/>
      <c r="TV165"/>
      <c r="TW165"/>
      <c r="TX165"/>
      <c r="TY165"/>
      <c r="TZ165"/>
      <c r="UA165"/>
      <c r="UB165"/>
      <c r="UC165"/>
      <c r="UD165"/>
      <c r="UE165"/>
      <c r="UF165"/>
      <c r="UG165"/>
      <c r="UH165"/>
      <c r="UI165"/>
      <c r="UJ165"/>
      <c r="UK165"/>
      <c r="UL165"/>
      <c r="UM165"/>
      <c r="UN165"/>
      <c r="UO165"/>
      <c r="UP165"/>
      <c r="UQ165"/>
      <c r="UR165"/>
      <c r="US165"/>
      <c r="UT165"/>
      <c r="UU165"/>
      <c r="UV165"/>
      <c r="UW165"/>
      <c r="UX165"/>
      <c r="UY165"/>
      <c r="UZ165"/>
      <c r="VA165"/>
      <c r="VB165"/>
      <c r="VC165"/>
      <c r="VD165"/>
      <c r="VE165"/>
      <c r="VF165"/>
      <c r="VG165"/>
      <c r="VH165"/>
      <c r="VI165"/>
      <c r="VJ165"/>
      <c r="VK165"/>
      <c r="VL165"/>
      <c r="VM165"/>
      <c r="VN165"/>
      <c r="VO165"/>
      <c r="VP165"/>
      <c r="VQ165"/>
      <c r="VR165"/>
      <c r="VS165"/>
      <c r="VT165"/>
      <c r="VU165"/>
      <c r="VV165"/>
      <c r="VW165"/>
      <c r="VX165"/>
      <c r="VY165"/>
      <c r="VZ165"/>
      <c r="WA165"/>
      <c r="WB165"/>
      <c r="WC165"/>
      <c r="WD165"/>
      <c r="WE165"/>
      <c r="WF165"/>
      <c r="WG165"/>
      <c r="WH165"/>
      <c r="WI165"/>
      <c r="WJ165"/>
      <c r="WK165"/>
      <c r="WL165"/>
      <c r="WM165"/>
      <c r="WN165"/>
      <c r="WO165"/>
      <c r="WP165"/>
      <c r="WQ165"/>
      <c r="WR165"/>
      <c r="WS165"/>
      <c r="WT165"/>
      <c r="WU165"/>
      <c r="WV165"/>
      <c r="WW165"/>
      <c r="WX165"/>
      <c r="WY165"/>
      <c r="WZ165"/>
      <c r="XA165"/>
      <c r="XB165"/>
      <c r="XC165"/>
      <c r="XD165"/>
      <c r="XE165"/>
      <c r="XF165"/>
      <c r="XG165"/>
      <c r="XH165"/>
      <c r="XI165"/>
      <c r="XJ165"/>
      <c r="XK165"/>
      <c r="XL165"/>
      <c r="XM165"/>
      <c r="XN165"/>
      <c r="XO165"/>
      <c r="XP165"/>
      <c r="XQ165"/>
      <c r="XR165"/>
      <c r="XS165"/>
      <c r="XT165"/>
      <c r="XU165"/>
      <c r="XV165"/>
      <c r="XW165"/>
      <c r="XX165"/>
      <c r="XY165"/>
      <c r="XZ165"/>
      <c r="YA165"/>
      <c r="YB165"/>
      <c r="YC165"/>
      <c r="YD165"/>
      <c r="YE165"/>
      <c r="YF165"/>
      <c r="YG165"/>
      <c r="YH165"/>
      <c r="YI165"/>
      <c r="YJ165"/>
      <c r="YK165"/>
      <c r="YL165"/>
      <c r="YM165"/>
      <c r="YN165"/>
      <c r="YO165"/>
      <c r="YP165"/>
      <c r="YQ165"/>
      <c r="YR165"/>
      <c r="YS165"/>
      <c r="YT165"/>
      <c r="YU165"/>
      <c r="YV165"/>
      <c r="YW165"/>
      <c r="YX165"/>
      <c r="YY165"/>
      <c r="YZ165"/>
      <c r="ZA165"/>
      <c r="ZB165"/>
      <c r="ZC165"/>
      <c r="ZD165"/>
      <c r="ZE165"/>
      <c r="ZF165"/>
      <c r="ZG165"/>
      <c r="ZH165"/>
      <c r="ZI165"/>
      <c r="ZJ165"/>
      <c r="ZK165"/>
      <c r="ZL165"/>
      <c r="ZM165"/>
      <c r="ZN165"/>
      <c r="ZO165"/>
      <c r="ZP165"/>
      <c r="ZQ165"/>
      <c r="ZR165"/>
      <c r="ZS165"/>
      <c r="ZT165"/>
      <c r="ZU165"/>
      <c r="ZV165"/>
      <c r="ZW165"/>
      <c r="ZX165"/>
      <c r="ZY165"/>
      <c r="ZZ165" s="52"/>
      <c r="AAA165" s="192" t="s">
        <v>0</v>
      </c>
      <c r="AAB165"/>
      <c r="AAC165"/>
      <c r="AAD165" s="90"/>
      <c r="AAE165" s="519">
        <f>IF(AND(S.Planning.DecisionToAddToPlan="A",S.SIP.Involved="Y"),1,0)</f>
        <v>1</v>
      </c>
      <c r="AAF165" s="90" t="s">
        <v>0</v>
      </c>
      <c r="AAG165" s="73">
        <f>IF(S.SIP.Involved="Y",S.Planning.AddConcepToPlanDate,)</f>
        <v>41554</v>
      </c>
      <c r="AAH165" s="73">
        <f t="shared" ref="AAH165" si="102">G165</f>
        <v>41554</v>
      </c>
      <c r="AAI165" s="72"/>
      <c r="AAJ165" s="72"/>
      <c r="AAK165" s="92" t="str">
        <f>"* coordinates with "&amp;S.Staff.SIPCo&amp;" to identify SIP rules"</f>
        <v>* coordinates with AndreaSIP to identify SIP rules</v>
      </c>
      <c r="AAL165" s="90"/>
    </row>
    <row r="166" spans="1:715" s="23" customFormat="1" ht="15.75" customHeight="1" outlineLevel="1">
      <c r="A166" s="171"/>
      <c r="B166" s="363" t="str">
        <f t="shared" si="95"/>
        <v>* gathers all planning emails for the Rule Record and saves as:</v>
      </c>
      <c r="C166" s="789" t="str">
        <f>HYPERLINK("\\deqhq1\Rule_Development\Currrent Plan","i")</f>
        <v>i</v>
      </c>
      <c r="D166" s="259"/>
      <c r="E166" s="494">
        <f t="shared" ref="E166" si="103">NETWORKDAYS(G166,H166,S.DDL_DEQClosed)</f>
        <v>1</v>
      </c>
      <c r="F166" s="457">
        <f t="shared" ca="1" si="90"/>
        <v>-17</v>
      </c>
      <c r="G166" s="264">
        <f>AAG166</f>
        <v>41549</v>
      </c>
      <c r="H166" s="264">
        <f t="shared" ref="H166" si="104">AAH166</f>
        <v>41549</v>
      </c>
      <c r="I166" s="244"/>
      <c r="J166" s="194"/>
      <c r="K166" s="49"/>
      <c r="L166" s="49"/>
      <c r="M166" s="49"/>
      <c r="N166" s="49"/>
      <c r="O166" s="49"/>
      <c r="P166" s="49"/>
      <c r="Q166" s="49"/>
      <c r="R166" s="49"/>
      <c r="S166" s="49"/>
      <c r="T166" s="49"/>
      <c r="U166" s="49"/>
      <c r="V166" s="49"/>
      <c r="W166" s="49"/>
      <c r="X166" s="49"/>
      <c r="Y166" s="49"/>
      <c r="Z166" s="49"/>
      <c r="AA166" s="49"/>
      <c r="AB166" s="49"/>
      <c r="AC166" s="49"/>
      <c r="AD166" s="49"/>
      <c r="AE166" s="49"/>
      <c r="AF166" s="49"/>
      <c r="AG166" s="49"/>
      <c r="AH166" s="49"/>
      <c r="AI166" s="49"/>
      <c r="AJ166" s="49"/>
      <c r="AK166" s="49"/>
      <c r="AL166" s="49"/>
      <c r="AM166" s="49"/>
      <c r="AN166" s="49"/>
      <c r="AO166" s="49"/>
      <c r="AP166" s="49"/>
      <c r="AQ166" s="49"/>
      <c r="AR166" s="49"/>
      <c r="AS166" s="49"/>
      <c r="AT166" s="49"/>
      <c r="AU166" s="49"/>
      <c r="AV166" s="49"/>
      <c r="AW166" s="49"/>
      <c r="AX166" s="49"/>
      <c r="AY166" s="49"/>
      <c r="AZ166" s="49"/>
      <c r="BA166" s="49"/>
      <c r="BB166" s="49"/>
      <c r="BC166" s="49"/>
      <c r="BD166" s="49"/>
      <c r="BE166" s="49"/>
      <c r="BF166" s="49"/>
      <c r="BG166" s="49"/>
      <c r="BH166" s="49"/>
      <c r="BI166" s="49"/>
      <c r="BJ166" s="49"/>
      <c r="BK166" s="49"/>
      <c r="BL166" s="49"/>
      <c r="BM166" s="49"/>
      <c r="BN166" s="49"/>
      <c r="BO166" s="49"/>
      <c r="BP166" s="49"/>
      <c r="BQ166" s="49"/>
      <c r="BR166" s="49"/>
      <c r="BS166" s="49"/>
      <c r="BT166" s="49"/>
      <c r="BU166" s="49"/>
      <c r="BV166" s="49"/>
      <c r="BW166" s="49"/>
      <c r="BX166" s="49"/>
      <c r="BY166" s="49"/>
      <c r="BZ166" s="49"/>
      <c r="CA166" s="49"/>
      <c r="CB166" s="49"/>
      <c r="CC166" s="49"/>
      <c r="CD166" s="49"/>
      <c r="CE166" s="49"/>
      <c r="CF166" s="49"/>
      <c r="CG166" s="49"/>
      <c r="CH166" s="49"/>
      <c r="CI166" s="49"/>
      <c r="CJ166" s="49"/>
      <c r="CK166" s="49"/>
      <c r="CL166" s="49"/>
      <c r="CM166" s="49"/>
      <c r="CN166" s="49"/>
      <c r="CO166" s="49"/>
      <c r="CP166" s="49"/>
      <c r="CQ166" s="49"/>
      <c r="CR166" s="49"/>
      <c r="CS166" s="49"/>
      <c r="CT166" s="49"/>
      <c r="CU166" s="49"/>
      <c r="CV166" s="49"/>
      <c r="CW166" s="49"/>
      <c r="CX166" s="49"/>
      <c r="CY166" s="49"/>
      <c r="CZ166" s="49"/>
      <c r="DA166" s="49"/>
      <c r="DB166" s="49"/>
      <c r="DC166" s="49"/>
      <c r="DD166" s="49"/>
      <c r="DE166" s="49"/>
      <c r="DF166" s="49"/>
      <c r="DG166" s="49"/>
      <c r="DH166" s="49"/>
      <c r="DI166" s="49"/>
      <c r="DJ166" s="49"/>
      <c r="DK166" s="49"/>
      <c r="DL166" s="49"/>
      <c r="DM166" s="49"/>
      <c r="DN166" s="49"/>
      <c r="DO166" s="49"/>
      <c r="DP166" s="49"/>
      <c r="DQ166"/>
      <c r="DR166"/>
      <c r="DS166"/>
      <c r="DT166"/>
      <c r="DU166"/>
      <c r="DV166"/>
      <c r="DW166"/>
      <c r="DX166"/>
      <c r="DY166"/>
      <c r="DZ166"/>
      <c r="EA166"/>
      <c r="EB166"/>
      <c r="EC166"/>
      <c r="ED166"/>
      <c r="EE166"/>
      <c r="EF166"/>
      <c r="EG166"/>
      <c r="EH166"/>
      <c r="EI166"/>
      <c r="EJ166"/>
      <c r="EK166"/>
      <c r="EL166"/>
      <c r="EM166"/>
      <c r="EN166"/>
      <c r="EO166"/>
      <c r="EP166"/>
      <c r="EQ166"/>
      <c r="ER166"/>
      <c r="ES166"/>
      <c r="ET166"/>
      <c r="EU166"/>
      <c r="EV166"/>
      <c r="EW166"/>
      <c r="EX166"/>
      <c r="EY166"/>
      <c r="EZ166"/>
      <c r="FA166"/>
      <c r="FB166"/>
      <c r="FC166"/>
      <c r="FD166"/>
      <c r="FE166"/>
      <c r="FF166"/>
      <c r="FG166"/>
      <c r="FH166"/>
      <c r="FI166"/>
      <c r="FJ166"/>
      <c r="FK166"/>
      <c r="FL166"/>
      <c r="FM166"/>
      <c r="FN166"/>
      <c r="FO166"/>
      <c r="FP166"/>
      <c r="FQ166"/>
      <c r="FR166"/>
      <c r="FS166"/>
      <c r="FT166"/>
      <c r="FU166"/>
      <c r="FV166"/>
      <c r="FW166"/>
      <c r="FX166"/>
      <c r="FY166"/>
      <c r="FZ166"/>
      <c r="GA166"/>
      <c r="GB166"/>
      <c r="GC166"/>
      <c r="GD166"/>
      <c r="GE166"/>
      <c r="GF166"/>
      <c r="GG166"/>
      <c r="GH166"/>
      <c r="GI166"/>
      <c r="GJ166"/>
      <c r="GK166"/>
      <c r="GL166"/>
      <c r="GM166"/>
      <c r="GN166"/>
      <c r="GO166"/>
      <c r="GP166"/>
      <c r="GQ166"/>
      <c r="GR166"/>
      <c r="GS166"/>
      <c r="GT166"/>
      <c r="GU166"/>
      <c r="GV166"/>
      <c r="GW166"/>
      <c r="GX166"/>
      <c r="GY166"/>
      <c r="GZ166"/>
      <c r="HA166"/>
      <c r="HB166"/>
      <c r="HC166"/>
      <c r="HD166"/>
      <c r="HE166"/>
      <c r="HF166"/>
      <c r="HG166"/>
      <c r="HH166"/>
      <c r="HI166"/>
      <c r="HJ166"/>
      <c r="HK166"/>
      <c r="HL166"/>
      <c r="HM166"/>
      <c r="HN166"/>
      <c r="HO166"/>
      <c r="HP166"/>
      <c r="HQ166"/>
      <c r="HR166"/>
      <c r="HS166"/>
      <c r="HT166"/>
      <c r="HU166"/>
      <c r="HV166"/>
      <c r="HW166"/>
      <c r="HX166"/>
      <c r="HY166"/>
      <c r="HZ166"/>
      <c r="IA166"/>
      <c r="IB166"/>
      <c r="IC166"/>
      <c r="ID166"/>
      <c r="IE166"/>
      <c r="IF166"/>
      <c r="IG166"/>
      <c r="IH166"/>
      <c r="II166"/>
      <c r="IJ166"/>
      <c r="IK166"/>
      <c r="IL166"/>
      <c r="IM166"/>
      <c r="IN166"/>
      <c r="IO166"/>
      <c r="IP166"/>
      <c r="IQ166"/>
      <c r="IR166"/>
      <c r="IS166"/>
      <c r="IT166"/>
      <c r="IU166"/>
      <c r="IV166"/>
      <c r="IW166"/>
      <c r="IX166"/>
      <c r="IY166"/>
      <c r="IZ166"/>
      <c r="JA166"/>
      <c r="JB166"/>
      <c r="JC166"/>
      <c r="JD166"/>
      <c r="JE166"/>
      <c r="JF166"/>
      <c r="JG166"/>
      <c r="JH166"/>
      <c r="JI166"/>
      <c r="JJ166"/>
      <c r="JK166"/>
      <c r="JL166"/>
      <c r="JM166"/>
      <c r="JN166"/>
      <c r="JO166"/>
      <c r="JP166"/>
      <c r="JQ166"/>
      <c r="JR166"/>
      <c r="JS166"/>
      <c r="JT166"/>
      <c r="JU166"/>
      <c r="JV166"/>
      <c r="JW166"/>
      <c r="JX166"/>
      <c r="JY166"/>
      <c r="JZ166"/>
      <c r="KA166"/>
      <c r="KB166"/>
      <c r="KC166"/>
      <c r="KD166"/>
      <c r="KE166"/>
      <c r="KF166"/>
      <c r="KG166"/>
      <c r="KH166"/>
      <c r="KI166"/>
      <c r="KJ166"/>
      <c r="KK166"/>
      <c r="KL166"/>
      <c r="KM166"/>
      <c r="KN166"/>
      <c r="KO166"/>
      <c r="KP166"/>
      <c r="KQ166"/>
      <c r="KR166"/>
      <c r="KS166"/>
      <c r="KT166"/>
      <c r="KU166"/>
      <c r="KV166"/>
      <c r="KW166"/>
      <c r="KX166"/>
      <c r="KY166"/>
      <c r="KZ166"/>
      <c r="LA166"/>
      <c r="LB166"/>
      <c r="LC166"/>
      <c r="LD166"/>
      <c r="LE166"/>
      <c r="LF166"/>
      <c r="LG166"/>
      <c r="LH166"/>
      <c r="LI166"/>
      <c r="LJ166"/>
      <c r="LK166"/>
      <c r="LL166"/>
      <c r="LM166"/>
      <c r="LN166"/>
      <c r="LO166"/>
      <c r="LP166"/>
      <c r="LQ166"/>
      <c r="LR166"/>
      <c r="LS166"/>
      <c r="LT166"/>
      <c r="LU166"/>
      <c r="LV166"/>
      <c r="LW166"/>
      <c r="LX166"/>
      <c r="LY166"/>
      <c r="LZ166"/>
      <c r="MA166"/>
      <c r="MB166"/>
      <c r="MC166"/>
      <c r="MD166"/>
      <c r="ME166"/>
      <c r="MF166"/>
      <c r="MG166"/>
      <c r="MH166"/>
      <c r="MI166"/>
      <c r="MJ166"/>
      <c r="MK166"/>
      <c r="ML166"/>
      <c r="MM166"/>
      <c r="MN166"/>
      <c r="MO166"/>
      <c r="MP166"/>
      <c r="MQ166"/>
      <c r="MR166"/>
      <c r="MS166"/>
      <c r="MT166"/>
      <c r="MU166"/>
      <c r="MV166"/>
      <c r="MW166"/>
      <c r="MX166"/>
      <c r="MY166"/>
      <c r="MZ166"/>
      <c r="NA166"/>
      <c r="NB166"/>
      <c r="NC166"/>
      <c r="ND166"/>
      <c r="NE166"/>
      <c r="NF166"/>
      <c r="NG166"/>
      <c r="NH166"/>
      <c r="NI166"/>
      <c r="NJ166"/>
      <c r="NK166"/>
      <c r="NL166"/>
      <c r="NM166"/>
      <c r="NN166"/>
      <c r="NO166"/>
      <c r="NP166"/>
      <c r="NQ166"/>
      <c r="NR166"/>
      <c r="NS166"/>
      <c r="NT166"/>
      <c r="NU166"/>
      <c r="NV166"/>
      <c r="NW166"/>
      <c r="NX166"/>
      <c r="NY166"/>
      <c r="NZ166"/>
      <c r="OA166"/>
      <c r="OB166"/>
      <c r="OC166"/>
      <c r="OD166"/>
      <c r="OE166"/>
      <c r="OF166"/>
      <c r="OG166"/>
      <c r="OH166"/>
      <c r="OI166"/>
      <c r="OJ166"/>
      <c r="OK166"/>
      <c r="OL166"/>
      <c r="OM166"/>
      <c r="ON166"/>
      <c r="OO166"/>
      <c r="OP166"/>
      <c r="OQ166"/>
      <c r="OR166"/>
      <c r="OS166"/>
      <c r="OT166"/>
      <c r="OU166"/>
      <c r="OV166"/>
      <c r="OW166"/>
      <c r="OX166"/>
      <c r="OY166"/>
      <c r="OZ166"/>
      <c r="PA166"/>
      <c r="PB166"/>
      <c r="PC166"/>
      <c r="PD166"/>
      <c r="PE166"/>
      <c r="PF166"/>
      <c r="PG166"/>
      <c r="PH166"/>
      <c r="PI166"/>
      <c r="PJ166"/>
      <c r="PK166"/>
      <c r="PL166"/>
      <c r="PM166"/>
      <c r="PN166"/>
      <c r="PO166"/>
      <c r="PP166"/>
      <c r="PQ166"/>
      <c r="PR166"/>
      <c r="PS166"/>
      <c r="PT166"/>
      <c r="PU166"/>
      <c r="PV166"/>
      <c r="PW166"/>
      <c r="PX166"/>
      <c r="PY166"/>
      <c r="PZ166"/>
      <c r="QA166"/>
      <c r="QB166"/>
      <c r="QC166"/>
      <c r="QD166"/>
      <c r="QE166"/>
      <c r="QF166"/>
      <c r="QG166"/>
      <c r="QH166"/>
      <c r="QI166"/>
      <c r="QJ166"/>
      <c r="QK166"/>
      <c r="QL166"/>
      <c r="QM166"/>
      <c r="QN166"/>
      <c r="QO166"/>
      <c r="QP166"/>
      <c r="QQ166"/>
      <c r="QR166"/>
      <c r="QS166"/>
      <c r="QT166"/>
      <c r="QU166"/>
      <c r="QV166"/>
      <c r="QW166"/>
      <c r="QX166"/>
      <c r="QY166"/>
      <c r="QZ166"/>
      <c r="RA166"/>
      <c r="RB166"/>
      <c r="RC166"/>
      <c r="RD166"/>
      <c r="RE166"/>
      <c r="RF166"/>
      <c r="RG166"/>
      <c r="RH166"/>
      <c r="RI166"/>
      <c r="RJ166"/>
      <c r="RK166"/>
      <c r="RL166"/>
      <c r="RM166"/>
      <c r="RN166"/>
      <c r="RO166"/>
      <c r="RP166"/>
      <c r="RQ166"/>
      <c r="RR166"/>
      <c r="RS166"/>
      <c r="RT166"/>
      <c r="RU166"/>
      <c r="RV166"/>
      <c r="RW166"/>
      <c r="RX166"/>
      <c r="RY166"/>
      <c r="RZ166"/>
      <c r="SA166"/>
      <c r="SB166"/>
      <c r="SC166"/>
      <c r="SD166"/>
      <c r="SE166"/>
      <c r="SF166"/>
      <c r="SG166"/>
      <c r="SH166"/>
      <c r="SI166"/>
      <c r="SJ166"/>
      <c r="SK166"/>
      <c r="SL166"/>
      <c r="SM166"/>
      <c r="SN166"/>
      <c r="SO166"/>
      <c r="SP166"/>
      <c r="SQ166"/>
      <c r="SR166"/>
      <c r="SS166"/>
      <c r="ST166"/>
      <c r="SU166"/>
      <c r="SV166"/>
      <c r="SW166"/>
      <c r="SX166"/>
      <c r="SY166"/>
      <c r="SZ166"/>
      <c r="TA166"/>
      <c r="TB166"/>
      <c r="TC166"/>
      <c r="TD166"/>
      <c r="TE166"/>
      <c r="TF166"/>
      <c r="TG166"/>
      <c r="TH166"/>
      <c r="TI166"/>
      <c r="TJ166"/>
      <c r="TK166"/>
      <c r="TL166"/>
      <c r="TM166"/>
      <c r="TN166"/>
      <c r="TO166"/>
      <c r="TP166"/>
      <c r="TQ166"/>
      <c r="TR166"/>
      <c r="TS166"/>
      <c r="TT166"/>
      <c r="TU166"/>
      <c r="TV166"/>
      <c r="TW166"/>
      <c r="TX166"/>
      <c r="TY166"/>
      <c r="TZ166"/>
      <c r="UA166"/>
      <c r="UB166"/>
      <c r="UC166"/>
      <c r="UD166"/>
      <c r="UE166"/>
      <c r="UF166"/>
      <c r="UG166"/>
      <c r="UH166"/>
      <c r="UI166"/>
      <c r="UJ166"/>
      <c r="UK166"/>
      <c r="UL166"/>
      <c r="UM166"/>
      <c r="UN166"/>
      <c r="UO166"/>
      <c r="UP166"/>
      <c r="UQ166"/>
      <c r="UR166"/>
      <c r="US166"/>
      <c r="UT166"/>
      <c r="UU166"/>
      <c r="UV166"/>
      <c r="UW166"/>
      <c r="UX166"/>
      <c r="UY166"/>
      <c r="UZ166"/>
      <c r="VA166"/>
      <c r="VB166"/>
      <c r="VC166"/>
      <c r="VD166"/>
      <c r="VE166"/>
      <c r="VF166"/>
      <c r="VG166"/>
      <c r="VH166"/>
      <c r="VI166"/>
      <c r="VJ166"/>
      <c r="VK166"/>
      <c r="VL166"/>
      <c r="VM166"/>
      <c r="VN166"/>
      <c r="VO166"/>
      <c r="VP166"/>
      <c r="VQ166"/>
      <c r="VR166"/>
      <c r="VS166"/>
      <c r="VT166"/>
      <c r="VU166"/>
      <c r="VV166"/>
      <c r="VW166"/>
      <c r="VX166"/>
      <c r="VY166"/>
      <c r="VZ166"/>
      <c r="WA166"/>
      <c r="WB166"/>
      <c r="WC166"/>
      <c r="WD166"/>
      <c r="WE166"/>
      <c r="WF166"/>
      <c r="WG166"/>
      <c r="WH166"/>
      <c r="WI166"/>
      <c r="WJ166"/>
      <c r="WK166"/>
      <c r="WL166"/>
      <c r="WM166"/>
      <c r="WN166"/>
      <c r="WO166"/>
      <c r="WP166"/>
      <c r="WQ166"/>
      <c r="WR166"/>
      <c r="WS166"/>
      <c r="WT166"/>
      <c r="WU166"/>
      <c r="WV166"/>
      <c r="WW166"/>
      <c r="WX166"/>
      <c r="WY166"/>
      <c r="WZ166"/>
      <c r="XA166"/>
      <c r="XB166"/>
      <c r="XC166"/>
      <c r="XD166"/>
      <c r="XE166"/>
      <c r="XF166"/>
      <c r="XG166"/>
      <c r="XH166"/>
      <c r="XI166"/>
      <c r="XJ166"/>
      <c r="XK166"/>
      <c r="XL166"/>
      <c r="XM166"/>
      <c r="XN166"/>
      <c r="XO166"/>
      <c r="XP166"/>
      <c r="XQ166"/>
      <c r="XR166"/>
      <c r="XS166"/>
      <c r="XT166"/>
      <c r="XU166"/>
      <c r="XV166"/>
      <c r="XW166"/>
      <c r="XX166"/>
      <c r="XY166"/>
      <c r="XZ166"/>
      <c r="YA166"/>
      <c r="YB166"/>
      <c r="YC166"/>
      <c r="YD166"/>
      <c r="YE166"/>
      <c r="YF166"/>
      <c r="YG166"/>
      <c r="YH166"/>
      <c r="YI166"/>
      <c r="YJ166"/>
      <c r="YK166"/>
      <c r="YL166"/>
      <c r="YM166"/>
      <c r="YN166"/>
      <c r="YO166"/>
      <c r="YP166"/>
      <c r="YQ166"/>
      <c r="YR166"/>
      <c r="YS166"/>
      <c r="YT166"/>
      <c r="YU166"/>
      <c r="YV166"/>
      <c r="YW166"/>
      <c r="YX166"/>
      <c r="YY166"/>
      <c r="YZ166"/>
      <c r="ZA166"/>
      <c r="ZB166"/>
      <c r="ZC166"/>
      <c r="ZD166"/>
      <c r="ZE166"/>
      <c r="ZF166"/>
      <c r="ZG166"/>
      <c r="ZH166"/>
      <c r="ZI166"/>
      <c r="ZJ166"/>
      <c r="ZK166"/>
      <c r="ZL166"/>
      <c r="ZM166"/>
      <c r="ZN166"/>
      <c r="ZO166"/>
      <c r="ZP166"/>
      <c r="ZQ166"/>
      <c r="ZR166"/>
      <c r="ZS166"/>
      <c r="ZT166"/>
      <c r="ZU166"/>
      <c r="ZV166"/>
      <c r="ZW166"/>
      <c r="ZX166"/>
      <c r="ZY166"/>
      <c r="ZZ166" s="52"/>
      <c r="AAA166" s="192"/>
      <c r="AAD166" s="90"/>
      <c r="AAE166" s="519">
        <f>IF(S.Planning.DecisionToAddToPlan="A",1,0)</f>
        <v>1</v>
      </c>
      <c r="AAF166" s="90"/>
      <c r="AAG166" s="73">
        <f>S.Planning.BANNER.Begin</f>
        <v>41549</v>
      </c>
      <c r="AAH166" s="73">
        <f>G166</f>
        <v>41549</v>
      </c>
      <c r="AAI166" s="72"/>
      <c r="AAJ166" s="72"/>
      <c r="AAK166" s="92" t="str">
        <f>"* gathers all planning emails for the Rule Record and saves as:"</f>
        <v>* gathers all planning emails for the Rule Record and saves as:</v>
      </c>
      <c r="AAL166" s="90"/>
    </row>
    <row r="167" spans="1:715" s="23" customFormat="1" ht="15.75" customHeight="1" outlineLevel="1">
      <c r="A167" s="171"/>
      <c r="B167" s="372" t="s">
        <v>170</v>
      </c>
      <c r="C167" s="111"/>
      <c r="D167" s="302"/>
      <c r="E167" s="161"/>
      <c r="F167" s="161"/>
      <c r="G167" s="157"/>
      <c r="H167" s="157"/>
      <c r="I167" s="244"/>
      <c r="J167" s="194"/>
      <c r="K167" s="49"/>
      <c r="L167" s="49"/>
      <c r="M167" s="49"/>
      <c r="N167" s="49"/>
      <c r="O167" s="49"/>
      <c r="P167" s="49"/>
      <c r="Q167" s="49"/>
      <c r="R167" s="49"/>
      <c r="S167" s="49"/>
      <c r="T167" s="49"/>
      <c r="U167" s="49"/>
      <c r="V167" s="49"/>
      <c r="W167" s="49"/>
      <c r="X167" s="49"/>
      <c r="Y167" s="49"/>
      <c r="Z167" s="49"/>
      <c r="AA167" s="49"/>
      <c r="AB167" s="49"/>
      <c r="AC167" s="49"/>
      <c r="AD167" s="49"/>
      <c r="AE167" s="49"/>
      <c r="AF167" s="49"/>
      <c r="AG167" s="49"/>
      <c r="AH167" s="49"/>
      <c r="AI167" s="49"/>
      <c r="AJ167" s="49"/>
      <c r="AK167" s="49"/>
      <c r="AL167" s="49"/>
      <c r="AM167" s="49"/>
      <c r="AN167" s="49"/>
      <c r="AO167" s="49"/>
      <c r="AP167" s="49"/>
      <c r="AQ167" s="49"/>
      <c r="AR167" s="49"/>
      <c r="AS167" s="49"/>
      <c r="AT167" s="49"/>
      <c r="AU167" s="49"/>
      <c r="AV167" s="49"/>
      <c r="AW167" s="49"/>
      <c r="AX167" s="49"/>
      <c r="AY167" s="49"/>
      <c r="AZ167" s="49"/>
      <c r="BA167" s="49"/>
      <c r="BB167" s="49"/>
      <c r="BC167" s="49"/>
      <c r="BD167" s="49"/>
      <c r="BE167" s="49"/>
      <c r="BF167" s="49"/>
      <c r="BG167" s="49"/>
      <c r="BH167" s="49"/>
      <c r="BI167" s="49"/>
      <c r="BJ167" s="49"/>
      <c r="BK167" s="49"/>
      <c r="BL167" s="49"/>
      <c r="BM167" s="49"/>
      <c r="BN167" s="49"/>
      <c r="BO167" s="49"/>
      <c r="BP167" s="49"/>
      <c r="BQ167" s="49"/>
      <c r="BR167" s="49"/>
      <c r="BS167" s="49"/>
      <c r="BT167" s="49"/>
      <c r="BU167" s="49"/>
      <c r="BV167" s="49"/>
      <c r="BW167" s="49"/>
      <c r="BX167" s="49"/>
      <c r="BY167" s="49"/>
      <c r="BZ167" s="49"/>
      <c r="CA167" s="49"/>
      <c r="CB167" s="49"/>
      <c r="CC167" s="49"/>
      <c r="CD167" s="49"/>
      <c r="CE167" s="49"/>
      <c r="CF167" s="49"/>
      <c r="CG167" s="49"/>
      <c r="CH167" s="49"/>
      <c r="CI167" s="49"/>
      <c r="CJ167" s="49"/>
      <c r="CK167" s="49"/>
      <c r="CL167" s="49"/>
      <c r="CM167" s="49"/>
      <c r="CN167" s="49"/>
      <c r="CO167" s="49"/>
      <c r="CP167" s="49"/>
      <c r="CQ167" s="49"/>
      <c r="CR167" s="49"/>
      <c r="CS167" s="49"/>
      <c r="CT167" s="49"/>
      <c r="CU167" s="49"/>
      <c r="CV167" s="49"/>
      <c r="CW167" s="49"/>
      <c r="CX167" s="49"/>
      <c r="CY167" s="49"/>
      <c r="CZ167" s="49"/>
      <c r="DA167" s="49"/>
      <c r="DB167" s="49"/>
      <c r="DC167" s="49"/>
      <c r="DD167" s="49"/>
      <c r="DE167" s="49"/>
      <c r="DF167" s="49"/>
      <c r="DG167" s="49"/>
      <c r="DH167" s="49"/>
      <c r="DI167" s="49"/>
      <c r="DJ167" s="49"/>
      <c r="DK167" s="49"/>
      <c r="DL167" s="49"/>
      <c r="DM167" s="49"/>
      <c r="DN167" s="49"/>
      <c r="DO167" s="49"/>
      <c r="DP167" s="49"/>
      <c r="DQ167"/>
      <c r="DR167"/>
      <c r="DS167"/>
      <c r="DT167"/>
      <c r="DU167"/>
      <c r="DV167"/>
      <c r="DW167"/>
      <c r="DX167"/>
      <c r="DY167"/>
      <c r="DZ167"/>
      <c r="EA167"/>
      <c r="EB167"/>
      <c r="EC167"/>
      <c r="ED167"/>
      <c r="EE167"/>
      <c r="EF167"/>
      <c r="EG167"/>
      <c r="EH167"/>
      <c r="EI167"/>
      <c r="EJ167"/>
      <c r="EK167"/>
      <c r="EL167"/>
      <c r="EM167"/>
      <c r="EN167"/>
      <c r="EO167"/>
      <c r="EP167"/>
      <c r="EQ167"/>
      <c r="ER167"/>
      <c r="ES167"/>
      <c r="ET167"/>
      <c r="EU167"/>
      <c r="EV167"/>
      <c r="EW167"/>
      <c r="EX167"/>
      <c r="EY167"/>
      <c r="EZ167"/>
      <c r="FA167"/>
      <c r="FB167"/>
      <c r="FC167"/>
      <c r="FD167"/>
      <c r="FE167"/>
      <c r="FF167"/>
      <c r="FG167"/>
      <c r="FH167"/>
      <c r="FI167"/>
      <c r="FJ167"/>
      <c r="FK167"/>
      <c r="FL167"/>
      <c r="FM167"/>
      <c r="FN167"/>
      <c r="FO167"/>
      <c r="FP167"/>
      <c r="FQ167"/>
      <c r="FR167"/>
      <c r="FS167"/>
      <c r="FT167"/>
      <c r="FU167"/>
      <c r="FV167"/>
      <c r="FW167"/>
      <c r="FX167"/>
      <c r="FY167"/>
      <c r="FZ167"/>
      <c r="GA167"/>
      <c r="GB167"/>
      <c r="GC167"/>
      <c r="GD167"/>
      <c r="GE167"/>
      <c r="GF167"/>
      <c r="GG167"/>
      <c r="GH167"/>
      <c r="GI167"/>
      <c r="GJ167"/>
      <c r="GK167"/>
      <c r="GL167"/>
      <c r="GM167"/>
      <c r="GN167"/>
      <c r="GO167"/>
      <c r="GP167"/>
      <c r="GQ167"/>
      <c r="GR167"/>
      <c r="GS167"/>
      <c r="GT167"/>
      <c r="GU167"/>
      <c r="GV167"/>
      <c r="GW167"/>
      <c r="GX167"/>
      <c r="GY167"/>
      <c r="GZ167"/>
      <c r="HA167"/>
      <c r="HB167"/>
      <c r="HC167"/>
      <c r="HD167"/>
      <c r="HE167"/>
      <c r="HF167"/>
      <c r="HG167"/>
      <c r="HH167"/>
      <c r="HI167"/>
      <c r="HJ167"/>
      <c r="HK167"/>
      <c r="HL167"/>
      <c r="HM167"/>
      <c r="HN167"/>
      <c r="HO167"/>
      <c r="HP167"/>
      <c r="HQ167"/>
      <c r="HR167"/>
      <c r="HS167"/>
      <c r="HT167"/>
      <c r="HU167"/>
      <c r="HV167"/>
      <c r="HW167"/>
      <c r="HX167"/>
      <c r="HY167"/>
      <c r="HZ167"/>
      <c r="IA167"/>
      <c r="IB167"/>
      <c r="IC167"/>
      <c r="ID167"/>
      <c r="IE167"/>
      <c r="IF167"/>
      <c r="IG167"/>
      <c r="IH167"/>
      <c r="II167"/>
      <c r="IJ167"/>
      <c r="IK167"/>
      <c r="IL167"/>
      <c r="IM167"/>
      <c r="IN167"/>
      <c r="IO167"/>
      <c r="IP167"/>
      <c r="IQ167"/>
      <c r="IR167"/>
      <c r="IS167"/>
      <c r="IT167"/>
      <c r="IU167"/>
      <c r="IV167"/>
      <c r="IW167"/>
      <c r="IX167"/>
      <c r="IY167"/>
      <c r="IZ167"/>
      <c r="JA167"/>
      <c r="JB167"/>
      <c r="JC167"/>
      <c r="JD167"/>
      <c r="JE167"/>
      <c r="JF167"/>
      <c r="JG167"/>
      <c r="JH167"/>
      <c r="JI167"/>
      <c r="JJ167"/>
      <c r="JK167"/>
      <c r="JL167"/>
      <c r="JM167"/>
      <c r="JN167"/>
      <c r="JO167"/>
      <c r="JP167"/>
      <c r="JQ167"/>
      <c r="JR167"/>
      <c r="JS167"/>
      <c r="JT167"/>
      <c r="JU167"/>
      <c r="JV167"/>
      <c r="JW167"/>
      <c r="JX167"/>
      <c r="JY167"/>
      <c r="JZ167"/>
      <c r="KA167"/>
      <c r="KB167"/>
      <c r="KC167"/>
      <c r="KD167"/>
      <c r="KE167"/>
      <c r="KF167"/>
      <c r="KG167"/>
      <c r="KH167"/>
      <c r="KI167"/>
      <c r="KJ167"/>
      <c r="KK167"/>
      <c r="KL167"/>
      <c r="KM167"/>
      <c r="KN167"/>
      <c r="KO167"/>
      <c r="KP167"/>
      <c r="KQ167"/>
      <c r="KR167"/>
      <c r="KS167"/>
      <c r="KT167"/>
      <c r="KU167"/>
      <c r="KV167"/>
      <c r="KW167"/>
      <c r="KX167"/>
      <c r="KY167"/>
      <c r="KZ167"/>
      <c r="LA167"/>
      <c r="LB167"/>
      <c r="LC167"/>
      <c r="LD167"/>
      <c r="LE167"/>
      <c r="LF167"/>
      <c r="LG167"/>
      <c r="LH167"/>
      <c r="LI167"/>
      <c r="LJ167"/>
      <c r="LK167"/>
      <c r="LL167"/>
      <c r="LM167"/>
      <c r="LN167"/>
      <c r="LO167"/>
      <c r="LP167"/>
      <c r="LQ167"/>
      <c r="LR167"/>
      <c r="LS167"/>
      <c r="LT167"/>
      <c r="LU167"/>
      <c r="LV167"/>
      <c r="LW167"/>
      <c r="LX167"/>
      <c r="LY167"/>
      <c r="LZ167"/>
      <c r="MA167"/>
      <c r="MB167"/>
      <c r="MC167"/>
      <c r="MD167"/>
      <c r="ME167"/>
      <c r="MF167"/>
      <c r="MG167"/>
      <c r="MH167"/>
      <c r="MI167"/>
      <c r="MJ167"/>
      <c r="MK167"/>
      <c r="ML167"/>
      <c r="MM167"/>
      <c r="MN167"/>
      <c r="MO167"/>
      <c r="MP167"/>
      <c r="MQ167"/>
      <c r="MR167"/>
      <c r="MS167"/>
      <c r="MT167"/>
      <c r="MU167"/>
      <c r="MV167"/>
      <c r="MW167"/>
      <c r="MX167"/>
      <c r="MY167"/>
      <c r="MZ167"/>
      <c r="NA167"/>
      <c r="NB167"/>
      <c r="NC167"/>
      <c r="ND167"/>
      <c r="NE167"/>
      <c r="NF167"/>
      <c r="NG167"/>
      <c r="NH167"/>
      <c r="NI167"/>
      <c r="NJ167"/>
      <c r="NK167"/>
      <c r="NL167"/>
      <c r="NM167"/>
      <c r="NN167"/>
      <c r="NO167"/>
      <c r="NP167"/>
      <c r="NQ167"/>
      <c r="NR167"/>
      <c r="NS167"/>
      <c r="NT167"/>
      <c r="NU167"/>
      <c r="NV167"/>
      <c r="NW167"/>
      <c r="NX167"/>
      <c r="NY167"/>
      <c r="NZ167"/>
      <c r="OA167"/>
      <c r="OB167"/>
      <c r="OC167"/>
      <c r="OD167"/>
      <c r="OE167"/>
      <c r="OF167"/>
      <c r="OG167"/>
      <c r="OH167"/>
      <c r="OI167"/>
      <c r="OJ167"/>
      <c r="OK167"/>
      <c r="OL167"/>
      <c r="OM167"/>
      <c r="ON167"/>
      <c r="OO167"/>
      <c r="OP167"/>
      <c r="OQ167"/>
      <c r="OR167"/>
      <c r="OS167"/>
      <c r="OT167"/>
      <c r="OU167"/>
      <c r="OV167"/>
      <c r="OW167"/>
      <c r="OX167"/>
      <c r="OY167"/>
      <c r="OZ167"/>
      <c r="PA167"/>
      <c r="PB167"/>
      <c r="PC167"/>
      <c r="PD167"/>
      <c r="PE167"/>
      <c r="PF167"/>
      <c r="PG167"/>
      <c r="PH167"/>
      <c r="PI167"/>
      <c r="PJ167"/>
      <c r="PK167"/>
      <c r="PL167"/>
      <c r="PM167"/>
      <c r="PN167"/>
      <c r="PO167"/>
      <c r="PP167"/>
      <c r="PQ167"/>
      <c r="PR167"/>
      <c r="PS167"/>
      <c r="PT167"/>
      <c r="PU167"/>
      <c r="PV167"/>
      <c r="PW167"/>
      <c r="PX167"/>
      <c r="PY167"/>
      <c r="PZ167"/>
      <c r="QA167"/>
      <c r="QB167"/>
      <c r="QC167"/>
      <c r="QD167"/>
      <c r="QE167"/>
      <c r="QF167"/>
      <c r="QG167"/>
      <c r="QH167"/>
      <c r="QI167"/>
      <c r="QJ167"/>
      <c r="QK167"/>
      <c r="QL167"/>
      <c r="QM167"/>
      <c r="QN167"/>
      <c r="QO167"/>
      <c r="QP167"/>
      <c r="QQ167"/>
      <c r="QR167"/>
      <c r="QS167"/>
      <c r="QT167"/>
      <c r="QU167"/>
      <c r="QV167"/>
      <c r="QW167"/>
      <c r="QX167"/>
      <c r="QY167"/>
      <c r="QZ167"/>
      <c r="RA167"/>
      <c r="RB167"/>
      <c r="RC167"/>
      <c r="RD167"/>
      <c r="RE167"/>
      <c r="RF167"/>
      <c r="RG167"/>
      <c r="RH167"/>
      <c r="RI167"/>
      <c r="RJ167"/>
      <c r="RK167"/>
      <c r="RL167"/>
      <c r="RM167"/>
      <c r="RN167"/>
      <c r="RO167"/>
      <c r="RP167"/>
      <c r="RQ167"/>
      <c r="RR167"/>
      <c r="RS167"/>
      <c r="RT167"/>
      <c r="RU167"/>
      <c r="RV167"/>
      <c r="RW167"/>
      <c r="RX167"/>
      <c r="RY167"/>
      <c r="RZ167"/>
      <c r="SA167"/>
      <c r="SB167"/>
      <c r="SC167"/>
      <c r="SD167"/>
      <c r="SE167"/>
      <c r="SF167"/>
      <c r="SG167"/>
      <c r="SH167"/>
      <c r="SI167"/>
      <c r="SJ167"/>
      <c r="SK167"/>
      <c r="SL167"/>
      <c r="SM167"/>
      <c r="SN167"/>
      <c r="SO167"/>
      <c r="SP167"/>
      <c r="SQ167"/>
      <c r="SR167"/>
      <c r="SS167"/>
      <c r="ST167"/>
      <c r="SU167"/>
      <c r="SV167"/>
      <c r="SW167"/>
      <c r="SX167"/>
      <c r="SY167"/>
      <c r="SZ167"/>
      <c r="TA167"/>
      <c r="TB167"/>
      <c r="TC167"/>
      <c r="TD167"/>
      <c r="TE167"/>
      <c r="TF167"/>
      <c r="TG167"/>
      <c r="TH167"/>
      <c r="TI167"/>
      <c r="TJ167"/>
      <c r="TK167"/>
      <c r="TL167"/>
      <c r="TM167"/>
      <c r="TN167"/>
      <c r="TO167"/>
      <c r="TP167"/>
      <c r="TQ167"/>
      <c r="TR167"/>
      <c r="TS167"/>
      <c r="TT167"/>
      <c r="TU167"/>
      <c r="TV167"/>
      <c r="TW167"/>
      <c r="TX167"/>
      <c r="TY167"/>
      <c r="TZ167"/>
      <c r="UA167"/>
      <c r="UB167"/>
      <c r="UC167"/>
      <c r="UD167"/>
      <c r="UE167"/>
      <c r="UF167"/>
      <c r="UG167"/>
      <c r="UH167"/>
      <c r="UI167"/>
      <c r="UJ167"/>
      <c r="UK167"/>
      <c r="UL167"/>
      <c r="UM167"/>
      <c r="UN167"/>
      <c r="UO167"/>
      <c r="UP167"/>
      <c r="UQ167"/>
      <c r="UR167"/>
      <c r="US167"/>
      <c r="UT167"/>
      <c r="UU167"/>
      <c r="UV167"/>
      <c r="UW167"/>
      <c r="UX167"/>
      <c r="UY167"/>
      <c r="UZ167"/>
      <c r="VA167"/>
      <c r="VB167"/>
      <c r="VC167"/>
      <c r="VD167"/>
      <c r="VE167"/>
      <c r="VF167"/>
      <c r="VG167"/>
      <c r="VH167"/>
      <c r="VI167"/>
      <c r="VJ167"/>
      <c r="VK167"/>
      <c r="VL167"/>
      <c r="VM167"/>
      <c r="VN167"/>
      <c r="VO167"/>
      <c r="VP167"/>
      <c r="VQ167"/>
      <c r="VR167"/>
      <c r="VS167"/>
      <c r="VT167"/>
      <c r="VU167"/>
      <c r="VV167"/>
      <c r="VW167"/>
      <c r="VX167"/>
      <c r="VY167"/>
      <c r="VZ167"/>
      <c r="WA167"/>
      <c r="WB167"/>
      <c r="WC167"/>
      <c r="WD167"/>
      <c r="WE167"/>
      <c r="WF167"/>
      <c r="WG167"/>
      <c r="WH167"/>
      <c r="WI167"/>
      <c r="WJ167"/>
      <c r="WK167"/>
      <c r="WL167"/>
      <c r="WM167"/>
      <c r="WN167"/>
      <c r="WO167"/>
      <c r="WP167"/>
      <c r="WQ167"/>
      <c r="WR167"/>
      <c r="WS167"/>
      <c r="WT167"/>
      <c r="WU167"/>
      <c r="WV167"/>
      <c r="WW167"/>
      <c r="WX167"/>
      <c r="WY167"/>
      <c r="WZ167"/>
      <c r="XA167"/>
      <c r="XB167"/>
      <c r="XC167"/>
      <c r="XD167"/>
      <c r="XE167"/>
      <c r="XF167"/>
      <c r="XG167"/>
      <c r="XH167"/>
      <c r="XI167"/>
      <c r="XJ167"/>
      <c r="XK167"/>
      <c r="XL167"/>
      <c r="XM167"/>
      <c r="XN167"/>
      <c r="XO167"/>
      <c r="XP167"/>
      <c r="XQ167"/>
      <c r="XR167"/>
      <c r="XS167"/>
      <c r="XT167"/>
      <c r="XU167"/>
      <c r="XV167"/>
      <c r="XW167"/>
      <c r="XX167"/>
      <c r="XY167"/>
      <c r="XZ167"/>
      <c r="YA167"/>
      <c r="YB167"/>
      <c r="YC167"/>
      <c r="YD167"/>
      <c r="YE167"/>
      <c r="YF167"/>
      <c r="YG167"/>
      <c r="YH167"/>
      <c r="YI167"/>
      <c r="YJ167"/>
      <c r="YK167"/>
      <c r="YL167"/>
      <c r="YM167"/>
      <c r="YN167"/>
      <c r="YO167"/>
      <c r="YP167"/>
      <c r="YQ167"/>
      <c r="YR167"/>
      <c r="YS167"/>
      <c r="YT167"/>
      <c r="YU167"/>
      <c r="YV167"/>
      <c r="YW167"/>
      <c r="YX167"/>
      <c r="YY167"/>
      <c r="YZ167"/>
      <c r="ZA167"/>
      <c r="ZB167"/>
      <c r="ZC167"/>
      <c r="ZD167"/>
      <c r="ZE167"/>
      <c r="ZF167"/>
      <c r="ZG167"/>
      <c r="ZH167"/>
      <c r="ZI167"/>
      <c r="ZJ167"/>
      <c r="ZK167"/>
      <c r="ZL167"/>
      <c r="ZM167"/>
      <c r="ZN167"/>
      <c r="ZO167"/>
      <c r="ZP167"/>
      <c r="ZQ167"/>
      <c r="ZR167"/>
      <c r="ZS167"/>
      <c r="ZT167"/>
      <c r="ZU167"/>
      <c r="ZV167"/>
      <c r="ZW167"/>
      <c r="ZX167"/>
      <c r="ZY167"/>
      <c r="ZZ167" s="52"/>
      <c r="AAA167" s="192"/>
      <c r="AAD167" s="90"/>
      <c r="AAE167" s="519">
        <f>IF(S.Planning.DecisionToAddToPlan="A",1,0)</f>
        <v>1</v>
      </c>
      <c r="AAF167" s="190" t="s">
        <v>52</v>
      </c>
      <c r="AAG167" s="71"/>
      <c r="AAH167" s="71"/>
      <c r="AAI167" s="71"/>
      <c r="AAJ167" s="56"/>
      <c r="AAK167" s="71" t="s">
        <v>0</v>
      </c>
      <c r="AAL167" s="90"/>
    </row>
    <row r="168" spans="1:715" ht="6" customHeight="1">
      <c r="A168" s="171"/>
      <c r="B168" s="159"/>
      <c r="C168" s="105"/>
      <c r="D168" s="236"/>
      <c r="E168" s="106"/>
      <c r="F168" s="106"/>
      <c r="G168" s="105"/>
      <c r="H168" s="105"/>
      <c r="I168" s="244"/>
      <c r="J168" s="218"/>
      <c r="K168" s="49"/>
      <c r="L168" s="49"/>
      <c r="M168" s="49"/>
      <c r="N168" s="49"/>
      <c r="O168" s="49"/>
      <c r="P168" s="49"/>
      <c r="Q168" s="49"/>
      <c r="R168" s="49"/>
      <c r="S168" s="49"/>
      <c r="T168" s="49"/>
      <c r="U168" s="49"/>
      <c r="V168" s="49"/>
      <c r="W168" s="49"/>
      <c r="X168" s="49"/>
      <c r="Y168" s="49"/>
      <c r="Z168" s="49"/>
      <c r="AA168" s="49"/>
      <c r="AB168" s="49"/>
      <c r="AC168" s="49"/>
      <c r="AD168" s="49"/>
      <c r="AE168" s="49"/>
      <c r="AF168" s="49"/>
      <c r="AG168" s="49"/>
      <c r="AH168" s="49"/>
      <c r="AI168" s="49"/>
      <c r="AJ168" s="49"/>
      <c r="AK168" s="49"/>
      <c r="AL168" s="49"/>
      <c r="AM168" s="49"/>
      <c r="AN168" s="49"/>
      <c r="AO168" s="49"/>
      <c r="AP168" s="49"/>
      <c r="AQ168" s="49"/>
      <c r="AR168" s="49"/>
      <c r="AS168" s="49"/>
      <c r="AT168" s="49"/>
      <c r="AU168" s="49"/>
      <c r="AV168" s="49"/>
      <c r="AW168" s="49"/>
      <c r="AX168" s="49"/>
      <c r="AY168" s="49"/>
      <c r="AZ168" s="49"/>
      <c r="BA168" s="49"/>
      <c r="BB168" s="49"/>
      <c r="BC168" s="49"/>
      <c r="BD168" s="49"/>
      <c r="BE168" s="49"/>
      <c r="BF168" s="49"/>
      <c r="BG168" s="49"/>
      <c r="BH168" s="49"/>
      <c r="BI168" s="49"/>
      <c r="BJ168" s="49"/>
      <c r="BK168" s="49"/>
      <c r="BL168" s="49"/>
      <c r="BM168" s="49"/>
      <c r="BN168" s="49"/>
      <c r="BO168" s="49"/>
      <c r="BP168" s="49"/>
      <c r="BQ168" s="49"/>
      <c r="BR168" s="49"/>
      <c r="BS168" s="49"/>
      <c r="BT168" s="49"/>
      <c r="BU168" s="49"/>
      <c r="BV168" s="49"/>
      <c r="BW168" s="49"/>
      <c r="BX168" s="49"/>
      <c r="BY168" s="49"/>
      <c r="BZ168" s="49"/>
      <c r="CA168" s="49"/>
      <c r="CB168" s="49"/>
      <c r="CC168" s="49"/>
      <c r="CD168" s="49"/>
      <c r="CE168" s="49"/>
      <c r="CF168" s="49"/>
      <c r="CG168" s="49"/>
      <c r="CH168" s="49"/>
      <c r="CI168" s="49"/>
      <c r="CJ168" s="49"/>
      <c r="CK168" s="49"/>
      <c r="CL168" s="49"/>
      <c r="CM168" s="49"/>
      <c r="CN168" s="49"/>
      <c r="CO168" s="49"/>
      <c r="CP168" s="49"/>
      <c r="CQ168" s="49"/>
      <c r="CR168" s="49"/>
      <c r="CS168" s="49"/>
      <c r="CT168" s="49"/>
      <c r="CU168" s="49"/>
      <c r="CV168" s="49"/>
      <c r="CW168" s="49"/>
      <c r="CX168" s="49"/>
      <c r="CY168" s="49"/>
      <c r="CZ168" s="49"/>
      <c r="DA168" s="49"/>
      <c r="DB168" s="49"/>
      <c r="DC168" s="49"/>
      <c r="DD168" s="49"/>
      <c r="DE168" s="49"/>
      <c r="DF168" s="49"/>
      <c r="DG168" s="49"/>
      <c r="DH168" s="49"/>
      <c r="DI168" s="49"/>
      <c r="DJ168" s="49"/>
      <c r="DK168" s="49"/>
      <c r="DL168" s="49"/>
      <c r="DM168" s="49"/>
      <c r="DN168" s="49"/>
      <c r="DO168" s="49"/>
      <c r="DP168" s="49"/>
      <c r="AAA168" s="192"/>
      <c r="AAD168" s="90"/>
      <c r="AAE168" s="519" t="s">
        <v>21</v>
      </c>
      <c r="AAF168" s="190" t="s">
        <v>52</v>
      </c>
      <c r="AAG168" s="71"/>
      <c r="AAH168" s="71"/>
      <c r="AAI168" s="72"/>
      <c r="AAJ168" s="55"/>
      <c r="AAK168" s="491"/>
      <c r="AAL168" s="90"/>
      <c r="AAM168"/>
    </row>
    <row r="169" spans="1:715" s="23" customFormat="1" ht="18" customHeight="1">
      <c r="A169" s="171"/>
      <c r="B169" s="890" t="str">
        <f>AAK16</f>
        <v>Advisory Committee - not involved</v>
      </c>
      <c r="C169" s="890"/>
      <c r="D169" s="890"/>
      <c r="E169" s="890"/>
      <c r="F169" s="890"/>
      <c r="G169" s="890"/>
      <c r="H169" s="99" t="s">
        <v>0</v>
      </c>
      <c r="I169" s="244"/>
      <c r="J169" s="217"/>
      <c r="K169" s="47"/>
      <c r="L169" s="47"/>
      <c r="M169" s="47"/>
      <c r="N169" s="47"/>
      <c r="O169" s="47"/>
      <c r="P169" s="47"/>
      <c r="Q169" s="47"/>
      <c r="R169" s="47"/>
      <c r="S169" s="47"/>
      <c r="T169" s="47"/>
      <c r="U169" s="47"/>
      <c r="V169" s="47"/>
      <c r="W169" s="47"/>
      <c r="X169" s="47"/>
      <c r="Y169" s="47"/>
      <c r="Z169" s="47"/>
      <c r="AA169" s="47"/>
      <c r="AB169" s="47"/>
      <c r="AC169" s="47"/>
      <c r="AD169" s="47"/>
      <c r="AE169" s="47"/>
      <c r="AF169" s="47"/>
      <c r="AG169" s="47"/>
      <c r="AH169" s="47"/>
      <c r="AI169" s="47"/>
      <c r="AJ169" s="47"/>
      <c r="AK169" s="47"/>
      <c r="AL169" s="47"/>
      <c r="AM169" s="47"/>
      <c r="AN169" s="47"/>
      <c r="AO169" s="47"/>
      <c r="AP169" s="47"/>
      <c r="AQ169" s="47"/>
      <c r="AR169" s="47"/>
      <c r="AS169" s="47"/>
      <c r="AT169" s="47"/>
      <c r="AU169" s="47"/>
      <c r="AV169" s="47"/>
      <c r="AW169" s="47"/>
      <c r="AX169" s="47"/>
      <c r="AY169" s="47"/>
      <c r="AZ169" s="47"/>
      <c r="BA169" s="47"/>
      <c r="BB169" s="47"/>
      <c r="BC169" s="47"/>
      <c r="BD169" s="47"/>
      <c r="BE169" s="47"/>
      <c r="BF169" s="47"/>
      <c r="BG169" s="47"/>
      <c r="BH169" s="47"/>
      <c r="BI169" s="47"/>
      <c r="BJ169" s="47"/>
      <c r="BK169" s="47"/>
      <c r="BL169" s="47"/>
      <c r="BM169" s="47"/>
      <c r="BN169" s="47"/>
      <c r="BO169" s="47"/>
      <c r="BP169" s="47"/>
      <c r="BQ169" s="47"/>
      <c r="BR169" s="47"/>
      <c r="BS169" s="47"/>
      <c r="BT169" s="47"/>
      <c r="BU169" s="47"/>
      <c r="BV169" s="47"/>
      <c r="BW169" s="47"/>
      <c r="BX169" s="47"/>
      <c r="BY169" s="47"/>
      <c r="BZ169" s="47"/>
      <c r="CA169" s="47"/>
      <c r="CB169" s="47"/>
      <c r="CC169" s="47"/>
      <c r="CD169" s="47"/>
      <c r="CE169" s="47"/>
      <c r="CF169" s="47"/>
      <c r="CG169" s="47"/>
      <c r="CH169" s="47"/>
      <c r="CI169" s="47"/>
      <c r="CJ169" s="47"/>
      <c r="CK169" s="47"/>
      <c r="CL169" s="47"/>
      <c r="CM169" s="47"/>
      <c r="CN169" s="47"/>
      <c r="CO169" s="47"/>
      <c r="CP169" s="47"/>
      <c r="CQ169" s="47"/>
      <c r="CR169" s="47"/>
      <c r="CS169" s="47"/>
      <c r="CT169" s="47"/>
      <c r="CU169" s="47"/>
      <c r="CV169" s="47"/>
      <c r="CW169" s="47"/>
      <c r="CX169" s="47"/>
      <c r="CY169" s="47"/>
      <c r="CZ169" s="47"/>
      <c r="DA169" s="47"/>
      <c r="DB169" s="47"/>
      <c r="DC169" s="47"/>
      <c r="DD169" s="47"/>
      <c r="DE169" s="47"/>
      <c r="DF169" s="47"/>
      <c r="DG169" s="47"/>
      <c r="DH169" s="47"/>
      <c r="DI169" s="47"/>
      <c r="DJ169" s="47"/>
      <c r="DK169" s="47"/>
      <c r="DL169" s="47"/>
      <c r="DM169" s="47"/>
      <c r="DN169" s="47"/>
      <c r="DO169" s="47"/>
      <c r="DP169" s="47"/>
      <c r="DQ169"/>
      <c r="DR169"/>
      <c r="DS169"/>
      <c r="DT169"/>
      <c r="DU169"/>
      <c r="DV169"/>
      <c r="DW169"/>
      <c r="DX169"/>
      <c r="DY169"/>
      <c r="DZ169"/>
      <c r="EA169"/>
      <c r="EB169"/>
      <c r="EC169"/>
      <c r="ED169"/>
      <c r="EE169"/>
      <c r="EF169"/>
      <c r="EG169"/>
      <c r="EH169"/>
      <c r="EI169"/>
      <c r="EJ169"/>
      <c r="EK169"/>
      <c r="EL169"/>
      <c r="EM169"/>
      <c r="EN169"/>
      <c r="EO169"/>
      <c r="EP169"/>
      <c r="EQ169"/>
      <c r="ER169"/>
      <c r="ES169"/>
      <c r="ET169"/>
      <c r="EU169"/>
      <c r="EV169"/>
      <c r="EW169"/>
      <c r="EX169"/>
      <c r="EY169"/>
      <c r="EZ169"/>
      <c r="FA169"/>
      <c r="FB169"/>
      <c r="FC169"/>
      <c r="FD169"/>
      <c r="FE169"/>
      <c r="FF169"/>
      <c r="FG169"/>
      <c r="FH169"/>
      <c r="FI169"/>
      <c r="FJ169"/>
      <c r="FK169"/>
      <c r="FL169"/>
      <c r="FM169"/>
      <c r="FN169"/>
      <c r="FO169"/>
      <c r="FP169"/>
      <c r="FQ169"/>
      <c r="FR169"/>
      <c r="FS169"/>
      <c r="FT169"/>
      <c r="FU169"/>
      <c r="FV169"/>
      <c r="FW169"/>
      <c r="FX169"/>
      <c r="FY169"/>
      <c r="FZ169"/>
      <c r="GA169"/>
      <c r="GB169"/>
      <c r="GC169"/>
      <c r="GD169"/>
      <c r="GE169"/>
      <c r="GF169"/>
      <c r="GG169"/>
      <c r="GH169"/>
      <c r="GI169"/>
      <c r="GJ169"/>
      <c r="GK169"/>
      <c r="GL169"/>
      <c r="GM169"/>
      <c r="GN169"/>
      <c r="GO169"/>
      <c r="GP169"/>
      <c r="GQ169"/>
      <c r="GR169"/>
      <c r="GS169"/>
      <c r="GT169"/>
      <c r="GU169"/>
      <c r="GV169"/>
      <c r="GW169"/>
      <c r="GX169"/>
      <c r="GY169"/>
      <c r="GZ169"/>
      <c r="HA169"/>
      <c r="HB169"/>
      <c r="HC169"/>
      <c r="HD169"/>
      <c r="HE169"/>
      <c r="HF169"/>
      <c r="HG169"/>
      <c r="HH169"/>
      <c r="HI169"/>
      <c r="HJ169"/>
      <c r="HK169"/>
      <c r="HL169"/>
      <c r="HM169"/>
      <c r="HN169"/>
      <c r="HO169"/>
      <c r="HP169"/>
      <c r="HQ169"/>
      <c r="HR169"/>
      <c r="HS169"/>
      <c r="HT169"/>
      <c r="HU169"/>
      <c r="HV169"/>
      <c r="HW169"/>
      <c r="HX169"/>
      <c r="HY169"/>
      <c r="HZ169"/>
      <c r="IA169"/>
      <c r="IB169"/>
      <c r="IC169"/>
      <c r="ID169"/>
      <c r="IE169"/>
      <c r="IF169"/>
      <c r="IG169"/>
      <c r="IH169"/>
      <c r="II169"/>
      <c r="IJ169"/>
      <c r="IK169"/>
      <c r="IL169"/>
      <c r="IM169"/>
      <c r="IN169"/>
      <c r="IO169"/>
      <c r="IP169"/>
      <c r="IQ169"/>
      <c r="IR169"/>
      <c r="IS169"/>
      <c r="IT169"/>
      <c r="IU169"/>
      <c r="IV169"/>
      <c r="IW169"/>
      <c r="IX169"/>
      <c r="IY169"/>
      <c r="IZ169"/>
      <c r="JA169"/>
      <c r="JB169"/>
      <c r="JC169"/>
      <c r="JD169"/>
      <c r="JE169"/>
      <c r="JF169"/>
      <c r="JG169"/>
      <c r="JH169"/>
      <c r="JI169"/>
      <c r="JJ169"/>
      <c r="JK169"/>
      <c r="JL169"/>
      <c r="JM169"/>
      <c r="JN169"/>
      <c r="JO169"/>
      <c r="JP169"/>
      <c r="JQ169"/>
      <c r="JR169"/>
      <c r="JS169"/>
      <c r="JT169"/>
      <c r="JU169"/>
      <c r="JV169"/>
      <c r="JW169"/>
      <c r="JX169"/>
      <c r="JY169"/>
      <c r="JZ169"/>
      <c r="KA169"/>
      <c r="KB169"/>
      <c r="KC169"/>
      <c r="KD169"/>
      <c r="KE169"/>
      <c r="KF169"/>
      <c r="KG169"/>
      <c r="KH169"/>
      <c r="KI169"/>
      <c r="KJ169"/>
      <c r="KK169"/>
      <c r="KL169"/>
      <c r="KM169"/>
      <c r="KN169"/>
      <c r="KO169"/>
      <c r="KP169"/>
      <c r="KQ169"/>
      <c r="KR169"/>
      <c r="KS169"/>
      <c r="KT169"/>
      <c r="KU169"/>
      <c r="KV169"/>
      <c r="KW169"/>
      <c r="KX169"/>
      <c r="KY169"/>
      <c r="KZ169"/>
      <c r="LA169"/>
      <c r="LB169"/>
      <c r="LC169"/>
      <c r="LD169"/>
      <c r="LE169"/>
      <c r="LF169"/>
      <c r="LG169"/>
      <c r="LH169"/>
      <c r="LI169"/>
      <c r="LJ169"/>
      <c r="LK169"/>
      <c r="LL169"/>
      <c r="LM169"/>
      <c r="LN169"/>
      <c r="LO169"/>
      <c r="LP169"/>
      <c r="LQ169"/>
      <c r="LR169"/>
      <c r="LS169"/>
      <c r="LT169"/>
      <c r="LU169"/>
      <c r="LV169"/>
      <c r="LW169"/>
      <c r="LX169"/>
      <c r="LY169"/>
      <c r="LZ169"/>
      <c r="MA169"/>
      <c r="MB169"/>
      <c r="MC169"/>
      <c r="MD169"/>
      <c r="ME169"/>
      <c r="MF169"/>
      <c r="MG169"/>
      <c r="MH169"/>
      <c r="MI169"/>
      <c r="MJ169"/>
      <c r="MK169"/>
      <c r="ML169"/>
      <c r="MM169"/>
      <c r="MN169"/>
      <c r="MO169"/>
      <c r="MP169"/>
      <c r="MQ169"/>
      <c r="MR169"/>
      <c r="MS169"/>
      <c r="MT169"/>
      <c r="MU169"/>
      <c r="MV169"/>
      <c r="MW169"/>
      <c r="MX169"/>
      <c r="MY169"/>
      <c r="MZ169"/>
      <c r="NA169"/>
      <c r="NB169"/>
      <c r="NC169"/>
      <c r="ND169"/>
      <c r="NE169"/>
      <c r="NF169"/>
      <c r="NG169"/>
      <c r="NH169"/>
      <c r="NI169"/>
      <c r="NJ169"/>
      <c r="NK169"/>
      <c r="NL169"/>
      <c r="NM169"/>
      <c r="NN169"/>
      <c r="NO169"/>
      <c r="NP169"/>
      <c r="NQ169"/>
      <c r="NR169"/>
      <c r="NS169"/>
      <c r="NT169"/>
      <c r="NU169"/>
      <c r="NV169"/>
      <c r="NW169"/>
      <c r="NX169"/>
      <c r="NY169"/>
      <c r="NZ169"/>
      <c r="OA169"/>
      <c r="OB169"/>
      <c r="OC169"/>
      <c r="OD169"/>
      <c r="OE169"/>
      <c r="OF169"/>
      <c r="OG169"/>
      <c r="OH169"/>
      <c r="OI169"/>
      <c r="OJ169"/>
      <c r="OK169"/>
      <c r="OL169"/>
      <c r="OM169"/>
      <c r="ON169"/>
      <c r="OO169"/>
      <c r="OP169"/>
      <c r="OQ169"/>
      <c r="OR169"/>
      <c r="OS169"/>
      <c r="OT169"/>
      <c r="OU169"/>
      <c r="OV169"/>
      <c r="OW169"/>
      <c r="OX169"/>
      <c r="OY169"/>
      <c r="OZ169"/>
      <c r="PA169"/>
      <c r="PB169"/>
      <c r="PC169"/>
      <c r="PD169"/>
      <c r="PE169"/>
      <c r="PF169"/>
      <c r="PG169"/>
      <c r="PH169"/>
      <c r="PI169"/>
      <c r="PJ169"/>
      <c r="PK169"/>
      <c r="PL169"/>
      <c r="PM169"/>
      <c r="PN169"/>
      <c r="PO169"/>
      <c r="PP169"/>
      <c r="PQ169"/>
      <c r="PR169"/>
      <c r="PS169"/>
      <c r="PT169"/>
      <c r="PU169"/>
      <c r="PV169"/>
      <c r="PW169"/>
      <c r="PX169"/>
      <c r="PY169"/>
      <c r="PZ169"/>
      <c r="QA169"/>
      <c r="QB169"/>
      <c r="QC169"/>
      <c r="QD169"/>
      <c r="QE169"/>
      <c r="QF169"/>
      <c r="QG169"/>
      <c r="QH169"/>
      <c r="QI169"/>
      <c r="QJ169"/>
      <c r="QK169"/>
      <c r="QL169"/>
      <c r="QM169"/>
      <c r="QN169"/>
      <c r="QO169"/>
      <c r="QP169"/>
      <c r="QQ169"/>
      <c r="QR169"/>
      <c r="QS169"/>
      <c r="QT169"/>
      <c r="QU169"/>
      <c r="QV169"/>
      <c r="QW169"/>
      <c r="QX169"/>
      <c r="QY169"/>
      <c r="QZ169"/>
      <c r="RA169"/>
      <c r="RB169"/>
      <c r="RC169"/>
      <c r="RD169"/>
      <c r="RE169"/>
      <c r="RF169"/>
      <c r="RG169"/>
      <c r="RH169"/>
      <c r="RI169"/>
      <c r="RJ169"/>
      <c r="RK169"/>
      <c r="RL169"/>
      <c r="RM169"/>
      <c r="RN169"/>
      <c r="RO169"/>
      <c r="RP169"/>
      <c r="RQ169"/>
      <c r="RR169"/>
      <c r="RS169"/>
      <c r="RT169"/>
      <c r="RU169"/>
      <c r="RV169"/>
      <c r="RW169"/>
      <c r="RX169"/>
      <c r="RY169"/>
      <c r="RZ169"/>
      <c r="SA169"/>
      <c r="SB169"/>
      <c r="SC169"/>
      <c r="SD169"/>
      <c r="SE169"/>
      <c r="SF169"/>
      <c r="SG169"/>
      <c r="SH169"/>
      <c r="SI169"/>
      <c r="SJ169"/>
      <c r="SK169"/>
      <c r="SL169"/>
      <c r="SM169"/>
      <c r="SN169"/>
      <c r="SO169"/>
      <c r="SP169"/>
      <c r="SQ169"/>
      <c r="SR169"/>
      <c r="SS169"/>
      <c r="ST169"/>
      <c r="SU169"/>
      <c r="SV169"/>
      <c r="SW169"/>
      <c r="SX169"/>
      <c r="SY169"/>
      <c r="SZ169"/>
      <c r="TA169"/>
      <c r="TB169"/>
      <c r="TC169"/>
      <c r="TD169"/>
      <c r="TE169"/>
      <c r="TF169"/>
      <c r="TG169"/>
      <c r="TH169"/>
      <c r="TI169"/>
      <c r="TJ169"/>
      <c r="TK169"/>
      <c r="TL169"/>
      <c r="TM169"/>
      <c r="TN169"/>
      <c r="TO169"/>
      <c r="TP169"/>
      <c r="TQ169"/>
      <c r="TR169"/>
      <c r="TS169"/>
      <c r="TT169"/>
      <c r="TU169"/>
      <c r="TV169"/>
      <c r="TW169"/>
      <c r="TX169"/>
      <c r="TY169"/>
      <c r="TZ169"/>
      <c r="UA169"/>
      <c r="UB169"/>
      <c r="UC169"/>
      <c r="UD169"/>
      <c r="UE169"/>
      <c r="UF169"/>
      <c r="UG169"/>
      <c r="UH169"/>
      <c r="UI169"/>
      <c r="UJ169"/>
      <c r="UK169"/>
      <c r="UL169"/>
      <c r="UM169"/>
      <c r="UN169"/>
      <c r="UO169"/>
      <c r="UP169"/>
      <c r="UQ169"/>
      <c r="UR169"/>
      <c r="US169"/>
      <c r="UT169"/>
      <c r="UU169"/>
      <c r="UV169"/>
      <c r="UW169"/>
      <c r="UX169"/>
      <c r="UY169"/>
      <c r="UZ169"/>
      <c r="VA169"/>
      <c r="VB169"/>
      <c r="VC169"/>
      <c r="VD169"/>
      <c r="VE169"/>
      <c r="VF169"/>
      <c r="VG169"/>
      <c r="VH169"/>
      <c r="VI169"/>
      <c r="VJ169"/>
      <c r="VK169"/>
      <c r="VL169"/>
      <c r="VM169"/>
      <c r="VN169"/>
      <c r="VO169"/>
      <c r="VP169"/>
      <c r="VQ169"/>
      <c r="VR169"/>
      <c r="VS169"/>
      <c r="VT169"/>
      <c r="VU169"/>
      <c r="VV169"/>
      <c r="VW169"/>
      <c r="VX169"/>
      <c r="VY169"/>
      <c r="VZ169"/>
      <c r="WA169"/>
      <c r="WB169"/>
      <c r="WC169"/>
      <c r="WD169"/>
      <c r="WE169"/>
      <c r="WF169"/>
      <c r="WG169"/>
      <c r="WH169"/>
      <c r="WI169"/>
      <c r="WJ169"/>
      <c r="WK169"/>
      <c r="WL169"/>
      <c r="WM169"/>
      <c r="WN169"/>
      <c r="WO169"/>
      <c r="WP169"/>
      <c r="WQ169"/>
      <c r="WR169"/>
      <c r="WS169"/>
      <c r="WT169"/>
      <c r="WU169"/>
      <c r="WV169"/>
      <c r="WW169"/>
      <c r="WX169"/>
      <c r="WY169"/>
      <c r="WZ169"/>
      <c r="XA169"/>
      <c r="XB169"/>
      <c r="XC169"/>
      <c r="XD169"/>
      <c r="XE169"/>
      <c r="XF169"/>
      <c r="XG169"/>
      <c r="XH169"/>
      <c r="XI169"/>
      <c r="XJ169"/>
      <c r="XK169"/>
      <c r="XL169"/>
      <c r="XM169"/>
      <c r="XN169"/>
      <c r="XO169"/>
      <c r="XP169"/>
      <c r="XQ169"/>
      <c r="XR169"/>
      <c r="XS169"/>
      <c r="XT169"/>
      <c r="XU169"/>
      <c r="XV169"/>
      <c r="XW169"/>
      <c r="XX169"/>
      <c r="XY169"/>
      <c r="XZ169"/>
      <c r="YA169"/>
      <c r="YB169"/>
      <c r="YC169"/>
      <c r="YD169"/>
      <c r="YE169"/>
      <c r="YF169"/>
      <c r="YG169"/>
      <c r="YH169"/>
      <c r="YI169"/>
      <c r="YJ169"/>
      <c r="YK169"/>
      <c r="YL169"/>
      <c r="YM169"/>
      <c r="YN169"/>
      <c r="YO169"/>
      <c r="YP169"/>
      <c r="YQ169"/>
      <c r="YR169"/>
      <c r="YS169"/>
      <c r="YT169"/>
      <c r="YU169"/>
      <c r="YV169"/>
      <c r="YW169"/>
      <c r="YX169"/>
      <c r="YY169"/>
      <c r="YZ169"/>
      <c r="ZA169"/>
      <c r="ZB169"/>
      <c r="ZC169"/>
      <c r="ZD169"/>
      <c r="ZE169"/>
      <c r="ZF169"/>
      <c r="ZG169"/>
      <c r="ZH169"/>
      <c r="ZI169"/>
      <c r="ZJ169"/>
      <c r="ZK169"/>
      <c r="ZL169"/>
      <c r="ZM169"/>
      <c r="ZN169"/>
      <c r="ZO169"/>
      <c r="ZP169"/>
      <c r="ZQ169"/>
      <c r="ZR169"/>
      <c r="ZS169"/>
      <c r="ZT169"/>
      <c r="ZU169"/>
      <c r="ZV169"/>
      <c r="ZW169"/>
      <c r="ZX169"/>
      <c r="ZY169"/>
      <c r="ZZ169" s="52"/>
      <c r="AAA169" s="192"/>
      <c r="AAB169"/>
      <c r="AAC169"/>
      <c r="AAD169" s="90"/>
      <c r="AAE169" s="519" t="s">
        <v>22</v>
      </c>
      <c r="AAF169" s="190" t="s">
        <v>52</v>
      </c>
      <c r="AAG169" s="90"/>
      <c r="AAH169" s="90"/>
      <c r="AAI169" s="72"/>
      <c r="AAJ169" s="81"/>
      <c r="AAK169" s="491"/>
      <c r="AAL169" s="90"/>
    </row>
    <row r="170" spans="1:715" s="23" customFormat="1" ht="14.25" hidden="1" customHeight="1" outlineLevel="1">
      <c r="A170" s="171"/>
      <c r="B170" s="141" t="s">
        <v>0</v>
      </c>
      <c r="C170" s="100" t="s">
        <v>0</v>
      </c>
      <c r="D170" s="237"/>
      <c r="E170" s="848" t="s">
        <v>225</v>
      </c>
      <c r="F170" s="848"/>
      <c r="G170" s="848" t="s">
        <v>12</v>
      </c>
      <c r="H170" s="848"/>
      <c r="I170" s="244"/>
      <c r="J170" s="195"/>
      <c r="K170" s="47"/>
      <c r="L170" s="47"/>
      <c r="M170" s="47"/>
      <c r="N170" s="47"/>
      <c r="O170" s="47"/>
      <c r="P170" s="47"/>
      <c r="Q170" s="47"/>
      <c r="R170" s="47"/>
      <c r="S170" s="47"/>
      <c r="T170" s="47"/>
      <c r="U170" s="47"/>
      <c r="V170" s="47"/>
      <c r="W170" s="47"/>
      <c r="X170" s="47"/>
      <c r="Y170" s="47"/>
      <c r="Z170" s="47"/>
      <c r="AA170" s="47"/>
      <c r="AB170" s="47"/>
      <c r="AC170" s="47"/>
      <c r="AD170" s="47"/>
      <c r="AE170" s="47"/>
      <c r="AF170" s="47"/>
      <c r="AG170" s="47"/>
      <c r="AH170" s="47"/>
      <c r="AI170" s="47"/>
      <c r="AJ170" s="47"/>
      <c r="AK170" s="47"/>
      <c r="AL170" s="47"/>
      <c r="AM170" s="47"/>
      <c r="AN170" s="47"/>
      <c r="AO170" s="47"/>
      <c r="AP170" s="47"/>
      <c r="AQ170" s="47"/>
      <c r="AR170" s="47"/>
      <c r="AS170" s="47"/>
      <c r="AT170" s="47"/>
      <c r="AU170" s="47"/>
      <c r="AV170" s="47"/>
      <c r="AW170" s="47"/>
      <c r="AX170" s="47"/>
      <c r="AY170" s="47"/>
      <c r="AZ170" s="47"/>
      <c r="BA170" s="47"/>
      <c r="BB170" s="47"/>
      <c r="BC170" s="47"/>
      <c r="BD170" s="47"/>
      <c r="BE170" s="47"/>
      <c r="BF170" s="47"/>
      <c r="BG170" s="47"/>
      <c r="BH170" s="47"/>
      <c r="BI170" s="47"/>
      <c r="BJ170" s="47"/>
      <c r="BK170" s="47"/>
      <c r="BL170" s="47"/>
      <c r="BM170" s="47"/>
      <c r="BN170" s="47"/>
      <c r="BO170" s="47"/>
      <c r="BP170" s="47"/>
      <c r="BQ170" s="47"/>
      <c r="BR170" s="47"/>
      <c r="BS170" s="47"/>
      <c r="BT170" s="47"/>
      <c r="BU170" s="47"/>
      <c r="BV170" s="47"/>
      <c r="BW170" s="47"/>
      <c r="BX170" s="47"/>
      <c r="BY170" s="47"/>
      <c r="BZ170" s="47"/>
      <c r="CA170" s="47"/>
      <c r="CB170" s="47"/>
      <c r="CC170" s="47"/>
      <c r="CD170" s="47"/>
      <c r="CE170" s="47"/>
      <c r="CF170" s="47"/>
      <c r="CG170" s="47"/>
      <c r="CH170" s="47"/>
      <c r="CI170" s="47"/>
      <c r="CJ170" s="47"/>
      <c r="CK170" s="47"/>
      <c r="CL170" s="47"/>
      <c r="CM170" s="47"/>
      <c r="CN170" s="47"/>
      <c r="CO170" s="47"/>
      <c r="CP170" s="47"/>
      <c r="CQ170" s="47"/>
      <c r="CR170" s="47"/>
      <c r="CS170" s="47"/>
      <c r="CT170" s="47"/>
      <c r="CU170" s="47"/>
      <c r="CV170" s="47"/>
      <c r="CW170" s="47"/>
      <c r="CX170" s="47"/>
      <c r="CY170" s="47"/>
      <c r="CZ170" s="47"/>
      <c r="DA170" s="47"/>
      <c r="DB170" s="47"/>
      <c r="DC170" s="47"/>
      <c r="DD170" s="47"/>
      <c r="DE170" s="47"/>
      <c r="DF170" s="47"/>
      <c r="DG170" s="47"/>
      <c r="DH170" s="47"/>
      <c r="DI170" s="47"/>
      <c r="DJ170" s="47"/>
      <c r="DK170" s="47"/>
      <c r="DL170" s="47"/>
      <c r="DM170" s="47"/>
      <c r="DN170" s="47"/>
      <c r="DO170" s="47"/>
      <c r="DP170" s="47"/>
      <c r="DQ170"/>
      <c r="DR170"/>
      <c r="DS170"/>
      <c r="DT170"/>
      <c r="DU170"/>
      <c r="DV170"/>
      <c r="DW170"/>
      <c r="DX170"/>
      <c r="DY170"/>
      <c r="DZ170"/>
      <c r="EA170"/>
      <c r="EB170"/>
      <c r="EC170"/>
      <c r="ED170"/>
      <c r="EE170"/>
      <c r="EF170"/>
      <c r="EG170"/>
      <c r="EH170"/>
      <c r="EI170"/>
      <c r="EJ170"/>
      <c r="EK170"/>
      <c r="EL170"/>
      <c r="EM170"/>
      <c r="EN170"/>
      <c r="EO170"/>
      <c r="EP170"/>
      <c r="EQ170"/>
      <c r="ER170"/>
      <c r="ES170"/>
      <c r="ET170"/>
      <c r="EU170"/>
      <c r="EV170"/>
      <c r="EW170"/>
      <c r="EX170"/>
      <c r="EY170"/>
      <c r="EZ170"/>
      <c r="FA170"/>
      <c r="FB170"/>
      <c r="FC170"/>
      <c r="FD170"/>
      <c r="FE170"/>
      <c r="FF170"/>
      <c r="FG170"/>
      <c r="FH170"/>
      <c r="FI170"/>
      <c r="FJ170"/>
      <c r="FK170"/>
      <c r="FL170"/>
      <c r="FM170"/>
      <c r="FN170"/>
      <c r="FO170"/>
      <c r="FP170"/>
      <c r="FQ170"/>
      <c r="FR170"/>
      <c r="FS170"/>
      <c r="FT170"/>
      <c r="FU170"/>
      <c r="FV170"/>
      <c r="FW170"/>
      <c r="FX170"/>
      <c r="FY170"/>
      <c r="FZ170"/>
      <c r="GA170"/>
      <c r="GB170"/>
      <c r="GC170"/>
      <c r="GD170"/>
      <c r="GE170"/>
      <c r="GF170"/>
      <c r="GG170"/>
      <c r="GH170"/>
      <c r="GI170"/>
      <c r="GJ170"/>
      <c r="GK170"/>
      <c r="GL170"/>
      <c r="GM170"/>
      <c r="GN170"/>
      <c r="GO170"/>
      <c r="GP170"/>
      <c r="GQ170"/>
      <c r="GR170"/>
      <c r="GS170"/>
      <c r="GT170"/>
      <c r="GU170"/>
      <c r="GV170"/>
      <c r="GW170"/>
      <c r="GX170"/>
      <c r="GY170"/>
      <c r="GZ170"/>
      <c r="HA170"/>
      <c r="HB170"/>
      <c r="HC170"/>
      <c r="HD170"/>
      <c r="HE170"/>
      <c r="HF170"/>
      <c r="HG170"/>
      <c r="HH170"/>
      <c r="HI170"/>
      <c r="HJ170"/>
      <c r="HK170"/>
      <c r="HL170"/>
      <c r="HM170"/>
      <c r="HN170"/>
      <c r="HO170"/>
      <c r="HP170"/>
      <c r="HQ170"/>
      <c r="HR170"/>
      <c r="HS170"/>
      <c r="HT170"/>
      <c r="HU170"/>
      <c r="HV170"/>
      <c r="HW170"/>
      <c r="HX170"/>
      <c r="HY170"/>
      <c r="HZ170"/>
      <c r="IA170"/>
      <c r="IB170"/>
      <c r="IC170"/>
      <c r="ID170"/>
      <c r="IE170"/>
      <c r="IF170"/>
      <c r="IG170"/>
      <c r="IH170"/>
      <c r="II170"/>
      <c r="IJ170"/>
      <c r="IK170"/>
      <c r="IL170"/>
      <c r="IM170"/>
      <c r="IN170"/>
      <c r="IO170"/>
      <c r="IP170"/>
      <c r="IQ170"/>
      <c r="IR170"/>
      <c r="IS170"/>
      <c r="IT170"/>
      <c r="IU170"/>
      <c r="IV170"/>
      <c r="IW170"/>
      <c r="IX170"/>
      <c r="IY170"/>
      <c r="IZ170"/>
      <c r="JA170"/>
      <c r="JB170"/>
      <c r="JC170"/>
      <c r="JD170"/>
      <c r="JE170"/>
      <c r="JF170"/>
      <c r="JG170"/>
      <c r="JH170"/>
      <c r="JI170"/>
      <c r="JJ170"/>
      <c r="JK170"/>
      <c r="JL170"/>
      <c r="JM170"/>
      <c r="JN170"/>
      <c r="JO170"/>
      <c r="JP170"/>
      <c r="JQ170"/>
      <c r="JR170"/>
      <c r="JS170"/>
      <c r="JT170"/>
      <c r="JU170"/>
      <c r="JV170"/>
      <c r="JW170"/>
      <c r="JX170"/>
      <c r="JY170"/>
      <c r="JZ170"/>
      <c r="KA170"/>
      <c r="KB170"/>
      <c r="KC170"/>
      <c r="KD170"/>
      <c r="KE170"/>
      <c r="KF170"/>
      <c r="KG170"/>
      <c r="KH170"/>
      <c r="KI170"/>
      <c r="KJ170"/>
      <c r="KK170"/>
      <c r="KL170"/>
      <c r="KM170"/>
      <c r="KN170"/>
      <c r="KO170"/>
      <c r="KP170"/>
      <c r="KQ170"/>
      <c r="KR170"/>
      <c r="KS170"/>
      <c r="KT170"/>
      <c r="KU170"/>
      <c r="KV170"/>
      <c r="KW170"/>
      <c r="KX170"/>
      <c r="KY170"/>
      <c r="KZ170"/>
      <c r="LA170"/>
      <c r="LB170"/>
      <c r="LC170"/>
      <c r="LD170"/>
      <c r="LE170"/>
      <c r="LF170"/>
      <c r="LG170"/>
      <c r="LH170"/>
      <c r="LI170"/>
      <c r="LJ170"/>
      <c r="LK170"/>
      <c r="LL170"/>
      <c r="LM170"/>
      <c r="LN170"/>
      <c r="LO170"/>
      <c r="LP170"/>
      <c r="LQ170"/>
      <c r="LR170"/>
      <c r="LS170"/>
      <c r="LT170"/>
      <c r="LU170"/>
      <c r="LV170"/>
      <c r="LW170"/>
      <c r="LX170"/>
      <c r="LY170"/>
      <c r="LZ170"/>
      <c r="MA170"/>
      <c r="MB170"/>
      <c r="MC170"/>
      <c r="MD170"/>
      <c r="ME170"/>
      <c r="MF170"/>
      <c r="MG170"/>
      <c r="MH170"/>
      <c r="MI170"/>
      <c r="MJ170"/>
      <c r="MK170"/>
      <c r="ML170"/>
      <c r="MM170"/>
      <c r="MN170"/>
      <c r="MO170"/>
      <c r="MP170"/>
      <c r="MQ170"/>
      <c r="MR170"/>
      <c r="MS170"/>
      <c r="MT170"/>
      <c r="MU170"/>
      <c r="MV170"/>
      <c r="MW170"/>
      <c r="MX170"/>
      <c r="MY170"/>
      <c r="MZ170"/>
      <c r="NA170"/>
      <c r="NB170"/>
      <c r="NC170"/>
      <c r="ND170"/>
      <c r="NE170"/>
      <c r="NF170"/>
      <c r="NG170"/>
      <c r="NH170"/>
      <c r="NI170"/>
      <c r="NJ170"/>
      <c r="NK170"/>
      <c r="NL170"/>
      <c r="NM170"/>
      <c r="NN170"/>
      <c r="NO170"/>
      <c r="NP170"/>
      <c r="NQ170"/>
      <c r="NR170"/>
      <c r="NS170"/>
      <c r="NT170"/>
      <c r="NU170"/>
      <c r="NV170"/>
      <c r="NW170"/>
      <c r="NX170"/>
      <c r="NY170"/>
      <c r="NZ170"/>
      <c r="OA170"/>
      <c r="OB170"/>
      <c r="OC170"/>
      <c r="OD170"/>
      <c r="OE170"/>
      <c r="OF170"/>
      <c r="OG170"/>
      <c r="OH170"/>
      <c r="OI170"/>
      <c r="OJ170"/>
      <c r="OK170"/>
      <c r="OL170"/>
      <c r="OM170"/>
      <c r="ON170"/>
      <c r="OO170"/>
      <c r="OP170"/>
      <c r="OQ170"/>
      <c r="OR170"/>
      <c r="OS170"/>
      <c r="OT170"/>
      <c r="OU170"/>
      <c r="OV170"/>
      <c r="OW170"/>
      <c r="OX170"/>
      <c r="OY170"/>
      <c r="OZ170"/>
      <c r="PA170"/>
      <c r="PB170"/>
      <c r="PC170"/>
      <c r="PD170"/>
      <c r="PE170"/>
      <c r="PF170"/>
      <c r="PG170"/>
      <c r="PH170"/>
      <c r="PI170"/>
      <c r="PJ170"/>
      <c r="PK170"/>
      <c r="PL170"/>
      <c r="PM170"/>
      <c r="PN170"/>
      <c r="PO170"/>
      <c r="PP170"/>
      <c r="PQ170"/>
      <c r="PR170"/>
      <c r="PS170"/>
      <c r="PT170"/>
      <c r="PU170"/>
      <c r="PV170"/>
      <c r="PW170"/>
      <c r="PX170"/>
      <c r="PY170"/>
      <c r="PZ170"/>
      <c r="QA170"/>
      <c r="QB170"/>
      <c r="QC170"/>
      <c r="QD170"/>
      <c r="QE170"/>
      <c r="QF170"/>
      <c r="QG170"/>
      <c r="QH170"/>
      <c r="QI170"/>
      <c r="QJ170"/>
      <c r="QK170"/>
      <c r="QL170"/>
      <c r="QM170"/>
      <c r="QN170"/>
      <c r="QO170"/>
      <c r="QP170"/>
      <c r="QQ170"/>
      <c r="QR170"/>
      <c r="QS170"/>
      <c r="QT170"/>
      <c r="QU170"/>
      <c r="QV170"/>
      <c r="QW170"/>
      <c r="QX170"/>
      <c r="QY170"/>
      <c r="QZ170"/>
      <c r="RA170"/>
      <c r="RB170"/>
      <c r="RC170"/>
      <c r="RD170"/>
      <c r="RE170"/>
      <c r="RF170"/>
      <c r="RG170"/>
      <c r="RH170"/>
      <c r="RI170"/>
      <c r="RJ170"/>
      <c r="RK170"/>
      <c r="RL170"/>
      <c r="RM170"/>
      <c r="RN170"/>
      <c r="RO170"/>
      <c r="RP170"/>
      <c r="RQ170"/>
      <c r="RR170"/>
      <c r="RS170"/>
      <c r="RT170"/>
      <c r="RU170"/>
      <c r="RV170"/>
      <c r="RW170"/>
      <c r="RX170"/>
      <c r="RY170"/>
      <c r="RZ170"/>
      <c r="SA170"/>
      <c r="SB170"/>
      <c r="SC170"/>
      <c r="SD170"/>
      <c r="SE170"/>
      <c r="SF170"/>
      <c r="SG170"/>
      <c r="SH170"/>
      <c r="SI170"/>
      <c r="SJ170"/>
      <c r="SK170"/>
      <c r="SL170"/>
      <c r="SM170"/>
      <c r="SN170"/>
      <c r="SO170"/>
      <c r="SP170"/>
      <c r="SQ170"/>
      <c r="SR170"/>
      <c r="SS170"/>
      <c r="ST170"/>
      <c r="SU170"/>
      <c r="SV170"/>
      <c r="SW170"/>
      <c r="SX170"/>
      <c r="SY170"/>
      <c r="SZ170"/>
      <c r="TA170"/>
      <c r="TB170"/>
      <c r="TC170"/>
      <c r="TD170"/>
      <c r="TE170"/>
      <c r="TF170"/>
      <c r="TG170"/>
      <c r="TH170"/>
      <c r="TI170"/>
      <c r="TJ170"/>
      <c r="TK170"/>
      <c r="TL170"/>
      <c r="TM170"/>
      <c r="TN170"/>
      <c r="TO170"/>
      <c r="TP170"/>
      <c r="TQ170"/>
      <c r="TR170"/>
      <c r="TS170"/>
      <c r="TT170"/>
      <c r="TU170"/>
      <c r="TV170"/>
      <c r="TW170"/>
      <c r="TX170"/>
      <c r="TY170"/>
      <c r="TZ170"/>
      <c r="UA170"/>
      <c r="UB170"/>
      <c r="UC170"/>
      <c r="UD170"/>
      <c r="UE170"/>
      <c r="UF170"/>
      <c r="UG170"/>
      <c r="UH170"/>
      <c r="UI170"/>
      <c r="UJ170"/>
      <c r="UK170"/>
      <c r="UL170"/>
      <c r="UM170"/>
      <c r="UN170"/>
      <c r="UO170"/>
      <c r="UP170"/>
      <c r="UQ170"/>
      <c r="UR170"/>
      <c r="US170"/>
      <c r="UT170"/>
      <c r="UU170"/>
      <c r="UV170"/>
      <c r="UW170"/>
      <c r="UX170"/>
      <c r="UY170"/>
      <c r="UZ170"/>
      <c r="VA170"/>
      <c r="VB170"/>
      <c r="VC170"/>
      <c r="VD170"/>
      <c r="VE170"/>
      <c r="VF170"/>
      <c r="VG170"/>
      <c r="VH170"/>
      <c r="VI170"/>
      <c r="VJ170"/>
      <c r="VK170"/>
      <c r="VL170"/>
      <c r="VM170"/>
      <c r="VN170"/>
      <c r="VO170"/>
      <c r="VP170"/>
      <c r="VQ170"/>
      <c r="VR170"/>
      <c r="VS170"/>
      <c r="VT170"/>
      <c r="VU170"/>
      <c r="VV170"/>
      <c r="VW170"/>
      <c r="VX170"/>
      <c r="VY170"/>
      <c r="VZ170"/>
      <c r="WA170"/>
      <c r="WB170"/>
      <c r="WC170"/>
      <c r="WD170"/>
      <c r="WE170"/>
      <c r="WF170"/>
      <c r="WG170"/>
      <c r="WH170"/>
      <c r="WI170"/>
      <c r="WJ170"/>
      <c r="WK170"/>
      <c r="WL170"/>
      <c r="WM170"/>
      <c r="WN170"/>
      <c r="WO170"/>
      <c r="WP170"/>
      <c r="WQ170"/>
      <c r="WR170"/>
      <c r="WS170"/>
      <c r="WT170"/>
      <c r="WU170"/>
      <c r="WV170"/>
      <c r="WW170"/>
      <c r="WX170"/>
      <c r="WY170"/>
      <c r="WZ170"/>
      <c r="XA170"/>
      <c r="XB170"/>
      <c r="XC170"/>
      <c r="XD170"/>
      <c r="XE170"/>
      <c r="XF170"/>
      <c r="XG170"/>
      <c r="XH170"/>
      <c r="XI170"/>
      <c r="XJ170"/>
      <c r="XK170"/>
      <c r="XL170"/>
      <c r="XM170"/>
      <c r="XN170"/>
      <c r="XO170"/>
      <c r="XP170"/>
      <c r="XQ170"/>
      <c r="XR170"/>
      <c r="XS170"/>
      <c r="XT170"/>
      <c r="XU170"/>
      <c r="XV170"/>
      <c r="XW170"/>
      <c r="XX170"/>
      <c r="XY170"/>
      <c r="XZ170"/>
      <c r="YA170"/>
      <c r="YB170"/>
      <c r="YC170"/>
      <c r="YD170"/>
      <c r="YE170"/>
      <c r="YF170"/>
      <c r="YG170"/>
      <c r="YH170"/>
      <c r="YI170"/>
      <c r="YJ170"/>
      <c r="YK170"/>
      <c r="YL170"/>
      <c r="YM170"/>
      <c r="YN170"/>
      <c r="YO170"/>
      <c r="YP170"/>
      <c r="YQ170"/>
      <c r="YR170"/>
      <c r="YS170"/>
      <c r="YT170"/>
      <c r="YU170"/>
      <c r="YV170"/>
      <c r="YW170"/>
      <c r="YX170"/>
      <c r="YY170"/>
      <c r="YZ170"/>
      <c r="ZA170"/>
      <c r="ZB170"/>
      <c r="ZC170"/>
      <c r="ZD170"/>
      <c r="ZE170"/>
      <c r="ZF170"/>
      <c r="ZG170"/>
      <c r="ZH170"/>
      <c r="ZI170"/>
      <c r="ZJ170"/>
      <c r="ZK170"/>
      <c r="ZL170"/>
      <c r="ZM170"/>
      <c r="ZN170"/>
      <c r="ZO170"/>
      <c r="ZP170"/>
      <c r="ZQ170"/>
      <c r="ZR170"/>
      <c r="ZS170"/>
      <c r="ZT170"/>
      <c r="ZU170"/>
      <c r="ZV170"/>
      <c r="ZW170"/>
      <c r="ZX170"/>
      <c r="ZY170"/>
      <c r="ZZ170" s="52"/>
      <c r="AAA170" s="192"/>
      <c r="AAD170" s="90"/>
      <c r="AAE170" s="519" t="s">
        <v>63</v>
      </c>
      <c r="AAF170" s="190" t="s">
        <v>52</v>
      </c>
      <c r="AAG170" s="90"/>
      <c r="AAH170" s="90"/>
      <c r="AAI170" s="72"/>
      <c r="AAJ170" s="81"/>
      <c r="AAK170" s="71"/>
      <c r="AAL170" s="90"/>
    </row>
    <row r="171" spans="1:715" s="552" customFormat="1" ht="24" hidden="1" customHeight="1" outlineLevel="1">
      <c r="A171" s="545"/>
      <c r="B171" s="686" t="str">
        <f>S.General.RulemakingTitle</f>
        <v>Incorporate Lane Regional Air Protection Agency Rules into State Implementation Plan</v>
      </c>
      <c r="C171" s="547" t="s">
        <v>0</v>
      </c>
      <c r="D171" s="547"/>
      <c r="E171" s="559" t="s">
        <v>228</v>
      </c>
      <c r="F171" s="560" t="s">
        <v>226</v>
      </c>
      <c r="G171" s="548" t="s">
        <v>61</v>
      </c>
      <c r="H171" s="548" t="s">
        <v>227</v>
      </c>
      <c r="I171" s="549"/>
      <c r="J171" s="550"/>
      <c r="K171" s="551"/>
      <c r="L171" s="551"/>
      <c r="M171" s="551"/>
      <c r="N171" s="551"/>
      <c r="O171" s="551"/>
      <c r="P171" s="551"/>
      <c r="Q171" s="551"/>
      <c r="R171" s="551"/>
      <c r="S171" s="551"/>
      <c r="T171" s="551"/>
      <c r="U171" s="551"/>
      <c r="V171" s="551"/>
      <c r="W171" s="551"/>
      <c r="X171" s="551"/>
      <c r="Y171" s="551"/>
      <c r="Z171" s="551"/>
      <c r="AA171" s="551"/>
      <c r="AB171" s="551"/>
      <c r="AC171" s="551"/>
      <c r="AD171" s="551"/>
      <c r="AE171" s="551"/>
      <c r="AF171" s="551"/>
      <c r="AG171" s="551"/>
      <c r="AH171" s="551"/>
      <c r="AI171" s="551"/>
      <c r="AJ171" s="551"/>
      <c r="AK171" s="551"/>
      <c r="AL171" s="551"/>
      <c r="AM171" s="551"/>
      <c r="AN171" s="551"/>
      <c r="AO171" s="551"/>
      <c r="AP171" s="551"/>
      <c r="AQ171" s="551"/>
      <c r="AR171" s="551"/>
      <c r="AS171" s="551"/>
      <c r="AT171" s="551"/>
      <c r="AU171" s="551"/>
      <c r="AV171" s="551"/>
      <c r="AW171" s="551"/>
      <c r="AX171" s="551"/>
      <c r="AY171" s="551"/>
      <c r="AZ171" s="551"/>
      <c r="BA171" s="551"/>
      <c r="BB171" s="551"/>
      <c r="BC171" s="551"/>
      <c r="BD171" s="551"/>
      <c r="BE171" s="551"/>
      <c r="BF171" s="551"/>
      <c r="BG171" s="551"/>
      <c r="BH171" s="551"/>
      <c r="BI171" s="551"/>
      <c r="BJ171" s="551"/>
      <c r="BK171" s="551"/>
      <c r="BL171" s="551"/>
      <c r="BM171" s="551"/>
      <c r="BN171" s="551"/>
      <c r="BO171" s="551"/>
      <c r="BP171" s="551"/>
      <c r="BQ171" s="551"/>
      <c r="BR171" s="551"/>
      <c r="BS171" s="551"/>
      <c r="BT171" s="551"/>
      <c r="BU171" s="551"/>
      <c r="BV171" s="551"/>
      <c r="BW171" s="551"/>
      <c r="BX171" s="551"/>
      <c r="BY171" s="551"/>
      <c r="BZ171" s="551"/>
      <c r="CA171" s="551"/>
      <c r="CB171" s="551"/>
      <c r="CC171" s="551"/>
      <c r="CD171" s="551"/>
      <c r="CE171" s="551"/>
      <c r="CF171" s="551"/>
      <c r="CG171" s="551"/>
      <c r="CH171" s="551"/>
      <c r="CI171" s="551"/>
      <c r="CJ171" s="551"/>
      <c r="CK171" s="551"/>
      <c r="CL171" s="551"/>
      <c r="CM171" s="551"/>
      <c r="CN171" s="551"/>
      <c r="CO171" s="551"/>
      <c r="CP171" s="551"/>
      <c r="CQ171" s="551"/>
      <c r="CR171" s="551"/>
      <c r="CS171" s="551"/>
      <c r="CT171" s="551"/>
      <c r="CU171" s="551"/>
      <c r="CV171" s="551"/>
      <c r="CW171" s="551"/>
      <c r="CX171" s="551"/>
      <c r="CY171" s="551"/>
      <c r="CZ171" s="551"/>
      <c r="DA171" s="551"/>
      <c r="DB171" s="551"/>
      <c r="DC171" s="551"/>
      <c r="DD171" s="551"/>
      <c r="DE171" s="551"/>
      <c r="DF171" s="551"/>
      <c r="DG171" s="551"/>
      <c r="DH171" s="551"/>
      <c r="DI171" s="551"/>
      <c r="DJ171" s="551"/>
      <c r="DK171" s="551"/>
      <c r="DL171" s="551"/>
      <c r="DM171" s="551"/>
      <c r="DN171" s="551"/>
      <c r="DO171" s="551"/>
      <c r="DP171" s="551"/>
      <c r="DQ171"/>
      <c r="DR171"/>
      <c r="DS171"/>
      <c r="DT171"/>
      <c r="DU171"/>
      <c r="DV171"/>
      <c r="DW171"/>
      <c r="DX171"/>
      <c r="DY171"/>
      <c r="DZ171"/>
      <c r="EA171"/>
      <c r="EB171"/>
      <c r="EC171"/>
      <c r="ED171"/>
      <c r="EE171"/>
      <c r="EF171"/>
      <c r="EG171"/>
      <c r="EH171"/>
      <c r="EI171"/>
      <c r="EJ171"/>
      <c r="EK171"/>
      <c r="EL171"/>
      <c r="EM171"/>
      <c r="EN171"/>
      <c r="EO171"/>
      <c r="EP171"/>
      <c r="EQ171"/>
      <c r="ER171"/>
      <c r="ES171"/>
      <c r="ET171"/>
      <c r="EU171"/>
      <c r="EV171"/>
      <c r="EW171"/>
      <c r="EX171"/>
      <c r="EY171"/>
      <c r="EZ171"/>
      <c r="FA171"/>
      <c r="FB171"/>
      <c r="FC171"/>
      <c r="FD171"/>
      <c r="FE171"/>
      <c r="FF171"/>
      <c r="FG171"/>
      <c r="FH171"/>
      <c r="FI171"/>
      <c r="FJ171"/>
      <c r="FK171"/>
      <c r="FL171"/>
      <c r="FM171"/>
      <c r="FN171"/>
      <c r="FO171"/>
      <c r="FP171"/>
      <c r="FQ171"/>
      <c r="FR171"/>
      <c r="FS171"/>
      <c r="FT171"/>
      <c r="FU171"/>
      <c r="FV171"/>
      <c r="FW171"/>
      <c r="FX171"/>
      <c r="FY171"/>
      <c r="FZ171"/>
      <c r="GA171"/>
      <c r="GB171"/>
      <c r="GC171"/>
      <c r="GD171"/>
      <c r="GE171"/>
      <c r="GF171"/>
      <c r="GG171"/>
      <c r="GH171"/>
      <c r="GI171"/>
      <c r="GJ171"/>
      <c r="GK171"/>
      <c r="GL171"/>
      <c r="GM171"/>
      <c r="GN171"/>
      <c r="GO171"/>
      <c r="GP171"/>
      <c r="GQ171"/>
      <c r="GR171"/>
      <c r="GS171"/>
      <c r="GT171"/>
      <c r="GU171"/>
      <c r="GV171"/>
      <c r="GW171"/>
      <c r="GX171"/>
      <c r="GY171"/>
      <c r="GZ171"/>
      <c r="HA171"/>
      <c r="HB171"/>
      <c r="HC171"/>
      <c r="HD171"/>
      <c r="HE171"/>
      <c r="HF171"/>
      <c r="HG171"/>
      <c r="HH171"/>
      <c r="HI171"/>
      <c r="HJ171"/>
      <c r="HK171"/>
      <c r="HL171"/>
      <c r="HM171"/>
      <c r="HN171"/>
      <c r="HO171"/>
      <c r="HP171"/>
      <c r="HQ171"/>
      <c r="HR171"/>
      <c r="HS171"/>
      <c r="HT171"/>
      <c r="HU171"/>
      <c r="HV171"/>
      <c r="HW171"/>
      <c r="HX171"/>
      <c r="HY171"/>
      <c r="HZ171"/>
      <c r="IA171"/>
      <c r="IB171"/>
      <c r="IC171"/>
      <c r="ID171"/>
      <c r="IE171"/>
      <c r="IF171"/>
      <c r="IG171"/>
      <c r="IH171"/>
      <c r="II171"/>
      <c r="IJ171"/>
      <c r="IK171"/>
      <c r="IL171"/>
      <c r="IM171"/>
      <c r="IN171"/>
      <c r="IO171"/>
      <c r="IP171"/>
      <c r="IQ171"/>
      <c r="IR171"/>
      <c r="IS171"/>
      <c r="IT171"/>
      <c r="IU171"/>
      <c r="IV171"/>
      <c r="IW171"/>
      <c r="IX171"/>
      <c r="IY171"/>
      <c r="IZ171"/>
      <c r="JA171"/>
      <c r="JB171"/>
      <c r="JC171"/>
      <c r="JD171"/>
      <c r="JE171"/>
      <c r="JF171"/>
      <c r="JG171"/>
      <c r="JH171"/>
      <c r="JI171"/>
      <c r="JJ171"/>
      <c r="JK171"/>
      <c r="JL171"/>
      <c r="JM171"/>
      <c r="JN171"/>
      <c r="JO171"/>
      <c r="JP171"/>
      <c r="JQ171"/>
      <c r="JR171"/>
      <c r="JS171"/>
      <c r="JT171"/>
      <c r="JU171"/>
      <c r="JV171"/>
      <c r="JW171"/>
      <c r="JX171"/>
      <c r="JY171"/>
      <c r="JZ171"/>
      <c r="KA171"/>
      <c r="KB171"/>
      <c r="KC171"/>
      <c r="KD171"/>
      <c r="KE171"/>
      <c r="KF171"/>
      <c r="KG171"/>
      <c r="KH171"/>
      <c r="KI171"/>
      <c r="KJ171"/>
      <c r="KK171"/>
      <c r="KL171"/>
      <c r="KM171"/>
      <c r="KN171"/>
      <c r="KO171"/>
      <c r="KP171"/>
      <c r="KQ171"/>
      <c r="KR171"/>
      <c r="KS171"/>
      <c r="KT171"/>
      <c r="KU171"/>
      <c r="KV171"/>
      <c r="KW171"/>
      <c r="KX171"/>
      <c r="KY171"/>
      <c r="KZ171"/>
      <c r="LA171"/>
      <c r="LB171"/>
      <c r="LC171"/>
      <c r="LD171"/>
      <c r="LE171"/>
      <c r="LF171"/>
      <c r="LG171"/>
      <c r="LH171"/>
      <c r="LI171"/>
      <c r="LJ171"/>
      <c r="LK171"/>
      <c r="LL171"/>
      <c r="LM171"/>
      <c r="LN171"/>
      <c r="LO171"/>
      <c r="LP171"/>
      <c r="LQ171"/>
      <c r="LR171"/>
      <c r="LS171"/>
      <c r="LT171"/>
      <c r="LU171"/>
      <c r="LV171"/>
      <c r="LW171"/>
      <c r="LX171"/>
      <c r="LY171"/>
      <c r="LZ171"/>
      <c r="MA171"/>
      <c r="MB171"/>
      <c r="MC171"/>
      <c r="MD171"/>
      <c r="ME171"/>
      <c r="MF171"/>
      <c r="MG171"/>
      <c r="MH171"/>
      <c r="MI171"/>
      <c r="MJ171"/>
      <c r="MK171"/>
      <c r="ML171"/>
      <c r="MM171"/>
      <c r="MN171"/>
      <c r="MO171"/>
      <c r="MP171"/>
      <c r="MQ171"/>
      <c r="MR171"/>
      <c r="MS171"/>
      <c r="MT171"/>
      <c r="MU171"/>
      <c r="MV171"/>
      <c r="MW171"/>
      <c r="MX171"/>
      <c r="MY171"/>
      <c r="MZ171"/>
      <c r="NA171"/>
      <c r="NB171"/>
      <c r="NC171"/>
      <c r="ND171"/>
      <c r="NE171"/>
      <c r="NF171"/>
      <c r="NG171"/>
      <c r="NH171"/>
      <c r="NI171"/>
      <c r="NJ171"/>
      <c r="NK171"/>
      <c r="NL171"/>
      <c r="NM171"/>
      <c r="NN171"/>
      <c r="NO171"/>
      <c r="NP171"/>
      <c r="NQ171"/>
      <c r="NR171"/>
      <c r="NS171"/>
      <c r="NT171"/>
      <c r="NU171"/>
      <c r="NV171"/>
      <c r="NW171"/>
      <c r="NX171"/>
      <c r="NY171"/>
      <c r="NZ171"/>
      <c r="OA171"/>
      <c r="OB171"/>
      <c r="OC171"/>
      <c r="OD171"/>
      <c r="OE171"/>
      <c r="OF171"/>
      <c r="OG171"/>
      <c r="OH171"/>
      <c r="OI171"/>
      <c r="OJ171"/>
      <c r="OK171"/>
      <c r="OL171"/>
      <c r="OM171"/>
      <c r="ON171"/>
      <c r="OO171"/>
      <c r="OP171"/>
      <c r="OQ171"/>
      <c r="OR171"/>
      <c r="OS171"/>
      <c r="OT171"/>
      <c r="OU171"/>
      <c r="OV171"/>
      <c r="OW171"/>
      <c r="OX171"/>
      <c r="OY171"/>
      <c r="OZ171"/>
      <c r="PA171"/>
      <c r="PB171"/>
      <c r="PC171"/>
      <c r="PD171"/>
      <c r="PE171"/>
      <c r="PF171"/>
      <c r="PG171"/>
      <c r="PH171"/>
      <c r="PI171"/>
      <c r="PJ171"/>
      <c r="PK171"/>
      <c r="PL171"/>
      <c r="PM171"/>
      <c r="PN171"/>
      <c r="PO171"/>
      <c r="PP171"/>
      <c r="PQ171"/>
      <c r="PR171"/>
      <c r="PS171"/>
      <c r="PT171"/>
      <c r="PU171"/>
      <c r="PV171"/>
      <c r="PW171"/>
      <c r="PX171"/>
      <c r="PY171"/>
      <c r="PZ171"/>
      <c r="QA171"/>
      <c r="QB171"/>
      <c r="QC171"/>
      <c r="QD171"/>
      <c r="QE171"/>
      <c r="QF171"/>
      <c r="QG171"/>
      <c r="QH171"/>
      <c r="QI171"/>
      <c r="QJ171"/>
      <c r="QK171"/>
      <c r="QL171"/>
      <c r="QM171"/>
      <c r="QN171"/>
      <c r="QO171"/>
      <c r="QP171"/>
      <c r="QQ171"/>
      <c r="QR171"/>
      <c r="QS171"/>
      <c r="QT171"/>
      <c r="QU171"/>
      <c r="QV171"/>
      <c r="QW171"/>
      <c r="QX171"/>
      <c r="QY171"/>
      <c r="QZ171"/>
      <c r="RA171"/>
      <c r="RB171"/>
      <c r="RC171"/>
      <c r="RD171"/>
      <c r="RE171"/>
      <c r="RF171"/>
      <c r="RG171"/>
      <c r="RH171"/>
      <c r="RI171"/>
      <c r="RJ171"/>
      <c r="RK171"/>
      <c r="RL171"/>
      <c r="RM171"/>
      <c r="RN171"/>
      <c r="RO171"/>
      <c r="RP171"/>
      <c r="RQ171"/>
      <c r="RR171"/>
      <c r="RS171"/>
      <c r="RT171"/>
      <c r="RU171"/>
      <c r="RV171"/>
      <c r="RW171"/>
      <c r="RX171"/>
      <c r="RY171"/>
      <c r="RZ171"/>
      <c r="SA171"/>
      <c r="SB171"/>
      <c r="SC171"/>
      <c r="SD171"/>
      <c r="SE171"/>
      <c r="SF171"/>
      <c r="SG171"/>
      <c r="SH171"/>
      <c r="SI171"/>
      <c r="SJ171"/>
      <c r="SK171"/>
      <c r="SL171"/>
      <c r="SM171"/>
      <c r="SN171"/>
      <c r="SO171"/>
      <c r="SP171"/>
      <c r="SQ171"/>
      <c r="SR171"/>
      <c r="SS171"/>
      <c r="ST171"/>
      <c r="SU171"/>
      <c r="SV171"/>
      <c r="SW171"/>
      <c r="SX171"/>
      <c r="SY171"/>
      <c r="SZ171"/>
      <c r="TA171"/>
      <c r="TB171"/>
      <c r="TC171"/>
      <c r="TD171"/>
      <c r="TE171"/>
      <c r="TF171"/>
      <c r="TG171"/>
      <c r="TH171"/>
      <c r="TI171"/>
      <c r="TJ171"/>
      <c r="TK171"/>
      <c r="TL171"/>
      <c r="TM171"/>
      <c r="TN171"/>
      <c r="TO171"/>
      <c r="TP171"/>
      <c r="TQ171"/>
      <c r="TR171"/>
      <c r="TS171"/>
      <c r="TT171"/>
      <c r="TU171"/>
      <c r="TV171"/>
      <c r="TW171"/>
      <c r="TX171"/>
      <c r="TY171"/>
      <c r="TZ171"/>
      <c r="UA171"/>
      <c r="UB171"/>
      <c r="UC171"/>
      <c r="UD171"/>
      <c r="UE171"/>
      <c r="UF171"/>
      <c r="UG171"/>
      <c r="UH171"/>
      <c r="UI171"/>
      <c r="UJ171"/>
      <c r="UK171"/>
      <c r="UL171"/>
      <c r="UM171"/>
      <c r="UN171"/>
      <c r="UO171"/>
      <c r="UP171"/>
      <c r="UQ171"/>
      <c r="UR171"/>
      <c r="US171"/>
      <c r="UT171"/>
      <c r="UU171"/>
      <c r="UV171"/>
      <c r="UW171"/>
      <c r="UX171"/>
      <c r="UY171"/>
      <c r="UZ171"/>
      <c r="VA171"/>
      <c r="VB171"/>
      <c r="VC171"/>
      <c r="VD171"/>
      <c r="VE171"/>
      <c r="VF171"/>
      <c r="VG171"/>
      <c r="VH171"/>
      <c r="VI171"/>
      <c r="VJ171"/>
      <c r="VK171"/>
      <c r="VL171"/>
      <c r="VM171"/>
      <c r="VN171"/>
      <c r="VO171"/>
      <c r="VP171"/>
      <c r="VQ171"/>
      <c r="VR171"/>
      <c r="VS171"/>
      <c r="VT171"/>
      <c r="VU171"/>
      <c r="VV171"/>
      <c r="VW171"/>
      <c r="VX171"/>
      <c r="VY171"/>
      <c r="VZ171"/>
      <c r="WA171"/>
      <c r="WB171"/>
      <c r="WC171"/>
      <c r="WD171"/>
      <c r="WE171"/>
      <c r="WF171"/>
      <c r="WG171"/>
      <c r="WH171"/>
      <c r="WI171"/>
      <c r="WJ171"/>
      <c r="WK171"/>
      <c r="WL171"/>
      <c r="WM171"/>
      <c r="WN171"/>
      <c r="WO171"/>
      <c r="WP171"/>
      <c r="WQ171"/>
      <c r="WR171"/>
      <c r="WS171"/>
      <c r="WT171"/>
      <c r="WU171"/>
      <c r="WV171"/>
      <c r="WW171"/>
      <c r="WX171"/>
      <c r="WY171"/>
      <c r="WZ171"/>
      <c r="XA171"/>
      <c r="XB171"/>
      <c r="XC171"/>
      <c r="XD171"/>
      <c r="XE171"/>
      <c r="XF171"/>
      <c r="XG171"/>
      <c r="XH171"/>
      <c r="XI171"/>
      <c r="XJ171"/>
      <c r="XK171"/>
      <c r="XL171"/>
      <c r="XM171"/>
      <c r="XN171"/>
      <c r="XO171"/>
      <c r="XP171"/>
      <c r="XQ171"/>
      <c r="XR171"/>
      <c r="XS171"/>
      <c r="XT171"/>
      <c r="XU171"/>
      <c r="XV171"/>
      <c r="XW171"/>
      <c r="XX171"/>
      <c r="XY171"/>
      <c r="XZ171"/>
      <c r="YA171"/>
      <c r="YB171"/>
      <c r="YC171"/>
      <c r="YD171"/>
      <c r="YE171"/>
      <c r="YF171"/>
      <c r="YG171"/>
      <c r="YH171"/>
      <c r="YI171"/>
      <c r="YJ171"/>
      <c r="YK171"/>
      <c r="YL171"/>
      <c r="YM171"/>
      <c r="YN171"/>
      <c r="YO171"/>
      <c r="YP171"/>
      <c r="YQ171"/>
      <c r="YR171"/>
      <c r="YS171"/>
      <c r="YT171"/>
      <c r="YU171"/>
      <c r="YV171"/>
      <c r="YW171"/>
      <c r="YX171"/>
      <c r="YY171"/>
      <c r="YZ171"/>
      <c r="ZA171"/>
      <c r="ZB171"/>
      <c r="ZC171"/>
      <c r="ZD171"/>
      <c r="ZE171"/>
      <c r="ZF171"/>
      <c r="ZG171"/>
      <c r="ZH171"/>
      <c r="ZI171"/>
      <c r="ZJ171"/>
      <c r="ZK171"/>
      <c r="ZL171"/>
      <c r="ZM171"/>
      <c r="ZN171"/>
      <c r="ZO171"/>
      <c r="ZP171"/>
      <c r="ZQ171"/>
      <c r="ZR171"/>
      <c r="ZS171"/>
      <c r="ZT171"/>
      <c r="ZU171"/>
      <c r="ZV171"/>
      <c r="ZW171"/>
      <c r="ZX171"/>
      <c r="ZY171"/>
      <c r="ZZ171" s="52"/>
      <c r="AAA171" s="770"/>
      <c r="AAD171" s="553"/>
      <c r="AAE171" s="554" t="s">
        <v>63</v>
      </c>
      <c r="AAF171" s="555" t="s">
        <v>52</v>
      </c>
      <c r="AAG171" s="553"/>
      <c r="AAH171" s="553"/>
      <c r="AAI171" s="556"/>
      <c r="AAJ171" s="557"/>
      <c r="AAK171" s="558"/>
      <c r="AAL171" s="553"/>
    </row>
    <row r="172" spans="1:715" ht="18" hidden="1" customHeight="1" outlineLevel="1">
      <c r="A172" s="171"/>
      <c r="B172" s="562" t="s">
        <v>12</v>
      </c>
      <c r="C172" s="130" t="s">
        <v>0</v>
      </c>
      <c r="D172" s="238"/>
      <c r="E172" s="130"/>
      <c r="F172" s="277">
        <f>NETWORKDAYS(G172,S.AC.BANNER.End,S.DDL_DEQClosed)</f>
        <v>0</v>
      </c>
      <c r="G172" s="276">
        <f>S.AC.BANNER.Begin</f>
        <v>0</v>
      </c>
      <c r="H172" s="276">
        <f>S.AC.BANNER.End</f>
        <v>0</v>
      </c>
      <c r="I172" s="244"/>
      <c r="J172" s="216"/>
      <c r="K172" s="219"/>
      <c r="L172" s="219"/>
      <c r="M172" s="219"/>
      <c r="N172" s="219"/>
      <c r="O172" s="219"/>
      <c r="P172" s="219"/>
      <c r="Q172" s="219"/>
      <c r="R172" s="219"/>
      <c r="S172" s="219"/>
      <c r="T172" s="219"/>
      <c r="U172" s="219"/>
      <c r="V172" s="219"/>
      <c r="W172" s="219"/>
      <c r="X172" s="219"/>
      <c r="Y172" s="219"/>
      <c r="Z172" s="219"/>
      <c r="AA172" s="219"/>
      <c r="AB172" s="219"/>
      <c r="AC172" s="219"/>
      <c r="AD172" s="219"/>
      <c r="AE172" s="219"/>
      <c r="AF172" s="219"/>
      <c r="AG172" s="219"/>
      <c r="AH172" s="219"/>
      <c r="AI172" s="219"/>
      <c r="AJ172" s="219"/>
      <c r="AK172" s="219"/>
      <c r="AL172" s="219"/>
      <c r="AM172" s="219"/>
      <c r="AN172" s="219"/>
      <c r="AO172" s="219"/>
      <c r="AP172" s="219"/>
      <c r="AQ172" s="219"/>
      <c r="AR172" s="219"/>
      <c r="AS172" s="219"/>
      <c r="AT172" s="219"/>
      <c r="AU172" s="219"/>
      <c r="AV172" s="219"/>
      <c r="AW172" s="219"/>
      <c r="AX172" s="219"/>
      <c r="AY172" s="219"/>
      <c r="AZ172" s="219"/>
      <c r="BA172" s="219"/>
      <c r="BB172" s="219"/>
      <c r="BC172" s="219"/>
      <c r="BD172" s="219"/>
      <c r="BE172" s="219"/>
      <c r="BF172" s="219"/>
      <c r="BG172" s="219"/>
      <c r="BH172" s="219"/>
      <c r="BI172" s="219"/>
      <c r="BJ172" s="219"/>
      <c r="BK172" s="219"/>
      <c r="BL172" s="219"/>
      <c r="BM172" s="219"/>
      <c r="BN172" s="219"/>
      <c r="BO172" s="219"/>
      <c r="BP172" s="219"/>
      <c r="BQ172" s="219"/>
      <c r="BR172" s="219"/>
      <c r="BS172" s="219"/>
      <c r="BT172" s="219"/>
      <c r="BU172" s="219"/>
      <c r="BV172" s="219"/>
      <c r="BW172" s="219"/>
      <c r="BX172" s="219"/>
      <c r="BY172" s="219"/>
      <c r="BZ172" s="219"/>
      <c r="CA172" s="219"/>
      <c r="CB172" s="219"/>
      <c r="CC172" s="219"/>
      <c r="CD172" s="219"/>
      <c r="CE172" s="219"/>
      <c r="CF172" s="219"/>
      <c r="CG172" s="219"/>
      <c r="CH172" s="219"/>
      <c r="CI172" s="219"/>
      <c r="CJ172" s="219"/>
      <c r="CK172" s="219"/>
      <c r="CL172" s="219"/>
      <c r="CM172" s="219"/>
      <c r="CN172" s="219"/>
      <c r="CO172" s="219"/>
      <c r="CP172" s="219"/>
      <c r="CQ172" s="219"/>
      <c r="CR172" s="219"/>
      <c r="CS172" s="219"/>
      <c r="CT172" s="219"/>
      <c r="CU172" s="219"/>
      <c r="CV172" s="219"/>
      <c r="CW172" s="219"/>
      <c r="CX172" s="219"/>
      <c r="CY172" s="219"/>
      <c r="CZ172" s="219"/>
      <c r="DA172" s="219"/>
      <c r="DB172" s="219"/>
      <c r="DC172" s="219"/>
      <c r="DD172" s="219"/>
      <c r="DE172" s="219"/>
      <c r="DF172" s="219"/>
      <c r="DG172" s="219"/>
      <c r="DH172" s="219"/>
      <c r="DI172" s="219"/>
      <c r="DJ172" s="219"/>
      <c r="DK172" s="219"/>
      <c r="DL172" s="219"/>
      <c r="DM172" s="219"/>
      <c r="DN172" s="219"/>
      <c r="DO172" s="219"/>
      <c r="DP172" s="219"/>
      <c r="AAA172" s="192"/>
      <c r="AAD172" s="90"/>
      <c r="AAE172" s="519" t="s">
        <v>63</v>
      </c>
      <c r="AAF172" s="190" t="s">
        <v>52</v>
      </c>
      <c r="AAG172" s="73">
        <f>S.AC.BANNER.Begin</f>
        <v>0</v>
      </c>
      <c r="AAH172" s="73">
        <f>S.AC.BANNER.End</f>
        <v>0</v>
      </c>
      <c r="AAI172" s="60"/>
      <c r="AAJ172" s="74"/>
      <c r="AAK172" s="491"/>
      <c r="AAL172" s="90"/>
      <c r="AAM172"/>
    </row>
    <row r="173" spans="1:715" ht="6" hidden="1" customHeight="1" outlineLevel="1">
      <c r="A173" s="171"/>
      <c r="B173" s="120"/>
      <c r="C173" s="112"/>
      <c r="D173" s="230"/>
      <c r="E173" s="113"/>
      <c r="F173" s="113"/>
      <c r="G173" s="112"/>
      <c r="H173" s="112"/>
      <c r="I173" s="244"/>
      <c r="J173" s="32"/>
      <c r="K173" s="32"/>
      <c r="L173" s="32"/>
      <c r="M173" s="32"/>
      <c r="N173" s="32"/>
      <c r="O173" s="32"/>
      <c r="P173" s="32"/>
      <c r="Q173" s="32"/>
      <c r="R173" s="32"/>
      <c r="S173" s="32"/>
      <c r="T173" s="32"/>
      <c r="U173" s="32"/>
      <c r="V173" s="32"/>
      <c r="W173" s="32"/>
      <c r="X173" s="32"/>
      <c r="Y173" s="32"/>
      <c r="Z173" s="32"/>
      <c r="AA173" s="32"/>
      <c r="AB173" s="32"/>
      <c r="AC173" s="32"/>
      <c r="AD173" s="32"/>
      <c r="AE173" s="32"/>
      <c r="AF173" s="32"/>
      <c r="AG173" s="32"/>
      <c r="AH173" s="32"/>
      <c r="AI173" s="32"/>
      <c r="AJ173" s="32"/>
      <c r="AK173" s="32"/>
      <c r="AL173" s="32"/>
      <c r="AM173" s="32"/>
      <c r="AN173" s="32"/>
      <c r="AO173" s="32"/>
      <c r="AP173" s="32"/>
      <c r="AQ173" s="32"/>
      <c r="AR173" s="32"/>
      <c r="AS173" s="32"/>
      <c r="AT173" s="32"/>
      <c r="AU173" s="32"/>
      <c r="AV173" s="32"/>
      <c r="AW173" s="32"/>
      <c r="AX173" s="32"/>
      <c r="AY173" s="32"/>
      <c r="AZ173" s="32"/>
      <c r="BA173" s="32"/>
      <c r="BB173" s="32"/>
      <c r="BC173" s="32"/>
      <c r="BD173" s="32"/>
      <c r="BE173" s="32"/>
      <c r="BF173" s="32"/>
      <c r="BG173" s="32"/>
      <c r="BH173" s="32"/>
      <c r="BI173" s="32"/>
      <c r="BJ173" s="32"/>
      <c r="BK173" s="32"/>
      <c r="BL173" s="32"/>
      <c r="BM173" s="32"/>
      <c r="BN173" s="32"/>
      <c r="BO173" s="32"/>
      <c r="BP173" s="32"/>
      <c r="BQ173" s="32"/>
      <c r="BR173" s="32"/>
      <c r="BS173" s="32"/>
      <c r="BT173" s="32"/>
      <c r="BU173" s="32"/>
      <c r="BV173" s="32"/>
      <c r="BW173" s="32"/>
      <c r="BX173" s="32"/>
      <c r="BY173" s="32"/>
      <c r="BZ173" s="32"/>
      <c r="CA173" s="32"/>
      <c r="CB173" s="32"/>
      <c r="CC173" s="32"/>
      <c r="CD173" s="32"/>
      <c r="CE173" s="32"/>
      <c r="CF173" s="32"/>
      <c r="CG173" s="32"/>
      <c r="CH173" s="32"/>
      <c r="CI173" s="32"/>
      <c r="CJ173" s="32"/>
      <c r="CK173" s="32"/>
      <c r="CL173" s="32"/>
      <c r="CM173" s="32"/>
      <c r="CN173" s="32"/>
      <c r="CO173" s="32"/>
      <c r="CP173" s="32"/>
      <c r="CQ173" s="32"/>
      <c r="CR173" s="32"/>
      <c r="CS173" s="32"/>
      <c r="CT173" s="32"/>
      <c r="CU173" s="32"/>
      <c r="CV173" s="32"/>
      <c r="CW173" s="32"/>
      <c r="CX173" s="32"/>
      <c r="CY173" s="32"/>
      <c r="CZ173" s="32"/>
      <c r="DA173" s="32"/>
      <c r="DB173" s="32"/>
      <c r="DC173" s="32"/>
      <c r="DD173" s="32"/>
      <c r="DE173" s="32"/>
      <c r="DF173" s="32"/>
      <c r="DG173" s="32"/>
      <c r="DH173" s="32"/>
      <c r="DI173" s="32"/>
      <c r="DJ173" s="32"/>
      <c r="DK173" s="32"/>
      <c r="DL173" s="32"/>
      <c r="DM173" s="32"/>
      <c r="DN173" s="32"/>
      <c r="DO173" s="32"/>
      <c r="DP173" s="32"/>
      <c r="AAA173" s="192"/>
      <c r="AAD173" s="90"/>
      <c r="AAE173" s="520" t="s">
        <v>17</v>
      </c>
      <c r="AAF173" s="190" t="s">
        <v>52</v>
      </c>
      <c r="AAG173" s="60"/>
      <c r="AAH173" s="60"/>
      <c r="AAI173" s="60"/>
      <c r="AAJ173" s="55"/>
      <c r="AAK173" s="491"/>
      <c r="AAL173" s="90"/>
      <c r="AAM173"/>
    </row>
    <row r="174" spans="1:715" s="23" customFormat="1" ht="12.75" hidden="1" customHeight="1" outlineLevel="1">
      <c r="A174" s="171"/>
      <c r="B174" s="798" t="s">
        <v>521</v>
      </c>
      <c r="C174" s="797" t="str">
        <f>HYPERLINK("","i")</f>
        <v>i</v>
      </c>
      <c r="D174" s="231"/>
      <c r="E174" s="97"/>
      <c r="F174" s="97"/>
      <c r="G174" s="96"/>
      <c r="H174" s="96"/>
      <c r="I174" s="244"/>
      <c r="J174" s="32"/>
      <c r="K174" s="32"/>
      <c r="L174" s="32"/>
      <c r="M174" s="32"/>
      <c r="N174" s="32"/>
      <c r="O174" s="32"/>
      <c r="P174" s="32"/>
      <c r="Q174" s="32"/>
      <c r="R174" s="32"/>
      <c r="S174" s="32"/>
      <c r="T174" s="32"/>
      <c r="U174" s="32"/>
      <c r="V174" s="32"/>
      <c r="W174" s="32"/>
      <c r="X174" s="32"/>
      <c r="Y174" s="32"/>
      <c r="Z174" s="32"/>
      <c r="AA174" s="32"/>
      <c r="AB174" s="32"/>
      <c r="AC174" s="32"/>
      <c r="AD174" s="32"/>
      <c r="AE174" s="32"/>
      <c r="AF174" s="32"/>
      <c r="AG174" s="32"/>
      <c r="AH174" s="32"/>
      <c r="AI174" s="32"/>
      <c r="AJ174" s="32"/>
      <c r="AK174" s="32"/>
      <c r="AL174" s="32"/>
      <c r="AM174" s="32"/>
      <c r="AN174" s="32"/>
      <c r="AO174" s="32"/>
      <c r="AP174" s="32"/>
      <c r="AQ174" s="32"/>
      <c r="AR174" s="32"/>
      <c r="AS174" s="32"/>
      <c r="AT174" s="32"/>
      <c r="AU174" s="32"/>
      <c r="AV174" s="32"/>
      <c r="AW174" s="32"/>
      <c r="AX174" s="32"/>
      <c r="AY174" s="32"/>
      <c r="AZ174" s="32"/>
      <c r="BA174" s="32"/>
      <c r="BB174" s="32"/>
      <c r="BC174" s="32"/>
      <c r="BD174" s="32"/>
      <c r="BE174" s="32"/>
      <c r="BF174" s="32"/>
      <c r="BG174" s="32"/>
      <c r="BH174" s="32"/>
      <c r="BI174" s="32"/>
      <c r="BJ174" s="32"/>
      <c r="BK174" s="32"/>
      <c r="BL174" s="32"/>
      <c r="BM174" s="32"/>
      <c r="BN174" s="32"/>
      <c r="BO174" s="32"/>
      <c r="BP174" s="32"/>
      <c r="BQ174" s="32"/>
      <c r="BR174" s="32"/>
      <c r="BS174" s="32"/>
      <c r="BT174" s="32"/>
      <c r="BU174" s="32"/>
      <c r="BV174" s="32"/>
      <c r="BW174" s="32"/>
      <c r="BX174" s="32"/>
      <c r="BY174" s="32"/>
      <c r="BZ174" s="32"/>
      <c r="CA174" s="32"/>
      <c r="CB174" s="32"/>
      <c r="CC174" s="32"/>
      <c r="CD174" s="32"/>
      <c r="CE174" s="32"/>
      <c r="CF174" s="32"/>
      <c r="CG174" s="32"/>
      <c r="CH174" s="32"/>
      <c r="CI174" s="32"/>
      <c r="CJ174" s="32"/>
      <c r="CK174" s="32"/>
      <c r="CL174" s="32"/>
      <c r="CM174" s="32"/>
      <c r="CN174" s="32"/>
      <c r="CO174" s="32"/>
      <c r="CP174" s="32"/>
      <c r="CQ174" s="32"/>
      <c r="CR174" s="32"/>
      <c r="CS174" s="32"/>
      <c r="CT174" s="32"/>
      <c r="CU174" s="32"/>
      <c r="CV174" s="32"/>
      <c r="CW174" s="32"/>
      <c r="CX174" s="32"/>
      <c r="CY174" s="32"/>
      <c r="CZ174" s="32"/>
      <c r="DA174" s="32"/>
      <c r="DB174" s="32"/>
      <c r="DC174" s="32"/>
      <c r="DD174" s="32"/>
      <c r="DE174" s="32"/>
      <c r="DF174" s="32"/>
      <c r="DG174" s="32"/>
      <c r="DH174" s="32"/>
      <c r="DI174" s="32"/>
      <c r="DJ174" s="32"/>
      <c r="DK174" s="32"/>
      <c r="DL174" s="32"/>
      <c r="DM174" s="32"/>
      <c r="DN174" s="32"/>
      <c r="DO174" s="32"/>
      <c r="DP174" s="32"/>
      <c r="ZZ174" s="52"/>
      <c r="AAA174" s="192"/>
      <c r="AAD174" s="90"/>
      <c r="AAE174" s="520" t="s">
        <v>21</v>
      </c>
      <c r="AAF174" s="190" t="s">
        <v>52</v>
      </c>
      <c r="AAG174" s="60"/>
      <c r="AAH174" s="60"/>
      <c r="AAI174" s="82"/>
      <c r="AAJ174" s="82"/>
      <c r="AAK174" s="40"/>
      <c r="AAL174" s="90"/>
    </row>
    <row r="175" spans="1:715" s="23" customFormat="1" ht="15.75" hidden="1" customHeight="1" outlineLevel="1">
      <c r="A175" s="171"/>
      <c r="B175" s="437" t="str">
        <f>AAK175</f>
        <v xml:space="preserve">During team meeting, AndreaDRC leads discussion on:    (future iLearn) </v>
      </c>
      <c r="C175" s="375" t="s">
        <v>0</v>
      </c>
      <c r="D175" s="442"/>
      <c r="E175" s="443"/>
      <c r="F175" s="444"/>
      <c r="G175" s="443"/>
      <c r="H175" s="443"/>
      <c r="I175" s="244"/>
      <c r="J175" s="193"/>
      <c r="K175" s="193"/>
      <c r="L175" s="46"/>
      <c r="M175" s="46"/>
      <c r="N175" s="46"/>
      <c r="O175" s="46"/>
      <c r="P175" s="46"/>
      <c r="Q175" s="46"/>
      <c r="R175" s="46"/>
      <c r="S175" s="46"/>
      <c r="T175" s="46"/>
      <c r="U175" s="46"/>
      <c r="V175" s="46"/>
      <c r="W175" s="46"/>
      <c r="X175" s="46"/>
      <c r="Y175" s="46"/>
      <c r="Z175" s="46"/>
      <c r="AA175" s="46"/>
      <c r="AB175" s="46"/>
      <c r="AC175" s="46"/>
      <c r="AD175" s="46"/>
      <c r="AE175" s="46"/>
      <c r="AF175" s="46"/>
      <c r="AG175" s="46"/>
      <c r="AH175" s="46"/>
      <c r="AI175" s="46"/>
      <c r="AJ175" s="46"/>
      <c r="AK175" s="46"/>
      <c r="AL175" s="46"/>
      <c r="AM175" s="46"/>
      <c r="AN175" s="46"/>
      <c r="AO175" s="46"/>
      <c r="AP175" s="46"/>
      <c r="AQ175" s="46"/>
      <c r="AR175" s="46"/>
      <c r="AS175" s="46"/>
      <c r="AT175" s="46"/>
      <c r="AU175" s="46"/>
      <c r="AV175" s="46"/>
      <c r="AW175" s="46"/>
      <c r="AX175" s="46"/>
      <c r="AY175" s="46"/>
      <c r="AZ175" s="46"/>
      <c r="BA175" s="46"/>
      <c r="BB175" s="46"/>
      <c r="BC175" s="46"/>
      <c r="BD175" s="46"/>
      <c r="BE175" s="46"/>
      <c r="BF175" s="46"/>
      <c r="BG175" s="46"/>
      <c r="BH175" s="46"/>
      <c r="BI175" s="46"/>
      <c r="BJ175" s="46"/>
      <c r="BK175" s="46"/>
      <c r="BL175" s="46"/>
      <c r="BM175" s="46"/>
      <c r="BN175" s="46"/>
      <c r="BO175" s="46"/>
      <c r="BP175" s="46"/>
      <c r="BQ175" s="46"/>
      <c r="BR175" s="46"/>
      <c r="BS175" s="46"/>
      <c r="BT175" s="46"/>
      <c r="BU175" s="46"/>
      <c r="BV175" s="46"/>
      <c r="BW175" s="46"/>
      <c r="BX175" s="46"/>
      <c r="BY175" s="46"/>
      <c r="BZ175" s="46"/>
      <c r="CA175" s="46"/>
      <c r="CB175" s="46"/>
      <c r="CC175" s="46"/>
      <c r="CD175" s="46"/>
      <c r="CE175" s="46"/>
      <c r="CF175" s="46"/>
      <c r="CG175" s="46"/>
      <c r="CH175" s="46"/>
      <c r="CI175" s="46"/>
      <c r="CJ175" s="46"/>
      <c r="CK175" s="46"/>
      <c r="CL175" s="46"/>
      <c r="CM175" s="46"/>
      <c r="CN175" s="46"/>
      <c r="CO175" s="46"/>
      <c r="CP175" s="46"/>
      <c r="CQ175" s="46"/>
      <c r="CR175" s="46"/>
      <c r="CS175" s="46"/>
      <c r="CT175" s="46"/>
      <c r="CU175" s="46"/>
      <c r="CV175" s="46"/>
      <c r="CW175" s="46"/>
      <c r="CX175" s="46"/>
      <c r="CY175" s="46"/>
      <c r="CZ175" s="46"/>
      <c r="DA175" s="46"/>
      <c r="DB175" s="46"/>
      <c r="DC175" s="46"/>
      <c r="DD175" s="46"/>
      <c r="DE175" s="46"/>
      <c r="DF175" s="46"/>
      <c r="DG175" s="46"/>
      <c r="DH175" s="46"/>
      <c r="DI175" s="46"/>
      <c r="DJ175" s="46"/>
      <c r="DK175" s="46"/>
      <c r="DL175" s="46"/>
      <c r="DM175" s="46"/>
      <c r="DN175" s="46"/>
      <c r="DO175" s="46"/>
      <c r="DP175" s="46"/>
      <c r="DQ175"/>
      <c r="DR175"/>
      <c r="DS175"/>
      <c r="DT175"/>
      <c r="DU175"/>
      <c r="DV175"/>
      <c r="DW175"/>
      <c r="DX175"/>
      <c r="DY175"/>
      <c r="DZ175"/>
      <c r="EA175"/>
      <c r="EB175"/>
      <c r="EC175"/>
      <c r="ED175"/>
      <c r="EE175"/>
      <c r="EF175"/>
      <c r="EG175"/>
      <c r="EH175"/>
      <c r="EI175"/>
      <c r="EJ175"/>
      <c r="EK175"/>
      <c r="EL175"/>
      <c r="EM175"/>
      <c r="EN175"/>
      <c r="EO175"/>
      <c r="EP175"/>
      <c r="EQ175"/>
      <c r="ER175"/>
      <c r="ES175"/>
      <c r="ET175"/>
      <c r="EU175"/>
      <c r="EV175"/>
      <c r="EW175"/>
      <c r="EX175"/>
      <c r="EY175"/>
      <c r="EZ175"/>
      <c r="FA175"/>
      <c r="FB175"/>
      <c r="FC175"/>
      <c r="FD175"/>
      <c r="FE175"/>
      <c r="FF175"/>
      <c r="FG175"/>
      <c r="FH175"/>
      <c r="FI175"/>
      <c r="FJ175"/>
      <c r="FK175"/>
      <c r="FL175"/>
      <c r="FM175"/>
      <c r="FN175"/>
      <c r="FO175"/>
      <c r="FP175"/>
      <c r="FQ175"/>
      <c r="FR175"/>
      <c r="FS175"/>
      <c r="FT175"/>
      <c r="FU175"/>
      <c r="FV175"/>
      <c r="FW175"/>
      <c r="FX175"/>
      <c r="FY175"/>
      <c r="FZ175"/>
      <c r="GA175"/>
      <c r="GB175"/>
      <c r="GC175"/>
      <c r="GD175"/>
      <c r="GE175"/>
      <c r="GF175"/>
      <c r="GG175"/>
      <c r="GH175"/>
      <c r="GI175"/>
      <c r="GJ175"/>
      <c r="GK175"/>
      <c r="GL175"/>
      <c r="GM175"/>
      <c r="GN175"/>
      <c r="GO175"/>
      <c r="GP175"/>
      <c r="GQ175"/>
      <c r="GR175"/>
      <c r="GS175"/>
      <c r="GT175"/>
      <c r="GU175"/>
      <c r="GV175"/>
      <c r="GW175"/>
      <c r="GX175"/>
      <c r="GY175"/>
      <c r="GZ175"/>
      <c r="HA175"/>
      <c r="HB175"/>
      <c r="HC175"/>
      <c r="HD175"/>
      <c r="HE175"/>
      <c r="HF175"/>
      <c r="HG175"/>
      <c r="HH175"/>
      <c r="HI175"/>
      <c r="HJ175"/>
      <c r="HK175"/>
      <c r="HL175"/>
      <c r="HM175"/>
      <c r="HN175"/>
      <c r="HO175"/>
      <c r="HP175"/>
      <c r="HQ175"/>
      <c r="HR175"/>
      <c r="HS175"/>
      <c r="HT175"/>
      <c r="HU175"/>
      <c r="HV175"/>
      <c r="HW175"/>
      <c r="HX175"/>
      <c r="HY175"/>
      <c r="HZ175"/>
      <c r="IA175"/>
      <c r="IB175"/>
      <c r="IC175"/>
      <c r="ID175"/>
      <c r="IE175"/>
      <c r="IF175"/>
      <c r="IG175"/>
      <c r="IH175"/>
      <c r="II175"/>
      <c r="IJ175"/>
      <c r="IK175"/>
      <c r="IL175"/>
      <c r="IM175"/>
      <c r="IN175"/>
      <c r="IO175"/>
      <c r="IP175"/>
      <c r="IQ175"/>
      <c r="IR175"/>
      <c r="IS175"/>
      <c r="IT175"/>
      <c r="IU175"/>
      <c r="IV175"/>
      <c r="IW175"/>
      <c r="IX175"/>
      <c r="IY175"/>
      <c r="IZ175"/>
      <c r="JA175"/>
      <c r="JB175"/>
      <c r="JC175"/>
      <c r="JD175"/>
      <c r="JE175"/>
      <c r="JF175"/>
      <c r="JG175"/>
      <c r="JH175"/>
      <c r="JI175"/>
      <c r="JJ175"/>
      <c r="JK175"/>
      <c r="JL175"/>
      <c r="JM175"/>
      <c r="JN175"/>
      <c r="JO175"/>
      <c r="JP175"/>
      <c r="JQ175"/>
      <c r="JR175"/>
      <c r="JS175"/>
      <c r="JT175"/>
      <c r="JU175"/>
      <c r="JV175"/>
      <c r="JW175"/>
      <c r="JX175"/>
      <c r="JY175"/>
      <c r="JZ175"/>
      <c r="KA175"/>
      <c r="KB175"/>
      <c r="KC175"/>
      <c r="KD175"/>
      <c r="KE175"/>
      <c r="KF175"/>
      <c r="KG175"/>
      <c r="KH175"/>
      <c r="KI175"/>
      <c r="KJ175"/>
      <c r="KK175"/>
      <c r="KL175"/>
      <c r="KM175"/>
      <c r="KN175"/>
      <c r="KO175"/>
      <c r="KP175"/>
      <c r="KQ175"/>
      <c r="KR175"/>
      <c r="KS175"/>
      <c r="KT175"/>
      <c r="KU175"/>
      <c r="KV175"/>
      <c r="KW175"/>
      <c r="KX175"/>
      <c r="KY175"/>
      <c r="KZ175"/>
      <c r="LA175"/>
      <c r="LB175"/>
      <c r="LC175"/>
      <c r="LD175"/>
      <c r="LE175"/>
      <c r="LF175"/>
      <c r="LG175"/>
      <c r="LH175"/>
      <c r="LI175"/>
      <c r="LJ175"/>
      <c r="LK175"/>
      <c r="LL175"/>
      <c r="LM175"/>
      <c r="LN175"/>
      <c r="LO175"/>
      <c r="LP175"/>
      <c r="LQ175"/>
      <c r="LR175"/>
      <c r="LS175"/>
      <c r="LT175"/>
      <c r="LU175"/>
      <c r="LV175"/>
      <c r="LW175"/>
      <c r="LX175"/>
      <c r="LY175"/>
      <c r="LZ175"/>
      <c r="MA175"/>
      <c r="MB175"/>
      <c r="MC175"/>
      <c r="MD175"/>
      <c r="ME175"/>
      <c r="MF175"/>
      <c r="MG175"/>
      <c r="MH175"/>
      <c r="MI175"/>
      <c r="MJ175"/>
      <c r="MK175"/>
      <c r="ML175"/>
      <c r="MM175"/>
      <c r="MN175"/>
      <c r="MO175"/>
      <c r="MP175"/>
      <c r="MQ175"/>
      <c r="MR175"/>
      <c r="MS175"/>
      <c r="MT175"/>
      <c r="MU175"/>
      <c r="MV175"/>
      <c r="MW175"/>
      <c r="MX175"/>
      <c r="MY175"/>
      <c r="MZ175"/>
      <c r="NA175"/>
      <c r="NB175"/>
      <c r="NC175"/>
      <c r="ND175"/>
      <c r="NE175"/>
      <c r="NF175"/>
      <c r="NG175"/>
      <c r="NH175"/>
      <c r="NI175"/>
      <c r="NJ175"/>
      <c r="NK175"/>
      <c r="NL175"/>
      <c r="NM175"/>
      <c r="NN175"/>
      <c r="NO175"/>
      <c r="NP175"/>
      <c r="NQ175"/>
      <c r="NR175"/>
      <c r="NS175"/>
      <c r="NT175"/>
      <c r="NU175"/>
      <c r="NV175"/>
      <c r="NW175"/>
      <c r="NX175"/>
      <c r="NY175"/>
      <c r="NZ175"/>
      <c r="OA175"/>
      <c r="OB175"/>
      <c r="OC175"/>
      <c r="OD175"/>
      <c r="OE175"/>
      <c r="OF175"/>
      <c r="OG175"/>
      <c r="OH175"/>
      <c r="OI175"/>
      <c r="OJ175"/>
      <c r="OK175"/>
      <c r="OL175"/>
      <c r="OM175"/>
      <c r="ON175"/>
      <c r="OO175"/>
      <c r="OP175"/>
      <c r="OQ175"/>
      <c r="OR175"/>
      <c r="OS175"/>
      <c r="OT175"/>
      <c r="OU175"/>
      <c r="OV175"/>
      <c r="OW175"/>
      <c r="OX175"/>
      <c r="OY175"/>
      <c r="OZ175"/>
      <c r="PA175"/>
      <c r="PB175"/>
      <c r="PC175"/>
      <c r="PD175"/>
      <c r="PE175"/>
      <c r="PF175"/>
      <c r="PG175"/>
      <c r="PH175"/>
      <c r="PI175"/>
      <c r="PJ175"/>
      <c r="PK175"/>
      <c r="PL175"/>
      <c r="PM175"/>
      <c r="PN175"/>
      <c r="PO175"/>
      <c r="PP175"/>
      <c r="PQ175"/>
      <c r="PR175"/>
      <c r="PS175"/>
      <c r="PT175"/>
      <c r="PU175"/>
      <c r="PV175"/>
      <c r="PW175"/>
      <c r="PX175"/>
      <c r="PY175"/>
      <c r="PZ175"/>
      <c r="QA175"/>
      <c r="QB175"/>
      <c r="QC175"/>
      <c r="QD175"/>
      <c r="QE175"/>
      <c r="QF175"/>
      <c r="QG175"/>
      <c r="QH175"/>
      <c r="QI175"/>
      <c r="QJ175"/>
      <c r="QK175"/>
      <c r="QL175"/>
      <c r="QM175"/>
      <c r="QN175"/>
      <c r="QO175"/>
      <c r="QP175"/>
      <c r="QQ175"/>
      <c r="QR175"/>
      <c r="QS175"/>
      <c r="QT175"/>
      <c r="QU175"/>
      <c r="QV175"/>
      <c r="QW175"/>
      <c r="QX175"/>
      <c r="QY175"/>
      <c r="QZ175"/>
      <c r="RA175"/>
      <c r="RB175"/>
      <c r="RC175"/>
      <c r="RD175"/>
      <c r="RE175"/>
      <c r="RF175"/>
      <c r="RG175"/>
      <c r="RH175"/>
      <c r="RI175"/>
      <c r="RJ175"/>
      <c r="RK175"/>
      <c r="RL175"/>
      <c r="RM175"/>
      <c r="RN175"/>
      <c r="RO175"/>
      <c r="RP175"/>
      <c r="RQ175"/>
      <c r="RR175"/>
      <c r="RS175"/>
      <c r="RT175"/>
      <c r="RU175"/>
      <c r="RV175"/>
      <c r="RW175"/>
      <c r="RX175"/>
      <c r="RY175"/>
      <c r="RZ175"/>
      <c r="SA175"/>
      <c r="SB175"/>
      <c r="SC175"/>
      <c r="SD175"/>
      <c r="SE175"/>
      <c r="SF175"/>
      <c r="SG175"/>
      <c r="SH175"/>
      <c r="SI175"/>
      <c r="SJ175"/>
      <c r="SK175"/>
      <c r="SL175"/>
      <c r="SM175"/>
      <c r="SN175"/>
      <c r="SO175"/>
      <c r="SP175"/>
      <c r="SQ175"/>
      <c r="SR175"/>
      <c r="SS175"/>
      <c r="ST175"/>
      <c r="SU175"/>
      <c r="SV175"/>
      <c r="SW175"/>
      <c r="SX175"/>
      <c r="SY175"/>
      <c r="SZ175"/>
      <c r="TA175"/>
      <c r="TB175"/>
      <c r="TC175"/>
      <c r="TD175"/>
      <c r="TE175"/>
      <c r="TF175"/>
      <c r="TG175"/>
      <c r="TH175"/>
      <c r="TI175"/>
      <c r="TJ175"/>
      <c r="TK175"/>
      <c r="TL175"/>
      <c r="TM175"/>
      <c r="TN175"/>
      <c r="TO175"/>
      <c r="TP175"/>
      <c r="TQ175"/>
      <c r="TR175"/>
      <c r="TS175"/>
      <c r="TT175"/>
      <c r="TU175"/>
      <c r="TV175"/>
      <c r="TW175"/>
      <c r="TX175"/>
      <c r="TY175"/>
      <c r="TZ175"/>
      <c r="UA175"/>
      <c r="UB175"/>
      <c r="UC175"/>
      <c r="UD175"/>
      <c r="UE175"/>
      <c r="UF175"/>
      <c r="UG175"/>
      <c r="UH175"/>
      <c r="UI175"/>
      <c r="UJ175"/>
      <c r="UK175"/>
      <c r="UL175"/>
      <c r="UM175"/>
      <c r="UN175"/>
      <c r="UO175"/>
      <c r="UP175"/>
      <c r="UQ175"/>
      <c r="UR175"/>
      <c r="US175"/>
      <c r="UT175"/>
      <c r="UU175"/>
      <c r="UV175"/>
      <c r="UW175"/>
      <c r="UX175"/>
      <c r="UY175"/>
      <c r="UZ175"/>
      <c r="VA175"/>
      <c r="VB175"/>
      <c r="VC175"/>
      <c r="VD175"/>
      <c r="VE175"/>
      <c r="VF175"/>
      <c r="VG175"/>
      <c r="VH175"/>
      <c r="VI175"/>
      <c r="VJ175"/>
      <c r="VK175"/>
      <c r="VL175"/>
      <c r="VM175"/>
      <c r="VN175"/>
      <c r="VO175"/>
      <c r="VP175"/>
      <c r="VQ175"/>
      <c r="VR175"/>
      <c r="VS175"/>
      <c r="VT175"/>
      <c r="VU175"/>
      <c r="VV175"/>
      <c r="VW175"/>
      <c r="VX175"/>
      <c r="VY175"/>
      <c r="VZ175"/>
      <c r="WA175"/>
      <c r="WB175"/>
      <c r="WC175"/>
      <c r="WD175"/>
      <c r="WE175"/>
      <c r="WF175"/>
      <c r="WG175"/>
      <c r="WH175"/>
      <c r="WI175"/>
      <c r="WJ175"/>
      <c r="WK175"/>
      <c r="WL175"/>
      <c r="WM175"/>
      <c r="WN175"/>
      <c r="WO175"/>
      <c r="WP175"/>
      <c r="WQ175"/>
      <c r="WR175"/>
      <c r="WS175"/>
      <c r="WT175"/>
      <c r="WU175"/>
      <c r="WV175"/>
      <c r="WW175"/>
      <c r="WX175"/>
      <c r="WY175"/>
      <c r="WZ175"/>
      <c r="XA175"/>
      <c r="XB175"/>
      <c r="XC175"/>
      <c r="XD175"/>
      <c r="XE175"/>
      <c r="XF175"/>
      <c r="XG175"/>
      <c r="XH175"/>
      <c r="XI175"/>
      <c r="XJ175"/>
      <c r="XK175"/>
      <c r="XL175"/>
      <c r="XM175"/>
      <c r="XN175"/>
      <c r="XO175"/>
      <c r="XP175"/>
      <c r="XQ175"/>
      <c r="XR175"/>
      <c r="XS175"/>
      <c r="XT175"/>
      <c r="XU175"/>
      <c r="XV175"/>
      <c r="XW175"/>
      <c r="XX175"/>
      <c r="XY175"/>
      <c r="XZ175"/>
      <c r="YA175"/>
      <c r="YB175"/>
      <c r="YC175"/>
      <c r="YD175"/>
      <c r="YE175"/>
      <c r="YF175"/>
      <c r="YG175"/>
      <c r="YH175"/>
      <c r="YI175"/>
      <c r="YJ175"/>
      <c r="YK175"/>
      <c r="YL175"/>
      <c r="YM175"/>
      <c r="YN175"/>
      <c r="YO175"/>
      <c r="YP175"/>
      <c r="YQ175"/>
      <c r="YR175"/>
      <c r="YS175"/>
      <c r="YT175"/>
      <c r="YU175"/>
      <c r="YV175"/>
      <c r="YW175"/>
      <c r="YX175"/>
      <c r="YY175"/>
      <c r="YZ175"/>
      <c r="ZA175"/>
      <c r="ZB175"/>
      <c r="ZC175"/>
      <c r="ZD175"/>
      <c r="ZE175"/>
      <c r="ZF175"/>
      <c r="ZG175"/>
      <c r="ZH175"/>
      <c r="ZI175"/>
      <c r="ZJ175"/>
      <c r="ZK175"/>
      <c r="ZL175"/>
      <c r="ZM175"/>
      <c r="ZN175"/>
      <c r="ZO175"/>
      <c r="ZP175"/>
      <c r="ZQ175"/>
      <c r="ZR175"/>
      <c r="ZS175"/>
      <c r="ZT175"/>
      <c r="ZU175"/>
      <c r="ZV175"/>
      <c r="ZW175"/>
      <c r="ZX175"/>
      <c r="ZY175"/>
      <c r="ZZ175" s="52"/>
      <c r="AAA175" s="192"/>
      <c r="AAD175" s="90"/>
      <c r="AAE175" s="520">
        <f t="shared" ref="AAE175:AAE194" si="105">IF(S.AC.CommitteeInvolved="Y",1,0)</f>
        <v>0</v>
      </c>
      <c r="AAF175" s="190" t="s">
        <v>52</v>
      </c>
      <c r="AAG175" s="39"/>
      <c r="AAH175" s="39" t="s">
        <v>0</v>
      </c>
      <c r="AAI175" s="72"/>
      <c r="AAJ175" s="72"/>
      <c r="AAK175" s="92" t="str">
        <f>"During team meeting, "&amp;S.Staff.DivisionRulesCoordinator&amp;" leads discussion on:    (future iLearn) "</f>
        <v xml:space="preserve">During team meeting, AndreaDRC leads discussion on:    (future iLearn) </v>
      </c>
      <c r="AAL175" s="90"/>
    </row>
    <row r="176" spans="1:715" s="23" customFormat="1" ht="15.75" hidden="1" customHeight="1" outlineLevel="1">
      <c r="A176" s="171"/>
      <c r="B176" s="635" t="s">
        <v>500</v>
      </c>
      <c r="C176" s="789" t="str">
        <f>HYPERLINK("\\deqhq1\Rule_Resources\i\2-AdvisoryCommittee.pdf","i")</f>
        <v>i</v>
      </c>
      <c r="D176" s="508"/>
      <c r="E176" s="445">
        <f t="shared" ref="E176" si="106">NETWORKDAYS(G176,H176,S.DDL_DEQClosed)</f>
        <v>0</v>
      </c>
      <c r="F176" s="457">
        <f t="shared" ref="F176:F184" ca="1" si="107">IF(YEAR(H176)&gt;2000,NETWORKDAYS(TODAY(),H176,S.DDL_DEQClosed),0)</f>
        <v>0</v>
      </c>
      <c r="G176" s="446">
        <f t="shared" ref="G176:G184" si="108">AAG176</f>
        <v>0</v>
      </c>
      <c r="H176" s="347">
        <f t="shared" ref="H176:H184" si="109">AAH176</f>
        <v>0</v>
      </c>
      <c r="I176" s="244" t="s">
        <v>0</v>
      </c>
      <c r="J176" s="193"/>
      <c r="K176" s="193"/>
      <c r="L176" s="46"/>
      <c r="M176" s="46"/>
      <c r="N176" s="46"/>
      <c r="O176" s="46"/>
      <c r="P176" s="46"/>
      <c r="Q176" s="46"/>
      <c r="R176" s="46"/>
      <c r="S176" s="46"/>
      <c r="T176" s="46"/>
      <c r="U176" s="46"/>
      <c r="V176" s="46"/>
      <c r="W176" s="46"/>
      <c r="X176" s="46"/>
      <c r="Y176" s="46"/>
      <c r="Z176" s="46"/>
      <c r="AA176" s="46"/>
      <c r="AB176" s="46"/>
      <c r="AC176" s="46"/>
      <c r="AD176" s="46"/>
      <c r="AE176" s="46"/>
      <c r="AF176" s="46"/>
      <c r="AG176" s="46"/>
      <c r="AH176" s="46"/>
      <c r="AI176" s="46"/>
      <c r="AJ176" s="46"/>
      <c r="AK176" s="46"/>
      <c r="AL176" s="46"/>
      <c r="AM176" s="46"/>
      <c r="AN176" s="46"/>
      <c r="AO176" s="46"/>
      <c r="AP176" s="46"/>
      <c r="AQ176" s="46"/>
      <c r="AR176" s="46"/>
      <c r="AS176" s="46"/>
      <c r="AT176" s="46"/>
      <c r="AU176" s="46"/>
      <c r="AV176" s="46"/>
      <c r="AW176" s="46"/>
      <c r="AX176" s="46"/>
      <c r="AY176" s="46"/>
      <c r="AZ176" s="46"/>
      <c r="BA176" s="46"/>
      <c r="BB176" s="46"/>
      <c r="BC176" s="46"/>
      <c r="BD176" s="46"/>
      <c r="BE176" s="46"/>
      <c r="BF176" s="46"/>
      <c r="BG176" s="46"/>
      <c r="BH176" s="46"/>
      <c r="BI176" s="46"/>
      <c r="BJ176" s="46"/>
      <c r="BK176" s="46"/>
      <c r="BL176" s="46"/>
      <c r="BM176" s="46"/>
      <c r="BN176" s="46"/>
      <c r="BO176" s="46"/>
      <c r="BP176" s="46"/>
      <c r="BQ176" s="46"/>
      <c r="BR176" s="46"/>
      <c r="BS176" s="46"/>
      <c r="BT176" s="46"/>
      <c r="BU176" s="46"/>
      <c r="BV176" s="46"/>
      <c r="BW176" s="46"/>
      <c r="BX176" s="46"/>
      <c r="BY176" s="46"/>
      <c r="BZ176" s="46"/>
      <c r="CA176" s="46"/>
      <c r="CB176" s="46"/>
      <c r="CC176" s="46"/>
      <c r="CD176" s="46"/>
      <c r="CE176" s="46"/>
      <c r="CF176" s="46"/>
      <c r="CG176" s="46"/>
      <c r="CH176" s="46"/>
      <c r="CI176" s="46"/>
      <c r="CJ176" s="46"/>
      <c r="CK176" s="46"/>
      <c r="CL176" s="46"/>
      <c r="CM176" s="46"/>
      <c r="CN176" s="46"/>
      <c r="CO176" s="46"/>
      <c r="CP176" s="46"/>
      <c r="CQ176" s="46"/>
      <c r="CR176" s="46"/>
      <c r="CS176" s="46"/>
      <c r="CT176" s="46"/>
      <c r="CU176" s="46"/>
      <c r="CV176" s="46"/>
      <c r="CW176" s="46"/>
      <c r="CX176" s="46"/>
      <c r="CY176" s="46"/>
      <c r="CZ176" s="46"/>
      <c r="DA176" s="46"/>
      <c r="DB176" s="46"/>
      <c r="DC176" s="46"/>
      <c r="DD176" s="46"/>
      <c r="DE176" s="46"/>
      <c r="DF176" s="46"/>
      <c r="DG176" s="46"/>
      <c r="DH176" s="46"/>
      <c r="DI176" s="46"/>
      <c r="DJ176" s="46"/>
      <c r="DK176" s="46"/>
      <c r="DL176" s="46"/>
      <c r="DM176" s="46"/>
      <c r="DN176" s="46"/>
      <c r="DO176" s="46"/>
      <c r="DP176" s="46"/>
      <c r="DQ176"/>
      <c r="DR176"/>
      <c r="DS176"/>
      <c r="DT176"/>
      <c r="DU176"/>
      <c r="DV176"/>
      <c r="DW176"/>
      <c r="DX176"/>
      <c r="DY176"/>
      <c r="DZ176"/>
      <c r="EA176"/>
      <c r="EB176"/>
      <c r="EC176"/>
      <c r="ED176"/>
      <c r="EE176"/>
      <c r="EF176"/>
      <c r="EG176"/>
      <c r="EH176"/>
      <c r="EI176"/>
      <c r="EJ176"/>
      <c r="EK176"/>
      <c r="EL176"/>
      <c r="EM176"/>
      <c r="EN176"/>
      <c r="EO176"/>
      <c r="EP176"/>
      <c r="EQ176"/>
      <c r="ER176"/>
      <c r="ES176"/>
      <c r="ET176"/>
      <c r="EU176"/>
      <c r="EV176"/>
      <c r="EW176"/>
      <c r="EX176"/>
      <c r="EY176"/>
      <c r="EZ176"/>
      <c r="FA176"/>
      <c r="FB176"/>
      <c r="FC176"/>
      <c r="FD176"/>
      <c r="FE176"/>
      <c r="FF176"/>
      <c r="FG176"/>
      <c r="FH176"/>
      <c r="FI176"/>
      <c r="FJ176"/>
      <c r="FK176"/>
      <c r="FL176"/>
      <c r="FM176"/>
      <c r="FN176"/>
      <c r="FO176"/>
      <c r="FP176"/>
      <c r="FQ176"/>
      <c r="FR176"/>
      <c r="FS176"/>
      <c r="FT176"/>
      <c r="FU176"/>
      <c r="FV176"/>
      <c r="FW176"/>
      <c r="FX176"/>
      <c r="FY176"/>
      <c r="FZ176"/>
      <c r="GA176"/>
      <c r="GB176"/>
      <c r="GC176"/>
      <c r="GD176"/>
      <c r="GE176"/>
      <c r="GF176"/>
      <c r="GG176"/>
      <c r="GH176"/>
      <c r="GI176"/>
      <c r="GJ176"/>
      <c r="GK176"/>
      <c r="GL176"/>
      <c r="GM176"/>
      <c r="GN176"/>
      <c r="GO176"/>
      <c r="GP176"/>
      <c r="GQ176"/>
      <c r="GR176"/>
      <c r="GS176"/>
      <c r="GT176"/>
      <c r="GU176"/>
      <c r="GV176"/>
      <c r="GW176"/>
      <c r="GX176"/>
      <c r="GY176"/>
      <c r="GZ176"/>
      <c r="HA176"/>
      <c r="HB176"/>
      <c r="HC176"/>
      <c r="HD176"/>
      <c r="HE176"/>
      <c r="HF176"/>
      <c r="HG176"/>
      <c r="HH176"/>
      <c r="HI176"/>
      <c r="HJ176"/>
      <c r="HK176"/>
      <c r="HL176"/>
      <c r="HM176"/>
      <c r="HN176"/>
      <c r="HO176"/>
      <c r="HP176"/>
      <c r="HQ176"/>
      <c r="HR176"/>
      <c r="HS176"/>
      <c r="HT176"/>
      <c r="HU176"/>
      <c r="HV176"/>
      <c r="HW176"/>
      <c r="HX176"/>
      <c r="HY176"/>
      <c r="HZ176"/>
      <c r="IA176"/>
      <c r="IB176"/>
      <c r="IC176"/>
      <c r="ID176"/>
      <c r="IE176"/>
      <c r="IF176"/>
      <c r="IG176"/>
      <c r="IH176"/>
      <c r="II176"/>
      <c r="IJ176"/>
      <c r="IK176"/>
      <c r="IL176"/>
      <c r="IM176"/>
      <c r="IN176"/>
      <c r="IO176"/>
      <c r="IP176"/>
      <c r="IQ176"/>
      <c r="IR176"/>
      <c r="IS176"/>
      <c r="IT176"/>
      <c r="IU176"/>
      <c r="IV176"/>
      <c r="IW176"/>
      <c r="IX176"/>
      <c r="IY176"/>
      <c r="IZ176"/>
      <c r="JA176"/>
      <c r="JB176"/>
      <c r="JC176"/>
      <c r="JD176"/>
      <c r="JE176"/>
      <c r="JF176"/>
      <c r="JG176"/>
      <c r="JH176"/>
      <c r="JI176"/>
      <c r="JJ176"/>
      <c r="JK176"/>
      <c r="JL176"/>
      <c r="JM176"/>
      <c r="JN176"/>
      <c r="JO176"/>
      <c r="JP176"/>
      <c r="JQ176"/>
      <c r="JR176"/>
      <c r="JS176"/>
      <c r="JT176"/>
      <c r="JU176"/>
      <c r="JV176"/>
      <c r="JW176"/>
      <c r="JX176"/>
      <c r="JY176"/>
      <c r="JZ176"/>
      <c r="KA176"/>
      <c r="KB176"/>
      <c r="KC176"/>
      <c r="KD176"/>
      <c r="KE176"/>
      <c r="KF176"/>
      <c r="KG176"/>
      <c r="KH176"/>
      <c r="KI176"/>
      <c r="KJ176"/>
      <c r="KK176"/>
      <c r="KL176"/>
      <c r="KM176"/>
      <c r="KN176"/>
      <c r="KO176"/>
      <c r="KP176"/>
      <c r="KQ176"/>
      <c r="KR176"/>
      <c r="KS176"/>
      <c r="KT176"/>
      <c r="KU176"/>
      <c r="KV176"/>
      <c r="KW176"/>
      <c r="KX176"/>
      <c r="KY176"/>
      <c r="KZ176"/>
      <c r="LA176"/>
      <c r="LB176"/>
      <c r="LC176"/>
      <c r="LD176"/>
      <c r="LE176"/>
      <c r="LF176"/>
      <c r="LG176"/>
      <c r="LH176"/>
      <c r="LI176"/>
      <c r="LJ176"/>
      <c r="LK176"/>
      <c r="LL176"/>
      <c r="LM176"/>
      <c r="LN176"/>
      <c r="LO176"/>
      <c r="LP176"/>
      <c r="LQ176"/>
      <c r="LR176"/>
      <c r="LS176"/>
      <c r="LT176"/>
      <c r="LU176"/>
      <c r="LV176"/>
      <c r="LW176"/>
      <c r="LX176"/>
      <c r="LY176"/>
      <c r="LZ176"/>
      <c r="MA176"/>
      <c r="MB176"/>
      <c r="MC176"/>
      <c r="MD176"/>
      <c r="ME176"/>
      <c r="MF176"/>
      <c r="MG176"/>
      <c r="MH176"/>
      <c r="MI176"/>
      <c r="MJ176"/>
      <c r="MK176"/>
      <c r="ML176"/>
      <c r="MM176"/>
      <c r="MN176"/>
      <c r="MO176"/>
      <c r="MP176"/>
      <c r="MQ176"/>
      <c r="MR176"/>
      <c r="MS176"/>
      <c r="MT176"/>
      <c r="MU176"/>
      <c r="MV176"/>
      <c r="MW176"/>
      <c r="MX176"/>
      <c r="MY176"/>
      <c r="MZ176"/>
      <c r="NA176"/>
      <c r="NB176"/>
      <c r="NC176"/>
      <c r="ND176"/>
      <c r="NE176"/>
      <c r="NF176"/>
      <c r="NG176"/>
      <c r="NH176"/>
      <c r="NI176"/>
      <c r="NJ176"/>
      <c r="NK176"/>
      <c r="NL176"/>
      <c r="NM176"/>
      <c r="NN176"/>
      <c r="NO176"/>
      <c r="NP176"/>
      <c r="NQ176"/>
      <c r="NR176"/>
      <c r="NS176"/>
      <c r="NT176"/>
      <c r="NU176"/>
      <c r="NV176"/>
      <c r="NW176"/>
      <c r="NX176"/>
      <c r="NY176"/>
      <c r="NZ176"/>
      <c r="OA176"/>
      <c r="OB176"/>
      <c r="OC176"/>
      <c r="OD176"/>
      <c r="OE176"/>
      <c r="OF176"/>
      <c r="OG176"/>
      <c r="OH176"/>
      <c r="OI176"/>
      <c r="OJ176"/>
      <c r="OK176"/>
      <c r="OL176"/>
      <c r="OM176"/>
      <c r="ON176"/>
      <c r="OO176"/>
      <c r="OP176"/>
      <c r="OQ176"/>
      <c r="OR176"/>
      <c r="OS176"/>
      <c r="OT176"/>
      <c r="OU176"/>
      <c r="OV176"/>
      <c r="OW176"/>
      <c r="OX176"/>
      <c r="OY176"/>
      <c r="OZ176"/>
      <c r="PA176"/>
      <c r="PB176"/>
      <c r="PC176"/>
      <c r="PD176"/>
      <c r="PE176"/>
      <c r="PF176"/>
      <c r="PG176"/>
      <c r="PH176"/>
      <c r="PI176"/>
      <c r="PJ176"/>
      <c r="PK176"/>
      <c r="PL176"/>
      <c r="PM176"/>
      <c r="PN176"/>
      <c r="PO176"/>
      <c r="PP176"/>
      <c r="PQ176"/>
      <c r="PR176"/>
      <c r="PS176"/>
      <c r="PT176"/>
      <c r="PU176"/>
      <c r="PV176"/>
      <c r="PW176"/>
      <c r="PX176"/>
      <c r="PY176"/>
      <c r="PZ176"/>
      <c r="QA176"/>
      <c r="QB176"/>
      <c r="QC176"/>
      <c r="QD176"/>
      <c r="QE176"/>
      <c r="QF176"/>
      <c r="QG176"/>
      <c r="QH176"/>
      <c r="QI176"/>
      <c r="QJ176"/>
      <c r="QK176"/>
      <c r="QL176"/>
      <c r="QM176"/>
      <c r="QN176"/>
      <c r="QO176"/>
      <c r="QP176"/>
      <c r="QQ176"/>
      <c r="QR176"/>
      <c r="QS176"/>
      <c r="QT176"/>
      <c r="QU176"/>
      <c r="QV176"/>
      <c r="QW176"/>
      <c r="QX176"/>
      <c r="QY176"/>
      <c r="QZ176"/>
      <c r="RA176"/>
      <c r="RB176"/>
      <c r="RC176"/>
      <c r="RD176"/>
      <c r="RE176"/>
      <c r="RF176"/>
      <c r="RG176"/>
      <c r="RH176"/>
      <c r="RI176"/>
      <c r="RJ176"/>
      <c r="RK176"/>
      <c r="RL176"/>
      <c r="RM176"/>
      <c r="RN176"/>
      <c r="RO176"/>
      <c r="RP176"/>
      <c r="RQ176"/>
      <c r="RR176"/>
      <c r="RS176"/>
      <c r="RT176"/>
      <c r="RU176"/>
      <c r="RV176"/>
      <c r="RW176"/>
      <c r="RX176"/>
      <c r="RY176"/>
      <c r="RZ176"/>
      <c r="SA176"/>
      <c r="SB176"/>
      <c r="SC176"/>
      <c r="SD176"/>
      <c r="SE176"/>
      <c r="SF176"/>
      <c r="SG176"/>
      <c r="SH176"/>
      <c r="SI176"/>
      <c r="SJ176"/>
      <c r="SK176"/>
      <c r="SL176"/>
      <c r="SM176"/>
      <c r="SN176"/>
      <c r="SO176"/>
      <c r="SP176"/>
      <c r="SQ176"/>
      <c r="SR176"/>
      <c r="SS176"/>
      <c r="ST176"/>
      <c r="SU176"/>
      <c r="SV176"/>
      <c r="SW176"/>
      <c r="SX176"/>
      <c r="SY176"/>
      <c r="SZ176"/>
      <c r="TA176"/>
      <c r="TB176"/>
      <c r="TC176"/>
      <c r="TD176"/>
      <c r="TE176"/>
      <c r="TF176"/>
      <c r="TG176"/>
      <c r="TH176"/>
      <c r="TI176"/>
      <c r="TJ176"/>
      <c r="TK176"/>
      <c r="TL176"/>
      <c r="TM176"/>
      <c r="TN176"/>
      <c r="TO176"/>
      <c r="TP176"/>
      <c r="TQ176"/>
      <c r="TR176"/>
      <c r="TS176"/>
      <c r="TT176"/>
      <c r="TU176"/>
      <c r="TV176"/>
      <c r="TW176"/>
      <c r="TX176"/>
      <c r="TY176"/>
      <c r="TZ176"/>
      <c r="UA176"/>
      <c r="UB176"/>
      <c r="UC176"/>
      <c r="UD176"/>
      <c r="UE176"/>
      <c r="UF176"/>
      <c r="UG176"/>
      <c r="UH176"/>
      <c r="UI176"/>
      <c r="UJ176"/>
      <c r="UK176"/>
      <c r="UL176"/>
      <c r="UM176"/>
      <c r="UN176"/>
      <c r="UO176"/>
      <c r="UP176"/>
      <c r="UQ176"/>
      <c r="UR176"/>
      <c r="US176"/>
      <c r="UT176"/>
      <c r="UU176"/>
      <c r="UV176"/>
      <c r="UW176"/>
      <c r="UX176"/>
      <c r="UY176"/>
      <c r="UZ176"/>
      <c r="VA176"/>
      <c r="VB176"/>
      <c r="VC176"/>
      <c r="VD176"/>
      <c r="VE176"/>
      <c r="VF176"/>
      <c r="VG176"/>
      <c r="VH176"/>
      <c r="VI176"/>
      <c r="VJ176"/>
      <c r="VK176"/>
      <c r="VL176"/>
      <c r="VM176"/>
      <c r="VN176"/>
      <c r="VO176"/>
      <c r="VP176"/>
      <c r="VQ176"/>
      <c r="VR176"/>
      <c r="VS176"/>
      <c r="VT176"/>
      <c r="VU176"/>
      <c r="VV176"/>
      <c r="VW176"/>
      <c r="VX176"/>
      <c r="VY176"/>
      <c r="VZ176"/>
      <c r="WA176"/>
      <c r="WB176"/>
      <c r="WC176"/>
      <c r="WD176"/>
      <c r="WE176"/>
      <c r="WF176"/>
      <c r="WG176"/>
      <c r="WH176"/>
      <c r="WI176"/>
      <c r="WJ176"/>
      <c r="WK176"/>
      <c r="WL176"/>
      <c r="WM176"/>
      <c r="WN176"/>
      <c r="WO176"/>
      <c r="WP176"/>
      <c r="WQ176"/>
      <c r="WR176"/>
      <c r="WS176"/>
      <c r="WT176"/>
      <c r="WU176"/>
      <c r="WV176"/>
      <c r="WW176"/>
      <c r="WX176"/>
      <c r="WY176"/>
      <c r="WZ176"/>
      <c r="XA176"/>
      <c r="XB176"/>
      <c r="XC176"/>
      <c r="XD176"/>
      <c r="XE176"/>
      <c r="XF176"/>
      <c r="XG176"/>
      <c r="XH176"/>
      <c r="XI176"/>
      <c r="XJ176"/>
      <c r="XK176"/>
      <c r="XL176"/>
      <c r="XM176"/>
      <c r="XN176"/>
      <c r="XO176"/>
      <c r="XP176"/>
      <c r="XQ176"/>
      <c r="XR176"/>
      <c r="XS176"/>
      <c r="XT176"/>
      <c r="XU176"/>
      <c r="XV176"/>
      <c r="XW176"/>
      <c r="XX176"/>
      <c r="XY176"/>
      <c r="XZ176"/>
      <c r="YA176"/>
      <c r="YB176"/>
      <c r="YC176"/>
      <c r="YD176"/>
      <c r="YE176"/>
      <c r="YF176"/>
      <c r="YG176"/>
      <c r="YH176"/>
      <c r="YI176"/>
      <c r="YJ176"/>
      <c r="YK176"/>
      <c r="YL176"/>
      <c r="YM176"/>
      <c r="YN176"/>
      <c r="YO176"/>
      <c r="YP176"/>
      <c r="YQ176"/>
      <c r="YR176"/>
      <c r="YS176"/>
      <c r="YT176"/>
      <c r="YU176"/>
      <c r="YV176"/>
      <c r="YW176"/>
      <c r="YX176"/>
      <c r="YY176"/>
      <c r="YZ176"/>
      <c r="ZA176"/>
      <c r="ZB176"/>
      <c r="ZC176"/>
      <c r="ZD176"/>
      <c r="ZE176"/>
      <c r="ZF176"/>
      <c r="ZG176"/>
      <c r="ZH176"/>
      <c r="ZI176"/>
      <c r="ZJ176"/>
      <c r="ZK176"/>
      <c r="ZL176"/>
      <c r="ZM176"/>
      <c r="ZN176"/>
      <c r="ZO176"/>
      <c r="ZP176"/>
      <c r="ZQ176"/>
      <c r="ZR176"/>
      <c r="ZS176"/>
      <c r="ZT176"/>
      <c r="ZU176"/>
      <c r="ZV176"/>
      <c r="ZW176"/>
      <c r="ZX176"/>
      <c r="ZY176"/>
      <c r="ZZ176" s="52"/>
      <c r="AAA176" s="192"/>
      <c r="AAD176" s="90"/>
      <c r="AAE176" s="520">
        <f t="shared" si="105"/>
        <v>0</v>
      </c>
      <c r="AAF176" s="90" t="s">
        <v>0</v>
      </c>
      <c r="AAG176" s="73">
        <f t="shared" ref="AAG176:AAG184" si="110">S.AC.BANNER.Begin</f>
        <v>0</v>
      </c>
      <c r="AAH176" s="73">
        <f t="shared" ref="AAH176:AAH183" si="111">G176</f>
        <v>0</v>
      </c>
      <c r="AAI176" s="72"/>
      <c r="AAJ176" s="72"/>
      <c r="AAK176" s="491"/>
      <c r="AAL176" s="90"/>
    </row>
    <row r="177" spans="1:715" ht="15.75" hidden="1" customHeight="1" outlineLevel="1">
      <c r="A177" s="171"/>
      <c r="B177" s="638" t="str">
        <f>AAK177</f>
        <v>* Public Involvement Resources including when to engage WilliamK</v>
      </c>
      <c r="C177" s="790" t="str">
        <f>HYPERLINK("http://deq05/intranet/communication/publicinvolvement/index.htm","i")</f>
        <v>i</v>
      </c>
      <c r="D177" s="510"/>
      <c r="E177" s="445">
        <f t="shared" ref="E177:E195" si="112">NETWORKDAYS(G177,H177,S.DDL_DEQClosed)</f>
        <v>0</v>
      </c>
      <c r="F177" s="457">
        <f t="shared" ca="1" si="107"/>
        <v>0</v>
      </c>
      <c r="G177" s="446">
        <f t="shared" si="108"/>
        <v>0</v>
      </c>
      <c r="H177" s="347">
        <f t="shared" si="109"/>
        <v>0</v>
      </c>
      <c r="I177" s="244" t="s">
        <v>0</v>
      </c>
      <c r="J177" s="193"/>
      <c r="K177" s="193"/>
      <c r="L177" s="46"/>
      <c r="M177" s="46"/>
      <c r="N177" s="46"/>
      <c r="O177" s="46"/>
      <c r="P177" s="46"/>
      <c r="Q177" s="46"/>
      <c r="R177" s="46"/>
      <c r="S177" s="46"/>
      <c r="T177" s="46"/>
      <c r="U177" s="46"/>
      <c r="V177" s="46"/>
      <c r="W177" s="46"/>
      <c r="X177" s="46"/>
      <c r="Y177" s="46"/>
      <c r="Z177" s="46"/>
      <c r="AA177" s="46"/>
      <c r="AB177" s="46"/>
      <c r="AC177" s="46"/>
      <c r="AD177" s="46"/>
      <c r="AE177" s="46"/>
      <c r="AF177" s="46"/>
      <c r="AG177" s="46"/>
      <c r="AH177" s="46"/>
      <c r="AI177" s="46"/>
      <c r="AJ177" s="46"/>
      <c r="AK177" s="46"/>
      <c r="AL177" s="46"/>
      <c r="AM177" s="46"/>
      <c r="AN177" s="46"/>
      <c r="AO177" s="46"/>
      <c r="AP177" s="46"/>
      <c r="AQ177" s="46"/>
      <c r="AR177" s="46"/>
      <c r="AS177" s="46"/>
      <c r="AT177" s="46"/>
      <c r="AU177" s="46"/>
      <c r="AV177" s="46"/>
      <c r="AW177" s="46"/>
      <c r="AX177" s="46"/>
      <c r="AY177" s="46"/>
      <c r="AZ177" s="46"/>
      <c r="BA177" s="46"/>
      <c r="BB177" s="46"/>
      <c r="BC177" s="46"/>
      <c r="BD177" s="46"/>
      <c r="BE177" s="46"/>
      <c r="BF177" s="46"/>
      <c r="BG177" s="46"/>
      <c r="BH177" s="46"/>
      <c r="BI177" s="46"/>
      <c r="BJ177" s="46"/>
      <c r="BK177" s="46"/>
      <c r="BL177" s="46"/>
      <c r="BM177" s="46"/>
      <c r="BN177" s="46"/>
      <c r="BO177" s="46"/>
      <c r="BP177" s="46"/>
      <c r="BQ177" s="46"/>
      <c r="BR177" s="46"/>
      <c r="BS177" s="46"/>
      <c r="BT177" s="46"/>
      <c r="BU177" s="46"/>
      <c r="BV177" s="46"/>
      <c r="BW177" s="46"/>
      <c r="BX177" s="46"/>
      <c r="BY177" s="46"/>
      <c r="BZ177" s="46"/>
      <c r="CA177" s="46"/>
      <c r="CB177" s="46"/>
      <c r="CC177" s="46"/>
      <c r="CD177" s="46"/>
      <c r="CE177" s="46"/>
      <c r="CF177" s="46"/>
      <c r="CG177" s="46"/>
      <c r="CH177" s="46"/>
      <c r="CI177" s="46"/>
      <c r="CJ177" s="46"/>
      <c r="CK177" s="46"/>
      <c r="CL177" s="46"/>
      <c r="CM177" s="46"/>
      <c r="CN177" s="46"/>
      <c r="CO177" s="46"/>
      <c r="CP177" s="46"/>
      <c r="CQ177" s="46"/>
      <c r="CR177" s="46"/>
      <c r="CS177" s="46"/>
      <c r="CT177" s="46"/>
      <c r="CU177" s="46"/>
      <c r="CV177" s="46"/>
      <c r="CW177" s="46"/>
      <c r="CX177" s="46"/>
      <c r="CY177" s="46"/>
      <c r="CZ177" s="46"/>
      <c r="DA177" s="46"/>
      <c r="DB177" s="46"/>
      <c r="DC177" s="46"/>
      <c r="DD177" s="46"/>
      <c r="DE177" s="46"/>
      <c r="DF177" s="46"/>
      <c r="DG177" s="46"/>
      <c r="DH177" s="46"/>
      <c r="DI177" s="46"/>
      <c r="DJ177" s="46"/>
      <c r="DK177" s="46"/>
      <c r="DL177" s="46"/>
      <c r="DM177" s="46"/>
      <c r="DN177" s="46"/>
      <c r="DO177" s="46"/>
      <c r="DP177" s="46"/>
      <c r="AAA177" s="192" t="s">
        <v>0</v>
      </c>
      <c r="AAD177" s="90"/>
      <c r="AAE177" s="520">
        <f t="shared" si="105"/>
        <v>0</v>
      </c>
      <c r="AAF177" s="90" t="s">
        <v>0</v>
      </c>
      <c r="AAG177" s="73">
        <f t="shared" si="110"/>
        <v>0</v>
      </c>
      <c r="AAH177" s="73">
        <f t="shared" si="111"/>
        <v>0</v>
      </c>
      <c r="AAI177" s="72"/>
      <c r="AAJ177" s="72"/>
      <c r="AAK177" s="92" t="str">
        <f>"* Public Involvement Resources including when to engage "&amp;S.Staff.OCOCommunication</f>
        <v>* Public Involvement Resources including when to engage WilliamK</v>
      </c>
      <c r="AAL177" s="90"/>
      <c r="AAM177"/>
    </row>
    <row r="178" spans="1:715" s="23" customFormat="1" ht="15.75" hidden="1" customHeight="1" outlineLevel="1">
      <c r="A178" s="171"/>
      <c r="B178" s="636" t="s">
        <v>149</v>
      </c>
      <c r="C178" s="448"/>
      <c r="D178" s="447"/>
      <c r="E178" s="449">
        <f t="shared" ref="E178" si="113">NETWORKDAYS(G178,H178,S.DDL_DEQClosed)</f>
        <v>0</v>
      </c>
      <c r="F178" s="457">
        <f t="shared" ca="1" si="107"/>
        <v>0</v>
      </c>
      <c r="G178" s="446">
        <f t="shared" si="108"/>
        <v>0</v>
      </c>
      <c r="H178" s="347">
        <f t="shared" si="109"/>
        <v>0</v>
      </c>
      <c r="I178" s="244"/>
      <c r="J178" s="193"/>
      <c r="K178" s="193"/>
      <c r="L178" s="46"/>
      <c r="M178" s="46"/>
      <c r="N178" s="46"/>
      <c r="O178" s="46"/>
      <c r="P178" s="46"/>
      <c r="Q178" s="46"/>
      <c r="R178" s="46"/>
      <c r="S178" s="46"/>
      <c r="T178" s="46"/>
      <c r="U178" s="46"/>
      <c r="V178" s="46"/>
      <c r="W178" s="46"/>
      <c r="X178" s="46"/>
      <c r="Y178" s="46"/>
      <c r="Z178" s="46"/>
      <c r="AA178" s="46"/>
      <c r="AB178" s="46"/>
      <c r="AC178" s="46"/>
      <c r="AD178" s="46"/>
      <c r="AE178" s="46"/>
      <c r="AF178" s="46"/>
      <c r="AG178" s="46"/>
      <c r="AH178" s="46"/>
      <c r="AI178" s="46"/>
      <c r="AJ178" s="46"/>
      <c r="AK178" s="46"/>
      <c r="AL178" s="46"/>
      <c r="AM178" s="46"/>
      <c r="AN178" s="46"/>
      <c r="AO178" s="46"/>
      <c r="AP178" s="46"/>
      <c r="AQ178" s="46"/>
      <c r="AR178" s="46"/>
      <c r="AS178" s="46"/>
      <c r="AT178" s="46"/>
      <c r="AU178" s="46"/>
      <c r="AV178" s="46"/>
      <c r="AW178" s="46"/>
      <c r="AX178" s="46"/>
      <c r="AY178" s="46"/>
      <c r="AZ178" s="46"/>
      <c r="BA178" s="46"/>
      <c r="BB178" s="46"/>
      <c r="BC178" s="46"/>
      <c r="BD178" s="46"/>
      <c r="BE178" s="46"/>
      <c r="BF178" s="46"/>
      <c r="BG178" s="46"/>
      <c r="BH178" s="46"/>
      <c r="BI178" s="46"/>
      <c r="BJ178" s="46"/>
      <c r="BK178" s="46"/>
      <c r="BL178" s="46"/>
      <c r="BM178" s="46"/>
      <c r="BN178" s="46"/>
      <c r="BO178" s="46"/>
      <c r="BP178" s="46"/>
      <c r="BQ178" s="46"/>
      <c r="BR178" s="46"/>
      <c r="BS178" s="46"/>
      <c r="BT178" s="46"/>
      <c r="BU178" s="46"/>
      <c r="BV178" s="46"/>
      <c r="BW178" s="46"/>
      <c r="BX178" s="46"/>
      <c r="BY178" s="46"/>
      <c r="BZ178" s="46"/>
      <c r="CA178" s="46"/>
      <c r="CB178" s="46"/>
      <c r="CC178" s="46"/>
      <c r="CD178" s="46"/>
      <c r="CE178" s="46"/>
      <c r="CF178" s="46"/>
      <c r="CG178" s="46"/>
      <c r="CH178" s="46"/>
      <c r="CI178" s="46"/>
      <c r="CJ178" s="46"/>
      <c r="CK178" s="46"/>
      <c r="CL178" s="46"/>
      <c r="CM178" s="46"/>
      <c r="CN178" s="46"/>
      <c r="CO178" s="46"/>
      <c r="CP178" s="46"/>
      <c r="CQ178" s="46"/>
      <c r="CR178" s="46"/>
      <c r="CS178" s="46"/>
      <c r="CT178" s="46"/>
      <c r="CU178" s="46"/>
      <c r="CV178" s="46"/>
      <c r="CW178" s="46"/>
      <c r="CX178" s="46"/>
      <c r="CY178" s="46"/>
      <c r="CZ178" s="46"/>
      <c r="DA178" s="46"/>
      <c r="DB178" s="46"/>
      <c r="DC178" s="46"/>
      <c r="DD178" s="46"/>
      <c r="DE178" s="46"/>
      <c r="DF178" s="46"/>
      <c r="DG178" s="46"/>
      <c r="DH178" s="46"/>
      <c r="DI178" s="46"/>
      <c r="DJ178" s="46"/>
      <c r="DK178" s="46"/>
      <c r="DL178" s="46"/>
      <c r="DM178" s="46"/>
      <c r="DN178" s="46"/>
      <c r="DO178" s="46"/>
      <c r="DP178" s="46"/>
      <c r="DQ178"/>
      <c r="DR178"/>
      <c r="DS178"/>
      <c r="DT178"/>
      <c r="DU178"/>
      <c r="DV178"/>
      <c r="DW178"/>
      <c r="DX178"/>
      <c r="DY178"/>
      <c r="DZ178"/>
      <c r="EA178"/>
      <c r="EB178"/>
      <c r="EC178"/>
      <c r="ED178"/>
      <c r="EE178"/>
      <c r="EF178"/>
      <c r="EG178"/>
      <c r="EH178"/>
      <c r="EI178"/>
      <c r="EJ178"/>
      <c r="EK178"/>
      <c r="EL178"/>
      <c r="EM178"/>
      <c r="EN178"/>
      <c r="EO178"/>
      <c r="EP178"/>
      <c r="EQ178"/>
      <c r="ER178"/>
      <c r="ES178"/>
      <c r="ET178"/>
      <c r="EU178"/>
      <c r="EV178"/>
      <c r="EW178"/>
      <c r="EX178"/>
      <c r="EY178"/>
      <c r="EZ178"/>
      <c r="FA178"/>
      <c r="FB178"/>
      <c r="FC178"/>
      <c r="FD178"/>
      <c r="FE178"/>
      <c r="FF178"/>
      <c r="FG178"/>
      <c r="FH178"/>
      <c r="FI178"/>
      <c r="FJ178"/>
      <c r="FK178"/>
      <c r="FL178"/>
      <c r="FM178"/>
      <c r="FN178"/>
      <c r="FO178"/>
      <c r="FP178"/>
      <c r="FQ178"/>
      <c r="FR178"/>
      <c r="FS178"/>
      <c r="FT178"/>
      <c r="FU178"/>
      <c r="FV178"/>
      <c r="FW178"/>
      <c r="FX178"/>
      <c r="FY178"/>
      <c r="FZ178"/>
      <c r="GA178"/>
      <c r="GB178"/>
      <c r="GC178"/>
      <c r="GD178"/>
      <c r="GE178"/>
      <c r="GF178"/>
      <c r="GG178"/>
      <c r="GH178"/>
      <c r="GI178"/>
      <c r="GJ178"/>
      <c r="GK178"/>
      <c r="GL178"/>
      <c r="GM178"/>
      <c r="GN178"/>
      <c r="GO178"/>
      <c r="GP178"/>
      <c r="GQ178"/>
      <c r="GR178"/>
      <c r="GS178"/>
      <c r="GT178"/>
      <c r="GU178"/>
      <c r="GV178"/>
      <c r="GW178"/>
      <c r="GX178"/>
      <c r="GY178"/>
      <c r="GZ178"/>
      <c r="HA178"/>
      <c r="HB178"/>
      <c r="HC178"/>
      <c r="HD178"/>
      <c r="HE178"/>
      <c r="HF178"/>
      <c r="HG178"/>
      <c r="HH178"/>
      <c r="HI178"/>
      <c r="HJ178"/>
      <c r="HK178"/>
      <c r="HL178"/>
      <c r="HM178"/>
      <c r="HN178"/>
      <c r="HO178"/>
      <c r="HP178"/>
      <c r="HQ178"/>
      <c r="HR178"/>
      <c r="HS178"/>
      <c r="HT178"/>
      <c r="HU178"/>
      <c r="HV178"/>
      <c r="HW178"/>
      <c r="HX178"/>
      <c r="HY178"/>
      <c r="HZ178"/>
      <c r="IA178"/>
      <c r="IB178"/>
      <c r="IC178"/>
      <c r="ID178"/>
      <c r="IE178"/>
      <c r="IF178"/>
      <c r="IG178"/>
      <c r="IH178"/>
      <c r="II178"/>
      <c r="IJ178"/>
      <c r="IK178"/>
      <c r="IL178"/>
      <c r="IM178"/>
      <c r="IN178"/>
      <c r="IO178"/>
      <c r="IP178"/>
      <c r="IQ178"/>
      <c r="IR178"/>
      <c r="IS178"/>
      <c r="IT178"/>
      <c r="IU178"/>
      <c r="IV178"/>
      <c r="IW178"/>
      <c r="IX178"/>
      <c r="IY178"/>
      <c r="IZ178"/>
      <c r="JA178"/>
      <c r="JB178"/>
      <c r="JC178"/>
      <c r="JD178"/>
      <c r="JE178"/>
      <c r="JF178"/>
      <c r="JG178"/>
      <c r="JH178"/>
      <c r="JI178"/>
      <c r="JJ178"/>
      <c r="JK178"/>
      <c r="JL178"/>
      <c r="JM178"/>
      <c r="JN178"/>
      <c r="JO178"/>
      <c r="JP178"/>
      <c r="JQ178"/>
      <c r="JR178"/>
      <c r="JS178"/>
      <c r="JT178"/>
      <c r="JU178"/>
      <c r="JV178"/>
      <c r="JW178"/>
      <c r="JX178"/>
      <c r="JY178"/>
      <c r="JZ178"/>
      <c r="KA178"/>
      <c r="KB178"/>
      <c r="KC178"/>
      <c r="KD178"/>
      <c r="KE178"/>
      <c r="KF178"/>
      <c r="KG178"/>
      <c r="KH178"/>
      <c r="KI178"/>
      <c r="KJ178"/>
      <c r="KK178"/>
      <c r="KL178"/>
      <c r="KM178"/>
      <c r="KN178"/>
      <c r="KO178"/>
      <c r="KP178"/>
      <c r="KQ178"/>
      <c r="KR178"/>
      <c r="KS178"/>
      <c r="KT178"/>
      <c r="KU178"/>
      <c r="KV178"/>
      <c r="KW178"/>
      <c r="KX178"/>
      <c r="KY178"/>
      <c r="KZ178"/>
      <c r="LA178"/>
      <c r="LB178"/>
      <c r="LC178"/>
      <c r="LD178"/>
      <c r="LE178"/>
      <c r="LF178"/>
      <c r="LG178"/>
      <c r="LH178"/>
      <c r="LI178"/>
      <c r="LJ178"/>
      <c r="LK178"/>
      <c r="LL178"/>
      <c r="LM178"/>
      <c r="LN178"/>
      <c r="LO178"/>
      <c r="LP178"/>
      <c r="LQ178"/>
      <c r="LR178"/>
      <c r="LS178"/>
      <c r="LT178"/>
      <c r="LU178"/>
      <c r="LV178"/>
      <c r="LW178"/>
      <c r="LX178"/>
      <c r="LY178"/>
      <c r="LZ178"/>
      <c r="MA178"/>
      <c r="MB178"/>
      <c r="MC178"/>
      <c r="MD178"/>
      <c r="ME178"/>
      <c r="MF178"/>
      <c r="MG178"/>
      <c r="MH178"/>
      <c r="MI178"/>
      <c r="MJ178"/>
      <c r="MK178"/>
      <c r="ML178"/>
      <c r="MM178"/>
      <c r="MN178"/>
      <c r="MO178"/>
      <c r="MP178"/>
      <c r="MQ178"/>
      <c r="MR178"/>
      <c r="MS178"/>
      <c r="MT178"/>
      <c r="MU178"/>
      <c r="MV178"/>
      <c r="MW178"/>
      <c r="MX178"/>
      <c r="MY178"/>
      <c r="MZ178"/>
      <c r="NA178"/>
      <c r="NB178"/>
      <c r="NC178"/>
      <c r="ND178"/>
      <c r="NE178"/>
      <c r="NF178"/>
      <c r="NG178"/>
      <c r="NH178"/>
      <c r="NI178"/>
      <c r="NJ178"/>
      <c r="NK178"/>
      <c r="NL178"/>
      <c r="NM178"/>
      <c r="NN178"/>
      <c r="NO178"/>
      <c r="NP178"/>
      <c r="NQ178"/>
      <c r="NR178"/>
      <c r="NS178"/>
      <c r="NT178"/>
      <c r="NU178"/>
      <c r="NV178"/>
      <c r="NW178"/>
      <c r="NX178"/>
      <c r="NY178"/>
      <c r="NZ178"/>
      <c r="OA178"/>
      <c r="OB178"/>
      <c r="OC178"/>
      <c r="OD178"/>
      <c r="OE178"/>
      <c r="OF178"/>
      <c r="OG178"/>
      <c r="OH178"/>
      <c r="OI178"/>
      <c r="OJ178"/>
      <c r="OK178"/>
      <c r="OL178"/>
      <c r="OM178"/>
      <c r="ON178"/>
      <c r="OO178"/>
      <c r="OP178"/>
      <c r="OQ178"/>
      <c r="OR178"/>
      <c r="OS178"/>
      <c r="OT178"/>
      <c r="OU178"/>
      <c r="OV178"/>
      <c r="OW178"/>
      <c r="OX178"/>
      <c r="OY178"/>
      <c r="OZ178"/>
      <c r="PA178"/>
      <c r="PB178"/>
      <c r="PC178"/>
      <c r="PD178"/>
      <c r="PE178"/>
      <c r="PF178"/>
      <c r="PG178"/>
      <c r="PH178"/>
      <c r="PI178"/>
      <c r="PJ178"/>
      <c r="PK178"/>
      <c r="PL178"/>
      <c r="PM178"/>
      <c r="PN178"/>
      <c r="PO178"/>
      <c r="PP178"/>
      <c r="PQ178"/>
      <c r="PR178"/>
      <c r="PS178"/>
      <c r="PT178"/>
      <c r="PU178"/>
      <c r="PV178"/>
      <c r="PW178"/>
      <c r="PX178"/>
      <c r="PY178"/>
      <c r="PZ178"/>
      <c r="QA178"/>
      <c r="QB178"/>
      <c r="QC178"/>
      <c r="QD178"/>
      <c r="QE178"/>
      <c r="QF178"/>
      <c r="QG178"/>
      <c r="QH178"/>
      <c r="QI178"/>
      <c r="QJ178"/>
      <c r="QK178"/>
      <c r="QL178"/>
      <c r="QM178"/>
      <c r="QN178"/>
      <c r="QO178"/>
      <c r="QP178"/>
      <c r="QQ178"/>
      <c r="QR178"/>
      <c r="QS178"/>
      <c r="QT178"/>
      <c r="QU178"/>
      <c r="QV178"/>
      <c r="QW178"/>
      <c r="QX178"/>
      <c r="QY178"/>
      <c r="QZ178"/>
      <c r="RA178"/>
      <c r="RB178"/>
      <c r="RC178"/>
      <c r="RD178"/>
      <c r="RE178"/>
      <c r="RF178"/>
      <c r="RG178"/>
      <c r="RH178"/>
      <c r="RI178"/>
      <c r="RJ178"/>
      <c r="RK178"/>
      <c r="RL178"/>
      <c r="RM178"/>
      <c r="RN178"/>
      <c r="RO178"/>
      <c r="RP178"/>
      <c r="RQ178"/>
      <c r="RR178"/>
      <c r="RS178"/>
      <c r="RT178"/>
      <c r="RU178"/>
      <c r="RV178"/>
      <c r="RW178"/>
      <c r="RX178"/>
      <c r="RY178"/>
      <c r="RZ178"/>
      <c r="SA178"/>
      <c r="SB178"/>
      <c r="SC178"/>
      <c r="SD178"/>
      <c r="SE178"/>
      <c r="SF178"/>
      <c r="SG178"/>
      <c r="SH178"/>
      <c r="SI178"/>
      <c r="SJ178"/>
      <c r="SK178"/>
      <c r="SL178"/>
      <c r="SM178"/>
      <c r="SN178"/>
      <c r="SO178"/>
      <c r="SP178"/>
      <c r="SQ178"/>
      <c r="SR178"/>
      <c r="SS178"/>
      <c r="ST178"/>
      <c r="SU178"/>
      <c r="SV178"/>
      <c r="SW178"/>
      <c r="SX178"/>
      <c r="SY178"/>
      <c r="SZ178"/>
      <c r="TA178"/>
      <c r="TB178"/>
      <c r="TC178"/>
      <c r="TD178"/>
      <c r="TE178"/>
      <c r="TF178"/>
      <c r="TG178"/>
      <c r="TH178"/>
      <c r="TI178"/>
      <c r="TJ178"/>
      <c r="TK178"/>
      <c r="TL178"/>
      <c r="TM178"/>
      <c r="TN178"/>
      <c r="TO178"/>
      <c r="TP178"/>
      <c r="TQ178"/>
      <c r="TR178"/>
      <c r="TS178"/>
      <c r="TT178"/>
      <c r="TU178"/>
      <c r="TV178"/>
      <c r="TW178"/>
      <c r="TX178"/>
      <c r="TY178"/>
      <c r="TZ178"/>
      <c r="UA178"/>
      <c r="UB178"/>
      <c r="UC178"/>
      <c r="UD178"/>
      <c r="UE178"/>
      <c r="UF178"/>
      <c r="UG178"/>
      <c r="UH178"/>
      <c r="UI178"/>
      <c r="UJ178"/>
      <c r="UK178"/>
      <c r="UL178"/>
      <c r="UM178"/>
      <c r="UN178"/>
      <c r="UO178"/>
      <c r="UP178"/>
      <c r="UQ178"/>
      <c r="UR178"/>
      <c r="US178"/>
      <c r="UT178"/>
      <c r="UU178"/>
      <c r="UV178"/>
      <c r="UW178"/>
      <c r="UX178"/>
      <c r="UY178"/>
      <c r="UZ178"/>
      <c r="VA178"/>
      <c r="VB178"/>
      <c r="VC178"/>
      <c r="VD178"/>
      <c r="VE178"/>
      <c r="VF178"/>
      <c r="VG178"/>
      <c r="VH178"/>
      <c r="VI178"/>
      <c r="VJ178"/>
      <c r="VK178"/>
      <c r="VL178"/>
      <c r="VM178"/>
      <c r="VN178"/>
      <c r="VO178"/>
      <c r="VP178"/>
      <c r="VQ178"/>
      <c r="VR178"/>
      <c r="VS178"/>
      <c r="VT178"/>
      <c r="VU178"/>
      <c r="VV178"/>
      <c r="VW178"/>
      <c r="VX178"/>
      <c r="VY178"/>
      <c r="VZ178"/>
      <c r="WA178"/>
      <c r="WB178"/>
      <c r="WC178"/>
      <c r="WD178"/>
      <c r="WE178"/>
      <c r="WF178"/>
      <c r="WG178"/>
      <c r="WH178"/>
      <c r="WI178"/>
      <c r="WJ178"/>
      <c r="WK178"/>
      <c r="WL178"/>
      <c r="WM178"/>
      <c r="WN178"/>
      <c r="WO178"/>
      <c r="WP178"/>
      <c r="WQ178"/>
      <c r="WR178"/>
      <c r="WS178"/>
      <c r="WT178"/>
      <c r="WU178"/>
      <c r="WV178"/>
      <c r="WW178"/>
      <c r="WX178"/>
      <c r="WY178"/>
      <c r="WZ178"/>
      <c r="XA178"/>
      <c r="XB178"/>
      <c r="XC178"/>
      <c r="XD178"/>
      <c r="XE178"/>
      <c r="XF178"/>
      <c r="XG178"/>
      <c r="XH178"/>
      <c r="XI178"/>
      <c r="XJ178"/>
      <c r="XK178"/>
      <c r="XL178"/>
      <c r="XM178"/>
      <c r="XN178"/>
      <c r="XO178"/>
      <c r="XP178"/>
      <c r="XQ178"/>
      <c r="XR178"/>
      <c r="XS178"/>
      <c r="XT178"/>
      <c r="XU178"/>
      <c r="XV178"/>
      <c r="XW178"/>
      <c r="XX178"/>
      <c r="XY178"/>
      <c r="XZ178"/>
      <c r="YA178"/>
      <c r="YB178"/>
      <c r="YC178"/>
      <c r="YD178"/>
      <c r="YE178"/>
      <c r="YF178"/>
      <c r="YG178"/>
      <c r="YH178"/>
      <c r="YI178"/>
      <c r="YJ178"/>
      <c r="YK178"/>
      <c r="YL178"/>
      <c r="YM178"/>
      <c r="YN178"/>
      <c r="YO178"/>
      <c r="YP178"/>
      <c r="YQ178"/>
      <c r="YR178"/>
      <c r="YS178"/>
      <c r="YT178"/>
      <c r="YU178"/>
      <c r="YV178"/>
      <c r="YW178"/>
      <c r="YX178"/>
      <c r="YY178"/>
      <c r="YZ178"/>
      <c r="ZA178"/>
      <c r="ZB178"/>
      <c r="ZC178"/>
      <c r="ZD178"/>
      <c r="ZE178"/>
      <c r="ZF178"/>
      <c r="ZG178"/>
      <c r="ZH178"/>
      <c r="ZI178"/>
      <c r="ZJ178"/>
      <c r="ZK178"/>
      <c r="ZL178"/>
      <c r="ZM178"/>
      <c r="ZN178"/>
      <c r="ZO178"/>
      <c r="ZP178"/>
      <c r="ZQ178"/>
      <c r="ZR178"/>
      <c r="ZS178"/>
      <c r="ZT178"/>
      <c r="ZU178"/>
      <c r="ZV178"/>
      <c r="ZW178"/>
      <c r="ZX178"/>
      <c r="ZY178"/>
      <c r="ZZ178" s="52"/>
      <c r="AAA178" s="192"/>
      <c r="AAD178" s="90"/>
      <c r="AAE178" s="520">
        <f t="shared" si="105"/>
        <v>0</v>
      </c>
      <c r="AAF178" s="90"/>
      <c r="AAG178" s="73">
        <f t="shared" si="110"/>
        <v>0</v>
      </c>
      <c r="AAH178" s="73">
        <f t="shared" si="111"/>
        <v>0</v>
      </c>
      <c r="AAI178" s="60"/>
      <c r="AAJ178" s="55"/>
      <c r="AAK178" s="491"/>
      <c r="AAL178" s="90"/>
    </row>
    <row r="179" spans="1:715" ht="15.75" hidden="1" customHeight="1" outlineLevel="1" thickBot="1">
      <c r="A179" s="171"/>
      <c r="B179" s="636" t="s">
        <v>148</v>
      </c>
      <c r="C179" s="790" t="str">
        <f>HYPERLINK("http://www.doj.state.or.us/pdf/public_records_and_meetings_manual.pdf","i")</f>
        <v>i</v>
      </c>
      <c r="D179" s="510"/>
      <c r="E179" s="432"/>
      <c r="F179" s="457">
        <f t="shared" ca="1" si="107"/>
        <v>0</v>
      </c>
      <c r="G179" s="446">
        <f t="shared" si="108"/>
        <v>0</v>
      </c>
      <c r="H179" s="347">
        <f t="shared" si="109"/>
        <v>0</v>
      </c>
      <c r="I179" s="244"/>
      <c r="J179" s="193"/>
      <c r="K179" s="193"/>
      <c r="L179" s="46"/>
      <c r="M179" s="46"/>
      <c r="N179" s="46"/>
      <c r="O179" s="46"/>
      <c r="P179" s="46"/>
      <c r="Q179" s="46"/>
      <c r="R179" s="46"/>
      <c r="S179" s="46"/>
      <c r="T179" s="46"/>
      <c r="U179" s="46"/>
      <c r="V179" s="46"/>
      <c r="W179" s="46"/>
      <c r="X179" s="46"/>
      <c r="Y179" s="46"/>
      <c r="Z179" s="46"/>
      <c r="AA179" s="46"/>
      <c r="AB179" s="46"/>
      <c r="AC179" s="46"/>
      <c r="AD179" s="46"/>
      <c r="AE179" s="46"/>
      <c r="AF179" s="46"/>
      <c r="AG179" s="46"/>
      <c r="AH179" s="46"/>
      <c r="AI179" s="46"/>
      <c r="AJ179" s="46"/>
      <c r="AK179" s="46"/>
      <c r="AL179" s="46"/>
      <c r="AM179" s="46"/>
      <c r="AN179" s="46"/>
      <c r="AO179" s="46"/>
      <c r="AP179" s="46"/>
      <c r="AQ179" s="46"/>
      <c r="AR179" s="46"/>
      <c r="AS179" s="46"/>
      <c r="AT179" s="46"/>
      <c r="AU179" s="46"/>
      <c r="AV179" s="46"/>
      <c r="AW179" s="46"/>
      <c r="AX179" s="46"/>
      <c r="AY179" s="46"/>
      <c r="AZ179" s="46"/>
      <c r="BA179" s="46"/>
      <c r="BB179" s="46"/>
      <c r="BC179" s="46"/>
      <c r="BD179" s="46"/>
      <c r="BE179" s="46"/>
      <c r="BF179" s="46"/>
      <c r="BG179" s="46"/>
      <c r="BH179" s="46"/>
      <c r="BI179" s="46"/>
      <c r="BJ179" s="46"/>
      <c r="BK179" s="46"/>
      <c r="BL179" s="46"/>
      <c r="BM179" s="46"/>
      <c r="BN179" s="46"/>
      <c r="BO179" s="46"/>
      <c r="BP179" s="46"/>
      <c r="BQ179" s="46"/>
      <c r="BR179" s="46"/>
      <c r="BS179" s="46"/>
      <c r="BT179" s="46"/>
      <c r="BU179" s="46"/>
      <c r="BV179" s="46"/>
      <c r="BW179" s="46"/>
      <c r="BX179" s="46"/>
      <c r="BY179" s="46"/>
      <c r="BZ179" s="46"/>
      <c r="CA179" s="46"/>
      <c r="CB179" s="46"/>
      <c r="CC179" s="46"/>
      <c r="CD179" s="46"/>
      <c r="CE179" s="46"/>
      <c r="CF179" s="46"/>
      <c r="CG179" s="46"/>
      <c r="CH179" s="46"/>
      <c r="CI179" s="46"/>
      <c r="CJ179" s="46"/>
      <c r="CK179" s="46"/>
      <c r="CL179" s="46"/>
      <c r="CM179" s="46"/>
      <c r="CN179" s="46"/>
      <c r="CO179" s="46"/>
      <c r="CP179" s="46"/>
      <c r="CQ179" s="46"/>
      <c r="CR179" s="46"/>
      <c r="CS179" s="46"/>
      <c r="CT179" s="46"/>
      <c r="CU179" s="46"/>
      <c r="CV179" s="46"/>
      <c r="CW179" s="46"/>
      <c r="CX179" s="46"/>
      <c r="CY179" s="46"/>
      <c r="CZ179" s="46"/>
      <c r="DA179" s="46"/>
      <c r="DB179" s="46"/>
      <c r="DC179" s="46"/>
      <c r="DD179" s="46"/>
      <c r="DE179" s="46"/>
      <c r="DF179" s="46"/>
      <c r="DG179" s="46"/>
      <c r="DH179" s="46"/>
      <c r="DI179" s="46"/>
      <c r="DJ179" s="46"/>
      <c r="DK179" s="46"/>
      <c r="DL179" s="46"/>
      <c r="DM179" s="46"/>
      <c r="DN179" s="46"/>
      <c r="DO179" s="46"/>
      <c r="DP179" s="46"/>
      <c r="AAA179" s="192"/>
      <c r="AAD179" s="90"/>
      <c r="AAE179" s="520">
        <f t="shared" si="105"/>
        <v>0</v>
      </c>
      <c r="AAF179" s="90" t="s">
        <v>0</v>
      </c>
      <c r="AAG179" s="73">
        <f t="shared" si="110"/>
        <v>0</v>
      </c>
      <c r="AAH179" s="73">
        <f t="shared" si="111"/>
        <v>0</v>
      </c>
      <c r="AAI179" s="60"/>
      <c r="AAJ179" s="55"/>
      <c r="AAK179" s="39" t="s">
        <v>317</v>
      </c>
      <c r="AAL179" s="90"/>
      <c r="AAM179"/>
    </row>
    <row r="180" spans="1:715" ht="15.75" hidden="1" customHeight="1" outlineLevel="1" thickBot="1">
      <c r="A180" s="171"/>
      <c r="B180" s="636" t="s">
        <v>316</v>
      </c>
      <c r="C180" s="790" t="str">
        <f>HYPERLINK("http://www.oregonlaws.org/ors/192.630","i")</f>
        <v>i</v>
      </c>
      <c r="D180" s="510"/>
      <c r="E180" s="432">
        <f t="shared" ref="E180" si="114">NETWORKDAYS(G180,H180,S.DDL_DEQClosed)</f>
        <v>0</v>
      </c>
      <c r="F180" s="457">
        <f t="shared" ca="1" si="107"/>
        <v>0</v>
      </c>
      <c r="G180" s="446">
        <f t="shared" si="108"/>
        <v>0</v>
      </c>
      <c r="H180" s="347">
        <f t="shared" si="109"/>
        <v>0</v>
      </c>
      <c r="I180" s="244"/>
      <c r="J180" s="193"/>
      <c r="K180" s="193"/>
      <c r="L180" s="46"/>
      <c r="M180" s="46"/>
      <c r="N180" s="46"/>
      <c r="O180" s="46"/>
      <c r="P180" s="46"/>
      <c r="Q180" s="46"/>
      <c r="R180" s="46"/>
      <c r="S180" s="46"/>
      <c r="T180" s="46"/>
      <c r="U180" s="46"/>
      <c r="V180" s="46"/>
      <c r="W180" s="46"/>
      <c r="X180" s="46"/>
      <c r="Y180" s="46"/>
      <c r="Z180" s="46"/>
      <c r="AA180" s="46"/>
      <c r="AB180" s="46"/>
      <c r="AC180" s="46"/>
      <c r="AD180" s="46"/>
      <c r="AE180" s="46"/>
      <c r="AF180" s="46"/>
      <c r="AG180" s="46"/>
      <c r="AH180" s="46"/>
      <c r="AI180" s="46"/>
      <c r="AJ180" s="46"/>
      <c r="AK180" s="46"/>
      <c r="AL180" s="46"/>
      <c r="AM180" s="46"/>
      <c r="AN180" s="46"/>
      <c r="AO180" s="46"/>
      <c r="AP180" s="46"/>
      <c r="AQ180" s="46"/>
      <c r="AR180" s="46"/>
      <c r="AS180" s="46"/>
      <c r="AT180" s="46"/>
      <c r="AU180" s="46"/>
      <c r="AV180" s="46"/>
      <c r="AW180" s="46"/>
      <c r="AX180" s="46"/>
      <c r="AY180" s="46"/>
      <c r="AZ180" s="46"/>
      <c r="BA180" s="46"/>
      <c r="BB180" s="46"/>
      <c r="BC180" s="46"/>
      <c r="BD180" s="46"/>
      <c r="BE180" s="46"/>
      <c r="BF180" s="46"/>
      <c r="BG180" s="46"/>
      <c r="BH180" s="46"/>
      <c r="BI180" s="46"/>
      <c r="BJ180" s="46"/>
      <c r="BK180" s="46"/>
      <c r="BL180" s="46"/>
      <c r="BM180" s="46"/>
      <c r="BN180" s="46"/>
      <c r="BO180" s="46"/>
      <c r="BP180" s="46"/>
      <c r="BQ180" s="46"/>
      <c r="BR180" s="46"/>
      <c r="BS180" s="46"/>
      <c r="BT180" s="46"/>
      <c r="BU180" s="46"/>
      <c r="BV180" s="46"/>
      <c r="BW180" s="46"/>
      <c r="BX180" s="46"/>
      <c r="BY180" s="46"/>
      <c r="BZ180" s="46"/>
      <c r="CA180" s="46"/>
      <c r="CB180" s="46"/>
      <c r="CC180" s="46"/>
      <c r="CD180" s="46"/>
      <c r="CE180" s="46"/>
      <c r="CF180" s="46"/>
      <c r="CG180" s="46"/>
      <c r="CH180" s="46"/>
      <c r="CI180" s="46"/>
      <c r="CJ180" s="46"/>
      <c r="CK180" s="46"/>
      <c r="CL180" s="46"/>
      <c r="CM180" s="46"/>
      <c r="CN180" s="46"/>
      <c r="CO180" s="46"/>
      <c r="CP180" s="46"/>
      <c r="CQ180" s="46"/>
      <c r="CR180" s="46"/>
      <c r="CS180" s="46"/>
      <c r="CT180" s="46"/>
      <c r="CU180" s="46"/>
      <c r="CV180" s="46"/>
      <c r="CW180" s="46"/>
      <c r="CX180" s="46"/>
      <c r="CY180" s="46"/>
      <c r="CZ180" s="46"/>
      <c r="DA180" s="46"/>
      <c r="DB180" s="46"/>
      <c r="DC180" s="46"/>
      <c r="DD180" s="46"/>
      <c r="DE180" s="46"/>
      <c r="DF180" s="46"/>
      <c r="DG180" s="46"/>
      <c r="DH180" s="46"/>
      <c r="DI180" s="46"/>
      <c r="DJ180" s="46"/>
      <c r="DK180" s="46"/>
      <c r="DL180" s="46"/>
      <c r="DM180" s="46"/>
      <c r="DN180" s="46"/>
      <c r="DO180" s="46"/>
      <c r="DP180" s="46"/>
      <c r="AAA180" s="192"/>
      <c r="AAD180" s="90"/>
      <c r="AAE180" s="520">
        <f t="shared" si="105"/>
        <v>0</v>
      </c>
      <c r="AAF180" s="90" t="s">
        <v>0</v>
      </c>
      <c r="AAG180" s="73">
        <f t="shared" si="110"/>
        <v>0</v>
      </c>
      <c r="AAH180" s="73">
        <f t="shared" si="111"/>
        <v>0</v>
      </c>
      <c r="AAI180" s="60"/>
      <c r="AAJ180" s="55"/>
      <c r="AAK180" s="660" t="s">
        <v>310</v>
      </c>
      <c r="AAL180" s="509" t="s">
        <v>53</v>
      </c>
      <c r="AAM180"/>
    </row>
    <row r="181" spans="1:715" s="23" customFormat="1" ht="15.75" hidden="1" customHeight="1" outlineLevel="1">
      <c r="A181" s="171"/>
      <c r="B181" s="636" t="s">
        <v>430</v>
      </c>
      <c r="C181" s="448"/>
      <c r="D181" s="447"/>
      <c r="E181" s="449">
        <f t="shared" ref="E181" si="115">NETWORKDAYS(G181,H181,S.DDL_DEQClosed)</f>
        <v>0</v>
      </c>
      <c r="F181" s="659">
        <f t="shared" ca="1" si="107"/>
        <v>0</v>
      </c>
      <c r="G181" s="446">
        <f t="shared" si="108"/>
        <v>0</v>
      </c>
      <c r="H181" s="347">
        <f t="shared" si="109"/>
        <v>0</v>
      </c>
      <c r="I181" s="244"/>
      <c r="J181" s="193"/>
      <c r="K181" s="193"/>
      <c r="L181" s="46"/>
      <c r="M181" s="46"/>
      <c r="N181" s="46"/>
      <c r="O181" s="46"/>
      <c r="P181" s="46"/>
      <c r="Q181" s="46"/>
      <c r="R181" s="46"/>
      <c r="S181" s="46"/>
      <c r="T181" s="46"/>
      <c r="U181" s="46"/>
      <c r="V181" s="46"/>
      <c r="W181" s="46"/>
      <c r="X181" s="46"/>
      <c r="Y181" s="46"/>
      <c r="Z181" s="46"/>
      <c r="AA181" s="46"/>
      <c r="AB181" s="46"/>
      <c r="AC181" s="46"/>
      <c r="AD181" s="46"/>
      <c r="AE181" s="46"/>
      <c r="AF181" s="46"/>
      <c r="AG181" s="46"/>
      <c r="AH181" s="46"/>
      <c r="AI181" s="46"/>
      <c r="AJ181" s="46"/>
      <c r="AK181" s="46"/>
      <c r="AL181" s="46"/>
      <c r="AM181" s="46"/>
      <c r="AN181" s="46"/>
      <c r="AO181" s="46"/>
      <c r="AP181" s="46"/>
      <c r="AQ181" s="46"/>
      <c r="AR181" s="46"/>
      <c r="AS181" s="46"/>
      <c r="AT181" s="46"/>
      <c r="AU181" s="46"/>
      <c r="AV181" s="46"/>
      <c r="AW181" s="46"/>
      <c r="AX181" s="46"/>
      <c r="AY181" s="46"/>
      <c r="AZ181" s="46"/>
      <c r="BA181" s="46"/>
      <c r="BB181" s="46"/>
      <c r="BC181" s="46"/>
      <c r="BD181" s="46"/>
      <c r="BE181" s="46"/>
      <c r="BF181" s="46"/>
      <c r="BG181" s="46"/>
      <c r="BH181" s="46"/>
      <c r="BI181" s="46"/>
      <c r="BJ181" s="46"/>
      <c r="BK181" s="46"/>
      <c r="BL181" s="46"/>
      <c r="BM181" s="46"/>
      <c r="BN181" s="46"/>
      <c r="BO181" s="46"/>
      <c r="BP181" s="46"/>
      <c r="BQ181" s="46"/>
      <c r="BR181" s="46"/>
      <c r="BS181" s="46"/>
      <c r="BT181" s="46"/>
      <c r="BU181" s="46"/>
      <c r="BV181" s="46"/>
      <c r="BW181" s="46"/>
      <c r="BX181" s="46"/>
      <c r="BY181" s="46"/>
      <c r="BZ181" s="46"/>
      <c r="CA181" s="46"/>
      <c r="CB181" s="46"/>
      <c r="CC181" s="46"/>
      <c r="CD181" s="46"/>
      <c r="CE181" s="46"/>
      <c r="CF181" s="46"/>
      <c r="CG181" s="46"/>
      <c r="CH181" s="46"/>
      <c r="CI181" s="46"/>
      <c r="CJ181" s="46"/>
      <c r="CK181" s="46"/>
      <c r="CL181" s="46"/>
      <c r="CM181" s="46"/>
      <c r="CN181" s="46"/>
      <c r="CO181" s="46"/>
      <c r="CP181" s="46"/>
      <c r="CQ181" s="46"/>
      <c r="CR181" s="46"/>
      <c r="CS181" s="46"/>
      <c r="CT181" s="46"/>
      <c r="CU181" s="46"/>
      <c r="CV181" s="46"/>
      <c r="CW181" s="46"/>
      <c r="CX181" s="46"/>
      <c r="CY181" s="46"/>
      <c r="CZ181" s="46"/>
      <c r="DA181" s="46"/>
      <c r="DB181" s="46"/>
      <c r="DC181" s="46"/>
      <c r="DD181" s="46"/>
      <c r="DE181" s="46"/>
      <c r="DF181" s="46"/>
      <c r="DG181" s="46"/>
      <c r="DH181" s="46"/>
      <c r="DI181" s="46"/>
      <c r="DJ181" s="46"/>
      <c r="DK181" s="46"/>
      <c r="DL181" s="46"/>
      <c r="DM181" s="46"/>
      <c r="DN181" s="46"/>
      <c r="DO181" s="46"/>
      <c r="DP181" s="46"/>
      <c r="DQ181"/>
      <c r="DR181"/>
      <c r="DS181"/>
      <c r="DT181"/>
      <c r="DU181"/>
      <c r="DV181"/>
      <c r="DW181"/>
      <c r="DX181"/>
      <c r="DY181"/>
      <c r="DZ181"/>
      <c r="EA181"/>
      <c r="EB181"/>
      <c r="EC181"/>
      <c r="ED181"/>
      <c r="EE181"/>
      <c r="EF181"/>
      <c r="EG181"/>
      <c r="EH181"/>
      <c r="EI181"/>
      <c r="EJ181"/>
      <c r="EK181"/>
      <c r="EL181"/>
      <c r="EM181"/>
      <c r="EN181"/>
      <c r="EO181"/>
      <c r="EP181"/>
      <c r="EQ181"/>
      <c r="ER181"/>
      <c r="ES181"/>
      <c r="ET181"/>
      <c r="EU181"/>
      <c r="EV181"/>
      <c r="EW181"/>
      <c r="EX181"/>
      <c r="EY181"/>
      <c r="EZ181"/>
      <c r="FA181"/>
      <c r="FB181"/>
      <c r="FC181"/>
      <c r="FD181"/>
      <c r="FE181"/>
      <c r="FF181"/>
      <c r="FG181"/>
      <c r="FH181"/>
      <c r="FI181"/>
      <c r="FJ181"/>
      <c r="FK181"/>
      <c r="FL181"/>
      <c r="FM181"/>
      <c r="FN181"/>
      <c r="FO181"/>
      <c r="FP181"/>
      <c r="FQ181"/>
      <c r="FR181"/>
      <c r="FS181"/>
      <c r="FT181"/>
      <c r="FU181"/>
      <c r="FV181"/>
      <c r="FW181"/>
      <c r="FX181"/>
      <c r="FY181"/>
      <c r="FZ181"/>
      <c r="GA181"/>
      <c r="GB181"/>
      <c r="GC181"/>
      <c r="GD181"/>
      <c r="GE181"/>
      <c r="GF181"/>
      <c r="GG181"/>
      <c r="GH181"/>
      <c r="GI181"/>
      <c r="GJ181"/>
      <c r="GK181"/>
      <c r="GL181"/>
      <c r="GM181"/>
      <c r="GN181"/>
      <c r="GO181"/>
      <c r="GP181"/>
      <c r="GQ181"/>
      <c r="GR181"/>
      <c r="GS181"/>
      <c r="GT181"/>
      <c r="GU181"/>
      <c r="GV181"/>
      <c r="GW181"/>
      <c r="GX181"/>
      <c r="GY181"/>
      <c r="GZ181"/>
      <c r="HA181"/>
      <c r="HB181"/>
      <c r="HC181"/>
      <c r="HD181"/>
      <c r="HE181"/>
      <c r="HF181"/>
      <c r="HG181"/>
      <c r="HH181"/>
      <c r="HI181"/>
      <c r="HJ181"/>
      <c r="HK181"/>
      <c r="HL181"/>
      <c r="HM181"/>
      <c r="HN181"/>
      <c r="HO181"/>
      <c r="HP181"/>
      <c r="HQ181"/>
      <c r="HR181"/>
      <c r="HS181"/>
      <c r="HT181"/>
      <c r="HU181"/>
      <c r="HV181"/>
      <c r="HW181"/>
      <c r="HX181"/>
      <c r="HY181"/>
      <c r="HZ181"/>
      <c r="IA181"/>
      <c r="IB181"/>
      <c r="IC181"/>
      <c r="ID181"/>
      <c r="IE181"/>
      <c r="IF181"/>
      <c r="IG181"/>
      <c r="IH181"/>
      <c r="II181"/>
      <c r="IJ181"/>
      <c r="IK181"/>
      <c r="IL181"/>
      <c r="IM181"/>
      <c r="IN181"/>
      <c r="IO181"/>
      <c r="IP181"/>
      <c r="IQ181"/>
      <c r="IR181"/>
      <c r="IS181"/>
      <c r="IT181"/>
      <c r="IU181"/>
      <c r="IV181"/>
      <c r="IW181"/>
      <c r="IX181"/>
      <c r="IY181"/>
      <c r="IZ181"/>
      <c r="JA181"/>
      <c r="JB181"/>
      <c r="JC181"/>
      <c r="JD181"/>
      <c r="JE181"/>
      <c r="JF181"/>
      <c r="JG181"/>
      <c r="JH181"/>
      <c r="JI181"/>
      <c r="JJ181"/>
      <c r="JK181"/>
      <c r="JL181"/>
      <c r="JM181"/>
      <c r="JN181"/>
      <c r="JO181"/>
      <c r="JP181"/>
      <c r="JQ181"/>
      <c r="JR181"/>
      <c r="JS181"/>
      <c r="JT181"/>
      <c r="JU181"/>
      <c r="JV181"/>
      <c r="JW181"/>
      <c r="JX181"/>
      <c r="JY181"/>
      <c r="JZ181"/>
      <c r="KA181"/>
      <c r="KB181"/>
      <c r="KC181"/>
      <c r="KD181"/>
      <c r="KE181"/>
      <c r="KF181"/>
      <c r="KG181"/>
      <c r="KH181"/>
      <c r="KI181"/>
      <c r="KJ181"/>
      <c r="KK181"/>
      <c r="KL181"/>
      <c r="KM181"/>
      <c r="KN181"/>
      <c r="KO181"/>
      <c r="KP181"/>
      <c r="KQ181"/>
      <c r="KR181"/>
      <c r="KS181"/>
      <c r="KT181"/>
      <c r="KU181"/>
      <c r="KV181"/>
      <c r="KW181"/>
      <c r="KX181"/>
      <c r="KY181"/>
      <c r="KZ181"/>
      <c r="LA181"/>
      <c r="LB181"/>
      <c r="LC181"/>
      <c r="LD181"/>
      <c r="LE181"/>
      <c r="LF181"/>
      <c r="LG181"/>
      <c r="LH181"/>
      <c r="LI181"/>
      <c r="LJ181"/>
      <c r="LK181"/>
      <c r="LL181"/>
      <c r="LM181"/>
      <c r="LN181"/>
      <c r="LO181"/>
      <c r="LP181"/>
      <c r="LQ181"/>
      <c r="LR181"/>
      <c r="LS181"/>
      <c r="LT181"/>
      <c r="LU181"/>
      <c r="LV181"/>
      <c r="LW181"/>
      <c r="LX181"/>
      <c r="LY181"/>
      <c r="LZ181"/>
      <c r="MA181"/>
      <c r="MB181"/>
      <c r="MC181"/>
      <c r="MD181"/>
      <c r="ME181"/>
      <c r="MF181"/>
      <c r="MG181"/>
      <c r="MH181"/>
      <c r="MI181"/>
      <c r="MJ181"/>
      <c r="MK181"/>
      <c r="ML181"/>
      <c r="MM181"/>
      <c r="MN181"/>
      <c r="MO181"/>
      <c r="MP181"/>
      <c r="MQ181"/>
      <c r="MR181"/>
      <c r="MS181"/>
      <c r="MT181"/>
      <c r="MU181"/>
      <c r="MV181"/>
      <c r="MW181"/>
      <c r="MX181"/>
      <c r="MY181"/>
      <c r="MZ181"/>
      <c r="NA181"/>
      <c r="NB181"/>
      <c r="NC181"/>
      <c r="ND181"/>
      <c r="NE181"/>
      <c r="NF181"/>
      <c r="NG181"/>
      <c r="NH181"/>
      <c r="NI181"/>
      <c r="NJ181"/>
      <c r="NK181"/>
      <c r="NL181"/>
      <c r="NM181"/>
      <c r="NN181"/>
      <c r="NO181"/>
      <c r="NP181"/>
      <c r="NQ181"/>
      <c r="NR181"/>
      <c r="NS181"/>
      <c r="NT181"/>
      <c r="NU181"/>
      <c r="NV181"/>
      <c r="NW181"/>
      <c r="NX181"/>
      <c r="NY181"/>
      <c r="NZ181"/>
      <c r="OA181"/>
      <c r="OB181"/>
      <c r="OC181"/>
      <c r="OD181"/>
      <c r="OE181"/>
      <c r="OF181"/>
      <c r="OG181"/>
      <c r="OH181"/>
      <c r="OI181"/>
      <c r="OJ181"/>
      <c r="OK181"/>
      <c r="OL181"/>
      <c r="OM181"/>
      <c r="ON181"/>
      <c r="OO181"/>
      <c r="OP181"/>
      <c r="OQ181"/>
      <c r="OR181"/>
      <c r="OS181"/>
      <c r="OT181"/>
      <c r="OU181"/>
      <c r="OV181"/>
      <c r="OW181"/>
      <c r="OX181"/>
      <c r="OY181"/>
      <c r="OZ181"/>
      <c r="PA181"/>
      <c r="PB181"/>
      <c r="PC181"/>
      <c r="PD181"/>
      <c r="PE181"/>
      <c r="PF181"/>
      <c r="PG181"/>
      <c r="PH181"/>
      <c r="PI181"/>
      <c r="PJ181"/>
      <c r="PK181"/>
      <c r="PL181"/>
      <c r="PM181"/>
      <c r="PN181"/>
      <c r="PO181"/>
      <c r="PP181"/>
      <c r="PQ181"/>
      <c r="PR181"/>
      <c r="PS181"/>
      <c r="PT181"/>
      <c r="PU181"/>
      <c r="PV181"/>
      <c r="PW181"/>
      <c r="PX181"/>
      <c r="PY181"/>
      <c r="PZ181"/>
      <c r="QA181"/>
      <c r="QB181"/>
      <c r="QC181"/>
      <c r="QD181"/>
      <c r="QE181"/>
      <c r="QF181"/>
      <c r="QG181"/>
      <c r="QH181"/>
      <c r="QI181"/>
      <c r="QJ181"/>
      <c r="QK181"/>
      <c r="QL181"/>
      <c r="QM181"/>
      <c r="QN181"/>
      <c r="QO181"/>
      <c r="QP181"/>
      <c r="QQ181"/>
      <c r="QR181"/>
      <c r="QS181"/>
      <c r="QT181"/>
      <c r="QU181"/>
      <c r="QV181"/>
      <c r="QW181"/>
      <c r="QX181"/>
      <c r="QY181"/>
      <c r="QZ181"/>
      <c r="RA181"/>
      <c r="RB181"/>
      <c r="RC181"/>
      <c r="RD181"/>
      <c r="RE181"/>
      <c r="RF181"/>
      <c r="RG181"/>
      <c r="RH181"/>
      <c r="RI181"/>
      <c r="RJ181"/>
      <c r="RK181"/>
      <c r="RL181"/>
      <c r="RM181"/>
      <c r="RN181"/>
      <c r="RO181"/>
      <c r="RP181"/>
      <c r="RQ181"/>
      <c r="RR181"/>
      <c r="RS181"/>
      <c r="RT181"/>
      <c r="RU181"/>
      <c r="RV181"/>
      <c r="RW181"/>
      <c r="RX181"/>
      <c r="RY181"/>
      <c r="RZ181"/>
      <c r="SA181"/>
      <c r="SB181"/>
      <c r="SC181"/>
      <c r="SD181"/>
      <c r="SE181"/>
      <c r="SF181"/>
      <c r="SG181"/>
      <c r="SH181"/>
      <c r="SI181"/>
      <c r="SJ181"/>
      <c r="SK181"/>
      <c r="SL181"/>
      <c r="SM181"/>
      <c r="SN181"/>
      <c r="SO181"/>
      <c r="SP181"/>
      <c r="SQ181"/>
      <c r="SR181"/>
      <c r="SS181"/>
      <c r="ST181"/>
      <c r="SU181"/>
      <c r="SV181"/>
      <c r="SW181"/>
      <c r="SX181"/>
      <c r="SY181"/>
      <c r="SZ181"/>
      <c r="TA181"/>
      <c r="TB181"/>
      <c r="TC181"/>
      <c r="TD181"/>
      <c r="TE181"/>
      <c r="TF181"/>
      <c r="TG181"/>
      <c r="TH181"/>
      <c r="TI181"/>
      <c r="TJ181"/>
      <c r="TK181"/>
      <c r="TL181"/>
      <c r="TM181"/>
      <c r="TN181"/>
      <c r="TO181"/>
      <c r="TP181"/>
      <c r="TQ181"/>
      <c r="TR181"/>
      <c r="TS181"/>
      <c r="TT181"/>
      <c r="TU181"/>
      <c r="TV181"/>
      <c r="TW181"/>
      <c r="TX181"/>
      <c r="TY181"/>
      <c r="TZ181"/>
      <c r="UA181"/>
      <c r="UB181"/>
      <c r="UC181"/>
      <c r="UD181"/>
      <c r="UE181"/>
      <c r="UF181"/>
      <c r="UG181"/>
      <c r="UH181"/>
      <c r="UI181"/>
      <c r="UJ181"/>
      <c r="UK181"/>
      <c r="UL181"/>
      <c r="UM181"/>
      <c r="UN181"/>
      <c r="UO181"/>
      <c r="UP181"/>
      <c r="UQ181"/>
      <c r="UR181"/>
      <c r="US181"/>
      <c r="UT181"/>
      <c r="UU181"/>
      <c r="UV181"/>
      <c r="UW181"/>
      <c r="UX181"/>
      <c r="UY181"/>
      <c r="UZ181"/>
      <c r="VA181"/>
      <c r="VB181"/>
      <c r="VC181"/>
      <c r="VD181"/>
      <c r="VE181"/>
      <c r="VF181"/>
      <c r="VG181"/>
      <c r="VH181"/>
      <c r="VI181"/>
      <c r="VJ181"/>
      <c r="VK181"/>
      <c r="VL181"/>
      <c r="VM181"/>
      <c r="VN181"/>
      <c r="VO181"/>
      <c r="VP181"/>
      <c r="VQ181"/>
      <c r="VR181"/>
      <c r="VS181"/>
      <c r="VT181"/>
      <c r="VU181"/>
      <c r="VV181"/>
      <c r="VW181"/>
      <c r="VX181"/>
      <c r="VY181"/>
      <c r="VZ181"/>
      <c r="WA181"/>
      <c r="WB181"/>
      <c r="WC181"/>
      <c r="WD181"/>
      <c r="WE181"/>
      <c r="WF181"/>
      <c r="WG181"/>
      <c r="WH181"/>
      <c r="WI181"/>
      <c r="WJ181"/>
      <c r="WK181"/>
      <c r="WL181"/>
      <c r="WM181"/>
      <c r="WN181"/>
      <c r="WO181"/>
      <c r="WP181"/>
      <c r="WQ181"/>
      <c r="WR181"/>
      <c r="WS181"/>
      <c r="WT181"/>
      <c r="WU181"/>
      <c r="WV181"/>
      <c r="WW181"/>
      <c r="WX181"/>
      <c r="WY181"/>
      <c r="WZ181"/>
      <c r="XA181"/>
      <c r="XB181"/>
      <c r="XC181"/>
      <c r="XD181"/>
      <c r="XE181"/>
      <c r="XF181"/>
      <c r="XG181"/>
      <c r="XH181"/>
      <c r="XI181"/>
      <c r="XJ181"/>
      <c r="XK181"/>
      <c r="XL181"/>
      <c r="XM181"/>
      <c r="XN181"/>
      <c r="XO181"/>
      <c r="XP181"/>
      <c r="XQ181"/>
      <c r="XR181"/>
      <c r="XS181"/>
      <c r="XT181"/>
      <c r="XU181"/>
      <c r="XV181"/>
      <c r="XW181"/>
      <c r="XX181"/>
      <c r="XY181"/>
      <c r="XZ181"/>
      <c r="YA181"/>
      <c r="YB181"/>
      <c r="YC181"/>
      <c r="YD181"/>
      <c r="YE181"/>
      <c r="YF181"/>
      <c r="YG181"/>
      <c r="YH181"/>
      <c r="YI181"/>
      <c r="YJ181"/>
      <c r="YK181"/>
      <c r="YL181"/>
      <c r="YM181"/>
      <c r="YN181"/>
      <c r="YO181"/>
      <c r="YP181"/>
      <c r="YQ181"/>
      <c r="YR181"/>
      <c r="YS181"/>
      <c r="YT181"/>
      <c r="YU181"/>
      <c r="YV181"/>
      <c r="YW181"/>
      <c r="YX181"/>
      <c r="YY181"/>
      <c r="YZ181"/>
      <c r="ZA181"/>
      <c r="ZB181"/>
      <c r="ZC181"/>
      <c r="ZD181"/>
      <c r="ZE181"/>
      <c r="ZF181"/>
      <c r="ZG181"/>
      <c r="ZH181"/>
      <c r="ZI181"/>
      <c r="ZJ181"/>
      <c r="ZK181"/>
      <c r="ZL181"/>
      <c r="ZM181"/>
      <c r="ZN181"/>
      <c r="ZO181"/>
      <c r="ZP181"/>
      <c r="ZQ181"/>
      <c r="ZR181"/>
      <c r="ZS181"/>
      <c r="ZT181"/>
      <c r="ZU181"/>
      <c r="ZV181"/>
      <c r="ZW181"/>
      <c r="ZX181"/>
      <c r="ZY181"/>
      <c r="ZZ181" s="52"/>
      <c r="AAA181" s="192"/>
      <c r="AAD181" s="90"/>
      <c r="AAE181" s="520">
        <f t="shared" si="105"/>
        <v>0</v>
      </c>
      <c r="AAF181" s="90"/>
      <c r="AAG181" s="73">
        <f t="shared" si="110"/>
        <v>0</v>
      </c>
      <c r="AAH181" s="73">
        <f t="shared" si="111"/>
        <v>0</v>
      </c>
      <c r="AAI181" s="60"/>
      <c r="AAJ181" s="55"/>
      <c r="AAK181" s="491"/>
      <c r="AAL181" s="90"/>
    </row>
    <row r="182" spans="1:715" s="23" customFormat="1" ht="15.75" hidden="1" customHeight="1" outlineLevel="1">
      <c r="A182" s="171"/>
      <c r="B182" s="636" t="s">
        <v>429</v>
      </c>
      <c r="C182" s="448"/>
      <c r="D182" s="447"/>
      <c r="E182" s="449">
        <f t="shared" ref="E182" si="116">NETWORKDAYS(G182,H182,S.DDL_DEQClosed)</f>
        <v>0</v>
      </c>
      <c r="F182" s="659">
        <f t="shared" ref="F182" ca="1" si="117">IF(YEAR(H182)&gt;2000,NETWORKDAYS(TODAY(),H182,S.DDL_DEQClosed),0)</f>
        <v>0</v>
      </c>
      <c r="G182" s="446">
        <f t="shared" ref="G182" si="118">AAG182</f>
        <v>0</v>
      </c>
      <c r="H182" s="347">
        <f t="shared" ref="H182" si="119">AAH182</f>
        <v>0</v>
      </c>
      <c r="I182" s="244"/>
      <c r="J182" s="193"/>
      <c r="K182" s="193"/>
      <c r="L182" s="46"/>
      <c r="M182" s="46"/>
      <c r="N182" s="46"/>
      <c r="O182" s="46"/>
      <c r="P182" s="46"/>
      <c r="Q182" s="46"/>
      <c r="R182" s="46"/>
      <c r="S182" s="46"/>
      <c r="T182" s="46"/>
      <c r="U182" s="46"/>
      <c r="V182" s="46"/>
      <c r="W182" s="46"/>
      <c r="X182" s="46"/>
      <c r="Y182" s="46"/>
      <c r="Z182" s="46"/>
      <c r="AA182" s="46"/>
      <c r="AB182" s="46"/>
      <c r="AC182" s="46"/>
      <c r="AD182" s="46"/>
      <c r="AE182" s="46"/>
      <c r="AF182" s="46"/>
      <c r="AG182" s="46"/>
      <c r="AH182" s="46"/>
      <c r="AI182" s="46"/>
      <c r="AJ182" s="46"/>
      <c r="AK182" s="46"/>
      <c r="AL182" s="46"/>
      <c r="AM182" s="46"/>
      <c r="AN182" s="46"/>
      <c r="AO182" s="46"/>
      <c r="AP182" s="46"/>
      <c r="AQ182" s="46"/>
      <c r="AR182" s="46"/>
      <c r="AS182" s="46"/>
      <c r="AT182" s="46"/>
      <c r="AU182" s="46"/>
      <c r="AV182" s="46"/>
      <c r="AW182" s="46"/>
      <c r="AX182" s="46"/>
      <c r="AY182" s="46"/>
      <c r="AZ182" s="46"/>
      <c r="BA182" s="46"/>
      <c r="BB182" s="46"/>
      <c r="BC182" s="46"/>
      <c r="BD182" s="46"/>
      <c r="BE182" s="46"/>
      <c r="BF182" s="46"/>
      <c r="BG182" s="46"/>
      <c r="BH182" s="46"/>
      <c r="BI182" s="46"/>
      <c r="BJ182" s="46"/>
      <c r="BK182" s="46"/>
      <c r="BL182" s="46"/>
      <c r="BM182" s="46"/>
      <c r="BN182" s="46"/>
      <c r="BO182" s="46"/>
      <c r="BP182" s="46"/>
      <c r="BQ182" s="46"/>
      <c r="BR182" s="46"/>
      <c r="BS182" s="46"/>
      <c r="BT182" s="46"/>
      <c r="BU182" s="46"/>
      <c r="BV182" s="46"/>
      <c r="BW182" s="46"/>
      <c r="BX182" s="46"/>
      <c r="BY182" s="46"/>
      <c r="BZ182" s="46"/>
      <c r="CA182" s="46"/>
      <c r="CB182" s="46"/>
      <c r="CC182" s="46"/>
      <c r="CD182" s="46"/>
      <c r="CE182" s="46"/>
      <c r="CF182" s="46"/>
      <c r="CG182" s="46"/>
      <c r="CH182" s="46"/>
      <c r="CI182" s="46"/>
      <c r="CJ182" s="46"/>
      <c r="CK182" s="46"/>
      <c r="CL182" s="46"/>
      <c r="CM182" s="46"/>
      <c r="CN182" s="46"/>
      <c r="CO182" s="46"/>
      <c r="CP182" s="46"/>
      <c r="CQ182" s="46"/>
      <c r="CR182" s="46"/>
      <c r="CS182" s="46"/>
      <c r="CT182" s="46"/>
      <c r="CU182" s="46"/>
      <c r="CV182" s="46"/>
      <c r="CW182" s="46"/>
      <c r="CX182" s="46"/>
      <c r="CY182" s="46"/>
      <c r="CZ182" s="46"/>
      <c r="DA182" s="46"/>
      <c r="DB182" s="46"/>
      <c r="DC182" s="46"/>
      <c r="DD182" s="46"/>
      <c r="DE182" s="46"/>
      <c r="DF182" s="46"/>
      <c r="DG182" s="46"/>
      <c r="DH182" s="46"/>
      <c r="DI182" s="46"/>
      <c r="DJ182" s="46"/>
      <c r="DK182" s="46"/>
      <c r="DL182" s="46"/>
      <c r="DM182" s="46"/>
      <c r="DN182" s="46"/>
      <c r="DO182" s="46"/>
      <c r="DP182" s="46"/>
      <c r="DQ182"/>
      <c r="DR182"/>
      <c r="DS182"/>
      <c r="DT182"/>
      <c r="DU182"/>
      <c r="DV182"/>
      <c r="DW182"/>
      <c r="DX182"/>
      <c r="DY182"/>
      <c r="DZ182"/>
      <c r="EA182"/>
      <c r="EB182"/>
      <c r="EC182"/>
      <c r="ED182"/>
      <c r="EE182"/>
      <c r="EF182"/>
      <c r="EG182"/>
      <c r="EH182"/>
      <c r="EI182"/>
      <c r="EJ182"/>
      <c r="EK182"/>
      <c r="EL182"/>
      <c r="EM182"/>
      <c r="EN182"/>
      <c r="EO182"/>
      <c r="EP182"/>
      <c r="EQ182"/>
      <c r="ER182"/>
      <c r="ES182"/>
      <c r="ET182"/>
      <c r="EU182"/>
      <c r="EV182"/>
      <c r="EW182"/>
      <c r="EX182"/>
      <c r="EY182"/>
      <c r="EZ182"/>
      <c r="FA182"/>
      <c r="FB182"/>
      <c r="FC182"/>
      <c r="FD182"/>
      <c r="FE182"/>
      <c r="FF182"/>
      <c r="FG182"/>
      <c r="FH182"/>
      <c r="FI182"/>
      <c r="FJ182"/>
      <c r="FK182"/>
      <c r="FL182"/>
      <c r="FM182"/>
      <c r="FN182"/>
      <c r="FO182"/>
      <c r="FP182"/>
      <c r="FQ182"/>
      <c r="FR182"/>
      <c r="FS182"/>
      <c r="FT182"/>
      <c r="FU182"/>
      <c r="FV182"/>
      <c r="FW182"/>
      <c r="FX182"/>
      <c r="FY182"/>
      <c r="FZ182"/>
      <c r="GA182"/>
      <c r="GB182"/>
      <c r="GC182"/>
      <c r="GD182"/>
      <c r="GE182"/>
      <c r="GF182"/>
      <c r="GG182"/>
      <c r="GH182"/>
      <c r="GI182"/>
      <c r="GJ182"/>
      <c r="GK182"/>
      <c r="GL182"/>
      <c r="GM182"/>
      <c r="GN182"/>
      <c r="GO182"/>
      <c r="GP182"/>
      <c r="GQ182"/>
      <c r="GR182"/>
      <c r="GS182"/>
      <c r="GT182"/>
      <c r="GU182"/>
      <c r="GV182"/>
      <c r="GW182"/>
      <c r="GX182"/>
      <c r="GY182"/>
      <c r="GZ182"/>
      <c r="HA182"/>
      <c r="HB182"/>
      <c r="HC182"/>
      <c r="HD182"/>
      <c r="HE182"/>
      <c r="HF182"/>
      <c r="HG182"/>
      <c r="HH182"/>
      <c r="HI182"/>
      <c r="HJ182"/>
      <c r="HK182"/>
      <c r="HL182"/>
      <c r="HM182"/>
      <c r="HN182"/>
      <c r="HO182"/>
      <c r="HP182"/>
      <c r="HQ182"/>
      <c r="HR182"/>
      <c r="HS182"/>
      <c r="HT182"/>
      <c r="HU182"/>
      <c r="HV182"/>
      <c r="HW182"/>
      <c r="HX182"/>
      <c r="HY182"/>
      <c r="HZ182"/>
      <c r="IA182"/>
      <c r="IB182"/>
      <c r="IC182"/>
      <c r="ID182"/>
      <c r="IE182"/>
      <c r="IF182"/>
      <c r="IG182"/>
      <c r="IH182"/>
      <c r="II182"/>
      <c r="IJ182"/>
      <c r="IK182"/>
      <c r="IL182"/>
      <c r="IM182"/>
      <c r="IN182"/>
      <c r="IO182"/>
      <c r="IP182"/>
      <c r="IQ182"/>
      <c r="IR182"/>
      <c r="IS182"/>
      <c r="IT182"/>
      <c r="IU182"/>
      <c r="IV182"/>
      <c r="IW182"/>
      <c r="IX182"/>
      <c r="IY182"/>
      <c r="IZ182"/>
      <c r="JA182"/>
      <c r="JB182"/>
      <c r="JC182"/>
      <c r="JD182"/>
      <c r="JE182"/>
      <c r="JF182"/>
      <c r="JG182"/>
      <c r="JH182"/>
      <c r="JI182"/>
      <c r="JJ182"/>
      <c r="JK182"/>
      <c r="JL182"/>
      <c r="JM182"/>
      <c r="JN182"/>
      <c r="JO182"/>
      <c r="JP182"/>
      <c r="JQ182"/>
      <c r="JR182"/>
      <c r="JS182"/>
      <c r="JT182"/>
      <c r="JU182"/>
      <c r="JV182"/>
      <c r="JW182"/>
      <c r="JX182"/>
      <c r="JY182"/>
      <c r="JZ182"/>
      <c r="KA182"/>
      <c r="KB182"/>
      <c r="KC182"/>
      <c r="KD182"/>
      <c r="KE182"/>
      <c r="KF182"/>
      <c r="KG182"/>
      <c r="KH182"/>
      <c r="KI182"/>
      <c r="KJ182"/>
      <c r="KK182"/>
      <c r="KL182"/>
      <c r="KM182"/>
      <c r="KN182"/>
      <c r="KO182"/>
      <c r="KP182"/>
      <c r="KQ182"/>
      <c r="KR182"/>
      <c r="KS182"/>
      <c r="KT182"/>
      <c r="KU182"/>
      <c r="KV182"/>
      <c r="KW182"/>
      <c r="KX182"/>
      <c r="KY182"/>
      <c r="KZ182"/>
      <c r="LA182"/>
      <c r="LB182"/>
      <c r="LC182"/>
      <c r="LD182"/>
      <c r="LE182"/>
      <c r="LF182"/>
      <c r="LG182"/>
      <c r="LH182"/>
      <c r="LI182"/>
      <c r="LJ182"/>
      <c r="LK182"/>
      <c r="LL182"/>
      <c r="LM182"/>
      <c r="LN182"/>
      <c r="LO182"/>
      <c r="LP182"/>
      <c r="LQ182"/>
      <c r="LR182"/>
      <c r="LS182"/>
      <c r="LT182"/>
      <c r="LU182"/>
      <c r="LV182"/>
      <c r="LW182"/>
      <c r="LX182"/>
      <c r="LY182"/>
      <c r="LZ182"/>
      <c r="MA182"/>
      <c r="MB182"/>
      <c r="MC182"/>
      <c r="MD182"/>
      <c r="ME182"/>
      <c r="MF182"/>
      <c r="MG182"/>
      <c r="MH182"/>
      <c r="MI182"/>
      <c r="MJ182"/>
      <c r="MK182"/>
      <c r="ML182"/>
      <c r="MM182"/>
      <c r="MN182"/>
      <c r="MO182"/>
      <c r="MP182"/>
      <c r="MQ182"/>
      <c r="MR182"/>
      <c r="MS182"/>
      <c r="MT182"/>
      <c r="MU182"/>
      <c r="MV182"/>
      <c r="MW182"/>
      <c r="MX182"/>
      <c r="MY182"/>
      <c r="MZ182"/>
      <c r="NA182"/>
      <c r="NB182"/>
      <c r="NC182"/>
      <c r="ND182"/>
      <c r="NE182"/>
      <c r="NF182"/>
      <c r="NG182"/>
      <c r="NH182"/>
      <c r="NI182"/>
      <c r="NJ182"/>
      <c r="NK182"/>
      <c r="NL182"/>
      <c r="NM182"/>
      <c r="NN182"/>
      <c r="NO182"/>
      <c r="NP182"/>
      <c r="NQ182"/>
      <c r="NR182"/>
      <c r="NS182"/>
      <c r="NT182"/>
      <c r="NU182"/>
      <c r="NV182"/>
      <c r="NW182"/>
      <c r="NX182"/>
      <c r="NY182"/>
      <c r="NZ182"/>
      <c r="OA182"/>
      <c r="OB182"/>
      <c r="OC182"/>
      <c r="OD182"/>
      <c r="OE182"/>
      <c r="OF182"/>
      <c r="OG182"/>
      <c r="OH182"/>
      <c r="OI182"/>
      <c r="OJ182"/>
      <c r="OK182"/>
      <c r="OL182"/>
      <c r="OM182"/>
      <c r="ON182"/>
      <c r="OO182"/>
      <c r="OP182"/>
      <c r="OQ182"/>
      <c r="OR182"/>
      <c r="OS182"/>
      <c r="OT182"/>
      <c r="OU182"/>
      <c r="OV182"/>
      <c r="OW182"/>
      <c r="OX182"/>
      <c r="OY182"/>
      <c r="OZ182"/>
      <c r="PA182"/>
      <c r="PB182"/>
      <c r="PC182"/>
      <c r="PD182"/>
      <c r="PE182"/>
      <c r="PF182"/>
      <c r="PG182"/>
      <c r="PH182"/>
      <c r="PI182"/>
      <c r="PJ182"/>
      <c r="PK182"/>
      <c r="PL182"/>
      <c r="PM182"/>
      <c r="PN182"/>
      <c r="PO182"/>
      <c r="PP182"/>
      <c r="PQ182"/>
      <c r="PR182"/>
      <c r="PS182"/>
      <c r="PT182"/>
      <c r="PU182"/>
      <c r="PV182"/>
      <c r="PW182"/>
      <c r="PX182"/>
      <c r="PY182"/>
      <c r="PZ182"/>
      <c r="QA182"/>
      <c r="QB182"/>
      <c r="QC182"/>
      <c r="QD182"/>
      <c r="QE182"/>
      <c r="QF182"/>
      <c r="QG182"/>
      <c r="QH182"/>
      <c r="QI182"/>
      <c r="QJ182"/>
      <c r="QK182"/>
      <c r="QL182"/>
      <c r="QM182"/>
      <c r="QN182"/>
      <c r="QO182"/>
      <c r="QP182"/>
      <c r="QQ182"/>
      <c r="QR182"/>
      <c r="QS182"/>
      <c r="QT182"/>
      <c r="QU182"/>
      <c r="QV182"/>
      <c r="QW182"/>
      <c r="QX182"/>
      <c r="QY182"/>
      <c r="QZ182"/>
      <c r="RA182"/>
      <c r="RB182"/>
      <c r="RC182"/>
      <c r="RD182"/>
      <c r="RE182"/>
      <c r="RF182"/>
      <c r="RG182"/>
      <c r="RH182"/>
      <c r="RI182"/>
      <c r="RJ182"/>
      <c r="RK182"/>
      <c r="RL182"/>
      <c r="RM182"/>
      <c r="RN182"/>
      <c r="RO182"/>
      <c r="RP182"/>
      <c r="RQ182"/>
      <c r="RR182"/>
      <c r="RS182"/>
      <c r="RT182"/>
      <c r="RU182"/>
      <c r="RV182"/>
      <c r="RW182"/>
      <c r="RX182"/>
      <c r="RY182"/>
      <c r="RZ182"/>
      <c r="SA182"/>
      <c r="SB182"/>
      <c r="SC182"/>
      <c r="SD182"/>
      <c r="SE182"/>
      <c r="SF182"/>
      <c r="SG182"/>
      <c r="SH182"/>
      <c r="SI182"/>
      <c r="SJ182"/>
      <c r="SK182"/>
      <c r="SL182"/>
      <c r="SM182"/>
      <c r="SN182"/>
      <c r="SO182"/>
      <c r="SP182"/>
      <c r="SQ182"/>
      <c r="SR182"/>
      <c r="SS182"/>
      <c r="ST182"/>
      <c r="SU182"/>
      <c r="SV182"/>
      <c r="SW182"/>
      <c r="SX182"/>
      <c r="SY182"/>
      <c r="SZ182"/>
      <c r="TA182"/>
      <c r="TB182"/>
      <c r="TC182"/>
      <c r="TD182"/>
      <c r="TE182"/>
      <c r="TF182"/>
      <c r="TG182"/>
      <c r="TH182"/>
      <c r="TI182"/>
      <c r="TJ182"/>
      <c r="TK182"/>
      <c r="TL182"/>
      <c r="TM182"/>
      <c r="TN182"/>
      <c r="TO182"/>
      <c r="TP182"/>
      <c r="TQ182"/>
      <c r="TR182"/>
      <c r="TS182"/>
      <c r="TT182"/>
      <c r="TU182"/>
      <c r="TV182"/>
      <c r="TW182"/>
      <c r="TX182"/>
      <c r="TY182"/>
      <c r="TZ182"/>
      <c r="UA182"/>
      <c r="UB182"/>
      <c r="UC182"/>
      <c r="UD182"/>
      <c r="UE182"/>
      <c r="UF182"/>
      <c r="UG182"/>
      <c r="UH182"/>
      <c r="UI182"/>
      <c r="UJ182"/>
      <c r="UK182"/>
      <c r="UL182"/>
      <c r="UM182"/>
      <c r="UN182"/>
      <c r="UO182"/>
      <c r="UP182"/>
      <c r="UQ182"/>
      <c r="UR182"/>
      <c r="US182"/>
      <c r="UT182"/>
      <c r="UU182"/>
      <c r="UV182"/>
      <c r="UW182"/>
      <c r="UX182"/>
      <c r="UY182"/>
      <c r="UZ182"/>
      <c r="VA182"/>
      <c r="VB182"/>
      <c r="VC182"/>
      <c r="VD182"/>
      <c r="VE182"/>
      <c r="VF182"/>
      <c r="VG182"/>
      <c r="VH182"/>
      <c r="VI182"/>
      <c r="VJ182"/>
      <c r="VK182"/>
      <c r="VL182"/>
      <c r="VM182"/>
      <c r="VN182"/>
      <c r="VO182"/>
      <c r="VP182"/>
      <c r="VQ182"/>
      <c r="VR182"/>
      <c r="VS182"/>
      <c r="VT182"/>
      <c r="VU182"/>
      <c r="VV182"/>
      <c r="VW182"/>
      <c r="VX182"/>
      <c r="VY182"/>
      <c r="VZ182"/>
      <c r="WA182"/>
      <c r="WB182"/>
      <c r="WC182"/>
      <c r="WD182"/>
      <c r="WE182"/>
      <c r="WF182"/>
      <c r="WG182"/>
      <c r="WH182"/>
      <c r="WI182"/>
      <c r="WJ182"/>
      <c r="WK182"/>
      <c r="WL182"/>
      <c r="WM182"/>
      <c r="WN182"/>
      <c r="WO182"/>
      <c r="WP182"/>
      <c r="WQ182"/>
      <c r="WR182"/>
      <c r="WS182"/>
      <c r="WT182"/>
      <c r="WU182"/>
      <c r="WV182"/>
      <c r="WW182"/>
      <c r="WX182"/>
      <c r="WY182"/>
      <c r="WZ182"/>
      <c r="XA182"/>
      <c r="XB182"/>
      <c r="XC182"/>
      <c r="XD182"/>
      <c r="XE182"/>
      <c r="XF182"/>
      <c r="XG182"/>
      <c r="XH182"/>
      <c r="XI182"/>
      <c r="XJ182"/>
      <c r="XK182"/>
      <c r="XL182"/>
      <c r="XM182"/>
      <c r="XN182"/>
      <c r="XO182"/>
      <c r="XP182"/>
      <c r="XQ182"/>
      <c r="XR182"/>
      <c r="XS182"/>
      <c r="XT182"/>
      <c r="XU182"/>
      <c r="XV182"/>
      <c r="XW182"/>
      <c r="XX182"/>
      <c r="XY182"/>
      <c r="XZ182"/>
      <c r="YA182"/>
      <c r="YB182"/>
      <c r="YC182"/>
      <c r="YD182"/>
      <c r="YE182"/>
      <c r="YF182"/>
      <c r="YG182"/>
      <c r="YH182"/>
      <c r="YI182"/>
      <c r="YJ182"/>
      <c r="YK182"/>
      <c r="YL182"/>
      <c r="YM182"/>
      <c r="YN182"/>
      <c r="YO182"/>
      <c r="YP182"/>
      <c r="YQ182"/>
      <c r="YR182"/>
      <c r="YS182"/>
      <c r="YT182"/>
      <c r="YU182"/>
      <c r="YV182"/>
      <c r="YW182"/>
      <c r="YX182"/>
      <c r="YY182"/>
      <c r="YZ182"/>
      <c r="ZA182"/>
      <c r="ZB182"/>
      <c r="ZC182"/>
      <c r="ZD182"/>
      <c r="ZE182"/>
      <c r="ZF182"/>
      <c r="ZG182"/>
      <c r="ZH182"/>
      <c r="ZI182"/>
      <c r="ZJ182"/>
      <c r="ZK182"/>
      <c r="ZL182"/>
      <c r="ZM182"/>
      <c r="ZN182"/>
      <c r="ZO182"/>
      <c r="ZP182"/>
      <c r="ZQ182"/>
      <c r="ZR182"/>
      <c r="ZS182"/>
      <c r="ZT182"/>
      <c r="ZU182"/>
      <c r="ZV182"/>
      <c r="ZW182"/>
      <c r="ZX182"/>
      <c r="ZY182"/>
      <c r="ZZ182" s="52"/>
      <c r="AAA182" s="192"/>
      <c r="AAD182" s="90"/>
      <c r="AAE182" s="520">
        <f t="shared" si="105"/>
        <v>0</v>
      </c>
      <c r="AAF182" s="90"/>
      <c r="AAG182" s="73">
        <f t="shared" si="110"/>
        <v>0</v>
      </c>
      <c r="AAH182" s="73">
        <f t="shared" ref="AAH182" si="120">G182</f>
        <v>0</v>
      </c>
      <c r="AAI182" s="60"/>
      <c r="AAJ182" s="55"/>
      <c r="AAK182" s="491"/>
      <c r="AAL182" s="90"/>
    </row>
    <row r="183" spans="1:715" s="23" customFormat="1" ht="15.75" hidden="1" customHeight="1" outlineLevel="1">
      <c r="A183" s="171"/>
      <c r="B183" s="636" t="s">
        <v>150</v>
      </c>
      <c r="C183" s="448"/>
      <c r="D183" s="447"/>
      <c r="E183" s="449">
        <f t="shared" ref="E183:E184" si="121">NETWORKDAYS(G183,H183,S.DDL_DEQClosed)</f>
        <v>0</v>
      </c>
      <c r="F183" s="457">
        <f t="shared" ca="1" si="107"/>
        <v>0</v>
      </c>
      <c r="G183" s="446">
        <f t="shared" si="108"/>
        <v>0</v>
      </c>
      <c r="H183" s="347">
        <f t="shared" si="109"/>
        <v>0</v>
      </c>
      <c r="I183" s="244"/>
      <c r="J183" s="193"/>
      <c r="K183" s="193"/>
      <c r="L183" s="46"/>
      <c r="M183" s="46"/>
      <c r="N183" s="46"/>
      <c r="O183" s="46"/>
      <c r="P183" s="46"/>
      <c r="Q183" s="46"/>
      <c r="R183" s="46"/>
      <c r="S183" s="46"/>
      <c r="T183" s="46"/>
      <c r="U183" s="46"/>
      <c r="V183" s="46"/>
      <c r="W183" s="46"/>
      <c r="X183" s="46"/>
      <c r="Y183" s="46"/>
      <c r="Z183" s="46"/>
      <c r="AA183" s="46"/>
      <c r="AB183" s="46"/>
      <c r="AC183" s="46"/>
      <c r="AD183" s="46"/>
      <c r="AE183" s="46"/>
      <c r="AF183" s="46"/>
      <c r="AG183" s="46"/>
      <c r="AH183" s="46"/>
      <c r="AI183" s="46"/>
      <c r="AJ183" s="46"/>
      <c r="AK183" s="46"/>
      <c r="AL183" s="46"/>
      <c r="AM183" s="46"/>
      <c r="AN183" s="46"/>
      <c r="AO183" s="46"/>
      <c r="AP183" s="46"/>
      <c r="AQ183" s="46"/>
      <c r="AR183" s="46"/>
      <c r="AS183" s="46"/>
      <c r="AT183" s="46"/>
      <c r="AU183" s="46"/>
      <c r="AV183" s="46"/>
      <c r="AW183" s="46"/>
      <c r="AX183" s="46"/>
      <c r="AY183" s="46"/>
      <c r="AZ183" s="46"/>
      <c r="BA183" s="46"/>
      <c r="BB183" s="46"/>
      <c r="BC183" s="46"/>
      <c r="BD183" s="46"/>
      <c r="BE183" s="46"/>
      <c r="BF183" s="46"/>
      <c r="BG183" s="46"/>
      <c r="BH183" s="46"/>
      <c r="BI183" s="46"/>
      <c r="BJ183" s="46"/>
      <c r="BK183" s="46"/>
      <c r="BL183" s="46"/>
      <c r="BM183" s="46"/>
      <c r="BN183" s="46"/>
      <c r="BO183" s="46"/>
      <c r="BP183" s="46"/>
      <c r="BQ183" s="46"/>
      <c r="BR183" s="46"/>
      <c r="BS183" s="46"/>
      <c r="BT183" s="46"/>
      <c r="BU183" s="46"/>
      <c r="BV183" s="46"/>
      <c r="BW183" s="46"/>
      <c r="BX183" s="46"/>
      <c r="BY183" s="46"/>
      <c r="BZ183" s="46"/>
      <c r="CA183" s="46"/>
      <c r="CB183" s="46"/>
      <c r="CC183" s="46"/>
      <c r="CD183" s="46"/>
      <c r="CE183" s="46"/>
      <c r="CF183" s="46"/>
      <c r="CG183" s="46"/>
      <c r="CH183" s="46"/>
      <c r="CI183" s="46"/>
      <c r="CJ183" s="46"/>
      <c r="CK183" s="46"/>
      <c r="CL183" s="46"/>
      <c r="CM183" s="46"/>
      <c r="CN183" s="46"/>
      <c r="CO183" s="46"/>
      <c r="CP183" s="46"/>
      <c r="CQ183" s="46"/>
      <c r="CR183" s="46"/>
      <c r="CS183" s="46"/>
      <c r="CT183" s="46"/>
      <c r="CU183" s="46"/>
      <c r="CV183" s="46"/>
      <c r="CW183" s="46"/>
      <c r="CX183" s="46"/>
      <c r="CY183" s="46"/>
      <c r="CZ183" s="46"/>
      <c r="DA183" s="46"/>
      <c r="DB183" s="46"/>
      <c r="DC183" s="46"/>
      <c r="DD183" s="46"/>
      <c r="DE183" s="46"/>
      <c r="DF183" s="46"/>
      <c r="DG183" s="46"/>
      <c r="DH183" s="46"/>
      <c r="DI183" s="46"/>
      <c r="DJ183" s="46"/>
      <c r="DK183" s="46"/>
      <c r="DL183" s="46"/>
      <c r="DM183" s="46"/>
      <c r="DN183" s="46"/>
      <c r="DO183" s="46"/>
      <c r="DP183" s="46"/>
      <c r="DQ183"/>
      <c r="DR183"/>
      <c r="DS183"/>
      <c r="DT183"/>
      <c r="DU183"/>
      <c r="DV183"/>
      <c r="DW183"/>
      <c r="DX183"/>
      <c r="DY183"/>
      <c r="DZ183"/>
      <c r="EA183"/>
      <c r="EB183"/>
      <c r="EC183"/>
      <c r="ED183"/>
      <c r="EE183"/>
      <c r="EF183"/>
      <c r="EG183"/>
      <c r="EH183"/>
      <c r="EI183"/>
      <c r="EJ183"/>
      <c r="EK183"/>
      <c r="EL183"/>
      <c r="EM183"/>
      <c r="EN183"/>
      <c r="EO183"/>
      <c r="EP183"/>
      <c r="EQ183"/>
      <c r="ER183"/>
      <c r="ES183"/>
      <c r="ET183"/>
      <c r="EU183"/>
      <c r="EV183"/>
      <c r="EW183"/>
      <c r="EX183"/>
      <c r="EY183"/>
      <c r="EZ183"/>
      <c r="FA183"/>
      <c r="FB183"/>
      <c r="FC183"/>
      <c r="FD183"/>
      <c r="FE183"/>
      <c r="FF183"/>
      <c r="FG183"/>
      <c r="FH183"/>
      <c r="FI183"/>
      <c r="FJ183"/>
      <c r="FK183"/>
      <c r="FL183"/>
      <c r="FM183"/>
      <c r="FN183"/>
      <c r="FO183"/>
      <c r="FP183"/>
      <c r="FQ183"/>
      <c r="FR183"/>
      <c r="FS183"/>
      <c r="FT183"/>
      <c r="FU183"/>
      <c r="FV183"/>
      <c r="FW183"/>
      <c r="FX183"/>
      <c r="FY183"/>
      <c r="FZ183"/>
      <c r="GA183"/>
      <c r="GB183"/>
      <c r="GC183"/>
      <c r="GD183"/>
      <c r="GE183"/>
      <c r="GF183"/>
      <c r="GG183"/>
      <c r="GH183"/>
      <c r="GI183"/>
      <c r="GJ183"/>
      <c r="GK183"/>
      <c r="GL183"/>
      <c r="GM183"/>
      <c r="GN183"/>
      <c r="GO183"/>
      <c r="GP183"/>
      <c r="GQ183"/>
      <c r="GR183"/>
      <c r="GS183"/>
      <c r="GT183"/>
      <c r="GU183"/>
      <c r="GV183"/>
      <c r="GW183"/>
      <c r="GX183"/>
      <c r="GY183"/>
      <c r="GZ183"/>
      <c r="HA183"/>
      <c r="HB183"/>
      <c r="HC183"/>
      <c r="HD183"/>
      <c r="HE183"/>
      <c r="HF183"/>
      <c r="HG183"/>
      <c r="HH183"/>
      <c r="HI183"/>
      <c r="HJ183"/>
      <c r="HK183"/>
      <c r="HL183"/>
      <c r="HM183"/>
      <c r="HN183"/>
      <c r="HO183"/>
      <c r="HP183"/>
      <c r="HQ183"/>
      <c r="HR183"/>
      <c r="HS183"/>
      <c r="HT183"/>
      <c r="HU183"/>
      <c r="HV183"/>
      <c r="HW183"/>
      <c r="HX183"/>
      <c r="HY183"/>
      <c r="HZ183"/>
      <c r="IA183"/>
      <c r="IB183"/>
      <c r="IC183"/>
      <c r="ID183"/>
      <c r="IE183"/>
      <c r="IF183"/>
      <c r="IG183"/>
      <c r="IH183"/>
      <c r="II183"/>
      <c r="IJ183"/>
      <c r="IK183"/>
      <c r="IL183"/>
      <c r="IM183"/>
      <c r="IN183"/>
      <c r="IO183"/>
      <c r="IP183"/>
      <c r="IQ183"/>
      <c r="IR183"/>
      <c r="IS183"/>
      <c r="IT183"/>
      <c r="IU183"/>
      <c r="IV183"/>
      <c r="IW183"/>
      <c r="IX183"/>
      <c r="IY183"/>
      <c r="IZ183"/>
      <c r="JA183"/>
      <c r="JB183"/>
      <c r="JC183"/>
      <c r="JD183"/>
      <c r="JE183"/>
      <c r="JF183"/>
      <c r="JG183"/>
      <c r="JH183"/>
      <c r="JI183"/>
      <c r="JJ183"/>
      <c r="JK183"/>
      <c r="JL183"/>
      <c r="JM183"/>
      <c r="JN183"/>
      <c r="JO183"/>
      <c r="JP183"/>
      <c r="JQ183"/>
      <c r="JR183"/>
      <c r="JS183"/>
      <c r="JT183"/>
      <c r="JU183"/>
      <c r="JV183"/>
      <c r="JW183"/>
      <c r="JX183"/>
      <c r="JY183"/>
      <c r="JZ183"/>
      <c r="KA183"/>
      <c r="KB183"/>
      <c r="KC183"/>
      <c r="KD183"/>
      <c r="KE183"/>
      <c r="KF183"/>
      <c r="KG183"/>
      <c r="KH183"/>
      <c r="KI183"/>
      <c r="KJ183"/>
      <c r="KK183"/>
      <c r="KL183"/>
      <c r="KM183"/>
      <c r="KN183"/>
      <c r="KO183"/>
      <c r="KP183"/>
      <c r="KQ183"/>
      <c r="KR183"/>
      <c r="KS183"/>
      <c r="KT183"/>
      <c r="KU183"/>
      <c r="KV183"/>
      <c r="KW183"/>
      <c r="KX183"/>
      <c r="KY183"/>
      <c r="KZ183"/>
      <c r="LA183"/>
      <c r="LB183"/>
      <c r="LC183"/>
      <c r="LD183"/>
      <c r="LE183"/>
      <c r="LF183"/>
      <c r="LG183"/>
      <c r="LH183"/>
      <c r="LI183"/>
      <c r="LJ183"/>
      <c r="LK183"/>
      <c r="LL183"/>
      <c r="LM183"/>
      <c r="LN183"/>
      <c r="LO183"/>
      <c r="LP183"/>
      <c r="LQ183"/>
      <c r="LR183"/>
      <c r="LS183"/>
      <c r="LT183"/>
      <c r="LU183"/>
      <c r="LV183"/>
      <c r="LW183"/>
      <c r="LX183"/>
      <c r="LY183"/>
      <c r="LZ183"/>
      <c r="MA183"/>
      <c r="MB183"/>
      <c r="MC183"/>
      <c r="MD183"/>
      <c r="ME183"/>
      <c r="MF183"/>
      <c r="MG183"/>
      <c r="MH183"/>
      <c r="MI183"/>
      <c r="MJ183"/>
      <c r="MK183"/>
      <c r="ML183"/>
      <c r="MM183"/>
      <c r="MN183"/>
      <c r="MO183"/>
      <c r="MP183"/>
      <c r="MQ183"/>
      <c r="MR183"/>
      <c r="MS183"/>
      <c r="MT183"/>
      <c r="MU183"/>
      <c r="MV183"/>
      <c r="MW183"/>
      <c r="MX183"/>
      <c r="MY183"/>
      <c r="MZ183"/>
      <c r="NA183"/>
      <c r="NB183"/>
      <c r="NC183"/>
      <c r="ND183"/>
      <c r="NE183"/>
      <c r="NF183"/>
      <c r="NG183"/>
      <c r="NH183"/>
      <c r="NI183"/>
      <c r="NJ183"/>
      <c r="NK183"/>
      <c r="NL183"/>
      <c r="NM183"/>
      <c r="NN183"/>
      <c r="NO183"/>
      <c r="NP183"/>
      <c r="NQ183"/>
      <c r="NR183"/>
      <c r="NS183"/>
      <c r="NT183"/>
      <c r="NU183"/>
      <c r="NV183"/>
      <c r="NW183"/>
      <c r="NX183"/>
      <c r="NY183"/>
      <c r="NZ183"/>
      <c r="OA183"/>
      <c r="OB183"/>
      <c r="OC183"/>
      <c r="OD183"/>
      <c r="OE183"/>
      <c r="OF183"/>
      <c r="OG183"/>
      <c r="OH183"/>
      <c r="OI183"/>
      <c r="OJ183"/>
      <c r="OK183"/>
      <c r="OL183"/>
      <c r="OM183"/>
      <c r="ON183"/>
      <c r="OO183"/>
      <c r="OP183"/>
      <c r="OQ183"/>
      <c r="OR183"/>
      <c r="OS183"/>
      <c r="OT183"/>
      <c r="OU183"/>
      <c r="OV183"/>
      <c r="OW183"/>
      <c r="OX183"/>
      <c r="OY183"/>
      <c r="OZ183"/>
      <c r="PA183"/>
      <c r="PB183"/>
      <c r="PC183"/>
      <c r="PD183"/>
      <c r="PE183"/>
      <c r="PF183"/>
      <c r="PG183"/>
      <c r="PH183"/>
      <c r="PI183"/>
      <c r="PJ183"/>
      <c r="PK183"/>
      <c r="PL183"/>
      <c r="PM183"/>
      <c r="PN183"/>
      <c r="PO183"/>
      <c r="PP183"/>
      <c r="PQ183"/>
      <c r="PR183"/>
      <c r="PS183"/>
      <c r="PT183"/>
      <c r="PU183"/>
      <c r="PV183"/>
      <c r="PW183"/>
      <c r="PX183"/>
      <c r="PY183"/>
      <c r="PZ183"/>
      <c r="QA183"/>
      <c r="QB183"/>
      <c r="QC183"/>
      <c r="QD183"/>
      <c r="QE183"/>
      <c r="QF183"/>
      <c r="QG183"/>
      <c r="QH183"/>
      <c r="QI183"/>
      <c r="QJ183"/>
      <c r="QK183"/>
      <c r="QL183"/>
      <c r="QM183"/>
      <c r="QN183"/>
      <c r="QO183"/>
      <c r="QP183"/>
      <c r="QQ183"/>
      <c r="QR183"/>
      <c r="QS183"/>
      <c r="QT183"/>
      <c r="QU183"/>
      <c r="QV183"/>
      <c r="QW183"/>
      <c r="QX183"/>
      <c r="QY183"/>
      <c r="QZ183"/>
      <c r="RA183"/>
      <c r="RB183"/>
      <c r="RC183"/>
      <c r="RD183"/>
      <c r="RE183"/>
      <c r="RF183"/>
      <c r="RG183"/>
      <c r="RH183"/>
      <c r="RI183"/>
      <c r="RJ183"/>
      <c r="RK183"/>
      <c r="RL183"/>
      <c r="RM183"/>
      <c r="RN183"/>
      <c r="RO183"/>
      <c r="RP183"/>
      <c r="RQ183"/>
      <c r="RR183"/>
      <c r="RS183"/>
      <c r="RT183"/>
      <c r="RU183"/>
      <c r="RV183"/>
      <c r="RW183"/>
      <c r="RX183"/>
      <c r="RY183"/>
      <c r="RZ183"/>
      <c r="SA183"/>
      <c r="SB183"/>
      <c r="SC183"/>
      <c r="SD183"/>
      <c r="SE183"/>
      <c r="SF183"/>
      <c r="SG183"/>
      <c r="SH183"/>
      <c r="SI183"/>
      <c r="SJ183"/>
      <c r="SK183"/>
      <c r="SL183"/>
      <c r="SM183"/>
      <c r="SN183"/>
      <c r="SO183"/>
      <c r="SP183"/>
      <c r="SQ183"/>
      <c r="SR183"/>
      <c r="SS183"/>
      <c r="ST183"/>
      <c r="SU183"/>
      <c r="SV183"/>
      <c r="SW183"/>
      <c r="SX183"/>
      <c r="SY183"/>
      <c r="SZ183"/>
      <c r="TA183"/>
      <c r="TB183"/>
      <c r="TC183"/>
      <c r="TD183"/>
      <c r="TE183"/>
      <c r="TF183"/>
      <c r="TG183"/>
      <c r="TH183"/>
      <c r="TI183"/>
      <c r="TJ183"/>
      <c r="TK183"/>
      <c r="TL183"/>
      <c r="TM183"/>
      <c r="TN183"/>
      <c r="TO183"/>
      <c r="TP183"/>
      <c r="TQ183"/>
      <c r="TR183"/>
      <c r="TS183"/>
      <c r="TT183"/>
      <c r="TU183"/>
      <c r="TV183"/>
      <c r="TW183"/>
      <c r="TX183"/>
      <c r="TY183"/>
      <c r="TZ183"/>
      <c r="UA183"/>
      <c r="UB183"/>
      <c r="UC183"/>
      <c r="UD183"/>
      <c r="UE183"/>
      <c r="UF183"/>
      <c r="UG183"/>
      <c r="UH183"/>
      <c r="UI183"/>
      <c r="UJ183"/>
      <c r="UK183"/>
      <c r="UL183"/>
      <c r="UM183"/>
      <c r="UN183"/>
      <c r="UO183"/>
      <c r="UP183"/>
      <c r="UQ183"/>
      <c r="UR183"/>
      <c r="US183"/>
      <c r="UT183"/>
      <c r="UU183"/>
      <c r="UV183"/>
      <c r="UW183"/>
      <c r="UX183"/>
      <c r="UY183"/>
      <c r="UZ183"/>
      <c r="VA183"/>
      <c r="VB183"/>
      <c r="VC183"/>
      <c r="VD183"/>
      <c r="VE183"/>
      <c r="VF183"/>
      <c r="VG183"/>
      <c r="VH183"/>
      <c r="VI183"/>
      <c r="VJ183"/>
      <c r="VK183"/>
      <c r="VL183"/>
      <c r="VM183"/>
      <c r="VN183"/>
      <c r="VO183"/>
      <c r="VP183"/>
      <c r="VQ183"/>
      <c r="VR183"/>
      <c r="VS183"/>
      <c r="VT183"/>
      <c r="VU183"/>
      <c r="VV183"/>
      <c r="VW183"/>
      <c r="VX183"/>
      <c r="VY183"/>
      <c r="VZ183"/>
      <c r="WA183"/>
      <c r="WB183"/>
      <c r="WC183"/>
      <c r="WD183"/>
      <c r="WE183"/>
      <c r="WF183"/>
      <c r="WG183"/>
      <c r="WH183"/>
      <c r="WI183"/>
      <c r="WJ183"/>
      <c r="WK183"/>
      <c r="WL183"/>
      <c r="WM183"/>
      <c r="WN183"/>
      <c r="WO183"/>
      <c r="WP183"/>
      <c r="WQ183"/>
      <c r="WR183"/>
      <c r="WS183"/>
      <c r="WT183"/>
      <c r="WU183"/>
      <c r="WV183"/>
      <c r="WW183"/>
      <c r="WX183"/>
      <c r="WY183"/>
      <c r="WZ183"/>
      <c r="XA183"/>
      <c r="XB183"/>
      <c r="XC183"/>
      <c r="XD183"/>
      <c r="XE183"/>
      <c r="XF183"/>
      <c r="XG183"/>
      <c r="XH183"/>
      <c r="XI183"/>
      <c r="XJ183"/>
      <c r="XK183"/>
      <c r="XL183"/>
      <c r="XM183"/>
      <c r="XN183"/>
      <c r="XO183"/>
      <c r="XP183"/>
      <c r="XQ183"/>
      <c r="XR183"/>
      <c r="XS183"/>
      <c r="XT183"/>
      <c r="XU183"/>
      <c r="XV183"/>
      <c r="XW183"/>
      <c r="XX183"/>
      <c r="XY183"/>
      <c r="XZ183"/>
      <c r="YA183"/>
      <c r="YB183"/>
      <c r="YC183"/>
      <c r="YD183"/>
      <c r="YE183"/>
      <c r="YF183"/>
      <c r="YG183"/>
      <c r="YH183"/>
      <c r="YI183"/>
      <c r="YJ183"/>
      <c r="YK183"/>
      <c r="YL183"/>
      <c r="YM183"/>
      <c r="YN183"/>
      <c r="YO183"/>
      <c r="YP183"/>
      <c r="YQ183"/>
      <c r="YR183"/>
      <c r="YS183"/>
      <c r="YT183"/>
      <c r="YU183"/>
      <c r="YV183"/>
      <c r="YW183"/>
      <c r="YX183"/>
      <c r="YY183"/>
      <c r="YZ183"/>
      <c r="ZA183"/>
      <c r="ZB183"/>
      <c r="ZC183"/>
      <c r="ZD183"/>
      <c r="ZE183"/>
      <c r="ZF183"/>
      <c r="ZG183"/>
      <c r="ZH183"/>
      <c r="ZI183"/>
      <c r="ZJ183"/>
      <c r="ZK183"/>
      <c r="ZL183"/>
      <c r="ZM183"/>
      <c r="ZN183"/>
      <c r="ZO183"/>
      <c r="ZP183"/>
      <c r="ZQ183"/>
      <c r="ZR183"/>
      <c r="ZS183"/>
      <c r="ZT183"/>
      <c r="ZU183"/>
      <c r="ZV183"/>
      <c r="ZW183"/>
      <c r="ZX183"/>
      <c r="ZY183"/>
      <c r="ZZ183" s="52"/>
      <c r="AAA183" s="192"/>
      <c r="AAD183" s="90"/>
      <c r="AAE183" s="520">
        <f t="shared" si="105"/>
        <v>0</v>
      </c>
      <c r="AAF183" s="90"/>
      <c r="AAG183" s="73">
        <f t="shared" si="110"/>
        <v>0</v>
      </c>
      <c r="AAH183" s="73">
        <f t="shared" si="111"/>
        <v>0</v>
      </c>
      <c r="AAI183" s="60"/>
      <c r="AAJ183" s="55"/>
      <c r="AAK183" s="491"/>
      <c r="AAL183" s="90"/>
    </row>
    <row r="184" spans="1:715" s="23" customFormat="1" ht="15.75" hidden="1" customHeight="1" outlineLevel="1">
      <c r="A184" s="171"/>
      <c r="B184" s="635" t="s">
        <v>151</v>
      </c>
      <c r="C184" s="425" t="s">
        <v>0</v>
      </c>
      <c r="D184" s="447"/>
      <c r="E184" s="342">
        <f t="shared" si="121"/>
        <v>0</v>
      </c>
      <c r="F184" s="457">
        <f t="shared" ca="1" si="107"/>
        <v>0</v>
      </c>
      <c r="G184" s="446">
        <f t="shared" si="108"/>
        <v>0</v>
      </c>
      <c r="H184" s="347">
        <f t="shared" si="109"/>
        <v>0</v>
      </c>
      <c r="I184" s="244"/>
      <c r="J184" s="193"/>
      <c r="K184" s="193"/>
      <c r="L184" s="46"/>
      <c r="M184" s="46"/>
      <c r="N184" s="46"/>
      <c r="O184" s="46"/>
      <c r="P184" s="46"/>
      <c r="Q184" s="46"/>
      <c r="R184" s="46"/>
      <c r="S184" s="46"/>
      <c r="T184" s="46"/>
      <c r="U184" s="46"/>
      <c r="V184" s="46"/>
      <c r="W184" s="46"/>
      <c r="X184" s="46"/>
      <c r="Y184" s="46"/>
      <c r="Z184" s="46"/>
      <c r="AA184" s="46"/>
      <c r="AB184" s="46"/>
      <c r="AC184" s="46"/>
      <c r="AD184" s="46"/>
      <c r="AE184" s="46"/>
      <c r="AF184" s="46"/>
      <c r="AG184" s="46"/>
      <c r="AH184" s="46"/>
      <c r="AI184" s="46"/>
      <c r="AJ184" s="46"/>
      <c r="AK184" s="46"/>
      <c r="AL184" s="46"/>
      <c r="AM184" s="46"/>
      <c r="AN184" s="46"/>
      <c r="AO184" s="46"/>
      <c r="AP184" s="46"/>
      <c r="AQ184" s="46"/>
      <c r="AR184" s="46"/>
      <c r="AS184" s="46"/>
      <c r="AT184" s="46"/>
      <c r="AU184" s="46"/>
      <c r="AV184" s="46"/>
      <c r="AW184" s="46"/>
      <c r="AX184" s="46"/>
      <c r="AY184" s="46"/>
      <c r="AZ184" s="46"/>
      <c r="BA184" s="46"/>
      <c r="BB184" s="46"/>
      <c r="BC184" s="46"/>
      <c r="BD184" s="46"/>
      <c r="BE184" s="46"/>
      <c r="BF184" s="46"/>
      <c r="BG184" s="46"/>
      <c r="BH184" s="46"/>
      <c r="BI184" s="46"/>
      <c r="BJ184" s="46"/>
      <c r="BK184" s="46"/>
      <c r="BL184" s="46"/>
      <c r="BM184" s="46"/>
      <c r="BN184" s="46"/>
      <c r="BO184" s="46"/>
      <c r="BP184" s="46"/>
      <c r="BQ184" s="46"/>
      <c r="BR184" s="46"/>
      <c r="BS184" s="46"/>
      <c r="BT184" s="46"/>
      <c r="BU184" s="46"/>
      <c r="BV184" s="46"/>
      <c r="BW184" s="46"/>
      <c r="BX184" s="46"/>
      <c r="BY184" s="46"/>
      <c r="BZ184" s="46"/>
      <c r="CA184" s="46"/>
      <c r="CB184" s="46"/>
      <c r="CC184" s="46"/>
      <c r="CD184" s="46"/>
      <c r="CE184" s="46"/>
      <c r="CF184" s="46"/>
      <c r="CG184" s="46"/>
      <c r="CH184" s="46"/>
      <c r="CI184" s="46"/>
      <c r="CJ184" s="46"/>
      <c r="CK184" s="46"/>
      <c r="CL184" s="46"/>
      <c r="CM184" s="46"/>
      <c r="CN184" s="46"/>
      <c r="CO184" s="46"/>
      <c r="CP184" s="46"/>
      <c r="CQ184" s="46"/>
      <c r="CR184" s="46"/>
      <c r="CS184" s="46"/>
      <c r="CT184" s="46"/>
      <c r="CU184" s="46"/>
      <c r="CV184" s="46"/>
      <c r="CW184" s="46"/>
      <c r="CX184" s="46"/>
      <c r="CY184" s="46"/>
      <c r="CZ184" s="46"/>
      <c r="DA184" s="46"/>
      <c r="DB184" s="46"/>
      <c r="DC184" s="46"/>
      <c r="DD184" s="46"/>
      <c r="DE184" s="46"/>
      <c r="DF184" s="46"/>
      <c r="DG184" s="46"/>
      <c r="DH184" s="46"/>
      <c r="DI184" s="46"/>
      <c r="DJ184" s="46"/>
      <c r="DK184" s="46"/>
      <c r="DL184" s="46"/>
      <c r="DM184" s="46"/>
      <c r="DN184" s="46"/>
      <c r="DO184" s="46"/>
      <c r="DP184" s="46"/>
      <c r="DQ184"/>
      <c r="DR184"/>
      <c r="DS184"/>
      <c r="DT184"/>
      <c r="DU184"/>
      <c r="DV184"/>
      <c r="DW184"/>
      <c r="DX184"/>
      <c r="DY184"/>
      <c r="DZ184"/>
      <c r="EA184"/>
      <c r="EB184"/>
      <c r="EC184"/>
      <c r="ED184"/>
      <c r="EE184"/>
      <c r="EF184"/>
      <c r="EG184"/>
      <c r="EH184"/>
      <c r="EI184"/>
      <c r="EJ184"/>
      <c r="EK184"/>
      <c r="EL184"/>
      <c r="EM184"/>
      <c r="EN184"/>
      <c r="EO184"/>
      <c r="EP184"/>
      <c r="EQ184"/>
      <c r="ER184"/>
      <c r="ES184"/>
      <c r="ET184"/>
      <c r="EU184"/>
      <c r="EV184"/>
      <c r="EW184"/>
      <c r="EX184"/>
      <c r="EY184"/>
      <c r="EZ184"/>
      <c r="FA184"/>
      <c r="FB184"/>
      <c r="FC184"/>
      <c r="FD184"/>
      <c r="FE184"/>
      <c r="FF184"/>
      <c r="FG184"/>
      <c r="FH184"/>
      <c r="FI184"/>
      <c r="FJ184"/>
      <c r="FK184"/>
      <c r="FL184"/>
      <c r="FM184"/>
      <c r="FN184"/>
      <c r="FO184"/>
      <c r="FP184"/>
      <c r="FQ184"/>
      <c r="FR184"/>
      <c r="FS184"/>
      <c r="FT184"/>
      <c r="FU184"/>
      <c r="FV184"/>
      <c r="FW184"/>
      <c r="FX184"/>
      <c r="FY184"/>
      <c r="FZ184"/>
      <c r="GA184"/>
      <c r="GB184"/>
      <c r="GC184"/>
      <c r="GD184"/>
      <c r="GE184"/>
      <c r="GF184"/>
      <c r="GG184"/>
      <c r="GH184"/>
      <c r="GI184"/>
      <c r="GJ184"/>
      <c r="GK184"/>
      <c r="GL184"/>
      <c r="GM184"/>
      <c r="GN184"/>
      <c r="GO184"/>
      <c r="GP184"/>
      <c r="GQ184"/>
      <c r="GR184"/>
      <c r="GS184"/>
      <c r="GT184"/>
      <c r="GU184"/>
      <c r="GV184"/>
      <c r="GW184"/>
      <c r="GX184"/>
      <c r="GY184"/>
      <c r="GZ184"/>
      <c r="HA184"/>
      <c r="HB184"/>
      <c r="HC184"/>
      <c r="HD184"/>
      <c r="HE184"/>
      <c r="HF184"/>
      <c r="HG184"/>
      <c r="HH184"/>
      <c r="HI184"/>
      <c r="HJ184"/>
      <c r="HK184"/>
      <c r="HL184"/>
      <c r="HM184"/>
      <c r="HN184"/>
      <c r="HO184"/>
      <c r="HP184"/>
      <c r="HQ184"/>
      <c r="HR184"/>
      <c r="HS184"/>
      <c r="HT184"/>
      <c r="HU184"/>
      <c r="HV184"/>
      <c r="HW184"/>
      <c r="HX184"/>
      <c r="HY184"/>
      <c r="HZ184"/>
      <c r="IA184"/>
      <c r="IB184"/>
      <c r="IC184"/>
      <c r="ID184"/>
      <c r="IE184"/>
      <c r="IF184"/>
      <c r="IG184"/>
      <c r="IH184"/>
      <c r="II184"/>
      <c r="IJ184"/>
      <c r="IK184"/>
      <c r="IL184"/>
      <c r="IM184"/>
      <c r="IN184"/>
      <c r="IO184"/>
      <c r="IP184"/>
      <c r="IQ184"/>
      <c r="IR184"/>
      <c r="IS184"/>
      <c r="IT184"/>
      <c r="IU184"/>
      <c r="IV184"/>
      <c r="IW184"/>
      <c r="IX184"/>
      <c r="IY184"/>
      <c r="IZ184"/>
      <c r="JA184"/>
      <c r="JB184"/>
      <c r="JC184"/>
      <c r="JD184"/>
      <c r="JE184"/>
      <c r="JF184"/>
      <c r="JG184"/>
      <c r="JH184"/>
      <c r="JI184"/>
      <c r="JJ184"/>
      <c r="JK184"/>
      <c r="JL184"/>
      <c r="JM184"/>
      <c r="JN184"/>
      <c r="JO184"/>
      <c r="JP184"/>
      <c r="JQ184"/>
      <c r="JR184"/>
      <c r="JS184"/>
      <c r="JT184"/>
      <c r="JU184"/>
      <c r="JV184"/>
      <c r="JW184"/>
      <c r="JX184"/>
      <c r="JY184"/>
      <c r="JZ184"/>
      <c r="KA184"/>
      <c r="KB184"/>
      <c r="KC184"/>
      <c r="KD184"/>
      <c r="KE184"/>
      <c r="KF184"/>
      <c r="KG184"/>
      <c r="KH184"/>
      <c r="KI184"/>
      <c r="KJ184"/>
      <c r="KK184"/>
      <c r="KL184"/>
      <c r="KM184"/>
      <c r="KN184"/>
      <c r="KO184"/>
      <c r="KP184"/>
      <c r="KQ184"/>
      <c r="KR184"/>
      <c r="KS184"/>
      <c r="KT184"/>
      <c r="KU184"/>
      <c r="KV184"/>
      <c r="KW184"/>
      <c r="KX184"/>
      <c r="KY184"/>
      <c r="KZ184"/>
      <c r="LA184"/>
      <c r="LB184"/>
      <c r="LC184"/>
      <c r="LD184"/>
      <c r="LE184"/>
      <c r="LF184"/>
      <c r="LG184"/>
      <c r="LH184"/>
      <c r="LI184"/>
      <c r="LJ184"/>
      <c r="LK184"/>
      <c r="LL184"/>
      <c r="LM184"/>
      <c r="LN184"/>
      <c r="LO184"/>
      <c r="LP184"/>
      <c r="LQ184"/>
      <c r="LR184"/>
      <c r="LS184"/>
      <c r="LT184"/>
      <c r="LU184"/>
      <c r="LV184"/>
      <c r="LW184"/>
      <c r="LX184"/>
      <c r="LY184"/>
      <c r="LZ184"/>
      <c r="MA184"/>
      <c r="MB184"/>
      <c r="MC184"/>
      <c r="MD184"/>
      <c r="ME184"/>
      <c r="MF184"/>
      <c r="MG184"/>
      <c r="MH184"/>
      <c r="MI184"/>
      <c r="MJ184"/>
      <c r="MK184"/>
      <c r="ML184"/>
      <c r="MM184"/>
      <c r="MN184"/>
      <c r="MO184"/>
      <c r="MP184"/>
      <c r="MQ184"/>
      <c r="MR184"/>
      <c r="MS184"/>
      <c r="MT184"/>
      <c r="MU184"/>
      <c r="MV184"/>
      <c r="MW184"/>
      <c r="MX184"/>
      <c r="MY184"/>
      <c r="MZ184"/>
      <c r="NA184"/>
      <c r="NB184"/>
      <c r="NC184"/>
      <c r="ND184"/>
      <c r="NE184"/>
      <c r="NF184"/>
      <c r="NG184"/>
      <c r="NH184"/>
      <c r="NI184"/>
      <c r="NJ184"/>
      <c r="NK184"/>
      <c r="NL184"/>
      <c r="NM184"/>
      <c r="NN184"/>
      <c r="NO184"/>
      <c r="NP184"/>
      <c r="NQ184"/>
      <c r="NR184"/>
      <c r="NS184"/>
      <c r="NT184"/>
      <c r="NU184"/>
      <c r="NV184"/>
      <c r="NW184"/>
      <c r="NX184"/>
      <c r="NY184"/>
      <c r="NZ184"/>
      <c r="OA184"/>
      <c r="OB184"/>
      <c r="OC184"/>
      <c r="OD184"/>
      <c r="OE184"/>
      <c r="OF184"/>
      <c r="OG184"/>
      <c r="OH184"/>
      <c r="OI184"/>
      <c r="OJ184"/>
      <c r="OK184"/>
      <c r="OL184"/>
      <c r="OM184"/>
      <c r="ON184"/>
      <c r="OO184"/>
      <c r="OP184"/>
      <c r="OQ184"/>
      <c r="OR184"/>
      <c r="OS184"/>
      <c r="OT184"/>
      <c r="OU184"/>
      <c r="OV184"/>
      <c r="OW184"/>
      <c r="OX184"/>
      <c r="OY184"/>
      <c r="OZ184"/>
      <c r="PA184"/>
      <c r="PB184"/>
      <c r="PC184"/>
      <c r="PD184"/>
      <c r="PE184"/>
      <c r="PF184"/>
      <c r="PG184"/>
      <c r="PH184"/>
      <c r="PI184"/>
      <c r="PJ184"/>
      <c r="PK184"/>
      <c r="PL184"/>
      <c r="PM184"/>
      <c r="PN184"/>
      <c r="PO184"/>
      <c r="PP184"/>
      <c r="PQ184"/>
      <c r="PR184"/>
      <c r="PS184"/>
      <c r="PT184"/>
      <c r="PU184"/>
      <c r="PV184"/>
      <c r="PW184"/>
      <c r="PX184"/>
      <c r="PY184"/>
      <c r="PZ184"/>
      <c r="QA184"/>
      <c r="QB184"/>
      <c r="QC184"/>
      <c r="QD184"/>
      <c r="QE184"/>
      <c r="QF184"/>
      <c r="QG184"/>
      <c r="QH184"/>
      <c r="QI184"/>
      <c r="QJ184"/>
      <c r="QK184"/>
      <c r="QL184"/>
      <c r="QM184"/>
      <c r="QN184"/>
      <c r="QO184"/>
      <c r="QP184"/>
      <c r="QQ184"/>
      <c r="QR184"/>
      <c r="QS184"/>
      <c r="QT184"/>
      <c r="QU184"/>
      <c r="QV184"/>
      <c r="QW184"/>
      <c r="QX184"/>
      <c r="QY184"/>
      <c r="QZ184"/>
      <c r="RA184"/>
      <c r="RB184"/>
      <c r="RC184"/>
      <c r="RD184"/>
      <c r="RE184"/>
      <c r="RF184"/>
      <c r="RG184"/>
      <c r="RH184"/>
      <c r="RI184"/>
      <c r="RJ184"/>
      <c r="RK184"/>
      <c r="RL184"/>
      <c r="RM184"/>
      <c r="RN184"/>
      <c r="RO184"/>
      <c r="RP184"/>
      <c r="RQ184"/>
      <c r="RR184"/>
      <c r="RS184"/>
      <c r="RT184"/>
      <c r="RU184"/>
      <c r="RV184"/>
      <c r="RW184"/>
      <c r="RX184"/>
      <c r="RY184"/>
      <c r="RZ184"/>
      <c r="SA184"/>
      <c r="SB184"/>
      <c r="SC184"/>
      <c r="SD184"/>
      <c r="SE184"/>
      <c r="SF184"/>
      <c r="SG184"/>
      <c r="SH184"/>
      <c r="SI184"/>
      <c r="SJ184"/>
      <c r="SK184"/>
      <c r="SL184"/>
      <c r="SM184"/>
      <c r="SN184"/>
      <c r="SO184"/>
      <c r="SP184"/>
      <c r="SQ184"/>
      <c r="SR184"/>
      <c r="SS184"/>
      <c r="ST184"/>
      <c r="SU184"/>
      <c r="SV184"/>
      <c r="SW184"/>
      <c r="SX184"/>
      <c r="SY184"/>
      <c r="SZ184"/>
      <c r="TA184"/>
      <c r="TB184"/>
      <c r="TC184"/>
      <c r="TD184"/>
      <c r="TE184"/>
      <c r="TF184"/>
      <c r="TG184"/>
      <c r="TH184"/>
      <c r="TI184"/>
      <c r="TJ184"/>
      <c r="TK184"/>
      <c r="TL184"/>
      <c r="TM184"/>
      <c r="TN184"/>
      <c r="TO184"/>
      <c r="TP184"/>
      <c r="TQ184"/>
      <c r="TR184"/>
      <c r="TS184"/>
      <c r="TT184"/>
      <c r="TU184"/>
      <c r="TV184"/>
      <c r="TW184"/>
      <c r="TX184"/>
      <c r="TY184"/>
      <c r="TZ184"/>
      <c r="UA184"/>
      <c r="UB184"/>
      <c r="UC184"/>
      <c r="UD184"/>
      <c r="UE184"/>
      <c r="UF184"/>
      <c r="UG184"/>
      <c r="UH184"/>
      <c r="UI184"/>
      <c r="UJ184"/>
      <c r="UK184"/>
      <c r="UL184"/>
      <c r="UM184"/>
      <c r="UN184"/>
      <c r="UO184"/>
      <c r="UP184"/>
      <c r="UQ184"/>
      <c r="UR184"/>
      <c r="US184"/>
      <c r="UT184"/>
      <c r="UU184"/>
      <c r="UV184"/>
      <c r="UW184"/>
      <c r="UX184"/>
      <c r="UY184"/>
      <c r="UZ184"/>
      <c r="VA184"/>
      <c r="VB184"/>
      <c r="VC184"/>
      <c r="VD184"/>
      <c r="VE184"/>
      <c r="VF184"/>
      <c r="VG184"/>
      <c r="VH184"/>
      <c r="VI184"/>
      <c r="VJ184"/>
      <c r="VK184"/>
      <c r="VL184"/>
      <c r="VM184"/>
      <c r="VN184"/>
      <c r="VO184"/>
      <c r="VP184"/>
      <c r="VQ184"/>
      <c r="VR184"/>
      <c r="VS184"/>
      <c r="VT184"/>
      <c r="VU184"/>
      <c r="VV184"/>
      <c r="VW184"/>
      <c r="VX184"/>
      <c r="VY184"/>
      <c r="VZ184"/>
      <c r="WA184"/>
      <c r="WB184"/>
      <c r="WC184"/>
      <c r="WD184"/>
      <c r="WE184"/>
      <c r="WF184"/>
      <c r="WG184"/>
      <c r="WH184"/>
      <c r="WI184"/>
      <c r="WJ184"/>
      <c r="WK184"/>
      <c r="WL184"/>
      <c r="WM184"/>
      <c r="WN184"/>
      <c r="WO184"/>
      <c r="WP184"/>
      <c r="WQ184"/>
      <c r="WR184"/>
      <c r="WS184"/>
      <c r="WT184"/>
      <c r="WU184"/>
      <c r="WV184"/>
      <c r="WW184"/>
      <c r="WX184"/>
      <c r="WY184"/>
      <c r="WZ184"/>
      <c r="XA184"/>
      <c r="XB184"/>
      <c r="XC184"/>
      <c r="XD184"/>
      <c r="XE184"/>
      <c r="XF184"/>
      <c r="XG184"/>
      <c r="XH184"/>
      <c r="XI184"/>
      <c r="XJ184"/>
      <c r="XK184"/>
      <c r="XL184"/>
      <c r="XM184"/>
      <c r="XN184"/>
      <c r="XO184"/>
      <c r="XP184"/>
      <c r="XQ184"/>
      <c r="XR184"/>
      <c r="XS184"/>
      <c r="XT184"/>
      <c r="XU184"/>
      <c r="XV184"/>
      <c r="XW184"/>
      <c r="XX184"/>
      <c r="XY184"/>
      <c r="XZ184"/>
      <c r="YA184"/>
      <c r="YB184"/>
      <c r="YC184"/>
      <c r="YD184"/>
      <c r="YE184"/>
      <c r="YF184"/>
      <c r="YG184"/>
      <c r="YH184"/>
      <c r="YI184"/>
      <c r="YJ184"/>
      <c r="YK184"/>
      <c r="YL184"/>
      <c r="YM184"/>
      <c r="YN184"/>
      <c r="YO184"/>
      <c r="YP184"/>
      <c r="YQ184"/>
      <c r="YR184"/>
      <c r="YS184"/>
      <c r="YT184"/>
      <c r="YU184"/>
      <c r="YV184"/>
      <c r="YW184"/>
      <c r="YX184"/>
      <c r="YY184"/>
      <c r="YZ184"/>
      <c r="ZA184"/>
      <c r="ZB184"/>
      <c r="ZC184"/>
      <c r="ZD184"/>
      <c r="ZE184"/>
      <c r="ZF184"/>
      <c r="ZG184"/>
      <c r="ZH184"/>
      <c r="ZI184"/>
      <c r="ZJ184"/>
      <c r="ZK184"/>
      <c r="ZL184"/>
      <c r="ZM184"/>
      <c r="ZN184"/>
      <c r="ZO184"/>
      <c r="ZP184"/>
      <c r="ZQ184"/>
      <c r="ZR184"/>
      <c r="ZS184"/>
      <c r="ZT184"/>
      <c r="ZU184"/>
      <c r="ZV184"/>
      <c r="ZW184"/>
      <c r="ZX184"/>
      <c r="ZY184"/>
      <c r="ZZ184" s="52"/>
      <c r="AAA184" s="192"/>
      <c r="AAD184" s="90"/>
      <c r="AAE184" s="520">
        <f t="shared" si="105"/>
        <v>0</v>
      </c>
      <c r="AAF184" s="90" t="s">
        <v>0</v>
      </c>
      <c r="AAG184" s="73">
        <f t="shared" si="110"/>
        <v>0</v>
      </c>
      <c r="AAH184" s="73">
        <f t="shared" ref="AAH184" si="122">G184</f>
        <v>0</v>
      </c>
      <c r="AAI184" s="72"/>
      <c r="AAJ184" s="72"/>
      <c r="AAK184" s="491"/>
      <c r="AAL184" s="90"/>
    </row>
    <row r="185" spans="1:715" s="23" customFormat="1" ht="15.75" hidden="1" customHeight="1" outlineLevel="1">
      <c r="A185" s="171"/>
      <c r="B185" s="438" t="str">
        <f>AAK185</f>
        <v>AndreaRW coordinates with team to:</v>
      </c>
      <c r="C185" s="425" t="s">
        <v>0</v>
      </c>
      <c r="D185" s="374"/>
      <c r="E185" s="374"/>
      <c r="F185" s="374"/>
      <c r="G185" s="374"/>
      <c r="H185" s="374"/>
      <c r="I185" s="244"/>
      <c r="J185" s="193"/>
      <c r="K185" s="193"/>
      <c r="L185" s="46"/>
      <c r="M185" s="46"/>
      <c r="N185" s="46"/>
      <c r="O185" s="46"/>
      <c r="P185" s="46"/>
      <c r="Q185" s="46"/>
      <c r="R185" s="46"/>
      <c r="S185" s="46"/>
      <c r="T185" s="46"/>
      <c r="U185" s="46"/>
      <c r="V185" s="46"/>
      <c r="W185" s="46"/>
      <c r="X185" s="46"/>
      <c r="Y185" s="46"/>
      <c r="Z185" s="46"/>
      <c r="AA185" s="46"/>
      <c r="AB185" s="46"/>
      <c r="AC185" s="46"/>
      <c r="AD185" s="46"/>
      <c r="AE185" s="46"/>
      <c r="AF185" s="46"/>
      <c r="AG185" s="46"/>
      <c r="AH185" s="46"/>
      <c r="AI185" s="46"/>
      <c r="AJ185" s="46"/>
      <c r="AK185" s="46"/>
      <c r="AL185" s="46"/>
      <c r="AM185" s="46"/>
      <c r="AN185" s="46"/>
      <c r="AO185" s="46"/>
      <c r="AP185" s="46"/>
      <c r="AQ185" s="46"/>
      <c r="AR185" s="46"/>
      <c r="AS185" s="46"/>
      <c r="AT185" s="46"/>
      <c r="AU185" s="46"/>
      <c r="AV185" s="46"/>
      <c r="AW185" s="46"/>
      <c r="AX185" s="46"/>
      <c r="AY185" s="46"/>
      <c r="AZ185" s="46"/>
      <c r="BA185" s="46"/>
      <c r="BB185" s="46"/>
      <c r="BC185" s="46"/>
      <c r="BD185" s="46"/>
      <c r="BE185" s="46"/>
      <c r="BF185" s="46"/>
      <c r="BG185" s="46"/>
      <c r="BH185" s="46"/>
      <c r="BI185" s="46"/>
      <c r="BJ185" s="46"/>
      <c r="BK185" s="46"/>
      <c r="BL185" s="46"/>
      <c r="BM185" s="46"/>
      <c r="BN185" s="46"/>
      <c r="BO185" s="46"/>
      <c r="BP185" s="46"/>
      <c r="BQ185" s="46"/>
      <c r="BR185" s="46"/>
      <c r="BS185" s="46"/>
      <c r="BT185" s="46"/>
      <c r="BU185" s="46"/>
      <c r="BV185" s="46"/>
      <c r="BW185" s="46"/>
      <c r="BX185" s="46"/>
      <c r="BY185" s="46"/>
      <c r="BZ185" s="46"/>
      <c r="CA185" s="46"/>
      <c r="CB185" s="46"/>
      <c r="CC185" s="46"/>
      <c r="CD185" s="46"/>
      <c r="CE185" s="46"/>
      <c r="CF185" s="46"/>
      <c r="CG185" s="46"/>
      <c r="CH185" s="46"/>
      <c r="CI185" s="46"/>
      <c r="CJ185" s="46"/>
      <c r="CK185" s="46"/>
      <c r="CL185" s="46"/>
      <c r="CM185" s="46"/>
      <c r="CN185" s="46"/>
      <c r="CO185" s="46"/>
      <c r="CP185" s="46"/>
      <c r="CQ185" s="46"/>
      <c r="CR185" s="46"/>
      <c r="CS185" s="46"/>
      <c r="CT185" s="46"/>
      <c r="CU185" s="46"/>
      <c r="CV185" s="46"/>
      <c r="CW185" s="46"/>
      <c r="CX185" s="46"/>
      <c r="CY185" s="46"/>
      <c r="CZ185" s="46"/>
      <c r="DA185" s="46"/>
      <c r="DB185" s="46"/>
      <c r="DC185" s="46"/>
      <c r="DD185" s="46"/>
      <c r="DE185" s="46"/>
      <c r="DF185" s="46"/>
      <c r="DG185" s="46"/>
      <c r="DH185" s="46"/>
      <c r="DI185" s="46"/>
      <c r="DJ185" s="46"/>
      <c r="DK185" s="46"/>
      <c r="DL185" s="46"/>
      <c r="DM185" s="46"/>
      <c r="DN185" s="46"/>
      <c r="DO185" s="46"/>
      <c r="DP185" s="46"/>
      <c r="DQ185"/>
      <c r="DR185"/>
      <c r="DS185"/>
      <c r="DT185"/>
      <c r="DU185"/>
      <c r="DV185"/>
      <c r="DW185"/>
      <c r="DX185"/>
      <c r="DY185"/>
      <c r="DZ185"/>
      <c r="EA185"/>
      <c r="EB185"/>
      <c r="EC185"/>
      <c r="ED185"/>
      <c r="EE185"/>
      <c r="EF185"/>
      <c r="EG185"/>
      <c r="EH185"/>
      <c r="EI185"/>
      <c r="EJ185"/>
      <c r="EK185"/>
      <c r="EL185"/>
      <c r="EM185"/>
      <c r="EN185"/>
      <c r="EO185"/>
      <c r="EP185"/>
      <c r="EQ185"/>
      <c r="ER185"/>
      <c r="ES185"/>
      <c r="ET185"/>
      <c r="EU185"/>
      <c r="EV185"/>
      <c r="EW185"/>
      <c r="EX185"/>
      <c r="EY185"/>
      <c r="EZ185"/>
      <c r="FA185"/>
      <c r="FB185"/>
      <c r="FC185"/>
      <c r="FD185"/>
      <c r="FE185"/>
      <c r="FF185"/>
      <c r="FG185"/>
      <c r="FH185"/>
      <c r="FI185"/>
      <c r="FJ185"/>
      <c r="FK185"/>
      <c r="FL185"/>
      <c r="FM185"/>
      <c r="FN185"/>
      <c r="FO185"/>
      <c r="FP185"/>
      <c r="FQ185"/>
      <c r="FR185"/>
      <c r="FS185"/>
      <c r="FT185"/>
      <c r="FU185"/>
      <c r="FV185"/>
      <c r="FW185"/>
      <c r="FX185"/>
      <c r="FY185"/>
      <c r="FZ185"/>
      <c r="GA185"/>
      <c r="GB185"/>
      <c r="GC185"/>
      <c r="GD185"/>
      <c r="GE185"/>
      <c r="GF185"/>
      <c r="GG185"/>
      <c r="GH185"/>
      <c r="GI185"/>
      <c r="GJ185"/>
      <c r="GK185"/>
      <c r="GL185"/>
      <c r="GM185"/>
      <c r="GN185"/>
      <c r="GO185"/>
      <c r="GP185"/>
      <c r="GQ185"/>
      <c r="GR185"/>
      <c r="GS185"/>
      <c r="GT185"/>
      <c r="GU185"/>
      <c r="GV185"/>
      <c r="GW185"/>
      <c r="GX185"/>
      <c r="GY185"/>
      <c r="GZ185"/>
      <c r="HA185"/>
      <c r="HB185"/>
      <c r="HC185"/>
      <c r="HD185"/>
      <c r="HE185"/>
      <c r="HF185"/>
      <c r="HG185"/>
      <c r="HH185"/>
      <c r="HI185"/>
      <c r="HJ185"/>
      <c r="HK185"/>
      <c r="HL185"/>
      <c r="HM185"/>
      <c r="HN185"/>
      <c r="HO185"/>
      <c r="HP185"/>
      <c r="HQ185"/>
      <c r="HR185"/>
      <c r="HS185"/>
      <c r="HT185"/>
      <c r="HU185"/>
      <c r="HV185"/>
      <c r="HW185"/>
      <c r="HX185"/>
      <c r="HY185"/>
      <c r="HZ185"/>
      <c r="IA185"/>
      <c r="IB185"/>
      <c r="IC185"/>
      <c r="ID185"/>
      <c r="IE185"/>
      <c r="IF185"/>
      <c r="IG185"/>
      <c r="IH185"/>
      <c r="II185"/>
      <c r="IJ185"/>
      <c r="IK185"/>
      <c r="IL185"/>
      <c r="IM185"/>
      <c r="IN185"/>
      <c r="IO185"/>
      <c r="IP185"/>
      <c r="IQ185"/>
      <c r="IR185"/>
      <c r="IS185"/>
      <c r="IT185"/>
      <c r="IU185"/>
      <c r="IV185"/>
      <c r="IW185"/>
      <c r="IX185"/>
      <c r="IY185"/>
      <c r="IZ185"/>
      <c r="JA185"/>
      <c r="JB185"/>
      <c r="JC185"/>
      <c r="JD185"/>
      <c r="JE185"/>
      <c r="JF185"/>
      <c r="JG185"/>
      <c r="JH185"/>
      <c r="JI185"/>
      <c r="JJ185"/>
      <c r="JK185"/>
      <c r="JL185"/>
      <c r="JM185"/>
      <c r="JN185"/>
      <c r="JO185"/>
      <c r="JP185"/>
      <c r="JQ185"/>
      <c r="JR185"/>
      <c r="JS185"/>
      <c r="JT185"/>
      <c r="JU185"/>
      <c r="JV185"/>
      <c r="JW185"/>
      <c r="JX185"/>
      <c r="JY185"/>
      <c r="JZ185"/>
      <c r="KA185"/>
      <c r="KB185"/>
      <c r="KC185"/>
      <c r="KD185"/>
      <c r="KE185"/>
      <c r="KF185"/>
      <c r="KG185"/>
      <c r="KH185"/>
      <c r="KI185"/>
      <c r="KJ185"/>
      <c r="KK185"/>
      <c r="KL185"/>
      <c r="KM185"/>
      <c r="KN185"/>
      <c r="KO185"/>
      <c r="KP185"/>
      <c r="KQ185"/>
      <c r="KR185"/>
      <c r="KS185"/>
      <c r="KT185"/>
      <c r="KU185"/>
      <c r="KV185"/>
      <c r="KW185"/>
      <c r="KX185"/>
      <c r="KY185"/>
      <c r="KZ185"/>
      <c r="LA185"/>
      <c r="LB185"/>
      <c r="LC185"/>
      <c r="LD185"/>
      <c r="LE185"/>
      <c r="LF185"/>
      <c r="LG185"/>
      <c r="LH185"/>
      <c r="LI185"/>
      <c r="LJ185"/>
      <c r="LK185"/>
      <c r="LL185"/>
      <c r="LM185"/>
      <c r="LN185"/>
      <c r="LO185"/>
      <c r="LP185"/>
      <c r="LQ185"/>
      <c r="LR185"/>
      <c r="LS185"/>
      <c r="LT185"/>
      <c r="LU185"/>
      <c r="LV185"/>
      <c r="LW185"/>
      <c r="LX185"/>
      <c r="LY185"/>
      <c r="LZ185"/>
      <c r="MA185"/>
      <c r="MB185"/>
      <c r="MC185"/>
      <c r="MD185"/>
      <c r="ME185"/>
      <c r="MF185"/>
      <c r="MG185"/>
      <c r="MH185"/>
      <c r="MI185"/>
      <c r="MJ185"/>
      <c r="MK185"/>
      <c r="ML185"/>
      <c r="MM185"/>
      <c r="MN185"/>
      <c r="MO185"/>
      <c r="MP185"/>
      <c r="MQ185"/>
      <c r="MR185"/>
      <c r="MS185"/>
      <c r="MT185"/>
      <c r="MU185"/>
      <c r="MV185"/>
      <c r="MW185"/>
      <c r="MX185"/>
      <c r="MY185"/>
      <c r="MZ185"/>
      <c r="NA185"/>
      <c r="NB185"/>
      <c r="NC185"/>
      <c r="ND185"/>
      <c r="NE185"/>
      <c r="NF185"/>
      <c r="NG185"/>
      <c r="NH185"/>
      <c r="NI185"/>
      <c r="NJ185"/>
      <c r="NK185"/>
      <c r="NL185"/>
      <c r="NM185"/>
      <c r="NN185"/>
      <c r="NO185"/>
      <c r="NP185"/>
      <c r="NQ185"/>
      <c r="NR185"/>
      <c r="NS185"/>
      <c r="NT185"/>
      <c r="NU185"/>
      <c r="NV185"/>
      <c r="NW185"/>
      <c r="NX185"/>
      <c r="NY185"/>
      <c r="NZ185"/>
      <c r="OA185"/>
      <c r="OB185"/>
      <c r="OC185"/>
      <c r="OD185"/>
      <c r="OE185"/>
      <c r="OF185"/>
      <c r="OG185"/>
      <c r="OH185"/>
      <c r="OI185"/>
      <c r="OJ185"/>
      <c r="OK185"/>
      <c r="OL185"/>
      <c r="OM185"/>
      <c r="ON185"/>
      <c r="OO185"/>
      <c r="OP185"/>
      <c r="OQ185"/>
      <c r="OR185"/>
      <c r="OS185"/>
      <c r="OT185"/>
      <c r="OU185"/>
      <c r="OV185"/>
      <c r="OW185"/>
      <c r="OX185"/>
      <c r="OY185"/>
      <c r="OZ185"/>
      <c r="PA185"/>
      <c r="PB185"/>
      <c r="PC185"/>
      <c r="PD185"/>
      <c r="PE185"/>
      <c r="PF185"/>
      <c r="PG185"/>
      <c r="PH185"/>
      <c r="PI185"/>
      <c r="PJ185"/>
      <c r="PK185"/>
      <c r="PL185"/>
      <c r="PM185"/>
      <c r="PN185"/>
      <c r="PO185"/>
      <c r="PP185"/>
      <c r="PQ185"/>
      <c r="PR185"/>
      <c r="PS185"/>
      <c r="PT185"/>
      <c r="PU185"/>
      <c r="PV185"/>
      <c r="PW185"/>
      <c r="PX185"/>
      <c r="PY185"/>
      <c r="PZ185"/>
      <c r="QA185"/>
      <c r="QB185"/>
      <c r="QC185"/>
      <c r="QD185"/>
      <c r="QE185"/>
      <c r="QF185"/>
      <c r="QG185"/>
      <c r="QH185"/>
      <c r="QI185"/>
      <c r="QJ185"/>
      <c r="QK185"/>
      <c r="QL185"/>
      <c r="QM185"/>
      <c r="QN185"/>
      <c r="QO185"/>
      <c r="QP185"/>
      <c r="QQ185"/>
      <c r="QR185"/>
      <c r="QS185"/>
      <c r="QT185"/>
      <c r="QU185"/>
      <c r="QV185"/>
      <c r="QW185"/>
      <c r="QX185"/>
      <c r="QY185"/>
      <c r="QZ185"/>
      <c r="RA185"/>
      <c r="RB185"/>
      <c r="RC185"/>
      <c r="RD185"/>
      <c r="RE185"/>
      <c r="RF185"/>
      <c r="RG185"/>
      <c r="RH185"/>
      <c r="RI185"/>
      <c r="RJ185"/>
      <c r="RK185"/>
      <c r="RL185"/>
      <c r="RM185"/>
      <c r="RN185"/>
      <c r="RO185"/>
      <c r="RP185"/>
      <c r="RQ185"/>
      <c r="RR185"/>
      <c r="RS185"/>
      <c r="RT185"/>
      <c r="RU185"/>
      <c r="RV185"/>
      <c r="RW185"/>
      <c r="RX185"/>
      <c r="RY185"/>
      <c r="RZ185"/>
      <c r="SA185"/>
      <c r="SB185"/>
      <c r="SC185"/>
      <c r="SD185"/>
      <c r="SE185"/>
      <c r="SF185"/>
      <c r="SG185"/>
      <c r="SH185"/>
      <c r="SI185"/>
      <c r="SJ185"/>
      <c r="SK185"/>
      <c r="SL185"/>
      <c r="SM185"/>
      <c r="SN185"/>
      <c r="SO185"/>
      <c r="SP185"/>
      <c r="SQ185"/>
      <c r="SR185"/>
      <c r="SS185"/>
      <c r="ST185"/>
      <c r="SU185"/>
      <c r="SV185"/>
      <c r="SW185"/>
      <c r="SX185"/>
      <c r="SY185"/>
      <c r="SZ185"/>
      <c r="TA185"/>
      <c r="TB185"/>
      <c r="TC185"/>
      <c r="TD185"/>
      <c r="TE185"/>
      <c r="TF185"/>
      <c r="TG185"/>
      <c r="TH185"/>
      <c r="TI185"/>
      <c r="TJ185"/>
      <c r="TK185"/>
      <c r="TL185"/>
      <c r="TM185"/>
      <c r="TN185"/>
      <c r="TO185"/>
      <c r="TP185"/>
      <c r="TQ185"/>
      <c r="TR185"/>
      <c r="TS185"/>
      <c r="TT185"/>
      <c r="TU185"/>
      <c r="TV185"/>
      <c r="TW185"/>
      <c r="TX185"/>
      <c r="TY185"/>
      <c r="TZ185"/>
      <c r="UA185"/>
      <c r="UB185"/>
      <c r="UC185"/>
      <c r="UD185"/>
      <c r="UE185"/>
      <c r="UF185"/>
      <c r="UG185"/>
      <c r="UH185"/>
      <c r="UI185"/>
      <c r="UJ185"/>
      <c r="UK185"/>
      <c r="UL185"/>
      <c r="UM185"/>
      <c r="UN185"/>
      <c r="UO185"/>
      <c r="UP185"/>
      <c r="UQ185"/>
      <c r="UR185"/>
      <c r="US185"/>
      <c r="UT185"/>
      <c r="UU185"/>
      <c r="UV185"/>
      <c r="UW185"/>
      <c r="UX185"/>
      <c r="UY185"/>
      <c r="UZ185"/>
      <c r="VA185"/>
      <c r="VB185"/>
      <c r="VC185"/>
      <c r="VD185"/>
      <c r="VE185"/>
      <c r="VF185"/>
      <c r="VG185"/>
      <c r="VH185"/>
      <c r="VI185"/>
      <c r="VJ185"/>
      <c r="VK185"/>
      <c r="VL185"/>
      <c r="VM185"/>
      <c r="VN185"/>
      <c r="VO185"/>
      <c r="VP185"/>
      <c r="VQ185"/>
      <c r="VR185"/>
      <c r="VS185"/>
      <c r="VT185"/>
      <c r="VU185"/>
      <c r="VV185"/>
      <c r="VW185"/>
      <c r="VX185"/>
      <c r="VY185"/>
      <c r="VZ185"/>
      <c r="WA185"/>
      <c r="WB185"/>
      <c r="WC185"/>
      <c r="WD185"/>
      <c r="WE185"/>
      <c r="WF185"/>
      <c r="WG185"/>
      <c r="WH185"/>
      <c r="WI185"/>
      <c r="WJ185"/>
      <c r="WK185"/>
      <c r="WL185"/>
      <c r="WM185"/>
      <c r="WN185"/>
      <c r="WO185"/>
      <c r="WP185"/>
      <c r="WQ185"/>
      <c r="WR185"/>
      <c r="WS185"/>
      <c r="WT185"/>
      <c r="WU185"/>
      <c r="WV185"/>
      <c r="WW185"/>
      <c r="WX185"/>
      <c r="WY185"/>
      <c r="WZ185"/>
      <c r="XA185"/>
      <c r="XB185"/>
      <c r="XC185"/>
      <c r="XD185"/>
      <c r="XE185"/>
      <c r="XF185"/>
      <c r="XG185"/>
      <c r="XH185"/>
      <c r="XI185"/>
      <c r="XJ185"/>
      <c r="XK185"/>
      <c r="XL185"/>
      <c r="XM185"/>
      <c r="XN185"/>
      <c r="XO185"/>
      <c r="XP185"/>
      <c r="XQ185"/>
      <c r="XR185"/>
      <c r="XS185"/>
      <c r="XT185"/>
      <c r="XU185"/>
      <c r="XV185"/>
      <c r="XW185"/>
      <c r="XX185"/>
      <c r="XY185"/>
      <c r="XZ185"/>
      <c r="YA185"/>
      <c r="YB185"/>
      <c r="YC185"/>
      <c r="YD185"/>
      <c r="YE185"/>
      <c r="YF185"/>
      <c r="YG185"/>
      <c r="YH185"/>
      <c r="YI185"/>
      <c r="YJ185"/>
      <c r="YK185"/>
      <c r="YL185"/>
      <c r="YM185"/>
      <c r="YN185"/>
      <c r="YO185"/>
      <c r="YP185"/>
      <c r="YQ185"/>
      <c r="YR185"/>
      <c r="YS185"/>
      <c r="YT185"/>
      <c r="YU185"/>
      <c r="YV185"/>
      <c r="YW185"/>
      <c r="YX185"/>
      <c r="YY185"/>
      <c r="YZ185"/>
      <c r="ZA185"/>
      <c r="ZB185"/>
      <c r="ZC185"/>
      <c r="ZD185"/>
      <c r="ZE185"/>
      <c r="ZF185"/>
      <c r="ZG185"/>
      <c r="ZH185"/>
      <c r="ZI185"/>
      <c r="ZJ185"/>
      <c r="ZK185"/>
      <c r="ZL185"/>
      <c r="ZM185"/>
      <c r="ZN185"/>
      <c r="ZO185"/>
      <c r="ZP185"/>
      <c r="ZQ185"/>
      <c r="ZR185"/>
      <c r="ZS185"/>
      <c r="ZT185"/>
      <c r="ZU185"/>
      <c r="ZV185"/>
      <c r="ZW185"/>
      <c r="ZX185"/>
      <c r="ZY185"/>
      <c r="ZZ185" s="52"/>
      <c r="AAA185" s="192"/>
      <c r="AAD185" s="90"/>
      <c r="AAE185" s="520">
        <f t="shared" si="105"/>
        <v>0</v>
      </c>
      <c r="AAF185" s="190" t="s">
        <v>52</v>
      </c>
      <c r="AAG185" s="39"/>
      <c r="AAH185" s="39" t="s">
        <v>0</v>
      </c>
      <c r="AAI185" s="72"/>
      <c r="AAJ185" s="72"/>
      <c r="AAK185" s="92" t="str">
        <f>S.Staff.Lead&amp;" coordinates with team to:"</f>
        <v>AndreaRW coordinates with team to:</v>
      </c>
      <c r="AAL185" s="90"/>
    </row>
    <row r="186" spans="1:715" ht="15.75" hidden="1" customHeight="1" outlineLevel="1">
      <c r="A186" s="171"/>
      <c r="B186" s="637" t="s">
        <v>312</v>
      </c>
      <c r="C186" s="425" t="s">
        <v>0</v>
      </c>
      <c r="D186" s="450"/>
      <c r="E186" s="342">
        <f t="shared" si="112"/>
        <v>0</v>
      </c>
      <c r="F186" s="457">
        <f t="shared" ref="F186:F195" ca="1" si="123">IF(YEAR(H186)&gt;2000,NETWORKDAYS(TODAY(),H186,S.DDL_DEQClosed),0)</f>
        <v>0</v>
      </c>
      <c r="G186" s="451">
        <f t="shared" ref="G186:G195" si="124">AAG186</f>
        <v>0</v>
      </c>
      <c r="H186" s="343">
        <f t="shared" ref="H186:H195" si="125">AAH186</f>
        <v>0</v>
      </c>
      <c r="I186" s="244"/>
      <c r="J186" s="193"/>
      <c r="K186" s="193"/>
      <c r="L186" s="46"/>
      <c r="M186" s="46"/>
      <c r="N186" s="46"/>
      <c r="O186" s="46"/>
      <c r="P186" s="46"/>
      <c r="Q186" s="46"/>
      <c r="R186" s="46"/>
      <c r="S186" s="46"/>
      <c r="T186" s="46"/>
      <c r="U186" s="46"/>
      <c r="V186" s="46"/>
      <c r="W186" s="46"/>
      <c r="X186" s="46"/>
      <c r="Y186" s="46"/>
      <c r="Z186" s="46"/>
      <c r="AA186" s="46"/>
      <c r="AB186" s="46"/>
      <c r="AC186" s="46"/>
      <c r="AD186" s="46"/>
      <c r="AE186" s="46"/>
      <c r="AF186" s="46"/>
      <c r="AG186" s="46"/>
      <c r="AH186" s="46"/>
      <c r="AI186" s="46"/>
      <c r="AJ186" s="46"/>
      <c r="AK186" s="46"/>
      <c r="AL186" s="46"/>
      <c r="AM186" s="46"/>
      <c r="AN186" s="46"/>
      <c r="AO186" s="46"/>
      <c r="AP186" s="46"/>
      <c r="AQ186" s="46"/>
      <c r="AR186" s="46"/>
      <c r="AS186" s="46"/>
      <c r="AT186" s="46"/>
      <c r="AU186" s="46"/>
      <c r="AV186" s="46"/>
      <c r="AW186" s="46"/>
      <c r="AX186" s="46"/>
      <c r="AY186" s="46"/>
      <c r="AZ186" s="46"/>
      <c r="BA186" s="46"/>
      <c r="BB186" s="46"/>
      <c r="BC186" s="46"/>
      <c r="BD186" s="46"/>
      <c r="BE186" s="46"/>
      <c r="BF186" s="46"/>
      <c r="BG186" s="46"/>
      <c r="BH186" s="46"/>
      <c r="BI186" s="46"/>
      <c r="BJ186" s="46"/>
      <c r="BK186" s="46"/>
      <c r="BL186" s="46"/>
      <c r="BM186" s="46"/>
      <c r="BN186" s="46"/>
      <c r="BO186" s="46"/>
      <c r="BP186" s="46"/>
      <c r="BQ186" s="46"/>
      <c r="BR186" s="46"/>
      <c r="BS186" s="46"/>
      <c r="BT186" s="46"/>
      <c r="BU186" s="46"/>
      <c r="BV186" s="46"/>
      <c r="BW186" s="46"/>
      <c r="BX186" s="46"/>
      <c r="BY186" s="46"/>
      <c r="BZ186" s="46"/>
      <c r="CA186" s="46"/>
      <c r="CB186" s="46"/>
      <c r="CC186" s="46"/>
      <c r="CD186" s="46"/>
      <c r="CE186" s="46"/>
      <c r="CF186" s="46"/>
      <c r="CG186" s="46"/>
      <c r="CH186" s="46"/>
      <c r="CI186" s="46"/>
      <c r="CJ186" s="46"/>
      <c r="CK186" s="46"/>
      <c r="CL186" s="46"/>
      <c r="CM186" s="46"/>
      <c r="CN186" s="46"/>
      <c r="CO186" s="46"/>
      <c r="CP186" s="46"/>
      <c r="CQ186" s="46"/>
      <c r="CR186" s="46"/>
      <c r="CS186" s="46"/>
      <c r="CT186" s="46"/>
      <c r="CU186" s="46"/>
      <c r="CV186" s="46"/>
      <c r="CW186" s="46"/>
      <c r="CX186" s="46"/>
      <c r="CY186" s="46"/>
      <c r="CZ186" s="46"/>
      <c r="DA186" s="46"/>
      <c r="DB186" s="46"/>
      <c r="DC186" s="46"/>
      <c r="DD186" s="46"/>
      <c r="DE186" s="46"/>
      <c r="DF186" s="46"/>
      <c r="DG186" s="46"/>
      <c r="DH186" s="46"/>
      <c r="DI186" s="46"/>
      <c r="DJ186" s="46"/>
      <c r="DK186" s="46"/>
      <c r="DL186" s="46"/>
      <c r="DM186" s="46"/>
      <c r="DN186" s="46"/>
      <c r="DO186" s="46"/>
      <c r="DP186" s="46"/>
      <c r="AAA186" s="192"/>
      <c r="AAD186" s="90"/>
      <c r="AAE186" s="520">
        <f t="shared" si="105"/>
        <v>0</v>
      </c>
      <c r="AAF186" s="90" t="s">
        <v>0</v>
      </c>
      <c r="AAG186" s="73">
        <f t="shared" si="71"/>
        <v>0</v>
      </c>
      <c r="AAH186" s="73">
        <f t="shared" ref="AAH186:AAH195" si="126">G186</f>
        <v>0</v>
      </c>
      <c r="AAI186" s="72"/>
      <c r="AAJ186" s="72"/>
      <c r="AAK186" s="491"/>
      <c r="AAL186" s="90"/>
      <c r="AAM186"/>
    </row>
    <row r="187" spans="1:715" s="23" customFormat="1" ht="15.75" hidden="1" customHeight="1" outlineLevel="1">
      <c r="A187" s="171"/>
      <c r="B187" s="637" t="s">
        <v>519</v>
      </c>
      <c r="C187" s="425" t="s">
        <v>0</v>
      </c>
      <c r="D187" s="450"/>
      <c r="E187" s="342">
        <f t="shared" ref="E187" si="127">NETWORKDAYS(G187,H187,S.DDL_DEQClosed)</f>
        <v>0</v>
      </c>
      <c r="F187" s="457">
        <f t="shared" ref="F187" ca="1" si="128">IF(YEAR(H187)&gt;2000,NETWORKDAYS(TODAY(),H187,S.DDL_DEQClosed),0)</f>
        <v>0</v>
      </c>
      <c r="G187" s="451">
        <f t="shared" ref="G187" si="129">AAG187</f>
        <v>0</v>
      </c>
      <c r="H187" s="343">
        <f t="shared" ref="H187" si="130">AAH187</f>
        <v>0</v>
      </c>
      <c r="I187" s="244"/>
      <c r="J187" s="193"/>
      <c r="K187" s="193"/>
      <c r="L187" s="46"/>
      <c r="M187" s="46"/>
      <c r="N187" s="46"/>
      <c r="O187" s="46"/>
      <c r="P187" s="46"/>
      <c r="Q187" s="46"/>
      <c r="R187" s="46"/>
      <c r="S187" s="46"/>
      <c r="T187" s="46"/>
      <c r="U187" s="46"/>
      <c r="V187" s="46"/>
      <c r="W187" s="46"/>
      <c r="X187" s="46"/>
      <c r="Y187" s="46"/>
      <c r="Z187" s="46"/>
      <c r="AA187" s="46"/>
      <c r="AB187" s="46"/>
      <c r="AC187" s="46"/>
      <c r="AD187" s="46"/>
      <c r="AE187" s="46"/>
      <c r="AF187" s="46"/>
      <c r="AG187" s="46"/>
      <c r="AH187" s="46"/>
      <c r="AI187" s="46"/>
      <c r="AJ187" s="46"/>
      <c r="AK187" s="46"/>
      <c r="AL187" s="46"/>
      <c r="AM187" s="46"/>
      <c r="AN187" s="46"/>
      <c r="AO187" s="46"/>
      <c r="AP187" s="46"/>
      <c r="AQ187" s="46"/>
      <c r="AR187" s="46"/>
      <c r="AS187" s="46"/>
      <c r="AT187" s="46"/>
      <c r="AU187" s="46"/>
      <c r="AV187" s="46"/>
      <c r="AW187" s="46"/>
      <c r="AX187" s="46"/>
      <c r="AY187" s="46"/>
      <c r="AZ187" s="46"/>
      <c r="BA187" s="46"/>
      <c r="BB187" s="46"/>
      <c r="BC187" s="46"/>
      <c r="BD187" s="46"/>
      <c r="BE187" s="46"/>
      <c r="BF187" s="46"/>
      <c r="BG187" s="46"/>
      <c r="BH187" s="46"/>
      <c r="BI187" s="46"/>
      <c r="BJ187" s="46"/>
      <c r="BK187" s="46"/>
      <c r="BL187" s="46"/>
      <c r="BM187" s="46"/>
      <c r="BN187" s="46"/>
      <c r="BO187" s="46"/>
      <c r="BP187" s="46"/>
      <c r="BQ187" s="46"/>
      <c r="BR187" s="46"/>
      <c r="BS187" s="46"/>
      <c r="BT187" s="46"/>
      <c r="BU187" s="46"/>
      <c r="BV187" s="46"/>
      <c r="BW187" s="46"/>
      <c r="BX187" s="46"/>
      <c r="BY187" s="46"/>
      <c r="BZ187" s="46"/>
      <c r="CA187" s="46"/>
      <c r="CB187" s="46"/>
      <c r="CC187" s="46"/>
      <c r="CD187" s="46"/>
      <c r="CE187" s="46"/>
      <c r="CF187" s="46"/>
      <c r="CG187" s="46"/>
      <c r="CH187" s="46"/>
      <c r="CI187" s="46"/>
      <c r="CJ187" s="46"/>
      <c r="CK187" s="46"/>
      <c r="CL187" s="46"/>
      <c r="CM187" s="46"/>
      <c r="CN187" s="46"/>
      <c r="CO187" s="46"/>
      <c r="CP187" s="46"/>
      <c r="CQ187" s="46"/>
      <c r="CR187" s="46"/>
      <c r="CS187" s="46"/>
      <c r="CT187" s="46"/>
      <c r="CU187" s="46"/>
      <c r="CV187" s="46"/>
      <c r="CW187" s="46"/>
      <c r="CX187" s="46"/>
      <c r="CY187" s="46"/>
      <c r="CZ187" s="46"/>
      <c r="DA187" s="46"/>
      <c r="DB187" s="46"/>
      <c r="DC187" s="46"/>
      <c r="DD187" s="46"/>
      <c r="DE187" s="46"/>
      <c r="DF187" s="46"/>
      <c r="DG187" s="46"/>
      <c r="DH187" s="46"/>
      <c r="DI187" s="46"/>
      <c r="DJ187" s="46"/>
      <c r="DK187" s="46"/>
      <c r="DL187" s="46"/>
      <c r="DM187" s="46"/>
      <c r="DN187" s="46"/>
      <c r="DO187" s="46"/>
      <c r="DP187" s="46"/>
      <c r="ZZ187" s="52"/>
      <c r="AAA187" s="192"/>
      <c r="AAD187" s="90"/>
      <c r="AAE187" s="520">
        <f t="shared" si="105"/>
        <v>0</v>
      </c>
      <c r="AAF187" s="90" t="s">
        <v>0</v>
      </c>
      <c r="AAG187" s="73">
        <f t="shared" si="71"/>
        <v>0</v>
      </c>
      <c r="AAH187" s="73">
        <f t="shared" ref="AAH187" si="131">G187</f>
        <v>0</v>
      </c>
      <c r="AAI187" s="72"/>
      <c r="AAJ187" s="72"/>
      <c r="AAK187" s="491"/>
      <c r="AAL187" s="90"/>
    </row>
    <row r="188" spans="1:715" s="23" customFormat="1" ht="15" hidden="1" customHeight="1" outlineLevel="1">
      <c r="A188" s="171"/>
      <c r="B188" s="799" t="s">
        <v>514</v>
      </c>
      <c r="C188" s="376"/>
      <c r="I188" s="244"/>
      <c r="J188" s="194"/>
      <c r="K188" s="49"/>
      <c r="L188" s="49"/>
      <c r="M188" s="49"/>
      <c r="N188" s="49"/>
      <c r="O188" s="49"/>
      <c r="P188" s="49"/>
      <c r="Q188" s="49"/>
      <c r="R188" s="49"/>
      <c r="S188" s="49"/>
      <c r="T188" s="49"/>
      <c r="U188" s="49"/>
      <c r="V188" s="49"/>
      <c r="W188" s="49"/>
      <c r="X188" s="49"/>
      <c r="Y188" s="49"/>
      <c r="Z188" s="49"/>
      <c r="AA188" s="49"/>
      <c r="AB188" s="49"/>
      <c r="AC188" s="49"/>
      <c r="AD188" s="49"/>
      <c r="AE188" s="49"/>
      <c r="AF188" s="49"/>
      <c r="AG188" s="49"/>
      <c r="AH188" s="49"/>
      <c r="AI188" s="49"/>
      <c r="AJ188" s="49"/>
      <c r="AK188" s="49"/>
      <c r="AL188" s="49"/>
      <c r="AM188" s="49"/>
      <c r="AN188" s="49"/>
      <c r="AO188" s="49"/>
      <c r="AP188" s="49"/>
      <c r="AQ188" s="49"/>
      <c r="AR188" s="49"/>
      <c r="AS188" s="49"/>
      <c r="AT188" s="49"/>
      <c r="AU188" s="49"/>
      <c r="AV188" s="49"/>
      <c r="AW188" s="49"/>
      <c r="AX188" s="49"/>
      <c r="AY188" s="49"/>
      <c r="AZ188" s="49"/>
      <c r="BA188" s="49"/>
      <c r="BB188" s="49"/>
      <c r="BC188" s="49"/>
      <c r="BD188" s="49"/>
      <c r="BE188" s="49"/>
      <c r="BF188" s="49"/>
      <c r="BG188" s="49"/>
      <c r="BH188" s="49"/>
      <c r="BI188" s="49"/>
      <c r="BJ188" s="49"/>
      <c r="BK188" s="49"/>
      <c r="BL188" s="49"/>
      <c r="BM188" s="49"/>
      <c r="BN188" s="49"/>
      <c r="BO188" s="49"/>
      <c r="BP188" s="49"/>
      <c r="BQ188" s="49"/>
      <c r="BR188" s="49"/>
      <c r="BS188" s="49"/>
      <c r="BT188" s="49"/>
      <c r="BU188" s="49"/>
      <c r="BV188" s="49"/>
      <c r="BW188" s="49"/>
      <c r="BX188" s="49"/>
      <c r="BY188" s="49"/>
      <c r="BZ188" s="49"/>
      <c r="CA188" s="49"/>
      <c r="CB188" s="49"/>
      <c r="CC188" s="49"/>
      <c r="CD188" s="49"/>
      <c r="CE188" s="49"/>
      <c r="CF188" s="49"/>
      <c r="CG188" s="49"/>
      <c r="CH188" s="49"/>
      <c r="CI188" s="49"/>
      <c r="CJ188" s="49"/>
      <c r="CK188" s="49"/>
      <c r="CL188" s="49"/>
      <c r="CM188" s="49"/>
      <c r="CN188" s="49"/>
      <c r="CO188" s="49"/>
      <c r="CP188" s="49"/>
      <c r="CQ188" s="49"/>
      <c r="CR188" s="49"/>
      <c r="CS188" s="49"/>
      <c r="CT188" s="49"/>
      <c r="CU188" s="49"/>
      <c r="CV188" s="49"/>
      <c r="CW188" s="49"/>
      <c r="CX188" s="49"/>
      <c r="CY188" s="49"/>
      <c r="CZ188" s="49"/>
      <c r="DA188" s="49"/>
      <c r="DB188" s="49"/>
      <c r="DC188" s="49"/>
      <c r="DD188" s="49"/>
      <c r="DE188" s="49"/>
      <c r="DF188" s="49"/>
      <c r="DG188" s="49"/>
      <c r="DH188" s="49"/>
      <c r="DI188" s="49"/>
      <c r="DJ188" s="49"/>
      <c r="DK188" s="49"/>
      <c r="DL188" s="49"/>
      <c r="DM188" s="49"/>
      <c r="DN188" s="49"/>
      <c r="DO188" s="49"/>
      <c r="DP188" s="49"/>
      <c r="ZZ188" s="52"/>
      <c r="AAA188" s="192"/>
      <c r="AAD188" s="90"/>
      <c r="AAE188" s="519">
        <f t="shared" ref="AAE188:AAE192" si="132">IF(S.Notice.Involved="Y",1,0)</f>
        <v>1</v>
      </c>
      <c r="AAF188" s="190" t="s">
        <v>52</v>
      </c>
      <c r="AAG188" s="94"/>
      <c r="AAH188" s="94"/>
      <c r="AAI188" s="72"/>
      <c r="AAJ188" s="56"/>
      <c r="AAK188" s="56"/>
      <c r="AAL188" s="90"/>
    </row>
    <row r="189" spans="1:715" s="23" customFormat="1" ht="15" hidden="1" customHeight="1" outlineLevel="1">
      <c r="A189" s="171"/>
      <c r="B189" s="800" t="s">
        <v>515</v>
      </c>
      <c r="C189" s="376"/>
      <c r="I189" s="244"/>
      <c r="J189" s="194"/>
      <c r="K189" s="49"/>
      <c r="L189" s="49"/>
      <c r="M189" s="49"/>
      <c r="N189" s="49"/>
      <c r="O189" s="49"/>
      <c r="P189" s="49"/>
      <c r="Q189" s="49"/>
      <c r="R189" s="49"/>
      <c r="S189" s="49"/>
      <c r="T189" s="49"/>
      <c r="U189" s="49"/>
      <c r="V189" s="49"/>
      <c r="W189" s="49"/>
      <c r="X189" s="49"/>
      <c r="Y189" s="49"/>
      <c r="Z189" s="49"/>
      <c r="AA189" s="49"/>
      <c r="AB189" s="49"/>
      <c r="AC189" s="49"/>
      <c r="AD189" s="49"/>
      <c r="AE189" s="49"/>
      <c r="AF189" s="49"/>
      <c r="AG189" s="49"/>
      <c r="AH189" s="49"/>
      <c r="AI189" s="49"/>
      <c r="AJ189" s="49"/>
      <c r="AK189" s="49"/>
      <c r="AL189" s="49"/>
      <c r="AM189" s="49"/>
      <c r="AN189" s="49"/>
      <c r="AO189" s="49"/>
      <c r="AP189" s="49"/>
      <c r="AQ189" s="49"/>
      <c r="AR189" s="49"/>
      <c r="AS189" s="49"/>
      <c r="AT189" s="49"/>
      <c r="AU189" s="49"/>
      <c r="AV189" s="49"/>
      <c r="AW189" s="49"/>
      <c r="AX189" s="49"/>
      <c r="AY189" s="49"/>
      <c r="AZ189" s="49"/>
      <c r="BA189" s="49"/>
      <c r="BB189" s="49"/>
      <c r="BC189" s="49"/>
      <c r="BD189" s="49"/>
      <c r="BE189" s="49"/>
      <c r="BF189" s="49"/>
      <c r="BG189" s="49"/>
      <c r="BH189" s="49"/>
      <c r="BI189" s="49"/>
      <c r="BJ189" s="49"/>
      <c r="BK189" s="49"/>
      <c r="BL189" s="49"/>
      <c r="BM189" s="49"/>
      <c r="BN189" s="49"/>
      <c r="BO189" s="49"/>
      <c r="BP189" s="49"/>
      <c r="BQ189" s="49"/>
      <c r="BR189" s="49"/>
      <c r="BS189" s="49"/>
      <c r="BT189" s="49"/>
      <c r="BU189" s="49"/>
      <c r="BV189" s="49"/>
      <c r="BW189" s="49"/>
      <c r="BX189" s="49"/>
      <c r="BY189" s="49"/>
      <c r="BZ189" s="49"/>
      <c r="CA189" s="49"/>
      <c r="CB189" s="49"/>
      <c r="CC189" s="49"/>
      <c r="CD189" s="49"/>
      <c r="CE189" s="49"/>
      <c r="CF189" s="49"/>
      <c r="CG189" s="49"/>
      <c r="CH189" s="49"/>
      <c r="CI189" s="49"/>
      <c r="CJ189" s="49"/>
      <c r="CK189" s="49"/>
      <c r="CL189" s="49"/>
      <c r="CM189" s="49"/>
      <c r="CN189" s="49"/>
      <c r="CO189" s="49"/>
      <c r="CP189" s="49"/>
      <c r="CQ189" s="49"/>
      <c r="CR189" s="49"/>
      <c r="CS189" s="49"/>
      <c r="CT189" s="49"/>
      <c r="CU189" s="49"/>
      <c r="CV189" s="49"/>
      <c r="CW189" s="49"/>
      <c r="CX189" s="49"/>
      <c r="CY189" s="49"/>
      <c r="CZ189" s="49"/>
      <c r="DA189" s="49"/>
      <c r="DB189" s="49"/>
      <c r="DC189" s="49"/>
      <c r="DD189" s="49"/>
      <c r="DE189" s="49"/>
      <c r="DF189" s="49"/>
      <c r="DG189" s="49"/>
      <c r="DH189" s="49"/>
      <c r="DI189" s="49"/>
      <c r="DJ189" s="49"/>
      <c r="DK189" s="49"/>
      <c r="DL189" s="49"/>
      <c r="DM189" s="49"/>
      <c r="DN189" s="49"/>
      <c r="DO189" s="49"/>
      <c r="DP189" s="49"/>
      <c r="ZZ189" s="52"/>
      <c r="AAA189" s="192"/>
      <c r="AAD189" s="90"/>
      <c r="AAE189" s="519">
        <f t="shared" si="132"/>
        <v>1</v>
      </c>
      <c r="AAF189" s="190" t="s">
        <v>52</v>
      </c>
      <c r="AAG189" s="94"/>
      <c r="AAH189" s="94"/>
      <c r="AAI189" s="72"/>
      <c r="AAJ189" s="56"/>
      <c r="AAK189" s="56"/>
      <c r="AAL189" s="90"/>
    </row>
    <row r="190" spans="1:715" s="23" customFormat="1" ht="15" hidden="1" customHeight="1" outlineLevel="1">
      <c r="A190" s="171"/>
      <c r="B190" s="799" t="s">
        <v>516</v>
      </c>
      <c r="C190" s="376"/>
      <c r="I190" s="244"/>
      <c r="J190" s="194"/>
      <c r="K190" s="49"/>
      <c r="L190" s="49"/>
      <c r="M190" s="49"/>
      <c r="N190" s="49"/>
      <c r="O190" s="49"/>
      <c r="P190" s="49"/>
      <c r="Q190" s="49"/>
      <c r="R190" s="49"/>
      <c r="S190" s="49"/>
      <c r="T190" s="49"/>
      <c r="U190" s="49"/>
      <c r="V190" s="49"/>
      <c r="W190" s="49"/>
      <c r="X190" s="49"/>
      <c r="Y190" s="49"/>
      <c r="Z190" s="49"/>
      <c r="AA190" s="49"/>
      <c r="AB190" s="49"/>
      <c r="AC190" s="49"/>
      <c r="AD190" s="49"/>
      <c r="AE190" s="49"/>
      <c r="AF190" s="49"/>
      <c r="AG190" s="49"/>
      <c r="AH190" s="49"/>
      <c r="AI190" s="49"/>
      <c r="AJ190" s="49"/>
      <c r="AK190" s="49"/>
      <c r="AL190" s="49"/>
      <c r="AM190" s="49"/>
      <c r="AN190" s="49"/>
      <c r="AO190" s="49"/>
      <c r="AP190" s="49"/>
      <c r="AQ190" s="49"/>
      <c r="AR190" s="49"/>
      <c r="AS190" s="49"/>
      <c r="AT190" s="49"/>
      <c r="AU190" s="49"/>
      <c r="AV190" s="49"/>
      <c r="AW190" s="49"/>
      <c r="AX190" s="49"/>
      <c r="AY190" s="49"/>
      <c r="AZ190" s="49"/>
      <c r="BA190" s="49"/>
      <c r="BB190" s="49"/>
      <c r="BC190" s="49"/>
      <c r="BD190" s="49"/>
      <c r="BE190" s="49"/>
      <c r="BF190" s="49"/>
      <c r="BG190" s="49"/>
      <c r="BH190" s="49"/>
      <c r="BI190" s="49"/>
      <c r="BJ190" s="49"/>
      <c r="BK190" s="49"/>
      <c r="BL190" s="49"/>
      <c r="BM190" s="49"/>
      <c r="BN190" s="49"/>
      <c r="BO190" s="49"/>
      <c r="BP190" s="49"/>
      <c r="BQ190" s="49"/>
      <c r="BR190" s="49"/>
      <c r="BS190" s="49"/>
      <c r="BT190" s="49"/>
      <c r="BU190" s="49"/>
      <c r="BV190" s="49"/>
      <c r="BW190" s="49"/>
      <c r="BX190" s="49"/>
      <c r="BY190" s="49"/>
      <c r="BZ190" s="49"/>
      <c r="CA190" s="49"/>
      <c r="CB190" s="49"/>
      <c r="CC190" s="49"/>
      <c r="CD190" s="49"/>
      <c r="CE190" s="49"/>
      <c r="CF190" s="49"/>
      <c r="CG190" s="49"/>
      <c r="CH190" s="49"/>
      <c r="CI190" s="49"/>
      <c r="CJ190" s="49"/>
      <c r="CK190" s="49"/>
      <c r="CL190" s="49"/>
      <c r="CM190" s="49"/>
      <c r="CN190" s="49"/>
      <c r="CO190" s="49"/>
      <c r="CP190" s="49"/>
      <c r="CQ190" s="49"/>
      <c r="CR190" s="49"/>
      <c r="CS190" s="49"/>
      <c r="CT190" s="49"/>
      <c r="CU190" s="49"/>
      <c r="CV190" s="49"/>
      <c r="CW190" s="49"/>
      <c r="CX190" s="49"/>
      <c r="CY190" s="49"/>
      <c r="CZ190" s="49"/>
      <c r="DA190" s="49"/>
      <c r="DB190" s="49"/>
      <c r="DC190" s="49"/>
      <c r="DD190" s="49"/>
      <c r="DE190" s="49"/>
      <c r="DF190" s="49"/>
      <c r="DG190" s="49"/>
      <c r="DH190" s="49"/>
      <c r="DI190" s="49"/>
      <c r="DJ190" s="49"/>
      <c r="DK190" s="49"/>
      <c r="DL190" s="49"/>
      <c r="DM190" s="49"/>
      <c r="DN190" s="49"/>
      <c r="DO190" s="49"/>
      <c r="DP190" s="49"/>
      <c r="ZZ190" s="52"/>
      <c r="AAA190" s="192"/>
      <c r="AAD190" s="90"/>
      <c r="AAE190" s="519">
        <f t="shared" si="132"/>
        <v>1</v>
      </c>
      <c r="AAF190" s="190" t="s">
        <v>52</v>
      </c>
      <c r="AAG190" s="94"/>
      <c r="AAH190" s="94"/>
      <c r="AAI190" s="72"/>
      <c r="AAJ190" s="56"/>
      <c r="AAK190" s="56"/>
      <c r="AAL190" s="90"/>
    </row>
    <row r="191" spans="1:715" s="23" customFormat="1" ht="15" hidden="1" customHeight="1" outlineLevel="1">
      <c r="A191" s="171"/>
      <c r="B191" s="799" t="s">
        <v>517</v>
      </c>
      <c r="C191" s="376"/>
      <c r="I191" s="244"/>
      <c r="J191" s="194"/>
      <c r="K191" s="49"/>
      <c r="L191" s="49"/>
      <c r="M191" s="49"/>
      <c r="N191" s="49"/>
      <c r="O191" s="49"/>
      <c r="P191" s="49"/>
      <c r="Q191" s="49"/>
      <c r="R191" s="49"/>
      <c r="S191" s="49"/>
      <c r="T191" s="49"/>
      <c r="U191" s="49"/>
      <c r="V191" s="49"/>
      <c r="W191" s="49"/>
      <c r="X191" s="49"/>
      <c r="Y191" s="49"/>
      <c r="Z191" s="49"/>
      <c r="AA191" s="49"/>
      <c r="AB191" s="49"/>
      <c r="AC191" s="49"/>
      <c r="AD191" s="49"/>
      <c r="AE191" s="49"/>
      <c r="AF191" s="49"/>
      <c r="AG191" s="49"/>
      <c r="AH191" s="49"/>
      <c r="AI191" s="49"/>
      <c r="AJ191" s="49"/>
      <c r="AK191" s="49"/>
      <c r="AL191" s="49"/>
      <c r="AM191" s="49"/>
      <c r="AN191" s="49"/>
      <c r="AO191" s="49"/>
      <c r="AP191" s="49"/>
      <c r="AQ191" s="49"/>
      <c r="AR191" s="49"/>
      <c r="AS191" s="49"/>
      <c r="AT191" s="49"/>
      <c r="AU191" s="49"/>
      <c r="AV191" s="49"/>
      <c r="AW191" s="49"/>
      <c r="AX191" s="49"/>
      <c r="AY191" s="49"/>
      <c r="AZ191" s="49"/>
      <c r="BA191" s="49"/>
      <c r="BB191" s="49"/>
      <c r="BC191" s="49"/>
      <c r="BD191" s="49"/>
      <c r="BE191" s="49"/>
      <c r="BF191" s="49"/>
      <c r="BG191" s="49"/>
      <c r="BH191" s="49"/>
      <c r="BI191" s="49"/>
      <c r="BJ191" s="49"/>
      <c r="BK191" s="49"/>
      <c r="BL191" s="49"/>
      <c r="BM191" s="49"/>
      <c r="BN191" s="49"/>
      <c r="BO191" s="49"/>
      <c r="BP191" s="49"/>
      <c r="BQ191" s="49"/>
      <c r="BR191" s="49"/>
      <c r="BS191" s="49"/>
      <c r="BT191" s="49"/>
      <c r="BU191" s="49"/>
      <c r="BV191" s="49"/>
      <c r="BW191" s="49"/>
      <c r="BX191" s="49"/>
      <c r="BY191" s="49"/>
      <c r="BZ191" s="49"/>
      <c r="CA191" s="49"/>
      <c r="CB191" s="49"/>
      <c r="CC191" s="49"/>
      <c r="CD191" s="49"/>
      <c r="CE191" s="49"/>
      <c r="CF191" s="49"/>
      <c r="CG191" s="49"/>
      <c r="CH191" s="49"/>
      <c r="CI191" s="49"/>
      <c r="CJ191" s="49"/>
      <c r="CK191" s="49"/>
      <c r="CL191" s="49"/>
      <c r="CM191" s="49"/>
      <c r="CN191" s="49"/>
      <c r="CO191" s="49"/>
      <c r="CP191" s="49"/>
      <c r="CQ191" s="49"/>
      <c r="CR191" s="49"/>
      <c r="CS191" s="49"/>
      <c r="CT191" s="49"/>
      <c r="CU191" s="49"/>
      <c r="CV191" s="49"/>
      <c r="CW191" s="49"/>
      <c r="CX191" s="49"/>
      <c r="CY191" s="49"/>
      <c r="CZ191" s="49"/>
      <c r="DA191" s="49"/>
      <c r="DB191" s="49"/>
      <c r="DC191" s="49"/>
      <c r="DD191" s="49"/>
      <c r="DE191" s="49"/>
      <c r="DF191" s="49"/>
      <c r="DG191" s="49"/>
      <c r="DH191" s="49"/>
      <c r="DI191" s="49"/>
      <c r="DJ191" s="49"/>
      <c r="DK191" s="49"/>
      <c r="DL191" s="49"/>
      <c r="DM191" s="49"/>
      <c r="DN191" s="49"/>
      <c r="DO191" s="49"/>
      <c r="DP191" s="49"/>
      <c r="ZZ191" s="52"/>
      <c r="AAA191" s="192"/>
      <c r="AAD191" s="90"/>
      <c r="AAE191" s="519">
        <f t="shared" si="132"/>
        <v>1</v>
      </c>
      <c r="AAF191" s="190" t="s">
        <v>52</v>
      </c>
      <c r="AAG191" s="94"/>
      <c r="AAH191" s="94"/>
      <c r="AAI191" s="72"/>
      <c r="AAJ191" s="56"/>
      <c r="AAK191" s="56"/>
      <c r="AAL191" s="90"/>
    </row>
    <row r="192" spans="1:715" s="23" customFormat="1" ht="15" hidden="1" customHeight="1" outlineLevel="1">
      <c r="A192" s="171"/>
      <c r="B192" s="801" t="s">
        <v>518</v>
      </c>
      <c r="C192" s="376"/>
      <c r="I192" s="244"/>
      <c r="J192" s="194"/>
      <c r="K192" s="49"/>
      <c r="L192" s="49"/>
      <c r="M192" s="49"/>
      <c r="N192" s="49"/>
      <c r="O192" s="49"/>
      <c r="P192" s="49"/>
      <c r="Q192" s="49"/>
      <c r="R192" s="49"/>
      <c r="S192" s="49"/>
      <c r="T192" s="49"/>
      <c r="U192" s="49"/>
      <c r="V192" s="49"/>
      <c r="W192" s="49"/>
      <c r="X192" s="49"/>
      <c r="Y192" s="49"/>
      <c r="Z192" s="49"/>
      <c r="AA192" s="49"/>
      <c r="AB192" s="49"/>
      <c r="AC192" s="49"/>
      <c r="AD192" s="49"/>
      <c r="AE192" s="49"/>
      <c r="AF192" s="49"/>
      <c r="AG192" s="49"/>
      <c r="AH192" s="49"/>
      <c r="AI192" s="49"/>
      <c r="AJ192" s="49"/>
      <c r="AK192" s="49"/>
      <c r="AL192" s="49"/>
      <c r="AM192" s="49"/>
      <c r="AN192" s="49"/>
      <c r="AO192" s="49"/>
      <c r="AP192" s="49"/>
      <c r="AQ192" s="49"/>
      <c r="AR192" s="49"/>
      <c r="AS192" s="49"/>
      <c r="AT192" s="49"/>
      <c r="AU192" s="49"/>
      <c r="AV192" s="49"/>
      <c r="AW192" s="49"/>
      <c r="AX192" s="49"/>
      <c r="AY192" s="49"/>
      <c r="AZ192" s="49"/>
      <c r="BA192" s="49"/>
      <c r="BB192" s="49"/>
      <c r="BC192" s="49"/>
      <c r="BD192" s="49"/>
      <c r="BE192" s="49"/>
      <c r="BF192" s="49"/>
      <c r="BG192" s="49"/>
      <c r="BH192" s="49"/>
      <c r="BI192" s="49"/>
      <c r="BJ192" s="49"/>
      <c r="BK192" s="49"/>
      <c r="BL192" s="49"/>
      <c r="BM192" s="49"/>
      <c r="BN192" s="49"/>
      <c r="BO192" s="49"/>
      <c r="BP192" s="49"/>
      <c r="BQ192" s="49"/>
      <c r="BR192" s="49"/>
      <c r="BS192" s="49"/>
      <c r="BT192" s="49"/>
      <c r="BU192" s="49"/>
      <c r="BV192" s="49"/>
      <c r="BW192" s="49"/>
      <c r="BX192" s="49"/>
      <c r="BY192" s="49"/>
      <c r="BZ192" s="49"/>
      <c r="CA192" s="49"/>
      <c r="CB192" s="49"/>
      <c r="CC192" s="49"/>
      <c r="CD192" s="49"/>
      <c r="CE192" s="49"/>
      <c r="CF192" s="49"/>
      <c r="CG192" s="49"/>
      <c r="CH192" s="49"/>
      <c r="CI192" s="49"/>
      <c r="CJ192" s="49"/>
      <c r="CK192" s="49"/>
      <c r="CL192" s="49"/>
      <c r="CM192" s="49"/>
      <c r="CN192" s="49"/>
      <c r="CO192" s="49"/>
      <c r="CP192" s="49"/>
      <c r="CQ192" s="49"/>
      <c r="CR192" s="49"/>
      <c r="CS192" s="49"/>
      <c r="CT192" s="49"/>
      <c r="CU192" s="49"/>
      <c r="CV192" s="49"/>
      <c r="CW192" s="49"/>
      <c r="CX192" s="49"/>
      <c r="CY192" s="49"/>
      <c r="CZ192" s="49"/>
      <c r="DA192" s="49"/>
      <c r="DB192" s="49"/>
      <c r="DC192" s="49"/>
      <c r="DD192" s="49"/>
      <c r="DE192" s="49"/>
      <c r="DF192" s="49"/>
      <c r="DG192" s="49"/>
      <c r="DH192" s="49"/>
      <c r="DI192" s="49"/>
      <c r="DJ192" s="49"/>
      <c r="DK192" s="49"/>
      <c r="DL192" s="49"/>
      <c r="DM192" s="49"/>
      <c r="DN192" s="49"/>
      <c r="DO192" s="49"/>
      <c r="DP192" s="49"/>
      <c r="ZZ192" s="52"/>
      <c r="AAA192" s="192"/>
      <c r="AAD192" s="90"/>
      <c r="AAE192" s="519">
        <f t="shared" si="132"/>
        <v>1</v>
      </c>
      <c r="AAF192" s="190" t="s">
        <v>52</v>
      </c>
      <c r="AAG192" s="94"/>
      <c r="AAH192" s="94"/>
      <c r="AAI192" s="72"/>
      <c r="AAJ192" s="56"/>
      <c r="AAK192" s="56"/>
      <c r="AAL192" s="90"/>
    </row>
    <row r="193" spans="1:715" ht="15.75" hidden="1" customHeight="1" outlineLevel="1">
      <c r="A193" s="171"/>
      <c r="B193" s="638" t="s">
        <v>313</v>
      </c>
      <c r="C193" s="425" t="s">
        <v>0</v>
      </c>
      <c r="D193" s="380"/>
      <c r="E193" s="342">
        <f t="shared" si="112"/>
        <v>0</v>
      </c>
      <c r="F193" s="457">
        <f t="shared" ca="1" si="123"/>
        <v>0</v>
      </c>
      <c r="G193" s="446">
        <f t="shared" si="124"/>
        <v>0</v>
      </c>
      <c r="H193" s="347">
        <f t="shared" si="125"/>
        <v>0</v>
      </c>
      <c r="I193" s="244"/>
      <c r="J193" s="193"/>
      <c r="K193" s="193"/>
      <c r="L193" s="46"/>
      <c r="M193" s="46"/>
      <c r="N193" s="46"/>
      <c r="O193" s="46"/>
      <c r="P193" s="46"/>
      <c r="Q193" s="46"/>
      <c r="R193" s="46"/>
      <c r="S193" s="46"/>
      <c r="T193" s="46"/>
      <c r="U193" s="46"/>
      <c r="V193" s="46"/>
      <c r="W193" s="46"/>
      <c r="X193" s="46"/>
      <c r="Y193" s="46"/>
      <c r="Z193" s="46"/>
      <c r="AA193" s="46"/>
      <c r="AB193" s="46"/>
      <c r="AC193" s="46"/>
      <c r="AD193" s="46"/>
      <c r="AE193" s="46"/>
      <c r="AF193" s="46"/>
      <c r="AG193" s="46"/>
      <c r="AH193" s="46"/>
      <c r="AI193" s="46"/>
      <c r="AJ193" s="46"/>
      <c r="AK193" s="46"/>
      <c r="AL193" s="46"/>
      <c r="AM193" s="46"/>
      <c r="AN193" s="46"/>
      <c r="AO193" s="46"/>
      <c r="AP193" s="46"/>
      <c r="AQ193" s="46"/>
      <c r="AR193" s="46"/>
      <c r="AS193" s="46"/>
      <c r="AT193" s="46"/>
      <c r="AU193" s="46"/>
      <c r="AV193" s="46"/>
      <c r="AW193" s="46"/>
      <c r="AX193" s="46"/>
      <c r="AY193" s="46"/>
      <c r="AZ193" s="46"/>
      <c r="BA193" s="46"/>
      <c r="BB193" s="46"/>
      <c r="BC193" s="46"/>
      <c r="BD193" s="46"/>
      <c r="BE193" s="46"/>
      <c r="BF193" s="46"/>
      <c r="BG193" s="46"/>
      <c r="BH193" s="46"/>
      <c r="BI193" s="46"/>
      <c r="BJ193" s="46"/>
      <c r="BK193" s="46"/>
      <c r="BL193" s="46"/>
      <c r="BM193" s="46"/>
      <c r="BN193" s="46"/>
      <c r="BO193" s="46"/>
      <c r="BP193" s="46"/>
      <c r="BQ193" s="46"/>
      <c r="BR193" s="46"/>
      <c r="BS193" s="46"/>
      <c r="BT193" s="46"/>
      <c r="BU193" s="46"/>
      <c r="BV193" s="46"/>
      <c r="BW193" s="46"/>
      <c r="BX193" s="46"/>
      <c r="BY193" s="46"/>
      <c r="BZ193" s="46"/>
      <c r="CA193" s="46"/>
      <c r="CB193" s="46"/>
      <c r="CC193" s="46"/>
      <c r="CD193" s="46"/>
      <c r="CE193" s="46"/>
      <c r="CF193" s="46"/>
      <c r="CG193" s="46"/>
      <c r="CH193" s="46"/>
      <c r="CI193" s="46"/>
      <c r="CJ193" s="46"/>
      <c r="CK193" s="46"/>
      <c r="CL193" s="46"/>
      <c r="CM193" s="46"/>
      <c r="CN193" s="46"/>
      <c r="CO193" s="46"/>
      <c r="CP193" s="46"/>
      <c r="CQ193" s="46"/>
      <c r="CR193" s="46"/>
      <c r="CS193" s="46"/>
      <c r="CT193" s="46"/>
      <c r="CU193" s="46"/>
      <c r="CV193" s="46"/>
      <c r="CW193" s="46"/>
      <c r="CX193" s="46"/>
      <c r="CY193" s="46"/>
      <c r="CZ193" s="46"/>
      <c r="DA193" s="46"/>
      <c r="DB193" s="46"/>
      <c r="DC193" s="46"/>
      <c r="DD193" s="46"/>
      <c r="DE193" s="46"/>
      <c r="DF193" s="46"/>
      <c r="DG193" s="46"/>
      <c r="DH193" s="46"/>
      <c r="DI193" s="46"/>
      <c r="DJ193" s="46"/>
      <c r="DK193" s="46"/>
      <c r="DL193" s="46"/>
      <c r="DM193" s="46"/>
      <c r="DN193" s="46"/>
      <c r="DO193" s="46"/>
      <c r="DP193" s="46"/>
      <c r="AAA193" s="192"/>
      <c r="AAD193" s="90"/>
      <c r="AAE193" s="520">
        <f t="shared" si="105"/>
        <v>0</v>
      </c>
      <c r="AAF193" s="90" t="s">
        <v>0</v>
      </c>
      <c r="AAG193" s="73">
        <f t="shared" si="71"/>
        <v>0</v>
      </c>
      <c r="AAH193" s="73">
        <f t="shared" si="126"/>
        <v>0</v>
      </c>
      <c r="AAI193" s="72"/>
      <c r="AAJ193" s="72"/>
      <c r="AAK193" s="491"/>
      <c r="AAL193" s="90"/>
      <c r="AAM193"/>
    </row>
    <row r="194" spans="1:715" ht="15.75" hidden="1" customHeight="1" outlineLevel="1" thickBot="1">
      <c r="A194" s="171"/>
      <c r="B194" s="638" t="s">
        <v>314</v>
      </c>
      <c r="C194" s="425" t="s">
        <v>0</v>
      </c>
      <c r="D194" s="380"/>
      <c r="E194" s="342">
        <f t="shared" si="112"/>
        <v>0</v>
      </c>
      <c r="F194" s="457">
        <f t="shared" ca="1" si="123"/>
        <v>0</v>
      </c>
      <c r="G194" s="446">
        <f t="shared" si="124"/>
        <v>0</v>
      </c>
      <c r="H194" s="347">
        <f t="shared" si="125"/>
        <v>0</v>
      </c>
      <c r="I194" s="244"/>
      <c r="J194" s="193"/>
      <c r="K194" s="193"/>
      <c r="L194" s="46"/>
      <c r="M194" s="46"/>
      <c r="N194" s="46"/>
      <c r="O194" s="46"/>
      <c r="P194" s="46"/>
      <c r="Q194" s="46"/>
      <c r="R194" s="46"/>
      <c r="S194" s="46"/>
      <c r="T194" s="46"/>
      <c r="U194" s="46"/>
      <c r="V194" s="46"/>
      <c r="W194" s="46"/>
      <c r="X194" s="46"/>
      <c r="Y194" s="46"/>
      <c r="Z194" s="46"/>
      <c r="AA194" s="46"/>
      <c r="AB194" s="46"/>
      <c r="AC194" s="46"/>
      <c r="AD194" s="46"/>
      <c r="AE194" s="46"/>
      <c r="AF194" s="46"/>
      <c r="AG194" s="46"/>
      <c r="AH194" s="46"/>
      <c r="AI194" s="46"/>
      <c r="AJ194" s="46"/>
      <c r="AK194" s="46"/>
      <c r="AL194" s="46"/>
      <c r="AM194" s="46"/>
      <c r="AN194" s="46"/>
      <c r="AO194" s="46"/>
      <c r="AP194" s="46"/>
      <c r="AQ194" s="46"/>
      <c r="AR194" s="46"/>
      <c r="AS194" s="46"/>
      <c r="AT194" s="46"/>
      <c r="AU194" s="46"/>
      <c r="AV194" s="46"/>
      <c r="AW194" s="46"/>
      <c r="AX194" s="46"/>
      <c r="AY194" s="46"/>
      <c r="AZ194" s="46"/>
      <c r="BA194" s="46"/>
      <c r="BB194" s="46"/>
      <c r="BC194" s="46"/>
      <c r="BD194" s="46"/>
      <c r="BE194" s="46"/>
      <c r="BF194" s="46"/>
      <c r="BG194" s="46"/>
      <c r="BH194" s="46"/>
      <c r="BI194" s="46"/>
      <c r="BJ194" s="46"/>
      <c r="BK194" s="46"/>
      <c r="BL194" s="46"/>
      <c r="BM194" s="46"/>
      <c r="BN194" s="46"/>
      <c r="BO194" s="46"/>
      <c r="BP194" s="46"/>
      <c r="BQ194" s="46"/>
      <c r="BR194" s="46"/>
      <c r="BS194" s="46"/>
      <c r="BT194" s="46"/>
      <c r="BU194" s="46"/>
      <c r="BV194" s="46"/>
      <c r="BW194" s="46"/>
      <c r="BX194" s="46"/>
      <c r="BY194" s="46"/>
      <c r="BZ194" s="46"/>
      <c r="CA194" s="46"/>
      <c r="CB194" s="46"/>
      <c r="CC194" s="46"/>
      <c r="CD194" s="46"/>
      <c r="CE194" s="46"/>
      <c r="CF194" s="46"/>
      <c r="CG194" s="46"/>
      <c r="CH194" s="46"/>
      <c r="CI194" s="46"/>
      <c r="CJ194" s="46"/>
      <c r="CK194" s="46"/>
      <c r="CL194" s="46"/>
      <c r="CM194" s="46"/>
      <c r="CN194" s="46"/>
      <c r="CO194" s="46"/>
      <c r="CP194" s="46"/>
      <c r="CQ194" s="46"/>
      <c r="CR194" s="46"/>
      <c r="CS194" s="46"/>
      <c r="CT194" s="46"/>
      <c r="CU194" s="46"/>
      <c r="CV194" s="46"/>
      <c r="CW194" s="46"/>
      <c r="CX194" s="46"/>
      <c r="CY194" s="46"/>
      <c r="CZ194" s="46"/>
      <c r="DA194" s="46"/>
      <c r="DB194" s="46"/>
      <c r="DC194" s="46"/>
      <c r="DD194" s="46"/>
      <c r="DE194" s="46"/>
      <c r="DF194" s="46"/>
      <c r="DG194" s="46"/>
      <c r="DH194" s="46"/>
      <c r="DI194" s="46"/>
      <c r="DJ194" s="46"/>
      <c r="DK194" s="46"/>
      <c r="DL194" s="46"/>
      <c r="DM194" s="46"/>
      <c r="DN194" s="46"/>
      <c r="DO194" s="46"/>
      <c r="DP194" s="46"/>
      <c r="AAA194" s="192"/>
      <c r="AAD194" s="90"/>
      <c r="AAE194" s="520">
        <f t="shared" si="105"/>
        <v>0</v>
      </c>
      <c r="AAF194" s="90" t="s">
        <v>0</v>
      </c>
      <c r="AAG194" s="73">
        <f t="shared" si="71"/>
        <v>0</v>
      </c>
      <c r="AAH194" s="73">
        <f t="shared" si="126"/>
        <v>0</v>
      </c>
      <c r="AAI194" s="72"/>
      <c r="AAJ194" s="72"/>
      <c r="AAK194" s="491"/>
      <c r="AAL194" s="90"/>
      <c r="AAM194"/>
    </row>
    <row r="195" spans="1:715" ht="15.75" hidden="1" customHeight="1" outlineLevel="1" thickBot="1">
      <c r="A195" s="171"/>
      <c r="B195" s="657" t="s">
        <v>401</v>
      </c>
      <c r="C195" s="377" t="s">
        <v>17</v>
      </c>
      <c r="D195" s="380"/>
      <c r="E195" s="342">
        <f t="shared" si="112"/>
        <v>0</v>
      </c>
      <c r="F195" s="457">
        <f t="shared" ca="1" si="123"/>
        <v>0</v>
      </c>
      <c r="G195" s="446">
        <f t="shared" si="124"/>
        <v>0</v>
      </c>
      <c r="H195" s="347">
        <f t="shared" si="125"/>
        <v>0</v>
      </c>
      <c r="I195" s="244" t="s">
        <v>0</v>
      </c>
      <c r="J195" s="193"/>
      <c r="K195" s="193"/>
      <c r="L195" s="46"/>
      <c r="M195" s="46"/>
      <c r="N195" s="46"/>
      <c r="O195" s="46"/>
      <c r="P195" s="46"/>
      <c r="Q195" s="46"/>
      <c r="R195" s="46"/>
      <c r="S195" s="46"/>
      <c r="T195" s="46"/>
      <c r="U195" s="46"/>
      <c r="V195" s="46"/>
      <c r="W195" s="46"/>
      <c r="X195" s="46"/>
      <c r="Y195" s="46"/>
      <c r="Z195" s="46"/>
      <c r="AA195" s="46"/>
      <c r="AB195" s="46"/>
      <c r="AC195" s="46"/>
      <c r="AD195" s="46"/>
      <c r="AE195" s="46"/>
      <c r="AF195" s="46"/>
      <c r="AG195" s="46"/>
      <c r="AH195" s="46"/>
      <c r="AI195" s="46"/>
      <c r="AJ195" s="46"/>
      <c r="AK195" s="46"/>
      <c r="AL195" s="46"/>
      <c r="AM195" s="46"/>
      <c r="AN195" s="46"/>
      <c r="AO195" s="46"/>
      <c r="AP195" s="46"/>
      <c r="AQ195" s="46"/>
      <c r="AR195" s="46"/>
      <c r="AS195" s="46"/>
      <c r="AT195" s="46"/>
      <c r="AU195" s="46"/>
      <c r="AV195" s="46"/>
      <c r="AW195" s="46"/>
      <c r="AX195" s="46"/>
      <c r="AY195" s="46"/>
      <c r="AZ195" s="46"/>
      <c r="BA195" s="46"/>
      <c r="BB195" s="46"/>
      <c r="BC195" s="46"/>
      <c r="BD195" s="46"/>
      <c r="BE195" s="46"/>
      <c r="BF195" s="46"/>
      <c r="BG195" s="46"/>
      <c r="BH195" s="46"/>
      <c r="BI195" s="46"/>
      <c r="BJ195" s="46"/>
      <c r="BK195" s="46"/>
      <c r="BL195" s="46"/>
      <c r="BM195" s="46"/>
      <c r="BN195" s="46"/>
      <c r="BO195" s="46"/>
      <c r="BP195" s="46"/>
      <c r="BQ195" s="46"/>
      <c r="BR195" s="46"/>
      <c r="BS195" s="46"/>
      <c r="BT195" s="46"/>
      <c r="BU195" s="46"/>
      <c r="BV195" s="46"/>
      <c r="BW195" s="46"/>
      <c r="BX195" s="46"/>
      <c r="BY195" s="46"/>
      <c r="BZ195" s="46"/>
      <c r="CA195" s="46"/>
      <c r="CB195" s="46"/>
      <c r="CC195" s="46"/>
      <c r="CD195" s="46"/>
      <c r="CE195" s="46"/>
      <c r="CF195" s="46"/>
      <c r="CG195" s="46"/>
      <c r="CH195" s="46"/>
      <c r="CI195" s="46"/>
      <c r="CJ195" s="46"/>
      <c r="CK195" s="46"/>
      <c r="CL195" s="46"/>
      <c r="CM195" s="46"/>
      <c r="CN195" s="46"/>
      <c r="CO195" s="46"/>
      <c r="CP195" s="46"/>
      <c r="CQ195" s="46"/>
      <c r="CR195" s="46"/>
      <c r="CS195" s="46"/>
      <c r="CT195" s="46"/>
      <c r="CU195" s="46"/>
      <c r="CV195" s="46"/>
      <c r="CW195" s="46"/>
      <c r="CX195" s="46"/>
      <c r="CY195" s="46"/>
      <c r="CZ195" s="46"/>
      <c r="DA195" s="46"/>
      <c r="DB195" s="46"/>
      <c r="DC195" s="46"/>
      <c r="DD195" s="46"/>
      <c r="DE195" s="46"/>
      <c r="DF195" s="46"/>
      <c r="DG195" s="46"/>
      <c r="DH195" s="46"/>
      <c r="DI195" s="46"/>
      <c r="DJ195" s="46"/>
      <c r="DK195" s="46"/>
      <c r="DL195" s="46"/>
      <c r="DM195" s="46"/>
      <c r="DN195" s="46"/>
      <c r="DO195" s="46"/>
      <c r="DP195" s="46"/>
      <c r="AAA195" s="192"/>
      <c r="AAD195" s="90"/>
      <c r="AAE195" s="520">
        <f>IF(AND(S.AC.WebPage="Y",S.AC.CommitteeInvolved="Y"),1,0)</f>
        <v>0</v>
      </c>
      <c r="AAF195" s="90" t="s">
        <v>0</v>
      </c>
      <c r="AAG195" s="73">
        <f t="shared" si="71"/>
        <v>0</v>
      </c>
      <c r="AAH195" s="73">
        <f t="shared" si="126"/>
        <v>0</v>
      </c>
      <c r="AAI195" s="72"/>
      <c r="AAJ195" s="72"/>
      <c r="AAK195" s="491"/>
      <c r="AAL195" s="90"/>
      <c r="AAM195"/>
    </row>
    <row r="196" spans="1:715" ht="15.75" hidden="1" customHeight="1" outlineLevel="1" thickBot="1">
      <c r="A196" s="171"/>
      <c r="B196" s="802" t="s">
        <v>315</v>
      </c>
      <c r="C196" s="377" t="s">
        <v>17</v>
      </c>
      <c r="D196" s="380"/>
      <c r="E196" s="342">
        <f>NETWORKDAYS(G196,H196,S.DDL_DEQClosed)</f>
        <v>0</v>
      </c>
      <c r="F196" s="457">
        <f ca="1">IF(YEAR(H196)&gt;2000,NETWORKDAYS(TODAY(),H196,S.DDL_DEQClosed),0)</f>
        <v>0</v>
      </c>
      <c r="G196" s="446">
        <f>AAG196</f>
        <v>0</v>
      </c>
      <c r="H196" s="347">
        <f>AAH196</f>
        <v>0</v>
      </c>
      <c r="I196" s="244"/>
      <c r="J196" s="193"/>
      <c r="K196" s="193"/>
      <c r="L196" s="46"/>
      <c r="M196" s="46"/>
      <c r="N196" s="46"/>
      <c r="O196" s="46"/>
      <c r="P196" s="46"/>
      <c r="Q196" s="46"/>
      <c r="R196" s="46"/>
      <c r="S196" s="46"/>
      <c r="T196" s="46"/>
      <c r="U196" s="46"/>
      <c r="V196" s="46"/>
      <c r="W196" s="46"/>
      <c r="X196" s="46"/>
      <c r="Y196" s="46"/>
      <c r="Z196" s="46"/>
      <c r="AA196" s="46"/>
      <c r="AB196" s="46"/>
      <c r="AC196" s="46"/>
      <c r="AD196" s="46"/>
      <c r="AE196" s="46"/>
      <c r="AF196" s="46"/>
      <c r="AG196" s="46"/>
      <c r="AH196" s="46"/>
      <c r="AI196" s="46"/>
      <c r="AJ196" s="46"/>
      <c r="AK196" s="46"/>
      <c r="AL196" s="46"/>
      <c r="AM196" s="46"/>
      <c r="AN196" s="46"/>
      <c r="AO196" s="46"/>
      <c r="AP196" s="46"/>
      <c r="AQ196" s="46"/>
      <c r="AR196" s="46"/>
      <c r="AS196" s="46"/>
      <c r="AT196" s="46"/>
      <c r="AU196" s="46"/>
      <c r="AV196" s="46"/>
      <c r="AW196" s="46"/>
      <c r="AX196" s="46"/>
      <c r="AY196" s="46"/>
      <c r="AZ196" s="46"/>
      <c r="BA196" s="46"/>
      <c r="BB196" s="46"/>
      <c r="BC196" s="46"/>
      <c r="BD196" s="46"/>
      <c r="BE196" s="46"/>
      <c r="BF196" s="46"/>
      <c r="BG196" s="46"/>
      <c r="BH196" s="46"/>
      <c r="BI196" s="46"/>
      <c r="BJ196" s="46"/>
      <c r="BK196" s="46"/>
      <c r="BL196" s="46"/>
      <c r="BM196" s="46"/>
      <c r="BN196" s="46"/>
      <c r="BO196" s="46"/>
      <c r="BP196" s="46"/>
      <c r="BQ196" s="46"/>
      <c r="BR196" s="46"/>
      <c r="BS196" s="46"/>
      <c r="BT196" s="46"/>
      <c r="BU196" s="46"/>
      <c r="BV196" s="46"/>
      <c r="BW196" s="46"/>
      <c r="BX196" s="46"/>
      <c r="BY196" s="46"/>
      <c r="BZ196" s="46"/>
      <c r="CA196" s="46"/>
      <c r="CB196" s="46"/>
      <c r="CC196" s="46"/>
      <c r="CD196" s="46"/>
      <c r="CE196" s="46"/>
      <c r="CF196" s="46"/>
      <c r="CG196" s="46"/>
      <c r="CH196" s="46"/>
      <c r="CI196" s="46"/>
      <c r="CJ196" s="46"/>
      <c r="CK196" s="46"/>
      <c r="CL196" s="46"/>
      <c r="CM196" s="46"/>
      <c r="CN196" s="46"/>
      <c r="CO196" s="46"/>
      <c r="CP196" s="46"/>
      <c r="CQ196" s="46"/>
      <c r="CR196" s="46"/>
      <c r="CS196" s="46"/>
      <c r="CT196" s="46"/>
      <c r="CU196" s="46"/>
      <c r="CV196" s="46"/>
      <c r="CW196" s="46"/>
      <c r="CX196" s="46"/>
      <c r="CY196" s="46"/>
      <c r="CZ196" s="46"/>
      <c r="DA196" s="46"/>
      <c r="DB196" s="46"/>
      <c r="DC196" s="46"/>
      <c r="DD196" s="46"/>
      <c r="DE196" s="46"/>
      <c r="DF196" s="46"/>
      <c r="DG196" s="46"/>
      <c r="DH196" s="46"/>
      <c r="DI196" s="46"/>
      <c r="DJ196" s="46"/>
      <c r="DK196" s="46"/>
      <c r="DL196" s="46"/>
      <c r="DM196" s="46"/>
      <c r="DN196" s="46"/>
      <c r="DO196" s="46"/>
      <c r="DP196" s="46"/>
      <c r="AAA196" s="192"/>
      <c r="AAD196" s="90"/>
      <c r="AAE196" s="520">
        <f>IF(AND(S.AC.Charter="Y",S.AC.CommitteeInvolved="Y"),1,0)</f>
        <v>0</v>
      </c>
      <c r="AAF196" s="90" t="s">
        <v>0</v>
      </c>
      <c r="AAG196" s="73">
        <f t="shared" si="71"/>
        <v>0</v>
      </c>
      <c r="AAH196" s="73">
        <f>G196</f>
        <v>0</v>
      </c>
      <c r="AAI196" s="72"/>
      <c r="AAJ196" s="72"/>
      <c r="AAK196" s="491"/>
      <c r="AAL196" s="90"/>
      <c r="AAM196"/>
    </row>
    <row r="197" spans="1:715" s="23" customFormat="1" ht="15.75" hidden="1" customHeight="1" outlineLevel="1">
      <c r="A197" s="171"/>
      <c r="B197" s="486" t="str">
        <f t="shared" ref="B197" si="133">AAK197</f>
        <v>MargaretMGR shares draft roster and invitation with Andy</v>
      </c>
      <c r="C197" s="362" t="s">
        <v>0</v>
      </c>
      <c r="D197" s="380"/>
      <c r="E197" s="342">
        <f t="shared" ref="E197" si="134">NETWORKDAYS(G197,H197,S.DDL_DEQClosed)</f>
        <v>0</v>
      </c>
      <c r="F197" s="457">
        <f t="shared" ref="F197:F203" ca="1" si="135">IF(YEAR(H197)&gt;2000,NETWORKDAYS(TODAY(),H197,S.DDL_DEQClosed),0)</f>
        <v>0</v>
      </c>
      <c r="G197" s="451">
        <f t="shared" ref="G197:G202" si="136">AAG197</f>
        <v>0</v>
      </c>
      <c r="H197" s="343">
        <f t="shared" ref="H197:H202" si="137">AAH197</f>
        <v>0</v>
      </c>
      <c r="I197" s="244"/>
      <c r="J197" s="193"/>
      <c r="K197" s="193"/>
      <c r="L197" s="46"/>
      <c r="M197" s="46"/>
      <c r="N197" s="46"/>
      <c r="O197" s="46"/>
      <c r="P197" s="46"/>
      <c r="Q197" s="46"/>
      <c r="R197" s="46"/>
      <c r="S197" s="46"/>
      <c r="T197" s="46"/>
      <c r="U197" s="46"/>
      <c r="V197" s="46"/>
      <c r="W197" s="46"/>
      <c r="X197" s="46"/>
      <c r="Y197" s="46"/>
      <c r="Z197" s="46"/>
      <c r="AA197" s="46"/>
      <c r="AB197" s="46"/>
      <c r="AC197" s="46"/>
      <c r="AD197" s="46"/>
      <c r="AE197" s="46"/>
      <c r="AF197" s="46"/>
      <c r="AG197" s="46"/>
      <c r="AH197" s="46"/>
      <c r="AI197" s="46"/>
      <c r="AJ197" s="46"/>
      <c r="AK197" s="46"/>
      <c r="AL197" s="46"/>
      <c r="AM197" s="46"/>
      <c r="AN197" s="46"/>
      <c r="AO197" s="46"/>
      <c r="AP197" s="46"/>
      <c r="AQ197" s="46"/>
      <c r="AR197" s="46"/>
      <c r="AS197" s="46"/>
      <c r="AT197" s="46"/>
      <c r="AU197" s="46"/>
      <c r="AV197" s="46"/>
      <c r="AW197" s="46"/>
      <c r="AX197" s="46"/>
      <c r="AY197" s="46"/>
      <c r="AZ197" s="46"/>
      <c r="BA197" s="46"/>
      <c r="BB197" s="46"/>
      <c r="BC197" s="46"/>
      <c r="BD197" s="46"/>
      <c r="BE197" s="46"/>
      <c r="BF197" s="46"/>
      <c r="BG197" s="46"/>
      <c r="BH197" s="46"/>
      <c r="BI197" s="46"/>
      <c r="BJ197" s="46"/>
      <c r="BK197" s="46"/>
      <c r="BL197" s="46"/>
      <c r="BM197" s="46"/>
      <c r="BN197" s="46"/>
      <c r="BO197" s="46"/>
      <c r="BP197" s="46"/>
      <c r="BQ197" s="46"/>
      <c r="BR197" s="46"/>
      <c r="BS197" s="46"/>
      <c r="BT197" s="46"/>
      <c r="BU197" s="46"/>
      <c r="BV197" s="46"/>
      <c r="BW197" s="46"/>
      <c r="BX197" s="46"/>
      <c r="BY197" s="46"/>
      <c r="BZ197" s="46"/>
      <c r="CA197" s="46"/>
      <c r="CB197" s="46"/>
      <c r="CC197" s="46"/>
      <c r="CD197" s="46"/>
      <c r="CE197" s="46"/>
      <c r="CF197" s="46"/>
      <c r="CG197" s="46"/>
      <c r="CH197" s="46"/>
      <c r="CI197" s="46"/>
      <c r="CJ197" s="46"/>
      <c r="CK197" s="46"/>
      <c r="CL197" s="46"/>
      <c r="CM197" s="46"/>
      <c r="CN197" s="46"/>
      <c r="CO197" s="46"/>
      <c r="CP197" s="46"/>
      <c r="CQ197" s="46"/>
      <c r="CR197" s="46"/>
      <c r="CS197" s="46"/>
      <c r="CT197" s="46"/>
      <c r="CU197" s="46"/>
      <c r="CV197" s="46"/>
      <c r="CW197" s="46"/>
      <c r="CX197" s="46"/>
      <c r="CY197" s="46"/>
      <c r="CZ197" s="46"/>
      <c r="DA197" s="46"/>
      <c r="DB197" s="46"/>
      <c r="DC197" s="46"/>
      <c r="DD197" s="46"/>
      <c r="DE197" s="46"/>
      <c r="DF197" s="46"/>
      <c r="DG197" s="46"/>
      <c r="DH197" s="46"/>
      <c r="DI197" s="46"/>
      <c r="DJ197" s="46"/>
      <c r="DK197" s="46"/>
      <c r="DL197" s="46"/>
      <c r="DM197" s="46"/>
      <c r="DN197" s="46"/>
      <c r="DO197" s="46"/>
      <c r="DP197" s="46"/>
      <c r="DQ197"/>
      <c r="DR197"/>
      <c r="DS197"/>
      <c r="DT197"/>
      <c r="DU197"/>
      <c r="DV197"/>
      <c r="DW197"/>
      <c r="DX197"/>
      <c r="DY197"/>
      <c r="DZ197"/>
      <c r="EA197"/>
      <c r="EB197"/>
      <c r="EC197"/>
      <c r="ED197"/>
      <c r="EE197"/>
      <c r="EF197"/>
      <c r="EG197"/>
      <c r="EH197"/>
      <c r="EI197"/>
      <c r="EJ197"/>
      <c r="EK197"/>
      <c r="EL197"/>
      <c r="EM197"/>
      <c r="EN197"/>
      <c r="EO197"/>
      <c r="EP197"/>
      <c r="EQ197"/>
      <c r="ER197"/>
      <c r="ES197"/>
      <c r="ET197"/>
      <c r="EU197"/>
      <c r="EV197"/>
      <c r="EW197"/>
      <c r="EX197"/>
      <c r="EY197"/>
      <c r="EZ197"/>
      <c r="FA197"/>
      <c r="FB197"/>
      <c r="FC197"/>
      <c r="FD197"/>
      <c r="FE197"/>
      <c r="FF197"/>
      <c r="FG197"/>
      <c r="FH197"/>
      <c r="FI197"/>
      <c r="FJ197"/>
      <c r="FK197"/>
      <c r="FL197"/>
      <c r="FM197"/>
      <c r="FN197"/>
      <c r="FO197"/>
      <c r="FP197"/>
      <c r="FQ197"/>
      <c r="FR197"/>
      <c r="FS197"/>
      <c r="FT197"/>
      <c r="FU197"/>
      <c r="FV197"/>
      <c r="FW197"/>
      <c r="FX197"/>
      <c r="FY197"/>
      <c r="FZ197"/>
      <c r="GA197"/>
      <c r="GB197"/>
      <c r="GC197"/>
      <c r="GD197"/>
      <c r="GE197"/>
      <c r="GF197"/>
      <c r="GG197"/>
      <c r="GH197"/>
      <c r="GI197"/>
      <c r="GJ197"/>
      <c r="GK197"/>
      <c r="GL197"/>
      <c r="GM197"/>
      <c r="GN197"/>
      <c r="GO197"/>
      <c r="GP197"/>
      <c r="GQ197"/>
      <c r="GR197"/>
      <c r="GS197"/>
      <c r="GT197"/>
      <c r="GU197"/>
      <c r="GV197"/>
      <c r="GW197"/>
      <c r="GX197"/>
      <c r="GY197"/>
      <c r="GZ197"/>
      <c r="HA197"/>
      <c r="HB197"/>
      <c r="HC197"/>
      <c r="HD197"/>
      <c r="HE197"/>
      <c r="HF197"/>
      <c r="HG197"/>
      <c r="HH197"/>
      <c r="HI197"/>
      <c r="HJ197"/>
      <c r="HK197"/>
      <c r="HL197"/>
      <c r="HM197"/>
      <c r="HN197"/>
      <c r="HO197"/>
      <c r="HP197"/>
      <c r="HQ197"/>
      <c r="HR197"/>
      <c r="HS197"/>
      <c r="HT197"/>
      <c r="HU197"/>
      <c r="HV197"/>
      <c r="HW197"/>
      <c r="HX197"/>
      <c r="HY197"/>
      <c r="HZ197"/>
      <c r="IA197"/>
      <c r="IB197"/>
      <c r="IC197"/>
      <c r="ID197"/>
      <c r="IE197"/>
      <c r="IF197"/>
      <c r="IG197"/>
      <c r="IH197"/>
      <c r="II197"/>
      <c r="IJ197"/>
      <c r="IK197"/>
      <c r="IL197"/>
      <c r="IM197"/>
      <c r="IN197"/>
      <c r="IO197"/>
      <c r="IP197"/>
      <c r="IQ197"/>
      <c r="IR197"/>
      <c r="IS197"/>
      <c r="IT197"/>
      <c r="IU197"/>
      <c r="IV197"/>
      <c r="IW197"/>
      <c r="IX197"/>
      <c r="IY197"/>
      <c r="IZ197"/>
      <c r="JA197"/>
      <c r="JB197"/>
      <c r="JC197"/>
      <c r="JD197"/>
      <c r="JE197"/>
      <c r="JF197"/>
      <c r="JG197"/>
      <c r="JH197"/>
      <c r="JI197"/>
      <c r="JJ197"/>
      <c r="JK197"/>
      <c r="JL197"/>
      <c r="JM197"/>
      <c r="JN197"/>
      <c r="JO197"/>
      <c r="JP197"/>
      <c r="JQ197"/>
      <c r="JR197"/>
      <c r="JS197"/>
      <c r="JT197"/>
      <c r="JU197"/>
      <c r="JV197"/>
      <c r="JW197"/>
      <c r="JX197"/>
      <c r="JY197"/>
      <c r="JZ197"/>
      <c r="KA197"/>
      <c r="KB197"/>
      <c r="KC197"/>
      <c r="KD197"/>
      <c r="KE197"/>
      <c r="KF197"/>
      <c r="KG197"/>
      <c r="KH197"/>
      <c r="KI197"/>
      <c r="KJ197"/>
      <c r="KK197"/>
      <c r="KL197"/>
      <c r="KM197"/>
      <c r="KN197"/>
      <c r="KO197"/>
      <c r="KP197"/>
      <c r="KQ197"/>
      <c r="KR197"/>
      <c r="KS197"/>
      <c r="KT197"/>
      <c r="KU197"/>
      <c r="KV197"/>
      <c r="KW197"/>
      <c r="KX197"/>
      <c r="KY197"/>
      <c r="KZ197"/>
      <c r="LA197"/>
      <c r="LB197"/>
      <c r="LC197"/>
      <c r="LD197"/>
      <c r="LE197"/>
      <c r="LF197"/>
      <c r="LG197"/>
      <c r="LH197"/>
      <c r="LI197"/>
      <c r="LJ197"/>
      <c r="LK197"/>
      <c r="LL197"/>
      <c r="LM197"/>
      <c r="LN197"/>
      <c r="LO197"/>
      <c r="LP197"/>
      <c r="LQ197"/>
      <c r="LR197"/>
      <c r="LS197"/>
      <c r="LT197"/>
      <c r="LU197"/>
      <c r="LV197"/>
      <c r="LW197"/>
      <c r="LX197"/>
      <c r="LY197"/>
      <c r="LZ197"/>
      <c r="MA197"/>
      <c r="MB197"/>
      <c r="MC197"/>
      <c r="MD197"/>
      <c r="ME197"/>
      <c r="MF197"/>
      <c r="MG197"/>
      <c r="MH197"/>
      <c r="MI197"/>
      <c r="MJ197"/>
      <c r="MK197"/>
      <c r="ML197"/>
      <c r="MM197"/>
      <c r="MN197"/>
      <c r="MO197"/>
      <c r="MP197"/>
      <c r="MQ197"/>
      <c r="MR197"/>
      <c r="MS197"/>
      <c r="MT197"/>
      <c r="MU197"/>
      <c r="MV197"/>
      <c r="MW197"/>
      <c r="MX197"/>
      <c r="MY197"/>
      <c r="MZ197"/>
      <c r="NA197"/>
      <c r="NB197"/>
      <c r="NC197"/>
      <c r="ND197"/>
      <c r="NE197"/>
      <c r="NF197"/>
      <c r="NG197"/>
      <c r="NH197"/>
      <c r="NI197"/>
      <c r="NJ197"/>
      <c r="NK197"/>
      <c r="NL197"/>
      <c r="NM197"/>
      <c r="NN197"/>
      <c r="NO197"/>
      <c r="NP197"/>
      <c r="NQ197"/>
      <c r="NR197"/>
      <c r="NS197"/>
      <c r="NT197"/>
      <c r="NU197"/>
      <c r="NV197"/>
      <c r="NW197"/>
      <c r="NX197"/>
      <c r="NY197"/>
      <c r="NZ197"/>
      <c r="OA197"/>
      <c r="OB197"/>
      <c r="OC197"/>
      <c r="OD197"/>
      <c r="OE197"/>
      <c r="OF197"/>
      <c r="OG197"/>
      <c r="OH197"/>
      <c r="OI197"/>
      <c r="OJ197"/>
      <c r="OK197"/>
      <c r="OL197"/>
      <c r="OM197"/>
      <c r="ON197"/>
      <c r="OO197"/>
      <c r="OP197"/>
      <c r="OQ197"/>
      <c r="OR197"/>
      <c r="OS197"/>
      <c r="OT197"/>
      <c r="OU197"/>
      <c r="OV197"/>
      <c r="OW197"/>
      <c r="OX197"/>
      <c r="OY197"/>
      <c r="OZ197"/>
      <c r="PA197"/>
      <c r="PB197"/>
      <c r="PC197"/>
      <c r="PD197"/>
      <c r="PE197"/>
      <c r="PF197"/>
      <c r="PG197"/>
      <c r="PH197"/>
      <c r="PI197"/>
      <c r="PJ197"/>
      <c r="PK197"/>
      <c r="PL197"/>
      <c r="PM197"/>
      <c r="PN197"/>
      <c r="PO197"/>
      <c r="PP197"/>
      <c r="PQ197"/>
      <c r="PR197"/>
      <c r="PS197"/>
      <c r="PT197"/>
      <c r="PU197"/>
      <c r="PV197"/>
      <c r="PW197"/>
      <c r="PX197"/>
      <c r="PY197"/>
      <c r="PZ197"/>
      <c r="QA197"/>
      <c r="QB197"/>
      <c r="QC197"/>
      <c r="QD197"/>
      <c r="QE197"/>
      <c r="QF197"/>
      <c r="QG197"/>
      <c r="QH197"/>
      <c r="QI197"/>
      <c r="QJ197"/>
      <c r="QK197"/>
      <c r="QL197"/>
      <c r="QM197"/>
      <c r="QN197"/>
      <c r="QO197"/>
      <c r="QP197"/>
      <c r="QQ197"/>
      <c r="QR197"/>
      <c r="QS197"/>
      <c r="QT197"/>
      <c r="QU197"/>
      <c r="QV197"/>
      <c r="QW197"/>
      <c r="QX197"/>
      <c r="QY197"/>
      <c r="QZ197"/>
      <c r="RA197"/>
      <c r="RB197"/>
      <c r="RC197"/>
      <c r="RD197"/>
      <c r="RE197"/>
      <c r="RF197"/>
      <c r="RG197"/>
      <c r="RH197"/>
      <c r="RI197"/>
      <c r="RJ197"/>
      <c r="RK197"/>
      <c r="RL197"/>
      <c r="RM197"/>
      <c r="RN197"/>
      <c r="RO197"/>
      <c r="RP197"/>
      <c r="RQ197"/>
      <c r="RR197"/>
      <c r="RS197"/>
      <c r="RT197"/>
      <c r="RU197"/>
      <c r="RV197"/>
      <c r="RW197"/>
      <c r="RX197"/>
      <c r="RY197"/>
      <c r="RZ197"/>
      <c r="SA197"/>
      <c r="SB197"/>
      <c r="SC197"/>
      <c r="SD197"/>
      <c r="SE197"/>
      <c r="SF197"/>
      <c r="SG197"/>
      <c r="SH197"/>
      <c r="SI197"/>
      <c r="SJ197"/>
      <c r="SK197"/>
      <c r="SL197"/>
      <c r="SM197"/>
      <c r="SN197"/>
      <c r="SO197"/>
      <c r="SP197"/>
      <c r="SQ197"/>
      <c r="SR197"/>
      <c r="SS197"/>
      <c r="ST197"/>
      <c r="SU197"/>
      <c r="SV197"/>
      <c r="SW197"/>
      <c r="SX197"/>
      <c r="SY197"/>
      <c r="SZ197"/>
      <c r="TA197"/>
      <c r="TB197"/>
      <c r="TC197"/>
      <c r="TD197"/>
      <c r="TE197"/>
      <c r="TF197"/>
      <c r="TG197"/>
      <c r="TH197"/>
      <c r="TI197"/>
      <c r="TJ197"/>
      <c r="TK197"/>
      <c r="TL197"/>
      <c r="TM197"/>
      <c r="TN197"/>
      <c r="TO197"/>
      <c r="TP197"/>
      <c r="TQ197"/>
      <c r="TR197"/>
      <c r="TS197"/>
      <c r="TT197"/>
      <c r="TU197"/>
      <c r="TV197"/>
      <c r="TW197"/>
      <c r="TX197"/>
      <c r="TY197"/>
      <c r="TZ197"/>
      <c r="UA197"/>
      <c r="UB197"/>
      <c r="UC197"/>
      <c r="UD197"/>
      <c r="UE197"/>
      <c r="UF197"/>
      <c r="UG197"/>
      <c r="UH197"/>
      <c r="UI197"/>
      <c r="UJ197"/>
      <c r="UK197"/>
      <c r="UL197"/>
      <c r="UM197"/>
      <c r="UN197"/>
      <c r="UO197"/>
      <c r="UP197"/>
      <c r="UQ197"/>
      <c r="UR197"/>
      <c r="US197"/>
      <c r="UT197"/>
      <c r="UU197"/>
      <c r="UV197"/>
      <c r="UW197"/>
      <c r="UX197"/>
      <c r="UY197"/>
      <c r="UZ197"/>
      <c r="VA197"/>
      <c r="VB197"/>
      <c r="VC197"/>
      <c r="VD197"/>
      <c r="VE197"/>
      <c r="VF197"/>
      <c r="VG197"/>
      <c r="VH197"/>
      <c r="VI197"/>
      <c r="VJ197"/>
      <c r="VK197"/>
      <c r="VL197"/>
      <c r="VM197"/>
      <c r="VN197"/>
      <c r="VO197"/>
      <c r="VP197"/>
      <c r="VQ197"/>
      <c r="VR197"/>
      <c r="VS197"/>
      <c r="VT197"/>
      <c r="VU197"/>
      <c r="VV197"/>
      <c r="VW197"/>
      <c r="VX197"/>
      <c r="VY197"/>
      <c r="VZ197"/>
      <c r="WA197"/>
      <c r="WB197"/>
      <c r="WC197"/>
      <c r="WD197"/>
      <c r="WE197"/>
      <c r="WF197"/>
      <c r="WG197"/>
      <c r="WH197"/>
      <c r="WI197"/>
      <c r="WJ197"/>
      <c r="WK197"/>
      <c r="WL197"/>
      <c r="WM197"/>
      <c r="WN197"/>
      <c r="WO197"/>
      <c r="WP197"/>
      <c r="WQ197"/>
      <c r="WR197"/>
      <c r="WS197"/>
      <c r="WT197"/>
      <c r="WU197"/>
      <c r="WV197"/>
      <c r="WW197"/>
      <c r="WX197"/>
      <c r="WY197"/>
      <c r="WZ197"/>
      <c r="XA197"/>
      <c r="XB197"/>
      <c r="XC197"/>
      <c r="XD197"/>
      <c r="XE197"/>
      <c r="XF197"/>
      <c r="XG197"/>
      <c r="XH197"/>
      <c r="XI197"/>
      <c r="XJ197"/>
      <c r="XK197"/>
      <c r="XL197"/>
      <c r="XM197"/>
      <c r="XN197"/>
      <c r="XO197"/>
      <c r="XP197"/>
      <c r="XQ197"/>
      <c r="XR197"/>
      <c r="XS197"/>
      <c r="XT197"/>
      <c r="XU197"/>
      <c r="XV197"/>
      <c r="XW197"/>
      <c r="XX197"/>
      <c r="XY197"/>
      <c r="XZ197"/>
      <c r="YA197"/>
      <c r="YB197"/>
      <c r="YC197"/>
      <c r="YD197"/>
      <c r="YE197"/>
      <c r="YF197"/>
      <c r="YG197"/>
      <c r="YH197"/>
      <c r="YI197"/>
      <c r="YJ197"/>
      <c r="YK197"/>
      <c r="YL197"/>
      <c r="YM197"/>
      <c r="YN197"/>
      <c r="YO197"/>
      <c r="YP197"/>
      <c r="YQ197"/>
      <c r="YR197"/>
      <c r="YS197"/>
      <c r="YT197"/>
      <c r="YU197"/>
      <c r="YV197"/>
      <c r="YW197"/>
      <c r="YX197"/>
      <c r="YY197"/>
      <c r="YZ197"/>
      <c r="ZA197"/>
      <c r="ZB197"/>
      <c r="ZC197"/>
      <c r="ZD197"/>
      <c r="ZE197"/>
      <c r="ZF197"/>
      <c r="ZG197"/>
      <c r="ZH197"/>
      <c r="ZI197"/>
      <c r="ZJ197"/>
      <c r="ZK197"/>
      <c r="ZL197"/>
      <c r="ZM197"/>
      <c r="ZN197"/>
      <c r="ZO197"/>
      <c r="ZP197"/>
      <c r="ZQ197"/>
      <c r="ZR197"/>
      <c r="ZS197"/>
      <c r="ZT197"/>
      <c r="ZU197"/>
      <c r="ZV197"/>
      <c r="ZW197"/>
      <c r="ZX197"/>
      <c r="ZY197"/>
      <c r="ZZ197" s="52"/>
      <c r="AAA197" s="192" t="s">
        <v>0</v>
      </c>
      <c r="AAD197" s="90"/>
      <c r="AAE197" s="520">
        <f>IF(S.AC.CommitteeInvolved="Y",1,0)</f>
        <v>0</v>
      </c>
      <c r="AAF197" s="90" t="s">
        <v>0</v>
      </c>
      <c r="AAG197" s="73">
        <f t="shared" si="71"/>
        <v>0</v>
      </c>
      <c r="AAH197" s="73">
        <f t="shared" ref="AAH197:AAH203" si="138">G197</f>
        <v>0</v>
      </c>
      <c r="AAI197" s="60"/>
      <c r="AAJ197" s="55"/>
      <c r="AAK197" s="92" t="str">
        <f>S.Staff.Mgr&amp;" shares draft roster and invitation with "&amp;S.Staff.DA</f>
        <v>MargaretMGR shares draft roster and invitation with Andy</v>
      </c>
      <c r="AAL197" s="90"/>
    </row>
    <row r="198" spans="1:715" s="23" customFormat="1" ht="15.75" hidden="1" customHeight="1" outlineLevel="1">
      <c r="A198" s="171"/>
      <c r="B198" s="486" t="s">
        <v>239</v>
      </c>
      <c r="C198" s="362" t="s">
        <v>0</v>
      </c>
      <c r="D198" s="380"/>
      <c r="E198" s="342">
        <f t="shared" ref="E198" si="139">NETWORKDAYS(G198,H198,S.DDL_DEQClosed)</f>
        <v>0</v>
      </c>
      <c r="F198" s="457">
        <f t="shared" ca="1" si="135"/>
        <v>0</v>
      </c>
      <c r="G198" s="451">
        <f t="shared" si="136"/>
        <v>0</v>
      </c>
      <c r="H198" s="343">
        <f t="shared" si="137"/>
        <v>0</v>
      </c>
      <c r="I198" s="244"/>
      <c r="J198" s="193"/>
      <c r="K198" s="193"/>
      <c r="L198" s="46"/>
      <c r="M198" s="46"/>
      <c r="N198" s="46"/>
      <c r="O198" s="46"/>
      <c r="P198" s="46"/>
      <c r="Q198" s="46"/>
      <c r="R198" s="46"/>
      <c r="S198" s="46"/>
      <c r="T198" s="46"/>
      <c r="U198" s="46"/>
      <c r="V198" s="46"/>
      <c r="W198" s="46"/>
      <c r="X198" s="46"/>
      <c r="Y198" s="46"/>
      <c r="Z198" s="46"/>
      <c r="AA198" s="46"/>
      <c r="AB198" s="46"/>
      <c r="AC198" s="46"/>
      <c r="AD198" s="46"/>
      <c r="AE198" s="46"/>
      <c r="AF198" s="46"/>
      <c r="AG198" s="46"/>
      <c r="AH198" s="46"/>
      <c r="AI198" s="46"/>
      <c r="AJ198" s="46"/>
      <c r="AK198" s="46"/>
      <c r="AL198" s="46"/>
      <c r="AM198" s="46"/>
      <c r="AN198" s="46"/>
      <c r="AO198" s="46"/>
      <c r="AP198" s="46"/>
      <c r="AQ198" s="46"/>
      <c r="AR198" s="46"/>
      <c r="AS198" s="46"/>
      <c r="AT198" s="46"/>
      <c r="AU198" s="46"/>
      <c r="AV198" s="46"/>
      <c r="AW198" s="46"/>
      <c r="AX198" s="46"/>
      <c r="AY198" s="46"/>
      <c r="AZ198" s="46"/>
      <c r="BA198" s="46"/>
      <c r="BB198" s="46"/>
      <c r="BC198" s="46"/>
      <c r="BD198" s="46"/>
      <c r="BE198" s="46"/>
      <c r="BF198" s="46"/>
      <c r="BG198" s="46"/>
      <c r="BH198" s="46"/>
      <c r="BI198" s="46"/>
      <c r="BJ198" s="46"/>
      <c r="BK198" s="46"/>
      <c r="BL198" s="46"/>
      <c r="BM198" s="46"/>
      <c r="BN198" s="46"/>
      <c r="BO198" s="46"/>
      <c r="BP198" s="46"/>
      <c r="BQ198" s="46"/>
      <c r="BR198" s="46"/>
      <c r="BS198" s="46"/>
      <c r="BT198" s="46"/>
      <c r="BU198" s="46"/>
      <c r="BV198" s="46"/>
      <c r="BW198" s="46"/>
      <c r="BX198" s="46"/>
      <c r="BY198" s="46"/>
      <c r="BZ198" s="46"/>
      <c r="CA198" s="46"/>
      <c r="CB198" s="46"/>
      <c r="CC198" s="46"/>
      <c r="CD198" s="46"/>
      <c r="CE198" s="46"/>
      <c r="CF198" s="46"/>
      <c r="CG198" s="46"/>
      <c r="CH198" s="46"/>
      <c r="CI198" s="46"/>
      <c r="CJ198" s="46"/>
      <c r="CK198" s="46"/>
      <c r="CL198" s="46"/>
      <c r="CM198" s="46"/>
      <c r="CN198" s="46"/>
      <c r="CO198" s="46"/>
      <c r="CP198" s="46"/>
      <c r="CQ198" s="46"/>
      <c r="CR198" s="46"/>
      <c r="CS198" s="46"/>
      <c r="CT198" s="46"/>
      <c r="CU198" s="46"/>
      <c r="CV198" s="46"/>
      <c r="CW198" s="46"/>
      <c r="CX198" s="46"/>
      <c r="CY198" s="46"/>
      <c r="CZ198" s="46"/>
      <c r="DA198" s="46"/>
      <c r="DB198" s="46"/>
      <c r="DC198" s="46"/>
      <c r="DD198" s="46"/>
      <c r="DE198" s="46"/>
      <c r="DF198" s="46"/>
      <c r="DG198" s="46"/>
      <c r="DH198" s="46"/>
      <c r="DI198" s="46"/>
      <c r="DJ198" s="46"/>
      <c r="DK198" s="46"/>
      <c r="DL198" s="46"/>
      <c r="DM198" s="46"/>
      <c r="DN198" s="46"/>
      <c r="DO198" s="46"/>
      <c r="DP198" s="46"/>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c r="IV198"/>
      <c r="IW198"/>
      <c r="IX198"/>
      <c r="IY198"/>
      <c r="IZ198"/>
      <c r="JA198"/>
      <c r="JB198"/>
      <c r="JC198"/>
      <c r="JD198"/>
      <c r="JE198"/>
      <c r="JF198"/>
      <c r="JG198"/>
      <c r="JH198"/>
      <c r="JI198"/>
      <c r="JJ198"/>
      <c r="JK198"/>
      <c r="JL198"/>
      <c r="JM198"/>
      <c r="JN198"/>
      <c r="JO198"/>
      <c r="JP198"/>
      <c r="JQ198"/>
      <c r="JR198"/>
      <c r="JS198"/>
      <c r="JT198"/>
      <c r="JU198"/>
      <c r="JV198"/>
      <c r="JW198"/>
      <c r="JX198"/>
      <c r="JY198"/>
      <c r="JZ198"/>
      <c r="KA198"/>
      <c r="KB198"/>
      <c r="KC198"/>
      <c r="KD198"/>
      <c r="KE198"/>
      <c r="KF198"/>
      <c r="KG198"/>
      <c r="KH198"/>
      <c r="KI198"/>
      <c r="KJ198"/>
      <c r="KK198"/>
      <c r="KL198"/>
      <c r="KM198"/>
      <c r="KN198"/>
      <c r="KO198"/>
      <c r="KP198"/>
      <c r="KQ198"/>
      <c r="KR198"/>
      <c r="KS198"/>
      <c r="KT198"/>
      <c r="KU198"/>
      <c r="KV198"/>
      <c r="KW198"/>
      <c r="KX198"/>
      <c r="KY198"/>
      <c r="KZ198"/>
      <c r="LA198"/>
      <c r="LB198"/>
      <c r="LC198"/>
      <c r="LD198"/>
      <c r="LE198"/>
      <c r="LF198"/>
      <c r="LG198"/>
      <c r="LH198"/>
      <c r="LI198"/>
      <c r="LJ198"/>
      <c r="LK198"/>
      <c r="LL198"/>
      <c r="LM198"/>
      <c r="LN198"/>
      <c r="LO198"/>
      <c r="LP198"/>
      <c r="LQ198"/>
      <c r="LR198"/>
      <c r="LS198"/>
      <c r="LT198"/>
      <c r="LU198"/>
      <c r="LV198"/>
      <c r="LW198"/>
      <c r="LX198"/>
      <c r="LY198"/>
      <c r="LZ198"/>
      <c r="MA198"/>
      <c r="MB198"/>
      <c r="MC198"/>
      <c r="MD198"/>
      <c r="ME198"/>
      <c r="MF198"/>
      <c r="MG198"/>
      <c r="MH198"/>
      <c r="MI198"/>
      <c r="MJ198"/>
      <c r="MK198"/>
      <c r="ML198"/>
      <c r="MM198"/>
      <c r="MN198"/>
      <c r="MO198"/>
      <c r="MP198"/>
      <c r="MQ198"/>
      <c r="MR198"/>
      <c r="MS198"/>
      <c r="MT198"/>
      <c r="MU198"/>
      <c r="MV198"/>
      <c r="MW198"/>
      <c r="MX198"/>
      <c r="MY198"/>
      <c r="MZ198"/>
      <c r="NA198"/>
      <c r="NB198"/>
      <c r="NC198"/>
      <c r="ND198"/>
      <c r="NE198"/>
      <c r="NF198"/>
      <c r="NG198"/>
      <c r="NH198"/>
      <c r="NI198"/>
      <c r="NJ198"/>
      <c r="NK198"/>
      <c r="NL198"/>
      <c r="NM198"/>
      <c r="NN198"/>
      <c r="NO198"/>
      <c r="NP198"/>
      <c r="NQ198"/>
      <c r="NR198"/>
      <c r="NS198"/>
      <c r="NT198"/>
      <c r="NU198"/>
      <c r="NV198"/>
      <c r="NW198"/>
      <c r="NX198"/>
      <c r="NY198"/>
      <c r="NZ198"/>
      <c r="OA198"/>
      <c r="OB198"/>
      <c r="OC198"/>
      <c r="OD198"/>
      <c r="OE198"/>
      <c r="OF198"/>
      <c r="OG198"/>
      <c r="OH198"/>
      <c r="OI198"/>
      <c r="OJ198"/>
      <c r="OK198"/>
      <c r="OL198"/>
      <c r="OM198"/>
      <c r="ON198"/>
      <c r="OO198"/>
      <c r="OP198"/>
      <c r="OQ198"/>
      <c r="OR198"/>
      <c r="OS198"/>
      <c r="OT198"/>
      <c r="OU198"/>
      <c r="OV198"/>
      <c r="OW198"/>
      <c r="OX198"/>
      <c r="OY198"/>
      <c r="OZ198"/>
      <c r="PA198"/>
      <c r="PB198"/>
      <c r="PC198"/>
      <c r="PD198"/>
      <c r="PE198"/>
      <c r="PF198"/>
      <c r="PG198"/>
      <c r="PH198"/>
      <c r="PI198"/>
      <c r="PJ198"/>
      <c r="PK198"/>
      <c r="PL198"/>
      <c r="PM198"/>
      <c r="PN198"/>
      <c r="PO198"/>
      <c r="PP198"/>
      <c r="PQ198"/>
      <c r="PR198"/>
      <c r="PS198"/>
      <c r="PT198"/>
      <c r="PU198"/>
      <c r="PV198"/>
      <c r="PW198"/>
      <c r="PX198"/>
      <c r="PY198"/>
      <c r="PZ198"/>
      <c r="QA198"/>
      <c r="QB198"/>
      <c r="QC198"/>
      <c r="QD198"/>
      <c r="QE198"/>
      <c r="QF198"/>
      <c r="QG198"/>
      <c r="QH198"/>
      <c r="QI198"/>
      <c r="QJ198"/>
      <c r="QK198"/>
      <c r="QL198"/>
      <c r="QM198"/>
      <c r="QN198"/>
      <c r="QO198"/>
      <c r="QP198"/>
      <c r="QQ198"/>
      <c r="QR198"/>
      <c r="QS198"/>
      <c r="QT198"/>
      <c r="QU198"/>
      <c r="QV198"/>
      <c r="QW198"/>
      <c r="QX198"/>
      <c r="QY198"/>
      <c r="QZ198"/>
      <c r="RA198"/>
      <c r="RB198"/>
      <c r="RC198"/>
      <c r="RD198"/>
      <c r="RE198"/>
      <c r="RF198"/>
      <c r="RG198"/>
      <c r="RH198"/>
      <c r="RI198"/>
      <c r="RJ198"/>
      <c r="RK198"/>
      <c r="RL198"/>
      <c r="RM198"/>
      <c r="RN198"/>
      <c r="RO198"/>
      <c r="RP198"/>
      <c r="RQ198"/>
      <c r="RR198"/>
      <c r="RS198"/>
      <c r="RT198"/>
      <c r="RU198"/>
      <c r="RV198"/>
      <c r="RW198"/>
      <c r="RX198"/>
      <c r="RY198"/>
      <c r="RZ198"/>
      <c r="SA198"/>
      <c r="SB198"/>
      <c r="SC198"/>
      <c r="SD198"/>
      <c r="SE198"/>
      <c r="SF198"/>
      <c r="SG198"/>
      <c r="SH198"/>
      <c r="SI198"/>
      <c r="SJ198"/>
      <c r="SK198"/>
      <c r="SL198"/>
      <c r="SM198"/>
      <c r="SN198"/>
      <c r="SO198"/>
      <c r="SP198"/>
      <c r="SQ198"/>
      <c r="SR198"/>
      <c r="SS198"/>
      <c r="ST198"/>
      <c r="SU198"/>
      <c r="SV198"/>
      <c r="SW198"/>
      <c r="SX198"/>
      <c r="SY198"/>
      <c r="SZ198"/>
      <c r="TA198"/>
      <c r="TB198"/>
      <c r="TC198"/>
      <c r="TD198"/>
      <c r="TE198"/>
      <c r="TF198"/>
      <c r="TG198"/>
      <c r="TH198"/>
      <c r="TI198"/>
      <c r="TJ198"/>
      <c r="TK198"/>
      <c r="TL198"/>
      <c r="TM198"/>
      <c r="TN198"/>
      <c r="TO198"/>
      <c r="TP198"/>
      <c r="TQ198"/>
      <c r="TR198"/>
      <c r="TS198"/>
      <c r="TT198"/>
      <c r="TU198"/>
      <c r="TV198"/>
      <c r="TW198"/>
      <c r="TX198"/>
      <c r="TY198"/>
      <c r="TZ198"/>
      <c r="UA198"/>
      <c r="UB198"/>
      <c r="UC198"/>
      <c r="UD198"/>
      <c r="UE198"/>
      <c r="UF198"/>
      <c r="UG198"/>
      <c r="UH198"/>
      <c r="UI198"/>
      <c r="UJ198"/>
      <c r="UK198"/>
      <c r="UL198"/>
      <c r="UM198"/>
      <c r="UN198"/>
      <c r="UO198"/>
      <c r="UP198"/>
      <c r="UQ198"/>
      <c r="UR198"/>
      <c r="US198"/>
      <c r="UT198"/>
      <c r="UU198"/>
      <c r="UV198"/>
      <c r="UW198"/>
      <c r="UX198"/>
      <c r="UY198"/>
      <c r="UZ198"/>
      <c r="VA198"/>
      <c r="VB198"/>
      <c r="VC198"/>
      <c r="VD198"/>
      <c r="VE198"/>
      <c r="VF198"/>
      <c r="VG198"/>
      <c r="VH198"/>
      <c r="VI198"/>
      <c r="VJ198"/>
      <c r="VK198"/>
      <c r="VL198"/>
      <c r="VM198"/>
      <c r="VN198"/>
      <c r="VO198"/>
      <c r="VP198"/>
      <c r="VQ198"/>
      <c r="VR198"/>
      <c r="VS198"/>
      <c r="VT198"/>
      <c r="VU198"/>
      <c r="VV198"/>
      <c r="VW198"/>
      <c r="VX198"/>
      <c r="VY198"/>
      <c r="VZ198"/>
      <c r="WA198"/>
      <c r="WB198"/>
      <c r="WC198"/>
      <c r="WD198"/>
      <c r="WE198"/>
      <c r="WF198"/>
      <c r="WG198"/>
      <c r="WH198"/>
      <c r="WI198"/>
      <c r="WJ198"/>
      <c r="WK198"/>
      <c r="WL198"/>
      <c r="WM198"/>
      <c r="WN198"/>
      <c r="WO198"/>
      <c r="WP198"/>
      <c r="WQ198"/>
      <c r="WR198"/>
      <c r="WS198"/>
      <c r="WT198"/>
      <c r="WU198"/>
      <c r="WV198"/>
      <c r="WW198"/>
      <c r="WX198"/>
      <c r="WY198"/>
      <c r="WZ198"/>
      <c r="XA198"/>
      <c r="XB198"/>
      <c r="XC198"/>
      <c r="XD198"/>
      <c r="XE198"/>
      <c r="XF198"/>
      <c r="XG198"/>
      <c r="XH198"/>
      <c r="XI198"/>
      <c r="XJ198"/>
      <c r="XK198"/>
      <c r="XL198"/>
      <c r="XM198"/>
      <c r="XN198"/>
      <c r="XO198"/>
      <c r="XP198"/>
      <c r="XQ198"/>
      <c r="XR198"/>
      <c r="XS198"/>
      <c r="XT198"/>
      <c r="XU198"/>
      <c r="XV198"/>
      <c r="XW198"/>
      <c r="XX198"/>
      <c r="XY198"/>
      <c r="XZ198"/>
      <c r="YA198"/>
      <c r="YB198"/>
      <c r="YC198"/>
      <c r="YD198"/>
      <c r="YE198"/>
      <c r="YF198"/>
      <c r="YG198"/>
      <c r="YH198"/>
      <c r="YI198"/>
      <c r="YJ198"/>
      <c r="YK198"/>
      <c r="YL198"/>
      <c r="YM198"/>
      <c r="YN198"/>
      <c r="YO198"/>
      <c r="YP198"/>
      <c r="YQ198"/>
      <c r="YR198"/>
      <c r="YS198"/>
      <c r="YT198"/>
      <c r="YU198"/>
      <c r="YV198"/>
      <c r="YW198"/>
      <c r="YX198"/>
      <c r="YY198"/>
      <c r="YZ198"/>
      <c r="ZA198"/>
      <c r="ZB198"/>
      <c r="ZC198"/>
      <c r="ZD198"/>
      <c r="ZE198"/>
      <c r="ZF198"/>
      <c r="ZG198"/>
      <c r="ZH198"/>
      <c r="ZI198"/>
      <c r="ZJ198"/>
      <c r="ZK198"/>
      <c r="ZL198"/>
      <c r="ZM198"/>
      <c r="ZN198"/>
      <c r="ZO198"/>
      <c r="ZP198"/>
      <c r="ZQ198"/>
      <c r="ZR198"/>
      <c r="ZS198"/>
      <c r="ZT198"/>
      <c r="ZU198"/>
      <c r="ZV198"/>
      <c r="ZW198"/>
      <c r="ZX198"/>
      <c r="ZY198"/>
      <c r="ZZ198" s="52"/>
      <c r="AAA198" s="192"/>
      <c r="AAD198" s="90"/>
      <c r="AAE198" s="520">
        <f>IF(S.AC.CommitteeInvolved="Y",1,0)</f>
        <v>0</v>
      </c>
      <c r="AAF198" s="90" t="s">
        <v>0</v>
      </c>
      <c r="AAG198" s="73">
        <f t="shared" si="71"/>
        <v>0</v>
      </c>
      <c r="AAH198" s="73">
        <f t="shared" si="138"/>
        <v>0</v>
      </c>
      <c r="AAI198" s="60"/>
      <c r="AAJ198" s="55"/>
      <c r="AAK198" s="39"/>
      <c r="AAL198" s="90"/>
    </row>
    <row r="199" spans="1:715" s="23" customFormat="1" ht="15.75" hidden="1" customHeight="1" outlineLevel="1">
      <c r="A199" s="171"/>
      <c r="B199" s="486" t="str">
        <f>AAK199</f>
        <v>MargaretMGR approves:</v>
      </c>
      <c r="C199" s="272"/>
      <c r="D199" s="265"/>
      <c r="E199" s="266"/>
      <c r="F199" s="267"/>
      <c r="G199" s="268"/>
      <c r="H199" s="269"/>
      <c r="I199" s="244"/>
      <c r="J199" s="193"/>
      <c r="K199" s="46"/>
      <c r="L199" s="46"/>
      <c r="M199" s="46"/>
      <c r="N199" s="46"/>
      <c r="O199" s="46"/>
      <c r="P199" s="46"/>
      <c r="Q199" s="46"/>
      <c r="R199" s="46"/>
      <c r="S199" s="46"/>
      <c r="T199" s="46"/>
      <c r="U199" s="46"/>
      <c r="V199" s="46"/>
      <c r="W199" s="46"/>
      <c r="X199" s="46"/>
      <c r="Y199" s="46"/>
      <c r="Z199" s="46"/>
      <c r="AA199" s="46"/>
      <c r="AB199" s="46"/>
      <c r="AC199" s="46"/>
      <c r="AD199" s="46"/>
      <c r="AE199" s="46"/>
      <c r="AF199" s="46"/>
      <c r="AG199" s="46"/>
      <c r="AH199" s="46"/>
      <c r="AI199" s="46"/>
      <c r="AJ199" s="46"/>
      <c r="AK199" s="46"/>
      <c r="AL199" s="46"/>
      <c r="AM199" s="46"/>
      <c r="AN199" s="46"/>
      <c r="AO199" s="46"/>
      <c r="AP199" s="46"/>
      <c r="AQ199" s="46"/>
      <c r="AR199" s="46"/>
      <c r="AS199" s="46"/>
      <c r="AT199" s="46"/>
      <c r="AU199" s="46"/>
      <c r="AV199" s="46"/>
      <c r="AW199" s="46"/>
      <c r="AX199" s="46"/>
      <c r="AY199" s="46"/>
      <c r="AZ199" s="46"/>
      <c r="BA199" s="46"/>
      <c r="BB199" s="46"/>
      <c r="BC199" s="46"/>
      <c r="BD199" s="46"/>
      <c r="BE199" s="46"/>
      <c r="BF199" s="46"/>
      <c r="BG199" s="46"/>
      <c r="BH199" s="46"/>
      <c r="BI199" s="46"/>
      <c r="BJ199" s="46"/>
      <c r="BK199" s="46"/>
      <c r="BL199" s="46"/>
      <c r="BM199" s="46"/>
      <c r="BN199" s="46"/>
      <c r="BO199" s="46"/>
      <c r="BP199" s="46"/>
      <c r="BQ199" s="46"/>
      <c r="BR199" s="46"/>
      <c r="BS199" s="46"/>
      <c r="BT199" s="46"/>
      <c r="BU199" s="46"/>
      <c r="BV199" s="46"/>
      <c r="BW199" s="46"/>
      <c r="BX199" s="46"/>
      <c r="BY199" s="46"/>
      <c r="BZ199" s="46"/>
      <c r="CA199" s="46"/>
      <c r="CB199" s="46"/>
      <c r="CC199" s="46"/>
      <c r="CD199" s="46"/>
      <c r="CE199" s="46"/>
      <c r="CF199" s="46"/>
      <c r="CG199" s="46"/>
      <c r="CH199" s="46"/>
      <c r="CI199" s="46"/>
      <c r="CJ199" s="46"/>
      <c r="CK199" s="46"/>
      <c r="CL199" s="46"/>
      <c r="CM199" s="46"/>
      <c r="CN199" s="46"/>
      <c r="CO199" s="46"/>
      <c r="CP199" s="46"/>
      <c r="CQ199" s="46"/>
      <c r="CR199" s="46"/>
      <c r="CS199" s="46"/>
      <c r="CT199" s="46"/>
      <c r="CU199" s="46"/>
      <c r="CV199" s="46"/>
      <c r="CW199" s="46"/>
      <c r="CX199" s="46"/>
      <c r="CY199" s="46"/>
      <c r="CZ199" s="46"/>
      <c r="DA199" s="46"/>
      <c r="DB199" s="46"/>
      <c r="DC199" s="46"/>
      <c r="DD199" s="46"/>
      <c r="DE199" s="46"/>
      <c r="DF199" s="46"/>
      <c r="DG199" s="46"/>
      <c r="DH199" s="46"/>
      <c r="DI199" s="46"/>
      <c r="DJ199" s="46"/>
      <c r="DK199" s="46"/>
      <c r="DL199" s="46"/>
      <c r="DM199" s="46"/>
      <c r="DN199" s="46"/>
      <c r="DO199" s="46"/>
      <c r="DP199" s="46"/>
      <c r="DQ199"/>
      <c r="DR199"/>
      <c r="DS199"/>
      <c r="DT199"/>
      <c r="DU199"/>
      <c r="DV199"/>
      <c r="DW199"/>
      <c r="DX199"/>
      <c r="DY199"/>
      <c r="DZ199"/>
      <c r="EA199"/>
      <c r="EB199"/>
      <c r="EC199"/>
      <c r="ED199"/>
      <c r="EE199"/>
      <c r="EF199"/>
      <c r="EG199"/>
      <c r="EH199"/>
      <c r="EI199"/>
      <c r="EJ199"/>
      <c r="EK199"/>
      <c r="EL199"/>
      <c r="EM199"/>
      <c r="EN199"/>
      <c r="EO199"/>
      <c r="EP199"/>
      <c r="EQ199"/>
      <c r="ER199"/>
      <c r="ES199"/>
      <c r="ET199"/>
      <c r="EU199"/>
      <c r="EV199"/>
      <c r="EW199"/>
      <c r="EX199"/>
      <c r="EY199"/>
      <c r="EZ199"/>
      <c r="FA199"/>
      <c r="FB199"/>
      <c r="FC199"/>
      <c r="FD199"/>
      <c r="FE199"/>
      <c r="FF199"/>
      <c r="FG199"/>
      <c r="FH199"/>
      <c r="FI199"/>
      <c r="FJ199"/>
      <c r="FK199"/>
      <c r="FL199"/>
      <c r="FM199"/>
      <c r="FN199"/>
      <c r="FO199"/>
      <c r="FP199"/>
      <c r="FQ199"/>
      <c r="FR199"/>
      <c r="FS199"/>
      <c r="FT199"/>
      <c r="FU199"/>
      <c r="FV199"/>
      <c r="FW199"/>
      <c r="FX199"/>
      <c r="FY199"/>
      <c r="FZ199"/>
      <c r="GA199"/>
      <c r="GB199"/>
      <c r="GC199"/>
      <c r="GD199"/>
      <c r="GE199"/>
      <c r="GF199"/>
      <c r="GG199"/>
      <c r="GH199"/>
      <c r="GI199"/>
      <c r="GJ199"/>
      <c r="GK199"/>
      <c r="GL199"/>
      <c r="GM199"/>
      <c r="GN199"/>
      <c r="GO199"/>
      <c r="GP199"/>
      <c r="GQ199"/>
      <c r="GR199"/>
      <c r="GS199"/>
      <c r="GT199"/>
      <c r="GU199"/>
      <c r="GV199"/>
      <c r="GW199"/>
      <c r="GX199"/>
      <c r="GY199"/>
      <c r="GZ199"/>
      <c r="HA199"/>
      <c r="HB199"/>
      <c r="HC199"/>
      <c r="HD199"/>
      <c r="HE199"/>
      <c r="HF199"/>
      <c r="HG199"/>
      <c r="HH199"/>
      <c r="HI199"/>
      <c r="HJ199"/>
      <c r="HK199"/>
      <c r="HL199"/>
      <c r="HM199"/>
      <c r="HN199"/>
      <c r="HO199"/>
      <c r="HP199"/>
      <c r="HQ199"/>
      <c r="HR199"/>
      <c r="HS199"/>
      <c r="HT199"/>
      <c r="HU199"/>
      <c r="HV199"/>
      <c r="HW199"/>
      <c r="HX199"/>
      <c r="HY199"/>
      <c r="HZ199"/>
      <c r="IA199"/>
      <c r="IB199"/>
      <c r="IC199"/>
      <c r="ID199"/>
      <c r="IE199"/>
      <c r="IF199"/>
      <c r="IG199"/>
      <c r="IH199"/>
      <c r="II199"/>
      <c r="IJ199"/>
      <c r="IK199"/>
      <c r="IL199"/>
      <c r="IM199"/>
      <c r="IN199"/>
      <c r="IO199"/>
      <c r="IP199"/>
      <c r="IQ199"/>
      <c r="IR199"/>
      <c r="IS199"/>
      <c r="IT199"/>
      <c r="IU199"/>
      <c r="IV199"/>
      <c r="IW199"/>
      <c r="IX199"/>
      <c r="IY199"/>
      <c r="IZ199"/>
      <c r="JA199"/>
      <c r="JB199"/>
      <c r="JC199"/>
      <c r="JD199"/>
      <c r="JE199"/>
      <c r="JF199"/>
      <c r="JG199"/>
      <c r="JH199"/>
      <c r="JI199"/>
      <c r="JJ199"/>
      <c r="JK199"/>
      <c r="JL199"/>
      <c r="JM199"/>
      <c r="JN199"/>
      <c r="JO199"/>
      <c r="JP199"/>
      <c r="JQ199"/>
      <c r="JR199"/>
      <c r="JS199"/>
      <c r="JT199"/>
      <c r="JU199"/>
      <c r="JV199"/>
      <c r="JW199"/>
      <c r="JX199"/>
      <c r="JY199"/>
      <c r="JZ199"/>
      <c r="KA199"/>
      <c r="KB199"/>
      <c r="KC199"/>
      <c r="KD199"/>
      <c r="KE199"/>
      <c r="KF199"/>
      <c r="KG199"/>
      <c r="KH199"/>
      <c r="KI199"/>
      <c r="KJ199"/>
      <c r="KK199"/>
      <c r="KL199"/>
      <c r="KM199"/>
      <c r="KN199"/>
      <c r="KO199"/>
      <c r="KP199"/>
      <c r="KQ199"/>
      <c r="KR199"/>
      <c r="KS199"/>
      <c r="KT199"/>
      <c r="KU199"/>
      <c r="KV199"/>
      <c r="KW199"/>
      <c r="KX199"/>
      <c r="KY199"/>
      <c r="KZ199"/>
      <c r="LA199"/>
      <c r="LB199"/>
      <c r="LC199"/>
      <c r="LD199"/>
      <c r="LE199"/>
      <c r="LF199"/>
      <c r="LG199"/>
      <c r="LH199"/>
      <c r="LI199"/>
      <c r="LJ199"/>
      <c r="LK199"/>
      <c r="LL199"/>
      <c r="LM199"/>
      <c r="LN199"/>
      <c r="LO199"/>
      <c r="LP199"/>
      <c r="LQ199"/>
      <c r="LR199"/>
      <c r="LS199"/>
      <c r="LT199"/>
      <c r="LU199"/>
      <c r="LV199"/>
      <c r="LW199"/>
      <c r="LX199"/>
      <c r="LY199"/>
      <c r="LZ199"/>
      <c r="MA199"/>
      <c r="MB199"/>
      <c r="MC199"/>
      <c r="MD199"/>
      <c r="ME199"/>
      <c r="MF199"/>
      <c r="MG199"/>
      <c r="MH199"/>
      <c r="MI199"/>
      <c r="MJ199"/>
      <c r="MK199"/>
      <c r="ML199"/>
      <c r="MM199"/>
      <c r="MN199"/>
      <c r="MO199"/>
      <c r="MP199"/>
      <c r="MQ199"/>
      <c r="MR199"/>
      <c r="MS199"/>
      <c r="MT199"/>
      <c r="MU199"/>
      <c r="MV199"/>
      <c r="MW199"/>
      <c r="MX199"/>
      <c r="MY199"/>
      <c r="MZ199"/>
      <c r="NA199"/>
      <c r="NB199"/>
      <c r="NC199"/>
      <c r="ND199"/>
      <c r="NE199"/>
      <c r="NF199"/>
      <c r="NG199"/>
      <c r="NH199"/>
      <c r="NI199"/>
      <c r="NJ199"/>
      <c r="NK199"/>
      <c r="NL199"/>
      <c r="NM199"/>
      <c r="NN199"/>
      <c r="NO199"/>
      <c r="NP199"/>
      <c r="NQ199"/>
      <c r="NR199"/>
      <c r="NS199"/>
      <c r="NT199"/>
      <c r="NU199"/>
      <c r="NV199"/>
      <c r="NW199"/>
      <c r="NX199"/>
      <c r="NY199"/>
      <c r="NZ199"/>
      <c r="OA199"/>
      <c r="OB199"/>
      <c r="OC199"/>
      <c r="OD199"/>
      <c r="OE199"/>
      <c r="OF199"/>
      <c r="OG199"/>
      <c r="OH199"/>
      <c r="OI199"/>
      <c r="OJ199"/>
      <c r="OK199"/>
      <c r="OL199"/>
      <c r="OM199"/>
      <c r="ON199"/>
      <c r="OO199"/>
      <c r="OP199"/>
      <c r="OQ199"/>
      <c r="OR199"/>
      <c r="OS199"/>
      <c r="OT199"/>
      <c r="OU199"/>
      <c r="OV199"/>
      <c r="OW199"/>
      <c r="OX199"/>
      <c r="OY199"/>
      <c r="OZ199"/>
      <c r="PA199"/>
      <c r="PB199"/>
      <c r="PC199"/>
      <c r="PD199"/>
      <c r="PE199"/>
      <c r="PF199"/>
      <c r="PG199"/>
      <c r="PH199"/>
      <c r="PI199"/>
      <c r="PJ199"/>
      <c r="PK199"/>
      <c r="PL199"/>
      <c r="PM199"/>
      <c r="PN199"/>
      <c r="PO199"/>
      <c r="PP199"/>
      <c r="PQ199"/>
      <c r="PR199"/>
      <c r="PS199"/>
      <c r="PT199"/>
      <c r="PU199"/>
      <c r="PV199"/>
      <c r="PW199"/>
      <c r="PX199"/>
      <c r="PY199"/>
      <c r="PZ199"/>
      <c r="QA199"/>
      <c r="QB199"/>
      <c r="QC199"/>
      <c r="QD199"/>
      <c r="QE199"/>
      <c r="QF199"/>
      <c r="QG199"/>
      <c r="QH199"/>
      <c r="QI199"/>
      <c r="QJ199"/>
      <c r="QK199"/>
      <c r="QL199"/>
      <c r="QM199"/>
      <c r="QN199"/>
      <c r="QO199"/>
      <c r="QP199"/>
      <c r="QQ199"/>
      <c r="QR199"/>
      <c r="QS199"/>
      <c r="QT199"/>
      <c r="QU199"/>
      <c r="QV199"/>
      <c r="QW199"/>
      <c r="QX199"/>
      <c r="QY199"/>
      <c r="QZ199"/>
      <c r="RA199"/>
      <c r="RB199"/>
      <c r="RC199"/>
      <c r="RD199"/>
      <c r="RE199"/>
      <c r="RF199"/>
      <c r="RG199"/>
      <c r="RH199"/>
      <c r="RI199"/>
      <c r="RJ199"/>
      <c r="RK199"/>
      <c r="RL199"/>
      <c r="RM199"/>
      <c r="RN199"/>
      <c r="RO199"/>
      <c r="RP199"/>
      <c r="RQ199"/>
      <c r="RR199"/>
      <c r="RS199"/>
      <c r="RT199"/>
      <c r="RU199"/>
      <c r="RV199"/>
      <c r="RW199"/>
      <c r="RX199"/>
      <c r="RY199"/>
      <c r="RZ199"/>
      <c r="SA199"/>
      <c r="SB199"/>
      <c r="SC199"/>
      <c r="SD199"/>
      <c r="SE199"/>
      <c r="SF199"/>
      <c r="SG199"/>
      <c r="SH199"/>
      <c r="SI199"/>
      <c r="SJ199"/>
      <c r="SK199"/>
      <c r="SL199"/>
      <c r="SM199"/>
      <c r="SN199"/>
      <c r="SO199"/>
      <c r="SP199"/>
      <c r="SQ199"/>
      <c r="SR199"/>
      <c r="SS199"/>
      <c r="ST199"/>
      <c r="SU199"/>
      <c r="SV199"/>
      <c r="SW199"/>
      <c r="SX199"/>
      <c r="SY199"/>
      <c r="SZ199"/>
      <c r="TA199"/>
      <c r="TB199"/>
      <c r="TC199"/>
      <c r="TD199"/>
      <c r="TE199"/>
      <c r="TF199"/>
      <c r="TG199"/>
      <c r="TH199"/>
      <c r="TI199"/>
      <c r="TJ199"/>
      <c r="TK199"/>
      <c r="TL199"/>
      <c r="TM199"/>
      <c r="TN199"/>
      <c r="TO199"/>
      <c r="TP199"/>
      <c r="TQ199"/>
      <c r="TR199"/>
      <c r="TS199"/>
      <c r="TT199"/>
      <c r="TU199"/>
      <c r="TV199"/>
      <c r="TW199"/>
      <c r="TX199"/>
      <c r="TY199"/>
      <c r="TZ199"/>
      <c r="UA199"/>
      <c r="UB199"/>
      <c r="UC199"/>
      <c r="UD199"/>
      <c r="UE199"/>
      <c r="UF199"/>
      <c r="UG199"/>
      <c r="UH199"/>
      <c r="UI199"/>
      <c r="UJ199"/>
      <c r="UK199"/>
      <c r="UL199"/>
      <c r="UM199"/>
      <c r="UN199"/>
      <c r="UO199"/>
      <c r="UP199"/>
      <c r="UQ199"/>
      <c r="UR199"/>
      <c r="US199"/>
      <c r="UT199"/>
      <c r="UU199"/>
      <c r="UV199"/>
      <c r="UW199"/>
      <c r="UX199"/>
      <c r="UY199"/>
      <c r="UZ199"/>
      <c r="VA199"/>
      <c r="VB199"/>
      <c r="VC199"/>
      <c r="VD199"/>
      <c r="VE199"/>
      <c r="VF199"/>
      <c r="VG199"/>
      <c r="VH199"/>
      <c r="VI199"/>
      <c r="VJ199"/>
      <c r="VK199"/>
      <c r="VL199"/>
      <c r="VM199"/>
      <c r="VN199"/>
      <c r="VO199"/>
      <c r="VP199"/>
      <c r="VQ199"/>
      <c r="VR199"/>
      <c r="VS199"/>
      <c r="VT199"/>
      <c r="VU199"/>
      <c r="VV199"/>
      <c r="VW199"/>
      <c r="VX199"/>
      <c r="VY199"/>
      <c r="VZ199"/>
      <c r="WA199"/>
      <c r="WB199"/>
      <c r="WC199"/>
      <c r="WD199"/>
      <c r="WE199"/>
      <c r="WF199"/>
      <c r="WG199"/>
      <c r="WH199"/>
      <c r="WI199"/>
      <c r="WJ199"/>
      <c r="WK199"/>
      <c r="WL199"/>
      <c r="WM199"/>
      <c r="WN199"/>
      <c r="WO199"/>
      <c r="WP199"/>
      <c r="WQ199"/>
      <c r="WR199"/>
      <c r="WS199"/>
      <c r="WT199"/>
      <c r="WU199"/>
      <c r="WV199"/>
      <c r="WW199"/>
      <c r="WX199"/>
      <c r="WY199"/>
      <c r="WZ199"/>
      <c r="XA199"/>
      <c r="XB199"/>
      <c r="XC199"/>
      <c r="XD199"/>
      <c r="XE199"/>
      <c r="XF199"/>
      <c r="XG199"/>
      <c r="XH199"/>
      <c r="XI199"/>
      <c r="XJ199"/>
      <c r="XK199"/>
      <c r="XL199"/>
      <c r="XM199"/>
      <c r="XN199"/>
      <c r="XO199"/>
      <c r="XP199"/>
      <c r="XQ199"/>
      <c r="XR199"/>
      <c r="XS199"/>
      <c r="XT199"/>
      <c r="XU199"/>
      <c r="XV199"/>
      <c r="XW199"/>
      <c r="XX199"/>
      <c r="XY199"/>
      <c r="XZ199"/>
      <c r="YA199"/>
      <c r="YB199"/>
      <c r="YC199"/>
      <c r="YD199"/>
      <c r="YE199"/>
      <c r="YF199"/>
      <c r="YG199"/>
      <c r="YH199"/>
      <c r="YI199"/>
      <c r="YJ199"/>
      <c r="YK199"/>
      <c r="YL199"/>
      <c r="YM199"/>
      <c r="YN199"/>
      <c r="YO199"/>
      <c r="YP199"/>
      <c r="YQ199"/>
      <c r="YR199"/>
      <c r="YS199"/>
      <c r="YT199"/>
      <c r="YU199"/>
      <c r="YV199"/>
      <c r="YW199"/>
      <c r="YX199"/>
      <c r="YY199"/>
      <c r="YZ199"/>
      <c r="ZA199"/>
      <c r="ZB199"/>
      <c r="ZC199"/>
      <c r="ZD199"/>
      <c r="ZE199"/>
      <c r="ZF199"/>
      <c r="ZG199"/>
      <c r="ZH199"/>
      <c r="ZI199"/>
      <c r="ZJ199"/>
      <c r="ZK199"/>
      <c r="ZL199"/>
      <c r="ZM199"/>
      <c r="ZN199"/>
      <c r="ZO199"/>
      <c r="ZP199"/>
      <c r="ZQ199"/>
      <c r="ZR199"/>
      <c r="ZS199"/>
      <c r="ZT199"/>
      <c r="ZU199"/>
      <c r="ZV199"/>
      <c r="ZW199"/>
      <c r="ZX199"/>
      <c r="ZY199"/>
      <c r="ZZ199" s="52"/>
      <c r="AAA199" s="192"/>
      <c r="AAD199" s="90"/>
      <c r="AAE199" s="519">
        <f t="shared" ref="AAE199" si="140">IF(S.Planning.DecisionToAddToPlan="A",1,0)</f>
        <v>1</v>
      </c>
      <c r="AAF199" s="190" t="s">
        <v>52</v>
      </c>
      <c r="AAG199" s="71"/>
      <c r="AAH199" s="71"/>
      <c r="AAI199" s="72"/>
      <c r="AAJ199" s="55"/>
      <c r="AAK199" s="92" t="str">
        <f>S.Staff.Mgr&amp;" approves:"</f>
        <v>MargaretMGR approves:</v>
      </c>
      <c r="AAL199" s="90"/>
    </row>
    <row r="200" spans="1:715" s="23" customFormat="1" ht="15.75" hidden="1" customHeight="1" outlineLevel="1">
      <c r="A200" s="171"/>
      <c r="B200" s="658" t="str">
        <f>"* potential committee roster"</f>
        <v>* potential committee roster</v>
      </c>
      <c r="C200" s="362" t="s">
        <v>0</v>
      </c>
      <c r="D200" s="380"/>
      <c r="E200" s="342">
        <f t="shared" ref="E200" si="141">NETWORKDAYS(G200,H200,S.DDL_DEQClosed)</f>
        <v>0</v>
      </c>
      <c r="F200" s="457">
        <f ca="1">IF(YEAR(H200)&gt;2000,NETWORKDAYS(TODAY(),H200,S.DDL_DEQClosed),0)</f>
        <v>0</v>
      </c>
      <c r="G200" s="451">
        <f>AAG200</f>
        <v>0</v>
      </c>
      <c r="H200" s="343">
        <f>AAH200</f>
        <v>0</v>
      </c>
      <c r="I200" s="244"/>
      <c r="J200" s="193"/>
      <c r="K200" s="193"/>
      <c r="L200" s="46"/>
      <c r="M200" s="46"/>
      <c r="N200" s="46"/>
      <c r="O200" s="46"/>
      <c r="P200" s="46"/>
      <c r="Q200" s="46"/>
      <c r="R200" s="46"/>
      <c r="S200" s="46"/>
      <c r="T200" s="46"/>
      <c r="U200" s="46"/>
      <c r="V200" s="46"/>
      <c r="W200" s="46"/>
      <c r="X200" s="46"/>
      <c r="Y200" s="46"/>
      <c r="Z200" s="46"/>
      <c r="AA200" s="46"/>
      <c r="AB200" s="46"/>
      <c r="AC200" s="46"/>
      <c r="AD200" s="46"/>
      <c r="AE200" s="46"/>
      <c r="AF200" s="46"/>
      <c r="AG200" s="46"/>
      <c r="AH200" s="46"/>
      <c r="AI200" s="46"/>
      <c r="AJ200" s="46"/>
      <c r="AK200" s="46"/>
      <c r="AL200" s="46"/>
      <c r="AM200" s="46"/>
      <c r="AN200" s="46"/>
      <c r="AO200" s="46"/>
      <c r="AP200" s="46"/>
      <c r="AQ200" s="46"/>
      <c r="AR200" s="46"/>
      <c r="AS200" s="46"/>
      <c r="AT200" s="46"/>
      <c r="AU200" s="46"/>
      <c r="AV200" s="46"/>
      <c r="AW200" s="46"/>
      <c r="AX200" s="46"/>
      <c r="AY200" s="46"/>
      <c r="AZ200" s="46"/>
      <c r="BA200" s="46"/>
      <c r="BB200" s="46"/>
      <c r="BC200" s="46"/>
      <c r="BD200" s="46"/>
      <c r="BE200" s="46"/>
      <c r="BF200" s="46"/>
      <c r="BG200" s="46"/>
      <c r="BH200" s="46"/>
      <c r="BI200" s="46"/>
      <c r="BJ200" s="46"/>
      <c r="BK200" s="46"/>
      <c r="BL200" s="46"/>
      <c r="BM200" s="46"/>
      <c r="BN200" s="46"/>
      <c r="BO200" s="46"/>
      <c r="BP200" s="46"/>
      <c r="BQ200" s="46"/>
      <c r="BR200" s="46"/>
      <c r="BS200" s="46"/>
      <c r="BT200" s="46"/>
      <c r="BU200" s="46"/>
      <c r="BV200" s="46"/>
      <c r="BW200" s="46"/>
      <c r="BX200" s="46"/>
      <c r="BY200" s="46"/>
      <c r="BZ200" s="46"/>
      <c r="CA200" s="46"/>
      <c r="CB200" s="46"/>
      <c r="CC200" s="46"/>
      <c r="CD200" s="46"/>
      <c r="CE200" s="46"/>
      <c r="CF200" s="46"/>
      <c r="CG200" s="46"/>
      <c r="CH200" s="46"/>
      <c r="CI200" s="46"/>
      <c r="CJ200" s="46"/>
      <c r="CK200" s="46"/>
      <c r="CL200" s="46"/>
      <c r="CM200" s="46"/>
      <c r="CN200" s="46"/>
      <c r="CO200" s="46"/>
      <c r="CP200" s="46"/>
      <c r="CQ200" s="46"/>
      <c r="CR200" s="46"/>
      <c r="CS200" s="46"/>
      <c r="CT200" s="46"/>
      <c r="CU200" s="46"/>
      <c r="CV200" s="46"/>
      <c r="CW200" s="46"/>
      <c r="CX200" s="46"/>
      <c r="CY200" s="46"/>
      <c r="CZ200" s="46"/>
      <c r="DA200" s="46"/>
      <c r="DB200" s="46"/>
      <c r="DC200" s="46"/>
      <c r="DD200" s="46"/>
      <c r="DE200" s="46"/>
      <c r="DF200" s="46"/>
      <c r="DG200" s="46"/>
      <c r="DH200" s="46"/>
      <c r="DI200" s="46"/>
      <c r="DJ200" s="46"/>
      <c r="DK200" s="46"/>
      <c r="DL200" s="46"/>
      <c r="DM200" s="46"/>
      <c r="DN200" s="46"/>
      <c r="DO200" s="46"/>
      <c r="DP200" s="46"/>
      <c r="DQ200"/>
      <c r="DR200"/>
      <c r="DS200"/>
      <c r="DT200"/>
      <c r="DU200"/>
      <c r="DV200"/>
      <c r="DW200"/>
      <c r="DX200"/>
      <c r="DY200"/>
      <c r="DZ200"/>
      <c r="EA200"/>
      <c r="EB200"/>
      <c r="EC200"/>
      <c r="ED200"/>
      <c r="EE200"/>
      <c r="EF200"/>
      <c r="EG200"/>
      <c r="EH200"/>
      <c r="EI200"/>
      <c r="EJ200"/>
      <c r="EK200"/>
      <c r="EL200"/>
      <c r="EM200"/>
      <c r="EN200"/>
      <c r="EO200"/>
      <c r="EP200"/>
      <c r="EQ200"/>
      <c r="ER200"/>
      <c r="ES200"/>
      <c r="ET200"/>
      <c r="EU200"/>
      <c r="EV200"/>
      <c r="EW200"/>
      <c r="EX200"/>
      <c r="EY200"/>
      <c r="EZ200"/>
      <c r="FA200"/>
      <c r="FB200"/>
      <c r="FC200"/>
      <c r="FD200"/>
      <c r="FE200"/>
      <c r="FF200"/>
      <c r="FG200"/>
      <c r="FH200"/>
      <c r="FI200"/>
      <c r="FJ200"/>
      <c r="FK200"/>
      <c r="FL200"/>
      <c r="FM200"/>
      <c r="FN200"/>
      <c r="FO200"/>
      <c r="FP200"/>
      <c r="FQ200"/>
      <c r="FR200"/>
      <c r="FS200"/>
      <c r="FT200"/>
      <c r="FU200"/>
      <c r="FV200"/>
      <c r="FW200"/>
      <c r="FX200"/>
      <c r="FY200"/>
      <c r="FZ200"/>
      <c r="GA200"/>
      <c r="GB200"/>
      <c r="GC200"/>
      <c r="GD200"/>
      <c r="GE200"/>
      <c r="GF200"/>
      <c r="GG200"/>
      <c r="GH200"/>
      <c r="GI200"/>
      <c r="GJ200"/>
      <c r="GK200"/>
      <c r="GL200"/>
      <c r="GM200"/>
      <c r="GN200"/>
      <c r="GO200"/>
      <c r="GP200"/>
      <c r="GQ200"/>
      <c r="GR200"/>
      <c r="GS200"/>
      <c r="GT200"/>
      <c r="GU200"/>
      <c r="GV200"/>
      <c r="GW200"/>
      <c r="GX200"/>
      <c r="GY200"/>
      <c r="GZ200"/>
      <c r="HA200"/>
      <c r="HB200"/>
      <c r="HC200"/>
      <c r="HD200"/>
      <c r="HE200"/>
      <c r="HF200"/>
      <c r="HG200"/>
      <c r="HH200"/>
      <c r="HI200"/>
      <c r="HJ200"/>
      <c r="HK200"/>
      <c r="HL200"/>
      <c r="HM200"/>
      <c r="HN200"/>
      <c r="HO200"/>
      <c r="HP200"/>
      <c r="HQ200"/>
      <c r="HR200"/>
      <c r="HS200"/>
      <c r="HT200"/>
      <c r="HU200"/>
      <c r="HV200"/>
      <c r="HW200"/>
      <c r="HX200"/>
      <c r="HY200"/>
      <c r="HZ200"/>
      <c r="IA200"/>
      <c r="IB200"/>
      <c r="IC200"/>
      <c r="ID200"/>
      <c r="IE200"/>
      <c r="IF200"/>
      <c r="IG200"/>
      <c r="IH200"/>
      <c r="II200"/>
      <c r="IJ200"/>
      <c r="IK200"/>
      <c r="IL200"/>
      <c r="IM200"/>
      <c r="IN200"/>
      <c r="IO200"/>
      <c r="IP200"/>
      <c r="IQ200"/>
      <c r="IR200"/>
      <c r="IS200"/>
      <c r="IT200"/>
      <c r="IU200"/>
      <c r="IV200"/>
      <c r="IW200"/>
      <c r="IX200"/>
      <c r="IY200"/>
      <c r="IZ200"/>
      <c r="JA200"/>
      <c r="JB200"/>
      <c r="JC200"/>
      <c r="JD200"/>
      <c r="JE200"/>
      <c r="JF200"/>
      <c r="JG200"/>
      <c r="JH200"/>
      <c r="JI200"/>
      <c r="JJ200"/>
      <c r="JK200"/>
      <c r="JL200"/>
      <c r="JM200"/>
      <c r="JN200"/>
      <c r="JO200"/>
      <c r="JP200"/>
      <c r="JQ200"/>
      <c r="JR200"/>
      <c r="JS200"/>
      <c r="JT200"/>
      <c r="JU200"/>
      <c r="JV200"/>
      <c r="JW200"/>
      <c r="JX200"/>
      <c r="JY200"/>
      <c r="JZ200"/>
      <c r="KA200"/>
      <c r="KB200"/>
      <c r="KC200"/>
      <c r="KD200"/>
      <c r="KE200"/>
      <c r="KF200"/>
      <c r="KG200"/>
      <c r="KH200"/>
      <c r="KI200"/>
      <c r="KJ200"/>
      <c r="KK200"/>
      <c r="KL200"/>
      <c r="KM200"/>
      <c r="KN200"/>
      <c r="KO200"/>
      <c r="KP200"/>
      <c r="KQ200"/>
      <c r="KR200"/>
      <c r="KS200"/>
      <c r="KT200"/>
      <c r="KU200"/>
      <c r="KV200"/>
      <c r="KW200"/>
      <c r="KX200"/>
      <c r="KY200"/>
      <c r="KZ200"/>
      <c r="LA200"/>
      <c r="LB200"/>
      <c r="LC200"/>
      <c r="LD200"/>
      <c r="LE200"/>
      <c r="LF200"/>
      <c r="LG200"/>
      <c r="LH200"/>
      <c r="LI200"/>
      <c r="LJ200"/>
      <c r="LK200"/>
      <c r="LL200"/>
      <c r="LM200"/>
      <c r="LN200"/>
      <c r="LO200"/>
      <c r="LP200"/>
      <c r="LQ200"/>
      <c r="LR200"/>
      <c r="LS200"/>
      <c r="LT200"/>
      <c r="LU200"/>
      <c r="LV200"/>
      <c r="LW200"/>
      <c r="LX200"/>
      <c r="LY200"/>
      <c r="LZ200"/>
      <c r="MA200"/>
      <c r="MB200"/>
      <c r="MC200"/>
      <c r="MD200"/>
      <c r="ME200"/>
      <c r="MF200"/>
      <c r="MG200"/>
      <c r="MH200"/>
      <c r="MI200"/>
      <c r="MJ200"/>
      <c r="MK200"/>
      <c r="ML200"/>
      <c r="MM200"/>
      <c r="MN200"/>
      <c r="MO200"/>
      <c r="MP200"/>
      <c r="MQ200"/>
      <c r="MR200"/>
      <c r="MS200"/>
      <c r="MT200"/>
      <c r="MU200"/>
      <c r="MV200"/>
      <c r="MW200"/>
      <c r="MX200"/>
      <c r="MY200"/>
      <c r="MZ200"/>
      <c r="NA200"/>
      <c r="NB200"/>
      <c r="NC200"/>
      <c r="ND200"/>
      <c r="NE200"/>
      <c r="NF200"/>
      <c r="NG200"/>
      <c r="NH200"/>
      <c r="NI200"/>
      <c r="NJ200"/>
      <c r="NK200"/>
      <c r="NL200"/>
      <c r="NM200"/>
      <c r="NN200"/>
      <c r="NO200"/>
      <c r="NP200"/>
      <c r="NQ200"/>
      <c r="NR200"/>
      <c r="NS200"/>
      <c r="NT200"/>
      <c r="NU200"/>
      <c r="NV200"/>
      <c r="NW200"/>
      <c r="NX200"/>
      <c r="NY200"/>
      <c r="NZ200"/>
      <c r="OA200"/>
      <c r="OB200"/>
      <c r="OC200"/>
      <c r="OD200"/>
      <c r="OE200"/>
      <c r="OF200"/>
      <c r="OG200"/>
      <c r="OH200"/>
      <c r="OI200"/>
      <c r="OJ200"/>
      <c r="OK200"/>
      <c r="OL200"/>
      <c r="OM200"/>
      <c r="ON200"/>
      <c r="OO200"/>
      <c r="OP200"/>
      <c r="OQ200"/>
      <c r="OR200"/>
      <c r="OS200"/>
      <c r="OT200"/>
      <c r="OU200"/>
      <c r="OV200"/>
      <c r="OW200"/>
      <c r="OX200"/>
      <c r="OY200"/>
      <c r="OZ200"/>
      <c r="PA200"/>
      <c r="PB200"/>
      <c r="PC200"/>
      <c r="PD200"/>
      <c r="PE200"/>
      <c r="PF200"/>
      <c r="PG200"/>
      <c r="PH200"/>
      <c r="PI200"/>
      <c r="PJ200"/>
      <c r="PK200"/>
      <c r="PL200"/>
      <c r="PM200"/>
      <c r="PN200"/>
      <c r="PO200"/>
      <c r="PP200"/>
      <c r="PQ200"/>
      <c r="PR200"/>
      <c r="PS200"/>
      <c r="PT200"/>
      <c r="PU200"/>
      <c r="PV200"/>
      <c r="PW200"/>
      <c r="PX200"/>
      <c r="PY200"/>
      <c r="PZ200"/>
      <c r="QA200"/>
      <c r="QB200"/>
      <c r="QC200"/>
      <c r="QD200"/>
      <c r="QE200"/>
      <c r="QF200"/>
      <c r="QG200"/>
      <c r="QH200"/>
      <c r="QI200"/>
      <c r="QJ200"/>
      <c r="QK200"/>
      <c r="QL200"/>
      <c r="QM200"/>
      <c r="QN200"/>
      <c r="QO200"/>
      <c r="QP200"/>
      <c r="QQ200"/>
      <c r="QR200"/>
      <c r="QS200"/>
      <c r="QT200"/>
      <c r="QU200"/>
      <c r="QV200"/>
      <c r="QW200"/>
      <c r="QX200"/>
      <c r="QY200"/>
      <c r="QZ200"/>
      <c r="RA200"/>
      <c r="RB200"/>
      <c r="RC200"/>
      <c r="RD200"/>
      <c r="RE200"/>
      <c r="RF200"/>
      <c r="RG200"/>
      <c r="RH200"/>
      <c r="RI200"/>
      <c r="RJ200"/>
      <c r="RK200"/>
      <c r="RL200"/>
      <c r="RM200"/>
      <c r="RN200"/>
      <c r="RO200"/>
      <c r="RP200"/>
      <c r="RQ200"/>
      <c r="RR200"/>
      <c r="RS200"/>
      <c r="RT200"/>
      <c r="RU200"/>
      <c r="RV200"/>
      <c r="RW200"/>
      <c r="RX200"/>
      <c r="RY200"/>
      <c r="RZ200"/>
      <c r="SA200"/>
      <c r="SB200"/>
      <c r="SC200"/>
      <c r="SD200"/>
      <c r="SE200"/>
      <c r="SF200"/>
      <c r="SG200"/>
      <c r="SH200"/>
      <c r="SI200"/>
      <c r="SJ200"/>
      <c r="SK200"/>
      <c r="SL200"/>
      <c r="SM200"/>
      <c r="SN200"/>
      <c r="SO200"/>
      <c r="SP200"/>
      <c r="SQ200"/>
      <c r="SR200"/>
      <c r="SS200"/>
      <c r="ST200"/>
      <c r="SU200"/>
      <c r="SV200"/>
      <c r="SW200"/>
      <c r="SX200"/>
      <c r="SY200"/>
      <c r="SZ200"/>
      <c r="TA200"/>
      <c r="TB200"/>
      <c r="TC200"/>
      <c r="TD200"/>
      <c r="TE200"/>
      <c r="TF200"/>
      <c r="TG200"/>
      <c r="TH200"/>
      <c r="TI200"/>
      <c r="TJ200"/>
      <c r="TK200"/>
      <c r="TL200"/>
      <c r="TM200"/>
      <c r="TN200"/>
      <c r="TO200"/>
      <c r="TP200"/>
      <c r="TQ200"/>
      <c r="TR200"/>
      <c r="TS200"/>
      <c r="TT200"/>
      <c r="TU200"/>
      <c r="TV200"/>
      <c r="TW200"/>
      <c r="TX200"/>
      <c r="TY200"/>
      <c r="TZ200"/>
      <c r="UA200"/>
      <c r="UB200"/>
      <c r="UC200"/>
      <c r="UD200"/>
      <c r="UE200"/>
      <c r="UF200"/>
      <c r="UG200"/>
      <c r="UH200"/>
      <c r="UI200"/>
      <c r="UJ200"/>
      <c r="UK200"/>
      <c r="UL200"/>
      <c r="UM200"/>
      <c r="UN200"/>
      <c r="UO200"/>
      <c r="UP200"/>
      <c r="UQ200"/>
      <c r="UR200"/>
      <c r="US200"/>
      <c r="UT200"/>
      <c r="UU200"/>
      <c r="UV200"/>
      <c r="UW200"/>
      <c r="UX200"/>
      <c r="UY200"/>
      <c r="UZ200"/>
      <c r="VA200"/>
      <c r="VB200"/>
      <c r="VC200"/>
      <c r="VD200"/>
      <c r="VE200"/>
      <c r="VF200"/>
      <c r="VG200"/>
      <c r="VH200"/>
      <c r="VI200"/>
      <c r="VJ200"/>
      <c r="VK200"/>
      <c r="VL200"/>
      <c r="VM200"/>
      <c r="VN200"/>
      <c r="VO200"/>
      <c r="VP200"/>
      <c r="VQ200"/>
      <c r="VR200"/>
      <c r="VS200"/>
      <c r="VT200"/>
      <c r="VU200"/>
      <c r="VV200"/>
      <c r="VW200"/>
      <c r="VX200"/>
      <c r="VY200"/>
      <c r="VZ200"/>
      <c r="WA200"/>
      <c r="WB200"/>
      <c r="WC200"/>
      <c r="WD200"/>
      <c r="WE200"/>
      <c r="WF200"/>
      <c r="WG200"/>
      <c r="WH200"/>
      <c r="WI200"/>
      <c r="WJ200"/>
      <c r="WK200"/>
      <c r="WL200"/>
      <c r="WM200"/>
      <c r="WN200"/>
      <c r="WO200"/>
      <c r="WP200"/>
      <c r="WQ200"/>
      <c r="WR200"/>
      <c r="WS200"/>
      <c r="WT200"/>
      <c r="WU200"/>
      <c r="WV200"/>
      <c r="WW200"/>
      <c r="WX200"/>
      <c r="WY200"/>
      <c r="WZ200"/>
      <c r="XA200"/>
      <c r="XB200"/>
      <c r="XC200"/>
      <c r="XD200"/>
      <c r="XE200"/>
      <c r="XF200"/>
      <c r="XG200"/>
      <c r="XH200"/>
      <c r="XI200"/>
      <c r="XJ200"/>
      <c r="XK200"/>
      <c r="XL200"/>
      <c r="XM200"/>
      <c r="XN200"/>
      <c r="XO200"/>
      <c r="XP200"/>
      <c r="XQ200"/>
      <c r="XR200"/>
      <c r="XS200"/>
      <c r="XT200"/>
      <c r="XU200"/>
      <c r="XV200"/>
      <c r="XW200"/>
      <c r="XX200"/>
      <c r="XY200"/>
      <c r="XZ200"/>
      <c r="YA200"/>
      <c r="YB200"/>
      <c r="YC200"/>
      <c r="YD200"/>
      <c r="YE200"/>
      <c r="YF200"/>
      <c r="YG200"/>
      <c r="YH200"/>
      <c r="YI200"/>
      <c r="YJ200"/>
      <c r="YK200"/>
      <c r="YL200"/>
      <c r="YM200"/>
      <c r="YN200"/>
      <c r="YO200"/>
      <c r="YP200"/>
      <c r="YQ200"/>
      <c r="YR200"/>
      <c r="YS200"/>
      <c r="YT200"/>
      <c r="YU200"/>
      <c r="YV200"/>
      <c r="YW200"/>
      <c r="YX200"/>
      <c r="YY200"/>
      <c r="YZ200"/>
      <c r="ZA200"/>
      <c r="ZB200"/>
      <c r="ZC200"/>
      <c r="ZD200"/>
      <c r="ZE200"/>
      <c r="ZF200"/>
      <c r="ZG200"/>
      <c r="ZH200"/>
      <c r="ZI200"/>
      <c r="ZJ200"/>
      <c r="ZK200"/>
      <c r="ZL200"/>
      <c r="ZM200"/>
      <c r="ZN200"/>
      <c r="ZO200"/>
      <c r="ZP200"/>
      <c r="ZQ200"/>
      <c r="ZR200"/>
      <c r="ZS200"/>
      <c r="ZT200"/>
      <c r="ZU200"/>
      <c r="ZV200"/>
      <c r="ZW200"/>
      <c r="ZX200"/>
      <c r="ZY200"/>
      <c r="ZZ200" s="52"/>
      <c r="AAA200" s="192"/>
      <c r="AAD200" s="90"/>
      <c r="AAE200" s="520">
        <f>IF(S.AC.CommitteeInvolved="Y",1,0)</f>
        <v>0</v>
      </c>
      <c r="AAF200" s="90" t="s">
        <v>0</v>
      </c>
      <c r="AAG200" s="73">
        <f>H197</f>
        <v>0</v>
      </c>
      <c r="AAH200" s="73">
        <f>G200</f>
        <v>0</v>
      </c>
      <c r="AAI200" s="60"/>
      <c r="AAJ200" s="55"/>
      <c r="AAK200" s="39"/>
      <c r="AAL200" s="90"/>
    </row>
    <row r="201" spans="1:715" s="23" customFormat="1" ht="15.75" hidden="1" customHeight="1" outlineLevel="1">
      <c r="A201" s="171"/>
      <c r="B201" s="486" t="s">
        <v>167</v>
      </c>
      <c r="C201" s="272"/>
      <c r="D201" s="265"/>
      <c r="E201" s="266"/>
      <c r="F201" s="267"/>
      <c r="G201" s="268"/>
      <c r="H201" s="269"/>
      <c r="I201" s="244"/>
      <c r="J201" s="193"/>
      <c r="K201" s="46"/>
      <c r="L201" s="46"/>
      <c r="M201" s="46"/>
      <c r="N201" s="46"/>
      <c r="O201" s="46"/>
      <c r="P201" s="46"/>
      <c r="Q201" s="46"/>
      <c r="R201" s="46"/>
      <c r="S201" s="46"/>
      <c r="T201" s="46"/>
      <c r="U201" s="46"/>
      <c r="V201" s="46"/>
      <c r="W201" s="46"/>
      <c r="X201" s="46"/>
      <c r="Y201" s="46"/>
      <c r="Z201" s="46"/>
      <c r="AA201" s="46"/>
      <c r="AB201" s="46"/>
      <c r="AC201" s="46"/>
      <c r="AD201" s="46"/>
      <c r="AE201" s="46"/>
      <c r="AF201" s="46"/>
      <c r="AG201" s="46"/>
      <c r="AH201" s="46"/>
      <c r="AI201" s="46"/>
      <c r="AJ201" s="46"/>
      <c r="AK201" s="46"/>
      <c r="AL201" s="46"/>
      <c r="AM201" s="46"/>
      <c r="AN201" s="46"/>
      <c r="AO201" s="46"/>
      <c r="AP201" s="46"/>
      <c r="AQ201" s="46"/>
      <c r="AR201" s="46"/>
      <c r="AS201" s="46"/>
      <c r="AT201" s="46"/>
      <c r="AU201" s="46"/>
      <c r="AV201" s="46"/>
      <c r="AW201" s="46"/>
      <c r="AX201" s="46"/>
      <c r="AY201" s="46"/>
      <c r="AZ201" s="46"/>
      <c r="BA201" s="46"/>
      <c r="BB201" s="46"/>
      <c r="BC201" s="46"/>
      <c r="BD201" s="46"/>
      <c r="BE201" s="46"/>
      <c r="BF201" s="46"/>
      <c r="BG201" s="46"/>
      <c r="BH201" s="46"/>
      <c r="BI201" s="46"/>
      <c r="BJ201" s="46"/>
      <c r="BK201" s="46"/>
      <c r="BL201" s="46"/>
      <c r="BM201" s="46"/>
      <c r="BN201" s="46"/>
      <c r="BO201" s="46"/>
      <c r="BP201" s="46"/>
      <c r="BQ201" s="46"/>
      <c r="BR201" s="46"/>
      <c r="BS201" s="46"/>
      <c r="BT201" s="46"/>
      <c r="BU201" s="46"/>
      <c r="BV201" s="46"/>
      <c r="BW201" s="46"/>
      <c r="BX201" s="46"/>
      <c r="BY201" s="46"/>
      <c r="BZ201" s="46"/>
      <c r="CA201" s="46"/>
      <c r="CB201" s="46"/>
      <c r="CC201" s="46"/>
      <c r="CD201" s="46"/>
      <c r="CE201" s="46"/>
      <c r="CF201" s="46"/>
      <c r="CG201" s="46"/>
      <c r="CH201" s="46"/>
      <c r="CI201" s="46"/>
      <c r="CJ201" s="46"/>
      <c r="CK201" s="46"/>
      <c r="CL201" s="46"/>
      <c r="CM201" s="46"/>
      <c r="CN201" s="46"/>
      <c r="CO201" s="46"/>
      <c r="CP201" s="46"/>
      <c r="CQ201" s="46"/>
      <c r="CR201" s="46"/>
      <c r="CS201" s="46"/>
      <c r="CT201" s="46"/>
      <c r="CU201" s="46"/>
      <c r="CV201" s="46"/>
      <c r="CW201" s="46"/>
      <c r="CX201" s="46"/>
      <c r="CY201" s="46"/>
      <c r="CZ201" s="46"/>
      <c r="DA201" s="46"/>
      <c r="DB201" s="46"/>
      <c r="DC201" s="46"/>
      <c r="DD201" s="46"/>
      <c r="DE201" s="46"/>
      <c r="DF201" s="46"/>
      <c r="DG201" s="46"/>
      <c r="DH201" s="46"/>
      <c r="DI201" s="46"/>
      <c r="DJ201" s="46"/>
      <c r="DK201" s="46"/>
      <c r="DL201" s="46"/>
      <c r="DM201" s="46"/>
      <c r="DN201" s="46"/>
      <c r="DO201" s="46"/>
      <c r="DP201" s="46"/>
      <c r="DQ201"/>
      <c r="DR201"/>
      <c r="DS201"/>
      <c r="DT201"/>
      <c r="DU201"/>
      <c r="DV201"/>
      <c r="DW201"/>
      <c r="DX201"/>
      <c r="DY201"/>
      <c r="DZ201"/>
      <c r="EA201"/>
      <c r="EB201"/>
      <c r="EC201"/>
      <c r="ED201"/>
      <c r="EE201"/>
      <c r="EF201"/>
      <c r="EG201"/>
      <c r="EH201"/>
      <c r="EI201"/>
      <c r="EJ201"/>
      <c r="EK201"/>
      <c r="EL201"/>
      <c r="EM201"/>
      <c r="EN201"/>
      <c r="EO201"/>
      <c r="EP201"/>
      <c r="EQ201"/>
      <c r="ER201"/>
      <c r="ES201"/>
      <c r="ET201"/>
      <c r="EU201"/>
      <c r="EV201"/>
      <c r="EW201"/>
      <c r="EX201"/>
      <c r="EY201"/>
      <c r="EZ201"/>
      <c r="FA201"/>
      <c r="FB201"/>
      <c r="FC201"/>
      <c r="FD201"/>
      <c r="FE201"/>
      <c r="FF201"/>
      <c r="FG201"/>
      <c r="FH201"/>
      <c r="FI201"/>
      <c r="FJ201"/>
      <c r="FK201"/>
      <c r="FL201"/>
      <c r="FM201"/>
      <c r="FN201"/>
      <c r="FO201"/>
      <c r="FP201"/>
      <c r="FQ201"/>
      <c r="FR201"/>
      <c r="FS201"/>
      <c r="FT201"/>
      <c r="FU201"/>
      <c r="FV201"/>
      <c r="FW201"/>
      <c r="FX201"/>
      <c r="FY201"/>
      <c r="FZ201"/>
      <c r="GA201"/>
      <c r="GB201"/>
      <c r="GC201"/>
      <c r="GD201"/>
      <c r="GE201"/>
      <c r="GF201"/>
      <c r="GG201"/>
      <c r="GH201"/>
      <c r="GI201"/>
      <c r="GJ201"/>
      <c r="GK201"/>
      <c r="GL201"/>
      <c r="GM201"/>
      <c r="GN201"/>
      <c r="GO201"/>
      <c r="GP201"/>
      <c r="GQ201"/>
      <c r="GR201"/>
      <c r="GS201"/>
      <c r="GT201"/>
      <c r="GU201"/>
      <c r="GV201"/>
      <c r="GW201"/>
      <c r="GX201"/>
      <c r="GY201"/>
      <c r="GZ201"/>
      <c r="HA201"/>
      <c r="HB201"/>
      <c r="HC201"/>
      <c r="HD201"/>
      <c r="HE201"/>
      <c r="HF201"/>
      <c r="HG201"/>
      <c r="HH201"/>
      <c r="HI201"/>
      <c r="HJ201"/>
      <c r="HK201"/>
      <c r="HL201"/>
      <c r="HM201"/>
      <c r="HN201"/>
      <c r="HO201"/>
      <c r="HP201"/>
      <c r="HQ201"/>
      <c r="HR201"/>
      <c r="HS201"/>
      <c r="HT201"/>
      <c r="HU201"/>
      <c r="HV201"/>
      <c r="HW201"/>
      <c r="HX201"/>
      <c r="HY201"/>
      <c r="HZ201"/>
      <c r="IA201"/>
      <c r="IB201"/>
      <c r="IC201"/>
      <c r="ID201"/>
      <c r="IE201"/>
      <c r="IF201"/>
      <c r="IG201"/>
      <c r="IH201"/>
      <c r="II201"/>
      <c r="IJ201"/>
      <c r="IK201"/>
      <c r="IL201"/>
      <c r="IM201"/>
      <c r="IN201"/>
      <c r="IO201"/>
      <c r="IP201"/>
      <c r="IQ201"/>
      <c r="IR201"/>
      <c r="IS201"/>
      <c r="IT201"/>
      <c r="IU201"/>
      <c r="IV201"/>
      <c r="IW201"/>
      <c r="IX201"/>
      <c r="IY201"/>
      <c r="IZ201"/>
      <c r="JA201"/>
      <c r="JB201"/>
      <c r="JC201"/>
      <c r="JD201"/>
      <c r="JE201"/>
      <c r="JF201"/>
      <c r="JG201"/>
      <c r="JH201"/>
      <c r="JI201"/>
      <c r="JJ201"/>
      <c r="JK201"/>
      <c r="JL201"/>
      <c r="JM201"/>
      <c r="JN201"/>
      <c r="JO201"/>
      <c r="JP201"/>
      <c r="JQ201"/>
      <c r="JR201"/>
      <c r="JS201"/>
      <c r="JT201"/>
      <c r="JU201"/>
      <c r="JV201"/>
      <c r="JW201"/>
      <c r="JX201"/>
      <c r="JY201"/>
      <c r="JZ201"/>
      <c r="KA201"/>
      <c r="KB201"/>
      <c r="KC201"/>
      <c r="KD201"/>
      <c r="KE201"/>
      <c r="KF201"/>
      <c r="KG201"/>
      <c r="KH201"/>
      <c r="KI201"/>
      <c r="KJ201"/>
      <c r="KK201"/>
      <c r="KL201"/>
      <c r="KM201"/>
      <c r="KN201"/>
      <c r="KO201"/>
      <c r="KP201"/>
      <c r="KQ201"/>
      <c r="KR201"/>
      <c r="KS201"/>
      <c r="KT201"/>
      <c r="KU201"/>
      <c r="KV201"/>
      <c r="KW201"/>
      <c r="KX201"/>
      <c r="KY201"/>
      <c r="KZ201"/>
      <c r="LA201"/>
      <c r="LB201"/>
      <c r="LC201"/>
      <c r="LD201"/>
      <c r="LE201"/>
      <c r="LF201"/>
      <c r="LG201"/>
      <c r="LH201"/>
      <c r="LI201"/>
      <c r="LJ201"/>
      <c r="LK201"/>
      <c r="LL201"/>
      <c r="LM201"/>
      <c r="LN201"/>
      <c r="LO201"/>
      <c r="LP201"/>
      <c r="LQ201"/>
      <c r="LR201"/>
      <c r="LS201"/>
      <c r="LT201"/>
      <c r="LU201"/>
      <c r="LV201"/>
      <c r="LW201"/>
      <c r="LX201"/>
      <c r="LY201"/>
      <c r="LZ201"/>
      <c r="MA201"/>
      <c r="MB201"/>
      <c r="MC201"/>
      <c r="MD201"/>
      <c r="ME201"/>
      <c r="MF201"/>
      <c r="MG201"/>
      <c r="MH201"/>
      <c r="MI201"/>
      <c r="MJ201"/>
      <c r="MK201"/>
      <c r="ML201"/>
      <c r="MM201"/>
      <c r="MN201"/>
      <c r="MO201"/>
      <c r="MP201"/>
      <c r="MQ201"/>
      <c r="MR201"/>
      <c r="MS201"/>
      <c r="MT201"/>
      <c r="MU201"/>
      <c r="MV201"/>
      <c r="MW201"/>
      <c r="MX201"/>
      <c r="MY201"/>
      <c r="MZ201"/>
      <c r="NA201"/>
      <c r="NB201"/>
      <c r="NC201"/>
      <c r="ND201"/>
      <c r="NE201"/>
      <c r="NF201"/>
      <c r="NG201"/>
      <c r="NH201"/>
      <c r="NI201"/>
      <c r="NJ201"/>
      <c r="NK201"/>
      <c r="NL201"/>
      <c r="NM201"/>
      <c r="NN201"/>
      <c r="NO201"/>
      <c r="NP201"/>
      <c r="NQ201"/>
      <c r="NR201"/>
      <c r="NS201"/>
      <c r="NT201"/>
      <c r="NU201"/>
      <c r="NV201"/>
      <c r="NW201"/>
      <c r="NX201"/>
      <c r="NY201"/>
      <c r="NZ201"/>
      <c r="OA201"/>
      <c r="OB201"/>
      <c r="OC201"/>
      <c r="OD201"/>
      <c r="OE201"/>
      <c r="OF201"/>
      <c r="OG201"/>
      <c r="OH201"/>
      <c r="OI201"/>
      <c r="OJ201"/>
      <c r="OK201"/>
      <c r="OL201"/>
      <c r="OM201"/>
      <c r="ON201"/>
      <c r="OO201"/>
      <c r="OP201"/>
      <c r="OQ201"/>
      <c r="OR201"/>
      <c r="OS201"/>
      <c r="OT201"/>
      <c r="OU201"/>
      <c r="OV201"/>
      <c r="OW201"/>
      <c r="OX201"/>
      <c r="OY201"/>
      <c r="OZ201"/>
      <c r="PA201"/>
      <c r="PB201"/>
      <c r="PC201"/>
      <c r="PD201"/>
      <c r="PE201"/>
      <c r="PF201"/>
      <c r="PG201"/>
      <c r="PH201"/>
      <c r="PI201"/>
      <c r="PJ201"/>
      <c r="PK201"/>
      <c r="PL201"/>
      <c r="PM201"/>
      <c r="PN201"/>
      <c r="PO201"/>
      <c r="PP201"/>
      <c r="PQ201"/>
      <c r="PR201"/>
      <c r="PS201"/>
      <c r="PT201"/>
      <c r="PU201"/>
      <c r="PV201"/>
      <c r="PW201"/>
      <c r="PX201"/>
      <c r="PY201"/>
      <c r="PZ201"/>
      <c r="QA201"/>
      <c r="QB201"/>
      <c r="QC201"/>
      <c r="QD201"/>
      <c r="QE201"/>
      <c r="QF201"/>
      <c r="QG201"/>
      <c r="QH201"/>
      <c r="QI201"/>
      <c r="QJ201"/>
      <c r="QK201"/>
      <c r="QL201"/>
      <c r="QM201"/>
      <c r="QN201"/>
      <c r="QO201"/>
      <c r="QP201"/>
      <c r="QQ201"/>
      <c r="QR201"/>
      <c r="QS201"/>
      <c r="QT201"/>
      <c r="QU201"/>
      <c r="QV201"/>
      <c r="QW201"/>
      <c r="QX201"/>
      <c r="QY201"/>
      <c r="QZ201"/>
      <c r="RA201"/>
      <c r="RB201"/>
      <c r="RC201"/>
      <c r="RD201"/>
      <c r="RE201"/>
      <c r="RF201"/>
      <c r="RG201"/>
      <c r="RH201"/>
      <c r="RI201"/>
      <c r="RJ201"/>
      <c r="RK201"/>
      <c r="RL201"/>
      <c r="RM201"/>
      <c r="RN201"/>
      <c r="RO201"/>
      <c r="RP201"/>
      <c r="RQ201"/>
      <c r="RR201"/>
      <c r="RS201"/>
      <c r="RT201"/>
      <c r="RU201"/>
      <c r="RV201"/>
      <c r="RW201"/>
      <c r="RX201"/>
      <c r="RY201"/>
      <c r="RZ201"/>
      <c r="SA201"/>
      <c r="SB201"/>
      <c r="SC201"/>
      <c r="SD201"/>
      <c r="SE201"/>
      <c r="SF201"/>
      <c r="SG201"/>
      <c r="SH201"/>
      <c r="SI201"/>
      <c r="SJ201"/>
      <c r="SK201"/>
      <c r="SL201"/>
      <c r="SM201"/>
      <c r="SN201"/>
      <c r="SO201"/>
      <c r="SP201"/>
      <c r="SQ201"/>
      <c r="SR201"/>
      <c r="SS201"/>
      <c r="ST201"/>
      <c r="SU201"/>
      <c r="SV201"/>
      <c r="SW201"/>
      <c r="SX201"/>
      <c r="SY201"/>
      <c r="SZ201"/>
      <c r="TA201"/>
      <c r="TB201"/>
      <c r="TC201"/>
      <c r="TD201"/>
      <c r="TE201"/>
      <c r="TF201"/>
      <c r="TG201"/>
      <c r="TH201"/>
      <c r="TI201"/>
      <c r="TJ201"/>
      <c r="TK201"/>
      <c r="TL201"/>
      <c r="TM201"/>
      <c r="TN201"/>
      <c r="TO201"/>
      <c r="TP201"/>
      <c r="TQ201"/>
      <c r="TR201"/>
      <c r="TS201"/>
      <c r="TT201"/>
      <c r="TU201"/>
      <c r="TV201"/>
      <c r="TW201"/>
      <c r="TX201"/>
      <c r="TY201"/>
      <c r="TZ201"/>
      <c r="UA201"/>
      <c r="UB201"/>
      <c r="UC201"/>
      <c r="UD201"/>
      <c r="UE201"/>
      <c r="UF201"/>
      <c r="UG201"/>
      <c r="UH201"/>
      <c r="UI201"/>
      <c r="UJ201"/>
      <c r="UK201"/>
      <c r="UL201"/>
      <c r="UM201"/>
      <c r="UN201"/>
      <c r="UO201"/>
      <c r="UP201"/>
      <c r="UQ201"/>
      <c r="UR201"/>
      <c r="US201"/>
      <c r="UT201"/>
      <c r="UU201"/>
      <c r="UV201"/>
      <c r="UW201"/>
      <c r="UX201"/>
      <c r="UY201"/>
      <c r="UZ201"/>
      <c r="VA201"/>
      <c r="VB201"/>
      <c r="VC201"/>
      <c r="VD201"/>
      <c r="VE201"/>
      <c r="VF201"/>
      <c r="VG201"/>
      <c r="VH201"/>
      <c r="VI201"/>
      <c r="VJ201"/>
      <c r="VK201"/>
      <c r="VL201"/>
      <c r="VM201"/>
      <c r="VN201"/>
      <c r="VO201"/>
      <c r="VP201"/>
      <c r="VQ201"/>
      <c r="VR201"/>
      <c r="VS201"/>
      <c r="VT201"/>
      <c r="VU201"/>
      <c r="VV201"/>
      <c r="VW201"/>
      <c r="VX201"/>
      <c r="VY201"/>
      <c r="VZ201"/>
      <c r="WA201"/>
      <c r="WB201"/>
      <c r="WC201"/>
      <c r="WD201"/>
      <c r="WE201"/>
      <c r="WF201"/>
      <c r="WG201"/>
      <c r="WH201"/>
      <c r="WI201"/>
      <c r="WJ201"/>
      <c r="WK201"/>
      <c r="WL201"/>
      <c r="WM201"/>
      <c r="WN201"/>
      <c r="WO201"/>
      <c r="WP201"/>
      <c r="WQ201"/>
      <c r="WR201"/>
      <c r="WS201"/>
      <c r="WT201"/>
      <c r="WU201"/>
      <c r="WV201"/>
      <c r="WW201"/>
      <c r="WX201"/>
      <c r="WY201"/>
      <c r="WZ201"/>
      <c r="XA201"/>
      <c r="XB201"/>
      <c r="XC201"/>
      <c r="XD201"/>
      <c r="XE201"/>
      <c r="XF201"/>
      <c r="XG201"/>
      <c r="XH201"/>
      <c r="XI201"/>
      <c r="XJ201"/>
      <c r="XK201"/>
      <c r="XL201"/>
      <c r="XM201"/>
      <c r="XN201"/>
      <c r="XO201"/>
      <c r="XP201"/>
      <c r="XQ201"/>
      <c r="XR201"/>
      <c r="XS201"/>
      <c r="XT201"/>
      <c r="XU201"/>
      <c r="XV201"/>
      <c r="XW201"/>
      <c r="XX201"/>
      <c r="XY201"/>
      <c r="XZ201"/>
      <c r="YA201"/>
      <c r="YB201"/>
      <c r="YC201"/>
      <c r="YD201"/>
      <c r="YE201"/>
      <c r="YF201"/>
      <c r="YG201"/>
      <c r="YH201"/>
      <c r="YI201"/>
      <c r="YJ201"/>
      <c r="YK201"/>
      <c r="YL201"/>
      <c r="YM201"/>
      <c r="YN201"/>
      <c r="YO201"/>
      <c r="YP201"/>
      <c r="YQ201"/>
      <c r="YR201"/>
      <c r="YS201"/>
      <c r="YT201"/>
      <c r="YU201"/>
      <c r="YV201"/>
      <c r="YW201"/>
      <c r="YX201"/>
      <c r="YY201"/>
      <c r="YZ201"/>
      <c r="ZA201"/>
      <c r="ZB201"/>
      <c r="ZC201"/>
      <c r="ZD201"/>
      <c r="ZE201"/>
      <c r="ZF201"/>
      <c r="ZG201"/>
      <c r="ZH201"/>
      <c r="ZI201"/>
      <c r="ZJ201"/>
      <c r="ZK201"/>
      <c r="ZL201"/>
      <c r="ZM201"/>
      <c r="ZN201"/>
      <c r="ZO201"/>
      <c r="ZP201"/>
      <c r="ZQ201"/>
      <c r="ZR201"/>
      <c r="ZS201"/>
      <c r="ZT201"/>
      <c r="ZU201"/>
      <c r="ZV201"/>
      <c r="ZW201"/>
      <c r="ZX201"/>
      <c r="ZY201"/>
      <c r="ZZ201" s="52"/>
      <c r="AAA201" s="192"/>
      <c r="AAD201" s="90"/>
      <c r="AAE201" s="519">
        <f t="shared" ref="AAE201" si="142">IF(S.Planning.DecisionToAddToPlan="A",1,0)</f>
        <v>1</v>
      </c>
      <c r="AAF201" s="190" t="s">
        <v>52</v>
      </c>
      <c r="AAG201" s="71"/>
      <c r="AAH201" s="71"/>
      <c r="AAI201" s="72"/>
      <c r="AAJ201" s="55"/>
      <c r="AAK201" s="39"/>
      <c r="AAL201" s="90"/>
    </row>
    <row r="202" spans="1:715" ht="15.75" hidden="1" customHeight="1" outlineLevel="1">
      <c r="A202" s="171"/>
      <c r="B202" s="440" t="s">
        <v>238</v>
      </c>
      <c r="C202" s="362" t="s">
        <v>0</v>
      </c>
      <c r="D202" s="380"/>
      <c r="E202" s="342">
        <f t="shared" ref="E202:E210" si="143">NETWORKDAYS(G202,H202,S.DDL_DEQClosed)</f>
        <v>0</v>
      </c>
      <c r="F202" s="457">
        <f t="shared" ca="1" si="135"/>
        <v>0</v>
      </c>
      <c r="G202" s="451">
        <f t="shared" si="136"/>
        <v>0</v>
      </c>
      <c r="H202" s="343">
        <f t="shared" si="137"/>
        <v>0</v>
      </c>
      <c r="I202" s="244"/>
      <c r="J202" s="193"/>
      <c r="K202" s="193"/>
      <c r="L202" s="46"/>
      <c r="M202" s="46"/>
      <c r="N202" s="46"/>
      <c r="O202" s="46"/>
      <c r="P202" s="46"/>
      <c r="Q202" s="46"/>
      <c r="R202" s="46"/>
      <c r="S202" s="46"/>
      <c r="T202" s="46"/>
      <c r="U202" s="46"/>
      <c r="V202" s="46"/>
      <c r="W202" s="46"/>
      <c r="X202" s="46"/>
      <c r="Y202" s="46"/>
      <c r="Z202" s="46"/>
      <c r="AA202" s="46"/>
      <c r="AB202" s="46"/>
      <c r="AC202" s="46"/>
      <c r="AD202" s="46"/>
      <c r="AE202" s="46"/>
      <c r="AF202" s="46"/>
      <c r="AG202" s="46"/>
      <c r="AH202" s="46"/>
      <c r="AI202" s="46"/>
      <c r="AJ202" s="46"/>
      <c r="AK202" s="46"/>
      <c r="AL202" s="46"/>
      <c r="AM202" s="46"/>
      <c r="AN202" s="46"/>
      <c r="AO202" s="46"/>
      <c r="AP202" s="46"/>
      <c r="AQ202" s="46"/>
      <c r="AR202" s="46"/>
      <c r="AS202" s="46"/>
      <c r="AT202" s="46"/>
      <c r="AU202" s="46"/>
      <c r="AV202" s="46"/>
      <c r="AW202" s="46"/>
      <c r="AX202" s="46"/>
      <c r="AY202" s="46"/>
      <c r="AZ202" s="46"/>
      <c r="BA202" s="46"/>
      <c r="BB202" s="46"/>
      <c r="BC202" s="46"/>
      <c r="BD202" s="46"/>
      <c r="BE202" s="46"/>
      <c r="BF202" s="46"/>
      <c r="BG202" s="46"/>
      <c r="BH202" s="46"/>
      <c r="BI202" s="46"/>
      <c r="BJ202" s="46"/>
      <c r="BK202" s="46"/>
      <c r="BL202" s="46"/>
      <c r="BM202" s="46"/>
      <c r="BN202" s="46"/>
      <c r="BO202" s="46"/>
      <c r="BP202" s="46"/>
      <c r="BQ202" s="46"/>
      <c r="BR202" s="46"/>
      <c r="BS202" s="46"/>
      <c r="BT202" s="46"/>
      <c r="BU202" s="46"/>
      <c r="BV202" s="46"/>
      <c r="BW202" s="46"/>
      <c r="BX202" s="46"/>
      <c r="BY202" s="46"/>
      <c r="BZ202" s="46"/>
      <c r="CA202" s="46"/>
      <c r="CB202" s="46"/>
      <c r="CC202" s="46"/>
      <c r="CD202" s="46"/>
      <c r="CE202" s="46"/>
      <c r="CF202" s="46"/>
      <c r="CG202" s="46"/>
      <c r="CH202" s="46"/>
      <c r="CI202" s="46"/>
      <c r="CJ202" s="46"/>
      <c r="CK202" s="46"/>
      <c r="CL202" s="46"/>
      <c r="CM202" s="46"/>
      <c r="CN202" s="46"/>
      <c r="CO202" s="46"/>
      <c r="CP202" s="46"/>
      <c r="CQ202" s="46"/>
      <c r="CR202" s="46"/>
      <c r="CS202" s="46"/>
      <c r="CT202" s="46"/>
      <c r="CU202" s="46"/>
      <c r="CV202" s="46"/>
      <c r="CW202" s="46"/>
      <c r="CX202" s="46"/>
      <c r="CY202" s="46"/>
      <c r="CZ202" s="46"/>
      <c r="DA202" s="46"/>
      <c r="DB202" s="46"/>
      <c r="DC202" s="46"/>
      <c r="DD202" s="46"/>
      <c r="DE202" s="46"/>
      <c r="DF202" s="46"/>
      <c r="DG202" s="46"/>
      <c r="DH202" s="46"/>
      <c r="DI202" s="46"/>
      <c r="DJ202" s="46"/>
      <c r="DK202" s="46"/>
      <c r="DL202" s="46"/>
      <c r="DM202" s="46"/>
      <c r="DN202" s="46"/>
      <c r="DO202" s="46"/>
      <c r="DP202" s="46"/>
      <c r="AAA202" s="192" t="s">
        <v>0</v>
      </c>
      <c r="AAD202" s="90"/>
      <c r="AAE202" s="520">
        <f>IF(S.AC.CommitteeInvolved="Y",1,0)</f>
        <v>0</v>
      </c>
      <c r="AAF202" s="90" t="s">
        <v>0</v>
      </c>
      <c r="AAG202" s="73">
        <f>H200</f>
        <v>0</v>
      </c>
      <c r="AAH202" s="73">
        <f t="shared" si="138"/>
        <v>0</v>
      </c>
      <c r="AAI202" s="60"/>
      <c r="AAJ202" s="55"/>
      <c r="AAK202" s="39"/>
      <c r="AAL202" s="90"/>
      <c r="AAM202"/>
    </row>
    <row r="203" spans="1:715" s="23" customFormat="1" ht="15.75" hidden="1" customHeight="1" outlineLevel="1">
      <c r="A203" s="171"/>
      <c r="B203" s="440" t="s">
        <v>311</v>
      </c>
      <c r="C203" s="362" t="s">
        <v>0</v>
      </c>
      <c r="D203" s="380"/>
      <c r="E203" s="342">
        <f t="shared" ref="E203" si="144">NETWORKDAYS(G203,H203,S.DDL_DEQClosed)</f>
        <v>0</v>
      </c>
      <c r="F203" s="457">
        <f t="shared" ca="1" si="135"/>
        <v>0</v>
      </c>
      <c r="G203" s="451">
        <f t="shared" ref="G203" si="145">AAG203</f>
        <v>0</v>
      </c>
      <c r="H203" s="343">
        <f t="shared" ref="H203" si="146">AAH203</f>
        <v>0</v>
      </c>
      <c r="I203" s="244"/>
      <c r="J203" s="193"/>
      <c r="K203" s="193"/>
      <c r="L203" s="46"/>
      <c r="M203" s="46"/>
      <c r="N203" s="46"/>
      <c r="O203" s="46"/>
      <c r="P203" s="46"/>
      <c r="Q203" s="46"/>
      <c r="R203" s="46"/>
      <c r="S203" s="46"/>
      <c r="T203" s="46"/>
      <c r="U203" s="46"/>
      <c r="V203" s="46"/>
      <c r="W203" s="46"/>
      <c r="X203" s="46"/>
      <c r="Y203" s="46"/>
      <c r="Z203" s="46"/>
      <c r="AA203" s="46"/>
      <c r="AB203" s="46"/>
      <c r="AC203" s="46"/>
      <c r="AD203" s="46"/>
      <c r="AE203" s="46"/>
      <c r="AF203" s="46"/>
      <c r="AG203" s="46"/>
      <c r="AH203" s="46"/>
      <c r="AI203" s="46"/>
      <c r="AJ203" s="46"/>
      <c r="AK203" s="46"/>
      <c r="AL203" s="46"/>
      <c r="AM203" s="46"/>
      <c r="AN203" s="46"/>
      <c r="AO203" s="46"/>
      <c r="AP203" s="46"/>
      <c r="AQ203" s="46"/>
      <c r="AR203" s="46"/>
      <c r="AS203" s="46"/>
      <c r="AT203" s="46"/>
      <c r="AU203" s="46"/>
      <c r="AV203" s="46"/>
      <c r="AW203" s="46"/>
      <c r="AX203" s="46"/>
      <c r="AY203" s="46"/>
      <c r="AZ203" s="46"/>
      <c r="BA203" s="46"/>
      <c r="BB203" s="46"/>
      <c r="BC203" s="46"/>
      <c r="BD203" s="46"/>
      <c r="BE203" s="46"/>
      <c r="BF203" s="46"/>
      <c r="BG203" s="46"/>
      <c r="BH203" s="46"/>
      <c r="BI203" s="46"/>
      <c r="BJ203" s="46"/>
      <c r="BK203" s="46"/>
      <c r="BL203" s="46"/>
      <c r="BM203" s="46"/>
      <c r="BN203" s="46"/>
      <c r="BO203" s="46"/>
      <c r="BP203" s="46"/>
      <c r="BQ203" s="46"/>
      <c r="BR203" s="46"/>
      <c r="BS203" s="46"/>
      <c r="BT203" s="46"/>
      <c r="BU203" s="46"/>
      <c r="BV203" s="46"/>
      <c r="BW203" s="46"/>
      <c r="BX203" s="46"/>
      <c r="BY203" s="46"/>
      <c r="BZ203" s="46"/>
      <c r="CA203" s="46"/>
      <c r="CB203" s="46"/>
      <c r="CC203" s="46"/>
      <c r="CD203" s="46"/>
      <c r="CE203" s="46"/>
      <c r="CF203" s="46"/>
      <c r="CG203" s="46"/>
      <c r="CH203" s="46"/>
      <c r="CI203" s="46"/>
      <c r="CJ203" s="46"/>
      <c r="CK203" s="46"/>
      <c r="CL203" s="46"/>
      <c r="CM203" s="46"/>
      <c r="CN203" s="46"/>
      <c r="CO203" s="46"/>
      <c r="CP203" s="46"/>
      <c r="CQ203" s="46"/>
      <c r="CR203" s="46"/>
      <c r="CS203" s="46"/>
      <c r="CT203" s="46"/>
      <c r="CU203" s="46"/>
      <c r="CV203" s="46"/>
      <c r="CW203" s="46"/>
      <c r="CX203" s="46"/>
      <c r="CY203" s="46"/>
      <c r="CZ203" s="46"/>
      <c r="DA203" s="46"/>
      <c r="DB203" s="46"/>
      <c r="DC203" s="46"/>
      <c r="DD203" s="46"/>
      <c r="DE203" s="46"/>
      <c r="DF203" s="46"/>
      <c r="DG203" s="46"/>
      <c r="DH203" s="46"/>
      <c r="DI203" s="46"/>
      <c r="DJ203" s="46"/>
      <c r="DK203" s="46"/>
      <c r="DL203" s="46"/>
      <c r="DM203" s="46"/>
      <c r="DN203" s="46"/>
      <c r="DO203" s="46"/>
      <c r="DP203" s="46"/>
      <c r="DQ203"/>
      <c r="DR203"/>
      <c r="DS203"/>
      <c r="DT203"/>
      <c r="DU203"/>
      <c r="DV203"/>
      <c r="DW203"/>
      <c r="DX203"/>
      <c r="DY203"/>
      <c r="DZ203"/>
      <c r="EA203"/>
      <c r="EB203"/>
      <c r="EC203"/>
      <c r="ED203"/>
      <c r="EE203"/>
      <c r="EF203"/>
      <c r="EG203"/>
      <c r="EH203"/>
      <c r="EI203"/>
      <c r="EJ203"/>
      <c r="EK203"/>
      <c r="EL203"/>
      <c r="EM203"/>
      <c r="EN203"/>
      <c r="EO203"/>
      <c r="EP203"/>
      <c r="EQ203"/>
      <c r="ER203"/>
      <c r="ES203"/>
      <c r="ET203"/>
      <c r="EU203"/>
      <c r="EV203"/>
      <c r="EW203"/>
      <c r="EX203"/>
      <c r="EY203"/>
      <c r="EZ203"/>
      <c r="FA203"/>
      <c r="FB203"/>
      <c r="FC203"/>
      <c r="FD203"/>
      <c r="FE203"/>
      <c r="FF203"/>
      <c r="FG203"/>
      <c r="FH203"/>
      <c r="FI203"/>
      <c r="FJ203"/>
      <c r="FK203"/>
      <c r="FL203"/>
      <c r="FM203"/>
      <c r="FN203"/>
      <c r="FO203"/>
      <c r="FP203"/>
      <c r="FQ203"/>
      <c r="FR203"/>
      <c r="FS203"/>
      <c r="FT203"/>
      <c r="FU203"/>
      <c r="FV203"/>
      <c r="FW203"/>
      <c r="FX203"/>
      <c r="FY203"/>
      <c r="FZ203"/>
      <c r="GA203"/>
      <c r="GB203"/>
      <c r="GC203"/>
      <c r="GD203"/>
      <c r="GE203"/>
      <c r="GF203"/>
      <c r="GG203"/>
      <c r="GH203"/>
      <c r="GI203"/>
      <c r="GJ203"/>
      <c r="GK203"/>
      <c r="GL203"/>
      <c r="GM203"/>
      <c r="GN203"/>
      <c r="GO203"/>
      <c r="GP203"/>
      <c r="GQ203"/>
      <c r="GR203"/>
      <c r="GS203"/>
      <c r="GT203"/>
      <c r="GU203"/>
      <c r="GV203"/>
      <c r="GW203"/>
      <c r="GX203"/>
      <c r="GY203"/>
      <c r="GZ203"/>
      <c r="HA203"/>
      <c r="HB203"/>
      <c r="HC203"/>
      <c r="HD203"/>
      <c r="HE203"/>
      <c r="HF203"/>
      <c r="HG203"/>
      <c r="HH203"/>
      <c r="HI203"/>
      <c r="HJ203"/>
      <c r="HK203"/>
      <c r="HL203"/>
      <c r="HM203"/>
      <c r="HN203"/>
      <c r="HO203"/>
      <c r="HP203"/>
      <c r="HQ203"/>
      <c r="HR203"/>
      <c r="HS203"/>
      <c r="HT203"/>
      <c r="HU203"/>
      <c r="HV203"/>
      <c r="HW203"/>
      <c r="HX203"/>
      <c r="HY203"/>
      <c r="HZ203"/>
      <c r="IA203"/>
      <c r="IB203"/>
      <c r="IC203"/>
      <c r="ID203"/>
      <c r="IE203"/>
      <c r="IF203"/>
      <c r="IG203"/>
      <c r="IH203"/>
      <c r="II203"/>
      <c r="IJ203"/>
      <c r="IK203"/>
      <c r="IL203"/>
      <c r="IM203"/>
      <c r="IN203"/>
      <c r="IO203"/>
      <c r="IP203"/>
      <c r="IQ203"/>
      <c r="IR203"/>
      <c r="IS203"/>
      <c r="IT203"/>
      <c r="IU203"/>
      <c r="IV203"/>
      <c r="IW203"/>
      <c r="IX203"/>
      <c r="IY203"/>
      <c r="IZ203"/>
      <c r="JA203"/>
      <c r="JB203"/>
      <c r="JC203"/>
      <c r="JD203"/>
      <c r="JE203"/>
      <c r="JF203"/>
      <c r="JG203"/>
      <c r="JH203"/>
      <c r="JI203"/>
      <c r="JJ203"/>
      <c r="JK203"/>
      <c r="JL203"/>
      <c r="JM203"/>
      <c r="JN203"/>
      <c r="JO203"/>
      <c r="JP203"/>
      <c r="JQ203"/>
      <c r="JR203"/>
      <c r="JS203"/>
      <c r="JT203"/>
      <c r="JU203"/>
      <c r="JV203"/>
      <c r="JW203"/>
      <c r="JX203"/>
      <c r="JY203"/>
      <c r="JZ203"/>
      <c r="KA203"/>
      <c r="KB203"/>
      <c r="KC203"/>
      <c r="KD203"/>
      <c r="KE203"/>
      <c r="KF203"/>
      <c r="KG203"/>
      <c r="KH203"/>
      <c r="KI203"/>
      <c r="KJ203"/>
      <c r="KK203"/>
      <c r="KL203"/>
      <c r="KM203"/>
      <c r="KN203"/>
      <c r="KO203"/>
      <c r="KP203"/>
      <c r="KQ203"/>
      <c r="KR203"/>
      <c r="KS203"/>
      <c r="KT203"/>
      <c r="KU203"/>
      <c r="KV203"/>
      <c r="KW203"/>
      <c r="KX203"/>
      <c r="KY203"/>
      <c r="KZ203"/>
      <c r="LA203"/>
      <c r="LB203"/>
      <c r="LC203"/>
      <c r="LD203"/>
      <c r="LE203"/>
      <c r="LF203"/>
      <c r="LG203"/>
      <c r="LH203"/>
      <c r="LI203"/>
      <c r="LJ203"/>
      <c r="LK203"/>
      <c r="LL203"/>
      <c r="LM203"/>
      <c r="LN203"/>
      <c r="LO203"/>
      <c r="LP203"/>
      <c r="LQ203"/>
      <c r="LR203"/>
      <c r="LS203"/>
      <c r="LT203"/>
      <c r="LU203"/>
      <c r="LV203"/>
      <c r="LW203"/>
      <c r="LX203"/>
      <c r="LY203"/>
      <c r="LZ203"/>
      <c r="MA203"/>
      <c r="MB203"/>
      <c r="MC203"/>
      <c r="MD203"/>
      <c r="ME203"/>
      <c r="MF203"/>
      <c r="MG203"/>
      <c r="MH203"/>
      <c r="MI203"/>
      <c r="MJ203"/>
      <c r="MK203"/>
      <c r="ML203"/>
      <c r="MM203"/>
      <c r="MN203"/>
      <c r="MO203"/>
      <c r="MP203"/>
      <c r="MQ203"/>
      <c r="MR203"/>
      <c r="MS203"/>
      <c r="MT203"/>
      <c r="MU203"/>
      <c r="MV203"/>
      <c r="MW203"/>
      <c r="MX203"/>
      <c r="MY203"/>
      <c r="MZ203"/>
      <c r="NA203"/>
      <c r="NB203"/>
      <c r="NC203"/>
      <c r="ND203"/>
      <c r="NE203"/>
      <c r="NF203"/>
      <c r="NG203"/>
      <c r="NH203"/>
      <c r="NI203"/>
      <c r="NJ203"/>
      <c r="NK203"/>
      <c r="NL203"/>
      <c r="NM203"/>
      <c r="NN203"/>
      <c r="NO203"/>
      <c r="NP203"/>
      <c r="NQ203"/>
      <c r="NR203"/>
      <c r="NS203"/>
      <c r="NT203"/>
      <c r="NU203"/>
      <c r="NV203"/>
      <c r="NW203"/>
      <c r="NX203"/>
      <c r="NY203"/>
      <c r="NZ203"/>
      <c r="OA203"/>
      <c r="OB203"/>
      <c r="OC203"/>
      <c r="OD203"/>
      <c r="OE203"/>
      <c r="OF203"/>
      <c r="OG203"/>
      <c r="OH203"/>
      <c r="OI203"/>
      <c r="OJ203"/>
      <c r="OK203"/>
      <c r="OL203"/>
      <c r="OM203"/>
      <c r="ON203"/>
      <c r="OO203"/>
      <c r="OP203"/>
      <c r="OQ203"/>
      <c r="OR203"/>
      <c r="OS203"/>
      <c r="OT203"/>
      <c r="OU203"/>
      <c r="OV203"/>
      <c r="OW203"/>
      <c r="OX203"/>
      <c r="OY203"/>
      <c r="OZ203"/>
      <c r="PA203"/>
      <c r="PB203"/>
      <c r="PC203"/>
      <c r="PD203"/>
      <c r="PE203"/>
      <c r="PF203"/>
      <c r="PG203"/>
      <c r="PH203"/>
      <c r="PI203"/>
      <c r="PJ203"/>
      <c r="PK203"/>
      <c r="PL203"/>
      <c r="PM203"/>
      <c r="PN203"/>
      <c r="PO203"/>
      <c r="PP203"/>
      <c r="PQ203"/>
      <c r="PR203"/>
      <c r="PS203"/>
      <c r="PT203"/>
      <c r="PU203"/>
      <c r="PV203"/>
      <c r="PW203"/>
      <c r="PX203"/>
      <c r="PY203"/>
      <c r="PZ203"/>
      <c r="QA203"/>
      <c r="QB203"/>
      <c r="QC203"/>
      <c r="QD203"/>
      <c r="QE203"/>
      <c r="QF203"/>
      <c r="QG203"/>
      <c r="QH203"/>
      <c r="QI203"/>
      <c r="QJ203"/>
      <c r="QK203"/>
      <c r="QL203"/>
      <c r="QM203"/>
      <c r="QN203"/>
      <c r="QO203"/>
      <c r="QP203"/>
      <c r="QQ203"/>
      <c r="QR203"/>
      <c r="QS203"/>
      <c r="QT203"/>
      <c r="QU203"/>
      <c r="QV203"/>
      <c r="QW203"/>
      <c r="QX203"/>
      <c r="QY203"/>
      <c r="QZ203"/>
      <c r="RA203"/>
      <c r="RB203"/>
      <c r="RC203"/>
      <c r="RD203"/>
      <c r="RE203"/>
      <c r="RF203"/>
      <c r="RG203"/>
      <c r="RH203"/>
      <c r="RI203"/>
      <c r="RJ203"/>
      <c r="RK203"/>
      <c r="RL203"/>
      <c r="RM203"/>
      <c r="RN203"/>
      <c r="RO203"/>
      <c r="RP203"/>
      <c r="RQ203"/>
      <c r="RR203"/>
      <c r="RS203"/>
      <c r="RT203"/>
      <c r="RU203"/>
      <c r="RV203"/>
      <c r="RW203"/>
      <c r="RX203"/>
      <c r="RY203"/>
      <c r="RZ203"/>
      <c r="SA203"/>
      <c r="SB203"/>
      <c r="SC203"/>
      <c r="SD203"/>
      <c r="SE203"/>
      <c r="SF203"/>
      <c r="SG203"/>
      <c r="SH203"/>
      <c r="SI203"/>
      <c r="SJ203"/>
      <c r="SK203"/>
      <c r="SL203"/>
      <c r="SM203"/>
      <c r="SN203"/>
      <c r="SO203"/>
      <c r="SP203"/>
      <c r="SQ203"/>
      <c r="SR203"/>
      <c r="SS203"/>
      <c r="ST203"/>
      <c r="SU203"/>
      <c r="SV203"/>
      <c r="SW203"/>
      <c r="SX203"/>
      <c r="SY203"/>
      <c r="SZ203"/>
      <c r="TA203"/>
      <c r="TB203"/>
      <c r="TC203"/>
      <c r="TD203"/>
      <c r="TE203"/>
      <c r="TF203"/>
      <c r="TG203"/>
      <c r="TH203"/>
      <c r="TI203"/>
      <c r="TJ203"/>
      <c r="TK203"/>
      <c r="TL203"/>
      <c r="TM203"/>
      <c r="TN203"/>
      <c r="TO203"/>
      <c r="TP203"/>
      <c r="TQ203"/>
      <c r="TR203"/>
      <c r="TS203"/>
      <c r="TT203"/>
      <c r="TU203"/>
      <c r="TV203"/>
      <c r="TW203"/>
      <c r="TX203"/>
      <c r="TY203"/>
      <c r="TZ203"/>
      <c r="UA203"/>
      <c r="UB203"/>
      <c r="UC203"/>
      <c r="UD203"/>
      <c r="UE203"/>
      <c r="UF203"/>
      <c r="UG203"/>
      <c r="UH203"/>
      <c r="UI203"/>
      <c r="UJ203"/>
      <c r="UK203"/>
      <c r="UL203"/>
      <c r="UM203"/>
      <c r="UN203"/>
      <c r="UO203"/>
      <c r="UP203"/>
      <c r="UQ203"/>
      <c r="UR203"/>
      <c r="US203"/>
      <c r="UT203"/>
      <c r="UU203"/>
      <c r="UV203"/>
      <c r="UW203"/>
      <c r="UX203"/>
      <c r="UY203"/>
      <c r="UZ203"/>
      <c r="VA203"/>
      <c r="VB203"/>
      <c r="VC203"/>
      <c r="VD203"/>
      <c r="VE203"/>
      <c r="VF203"/>
      <c r="VG203"/>
      <c r="VH203"/>
      <c r="VI203"/>
      <c r="VJ203"/>
      <c r="VK203"/>
      <c r="VL203"/>
      <c r="VM203"/>
      <c r="VN203"/>
      <c r="VO203"/>
      <c r="VP203"/>
      <c r="VQ203"/>
      <c r="VR203"/>
      <c r="VS203"/>
      <c r="VT203"/>
      <c r="VU203"/>
      <c r="VV203"/>
      <c r="VW203"/>
      <c r="VX203"/>
      <c r="VY203"/>
      <c r="VZ203"/>
      <c r="WA203"/>
      <c r="WB203"/>
      <c r="WC203"/>
      <c r="WD203"/>
      <c r="WE203"/>
      <c r="WF203"/>
      <c r="WG203"/>
      <c r="WH203"/>
      <c r="WI203"/>
      <c r="WJ203"/>
      <c r="WK203"/>
      <c r="WL203"/>
      <c r="WM203"/>
      <c r="WN203"/>
      <c r="WO203"/>
      <c r="WP203"/>
      <c r="WQ203"/>
      <c r="WR203"/>
      <c r="WS203"/>
      <c r="WT203"/>
      <c r="WU203"/>
      <c r="WV203"/>
      <c r="WW203"/>
      <c r="WX203"/>
      <c r="WY203"/>
      <c r="WZ203"/>
      <c r="XA203"/>
      <c r="XB203"/>
      <c r="XC203"/>
      <c r="XD203"/>
      <c r="XE203"/>
      <c r="XF203"/>
      <c r="XG203"/>
      <c r="XH203"/>
      <c r="XI203"/>
      <c r="XJ203"/>
      <c r="XK203"/>
      <c r="XL203"/>
      <c r="XM203"/>
      <c r="XN203"/>
      <c r="XO203"/>
      <c r="XP203"/>
      <c r="XQ203"/>
      <c r="XR203"/>
      <c r="XS203"/>
      <c r="XT203"/>
      <c r="XU203"/>
      <c r="XV203"/>
      <c r="XW203"/>
      <c r="XX203"/>
      <c r="XY203"/>
      <c r="XZ203"/>
      <c r="YA203"/>
      <c r="YB203"/>
      <c r="YC203"/>
      <c r="YD203"/>
      <c r="YE203"/>
      <c r="YF203"/>
      <c r="YG203"/>
      <c r="YH203"/>
      <c r="YI203"/>
      <c r="YJ203"/>
      <c r="YK203"/>
      <c r="YL203"/>
      <c r="YM203"/>
      <c r="YN203"/>
      <c r="YO203"/>
      <c r="YP203"/>
      <c r="YQ203"/>
      <c r="YR203"/>
      <c r="YS203"/>
      <c r="YT203"/>
      <c r="YU203"/>
      <c r="YV203"/>
      <c r="YW203"/>
      <c r="YX203"/>
      <c r="YY203"/>
      <c r="YZ203"/>
      <c r="ZA203"/>
      <c r="ZB203"/>
      <c r="ZC203"/>
      <c r="ZD203"/>
      <c r="ZE203"/>
      <c r="ZF203"/>
      <c r="ZG203"/>
      <c r="ZH203"/>
      <c r="ZI203"/>
      <c r="ZJ203"/>
      <c r="ZK203"/>
      <c r="ZL203"/>
      <c r="ZM203"/>
      <c r="ZN203"/>
      <c r="ZO203"/>
      <c r="ZP203"/>
      <c r="ZQ203"/>
      <c r="ZR203"/>
      <c r="ZS203"/>
      <c r="ZT203"/>
      <c r="ZU203"/>
      <c r="ZV203"/>
      <c r="ZW203"/>
      <c r="ZX203"/>
      <c r="ZY203"/>
      <c r="ZZ203" s="52"/>
      <c r="AAA203" s="192" t="s">
        <v>0</v>
      </c>
      <c r="AAD203" s="90"/>
      <c r="AAE203" s="520">
        <f>IF(S.AC.CommitteeInvolved="Y",1,0)</f>
        <v>0</v>
      </c>
      <c r="AAF203" s="90" t="s">
        <v>0</v>
      </c>
      <c r="AAG203" s="73">
        <f>H202</f>
        <v>0</v>
      </c>
      <c r="AAH203" s="73">
        <f t="shared" si="138"/>
        <v>0</v>
      </c>
      <c r="AAI203" s="60"/>
      <c r="AAJ203" s="55"/>
      <c r="AAK203" s="39"/>
      <c r="AAL203" s="90"/>
    </row>
    <row r="204" spans="1:715" s="23" customFormat="1" ht="15.75" hidden="1" customHeight="1" outlineLevel="1">
      <c r="A204" s="171"/>
      <c r="B204" s="614" t="str">
        <f>AAK204</f>
        <v>AndreaRW:</v>
      </c>
      <c r="C204" s="362" t="s">
        <v>0</v>
      </c>
      <c r="D204" s="374"/>
      <c r="E204" s="374"/>
      <c r="F204" s="374"/>
      <c r="G204" s="374"/>
      <c r="H204" s="374"/>
      <c r="I204" s="244"/>
      <c r="J204" s="193"/>
      <c r="K204" s="193"/>
      <c r="L204" s="46"/>
      <c r="M204" s="46"/>
      <c r="N204" s="46"/>
      <c r="O204" s="46"/>
      <c r="P204" s="46"/>
      <c r="Q204" s="46"/>
      <c r="R204" s="46"/>
      <c r="S204" s="46"/>
      <c r="T204" s="46"/>
      <c r="U204" s="46"/>
      <c r="V204" s="46"/>
      <c r="W204" s="46"/>
      <c r="X204" s="46"/>
      <c r="Y204" s="46"/>
      <c r="Z204" s="46"/>
      <c r="AA204" s="46"/>
      <c r="AB204" s="46"/>
      <c r="AC204" s="46"/>
      <c r="AD204" s="46"/>
      <c r="AE204" s="46"/>
      <c r="AF204" s="46"/>
      <c r="AG204" s="46"/>
      <c r="AH204" s="46"/>
      <c r="AI204" s="46"/>
      <c r="AJ204" s="46"/>
      <c r="AK204" s="46"/>
      <c r="AL204" s="46"/>
      <c r="AM204" s="46"/>
      <c r="AN204" s="46"/>
      <c r="AO204" s="46"/>
      <c r="AP204" s="46"/>
      <c r="AQ204" s="46"/>
      <c r="AR204" s="46"/>
      <c r="AS204" s="46"/>
      <c r="AT204" s="46"/>
      <c r="AU204" s="46"/>
      <c r="AV204" s="46"/>
      <c r="AW204" s="46"/>
      <c r="AX204" s="46"/>
      <c r="AY204" s="46"/>
      <c r="AZ204" s="46"/>
      <c r="BA204" s="46"/>
      <c r="BB204" s="46"/>
      <c r="BC204" s="46"/>
      <c r="BD204" s="46"/>
      <c r="BE204" s="46"/>
      <c r="BF204" s="46"/>
      <c r="BG204" s="46"/>
      <c r="BH204" s="46"/>
      <c r="BI204" s="46"/>
      <c r="BJ204" s="46"/>
      <c r="BK204" s="46"/>
      <c r="BL204" s="46"/>
      <c r="BM204" s="46"/>
      <c r="BN204" s="46"/>
      <c r="BO204" s="46"/>
      <c r="BP204" s="46"/>
      <c r="BQ204" s="46"/>
      <c r="BR204" s="46"/>
      <c r="BS204" s="46"/>
      <c r="BT204" s="46"/>
      <c r="BU204" s="46"/>
      <c r="BV204" s="46"/>
      <c r="BW204" s="46"/>
      <c r="BX204" s="46"/>
      <c r="BY204" s="46"/>
      <c r="BZ204" s="46"/>
      <c r="CA204" s="46"/>
      <c r="CB204" s="46"/>
      <c r="CC204" s="46"/>
      <c r="CD204" s="46"/>
      <c r="CE204" s="46"/>
      <c r="CF204" s="46"/>
      <c r="CG204" s="46"/>
      <c r="CH204" s="46"/>
      <c r="CI204" s="46"/>
      <c r="CJ204" s="46"/>
      <c r="CK204" s="46"/>
      <c r="CL204" s="46"/>
      <c r="CM204" s="46"/>
      <c r="CN204" s="46"/>
      <c r="CO204" s="46"/>
      <c r="CP204" s="46"/>
      <c r="CQ204" s="46"/>
      <c r="CR204" s="46"/>
      <c r="CS204" s="46"/>
      <c r="CT204" s="46"/>
      <c r="CU204" s="46"/>
      <c r="CV204" s="46"/>
      <c r="CW204" s="46"/>
      <c r="CX204" s="46"/>
      <c r="CY204" s="46"/>
      <c r="CZ204" s="46"/>
      <c r="DA204" s="46"/>
      <c r="DB204" s="46"/>
      <c r="DC204" s="46"/>
      <c r="DD204" s="46"/>
      <c r="DE204" s="46"/>
      <c r="DF204" s="46"/>
      <c r="DG204" s="46"/>
      <c r="DH204" s="46"/>
      <c r="DI204" s="46"/>
      <c r="DJ204" s="46"/>
      <c r="DK204" s="46"/>
      <c r="DL204" s="46"/>
      <c r="DM204" s="46"/>
      <c r="DN204" s="46"/>
      <c r="DO204" s="46"/>
      <c r="DP204" s="46"/>
      <c r="DQ204"/>
      <c r="DR204"/>
      <c r="DS204"/>
      <c r="DT204"/>
      <c r="DU204"/>
      <c r="DV204"/>
      <c r="DW204"/>
      <c r="DX204"/>
      <c r="DY204"/>
      <c r="DZ204"/>
      <c r="EA204"/>
      <c r="EB204"/>
      <c r="EC204"/>
      <c r="ED204"/>
      <c r="EE204"/>
      <c r="EF204"/>
      <c r="EG204"/>
      <c r="EH204"/>
      <c r="EI204"/>
      <c r="EJ204"/>
      <c r="EK204"/>
      <c r="EL204"/>
      <c r="EM204"/>
      <c r="EN204"/>
      <c r="EO204"/>
      <c r="EP204"/>
      <c r="EQ204"/>
      <c r="ER204"/>
      <c r="ES204"/>
      <c r="ET204"/>
      <c r="EU204"/>
      <c r="EV204"/>
      <c r="EW204"/>
      <c r="EX204"/>
      <c r="EY204"/>
      <c r="EZ204"/>
      <c r="FA204"/>
      <c r="FB204"/>
      <c r="FC204"/>
      <c r="FD204"/>
      <c r="FE204"/>
      <c r="FF204"/>
      <c r="FG204"/>
      <c r="FH204"/>
      <c r="FI204"/>
      <c r="FJ204"/>
      <c r="FK204"/>
      <c r="FL204"/>
      <c r="FM204"/>
      <c r="FN204"/>
      <c r="FO204"/>
      <c r="FP204"/>
      <c r="FQ204"/>
      <c r="FR204"/>
      <c r="FS204"/>
      <c r="FT204"/>
      <c r="FU204"/>
      <c r="FV204"/>
      <c r="FW204"/>
      <c r="FX204"/>
      <c r="FY204"/>
      <c r="FZ204"/>
      <c r="GA204"/>
      <c r="GB204"/>
      <c r="GC204"/>
      <c r="GD204"/>
      <c r="GE204"/>
      <c r="GF204"/>
      <c r="GG204"/>
      <c r="GH204"/>
      <c r="GI204"/>
      <c r="GJ204"/>
      <c r="GK204"/>
      <c r="GL204"/>
      <c r="GM204"/>
      <c r="GN204"/>
      <c r="GO204"/>
      <c r="GP204"/>
      <c r="GQ204"/>
      <c r="GR204"/>
      <c r="GS204"/>
      <c r="GT204"/>
      <c r="GU204"/>
      <c r="GV204"/>
      <c r="GW204"/>
      <c r="GX204"/>
      <c r="GY204"/>
      <c r="GZ204"/>
      <c r="HA204"/>
      <c r="HB204"/>
      <c r="HC204"/>
      <c r="HD204"/>
      <c r="HE204"/>
      <c r="HF204"/>
      <c r="HG204"/>
      <c r="HH204"/>
      <c r="HI204"/>
      <c r="HJ204"/>
      <c r="HK204"/>
      <c r="HL204"/>
      <c r="HM204"/>
      <c r="HN204"/>
      <c r="HO204"/>
      <c r="HP204"/>
      <c r="HQ204"/>
      <c r="HR204"/>
      <c r="HS204"/>
      <c r="HT204"/>
      <c r="HU204"/>
      <c r="HV204"/>
      <c r="HW204"/>
      <c r="HX204"/>
      <c r="HY204"/>
      <c r="HZ204"/>
      <c r="IA204"/>
      <c r="IB204"/>
      <c r="IC204"/>
      <c r="ID204"/>
      <c r="IE204"/>
      <c r="IF204"/>
      <c r="IG204"/>
      <c r="IH204"/>
      <c r="II204"/>
      <c r="IJ204"/>
      <c r="IK204"/>
      <c r="IL204"/>
      <c r="IM204"/>
      <c r="IN204"/>
      <c r="IO204"/>
      <c r="IP204"/>
      <c r="IQ204"/>
      <c r="IR204"/>
      <c r="IS204"/>
      <c r="IT204"/>
      <c r="IU204"/>
      <c r="IV204"/>
      <c r="IW204"/>
      <c r="IX204"/>
      <c r="IY204"/>
      <c r="IZ204"/>
      <c r="JA204"/>
      <c r="JB204"/>
      <c r="JC204"/>
      <c r="JD204"/>
      <c r="JE204"/>
      <c r="JF204"/>
      <c r="JG204"/>
      <c r="JH204"/>
      <c r="JI204"/>
      <c r="JJ204"/>
      <c r="JK204"/>
      <c r="JL204"/>
      <c r="JM204"/>
      <c r="JN204"/>
      <c r="JO204"/>
      <c r="JP204"/>
      <c r="JQ204"/>
      <c r="JR204"/>
      <c r="JS204"/>
      <c r="JT204"/>
      <c r="JU204"/>
      <c r="JV204"/>
      <c r="JW204"/>
      <c r="JX204"/>
      <c r="JY204"/>
      <c r="JZ204"/>
      <c r="KA204"/>
      <c r="KB204"/>
      <c r="KC204"/>
      <c r="KD204"/>
      <c r="KE204"/>
      <c r="KF204"/>
      <c r="KG204"/>
      <c r="KH204"/>
      <c r="KI204"/>
      <c r="KJ204"/>
      <c r="KK204"/>
      <c r="KL204"/>
      <c r="KM204"/>
      <c r="KN204"/>
      <c r="KO204"/>
      <c r="KP204"/>
      <c r="KQ204"/>
      <c r="KR204"/>
      <c r="KS204"/>
      <c r="KT204"/>
      <c r="KU204"/>
      <c r="KV204"/>
      <c r="KW204"/>
      <c r="KX204"/>
      <c r="KY204"/>
      <c r="KZ204"/>
      <c r="LA204"/>
      <c r="LB204"/>
      <c r="LC204"/>
      <c r="LD204"/>
      <c r="LE204"/>
      <c r="LF204"/>
      <c r="LG204"/>
      <c r="LH204"/>
      <c r="LI204"/>
      <c r="LJ204"/>
      <c r="LK204"/>
      <c r="LL204"/>
      <c r="LM204"/>
      <c r="LN204"/>
      <c r="LO204"/>
      <c r="LP204"/>
      <c r="LQ204"/>
      <c r="LR204"/>
      <c r="LS204"/>
      <c r="LT204"/>
      <c r="LU204"/>
      <c r="LV204"/>
      <c r="LW204"/>
      <c r="LX204"/>
      <c r="LY204"/>
      <c r="LZ204"/>
      <c r="MA204"/>
      <c r="MB204"/>
      <c r="MC204"/>
      <c r="MD204"/>
      <c r="ME204"/>
      <c r="MF204"/>
      <c r="MG204"/>
      <c r="MH204"/>
      <c r="MI204"/>
      <c r="MJ204"/>
      <c r="MK204"/>
      <c r="ML204"/>
      <c r="MM204"/>
      <c r="MN204"/>
      <c r="MO204"/>
      <c r="MP204"/>
      <c r="MQ204"/>
      <c r="MR204"/>
      <c r="MS204"/>
      <c r="MT204"/>
      <c r="MU204"/>
      <c r="MV204"/>
      <c r="MW204"/>
      <c r="MX204"/>
      <c r="MY204"/>
      <c r="MZ204"/>
      <c r="NA204"/>
      <c r="NB204"/>
      <c r="NC204"/>
      <c r="ND204"/>
      <c r="NE204"/>
      <c r="NF204"/>
      <c r="NG204"/>
      <c r="NH204"/>
      <c r="NI204"/>
      <c r="NJ204"/>
      <c r="NK204"/>
      <c r="NL204"/>
      <c r="NM204"/>
      <c r="NN204"/>
      <c r="NO204"/>
      <c r="NP204"/>
      <c r="NQ204"/>
      <c r="NR204"/>
      <c r="NS204"/>
      <c r="NT204"/>
      <c r="NU204"/>
      <c r="NV204"/>
      <c r="NW204"/>
      <c r="NX204"/>
      <c r="NY204"/>
      <c r="NZ204"/>
      <c r="OA204"/>
      <c r="OB204"/>
      <c r="OC204"/>
      <c r="OD204"/>
      <c r="OE204"/>
      <c r="OF204"/>
      <c r="OG204"/>
      <c r="OH204"/>
      <c r="OI204"/>
      <c r="OJ204"/>
      <c r="OK204"/>
      <c r="OL204"/>
      <c r="OM204"/>
      <c r="ON204"/>
      <c r="OO204"/>
      <c r="OP204"/>
      <c r="OQ204"/>
      <c r="OR204"/>
      <c r="OS204"/>
      <c r="OT204"/>
      <c r="OU204"/>
      <c r="OV204"/>
      <c r="OW204"/>
      <c r="OX204"/>
      <c r="OY204"/>
      <c r="OZ204"/>
      <c r="PA204"/>
      <c r="PB204"/>
      <c r="PC204"/>
      <c r="PD204"/>
      <c r="PE204"/>
      <c r="PF204"/>
      <c r="PG204"/>
      <c r="PH204"/>
      <c r="PI204"/>
      <c r="PJ204"/>
      <c r="PK204"/>
      <c r="PL204"/>
      <c r="PM204"/>
      <c r="PN204"/>
      <c r="PO204"/>
      <c r="PP204"/>
      <c r="PQ204"/>
      <c r="PR204"/>
      <c r="PS204"/>
      <c r="PT204"/>
      <c r="PU204"/>
      <c r="PV204"/>
      <c r="PW204"/>
      <c r="PX204"/>
      <c r="PY204"/>
      <c r="PZ204"/>
      <c r="QA204"/>
      <c r="QB204"/>
      <c r="QC204"/>
      <c r="QD204"/>
      <c r="QE204"/>
      <c r="QF204"/>
      <c r="QG204"/>
      <c r="QH204"/>
      <c r="QI204"/>
      <c r="QJ204"/>
      <c r="QK204"/>
      <c r="QL204"/>
      <c r="QM204"/>
      <c r="QN204"/>
      <c r="QO204"/>
      <c r="QP204"/>
      <c r="QQ204"/>
      <c r="QR204"/>
      <c r="QS204"/>
      <c r="QT204"/>
      <c r="QU204"/>
      <c r="QV204"/>
      <c r="QW204"/>
      <c r="QX204"/>
      <c r="QY204"/>
      <c r="QZ204"/>
      <c r="RA204"/>
      <c r="RB204"/>
      <c r="RC204"/>
      <c r="RD204"/>
      <c r="RE204"/>
      <c r="RF204"/>
      <c r="RG204"/>
      <c r="RH204"/>
      <c r="RI204"/>
      <c r="RJ204"/>
      <c r="RK204"/>
      <c r="RL204"/>
      <c r="RM204"/>
      <c r="RN204"/>
      <c r="RO204"/>
      <c r="RP204"/>
      <c r="RQ204"/>
      <c r="RR204"/>
      <c r="RS204"/>
      <c r="RT204"/>
      <c r="RU204"/>
      <c r="RV204"/>
      <c r="RW204"/>
      <c r="RX204"/>
      <c r="RY204"/>
      <c r="RZ204"/>
      <c r="SA204"/>
      <c r="SB204"/>
      <c r="SC204"/>
      <c r="SD204"/>
      <c r="SE204"/>
      <c r="SF204"/>
      <c r="SG204"/>
      <c r="SH204"/>
      <c r="SI204"/>
      <c r="SJ204"/>
      <c r="SK204"/>
      <c r="SL204"/>
      <c r="SM204"/>
      <c r="SN204"/>
      <c r="SO204"/>
      <c r="SP204"/>
      <c r="SQ204"/>
      <c r="SR204"/>
      <c r="SS204"/>
      <c r="ST204"/>
      <c r="SU204"/>
      <c r="SV204"/>
      <c r="SW204"/>
      <c r="SX204"/>
      <c r="SY204"/>
      <c r="SZ204"/>
      <c r="TA204"/>
      <c r="TB204"/>
      <c r="TC204"/>
      <c r="TD204"/>
      <c r="TE204"/>
      <c r="TF204"/>
      <c r="TG204"/>
      <c r="TH204"/>
      <c r="TI204"/>
      <c r="TJ204"/>
      <c r="TK204"/>
      <c r="TL204"/>
      <c r="TM204"/>
      <c r="TN204"/>
      <c r="TO204"/>
      <c r="TP204"/>
      <c r="TQ204"/>
      <c r="TR204"/>
      <c r="TS204"/>
      <c r="TT204"/>
      <c r="TU204"/>
      <c r="TV204"/>
      <c r="TW204"/>
      <c r="TX204"/>
      <c r="TY204"/>
      <c r="TZ204"/>
      <c r="UA204"/>
      <c r="UB204"/>
      <c r="UC204"/>
      <c r="UD204"/>
      <c r="UE204"/>
      <c r="UF204"/>
      <c r="UG204"/>
      <c r="UH204"/>
      <c r="UI204"/>
      <c r="UJ204"/>
      <c r="UK204"/>
      <c r="UL204"/>
      <c r="UM204"/>
      <c r="UN204"/>
      <c r="UO204"/>
      <c r="UP204"/>
      <c r="UQ204"/>
      <c r="UR204"/>
      <c r="US204"/>
      <c r="UT204"/>
      <c r="UU204"/>
      <c r="UV204"/>
      <c r="UW204"/>
      <c r="UX204"/>
      <c r="UY204"/>
      <c r="UZ204"/>
      <c r="VA204"/>
      <c r="VB204"/>
      <c r="VC204"/>
      <c r="VD204"/>
      <c r="VE204"/>
      <c r="VF204"/>
      <c r="VG204"/>
      <c r="VH204"/>
      <c r="VI204"/>
      <c r="VJ204"/>
      <c r="VK204"/>
      <c r="VL204"/>
      <c r="VM204"/>
      <c r="VN204"/>
      <c r="VO204"/>
      <c r="VP204"/>
      <c r="VQ204"/>
      <c r="VR204"/>
      <c r="VS204"/>
      <c r="VT204"/>
      <c r="VU204"/>
      <c r="VV204"/>
      <c r="VW204"/>
      <c r="VX204"/>
      <c r="VY204"/>
      <c r="VZ204"/>
      <c r="WA204"/>
      <c r="WB204"/>
      <c r="WC204"/>
      <c r="WD204"/>
      <c r="WE204"/>
      <c r="WF204"/>
      <c r="WG204"/>
      <c r="WH204"/>
      <c r="WI204"/>
      <c r="WJ204"/>
      <c r="WK204"/>
      <c r="WL204"/>
      <c r="WM204"/>
      <c r="WN204"/>
      <c r="WO204"/>
      <c r="WP204"/>
      <c r="WQ204"/>
      <c r="WR204"/>
      <c r="WS204"/>
      <c r="WT204"/>
      <c r="WU204"/>
      <c r="WV204"/>
      <c r="WW204"/>
      <c r="WX204"/>
      <c r="WY204"/>
      <c r="WZ204"/>
      <c r="XA204"/>
      <c r="XB204"/>
      <c r="XC204"/>
      <c r="XD204"/>
      <c r="XE204"/>
      <c r="XF204"/>
      <c r="XG204"/>
      <c r="XH204"/>
      <c r="XI204"/>
      <c r="XJ204"/>
      <c r="XK204"/>
      <c r="XL204"/>
      <c r="XM204"/>
      <c r="XN204"/>
      <c r="XO204"/>
      <c r="XP204"/>
      <c r="XQ204"/>
      <c r="XR204"/>
      <c r="XS204"/>
      <c r="XT204"/>
      <c r="XU204"/>
      <c r="XV204"/>
      <c r="XW204"/>
      <c r="XX204"/>
      <c r="XY204"/>
      <c r="XZ204"/>
      <c r="YA204"/>
      <c r="YB204"/>
      <c r="YC204"/>
      <c r="YD204"/>
      <c r="YE204"/>
      <c r="YF204"/>
      <c r="YG204"/>
      <c r="YH204"/>
      <c r="YI204"/>
      <c r="YJ204"/>
      <c r="YK204"/>
      <c r="YL204"/>
      <c r="YM204"/>
      <c r="YN204"/>
      <c r="YO204"/>
      <c r="YP204"/>
      <c r="YQ204"/>
      <c r="YR204"/>
      <c r="YS204"/>
      <c r="YT204"/>
      <c r="YU204"/>
      <c r="YV204"/>
      <c r="YW204"/>
      <c r="YX204"/>
      <c r="YY204"/>
      <c r="YZ204"/>
      <c r="ZA204"/>
      <c r="ZB204"/>
      <c r="ZC204"/>
      <c r="ZD204"/>
      <c r="ZE204"/>
      <c r="ZF204"/>
      <c r="ZG204"/>
      <c r="ZH204"/>
      <c r="ZI204"/>
      <c r="ZJ204"/>
      <c r="ZK204"/>
      <c r="ZL204"/>
      <c r="ZM204"/>
      <c r="ZN204"/>
      <c r="ZO204"/>
      <c r="ZP204"/>
      <c r="ZQ204"/>
      <c r="ZR204"/>
      <c r="ZS204"/>
      <c r="ZT204"/>
      <c r="ZU204"/>
      <c r="ZV204"/>
      <c r="ZW204"/>
      <c r="ZX204"/>
      <c r="ZY204"/>
      <c r="ZZ204" s="52"/>
      <c r="AAA204" s="192"/>
      <c r="AAD204" s="90"/>
      <c r="AAE204" s="520">
        <f>IF(S.AC.CommitteeInvolved="Y",1,0)</f>
        <v>0</v>
      </c>
      <c r="AAF204" s="190" t="s">
        <v>52</v>
      </c>
      <c r="AAG204" s="39"/>
      <c r="AAH204" s="39" t="s">
        <v>0</v>
      </c>
      <c r="AAI204" s="72"/>
      <c r="AAJ204" s="72"/>
      <c r="AAK204" s="92" t="str">
        <f>S.Staff.Lead&amp;":"</f>
        <v>AndreaRW:</v>
      </c>
      <c r="AAL204" s="90"/>
    </row>
    <row r="205" spans="1:715" s="23" customFormat="1" ht="15.75" hidden="1" customHeight="1" outlineLevel="1">
      <c r="A205" s="171"/>
      <c r="B205" s="439" t="s">
        <v>242</v>
      </c>
      <c r="C205" s="792" t="str">
        <f>HYPERLINK("http://deq05/intranet/communication/WebRequests.htm","i")</f>
        <v>i</v>
      </c>
      <c r="D205" s="380"/>
      <c r="E205" s="342">
        <f t="shared" ref="E205" si="147">NETWORKDAYS(G205,H205,S.DDL_DEQClosed)</f>
        <v>0</v>
      </c>
      <c r="F205" s="457">
        <f t="shared" ref="F205:F208" ca="1" si="148">IF(YEAR(H205)&gt;2000,NETWORKDAYS(TODAY(),H205,S.DDL_DEQClosed),0)</f>
        <v>0</v>
      </c>
      <c r="G205" s="451">
        <f t="shared" ref="G205:H231" si="149">AAG205</f>
        <v>0</v>
      </c>
      <c r="H205" s="343">
        <f t="shared" si="149"/>
        <v>0</v>
      </c>
      <c r="I205" s="244"/>
      <c r="J205" s="193"/>
      <c r="K205" s="193"/>
      <c r="L205" s="46"/>
      <c r="M205" s="46"/>
      <c r="N205" s="46"/>
      <c r="O205" s="46"/>
      <c r="P205" s="46"/>
      <c r="Q205" s="46"/>
      <c r="R205" s="46"/>
      <c r="S205" s="46"/>
      <c r="T205" s="46"/>
      <c r="U205" s="46"/>
      <c r="V205" s="46"/>
      <c r="W205" s="46"/>
      <c r="X205" s="46"/>
      <c r="Y205" s="46"/>
      <c r="Z205" s="46"/>
      <c r="AA205" s="46"/>
      <c r="AB205" s="46"/>
      <c r="AC205" s="46"/>
      <c r="AD205" s="46"/>
      <c r="AE205" s="46"/>
      <c r="AF205" s="46"/>
      <c r="AG205" s="46"/>
      <c r="AH205" s="46"/>
      <c r="AI205" s="46"/>
      <c r="AJ205" s="46"/>
      <c r="AK205" s="46"/>
      <c r="AL205" s="46"/>
      <c r="AM205" s="46"/>
      <c r="AN205" s="46"/>
      <c r="AO205" s="46"/>
      <c r="AP205" s="46"/>
      <c r="AQ205" s="46"/>
      <c r="AR205" s="46"/>
      <c r="AS205" s="46"/>
      <c r="AT205" s="46"/>
      <c r="AU205" s="46"/>
      <c r="AV205" s="46"/>
      <c r="AW205" s="46"/>
      <c r="AX205" s="46"/>
      <c r="AY205" s="46"/>
      <c r="AZ205" s="46"/>
      <c r="BA205" s="46"/>
      <c r="BB205" s="46"/>
      <c r="BC205" s="46"/>
      <c r="BD205" s="46"/>
      <c r="BE205" s="46"/>
      <c r="BF205" s="46"/>
      <c r="BG205" s="46"/>
      <c r="BH205" s="46"/>
      <c r="BI205" s="46"/>
      <c r="BJ205" s="46"/>
      <c r="BK205" s="46"/>
      <c r="BL205" s="46"/>
      <c r="BM205" s="46"/>
      <c r="BN205" s="46"/>
      <c r="BO205" s="46"/>
      <c r="BP205" s="46"/>
      <c r="BQ205" s="46"/>
      <c r="BR205" s="46"/>
      <c r="BS205" s="46"/>
      <c r="BT205" s="46"/>
      <c r="BU205" s="46"/>
      <c r="BV205" s="46"/>
      <c r="BW205" s="46"/>
      <c r="BX205" s="46"/>
      <c r="BY205" s="46"/>
      <c r="BZ205" s="46"/>
      <c r="CA205" s="46"/>
      <c r="CB205" s="46"/>
      <c r="CC205" s="46"/>
      <c r="CD205" s="46"/>
      <c r="CE205" s="46"/>
      <c r="CF205" s="46"/>
      <c r="CG205" s="46"/>
      <c r="CH205" s="46"/>
      <c r="CI205" s="46"/>
      <c r="CJ205" s="46"/>
      <c r="CK205" s="46"/>
      <c r="CL205" s="46"/>
      <c r="CM205" s="46"/>
      <c r="CN205" s="46"/>
      <c r="CO205" s="46"/>
      <c r="CP205" s="46"/>
      <c r="CQ205" s="46"/>
      <c r="CR205" s="46"/>
      <c r="CS205" s="46"/>
      <c r="CT205" s="46"/>
      <c r="CU205" s="46"/>
      <c r="CV205" s="46"/>
      <c r="CW205" s="46"/>
      <c r="CX205" s="46"/>
      <c r="CY205" s="46"/>
      <c r="CZ205" s="46"/>
      <c r="DA205" s="46"/>
      <c r="DB205" s="46"/>
      <c r="DC205" s="46"/>
      <c r="DD205" s="46"/>
      <c r="DE205" s="46"/>
      <c r="DF205" s="46"/>
      <c r="DG205" s="46"/>
      <c r="DH205" s="46"/>
      <c r="DI205" s="46"/>
      <c r="DJ205" s="46"/>
      <c r="DK205" s="46"/>
      <c r="DL205" s="46"/>
      <c r="DM205" s="46"/>
      <c r="DN205" s="46"/>
      <c r="DO205" s="46"/>
      <c r="DP205" s="46"/>
      <c r="DQ205"/>
      <c r="DR205"/>
      <c r="DS205"/>
      <c r="DT205"/>
      <c r="DU205"/>
      <c r="DV205"/>
      <c r="DW205"/>
      <c r="DX205"/>
      <c r="DY205"/>
      <c r="DZ205"/>
      <c r="EA205"/>
      <c r="EB205"/>
      <c r="EC205"/>
      <c r="ED205"/>
      <c r="EE205"/>
      <c r="EF205"/>
      <c r="EG205"/>
      <c r="EH205"/>
      <c r="EI205"/>
      <c r="EJ205"/>
      <c r="EK205"/>
      <c r="EL205"/>
      <c r="EM205"/>
      <c r="EN205"/>
      <c r="EO205"/>
      <c r="EP205"/>
      <c r="EQ205"/>
      <c r="ER205"/>
      <c r="ES205"/>
      <c r="ET205"/>
      <c r="EU205"/>
      <c r="EV205"/>
      <c r="EW205"/>
      <c r="EX205"/>
      <c r="EY205"/>
      <c r="EZ205"/>
      <c r="FA205"/>
      <c r="FB205"/>
      <c r="FC205"/>
      <c r="FD205"/>
      <c r="FE205"/>
      <c r="FF205"/>
      <c r="FG205"/>
      <c r="FH205"/>
      <c r="FI205"/>
      <c r="FJ205"/>
      <c r="FK205"/>
      <c r="FL205"/>
      <c r="FM205"/>
      <c r="FN205"/>
      <c r="FO205"/>
      <c r="FP205"/>
      <c r="FQ205"/>
      <c r="FR205"/>
      <c r="FS205"/>
      <c r="FT205"/>
      <c r="FU205"/>
      <c r="FV205"/>
      <c r="FW205"/>
      <c r="FX205"/>
      <c r="FY205"/>
      <c r="FZ205"/>
      <c r="GA205"/>
      <c r="GB205"/>
      <c r="GC205"/>
      <c r="GD205"/>
      <c r="GE205"/>
      <c r="GF205"/>
      <c r="GG205"/>
      <c r="GH205"/>
      <c r="GI205"/>
      <c r="GJ205"/>
      <c r="GK205"/>
      <c r="GL205"/>
      <c r="GM205"/>
      <c r="GN205"/>
      <c r="GO205"/>
      <c r="GP205"/>
      <c r="GQ205"/>
      <c r="GR205"/>
      <c r="GS205"/>
      <c r="GT205"/>
      <c r="GU205"/>
      <c r="GV205"/>
      <c r="GW205"/>
      <c r="GX205"/>
      <c r="GY205"/>
      <c r="GZ205"/>
      <c r="HA205"/>
      <c r="HB205"/>
      <c r="HC205"/>
      <c r="HD205"/>
      <c r="HE205"/>
      <c r="HF205"/>
      <c r="HG205"/>
      <c r="HH205"/>
      <c r="HI205"/>
      <c r="HJ205"/>
      <c r="HK205"/>
      <c r="HL205"/>
      <c r="HM205"/>
      <c r="HN205"/>
      <c r="HO205"/>
      <c r="HP205"/>
      <c r="HQ205"/>
      <c r="HR205"/>
      <c r="HS205"/>
      <c r="HT205"/>
      <c r="HU205"/>
      <c r="HV205"/>
      <c r="HW205"/>
      <c r="HX205"/>
      <c r="HY205"/>
      <c r="HZ205"/>
      <c r="IA205"/>
      <c r="IB205"/>
      <c r="IC205"/>
      <c r="ID205"/>
      <c r="IE205"/>
      <c r="IF205"/>
      <c r="IG205"/>
      <c r="IH205"/>
      <c r="II205"/>
      <c r="IJ205"/>
      <c r="IK205"/>
      <c r="IL205"/>
      <c r="IM205"/>
      <c r="IN205"/>
      <c r="IO205"/>
      <c r="IP205"/>
      <c r="IQ205"/>
      <c r="IR205"/>
      <c r="IS205"/>
      <c r="IT205"/>
      <c r="IU205"/>
      <c r="IV205"/>
      <c r="IW205"/>
      <c r="IX205"/>
      <c r="IY205"/>
      <c r="IZ205"/>
      <c r="JA205"/>
      <c r="JB205"/>
      <c r="JC205"/>
      <c r="JD205"/>
      <c r="JE205"/>
      <c r="JF205"/>
      <c r="JG205"/>
      <c r="JH205"/>
      <c r="JI205"/>
      <c r="JJ205"/>
      <c r="JK205"/>
      <c r="JL205"/>
      <c r="JM205"/>
      <c r="JN205"/>
      <c r="JO205"/>
      <c r="JP205"/>
      <c r="JQ205"/>
      <c r="JR205"/>
      <c r="JS205"/>
      <c r="JT205"/>
      <c r="JU205"/>
      <c r="JV205"/>
      <c r="JW205"/>
      <c r="JX205"/>
      <c r="JY205"/>
      <c r="JZ205"/>
      <c r="KA205"/>
      <c r="KB205"/>
      <c r="KC205"/>
      <c r="KD205"/>
      <c r="KE205"/>
      <c r="KF205"/>
      <c r="KG205"/>
      <c r="KH205"/>
      <c r="KI205"/>
      <c r="KJ205"/>
      <c r="KK205"/>
      <c r="KL205"/>
      <c r="KM205"/>
      <c r="KN205"/>
      <c r="KO205"/>
      <c r="KP205"/>
      <c r="KQ205"/>
      <c r="KR205"/>
      <c r="KS205"/>
      <c r="KT205"/>
      <c r="KU205"/>
      <c r="KV205"/>
      <c r="KW205"/>
      <c r="KX205"/>
      <c r="KY205"/>
      <c r="KZ205"/>
      <c r="LA205"/>
      <c r="LB205"/>
      <c r="LC205"/>
      <c r="LD205"/>
      <c r="LE205"/>
      <c r="LF205"/>
      <c r="LG205"/>
      <c r="LH205"/>
      <c r="LI205"/>
      <c r="LJ205"/>
      <c r="LK205"/>
      <c r="LL205"/>
      <c r="LM205"/>
      <c r="LN205"/>
      <c r="LO205"/>
      <c r="LP205"/>
      <c r="LQ205"/>
      <c r="LR205"/>
      <c r="LS205"/>
      <c r="LT205"/>
      <c r="LU205"/>
      <c r="LV205"/>
      <c r="LW205"/>
      <c r="LX205"/>
      <c r="LY205"/>
      <c r="LZ205"/>
      <c r="MA205"/>
      <c r="MB205"/>
      <c r="MC205"/>
      <c r="MD205"/>
      <c r="ME205"/>
      <c r="MF205"/>
      <c r="MG205"/>
      <c r="MH205"/>
      <c r="MI205"/>
      <c r="MJ205"/>
      <c r="MK205"/>
      <c r="ML205"/>
      <c r="MM205"/>
      <c r="MN205"/>
      <c r="MO205"/>
      <c r="MP205"/>
      <c r="MQ205"/>
      <c r="MR205"/>
      <c r="MS205"/>
      <c r="MT205"/>
      <c r="MU205"/>
      <c r="MV205"/>
      <c r="MW205"/>
      <c r="MX205"/>
      <c r="MY205"/>
      <c r="MZ205"/>
      <c r="NA205"/>
      <c r="NB205"/>
      <c r="NC205"/>
      <c r="ND205"/>
      <c r="NE205"/>
      <c r="NF205"/>
      <c r="NG205"/>
      <c r="NH205"/>
      <c r="NI205"/>
      <c r="NJ205"/>
      <c r="NK205"/>
      <c r="NL205"/>
      <c r="NM205"/>
      <c r="NN205"/>
      <c r="NO205"/>
      <c r="NP205"/>
      <c r="NQ205"/>
      <c r="NR205"/>
      <c r="NS205"/>
      <c r="NT205"/>
      <c r="NU205"/>
      <c r="NV205"/>
      <c r="NW205"/>
      <c r="NX205"/>
      <c r="NY205"/>
      <c r="NZ205"/>
      <c r="OA205"/>
      <c r="OB205"/>
      <c r="OC205"/>
      <c r="OD205"/>
      <c r="OE205"/>
      <c r="OF205"/>
      <c r="OG205"/>
      <c r="OH205"/>
      <c r="OI205"/>
      <c r="OJ205"/>
      <c r="OK205"/>
      <c r="OL205"/>
      <c r="OM205"/>
      <c r="ON205"/>
      <c r="OO205"/>
      <c r="OP205"/>
      <c r="OQ205"/>
      <c r="OR205"/>
      <c r="OS205"/>
      <c r="OT205"/>
      <c r="OU205"/>
      <c r="OV205"/>
      <c r="OW205"/>
      <c r="OX205"/>
      <c r="OY205"/>
      <c r="OZ205"/>
      <c r="PA205"/>
      <c r="PB205"/>
      <c r="PC205"/>
      <c r="PD205"/>
      <c r="PE205"/>
      <c r="PF205"/>
      <c r="PG205"/>
      <c r="PH205"/>
      <c r="PI205"/>
      <c r="PJ205"/>
      <c r="PK205"/>
      <c r="PL205"/>
      <c r="PM205"/>
      <c r="PN205"/>
      <c r="PO205"/>
      <c r="PP205"/>
      <c r="PQ205"/>
      <c r="PR205"/>
      <c r="PS205"/>
      <c r="PT205"/>
      <c r="PU205"/>
      <c r="PV205"/>
      <c r="PW205"/>
      <c r="PX205"/>
      <c r="PY205"/>
      <c r="PZ205"/>
      <c r="QA205"/>
      <c r="QB205"/>
      <c r="QC205"/>
      <c r="QD205"/>
      <c r="QE205"/>
      <c r="QF205"/>
      <c r="QG205"/>
      <c r="QH205"/>
      <c r="QI205"/>
      <c r="QJ205"/>
      <c r="QK205"/>
      <c r="QL205"/>
      <c r="QM205"/>
      <c r="QN205"/>
      <c r="QO205"/>
      <c r="QP205"/>
      <c r="QQ205"/>
      <c r="QR205"/>
      <c r="QS205"/>
      <c r="QT205"/>
      <c r="QU205"/>
      <c r="QV205"/>
      <c r="QW205"/>
      <c r="QX205"/>
      <c r="QY205"/>
      <c r="QZ205"/>
      <c r="RA205"/>
      <c r="RB205"/>
      <c r="RC205"/>
      <c r="RD205"/>
      <c r="RE205"/>
      <c r="RF205"/>
      <c r="RG205"/>
      <c r="RH205"/>
      <c r="RI205"/>
      <c r="RJ205"/>
      <c r="RK205"/>
      <c r="RL205"/>
      <c r="RM205"/>
      <c r="RN205"/>
      <c r="RO205"/>
      <c r="RP205"/>
      <c r="RQ205"/>
      <c r="RR205"/>
      <c r="RS205"/>
      <c r="RT205"/>
      <c r="RU205"/>
      <c r="RV205"/>
      <c r="RW205"/>
      <c r="RX205"/>
      <c r="RY205"/>
      <c r="RZ205"/>
      <c r="SA205"/>
      <c r="SB205"/>
      <c r="SC205"/>
      <c r="SD205"/>
      <c r="SE205"/>
      <c r="SF205"/>
      <c r="SG205"/>
      <c r="SH205"/>
      <c r="SI205"/>
      <c r="SJ205"/>
      <c r="SK205"/>
      <c r="SL205"/>
      <c r="SM205"/>
      <c r="SN205"/>
      <c r="SO205"/>
      <c r="SP205"/>
      <c r="SQ205"/>
      <c r="SR205"/>
      <c r="SS205"/>
      <c r="ST205"/>
      <c r="SU205"/>
      <c r="SV205"/>
      <c r="SW205"/>
      <c r="SX205"/>
      <c r="SY205"/>
      <c r="SZ205"/>
      <c r="TA205"/>
      <c r="TB205"/>
      <c r="TC205"/>
      <c r="TD205"/>
      <c r="TE205"/>
      <c r="TF205"/>
      <c r="TG205"/>
      <c r="TH205"/>
      <c r="TI205"/>
      <c r="TJ205"/>
      <c r="TK205"/>
      <c r="TL205"/>
      <c r="TM205"/>
      <c r="TN205"/>
      <c r="TO205"/>
      <c r="TP205"/>
      <c r="TQ205"/>
      <c r="TR205"/>
      <c r="TS205"/>
      <c r="TT205"/>
      <c r="TU205"/>
      <c r="TV205"/>
      <c r="TW205"/>
      <c r="TX205"/>
      <c r="TY205"/>
      <c r="TZ205"/>
      <c r="UA205"/>
      <c r="UB205"/>
      <c r="UC205"/>
      <c r="UD205"/>
      <c r="UE205"/>
      <c r="UF205"/>
      <c r="UG205"/>
      <c r="UH205"/>
      <c r="UI205"/>
      <c r="UJ205"/>
      <c r="UK205"/>
      <c r="UL205"/>
      <c r="UM205"/>
      <c r="UN205"/>
      <c r="UO205"/>
      <c r="UP205"/>
      <c r="UQ205"/>
      <c r="UR205"/>
      <c r="US205"/>
      <c r="UT205"/>
      <c r="UU205"/>
      <c r="UV205"/>
      <c r="UW205"/>
      <c r="UX205"/>
      <c r="UY205"/>
      <c r="UZ205"/>
      <c r="VA205"/>
      <c r="VB205"/>
      <c r="VC205"/>
      <c r="VD205"/>
      <c r="VE205"/>
      <c r="VF205"/>
      <c r="VG205"/>
      <c r="VH205"/>
      <c r="VI205"/>
      <c r="VJ205"/>
      <c r="VK205"/>
      <c r="VL205"/>
      <c r="VM205"/>
      <c r="VN205"/>
      <c r="VO205"/>
      <c r="VP205"/>
      <c r="VQ205"/>
      <c r="VR205"/>
      <c r="VS205"/>
      <c r="VT205"/>
      <c r="VU205"/>
      <c r="VV205"/>
      <c r="VW205"/>
      <c r="VX205"/>
      <c r="VY205"/>
      <c r="VZ205"/>
      <c r="WA205"/>
      <c r="WB205"/>
      <c r="WC205"/>
      <c r="WD205"/>
      <c r="WE205"/>
      <c r="WF205"/>
      <c r="WG205"/>
      <c r="WH205"/>
      <c r="WI205"/>
      <c r="WJ205"/>
      <c r="WK205"/>
      <c r="WL205"/>
      <c r="WM205"/>
      <c r="WN205"/>
      <c r="WO205"/>
      <c r="WP205"/>
      <c r="WQ205"/>
      <c r="WR205"/>
      <c r="WS205"/>
      <c r="WT205"/>
      <c r="WU205"/>
      <c r="WV205"/>
      <c r="WW205"/>
      <c r="WX205"/>
      <c r="WY205"/>
      <c r="WZ205"/>
      <c r="XA205"/>
      <c r="XB205"/>
      <c r="XC205"/>
      <c r="XD205"/>
      <c r="XE205"/>
      <c r="XF205"/>
      <c r="XG205"/>
      <c r="XH205"/>
      <c r="XI205"/>
      <c r="XJ205"/>
      <c r="XK205"/>
      <c r="XL205"/>
      <c r="XM205"/>
      <c r="XN205"/>
      <c r="XO205"/>
      <c r="XP205"/>
      <c r="XQ205"/>
      <c r="XR205"/>
      <c r="XS205"/>
      <c r="XT205"/>
      <c r="XU205"/>
      <c r="XV205"/>
      <c r="XW205"/>
      <c r="XX205"/>
      <c r="XY205"/>
      <c r="XZ205"/>
      <c r="YA205"/>
      <c r="YB205"/>
      <c r="YC205"/>
      <c r="YD205"/>
      <c r="YE205"/>
      <c r="YF205"/>
      <c r="YG205"/>
      <c r="YH205"/>
      <c r="YI205"/>
      <c r="YJ205"/>
      <c r="YK205"/>
      <c r="YL205"/>
      <c r="YM205"/>
      <c r="YN205"/>
      <c r="YO205"/>
      <c r="YP205"/>
      <c r="YQ205"/>
      <c r="YR205"/>
      <c r="YS205"/>
      <c r="YT205"/>
      <c r="YU205"/>
      <c r="YV205"/>
      <c r="YW205"/>
      <c r="YX205"/>
      <c r="YY205"/>
      <c r="YZ205"/>
      <c r="ZA205"/>
      <c r="ZB205"/>
      <c r="ZC205"/>
      <c r="ZD205"/>
      <c r="ZE205"/>
      <c r="ZF205"/>
      <c r="ZG205"/>
      <c r="ZH205"/>
      <c r="ZI205"/>
      <c r="ZJ205"/>
      <c r="ZK205"/>
      <c r="ZL205"/>
      <c r="ZM205"/>
      <c r="ZN205"/>
      <c r="ZO205"/>
      <c r="ZP205"/>
      <c r="ZQ205"/>
      <c r="ZR205"/>
      <c r="ZS205"/>
      <c r="ZT205"/>
      <c r="ZU205"/>
      <c r="ZV205"/>
      <c r="ZW205"/>
      <c r="ZX205"/>
      <c r="ZY205"/>
      <c r="ZZ205" s="52"/>
      <c r="AAA205" s="192"/>
      <c r="AAD205" s="90"/>
      <c r="AAE205" s="520">
        <f>IF(AND(S.AC.WebPage="Y",S.AC.CommitteeInvolved="Y"),1,0)</f>
        <v>0</v>
      </c>
      <c r="AAF205" s="90" t="s">
        <v>0</v>
      </c>
      <c r="AAG205" s="73">
        <f t="shared" ref="AAG205:AAG208" si="150">S.AC.BANNER.Begin</f>
        <v>0</v>
      </c>
      <c r="AAH205" s="73">
        <f t="shared" ref="AAH205" si="151">G205</f>
        <v>0</v>
      </c>
      <c r="AAI205" s="60"/>
      <c r="AAJ205" s="55"/>
      <c r="AAK205" s="39" t="s">
        <v>0</v>
      </c>
      <c r="AAL205" s="90"/>
    </row>
    <row r="206" spans="1:715" ht="15.75" hidden="1" customHeight="1" outlineLevel="1">
      <c r="A206" s="171"/>
      <c r="B206" s="437" t="s">
        <v>243</v>
      </c>
      <c r="C206" s="362" t="s">
        <v>0</v>
      </c>
      <c r="D206" s="380"/>
      <c r="E206" s="342">
        <f>NETWORKDAYS(G206,H206,S.DDL_DEQClosed)</f>
        <v>0</v>
      </c>
      <c r="F206" s="457">
        <f t="shared" ca="1" si="148"/>
        <v>0</v>
      </c>
      <c r="G206" s="451">
        <f t="shared" si="149"/>
        <v>0</v>
      </c>
      <c r="H206" s="343">
        <f t="shared" si="149"/>
        <v>0</v>
      </c>
      <c r="I206" s="244"/>
      <c r="J206" s="193"/>
      <c r="K206" s="193"/>
      <c r="L206" s="46"/>
      <c r="M206" s="46"/>
      <c r="N206" s="46"/>
      <c r="O206" s="46"/>
      <c r="P206" s="46"/>
      <c r="Q206" s="46"/>
      <c r="R206" s="46"/>
      <c r="S206" s="46"/>
      <c r="T206" s="46"/>
      <c r="U206" s="46"/>
      <c r="V206" s="46"/>
      <c r="W206" s="46"/>
      <c r="X206" s="46"/>
      <c r="Y206" s="46"/>
      <c r="Z206" s="46"/>
      <c r="AA206" s="46"/>
      <c r="AB206" s="46"/>
      <c r="AC206" s="46"/>
      <c r="AD206" s="46"/>
      <c r="AE206" s="46"/>
      <c r="AF206" s="46"/>
      <c r="AG206" s="46"/>
      <c r="AH206" s="46"/>
      <c r="AI206" s="46"/>
      <c r="AJ206" s="46"/>
      <c r="AK206" s="46"/>
      <c r="AL206" s="46"/>
      <c r="AM206" s="46"/>
      <c r="AN206" s="46"/>
      <c r="AO206" s="46"/>
      <c r="AP206" s="46"/>
      <c r="AQ206" s="46"/>
      <c r="AR206" s="46"/>
      <c r="AS206" s="46"/>
      <c r="AT206" s="46"/>
      <c r="AU206" s="46"/>
      <c r="AV206" s="46"/>
      <c r="AW206" s="46"/>
      <c r="AX206" s="46"/>
      <c r="AY206" s="46"/>
      <c r="AZ206" s="46"/>
      <c r="BA206" s="46"/>
      <c r="BB206" s="46"/>
      <c r="BC206" s="46"/>
      <c r="BD206" s="46"/>
      <c r="BE206" s="46"/>
      <c r="BF206" s="46"/>
      <c r="BG206" s="46"/>
      <c r="BH206" s="46"/>
      <c r="BI206" s="46"/>
      <c r="BJ206" s="46"/>
      <c r="BK206" s="46"/>
      <c r="BL206" s="46"/>
      <c r="BM206" s="46"/>
      <c r="BN206" s="46"/>
      <c r="BO206" s="46"/>
      <c r="BP206" s="46"/>
      <c r="BQ206" s="46"/>
      <c r="BR206" s="46"/>
      <c r="BS206" s="46"/>
      <c r="BT206" s="46"/>
      <c r="BU206" s="46"/>
      <c r="BV206" s="46"/>
      <c r="BW206" s="46"/>
      <c r="BX206" s="46"/>
      <c r="BY206" s="46"/>
      <c r="BZ206" s="46"/>
      <c r="CA206" s="46"/>
      <c r="CB206" s="46"/>
      <c r="CC206" s="46"/>
      <c r="CD206" s="46"/>
      <c r="CE206" s="46"/>
      <c r="CF206" s="46"/>
      <c r="CG206" s="46"/>
      <c r="CH206" s="46"/>
      <c r="CI206" s="46"/>
      <c r="CJ206" s="46"/>
      <c r="CK206" s="46"/>
      <c r="CL206" s="46"/>
      <c r="CM206" s="46"/>
      <c r="CN206" s="46"/>
      <c r="CO206" s="46"/>
      <c r="CP206" s="46"/>
      <c r="CQ206" s="46"/>
      <c r="CR206" s="46"/>
      <c r="CS206" s="46"/>
      <c r="CT206" s="46"/>
      <c r="CU206" s="46"/>
      <c r="CV206" s="46"/>
      <c r="CW206" s="46"/>
      <c r="CX206" s="46"/>
      <c r="CY206" s="46"/>
      <c r="CZ206" s="46"/>
      <c r="DA206" s="46"/>
      <c r="DB206" s="46"/>
      <c r="DC206" s="46"/>
      <c r="DD206" s="46"/>
      <c r="DE206" s="46"/>
      <c r="DF206" s="46"/>
      <c r="DG206" s="46"/>
      <c r="DH206" s="46"/>
      <c r="DI206" s="46"/>
      <c r="DJ206" s="46"/>
      <c r="DK206" s="46"/>
      <c r="DL206" s="46"/>
      <c r="DM206" s="46"/>
      <c r="DN206" s="46"/>
      <c r="DO206" s="46"/>
      <c r="DP206" s="46"/>
      <c r="AAA206" s="192"/>
      <c r="AAD206" s="90"/>
      <c r="AAE206" s="520">
        <f>IF(AND(S.AC.WebPage="Y",S.AC.CommitteeInvolved="Y"),1,0)</f>
        <v>0</v>
      </c>
      <c r="AAF206" s="90" t="s">
        <v>0</v>
      </c>
      <c r="AAG206" s="73">
        <f t="shared" si="150"/>
        <v>0</v>
      </c>
      <c r="AAH206" s="73">
        <f>S.AC.BANNER.End</f>
        <v>0</v>
      </c>
      <c r="AAI206" s="60"/>
      <c r="AAJ206" s="55"/>
      <c r="AAK206" s="39" t="s">
        <v>0</v>
      </c>
      <c r="AAL206" s="90"/>
      <c r="AAM206"/>
    </row>
    <row r="207" spans="1:715" ht="15.75" hidden="1" customHeight="1" outlineLevel="1">
      <c r="A207" s="171"/>
      <c r="B207" s="439" t="s">
        <v>152</v>
      </c>
      <c r="C207" s="362" t="s">
        <v>0</v>
      </c>
      <c r="D207" s="380"/>
      <c r="E207" s="342">
        <f t="shared" si="143"/>
        <v>0</v>
      </c>
      <c r="F207" s="457">
        <f t="shared" ca="1" si="148"/>
        <v>0</v>
      </c>
      <c r="G207" s="451">
        <f t="shared" si="149"/>
        <v>0</v>
      </c>
      <c r="H207" s="343">
        <f t="shared" si="149"/>
        <v>0</v>
      </c>
      <c r="I207" s="244"/>
      <c r="J207" s="193"/>
      <c r="K207" s="193"/>
      <c r="L207" s="46"/>
      <c r="M207" s="46"/>
      <c r="N207" s="46"/>
      <c r="O207" s="46"/>
      <c r="P207" s="46"/>
      <c r="Q207" s="46"/>
      <c r="R207" s="46"/>
      <c r="S207" s="46"/>
      <c r="T207" s="46"/>
      <c r="U207" s="46"/>
      <c r="V207" s="46"/>
      <c r="W207" s="46"/>
      <c r="X207" s="46"/>
      <c r="Y207" s="46"/>
      <c r="Z207" s="46"/>
      <c r="AA207" s="46"/>
      <c r="AB207" s="46"/>
      <c r="AC207" s="46"/>
      <c r="AD207" s="46"/>
      <c r="AE207" s="46"/>
      <c r="AF207" s="46"/>
      <c r="AG207" s="46"/>
      <c r="AH207" s="46"/>
      <c r="AI207" s="46"/>
      <c r="AJ207" s="46"/>
      <c r="AK207" s="46"/>
      <c r="AL207" s="46"/>
      <c r="AM207" s="46"/>
      <c r="AN207" s="46"/>
      <c r="AO207" s="46"/>
      <c r="AP207" s="46"/>
      <c r="AQ207" s="46"/>
      <c r="AR207" s="46"/>
      <c r="AS207" s="46"/>
      <c r="AT207" s="46"/>
      <c r="AU207" s="46"/>
      <c r="AV207" s="46"/>
      <c r="AW207" s="46"/>
      <c r="AX207" s="46"/>
      <c r="AY207" s="46"/>
      <c r="AZ207" s="46"/>
      <c r="BA207" s="46"/>
      <c r="BB207" s="46"/>
      <c r="BC207" s="46"/>
      <c r="BD207" s="46"/>
      <c r="BE207" s="46"/>
      <c r="BF207" s="46"/>
      <c r="BG207" s="46"/>
      <c r="BH207" s="46"/>
      <c r="BI207" s="46"/>
      <c r="BJ207" s="46"/>
      <c r="BK207" s="46"/>
      <c r="BL207" s="46"/>
      <c r="BM207" s="46"/>
      <c r="BN207" s="46"/>
      <c r="BO207" s="46"/>
      <c r="BP207" s="46"/>
      <c r="BQ207" s="46"/>
      <c r="BR207" s="46"/>
      <c r="BS207" s="46"/>
      <c r="BT207" s="46"/>
      <c r="BU207" s="46"/>
      <c r="BV207" s="46"/>
      <c r="BW207" s="46"/>
      <c r="BX207" s="46"/>
      <c r="BY207" s="46"/>
      <c r="BZ207" s="46"/>
      <c r="CA207" s="46"/>
      <c r="CB207" s="46"/>
      <c r="CC207" s="46"/>
      <c r="CD207" s="46"/>
      <c r="CE207" s="46"/>
      <c r="CF207" s="46"/>
      <c r="CG207" s="46"/>
      <c r="CH207" s="46"/>
      <c r="CI207" s="46"/>
      <c r="CJ207" s="46"/>
      <c r="CK207" s="46"/>
      <c r="CL207" s="46"/>
      <c r="CM207" s="46"/>
      <c r="CN207" s="46"/>
      <c r="CO207" s="46"/>
      <c r="CP207" s="46"/>
      <c r="CQ207" s="46"/>
      <c r="CR207" s="46"/>
      <c r="CS207" s="46"/>
      <c r="CT207" s="46"/>
      <c r="CU207" s="46"/>
      <c r="CV207" s="46"/>
      <c r="CW207" s="46"/>
      <c r="CX207" s="46"/>
      <c r="CY207" s="46"/>
      <c r="CZ207" s="46"/>
      <c r="DA207" s="46"/>
      <c r="DB207" s="46"/>
      <c r="DC207" s="46"/>
      <c r="DD207" s="46"/>
      <c r="DE207" s="46"/>
      <c r="DF207" s="46"/>
      <c r="DG207" s="46"/>
      <c r="DH207" s="46"/>
      <c r="DI207" s="46"/>
      <c r="DJ207" s="46"/>
      <c r="DK207" s="46"/>
      <c r="DL207" s="46"/>
      <c r="DM207" s="46"/>
      <c r="DN207" s="46"/>
      <c r="DO207" s="46"/>
      <c r="DP207" s="46"/>
      <c r="AAA207" s="192"/>
      <c r="AAD207" s="90"/>
      <c r="AAE207" s="520">
        <f>IF(S.AC.CommitteeInvolved="Y",1,0)</f>
        <v>0</v>
      </c>
      <c r="AAF207" s="90" t="s">
        <v>0</v>
      </c>
      <c r="AAG207" s="73">
        <f t="shared" si="150"/>
        <v>0</v>
      </c>
      <c r="AAH207" s="73">
        <f t="shared" ref="AAH207" si="152">G207</f>
        <v>0</v>
      </c>
      <c r="AAI207" s="60"/>
      <c r="AAJ207" s="55"/>
      <c r="AAK207" s="39" t="s">
        <v>0</v>
      </c>
      <c r="AAL207" s="90"/>
      <c r="AAM207"/>
    </row>
    <row r="208" spans="1:715" s="23" customFormat="1" ht="15" hidden="1" customHeight="1" outlineLevel="1" thickBot="1">
      <c r="A208" s="171"/>
      <c r="B208" s="286" t="s">
        <v>153</v>
      </c>
      <c r="C208" s="362" t="s">
        <v>0</v>
      </c>
      <c r="D208" s="380"/>
      <c r="E208" s="342">
        <f t="shared" ref="E208" si="153">NETWORKDAYS(G208,H208,S.DDL_DEQClosed)</f>
        <v>0</v>
      </c>
      <c r="F208" s="457">
        <f t="shared" ca="1" si="148"/>
        <v>0</v>
      </c>
      <c r="G208" s="451">
        <f t="shared" ref="G208" si="154">AAG208</f>
        <v>0</v>
      </c>
      <c r="H208" s="343">
        <f t="shared" si="149"/>
        <v>0</v>
      </c>
      <c r="I208" s="244"/>
      <c r="J208" s="193"/>
      <c r="K208" s="193"/>
      <c r="L208" s="46"/>
      <c r="M208" s="46"/>
      <c r="N208" s="46"/>
      <c r="O208" s="46"/>
      <c r="P208" s="46"/>
      <c r="Q208" s="46"/>
      <c r="R208" s="46"/>
      <c r="S208" s="46"/>
      <c r="T208" s="46"/>
      <c r="U208" s="46"/>
      <c r="V208" s="46"/>
      <c r="W208" s="46"/>
      <c r="X208" s="46"/>
      <c r="Y208" s="46"/>
      <c r="Z208" s="46"/>
      <c r="AA208" s="46"/>
      <c r="AB208" s="46"/>
      <c r="AC208" s="46"/>
      <c r="AD208" s="46"/>
      <c r="AE208" s="46"/>
      <c r="AF208" s="46"/>
      <c r="AG208" s="46"/>
      <c r="AH208" s="46"/>
      <c r="AI208" s="46"/>
      <c r="AJ208" s="46"/>
      <c r="AK208" s="46"/>
      <c r="AL208" s="46"/>
      <c r="AM208" s="46"/>
      <c r="AN208" s="46"/>
      <c r="AO208" s="46"/>
      <c r="AP208" s="46"/>
      <c r="AQ208" s="46"/>
      <c r="AR208" s="46"/>
      <c r="AS208" s="46"/>
      <c r="AT208" s="46"/>
      <c r="AU208" s="46"/>
      <c r="AV208" s="46"/>
      <c r="AW208" s="46"/>
      <c r="AX208" s="46"/>
      <c r="AY208" s="46"/>
      <c r="AZ208" s="46"/>
      <c r="BA208" s="46"/>
      <c r="BB208" s="46"/>
      <c r="BC208" s="46"/>
      <c r="BD208" s="46"/>
      <c r="BE208" s="46"/>
      <c r="BF208" s="46"/>
      <c r="BG208" s="46"/>
      <c r="BH208" s="46"/>
      <c r="BI208" s="46"/>
      <c r="BJ208" s="46"/>
      <c r="BK208" s="46"/>
      <c r="BL208" s="46"/>
      <c r="BM208" s="46"/>
      <c r="BN208" s="46"/>
      <c r="BO208" s="46"/>
      <c r="BP208" s="46"/>
      <c r="BQ208" s="46"/>
      <c r="BR208" s="46"/>
      <c r="BS208" s="46"/>
      <c r="BT208" s="46"/>
      <c r="BU208" s="46"/>
      <c r="BV208" s="46"/>
      <c r="BW208" s="46"/>
      <c r="BX208" s="46"/>
      <c r="BY208" s="46"/>
      <c r="BZ208" s="46"/>
      <c r="CA208" s="46"/>
      <c r="CB208" s="46"/>
      <c r="CC208" s="46"/>
      <c r="CD208" s="46"/>
      <c r="CE208" s="46"/>
      <c r="CF208" s="46"/>
      <c r="CG208" s="46"/>
      <c r="CH208" s="46"/>
      <c r="CI208" s="46"/>
      <c r="CJ208" s="46"/>
      <c r="CK208" s="46"/>
      <c r="CL208" s="46"/>
      <c r="CM208" s="46"/>
      <c r="CN208" s="46"/>
      <c r="CO208" s="46"/>
      <c r="CP208" s="46"/>
      <c r="CQ208" s="46"/>
      <c r="CR208" s="46"/>
      <c r="CS208" s="46"/>
      <c r="CT208" s="46"/>
      <c r="CU208" s="46"/>
      <c r="CV208" s="46"/>
      <c r="CW208" s="46"/>
      <c r="CX208" s="46"/>
      <c r="CY208" s="46"/>
      <c r="CZ208" s="46"/>
      <c r="DA208" s="46"/>
      <c r="DB208" s="46"/>
      <c r="DC208" s="46"/>
      <c r="DD208" s="46"/>
      <c r="DE208" s="46"/>
      <c r="DF208" s="46"/>
      <c r="DG208" s="46"/>
      <c r="DH208" s="46"/>
      <c r="DI208" s="46"/>
      <c r="DJ208" s="46"/>
      <c r="DK208" s="46"/>
      <c r="DL208" s="46"/>
      <c r="DM208" s="46"/>
      <c r="DN208" s="46"/>
      <c r="DO208" s="46"/>
      <c r="DP208" s="46"/>
      <c r="DQ208"/>
      <c r="DR208"/>
      <c r="DS208"/>
      <c r="DT208"/>
      <c r="DU208"/>
      <c r="DV208"/>
      <c r="DW208"/>
      <c r="DX208"/>
      <c r="DY208"/>
      <c r="DZ208"/>
      <c r="EA208"/>
      <c r="EB208"/>
      <c r="EC208"/>
      <c r="ED208"/>
      <c r="EE208"/>
      <c r="EF208"/>
      <c r="EG208"/>
      <c r="EH208"/>
      <c r="EI208"/>
      <c r="EJ208"/>
      <c r="EK208"/>
      <c r="EL208"/>
      <c r="EM208"/>
      <c r="EN208"/>
      <c r="EO208"/>
      <c r="EP208"/>
      <c r="EQ208"/>
      <c r="ER208"/>
      <c r="ES208"/>
      <c r="ET208"/>
      <c r="EU208"/>
      <c r="EV208"/>
      <c r="EW208"/>
      <c r="EX208"/>
      <c r="EY208"/>
      <c r="EZ208"/>
      <c r="FA208"/>
      <c r="FB208"/>
      <c r="FC208"/>
      <c r="FD208"/>
      <c r="FE208"/>
      <c r="FF208"/>
      <c r="FG208"/>
      <c r="FH208"/>
      <c r="FI208"/>
      <c r="FJ208"/>
      <c r="FK208"/>
      <c r="FL208"/>
      <c r="FM208"/>
      <c r="FN208"/>
      <c r="FO208"/>
      <c r="FP208"/>
      <c r="FQ208"/>
      <c r="FR208"/>
      <c r="FS208"/>
      <c r="FT208"/>
      <c r="FU208"/>
      <c r="FV208"/>
      <c r="FW208"/>
      <c r="FX208"/>
      <c r="FY208"/>
      <c r="FZ208"/>
      <c r="GA208"/>
      <c r="GB208"/>
      <c r="GC208"/>
      <c r="GD208"/>
      <c r="GE208"/>
      <c r="GF208"/>
      <c r="GG208"/>
      <c r="GH208"/>
      <c r="GI208"/>
      <c r="GJ208"/>
      <c r="GK208"/>
      <c r="GL208"/>
      <c r="GM208"/>
      <c r="GN208"/>
      <c r="GO208"/>
      <c r="GP208"/>
      <c r="GQ208"/>
      <c r="GR208"/>
      <c r="GS208"/>
      <c r="GT208"/>
      <c r="GU208"/>
      <c r="GV208"/>
      <c r="GW208"/>
      <c r="GX208"/>
      <c r="GY208"/>
      <c r="GZ208"/>
      <c r="HA208"/>
      <c r="HB208"/>
      <c r="HC208"/>
      <c r="HD208"/>
      <c r="HE208"/>
      <c r="HF208"/>
      <c r="HG208"/>
      <c r="HH208"/>
      <c r="HI208"/>
      <c r="HJ208"/>
      <c r="HK208"/>
      <c r="HL208"/>
      <c r="HM208"/>
      <c r="HN208"/>
      <c r="HO208"/>
      <c r="HP208"/>
      <c r="HQ208"/>
      <c r="HR208"/>
      <c r="HS208"/>
      <c r="HT208"/>
      <c r="HU208"/>
      <c r="HV208"/>
      <c r="HW208"/>
      <c r="HX208"/>
      <c r="HY208"/>
      <c r="HZ208"/>
      <c r="IA208"/>
      <c r="IB208"/>
      <c r="IC208"/>
      <c r="ID208"/>
      <c r="IE208"/>
      <c r="IF208"/>
      <c r="IG208"/>
      <c r="IH208"/>
      <c r="II208"/>
      <c r="IJ208"/>
      <c r="IK208"/>
      <c r="IL208"/>
      <c r="IM208"/>
      <c r="IN208"/>
      <c r="IO208"/>
      <c r="IP208"/>
      <c r="IQ208"/>
      <c r="IR208"/>
      <c r="IS208"/>
      <c r="IT208"/>
      <c r="IU208"/>
      <c r="IV208"/>
      <c r="IW208"/>
      <c r="IX208"/>
      <c r="IY208"/>
      <c r="IZ208"/>
      <c r="JA208"/>
      <c r="JB208"/>
      <c r="JC208"/>
      <c r="JD208"/>
      <c r="JE208"/>
      <c r="JF208"/>
      <c r="JG208"/>
      <c r="JH208"/>
      <c r="JI208"/>
      <c r="JJ208"/>
      <c r="JK208"/>
      <c r="JL208"/>
      <c r="JM208"/>
      <c r="JN208"/>
      <c r="JO208"/>
      <c r="JP208"/>
      <c r="JQ208"/>
      <c r="JR208"/>
      <c r="JS208"/>
      <c r="JT208"/>
      <c r="JU208"/>
      <c r="JV208"/>
      <c r="JW208"/>
      <c r="JX208"/>
      <c r="JY208"/>
      <c r="JZ208"/>
      <c r="KA208"/>
      <c r="KB208"/>
      <c r="KC208"/>
      <c r="KD208"/>
      <c r="KE208"/>
      <c r="KF208"/>
      <c r="KG208"/>
      <c r="KH208"/>
      <c r="KI208"/>
      <c r="KJ208"/>
      <c r="KK208"/>
      <c r="KL208"/>
      <c r="KM208"/>
      <c r="KN208"/>
      <c r="KO208"/>
      <c r="KP208"/>
      <c r="KQ208"/>
      <c r="KR208"/>
      <c r="KS208"/>
      <c r="KT208"/>
      <c r="KU208"/>
      <c r="KV208"/>
      <c r="KW208"/>
      <c r="KX208"/>
      <c r="KY208"/>
      <c r="KZ208"/>
      <c r="LA208"/>
      <c r="LB208"/>
      <c r="LC208"/>
      <c r="LD208"/>
      <c r="LE208"/>
      <c r="LF208"/>
      <c r="LG208"/>
      <c r="LH208"/>
      <c r="LI208"/>
      <c r="LJ208"/>
      <c r="LK208"/>
      <c r="LL208"/>
      <c r="LM208"/>
      <c r="LN208"/>
      <c r="LO208"/>
      <c r="LP208"/>
      <c r="LQ208"/>
      <c r="LR208"/>
      <c r="LS208"/>
      <c r="LT208"/>
      <c r="LU208"/>
      <c r="LV208"/>
      <c r="LW208"/>
      <c r="LX208"/>
      <c r="LY208"/>
      <c r="LZ208"/>
      <c r="MA208"/>
      <c r="MB208"/>
      <c r="MC208"/>
      <c r="MD208"/>
      <c r="ME208"/>
      <c r="MF208"/>
      <c r="MG208"/>
      <c r="MH208"/>
      <c r="MI208"/>
      <c r="MJ208"/>
      <c r="MK208"/>
      <c r="ML208"/>
      <c r="MM208"/>
      <c r="MN208"/>
      <c r="MO208"/>
      <c r="MP208"/>
      <c r="MQ208"/>
      <c r="MR208"/>
      <c r="MS208"/>
      <c r="MT208"/>
      <c r="MU208"/>
      <c r="MV208"/>
      <c r="MW208"/>
      <c r="MX208"/>
      <c r="MY208"/>
      <c r="MZ208"/>
      <c r="NA208"/>
      <c r="NB208"/>
      <c r="NC208"/>
      <c r="ND208"/>
      <c r="NE208"/>
      <c r="NF208"/>
      <c r="NG208"/>
      <c r="NH208"/>
      <c r="NI208"/>
      <c r="NJ208"/>
      <c r="NK208"/>
      <c r="NL208"/>
      <c r="NM208"/>
      <c r="NN208"/>
      <c r="NO208"/>
      <c r="NP208"/>
      <c r="NQ208"/>
      <c r="NR208"/>
      <c r="NS208"/>
      <c r="NT208"/>
      <c r="NU208"/>
      <c r="NV208"/>
      <c r="NW208"/>
      <c r="NX208"/>
      <c r="NY208"/>
      <c r="NZ208"/>
      <c r="OA208"/>
      <c r="OB208"/>
      <c r="OC208"/>
      <c r="OD208"/>
      <c r="OE208"/>
      <c r="OF208"/>
      <c r="OG208"/>
      <c r="OH208"/>
      <c r="OI208"/>
      <c r="OJ208"/>
      <c r="OK208"/>
      <c r="OL208"/>
      <c r="OM208"/>
      <c r="ON208"/>
      <c r="OO208"/>
      <c r="OP208"/>
      <c r="OQ208"/>
      <c r="OR208"/>
      <c r="OS208"/>
      <c r="OT208"/>
      <c r="OU208"/>
      <c r="OV208"/>
      <c r="OW208"/>
      <c r="OX208"/>
      <c r="OY208"/>
      <c r="OZ208"/>
      <c r="PA208"/>
      <c r="PB208"/>
      <c r="PC208"/>
      <c r="PD208"/>
      <c r="PE208"/>
      <c r="PF208"/>
      <c r="PG208"/>
      <c r="PH208"/>
      <c r="PI208"/>
      <c r="PJ208"/>
      <c r="PK208"/>
      <c r="PL208"/>
      <c r="PM208"/>
      <c r="PN208"/>
      <c r="PO208"/>
      <c r="PP208"/>
      <c r="PQ208"/>
      <c r="PR208"/>
      <c r="PS208"/>
      <c r="PT208"/>
      <c r="PU208"/>
      <c r="PV208"/>
      <c r="PW208"/>
      <c r="PX208"/>
      <c r="PY208"/>
      <c r="PZ208"/>
      <c r="QA208"/>
      <c r="QB208"/>
      <c r="QC208"/>
      <c r="QD208"/>
      <c r="QE208"/>
      <c r="QF208"/>
      <c r="QG208"/>
      <c r="QH208"/>
      <c r="QI208"/>
      <c r="QJ208"/>
      <c r="QK208"/>
      <c r="QL208"/>
      <c r="QM208"/>
      <c r="QN208"/>
      <c r="QO208"/>
      <c r="QP208"/>
      <c r="QQ208"/>
      <c r="QR208"/>
      <c r="QS208"/>
      <c r="QT208"/>
      <c r="QU208"/>
      <c r="QV208"/>
      <c r="QW208"/>
      <c r="QX208"/>
      <c r="QY208"/>
      <c r="QZ208"/>
      <c r="RA208"/>
      <c r="RB208"/>
      <c r="RC208"/>
      <c r="RD208"/>
      <c r="RE208"/>
      <c r="RF208"/>
      <c r="RG208"/>
      <c r="RH208"/>
      <c r="RI208"/>
      <c r="RJ208"/>
      <c r="RK208"/>
      <c r="RL208"/>
      <c r="RM208"/>
      <c r="RN208"/>
      <c r="RO208"/>
      <c r="RP208"/>
      <c r="RQ208"/>
      <c r="RR208"/>
      <c r="RS208"/>
      <c r="RT208"/>
      <c r="RU208"/>
      <c r="RV208"/>
      <c r="RW208"/>
      <c r="RX208"/>
      <c r="RY208"/>
      <c r="RZ208"/>
      <c r="SA208"/>
      <c r="SB208"/>
      <c r="SC208"/>
      <c r="SD208"/>
      <c r="SE208"/>
      <c r="SF208"/>
      <c r="SG208"/>
      <c r="SH208"/>
      <c r="SI208"/>
      <c r="SJ208"/>
      <c r="SK208"/>
      <c r="SL208"/>
      <c r="SM208"/>
      <c r="SN208"/>
      <c r="SO208"/>
      <c r="SP208"/>
      <c r="SQ208"/>
      <c r="SR208"/>
      <c r="SS208"/>
      <c r="ST208"/>
      <c r="SU208"/>
      <c r="SV208"/>
      <c r="SW208"/>
      <c r="SX208"/>
      <c r="SY208"/>
      <c r="SZ208"/>
      <c r="TA208"/>
      <c r="TB208"/>
      <c r="TC208"/>
      <c r="TD208"/>
      <c r="TE208"/>
      <c r="TF208"/>
      <c r="TG208"/>
      <c r="TH208"/>
      <c r="TI208"/>
      <c r="TJ208"/>
      <c r="TK208"/>
      <c r="TL208"/>
      <c r="TM208"/>
      <c r="TN208"/>
      <c r="TO208"/>
      <c r="TP208"/>
      <c r="TQ208"/>
      <c r="TR208"/>
      <c r="TS208"/>
      <c r="TT208"/>
      <c r="TU208"/>
      <c r="TV208"/>
      <c r="TW208"/>
      <c r="TX208"/>
      <c r="TY208"/>
      <c r="TZ208"/>
      <c r="UA208"/>
      <c r="UB208"/>
      <c r="UC208"/>
      <c r="UD208"/>
      <c r="UE208"/>
      <c r="UF208"/>
      <c r="UG208"/>
      <c r="UH208"/>
      <c r="UI208"/>
      <c r="UJ208"/>
      <c r="UK208"/>
      <c r="UL208"/>
      <c r="UM208"/>
      <c r="UN208"/>
      <c r="UO208"/>
      <c r="UP208"/>
      <c r="UQ208"/>
      <c r="UR208"/>
      <c r="US208"/>
      <c r="UT208"/>
      <c r="UU208"/>
      <c r="UV208"/>
      <c r="UW208"/>
      <c r="UX208"/>
      <c r="UY208"/>
      <c r="UZ208"/>
      <c r="VA208"/>
      <c r="VB208"/>
      <c r="VC208"/>
      <c r="VD208"/>
      <c r="VE208"/>
      <c r="VF208"/>
      <c r="VG208"/>
      <c r="VH208"/>
      <c r="VI208"/>
      <c r="VJ208"/>
      <c r="VK208"/>
      <c r="VL208"/>
      <c r="VM208"/>
      <c r="VN208"/>
      <c r="VO208"/>
      <c r="VP208"/>
      <c r="VQ208"/>
      <c r="VR208"/>
      <c r="VS208"/>
      <c r="VT208"/>
      <c r="VU208"/>
      <c r="VV208"/>
      <c r="VW208"/>
      <c r="VX208"/>
      <c r="VY208"/>
      <c r="VZ208"/>
      <c r="WA208"/>
      <c r="WB208"/>
      <c r="WC208"/>
      <c r="WD208"/>
      <c r="WE208"/>
      <c r="WF208"/>
      <c r="WG208"/>
      <c r="WH208"/>
      <c r="WI208"/>
      <c r="WJ208"/>
      <c r="WK208"/>
      <c r="WL208"/>
      <c r="WM208"/>
      <c r="WN208"/>
      <c r="WO208"/>
      <c r="WP208"/>
      <c r="WQ208"/>
      <c r="WR208"/>
      <c r="WS208"/>
      <c r="WT208"/>
      <c r="WU208"/>
      <c r="WV208"/>
      <c r="WW208"/>
      <c r="WX208"/>
      <c r="WY208"/>
      <c r="WZ208"/>
      <c r="XA208"/>
      <c r="XB208"/>
      <c r="XC208"/>
      <c r="XD208"/>
      <c r="XE208"/>
      <c r="XF208"/>
      <c r="XG208"/>
      <c r="XH208"/>
      <c r="XI208"/>
      <c r="XJ208"/>
      <c r="XK208"/>
      <c r="XL208"/>
      <c r="XM208"/>
      <c r="XN208"/>
      <c r="XO208"/>
      <c r="XP208"/>
      <c r="XQ208"/>
      <c r="XR208"/>
      <c r="XS208"/>
      <c r="XT208"/>
      <c r="XU208"/>
      <c r="XV208"/>
      <c r="XW208"/>
      <c r="XX208"/>
      <c r="XY208"/>
      <c r="XZ208"/>
      <c r="YA208"/>
      <c r="YB208"/>
      <c r="YC208"/>
      <c r="YD208"/>
      <c r="YE208"/>
      <c r="YF208"/>
      <c r="YG208"/>
      <c r="YH208"/>
      <c r="YI208"/>
      <c r="YJ208"/>
      <c r="YK208"/>
      <c r="YL208"/>
      <c r="YM208"/>
      <c r="YN208"/>
      <c r="YO208"/>
      <c r="YP208"/>
      <c r="YQ208"/>
      <c r="YR208"/>
      <c r="YS208"/>
      <c r="YT208"/>
      <c r="YU208"/>
      <c r="YV208"/>
      <c r="YW208"/>
      <c r="YX208"/>
      <c r="YY208"/>
      <c r="YZ208"/>
      <c r="ZA208"/>
      <c r="ZB208"/>
      <c r="ZC208"/>
      <c r="ZD208"/>
      <c r="ZE208"/>
      <c r="ZF208"/>
      <c r="ZG208"/>
      <c r="ZH208"/>
      <c r="ZI208"/>
      <c r="ZJ208"/>
      <c r="ZK208"/>
      <c r="ZL208"/>
      <c r="ZM208"/>
      <c r="ZN208"/>
      <c r="ZO208"/>
      <c r="ZP208"/>
      <c r="ZQ208"/>
      <c r="ZR208"/>
      <c r="ZS208"/>
      <c r="ZT208"/>
      <c r="ZU208"/>
      <c r="ZV208"/>
      <c r="ZW208"/>
      <c r="ZX208"/>
      <c r="ZY208"/>
      <c r="ZZ208" s="52"/>
      <c r="AAA208" s="192"/>
      <c r="AAD208" s="90"/>
      <c r="AAE208" s="520">
        <f>IF(S.AC.CommitteeInvolved="Y",1,0)</f>
        <v>0</v>
      </c>
      <c r="AAF208" s="90" t="s">
        <v>0</v>
      </c>
      <c r="AAG208" s="73">
        <f t="shared" si="150"/>
        <v>0</v>
      </c>
      <c r="AAH208" s="73">
        <f>S.AC.BANNER.End</f>
        <v>0</v>
      </c>
      <c r="AAI208" s="60"/>
      <c r="AAJ208" s="55"/>
      <c r="AAK208" s="39"/>
      <c r="AAL208" s="90"/>
    </row>
    <row r="209" spans="1:715" ht="15" hidden="1" customHeight="1" outlineLevel="1" thickBot="1">
      <c r="A209" s="171"/>
      <c r="B209" s="528" t="s">
        <v>26</v>
      </c>
      <c r="C209" s="377" t="s">
        <v>17</v>
      </c>
      <c r="D209" s="374"/>
      <c r="E209" s="374"/>
      <c r="F209" s="374"/>
      <c r="G209" s="339">
        <f>AAG209</f>
        <v>16</v>
      </c>
      <c r="H209" s="524" t="s">
        <v>54</v>
      </c>
      <c r="I209" s="244"/>
      <c r="J209" s="193"/>
      <c r="K209" s="193"/>
      <c r="L209" s="46"/>
      <c r="M209" s="46"/>
      <c r="N209" s="46"/>
      <c r="O209" s="46"/>
      <c r="P209" s="46"/>
      <c r="Q209" s="46"/>
      <c r="R209" s="46"/>
      <c r="S209" s="46"/>
      <c r="T209" s="46"/>
      <c r="U209" s="46"/>
      <c r="V209" s="46"/>
      <c r="W209" s="46"/>
      <c r="X209" s="46"/>
      <c r="Y209" s="46"/>
      <c r="Z209" s="46"/>
      <c r="AA209" s="46"/>
      <c r="AB209" s="46"/>
      <c r="AC209" s="46"/>
      <c r="AD209" s="46"/>
      <c r="AE209" s="46"/>
      <c r="AF209" s="46"/>
      <c r="AG209" s="46"/>
      <c r="AH209" s="46"/>
      <c r="AI209" s="46"/>
      <c r="AJ209" s="46"/>
      <c r="AK209" s="46"/>
      <c r="AL209" s="46"/>
      <c r="AM209" s="46"/>
      <c r="AN209" s="46"/>
      <c r="AO209" s="46"/>
      <c r="AP209" s="46"/>
      <c r="AQ209" s="46"/>
      <c r="AR209" s="46"/>
      <c r="AS209" s="46"/>
      <c r="AT209" s="46"/>
      <c r="AU209" s="46"/>
      <c r="AV209" s="46"/>
      <c r="AW209" s="46"/>
      <c r="AX209" s="46"/>
      <c r="AY209" s="46"/>
      <c r="AZ209" s="46"/>
      <c r="BA209" s="46"/>
      <c r="BB209" s="46"/>
      <c r="BC209" s="46"/>
      <c r="BD209" s="46"/>
      <c r="BE209" s="46"/>
      <c r="BF209" s="46"/>
      <c r="BG209" s="46"/>
      <c r="BH209" s="46"/>
      <c r="BI209" s="46"/>
      <c r="BJ209" s="46"/>
      <c r="BK209" s="46"/>
      <c r="BL209" s="46"/>
      <c r="BM209" s="46"/>
      <c r="BN209" s="46"/>
      <c r="BO209" s="46"/>
      <c r="BP209" s="46"/>
      <c r="BQ209" s="46"/>
      <c r="BR209" s="46"/>
      <c r="BS209" s="46"/>
      <c r="BT209" s="46"/>
      <c r="BU209" s="46"/>
      <c r="BV209" s="46"/>
      <c r="BW209" s="46"/>
      <c r="BX209" s="46"/>
      <c r="BY209" s="46"/>
      <c r="BZ209" s="46"/>
      <c r="CA209" s="46"/>
      <c r="CB209" s="46"/>
      <c r="CC209" s="46"/>
      <c r="CD209" s="46"/>
      <c r="CE209" s="46"/>
      <c r="CF209" s="46"/>
      <c r="CG209" s="46"/>
      <c r="CH209" s="46"/>
      <c r="CI209" s="46"/>
      <c r="CJ209" s="46"/>
      <c r="CK209" s="46"/>
      <c r="CL209" s="46"/>
      <c r="CM209" s="46"/>
      <c r="CN209" s="46"/>
      <c r="CO209" s="46"/>
      <c r="CP209" s="46"/>
      <c r="CQ209" s="46"/>
      <c r="CR209" s="46"/>
      <c r="CS209" s="46"/>
      <c r="CT209" s="46"/>
      <c r="CU209" s="46"/>
      <c r="CV209" s="46"/>
      <c r="CW209" s="46"/>
      <c r="CX209" s="46"/>
      <c r="CY209" s="46"/>
      <c r="CZ209" s="46"/>
      <c r="DA209" s="46"/>
      <c r="DB209" s="46"/>
      <c r="DC209" s="46"/>
      <c r="DD209" s="46"/>
      <c r="DE209" s="46"/>
      <c r="DF209" s="46"/>
      <c r="DG209" s="46"/>
      <c r="DH209" s="46"/>
      <c r="DI209" s="46"/>
      <c r="DJ209" s="46"/>
      <c r="DK209" s="46"/>
      <c r="DL209" s="46"/>
      <c r="DM209" s="46"/>
      <c r="DN209" s="46"/>
      <c r="DO209" s="46"/>
      <c r="DP209" s="46"/>
      <c r="AAA209" s="192"/>
      <c r="AAD209" s="90"/>
      <c r="AAE209" s="520">
        <f t="shared" ref="AAE209:AAE219" si="155">IF(AND(S.AC.InvolveMeeting1="Y",S.AC.CommitteeInvolved="Y"),1,0)</f>
        <v>0</v>
      </c>
      <c r="AAF209" s="190" t="s">
        <v>52</v>
      </c>
      <c r="AAG209" s="73">
        <f>WORKDAY(S.AC.SendInvitation+13,1,S.DDL_DEQClosed)</f>
        <v>16</v>
      </c>
      <c r="AAH209" s="39" t="s">
        <v>0</v>
      </c>
      <c r="AAI209" s="39"/>
      <c r="AAJ209" s="55"/>
      <c r="AAK209" s="39"/>
      <c r="AAL209" s="90"/>
      <c r="AAM209"/>
    </row>
    <row r="210" spans="1:715" ht="15" hidden="1" customHeight="1" outlineLevel="2">
      <c r="A210" s="171"/>
      <c r="B210" s="613" t="s">
        <v>154</v>
      </c>
      <c r="C210" s="346"/>
      <c r="D210" s="380"/>
      <c r="E210" s="342">
        <f t="shared" si="143"/>
        <v>1</v>
      </c>
      <c r="F210" s="457">
        <f ca="1">IF(YEAR(H210)&gt;2000,NETWORKDAYS(TODAY(),H210,S.DDL_DEQClosed),0)</f>
        <v>0</v>
      </c>
      <c r="G210" s="451">
        <f t="shared" si="149"/>
        <v>2</v>
      </c>
      <c r="H210" s="343">
        <f t="shared" si="149"/>
        <v>2</v>
      </c>
      <c r="I210" s="244"/>
      <c r="J210" s="193"/>
      <c r="K210" s="193"/>
      <c r="L210" s="46"/>
      <c r="M210" s="46"/>
      <c r="N210" s="46"/>
      <c r="O210" s="46"/>
      <c r="P210" s="46"/>
      <c r="Q210" s="46"/>
      <c r="R210" s="46"/>
      <c r="S210" s="46"/>
      <c r="T210" s="46"/>
      <c r="U210" s="46"/>
      <c r="V210" s="46"/>
      <c r="W210" s="46"/>
      <c r="X210" s="46"/>
      <c r="Y210" s="46"/>
      <c r="Z210" s="46"/>
      <c r="AA210" s="46"/>
      <c r="AB210" s="46"/>
      <c r="AC210" s="46"/>
      <c r="AD210" s="46"/>
      <c r="AE210" s="46"/>
      <c r="AF210" s="46"/>
      <c r="AG210" s="46"/>
      <c r="AH210" s="46"/>
      <c r="AI210" s="46"/>
      <c r="AJ210" s="46"/>
      <c r="AK210" s="46"/>
      <c r="AL210" s="46"/>
      <c r="AM210" s="46"/>
      <c r="AN210" s="46"/>
      <c r="AO210" s="46"/>
      <c r="AP210" s="46"/>
      <c r="AQ210" s="46"/>
      <c r="AR210" s="46"/>
      <c r="AS210" s="46"/>
      <c r="AT210" s="46"/>
      <c r="AU210" s="46"/>
      <c r="AV210" s="46"/>
      <c r="AW210" s="46"/>
      <c r="AX210" s="46"/>
      <c r="AY210" s="46"/>
      <c r="AZ210" s="46"/>
      <c r="BA210" s="46"/>
      <c r="BB210" s="46"/>
      <c r="BC210" s="46"/>
      <c r="BD210" s="46"/>
      <c r="BE210" s="46"/>
      <c r="BF210" s="46"/>
      <c r="BG210" s="46"/>
      <c r="BH210" s="46"/>
      <c r="BI210" s="46"/>
      <c r="BJ210" s="46"/>
      <c r="BK210" s="46"/>
      <c r="BL210" s="46"/>
      <c r="BM210" s="46"/>
      <c r="BN210" s="46"/>
      <c r="BO210" s="46"/>
      <c r="BP210" s="46"/>
      <c r="BQ210" s="46"/>
      <c r="BR210" s="46"/>
      <c r="BS210" s="46"/>
      <c r="BT210" s="46"/>
      <c r="BU210" s="46"/>
      <c r="BV210" s="46"/>
      <c r="BW210" s="46"/>
      <c r="BX210" s="46"/>
      <c r="BY210" s="46"/>
      <c r="BZ210" s="46"/>
      <c r="CA210" s="46"/>
      <c r="CB210" s="46"/>
      <c r="CC210" s="46"/>
      <c r="CD210" s="46"/>
      <c r="CE210" s="46"/>
      <c r="CF210" s="46"/>
      <c r="CG210" s="46"/>
      <c r="CH210" s="46"/>
      <c r="CI210" s="46"/>
      <c r="CJ210" s="46"/>
      <c r="CK210" s="46"/>
      <c r="CL210" s="46"/>
      <c r="CM210" s="46"/>
      <c r="CN210" s="46"/>
      <c r="CO210" s="46"/>
      <c r="CP210" s="46"/>
      <c r="CQ210" s="46"/>
      <c r="CR210" s="46"/>
      <c r="CS210" s="46"/>
      <c r="CT210" s="46"/>
      <c r="CU210" s="46"/>
      <c r="CV210" s="46"/>
      <c r="CW210" s="46"/>
      <c r="CX210" s="46"/>
      <c r="CY210" s="46"/>
      <c r="CZ210" s="46"/>
      <c r="DA210" s="46"/>
      <c r="DB210" s="46"/>
      <c r="DC210" s="46"/>
      <c r="DD210" s="46"/>
      <c r="DE210" s="46"/>
      <c r="DF210" s="46"/>
      <c r="DG210" s="46"/>
      <c r="DH210" s="46"/>
      <c r="DI210" s="46"/>
      <c r="DJ210" s="46"/>
      <c r="DK210" s="46"/>
      <c r="DL210" s="46"/>
      <c r="DM210" s="46"/>
      <c r="DN210" s="46"/>
      <c r="DO210" s="46"/>
      <c r="DP210" s="46"/>
      <c r="AAA210" s="192"/>
      <c r="AAD210" s="90"/>
      <c r="AAE210" s="520">
        <f t="shared" si="155"/>
        <v>0</v>
      </c>
      <c r="AAF210" s="90"/>
      <c r="AAG210" s="73">
        <f>WORKDAY(S.AC.DateMeeting1-13,-1,S.DDL_DEQClosed)</f>
        <v>2</v>
      </c>
      <c r="AAH210" s="73">
        <f t="shared" ref="AAH210" si="156">G210</f>
        <v>2</v>
      </c>
      <c r="AAI210" s="60"/>
      <c r="AAJ210" s="55"/>
      <c r="AAK210" s="39"/>
      <c r="AAL210" s="90"/>
      <c r="AAM210"/>
    </row>
    <row r="211" spans="1:715" s="23" customFormat="1" ht="15" hidden="1" customHeight="1" outlineLevel="2">
      <c r="A211" s="171"/>
      <c r="B211" s="384" t="str">
        <f>AAK211</f>
        <v>AndreaRW coordinates or drafts:</v>
      </c>
      <c r="C211" s="346"/>
      <c r="D211" s="374"/>
      <c r="E211" s="350"/>
      <c r="F211" s="350"/>
      <c r="G211" s="346"/>
      <c r="H211" s="409"/>
      <c r="I211" s="244"/>
      <c r="J211" s="193"/>
      <c r="K211" s="193"/>
      <c r="L211" s="46"/>
      <c r="M211" s="46"/>
      <c r="N211" s="46"/>
      <c r="O211" s="46"/>
      <c r="P211" s="46"/>
      <c r="Q211" s="46"/>
      <c r="R211" s="46"/>
      <c r="S211" s="46"/>
      <c r="T211" s="46"/>
      <c r="U211" s="46"/>
      <c r="V211" s="46"/>
      <c r="W211" s="46"/>
      <c r="X211" s="46"/>
      <c r="Y211" s="46"/>
      <c r="Z211" s="46"/>
      <c r="AA211" s="46"/>
      <c r="AB211" s="46"/>
      <c r="AC211" s="46"/>
      <c r="AD211" s="46"/>
      <c r="AE211" s="46"/>
      <c r="AF211" s="46"/>
      <c r="AG211" s="46"/>
      <c r="AH211" s="46"/>
      <c r="AI211" s="46"/>
      <c r="AJ211" s="46"/>
      <c r="AK211" s="46"/>
      <c r="AL211" s="46"/>
      <c r="AM211" s="46"/>
      <c r="AN211" s="46"/>
      <c r="AO211" s="46"/>
      <c r="AP211" s="46"/>
      <c r="AQ211" s="46"/>
      <c r="AR211" s="46"/>
      <c r="AS211" s="46"/>
      <c r="AT211" s="46"/>
      <c r="AU211" s="46"/>
      <c r="AV211" s="46"/>
      <c r="AW211" s="46"/>
      <c r="AX211" s="46"/>
      <c r="AY211" s="46"/>
      <c r="AZ211" s="46"/>
      <c r="BA211" s="46"/>
      <c r="BB211" s="46"/>
      <c r="BC211" s="46"/>
      <c r="BD211" s="46"/>
      <c r="BE211" s="46"/>
      <c r="BF211" s="46"/>
      <c r="BG211" s="46"/>
      <c r="BH211" s="46"/>
      <c r="BI211" s="46"/>
      <c r="BJ211" s="46"/>
      <c r="BK211" s="46"/>
      <c r="BL211" s="46"/>
      <c r="BM211" s="46"/>
      <c r="BN211" s="46"/>
      <c r="BO211" s="46"/>
      <c r="BP211" s="46"/>
      <c r="BQ211" s="46"/>
      <c r="BR211" s="46"/>
      <c r="BS211" s="46"/>
      <c r="BT211" s="46"/>
      <c r="BU211" s="46"/>
      <c r="BV211" s="46"/>
      <c r="BW211" s="46"/>
      <c r="BX211" s="46"/>
      <c r="BY211" s="46"/>
      <c r="BZ211" s="46"/>
      <c r="CA211" s="46"/>
      <c r="CB211" s="46"/>
      <c r="CC211" s="46"/>
      <c r="CD211" s="46"/>
      <c r="CE211" s="46"/>
      <c r="CF211" s="46"/>
      <c r="CG211" s="46"/>
      <c r="CH211" s="46"/>
      <c r="CI211" s="46"/>
      <c r="CJ211" s="46"/>
      <c r="CK211" s="46"/>
      <c r="CL211" s="46"/>
      <c r="CM211" s="46"/>
      <c r="CN211" s="46"/>
      <c r="CO211" s="46"/>
      <c r="CP211" s="46"/>
      <c r="CQ211" s="46"/>
      <c r="CR211" s="46"/>
      <c r="CS211" s="46"/>
      <c r="CT211" s="46"/>
      <c r="CU211" s="46"/>
      <c r="CV211" s="46"/>
      <c r="CW211" s="46"/>
      <c r="CX211" s="46"/>
      <c r="CY211" s="46"/>
      <c r="CZ211" s="46"/>
      <c r="DA211" s="46"/>
      <c r="DB211" s="46"/>
      <c r="DC211" s="46"/>
      <c r="DD211" s="46"/>
      <c r="DE211" s="46"/>
      <c r="DF211" s="46"/>
      <c r="DG211" s="46"/>
      <c r="DH211" s="46"/>
      <c r="DI211" s="46"/>
      <c r="DJ211" s="46"/>
      <c r="DK211" s="46"/>
      <c r="DL211" s="46"/>
      <c r="DM211" s="46"/>
      <c r="DN211" s="46"/>
      <c r="DO211" s="46"/>
      <c r="DP211" s="46"/>
      <c r="DQ211"/>
      <c r="DR211"/>
      <c r="DS211"/>
      <c r="DT211"/>
      <c r="DU211"/>
      <c r="DV211"/>
      <c r="DW211"/>
      <c r="DX211"/>
      <c r="DY211"/>
      <c r="DZ211"/>
      <c r="EA211"/>
      <c r="EB211"/>
      <c r="EC211"/>
      <c r="ED211"/>
      <c r="EE211"/>
      <c r="EF211"/>
      <c r="EG211"/>
      <c r="EH211"/>
      <c r="EI211"/>
      <c r="EJ211"/>
      <c r="EK211"/>
      <c r="EL211"/>
      <c r="EM211"/>
      <c r="EN211"/>
      <c r="EO211"/>
      <c r="EP211"/>
      <c r="EQ211"/>
      <c r="ER211"/>
      <c r="ES211"/>
      <c r="ET211"/>
      <c r="EU211"/>
      <c r="EV211"/>
      <c r="EW211"/>
      <c r="EX211"/>
      <c r="EY211"/>
      <c r="EZ211"/>
      <c r="FA211"/>
      <c r="FB211"/>
      <c r="FC211"/>
      <c r="FD211"/>
      <c r="FE211"/>
      <c r="FF211"/>
      <c r="FG211"/>
      <c r="FH211"/>
      <c r="FI211"/>
      <c r="FJ211"/>
      <c r="FK211"/>
      <c r="FL211"/>
      <c r="FM211"/>
      <c r="FN211"/>
      <c r="FO211"/>
      <c r="FP211"/>
      <c r="FQ211"/>
      <c r="FR211"/>
      <c r="FS211"/>
      <c r="FT211"/>
      <c r="FU211"/>
      <c r="FV211"/>
      <c r="FW211"/>
      <c r="FX211"/>
      <c r="FY211"/>
      <c r="FZ211"/>
      <c r="GA211"/>
      <c r="GB211"/>
      <c r="GC211"/>
      <c r="GD211"/>
      <c r="GE211"/>
      <c r="GF211"/>
      <c r="GG211"/>
      <c r="GH211"/>
      <c r="GI211"/>
      <c r="GJ211"/>
      <c r="GK211"/>
      <c r="GL211"/>
      <c r="GM211"/>
      <c r="GN211"/>
      <c r="GO211"/>
      <c r="GP211"/>
      <c r="GQ211"/>
      <c r="GR211"/>
      <c r="GS211"/>
      <c r="GT211"/>
      <c r="GU211"/>
      <c r="GV211"/>
      <c r="GW211"/>
      <c r="GX211"/>
      <c r="GY211"/>
      <c r="GZ211"/>
      <c r="HA211"/>
      <c r="HB211"/>
      <c r="HC211"/>
      <c r="HD211"/>
      <c r="HE211"/>
      <c r="HF211"/>
      <c r="HG211"/>
      <c r="HH211"/>
      <c r="HI211"/>
      <c r="HJ211"/>
      <c r="HK211"/>
      <c r="HL211"/>
      <c r="HM211"/>
      <c r="HN211"/>
      <c r="HO211"/>
      <c r="HP211"/>
      <c r="HQ211"/>
      <c r="HR211"/>
      <c r="HS211"/>
      <c r="HT211"/>
      <c r="HU211"/>
      <c r="HV211"/>
      <c r="HW211"/>
      <c r="HX211"/>
      <c r="HY211"/>
      <c r="HZ211"/>
      <c r="IA211"/>
      <c r="IB211"/>
      <c r="IC211"/>
      <c r="ID211"/>
      <c r="IE211"/>
      <c r="IF211"/>
      <c r="IG211"/>
      <c r="IH211"/>
      <c r="II211"/>
      <c r="IJ211"/>
      <c r="IK211"/>
      <c r="IL211"/>
      <c r="IM211"/>
      <c r="IN211"/>
      <c r="IO211"/>
      <c r="IP211"/>
      <c r="IQ211"/>
      <c r="IR211"/>
      <c r="IS211"/>
      <c r="IT211"/>
      <c r="IU211"/>
      <c r="IV211"/>
      <c r="IW211"/>
      <c r="IX211"/>
      <c r="IY211"/>
      <c r="IZ211"/>
      <c r="JA211"/>
      <c r="JB211"/>
      <c r="JC211"/>
      <c r="JD211"/>
      <c r="JE211"/>
      <c r="JF211"/>
      <c r="JG211"/>
      <c r="JH211"/>
      <c r="JI211"/>
      <c r="JJ211"/>
      <c r="JK211"/>
      <c r="JL211"/>
      <c r="JM211"/>
      <c r="JN211"/>
      <c r="JO211"/>
      <c r="JP211"/>
      <c r="JQ211"/>
      <c r="JR211"/>
      <c r="JS211"/>
      <c r="JT211"/>
      <c r="JU211"/>
      <c r="JV211"/>
      <c r="JW211"/>
      <c r="JX211"/>
      <c r="JY211"/>
      <c r="JZ211"/>
      <c r="KA211"/>
      <c r="KB211"/>
      <c r="KC211"/>
      <c r="KD211"/>
      <c r="KE211"/>
      <c r="KF211"/>
      <c r="KG211"/>
      <c r="KH211"/>
      <c r="KI211"/>
      <c r="KJ211"/>
      <c r="KK211"/>
      <c r="KL211"/>
      <c r="KM211"/>
      <c r="KN211"/>
      <c r="KO211"/>
      <c r="KP211"/>
      <c r="KQ211"/>
      <c r="KR211"/>
      <c r="KS211"/>
      <c r="KT211"/>
      <c r="KU211"/>
      <c r="KV211"/>
      <c r="KW211"/>
      <c r="KX211"/>
      <c r="KY211"/>
      <c r="KZ211"/>
      <c r="LA211"/>
      <c r="LB211"/>
      <c r="LC211"/>
      <c r="LD211"/>
      <c r="LE211"/>
      <c r="LF211"/>
      <c r="LG211"/>
      <c r="LH211"/>
      <c r="LI211"/>
      <c r="LJ211"/>
      <c r="LK211"/>
      <c r="LL211"/>
      <c r="LM211"/>
      <c r="LN211"/>
      <c r="LO211"/>
      <c r="LP211"/>
      <c r="LQ211"/>
      <c r="LR211"/>
      <c r="LS211"/>
      <c r="LT211"/>
      <c r="LU211"/>
      <c r="LV211"/>
      <c r="LW211"/>
      <c r="LX211"/>
      <c r="LY211"/>
      <c r="LZ211"/>
      <c r="MA211"/>
      <c r="MB211"/>
      <c r="MC211"/>
      <c r="MD211"/>
      <c r="ME211"/>
      <c r="MF211"/>
      <c r="MG211"/>
      <c r="MH211"/>
      <c r="MI211"/>
      <c r="MJ211"/>
      <c r="MK211"/>
      <c r="ML211"/>
      <c r="MM211"/>
      <c r="MN211"/>
      <c r="MO211"/>
      <c r="MP211"/>
      <c r="MQ211"/>
      <c r="MR211"/>
      <c r="MS211"/>
      <c r="MT211"/>
      <c r="MU211"/>
      <c r="MV211"/>
      <c r="MW211"/>
      <c r="MX211"/>
      <c r="MY211"/>
      <c r="MZ211"/>
      <c r="NA211"/>
      <c r="NB211"/>
      <c r="NC211"/>
      <c r="ND211"/>
      <c r="NE211"/>
      <c r="NF211"/>
      <c r="NG211"/>
      <c r="NH211"/>
      <c r="NI211"/>
      <c r="NJ211"/>
      <c r="NK211"/>
      <c r="NL211"/>
      <c r="NM211"/>
      <c r="NN211"/>
      <c r="NO211"/>
      <c r="NP211"/>
      <c r="NQ211"/>
      <c r="NR211"/>
      <c r="NS211"/>
      <c r="NT211"/>
      <c r="NU211"/>
      <c r="NV211"/>
      <c r="NW211"/>
      <c r="NX211"/>
      <c r="NY211"/>
      <c r="NZ211"/>
      <c r="OA211"/>
      <c r="OB211"/>
      <c r="OC211"/>
      <c r="OD211"/>
      <c r="OE211"/>
      <c r="OF211"/>
      <c r="OG211"/>
      <c r="OH211"/>
      <c r="OI211"/>
      <c r="OJ211"/>
      <c r="OK211"/>
      <c r="OL211"/>
      <c r="OM211"/>
      <c r="ON211"/>
      <c r="OO211"/>
      <c r="OP211"/>
      <c r="OQ211"/>
      <c r="OR211"/>
      <c r="OS211"/>
      <c r="OT211"/>
      <c r="OU211"/>
      <c r="OV211"/>
      <c r="OW211"/>
      <c r="OX211"/>
      <c r="OY211"/>
      <c r="OZ211"/>
      <c r="PA211"/>
      <c r="PB211"/>
      <c r="PC211"/>
      <c r="PD211"/>
      <c r="PE211"/>
      <c r="PF211"/>
      <c r="PG211"/>
      <c r="PH211"/>
      <c r="PI211"/>
      <c r="PJ211"/>
      <c r="PK211"/>
      <c r="PL211"/>
      <c r="PM211"/>
      <c r="PN211"/>
      <c r="PO211"/>
      <c r="PP211"/>
      <c r="PQ211"/>
      <c r="PR211"/>
      <c r="PS211"/>
      <c r="PT211"/>
      <c r="PU211"/>
      <c r="PV211"/>
      <c r="PW211"/>
      <c r="PX211"/>
      <c r="PY211"/>
      <c r="PZ211"/>
      <c r="QA211"/>
      <c r="QB211"/>
      <c r="QC211"/>
      <c r="QD211"/>
      <c r="QE211"/>
      <c r="QF211"/>
      <c r="QG211"/>
      <c r="QH211"/>
      <c r="QI211"/>
      <c r="QJ211"/>
      <c r="QK211"/>
      <c r="QL211"/>
      <c r="QM211"/>
      <c r="QN211"/>
      <c r="QO211"/>
      <c r="QP211"/>
      <c r="QQ211"/>
      <c r="QR211"/>
      <c r="QS211"/>
      <c r="QT211"/>
      <c r="QU211"/>
      <c r="QV211"/>
      <c r="QW211"/>
      <c r="QX211"/>
      <c r="QY211"/>
      <c r="QZ211"/>
      <c r="RA211"/>
      <c r="RB211"/>
      <c r="RC211"/>
      <c r="RD211"/>
      <c r="RE211"/>
      <c r="RF211"/>
      <c r="RG211"/>
      <c r="RH211"/>
      <c r="RI211"/>
      <c r="RJ211"/>
      <c r="RK211"/>
      <c r="RL211"/>
      <c r="RM211"/>
      <c r="RN211"/>
      <c r="RO211"/>
      <c r="RP211"/>
      <c r="RQ211"/>
      <c r="RR211"/>
      <c r="RS211"/>
      <c r="RT211"/>
      <c r="RU211"/>
      <c r="RV211"/>
      <c r="RW211"/>
      <c r="RX211"/>
      <c r="RY211"/>
      <c r="RZ211"/>
      <c r="SA211"/>
      <c r="SB211"/>
      <c r="SC211"/>
      <c r="SD211"/>
      <c r="SE211"/>
      <c r="SF211"/>
      <c r="SG211"/>
      <c r="SH211"/>
      <c r="SI211"/>
      <c r="SJ211"/>
      <c r="SK211"/>
      <c r="SL211"/>
      <c r="SM211"/>
      <c r="SN211"/>
      <c r="SO211"/>
      <c r="SP211"/>
      <c r="SQ211"/>
      <c r="SR211"/>
      <c r="SS211"/>
      <c r="ST211"/>
      <c r="SU211"/>
      <c r="SV211"/>
      <c r="SW211"/>
      <c r="SX211"/>
      <c r="SY211"/>
      <c r="SZ211"/>
      <c r="TA211"/>
      <c r="TB211"/>
      <c r="TC211"/>
      <c r="TD211"/>
      <c r="TE211"/>
      <c r="TF211"/>
      <c r="TG211"/>
      <c r="TH211"/>
      <c r="TI211"/>
      <c r="TJ211"/>
      <c r="TK211"/>
      <c r="TL211"/>
      <c r="TM211"/>
      <c r="TN211"/>
      <c r="TO211"/>
      <c r="TP211"/>
      <c r="TQ211"/>
      <c r="TR211"/>
      <c r="TS211"/>
      <c r="TT211"/>
      <c r="TU211"/>
      <c r="TV211"/>
      <c r="TW211"/>
      <c r="TX211"/>
      <c r="TY211"/>
      <c r="TZ211"/>
      <c r="UA211"/>
      <c r="UB211"/>
      <c r="UC211"/>
      <c r="UD211"/>
      <c r="UE211"/>
      <c r="UF211"/>
      <c r="UG211"/>
      <c r="UH211"/>
      <c r="UI211"/>
      <c r="UJ211"/>
      <c r="UK211"/>
      <c r="UL211"/>
      <c r="UM211"/>
      <c r="UN211"/>
      <c r="UO211"/>
      <c r="UP211"/>
      <c r="UQ211"/>
      <c r="UR211"/>
      <c r="US211"/>
      <c r="UT211"/>
      <c r="UU211"/>
      <c r="UV211"/>
      <c r="UW211"/>
      <c r="UX211"/>
      <c r="UY211"/>
      <c r="UZ211"/>
      <c r="VA211"/>
      <c r="VB211"/>
      <c r="VC211"/>
      <c r="VD211"/>
      <c r="VE211"/>
      <c r="VF211"/>
      <c r="VG211"/>
      <c r="VH211"/>
      <c r="VI211"/>
      <c r="VJ211"/>
      <c r="VK211"/>
      <c r="VL211"/>
      <c r="VM211"/>
      <c r="VN211"/>
      <c r="VO211"/>
      <c r="VP211"/>
      <c r="VQ211"/>
      <c r="VR211"/>
      <c r="VS211"/>
      <c r="VT211"/>
      <c r="VU211"/>
      <c r="VV211"/>
      <c r="VW211"/>
      <c r="VX211"/>
      <c r="VY211"/>
      <c r="VZ211"/>
      <c r="WA211"/>
      <c r="WB211"/>
      <c r="WC211"/>
      <c r="WD211"/>
      <c r="WE211"/>
      <c r="WF211"/>
      <c r="WG211"/>
      <c r="WH211"/>
      <c r="WI211"/>
      <c r="WJ211"/>
      <c r="WK211"/>
      <c r="WL211"/>
      <c r="WM211"/>
      <c r="WN211"/>
      <c r="WO211"/>
      <c r="WP211"/>
      <c r="WQ211"/>
      <c r="WR211"/>
      <c r="WS211"/>
      <c r="WT211"/>
      <c r="WU211"/>
      <c r="WV211"/>
      <c r="WW211"/>
      <c r="WX211"/>
      <c r="WY211"/>
      <c r="WZ211"/>
      <c r="XA211"/>
      <c r="XB211"/>
      <c r="XC211"/>
      <c r="XD211"/>
      <c r="XE211"/>
      <c r="XF211"/>
      <c r="XG211"/>
      <c r="XH211"/>
      <c r="XI211"/>
      <c r="XJ211"/>
      <c r="XK211"/>
      <c r="XL211"/>
      <c r="XM211"/>
      <c r="XN211"/>
      <c r="XO211"/>
      <c r="XP211"/>
      <c r="XQ211"/>
      <c r="XR211"/>
      <c r="XS211"/>
      <c r="XT211"/>
      <c r="XU211"/>
      <c r="XV211"/>
      <c r="XW211"/>
      <c r="XX211"/>
      <c r="XY211"/>
      <c r="XZ211"/>
      <c r="YA211"/>
      <c r="YB211"/>
      <c r="YC211"/>
      <c r="YD211"/>
      <c r="YE211"/>
      <c r="YF211"/>
      <c r="YG211"/>
      <c r="YH211"/>
      <c r="YI211"/>
      <c r="YJ211"/>
      <c r="YK211"/>
      <c r="YL211"/>
      <c r="YM211"/>
      <c r="YN211"/>
      <c r="YO211"/>
      <c r="YP211"/>
      <c r="YQ211"/>
      <c r="YR211"/>
      <c r="YS211"/>
      <c r="YT211"/>
      <c r="YU211"/>
      <c r="YV211"/>
      <c r="YW211"/>
      <c r="YX211"/>
      <c r="YY211"/>
      <c r="YZ211"/>
      <c r="ZA211"/>
      <c r="ZB211"/>
      <c r="ZC211"/>
      <c r="ZD211"/>
      <c r="ZE211"/>
      <c r="ZF211"/>
      <c r="ZG211"/>
      <c r="ZH211"/>
      <c r="ZI211"/>
      <c r="ZJ211"/>
      <c r="ZK211"/>
      <c r="ZL211"/>
      <c r="ZM211"/>
      <c r="ZN211"/>
      <c r="ZO211"/>
      <c r="ZP211"/>
      <c r="ZQ211"/>
      <c r="ZR211"/>
      <c r="ZS211"/>
      <c r="ZT211"/>
      <c r="ZU211"/>
      <c r="ZV211"/>
      <c r="ZW211"/>
      <c r="ZX211"/>
      <c r="ZY211"/>
      <c r="ZZ211" s="52"/>
      <c r="AAA211" s="192"/>
      <c r="AAD211" s="90"/>
      <c r="AAE211" s="520">
        <f t="shared" si="155"/>
        <v>0</v>
      </c>
      <c r="AAF211" s="190" t="s">
        <v>52</v>
      </c>
      <c r="AAG211" s="60"/>
      <c r="AAH211" s="71"/>
      <c r="AAI211" s="71"/>
      <c r="AAJ211" s="55"/>
      <c r="AAK211" s="80" t="str">
        <f>S.Staff.Lead&amp;" coordinates or drafts:"</f>
        <v>AndreaRW coordinates or drafts:</v>
      </c>
      <c r="AAL211" s="90"/>
    </row>
    <row r="212" spans="1:715" ht="15" hidden="1" customHeight="1" outlineLevel="2">
      <c r="A212" s="171"/>
      <c r="B212" s="437" t="str">
        <f>AAK212</f>
        <v>* AC.AGENDA.01.16.00, gets team agreement</v>
      </c>
      <c r="C212" s="790" t="str">
        <f>HYPERLINK("\\deq000\templates\General\Agenda Template.dotx","i")</f>
        <v>i</v>
      </c>
      <c r="D212" s="511"/>
      <c r="E212" s="342">
        <f t="shared" ref="E212:E213" si="157">NETWORKDAYS(G212,H212,S.DDL_DEQClosed)</f>
        <v>1</v>
      </c>
      <c r="F212" s="457">
        <f t="shared" ref="F212:F219" ca="1" si="158">IF(YEAR(H212)&gt;2000,NETWORKDAYS(TODAY(),H212,S.DDL_DEQClosed),0)</f>
        <v>0</v>
      </c>
      <c r="G212" s="451">
        <f t="shared" si="149"/>
        <v>2</v>
      </c>
      <c r="H212" s="343">
        <f t="shared" si="149"/>
        <v>2</v>
      </c>
      <c r="I212" s="244"/>
      <c r="J212" s="193"/>
      <c r="K212" s="193"/>
      <c r="L212" s="46"/>
      <c r="M212" s="46"/>
      <c r="N212" s="46"/>
      <c r="O212" s="46"/>
      <c r="P212" s="46"/>
      <c r="Q212" s="46"/>
      <c r="R212" s="46"/>
      <c r="S212" s="46"/>
      <c r="T212" s="46"/>
      <c r="U212" s="46"/>
      <c r="V212" s="46"/>
      <c r="W212" s="46"/>
      <c r="X212" s="46"/>
      <c r="Y212" s="46"/>
      <c r="Z212" s="46"/>
      <c r="AA212" s="46"/>
      <c r="AB212" s="46"/>
      <c r="AC212" s="46"/>
      <c r="AD212" s="46"/>
      <c r="AE212" s="46"/>
      <c r="AF212" s="46"/>
      <c r="AG212" s="46"/>
      <c r="AH212" s="46"/>
      <c r="AI212" s="46"/>
      <c r="AJ212" s="46"/>
      <c r="AK212" s="46"/>
      <c r="AL212" s="46"/>
      <c r="AM212" s="46"/>
      <c r="AN212" s="46"/>
      <c r="AO212" s="46"/>
      <c r="AP212" s="46"/>
      <c r="AQ212" s="46"/>
      <c r="AR212" s="46"/>
      <c r="AS212" s="46"/>
      <c r="AT212" s="46"/>
      <c r="AU212" s="46"/>
      <c r="AV212" s="46"/>
      <c r="AW212" s="46"/>
      <c r="AX212" s="46"/>
      <c r="AY212" s="46"/>
      <c r="AZ212" s="46"/>
      <c r="BA212" s="46"/>
      <c r="BB212" s="46"/>
      <c r="BC212" s="46"/>
      <c r="BD212" s="46"/>
      <c r="BE212" s="46"/>
      <c r="BF212" s="46"/>
      <c r="BG212" s="46"/>
      <c r="BH212" s="46"/>
      <c r="BI212" s="46"/>
      <c r="BJ212" s="46"/>
      <c r="BK212" s="46"/>
      <c r="BL212" s="46"/>
      <c r="BM212" s="46"/>
      <c r="BN212" s="46"/>
      <c r="BO212" s="46"/>
      <c r="BP212" s="46"/>
      <c r="BQ212" s="46"/>
      <c r="BR212" s="46"/>
      <c r="BS212" s="46"/>
      <c r="BT212" s="46"/>
      <c r="BU212" s="46"/>
      <c r="BV212" s="46"/>
      <c r="BW212" s="46"/>
      <c r="BX212" s="46"/>
      <c r="BY212" s="46"/>
      <c r="BZ212" s="46"/>
      <c r="CA212" s="46"/>
      <c r="CB212" s="46"/>
      <c r="CC212" s="46"/>
      <c r="CD212" s="46"/>
      <c r="CE212" s="46"/>
      <c r="CF212" s="46"/>
      <c r="CG212" s="46"/>
      <c r="CH212" s="46"/>
      <c r="CI212" s="46"/>
      <c r="CJ212" s="46"/>
      <c r="CK212" s="46"/>
      <c r="CL212" s="46"/>
      <c r="CM212" s="46"/>
      <c r="CN212" s="46"/>
      <c r="CO212" s="46"/>
      <c r="CP212" s="46"/>
      <c r="CQ212" s="46"/>
      <c r="CR212" s="46"/>
      <c r="CS212" s="46"/>
      <c r="CT212" s="46"/>
      <c r="CU212" s="46"/>
      <c r="CV212" s="46"/>
      <c r="CW212" s="46"/>
      <c r="CX212" s="46"/>
      <c r="CY212" s="46"/>
      <c r="CZ212" s="46"/>
      <c r="DA212" s="46"/>
      <c r="DB212" s="46"/>
      <c r="DC212" s="46"/>
      <c r="DD212" s="46"/>
      <c r="DE212" s="46"/>
      <c r="DF212" s="46"/>
      <c r="DG212" s="46"/>
      <c r="DH212" s="46"/>
      <c r="DI212" s="46"/>
      <c r="DJ212" s="46"/>
      <c r="DK212" s="46"/>
      <c r="DL212" s="46"/>
      <c r="DM212" s="46"/>
      <c r="DN212" s="46"/>
      <c r="DO212" s="46"/>
      <c r="DP212" s="46"/>
      <c r="AAA212" s="192"/>
      <c r="AAD212" s="90"/>
      <c r="AAE212" s="520">
        <f t="shared" si="155"/>
        <v>0</v>
      </c>
      <c r="AAF212" s="90" t="s">
        <v>0</v>
      </c>
      <c r="AAG212" s="73">
        <f>G210</f>
        <v>2</v>
      </c>
      <c r="AAH212" s="73">
        <f>G212</f>
        <v>2</v>
      </c>
      <c r="AAI212" s="72"/>
      <c r="AAJ212" s="74"/>
      <c r="AAK212" s="80" t="str">
        <f>"* AC.AGENDA."&amp; TEXT(S.AC.DateMeeting1,"mm.dd.yy")&amp;", gets team agreement"</f>
        <v>* AC.AGENDA.01.16.00, gets team agreement</v>
      </c>
      <c r="AAL212" s="90"/>
      <c r="AAM212"/>
    </row>
    <row r="213" spans="1:715" ht="15" hidden="1" customHeight="1" outlineLevel="2">
      <c r="A213" s="171"/>
      <c r="B213" s="437" t="str">
        <f>AAK213</f>
        <v>* AC.NOTIFICATION.01.16.00</v>
      </c>
      <c r="C213" s="362" t="s">
        <v>0</v>
      </c>
      <c r="D213" s="380"/>
      <c r="E213" s="342">
        <f t="shared" si="157"/>
        <v>1</v>
      </c>
      <c r="F213" s="457">
        <f t="shared" ca="1" si="158"/>
        <v>0</v>
      </c>
      <c r="G213" s="451">
        <f t="shared" si="149"/>
        <v>2</v>
      </c>
      <c r="H213" s="343">
        <f t="shared" si="149"/>
        <v>2</v>
      </c>
      <c r="I213" s="244"/>
      <c r="J213" s="193"/>
      <c r="K213" s="193"/>
      <c r="L213" s="46"/>
      <c r="M213" s="46"/>
      <c r="N213" s="46"/>
      <c r="O213" s="46"/>
      <c r="P213" s="46"/>
      <c r="Q213" s="46"/>
      <c r="R213" s="46"/>
      <c r="S213" s="46"/>
      <c r="T213" s="46"/>
      <c r="U213" s="46"/>
      <c r="V213" s="46"/>
      <c r="W213" s="46"/>
      <c r="X213" s="46"/>
      <c r="Y213" s="46"/>
      <c r="Z213" s="46"/>
      <c r="AA213" s="46"/>
      <c r="AB213" s="46"/>
      <c r="AC213" s="46"/>
      <c r="AD213" s="46"/>
      <c r="AE213" s="46"/>
      <c r="AF213" s="46"/>
      <c r="AG213" s="46"/>
      <c r="AH213" s="46"/>
      <c r="AI213" s="46"/>
      <c r="AJ213" s="46"/>
      <c r="AK213" s="46"/>
      <c r="AL213" s="46"/>
      <c r="AM213" s="46"/>
      <c r="AN213" s="46"/>
      <c r="AO213" s="46"/>
      <c r="AP213" s="46"/>
      <c r="AQ213" s="46"/>
      <c r="AR213" s="46"/>
      <c r="AS213" s="46"/>
      <c r="AT213" s="46"/>
      <c r="AU213" s="46"/>
      <c r="AV213" s="46"/>
      <c r="AW213" s="46"/>
      <c r="AX213" s="46"/>
      <c r="AY213" s="46"/>
      <c r="AZ213" s="46"/>
      <c r="BA213" s="46"/>
      <c r="BB213" s="46"/>
      <c r="BC213" s="46"/>
      <c r="BD213" s="46"/>
      <c r="BE213" s="46"/>
      <c r="BF213" s="46"/>
      <c r="BG213" s="46"/>
      <c r="BH213" s="46"/>
      <c r="BI213" s="46"/>
      <c r="BJ213" s="46"/>
      <c r="BK213" s="46"/>
      <c r="BL213" s="46"/>
      <c r="BM213" s="46"/>
      <c r="BN213" s="46"/>
      <c r="BO213" s="46"/>
      <c r="BP213" s="46"/>
      <c r="BQ213" s="46"/>
      <c r="BR213" s="46"/>
      <c r="BS213" s="46"/>
      <c r="BT213" s="46"/>
      <c r="BU213" s="46"/>
      <c r="BV213" s="46"/>
      <c r="BW213" s="46"/>
      <c r="BX213" s="46"/>
      <c r="BY213" s="46"/>
      <c r="BZ213" s="46"/>
      <c r="CA213" s="46"/>
      <c r="CB213" s="46"/>
      <c r="CC213" s="46"/>
      <c r="CD213" s="46"/>
      <c r="CE213" s="46"/>
      <c r="CF213" s="46"/>
      <c r="CG213" s="46"/>
      <c r="CH213" s="46"/>
      <c r="CI213" s="46"/>
      <c r="CJ213" s="46"/>
      <c r="CK213" s="46"/>
      <c r="CL213" s="46"/>
      <c r="CM213" s="46"/>
      <c r="CN213" s="46"/>
      <c r="CO213" s="46"/>
      <c r="CP213" s="46"/>
      <c r="CQ213" s="46"/>
      <c r="CR213" s="46"/>
      <c r="CS213" s="46"/>
      <c r="CT213" s="46"/>
      <c r="CU213" s="46"/>
      <c r="CV213" s="46"/>
      <c r="CW213" s="46"/>
      <c r="CX213" s="46"/>
      <c r="CY213" s="46"/>
      <c r="CZ213" s="46"/>
      <c r="DA213" s="46"/>
      <c r="DB213" s="46"/>
      <c r="DC213" s="46"/>
      <c r="DD213" s="46"/>
      <c r="DE213" s="46"/>
      <c r="DF213" s="46"/>
      <c r="DG213" s="46"/>
      <c r="DH213" s="46"/>
      <c r="DI213" s="46"/>
      <c r="DJ213" s="46"/>
      <c r="DK213" s="46"/>
      <c r="DL213" s="46"/>
      <c r="DM213" s="46"/>
      <c r="DN213" s="46"/>
      <c r="DO213" s="46"/>
      <c r="DP213" s="46"/>
      <c r="AAA213" s="192"/>
      <c r="AAD213" s="90"/>
      <c r="AAE213" s="520">
        <f t="shared" si="155"/>
        <v>0</v>
      </c>
      <c r="AAF213" s="90" t="s">
        <v>0</v>
      </c>
      <c r="AAG213" s="73">
        <f>G212</f>
        <v>2</v>
      </c>
      <c r="AAH213" s="73">
        <f t="shared" ref="AAH213" si="159">G213</f>
        <v>2</v>
      </c>
      <c r="AAI213" s="72"/>
      <c r="AAJ213" s="72"/>
      <c r="AAK213" s="80" t="str">
        <f>"* AC.NOTIFICATION."&amp;TEXT(S.AC.DateMeeting1,"mm.dd.yy")</f>
        <v>* AC.NOTIFICATION.01.16.00</v>
      </c>
      <c r="AAL213" s="90"/>
      <c r="AAM213"/>
    </row>
    <row r="214" spans="1:715" ht="15" hidden="1" customHeight="1" outlineLevel="2">
      <c r="A214" s="171"/>
      <c r="B214" s="441" t="s">
        <v>318</v>
      </c>
      <c r="C214" s="790" t="str">
        <f>HYPERLINK("http://deq05/intranet/contentmanagement/login.asp","i")</f>
        <v>i</v>
      </c>
      <c r="D214" s="512"/>
      <c r="E214" s="342">
        <f t="shared" ref="E214:E219" si="160">NETWORKDAYS(G214,H214,S.DDL_DEQClosed)</f>
        <v>1</v>
      </c>
      <c r="F214" s="457">
        <f t="shared" ca="1" si="158"/>
        <v>0</v>
      </c>
      <c r="G214" s="451">
        <f t="shared" si="149"/>
        <v>2</v>
      </c>
      <c r="H214" s="343">
        <f t="shared" si="149"/>
        <v>2</v>
      </c>
      <c r="I214" s="244"/>
      <c r="J214" s="193"/>
      <c r="K214" s="193"/>
      <c r="L214" s="46"/>
      <c r="M214" s="46"/>
      <c r="N214" s="46"/>
      <c r="O214" s="46"/>
      <c r="P214" s="46"/>
      <c r="Q214" s="46"/>
      <c r="R214" s="46"/>
      <c r="S214" s="46"/>
      <c r="T214" s="46"/>
      <c r="U214" s="46"/>
      <c r="V214" s="46"/>
      <c r="W214" s="46"/>
      <c r="X214" s="46"/>
      <c r="Y214" s="46"/>
      <c r="Z214" s="46"/>
      <c r="AA214" s="46"/>
      <c r="AB214" s="46"/>
      <c r="AC214" s="46"/>
      <c r="AD214" s="46"/>
      <c r="AE214" s="46"/>
      <c r="AF214" s="46"/>
      <c r="AG214" s="46"/>
      <c r="AH214" s="46"/>
      <c r="AI214" s="46"/>
      <c r="AJ214" s="46"/>
      <c r="AK214" s="46"/>
      <c r="AL214" s="46"/>
      <c r="AM214" s="46"/>
      <c r="AN214" s="46"/>
      <c r="AO214" s="46"/>
      <c r="AP214" s="46"/>
      <c r="AQ214" s="46"/>
      <c r="AR214" s="46"/>
      <c r="AS214" s="46"/>
      <c r="AT214" s="46"/>
      <c r="AU214" s="46"/>
      <c r="AV214" s="46"/>
      <c r="AW214" s="46"/>
      <c r="AX214" s="46"/>
      <c r="AY214" s="46"/>
      <c r="AZ214" s="46"/>
      <c r="BA214" s="46"/>
      <c r="BB214" s="46"/>
      <c r="BC214" s="46"/>
      <c r="BD214" s="46"/>
      <c r="BE214" s="46"/>
      <c r="BF214" s="46"/>
      <c r="BG214" s="46"/>
      <c r="BH214" s="46"/>
      <c r="BI214" s="46"/>
      <c r="BJ214" s="46"/>
      <c r="BK214" s="46"/>
      <c r="BL214" s="46"/>
      <c r="BM214" s="46"/>
      <c r="BN214" s="46"/>
      <c r="BO214" s="46"/>
      <c r="BP214" s="46"/>
      <c r="BQ214" s="46"/>
      <c r="BR214" s="46"/>
      <c r="BS214" s="46"/>
      <c r="BT214" s="46"/>
      <c r="BU214" s="46"/>
      <c r="BV214" s="46"/>
      <c r="BW214" s="46"/>
      <c r="BX214" s="46"/>
      <c r="BY214" s="46"/>
      <c r="BZ214" s="46"/>
      <c r="CA214" s="46"/>
      <c r="CB214" s="46"/>
      <c r="CC214" s="46"/>
      <c r="CD214" s="46"/>
      <c r="CE214" s="46"/>
      <c r="CF214" s="46"/>
      <c r="CG214" s="46"/>
      <c r="CH214" s="46"/>
      <c r="CI214" s="46"/>
      <c r="CJ214" s="46"/>
      <c r="CK214" s="46"/>
      <c r="CL214" s="46"/>
      <c r="CM214" s="46"/>
      <c r="CN214" s="46"/>
      <c r="CO214" s="46"/>
      <c r="CP214" s="46"/>
      <c r="CQ214" s="46"/>
      <c r="CR214" s="46"/>
      <c r="CS214" s="46"/>
      <c r="CT214" s="46"/>
      <c r="CU214" s="46"/>
      <c r="CV214" s="46"/>
      <c r="CW214" s="46"/>
      <c r="CX214" s="46"/>
      <c r="CY214" s="46"/>
      <c r="CZ214" s="46"/>
      <c r="DA214" s="46"/>
      <c r="DB214" s="46"/>
      <c r="DC214" s="46"/>
      <c r="DD214" s="46"/>
      <c r="DE214" s="46"/>
      <c r="DF214" s="46"/>
      <c r="DG214" s="46"/>
      <c r="DH214" s="46"/>
      <c r="DI214" s="46"/>
      <c r="DJ214" s="46"/>
      <c r="DK214" s="46"/>
      <c r="DL214" s="46"/>
      <c r="DM214" s="46"/>
      <c r="DN214" s="46"/>
      <c r="DO214" s="46"/>
      <c r="DP214" s="46"/>
      <c r="AAA214" s="192" t="s">
        <v>0</v>
      </c>
      <c r="AAD214" s="90"/>
      <c r="AAE214" s="520">
        <f t="shared" si="155"/>
        <v>0</v>
      </c>
      <c r="AAF214" s="90" t="s">
        <v>0</v>
      </c>
      <c r="AAG214" s="73">
        <f t="shared" ref="AAG214:AAG219" si="161">G213</f>
        <v>2</v>
      </c>
      <c r="AAH214" s="73">
        <f t="shared" ref="AAH214:AAH215" si="162">G214</f>
        <v>2</v>
      </c>
      <c r="AAI214" s="60"/>
      <c r="AAJ214" s="55"/>
      <c r="AAK214" s="55"/>
      <c r="AAL214" s="90"/>
      <c r="AAM214"/>
    </row>
    <row r="215" spans="1:715" ht="15" hidden="1" customHeight="1" outlineLevel="2">
      <c r="A215" s="171"/>
      <c r="B215" s="407" t="s">
        <v>241</v>
      </c>
      <c r="C215" s="362" t="s">
        <v>0</v>
      </c>
      <c r="D215" s="380"/>
      <c r="E215" s="342">
        <f t="shared" si="160"/>
        <v>1</v>
      </c>
      <c r="F215" s="457">
        <f t="shared" ca="1" si="158"/>
        <v>0</v>
      </c>
      <c r="G215" s="451">
        <f t="shared" si="149"/>
        <v>2</v>
      </c>
      <c r="H215" s="343">
        <f t="shared" ref="H215:H219" si="163">AAH215</f>
        <v>2</v>
      </c>
      <c r="I215" s="244"/>
      <c r="J215" s="193"/>
      <c r="K215" s="193"/>
      <c r="L215" s="46"/>
      <c r="M215" s="46"/>
      <c r="N215" s="46"/>
      <c r="O215" s="46"/>
      <c r="P215" s="46"/>
      <c r="Q215" s="46"/>
      <c r="R215" s="46"/>
      <c r="S215" s="46"/>
      <c r="T215" s="46"/>
      <c r="U215" s="46"/>
      <c r="V215" s="46"/>
      <c r="W215" s="46"/>
      <c r="X215" s="46"/>
      <c r="Y215" s="46"/>
      <c r="Z215" s="46"/>
      <c r="AA215" s="46"/>
      <c r="AB215" s="46"/>
      <c r="AC215" s="46"/>
      <c r="AD215" s="46"/>
      <c r="AE215" s="46"/>
      <c r="AF215" s="46"/>
      <c r="AG215" s="46"/>
      <c r="AH215" s="46"/>
      <c r="AI215" s="46"/>
      <c r="AJ215" s="46"/>
      <c r="AK215" s="46"/>
      <c r="AL215" s="46"/>
      <c r="AM215" s="46"/>
      <c r="AN215" s="46"/>
      <c r="AO215" s="46"/>
      <c r="AP215" s="46"/>
      <c r="AQ215" s="46"/>
      <c r="AR215" s="46"/>
      <c r="AS215" s="46"/>
      <c r="AT215" s="46"/>
      <c r="AU215" s="46"/>
      <c r="AV215" s="46"/>
      <c r="AW215" s="46"/>
      <c r="AX215" s="46"/>
      <c r="AY215" s="46"/>
      <c r="AZ215" s="46"/>
      <c r="BA215" s="46"/>
      <c r="BB215" s="46"/>
      <c r="BC215" s="46"/>
      <c r="BD215" s="46"/>
      <c r="BE215" s="46"/>
      <c r="BF215" s="46"/>
      <c r="BG215" s="46"/>
      <c r="BH215" s="46"/>
      <c r="BI215" s="46"/>
      <c r="BJ215" s="46"/>
      <c r="BK215" s="46"/>
      <c r="BL215" s="46"/>
      <c r="BM215" s="46"/>
      <c r="BN215" s="46"/>
      <c r="BO215" s="46"/>
      <c r="BP215" s="46"/>
      <c r="BQ215" s="46"/>
      <c r="BR215" s="46"/>
      <c r="BS215" s="46"/>
      <c r="BT215" s="46"/>
      <c r="BU215" s="46"/>
      <c r="BV215" s="46"/>
      <c r="BW215" s="46"/>
      <c r="BX215" s="46"/>
      <c r="BY215" s="46"/>
      <c r="BZ215" s="46"/>
      <c r="CA215" s="46"/>
      <c r="CB215" s="46"/>
      <c r="CC215" s="46"/>
      <c r="CD215" s="46"/>
      <c r="CE215" s="46"/>
      <c r="CF215" s="46"/>
      <c r="CG215" s="46"/>
      <c r="CH215" s="46"/>
      <c r="CI215" s="46"/>
      <c r="CJ215" s="46"/>
      <c r="CK215" s="46"/>
      <c r="CL215" s="46"/>
      <c r="CM215" s="46"/>
      <c r="CN215" s="46"/>
      <c r="CO215" s="46"/>
      <c r="CP215" s="46"/>
      <c r="CQ215" s="46"/>
      <c r="CR215" s="46"/>
      <c r="CS215" s="46"/>
      <c r="CT215" s="46"/>
      <c r="CU215" s="46"/>
      <c r="CV215" s="46"/>
      <c r="CW215" s="46"/>
      <c r="CX215" s="46"/>
      <c r="CY215" s="46"/>
      <c r="CZ215" s="46"/>
      <c r="DA215" s="46"/>
      <c r="DB215" s="46"/>
      <c r="DC215" s="46"/>
      <c r="DD215" s="46"/>
      <c r="DE215" s="46"/>
      <c r="DF215" s="46"/>
      <c r="DG215" s="46"/>
      <c r="DH215" s="46"/>
      <c r="DI215" s="46"/>
      <c r="DJ215" s="46"/>
      <c r="DK215" s="46"/>
      <c r="DL215" s="46"/>
      <c r="DM215" s="46"/>
      <c r="DN215" s="46"/>
      <c r="DO215" s="46"/>
      <c r="DP215" s="46"/>
      <c r="AAA215" s="192"/>
      <c r="AAD215" s="90"/>
      <c r="AAE215" s="520">
        <f t="shared" si="155"/>
        <v>0</v>
      </c>
      <c r="AAF215" s="90" t="s">
        <v>0</v>
      </c>
      <c r="AAG215" s="73">
        <f t="shared" si="161"/>
        <v>2</v>
      </c>
      <c r="AAH215" s="73">
        <f t="shared" si="162"/>
        <v>2</v>
      </c>
      <c r="AAI215" s="60"/>
      <c r="AAJ215" s="55"/>
      <c r="AAK215" s="55"/>
      <c r="AAL215" s="90"/>
      <c r="AAM215"/>
    </row>
    <row r="216" spans="1:715" ht="15" hidden="1" customHeight="1" outlineLevel="2">
      <c r="A216" s="171"/>
      <c r="B216" s="615" t="s">
        <v>155</v>
      </c>
      <c r="C216" s="362" t="s">
        <v>0</v>
      </c>
      <c r="D216" s="380"/>
      <c r="E216" s="342">
        <f t="shared" si="160"/>
        <v>1</v>
      </c>
      <c r="F216" s="457">
        <f t="shared" ca="1" si="158"/>
        <v>0</v>
      </c>
      <c r="G216" s="451">
        <f t="shared" si="149"/>
        <v>2</v>
      </c>
      <c r="H216" s="343">
        <f t="shared" si="163"/>
        <v>2</v>
      </c>
      <c r="I216" s="244"/>
      <c r="J216" s="193"/>
      <c r="K216" s="193"/>
      <c r="L216" s="46"/>
      <c r="M216" s="46"/>
      <c r="N216" s="46"/>
      <c r="O216" s="46"/>
      <c r="P216" s="46"/>
      <c r="Q216" s="46"/>
      <c r="R216" s="46"/>
      <c r="S216" s="46"/>
      <c r="T216" s="46"/>
      <c r="U216" s="46"/>
      <c r="V216" s="46"/>
      <c r="W216" s="46"/>
      <c r="X216" s="46"/>
      <c r="Y216" s="46"/>
      <c r="Z216" s="46"/>
      <c r="AA216" s="46"/>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AZ216" s="46"/>
      <c r="BA216" s="46"/>
      <c r="BB216" s="46"/>
      <c r="BC216" s="46"/>
      <c r="BD216" s="46"/>
      <c r="BE216" s="46"/>
      <c r="BF216" s="46"/>
      <c r="BG216" s="46"/>
      <c r="BH216" s="46"/>
      <c r="BI216" s="46"/>
      <c r="BJ216" s="46"/>
      <c r="BK216" s="46"/>
      <c r="BL216" s="46"/>
      <c r="BM216" s="46"/>
      <c r="BN216" s="46"/>
      <c r="BO216" s="46"/>
      <c r="BP216" s="46"/>
      <c r="BQ216" s="46"/>
      <c r="BR216" s="46"/>
      <c r="BS216" s="46"/>
      <c r="BT216" s="46"/>
      <c r="BU216" s="46"/>
      <c r="BV216" s="46"/>
      <c r="BW216" s="46"/>
      <c r="BX216" s="46"/>
      <c r="BY216" s="46"/>
      <c r="BZ216" s="46"/>
      <c r="CA216" s="46"/>
      <c r="CB216" s="46"/>
      <c r="CC216" s="46"/>
      <c r="CD216" s="46"/>
      <c r="CE216" s="46"/>
      <c r="CF216" s="46"/>
      <c r="CG216" s="46"/>
      <c r="CH216" s="46"/>
      <c r="CI216" s="46"/>
      <c r="CJ216" s="46"/>
      <c r="CK216" s="46"/>
      <c r="CL216" s="46"/>
      <c r="CM216" s="46"/>
      <c r="CN216" s="46"/>
      <c r="CO216" s="46"/>
      <c r="CP216" s="46"/>
      <c r="CQ216" s="46"/>
      <c r="CR216" s="46"/>
      <c r="CS216" s="46"/>
      <c r="CT216" s="46"/>
      <c r="CU216" s="46"/>
      <c r="CV216" s="46"/>
      <c r="CW216" s="46"/>
      <c r="CX216" s="46"/>
      <c r="CY216" s="46"/>
      <c r="CZ216" s="46"/>
      <c r="DA216" s="46"/>
      <c r="DB216" s="46"/>
      <c r="DC216" s="46"/>
      <c r="DD216" s="46"/>
      <c r="DE216" s="46"/>
      <c r="DF216" s="46"/>
      <c r="DG216" s="46"/>
      <c r="DH216" s="46"/>
      <c r="DI216" s="46"/>
      <c r="DJ216" s="46"/>
      <c r="DK216" s="46"/>
      <c r="DL216" s="46"/>
      <c r="DM216" s="46"/>
      <c r="DN216" s="46"/>
      <c r="DO216" s="46"/>
      <c r="DP216" s="46"/>
      <c r="AAA216" s="192"/>
      <c r="AAD216" s="90"/>
      <c r="AAE216" s="520">
        <f t="shared" si="155"/>
        <v>0</v>
      </c>
      <c r="AAF216" s="90" t="s">
        <v>0</v>
      </c>
      <c r="AAG216" s="73">
        <f t="shared" si="161"/>
        <v>2</v>
      </c>
      <c r="AAH216" s="73">
        <f>G216</f>
        <v>2</v>
      </c>
      <c r="AAI216" s="60"/>
      <c r="AAJ216" s="55"/>
      <c r="AAK216" s="55"/>
      <c r="AAL216" s="90"/>
      <c r="AAM216"/>
    </row>
    <row r="217" spans="1:715" ht="15" hidden="1" customHeight="1" outlineLevel="2">
      <c r="A217" s="171"/>
      <c r="B217" s="615" t="s">
        <v>155</v>
      </c>
      <c r="C217" s="362" t="s">
        <v>0</v>
      </c>
      <c r="D217" s="380"/>
      <c r="E217" s="342">
        <f t="shared" si="160"/>
        <v>1</v>
      </c>
      <c r="F217" s="457">
        <f t="shared" ca="1" si="158"/>
        <v>0</v>
      </c>
      <c r="G217" s="451">
        <f t="shared" si="149"/>
        <v>2</v>
      </c>
      <c r="H217" s="343">
        <f t="shared" si="163"/>
        <v>2</v>
      </c>
      <c r="I217" s="244"/>
      <c r="J217" s="193"/>
      <c r="K217" s="193"/>
      <c r="L217" s="46"/>
      <c r="M217" s="46"/>
      <c r="N217" s="46"/>
      <c r="O217" s="46"/>
      <c r="P217" s="46"/>
      <c r="Q217" s="46"/>
      <c r="R217" s="46"/>
      <c r="S217" s="46"/>
      <c r="T217" s="46"/>
      <c r="U217" s="46"/>
      <c r="V217" s="46"/>
      <c r="W217" s="46"/>
      <c r="X217" s="46"/>
      <c r="Y217" s="46"/>
      <c r="Z217" s="46"/>
      <c r="AA217" s="46"/>
      <c r="AB217" s="46"/>
      <c r="AC217" s="46"/>
      <c r="AD217" s="46"/>
      <c r="AE217" s="46"/>
      <c r="AF217" s="46"/>
      <c r="AG217" s="46"/>
      <c r="AH217" s="46"/>
      <c r="AI217" s="46"/>
      <c r="AJ217" s="46"/>
      <c r="AK217" s="46"/>
      <c r="AL217" s="46"/>
      <c r="AM217" s="46"/>
      <c r="AN217" s="46"/>
      <c r="AO217" s="46"/>
      <c r="AP217" s="46"/>
      <c r="AQ217" s="46"/>
      <c r="AR217" s="46"/>
      <c r="AS217" s="46"/>
      <c r="AT217" s="46"/>
      <c r="AU217" s="46"/>
      <c r="AV217" s="46"/>
      <c r="AW217" s="46"/>
      <c r="AX217" s="46"/>
      <c r="AY217" s="46"/>
      <c r="AZ217" s="46"/>
      <c r="BA217" s="46"/>
      <c r="BB217" s="46"/>
      <c r="BC217" s="46"/>
      <c r="BD217" s="46"/>
      <c r="BE217" s="46"/>
      <c r="BF217" s="46"/>
      <c r="BG217" s="46"/>
      <c r="BH217" s="46"/>
      <c r="BI217" s="46"/>
      <c r="BJ217" s="46"/>
      <c r="BK217" s="46"/>
      <c r="BL217" s="46"/>
      <c r="BM217" s="46"/>
      <c r="BN217" s="46"/>
      <c r="BO217" s="46"/>
      <c r="BP217" s="46"/>
      <c r="BQ217" s="46"/>
      <c r="BR217" s="46"/>
      <c r="BS217" s="46"/>
      <c r="BT217" s="46"/>
      <c r="BU217" s="46"/>
      <c r="BV217" s="46"/>
      <c r="BW217" s="46"/>
      <c r="BX217" s="46"/>
      <c r="BY217" s="46"/>
      <c r="BZ217" s="46"/>
      <c r="CA217" s="46"/>
      <c r="CB217" s="46"/>
      <c r="CC217" s="46"/>
      <c r="CD217" s="46"/>
      <c r="CE217" s="46"/>
      <c r="CF217" s="46"/>
      <c r="CG217" s="46"/>
      <c r="CH217" s="46"/>
      <c r="CI217" s="46"/>
      <c r="CJ217" s="46"/>
      <c r="CK217" s="46"/>
      <c r="CL217" s="46"/>
      <c r="CM217" s="46"/>
      <c r="CN217" s="46"/>
      <c r="CO217" s="46"/>
      <c r="CP217" s="46"/>
      <c r="CQ217" s="46"/>
      <c r="CR217" s="46"/>
      <c r="CS217" s="46"/>
      <c r="CT217" s="46"/>
      <c r="CU217" s="46"/>
      <c r="CV217" s="46"/>
      <c r="CW217" s="46"/>
      <c r="CX217" s="46"/>
      <c r="CY217" s="46"/>
      <c r="CZ217" s="46"/>
      <c r="DA217" s="46"/>
      <c r="DB217" s="46"/>
      <c r="DC217" s="46"/>
      <c r="DD217" s="46"/>
      <c r="DE217" s="46"/>
      <c r="DF217" s="46"/>
      <c r="DG217" s="46"/>
      <c r="DH217" s="46"/>
      <c r="DI217" s="46"/>
      <c r="DJ217" s="46"/>
      <c r="DK217" s="46"/>
      <c r="DL217" s="46"/>
      <c r="DM217" s="46"/>
      <c r="DN217" s="46"/>
      <c r="DO217" s="46"/>
      <c r="DP217" s="46"/>
      <c r="AAA217" s="192"/>
      <c r="AAD217" s="90"/>
      <c r="AAE217" s="520">
        <f t="shared" si="155"/>
        <v>0</v>
      </c>
      <c r="AAF217" s="90" t="s">
        <v>0</v>
      </c>
      <c r="AAG217" s="73">
        <f t="shared" si="161"/>
        <v>2</v>
      </c>
      <c r="AAH217" s="73">
        <f>G217</f>
        <v>2</v>
      </c>
      <c r="AAI217" s="60"/>
      <c r="AAJ217" s="55"/>
      <c r="AAK217" s="55"/>
      <c r="AAL217" s="90"/>
      <c r="AAM217"/>
    </row>
    <row r="218" spans="1:715" ht="15" hidden="1" customHeight="1" outlineLevel="2">
      <c r="A218" s="171"/>
      <c r="B218" s="615" t="s">
        <v>155</v>
      </c>
      <c r="C218" s="362" t="s">
        <v>0</v>
      </c>
      <c r="D218" s="380"/>
      <c r="E218" s="342">
        <f t="shared" si="160"/>
        <v>1</v>
      </c>
      <c r="F218" s="457">
        <f t="shared" ca="1" si="158"/>
        <v>0</v>
      </c>
      <c r="G218" s="451">
        <f t="shared" si="149"/>
        <v>2</v>
      </c>
      <c r="H218" s="343">
        <f t="shared" si="163"/>
        <v>2</v>
      </c>
      <c r="I218" s="244"/>
      <c r="J218" s="193"/>
      <c r="K218" s="193"/>
      <c r="L218" s="46"/>
      <c r="M218" s="46"/>
      <c r="N218" s="46"/>
      <c r="O218" s="46"/>
      <c r="P218" s="46"/>
      <c r="Q218" s="46"/>
      <c r="R218" s="46"/>
      <c r="S218" s="46"/>
      <c r="T218" s="46"/>
      <c r="U218" s="46"/>
      <c r="V218" s="46"/>
      <c r="W218" s="46"/>
      <c r="X218" s="46"/>
      <c r="Y218" s="46"/>
      <c r="Z218" s="46"/>
      <c r="AA218" s="46"/>
      <c r="AB218" s="46"/>
      <c r="AC218" s="46"/>
      <c r="AD218" s="46"/>
      <c r="AE218" s="46"/>
      <c r="AF218" s="46"/>
      <c r="AG218" s="46"/>
      <c r="AH218" s="46"/>
      <c r="AI218" s="46"/>
      <c r="AJ218" s="46"/>
      <c r="AK218" s="46"/>
      <c r="AL218" s="46"/>
      <c r="AM218" s="46"/>
      <c r="AN218" s="46"/>
      <c r="AO218" s="46"/>
      <c r="AP218" s="46"/>
      <c r="AQ218" s="46"/>
      <c r="AR218" s="46"/>
      <c r="AS218" s="46"/>
      <c r="AT218" s="46"/>
      <c r="AU218" s="46"/>
      <c r="AV218" s="46"/>
      <c r="AW218" s="46"/>
      <c r="AX218" s="46"/>
      <c r="AY218" s="46"/>
      <c r="AZ218" s="46"/>
      <c r="BA218" s="46"/>
      <c r="BB218" s="46"/>
      <c r="BC218" s="46"/>
      <c r="BD218" s="46"/>
      <c r="BE218" s="46"/>
      <c r="BF218" s="46"/>
      <c r="BG218" s="46"/>
      <c r="BH218" s="46"/>
      <c r="BI218" s="46"/>
      <c r="BJ218" s="46"/>
      <c r="BK218" s="46"/>
      <c r="BL218" s="46"/>
      <c r="BM218" s="46"/>
      <c r="BN218" s="46"/>
      <c r="BO218" s="46"/>
      <c r="BP218" s="46"/>
      <c r="BQ218" s="46"/>
      <c r="BR218" s="46"/>
      <c r="BS218" s="46"/>
      <c r="BT218" s="46"/>
      <c r="BU218" s="46"/>
      <c r="BV218" s="46"/>
      <c r="BW218" s="46"/>
      <c r="BX218" s="46"/>
      <c r="BY218" s="46"/>
      <c r="BZ218" s="46"/>
      <c r="CA218" s="46"/>
      <c r="CB218" s="46"/>
      <c r="CC218" s="46"/>
      <c r="CD218" s="46"/>
      <c r="CE218" s="46"/>
      <c r="CF218" s="46"/>
      <c r="CG218" s="46"/>
      <c r="CH218" s="46"/>
      <c r="CI218" s="46"/>
      <c r="CJ218" s="46"/>
      <c r="CK218" s="46"/>
      <c r="CL218" s="46"/>
      <c r="CM218" s="46"/>
      <c r="CN218" s="46"/>
      <c r="CO218" s="46"/>
      <c r="CP218" s="46"/>
      <c r="CQ218" s="46"/>
      <c r="CR218" s="46"/>
      <c r="CS218" s="46"/>
      <c r="CT218" s="46"/>
      <c r="CU218" s="46"/>
      <c r="CV218" s="46"/>
      <c r="CW218" s="46"/>
      <c r="CX218" s="46"/>
      <c r="CY218" s="46"/>
      <c r="CZ218" s="46"/>
      <c r="DA218" s="46"/>
      <c r="DB218" s="46"/>
      <c r="DC218" s="46"/>
      <c r="DD218" s="46"/>
      <c r="DE218" s="46"/>
      <c r="DF218" s="46"/>
      <c r="DG218" s="46"/>
      <c r="DH218" s="46"/>
      <c r="DI218" s="46"/>
      <c r="DJ218" s="46"/>
      <c r="DK218" s="46"/>
      <c r="DL218" s="46"/>
      <c r="DM218" s="46"/>
      <c r="DN218" s="46"/>
      <c r="DO218" s="46"/>
      <c r="DP218" s="46"/>
      <c r="AAA218" s="192"/>
      <c r="AAD218" s="90"/>
      <c r="AAE218" s="520">
        <f t="shared" si="155"/>
        <v>0</v>
      </c>
      <c r="AAF218" s="90" t="s">
        <v>0</v>
      </c>
      <c r="AAG218" s="73">
        <f t="shared" si="161"/>
        <v>2</v>
      </c>
      <c r="AAH218" s="73">
        <f>G218</f>
        <v>2</v>
      </c>
      <c r="AAI218" s="60"/>
      <c r="AAJ218" s="55"/>
      <c r="AAK218" s="55"/>
      <c r="AAL218" s="90"/>
      <c r="AAM218"/>
    </row>
    <row r="219" spans="1:715" ht="15" hidden="1" customHeight="1" outlineLevel="2" thickBot="1">
      <c r="A219" s="171"/>
      <c r="B219" s="615" t="s">
        <v>155</v>
      </c>
      <c r="C219" s="362" t="s">
        <v>0</v>
      </c>
      <c r="D219" s="380"/>
      <c r="E219" s="342">
        <f t="shared" si="160"/>
        <v>1</v>
      </c>
      <c r="F219" s="457">
        <f t="shared" ca="1" si="158"/>
        <v>0</v>
      </c>
      <c r="G219" s="451">
        <f t="shared" si="149"/>
        <v>2</v>
      </c>
      <c r="H219" s="343">
        <f t="shared" si="163"/>
        <v>2</v>
      </c>
      <c r="I219" s="244"/>
      <c r="J219" s="193"/>
      <c r="K219" s="193"/>
      <c r="L219" s="46"/>
      <c r="M219" s="46"/>
      <c r="N219" s="46"/>
      <c r="O219" s="46"/>
      <c r="P219" s="46"/>
      <c r="Q219" s="46"/>
      <c r="R219" s="46"/>
      <c r="S219" s="46"/>
      <c r="T219" s="46"/>
      <c r="U219" s="46"/>
      <c r="V219" s="46"/>
      <c r="W219" s="46"/>
      <c r="X219" s="46"/>
      <c r="Y219" s="46"/>
      <c r="Z219" s="46"/>
      <c r="AA219" s="46"/>
      <c r="AB219" s="46"/>
      <c r="AC219" s="46"/>
      <c r="AD219" s="46"/>
      <c r="AE219" s="46"/>
      <c r="AF219" s="46"/>
      <c r="AG219" s="46"/>
      <c r="AH219" s="46"/>
      <c r="AI219" s="46"/>
      <c r="AJ219" s="46"/>
      <c r="AK219" s="46"/>
      <c r="AL219" s="46"/>
      <c r="AM219" s="46"/>
      <c r="AN219" s="46"/>
      <c r="AO219" s="46"/>
      <c r="AP219" s="46"/>
      <c r="AQ219" s="46"/>
      <c r="AR219" s="46"/>
      <c r="AS219" s="46"/>
      <c r="AT219" s="46"/>
      <c r="AU219" s="46"/>
      <c r="AV219" s="46"/>
      <c r="AW219" s="46"/>
      <c r="AX219" s="46"/>
      <c r="AY219" s="46"/>
      <c r="AZ219" s="46"/>
      <c r="BA219" s="46"/>
      <c r="BB219" s="46"/>
      <c r="BC219" s="46"/>
      <c r="BD219" s="46"/>
      <c r="BE219" s="46"/>
      <c r="BF219" s="46"/>
      <c r="BG219" s="46"/>
      <c r="BH219" s="46"/>
      <c r="BI219" s="46"/>
      <c r="BJ219" s="46"/>
      <c r="BK219" s="46"/>
      <c r="BL219" s="46"/>
      <c r="BM219" s="46"/>
      <c r="BN219" s="46"/>
      <c r="BO219" s="46"/>
      <c r="BP219" s="46"/>
      <c r="BQ219" s="46"/>
      <c r="BR219" s="46"/>
      <c r="BS219" s="46"/>
      <c r="BT219" s="46"/>
      <c r="BU219" s="46"/>
      <c r="BV219" s="46"/>
      <c r="BW219" s="46"/>
      <c r="BX219" s="46"/>
      <c r="BY219" s="46"/>
      <c r="BZ219" s="46"/>
      <c r="CA219" s="46"/>
      <c r="CB219" s="46"/>
      <c r="CC219" s="46"/>
      <c r="CD219" s="46"/>
      <c r="CE219" s="46"/>
      <c r="CF219" s="46"/>
      <c r="CG219" s="46"/>
      <c r="CH219" s="46"/>
      <c r="CI219" s="46"/>
      <c r="CJ219" s="46"/>
      <c r="CK219" s="46"/>
      <c r="CL219" s="46"/>
      <c r="CM219" s="46"/>
      <c r="CN219" s="46"/>
      <c r="CO219" s="46"/>
      <c r="CP219" s="46"/>
      <c r="CQ219" s="46"/>
      <c r="CR219" s="46"/>
      <c r="CS219" s="46"/>
      <c r="CT219" s="46"/>
      <c r="CU219" s="46"/>
      <c r="CV219" s="46"/>
      <c r="CW219" s="46"/>
      <c r="CX219" s="46"/>
      <c r="CY219" s="46"/>
      <c r="CZ219" s="46"/>
      <c r="DA219" s="46"/>
      <c r="DB219" s="46"/>
      <c r="DC219" s="46"/>
      <c r="DD219" s="46"/>
      <c r="DE219" s="46"/>
      <c r="DF219" s="46"/>
      <c r="DG219" s="46"/>
      <c r="DH219" s="46"/>
      <c r="DI219" s="46"/>
      <c r="DJ219" s="46"/>
      <c r="DK219" s="46"/>
      <c r="DL219" s="46"/>
      <c r="DM219" s="46"/>
      <c r="DN219" s="46"/>
      <c r="DO219" s="46"/>
      <c r="DP219" s="46"/>
      <c r="AAA219" s="192"/>
      <c r="AAD219" s="90"/>
      <c r="AAE219" s="520">
        <f t="shared" si="155"/>
        <v>0</v>
      </c>
      <c r="AAF219" s="90" t="s">
        <v>0</v>
      </c>
      <c r="AAG219" s="73">
        <f t="shared" si="161"/>
        <v>2</v>
      </c>
      <c r="AAH219" s="73">
        <f>G219</f>
        <v>2</v>
      </c>
      <c r="AAI219" s="60"/>
      <c r="AAJ219" s="55"/>
      <c r="AAK219" s="55"/>
      <c r="AAL219" s="90"/>
      <c r="AAM219"/>
    </row>
    <row r="220" spans="1:715" s="23" customFormat="1" ht="15" hidden="1" customHeight="1" outlineLevel="3" thickBot="1">
      <c r="A220" s="171"/>
      <c r="B220" s="661" t="s">
        <v>216</v>
      </c>
      <c r="C220" s="377" t="s">
        <v>17</v>
      </c>
      <c r="D220" s="452"/>
      <c r="E220" s="453"/>
      <c r="F220" s="453"/>
      <c r="G220" s="453"/>
      <c r="H220" s="453"/>
      <c r="I220" s="244"/>
      <c r="J220" s="193"/>
      <c r="K220" s="193"/>
      <c r="L220" s="46"/>
      <c r="M220" s="46"/>
      <c r="N220" s="46"/>
      <c r="O220" s="46"/>
      <c r="P220" s="46"/>
      <c r="Q220" s="46"/>
      <c r="R220" s="46"/>
      <c r="S220" s="46"/>
      <c r="T220" s="46"/>
      <c r="U220" s="46"/>
      <c r="V220" s="46"/>
      <c r="W220" s="46"/>
      <c r="X220" s="46"/>
      <c r="Y220" s="46"/>
      <c r="Z220" s="46"/>
      <c r="AA220" s="46"/>
      <c r="AB220" s="46"/>
      <c r="AC220" s="46"/>
      <c r="AD220" s="46"/>
      <c r="AE220" s="46"/>
      <c r="AF220" s="46"/>
      <c r="AG220" s="46"/>
      <c r="AH220" s="46"/>
      <c r="AI220" s="46"/>
      <c r="AJ220" s="46"/>
      <c r="AK220" s="46"/>
      <c r="AL220" s="46"/>
      <c r="AM220" s="46"/>
      <c r="AN220" s="46"/>
      <c r="AO220" s="46"/>
      <c r="AP220" s="46"/>
      <c r="AQ220" s="46"/>
      <c r="AR220" s="46"/>
      <c r="AS220" s="46"/>
      <c r="AT220" s="46"/>
      <c r="AU220" s="46"/>
      <c r="AV220" s="46"/>
      <c r="AW220" s="46"/>
      <c r="AX220" s="46"/>
      <c r="AY220" s="46"/>
      <c r="AZ220" s="46"/>
      <c r="BA220" s="46"/>
      <c r="BB220" s="46"/>
      <c r="BC220" s="46"/>
      <c r="BD220" s="46"/>
      <c r="BE220" s="46"/>
      <c r="BF220" s="46"/>
      <c r="BG220" s="46"/>
      <c r="BH220" s="46"/>
      <c r="BI220" s="46"/>
      <c r="BJ220" s="46"/>
      <c r="BK220" s="46"/>
      <c r="BL220" s="46"/>
      <c r="BM220" s="46"/>
      <c r="BN220" s="46"/>
      <c r="BO220" s="46"/>
      <c r="BP220" s="46"/>
      <c r="BQ220" s="46"/>
      <c r="BR220" s="46"/>
      <c r="BS220" s="46"/>
      <c r="BT220" s="46"/>
      <c r="BU220" s="46"/>
      <c r="BV220" s="46"/>
      <c r="BW220" s="46"/>
      <c r="BX220" s="46"/>
      <c r="BY220" s="46"/>
      <c r="BZ220" s="46"/>
      <c r="CA220" s="46"/>
      <c r="CB220" s="46"/>
      <c r="CC220" s="46"/>
      <c r="CD220" s="46"/>
      <c r="CE220" s="46"/>
      <c r="CF220" s="46"/>
      <c r="CG220" s="46"/>
      <c r="CH220" s="46"/>
      <c r="CI220" s="46"/>
      <c r="CJ220" s="46"/>
      <c r="CK220" s="46"/>
      <c r="CL220" s="46"/>
      <c r="CM220" s="46"/>
      <c r="CN220" s="46"/>
      <c r="CO220" s="46"/>
      <c r="CP220" s="46"/>
      <c r="CQ220" s="46"/>
      <c r="CR220" s="46"/>
      <c r="CS220" s="46"/>
      <c r="CT220" s="46"/>
      <c r="CU220" s="46"/>
      <c r="CV220" s="46"/>
      <c r="CW220" s="46"/>
      <c r="CX220" s="46"/>
      <c r="CY220" s="46"/>
      <c r="CZ220" s="46"/>
      <c r="DA220" s="46"/>
      <c r="DB220" s="46"/>
      <c r="DC220" s="46"/>
      <c r="DD220" s="46"/>
      <c r="DE220" s="46"/>
      <c r="DF220" s="46"/>
      <c r="DG220" s="46"/>
      <c r="DH220" s="46"/>
      <c r="DI220" s="46"/>
      <c r="DJ220" s="46"/>
      <c r="DK220" s="46"/>
      <c r="DL220" s="46"/>
      <c r="DM220" s="46"/>
      <c r="DN220" s="46"/>
      <c r="DO220" s="46"/>
      <c r="DP220" s="46"/>
      <c r="DQ220"/>
      <c r="DR220"/>
      <c r="DS220"/>
      <c r="DT220"/>
      <c r="DU220"/>
      <c r="DV220"/>
      <c r="DW220"/>
      <c r="DX220"/>
      <c r="DY220"/>
      <c r="DZ220"/>
      <c r="EA220"/>
      <c r="EB220"/>
      <c r="EC220"/>
      <c r="ED220"/>
      <c r="EE220"/>
      <c r="EF220"/>
      <c r="EG220"/>
      <c r="EH220"/>
      <c r="EI220"/>
      <c r="EJ220"/>
      <c r="EK220"/>
      <c r="EL220"/>
      <c r="EM220"/>
      <c r="EN220"/>
      <c r="EO220"/>
      <c r="EP220"/>
      <c r="EQ220"/>
      <c r="ER220"/>
      <c r="ES220"/>
      <c r="ET220"/>
      <c r="EU220"/>
      <c r="EV220"/>
      <c r="EW220"/>
      <c r="EX220"/>
      <c r="EY220"/>
      <c r="EZ220"/>
      <c r="FA220"/>
      <c r="FB220"/>
      <c r="FC220"/>
      <c r="FD220"/>
      <c r="FE220"/>
      <c r="FF220"/>
      <c r="FG220"/>
      <c r="FH220"/>
      <c r="FI220"/>
      <c r="FJ220"/>
      <c r="FK220"/>
      <c r="FL220"/>
      <c r="FM220"/>
      <c r="FN220"/>
      <c r="FO220"/>
      <c r="FP220"/>
      <c r="FQ220"/>
      <c r="FR220"/>
      <c r="FS220"/>
      <c r="FT220"/>
      <c r="FU220"/>
      <c r="FV220"/>
      <c r="FW220"/>
      <c r="FX220"/>
      <c r="FY220"/>
      <c r="FZ220"/>
      <c r="GA220"/>
      <c r="GB220"/>
      <c r="GC220"/>
      <c r="GD220"/>
      <c r="GE220"/>
      <c r="GF220"/>
      <c r="GG220"/>
      <c r="GH220"/>
      <c r="GI220"/>
      <c r="GJ220"/>
      <c r="GK220"/>
      <c r="GL220"/>
      <c r="GM220"/>
      <c r="GN220"/>
      <c r="GO220"/>
      <c r="GP220"/>
      <c r="GQ220"/>
      <c r="GR220"/>
      <c r="GS220"/>
      <c r="GT220"/>
      <c r="GU220"/>
      <c r="GV220"/>
      <c r="GW220"/>
      <c r="GX220"/>
      <c r="GY220"/>
      <c r="GZ220"/>
      <c r="HA220"/>
      <c r="HB220"/>
      <c r="HC220"/>
      <c r="HD220"/>
      <c r="HE220"/>
      <c r="HF220"/>
      <c r="HG220"/>
      <c r="HH220"/>
      <c r="HI220"/>
      <c r="HJ220"/>
      <c r="HK220"/>
      <c r="HL220"/>
      <c r="HM220"/>
      <c r="HN220"/>
      <c r="HO220"/>
      <c r="HP220"/>
      <c r="HQ220"/>
      <c r="HR220"/>
      <c r="HS220"/>
      <c r="HT220"/>
      <c r="HU220"/>
      <c r="HV220"/>
      <c r="HW220"/>
      <c r="HX220"/>
      <c r="HY220"/>
      <c r="HZ220"/>
      <c r="IA220"/>
      <c r="IB220"/>
      <c r="IC220"/>
      <c r="ID220"/>
      <c r="IE220"/>
      <c r="IF220"/>
      <c r="IG220"/>
      <c r="IH220"/>
      <c r="II220"/>
      <c r="IJ220"/>
      <c r="IK220"/>
      <c r="IL220"/>
      <c r="IM220"/>
      <c r="IN220"/>
      <c r="IO220"/>
      <c r="IP220"/>
      <c r="IQ220"/>
      <c r="IR220"/>
      <c r="IS220"/>
      <c r="IT220"/>
      <c r="IU220"/>
      <c r="IV220"/>
      <c r="IW220"/>
      <c r="IX220"/>
      <c r="IY220"/>
      <c r="IZ220"/>
      <c r="JA220"/>
      <c r="JB220"/>
      <c r="JC220"/>
      <c r="JD220"/>
      <c r="JE220"/>
      <c r="JF220"/>
      <c r="JG220"/>
      <c r="JH220"/>
      <c r="JI220"/>
      <c r="JJ220"/>
      <c r="JK220"/>
      <c r="JL220"/>
      <c r="JM220"/>
      <c r="JN220"/>
      <c r="JO220"/>
      <c r="JP220"/>
      <c r="JQ220"/>
      <c r="JR220"/>
      <c r="JS220"/>
      <c r="JT220"/>
      <c r="JU220"/>
      <c r="JV220"/>
      <c r="JW220"/>
      <c r="JX220"/>
      <c r="JY220"/>
      <c r="JZ220"/>
      <c r="KA220"/>
      <c r="KB220"/>
      <c r="KC220"/>
      <c r="KD220"/>
      <c r="KE220"/>
      <c r="KF220"/>
      <c r="KG220"/>
      <c r="KH220"/>
      <c r="KI220"/>
      <c r="KJ220"/>
      <c r="KK220"/>
      <c r="KL220"/>
      <c r="KM220"/>
      <c r="KN220"/>
      <c r="KO220"/>
      <c r="KP220"/>
      <c r="KQ220"/>
      <c r="KR220"/>
      <c r="KS220"/>
      <c r="KT220"/>
      <c r="KU220"/>
      <c r="KV220"/>
      <c r="KW220"/>
      <c r="KX220"/>
      <c r="KY220"/>
      <c r="KZ220"/>
      <c r="LA220"/>
      <c r="LB220"/>
      <c r="LC220"/>
      <c r="LD220"/>
      <c r="LE220"/>
      <c r="LF220"/>
      <c r="LG220"/>
      <c r="LH220"/>
      <c r="LI220"/>
      <c r="LJ220"/>
      <c r="LK220"/>
      <c r="LL220"/>
      <c r="LM220"/>
      <c r="LN220"/>
      <c r="LO220"/>
      <c r="LP220"/>
      <c r="LQ220"/>
      <c r="LR220"/>
      <c r="LS220"/>
      <c r="LT220"/>
      <c r="LU220"/>
      <c r="LV220"/>
      <c r="LW220"/>
      <c r="LX220"/>
      <c r="LY220"/>
      <c r="LZ220"/>
      <c r="MA220"/>
      <c r="MB220"/>
      <c r="MC220"/>
      <c r="MD220"/>
      <c r="ME220"/>
      <c r="MF220"/>
      <c r="MG220"/>
      <c r="MH220"/>
      <c r="MI220"/>
      <c r="MJ220"/>
      <c r="MK220"/>
      <c r="ML220"/>
      <c r="MM220"/>
      <c r="MN220"/>
      <c r="MO220"/>
      <c r="MP220"/>
      <c r="MQ220"/>
      <c r="MR220"/>
      <c r="MS220"/>
      <c r="MT220"/>
      <c r="MU220"/>
      <c r="MV220"/>
      <c r="MW220"/>
      <c r="MX220"/>
      <c r="MY220"/>
      <c r="MZ220"/>
      <c r="NA220"/>
      <c r="NB220"/>
      <c r="NC220"/>
      <c r="ND220"/>
      <c r="NE220"/>
      <c r="NF220"/>
      <c r="NG220"/>
      <c r="NH220"/>
      <c r="NI220"/>
      <c r="NJ220"/>
      <c r="NK220"/>
      <c r="NL220"/>
      <c r="NM220"/>
      <c r="NN220"/>
      <c r="NO220"/>
      <c r="NP220"/>
      <c r="NQ220"/>
      <c r="NR220"/>
      <c r="NS220"/>
      <c r="NT220"/>
      <c r="NU220"/>
      <c r="NV220"/>
      <c r="NW220"/>
      <c r="NX220"/>
      <c r="NY220"/>
      <c r="NZ220"/>
      <c r="OA220"/>
      <c r="OB220"/>
      <c r="OC220"/>
      <c r="OD220"/>
      <c r="OE220"/>
      <c r="OF220"/>
      <c r="OG220"/>
      <c r="OH220"/>
      <c r="OI220"/>
      <c r="OJ220"/>
      <c r="OK220"/>
      <c r="OL220"/>
      <c r="OM220"/>
      <c r="ON220"/>
      <c r="OO220"/>
      <c r="OP220"/>
      <c r="OQ220"/>
      <c r="OR220"/>
      <c r="OS220"/>
      <c r="OT220"/>
      <c r="OU220"/>
      <c r="OV220"/>
      <c r="OW220"/>
      <c r="OX220"/>
      <c r="OY220"/>
      <c r="OZ220"/>
      <c r="PA220"/>
      <c r="PB220"/>
      <c r="PC220"/>
      <c r="PD220"/>
      <c r="PE220"/>
      <c r="PF220"/>
      <c r="PG220"/>
      <c r="PH220"/>
      <c r="PI220"/>
      <c r="PJ220"/>
      <c r="PK220"/>
      <c r="PL220"/>
      <c r="PM220"/>
      <c r="PN220"/>
      <c r="PO220"/>
      <c r="PP220"/>
      <c r="PQ220"/>
      <c r="PR220"/>
      <c r="PS220"/>
      <c r="PT220"/>
      <c r="PU220"/>
      <c r="PV220"/>
      <c r="PW220"/>
      <c r="PX220"/>
      <c r="PY220"/>
      <c r="PZ220"/>
      <c r="QA220"/>
      <c r="QB220"/>
      <c r="QC220"/>
      <c r="QD220"/>
      <c r="QE220"/>
      <c r="QF220"/>
      <c r="QG220"/>
      <c r="QH220"/>
      <c r="QI220"/>
      <c r="QJ220"/>
      <c r="QK220"/>
      <c r="QL220"/>
      <c r="QM220"/>
      <c r="QN220"/>
      <c r="QO220"/>
      <c r="QP220"/>
      <c r="QQ220"/>
      <c r="QR220"/>
      <c r="QS220"/>
      <c r="QT220"/>
      <c r="QU220"/>
      <c r="QV220"/>
      <c r="QW220"/>
      <c r="QX220"/>
      <c r="QY220"/>
      <c r="QZ220"/>
      <c r="RA220"/>
      <c r="RB220"/>
      <c r="RC220"/>
      <c r="RD220"/>
      <c r="RE220"/>
      <c r="RF220"/>
      <c r="RG220"/>
      <c r="RH220"/>
      <c r="RI220"/>
      <c r="RJ220"/>
      <c r="RK220"/>
      <c r="RL220"/>
      <c r="RM220"/>
      <c r="RN220"/>
      <c r="RO220"/>
      <c r="RP220"/>
      <c r="RQ220"/>
      <c r="RR220"/>
      <c r="RS220"/>
      <c r="RT220"/>
      <c r="RU220"/>
      <c r="RV220"/>
      <c r="RW220"/>
      <c r="RX220"/>
      <c r="RY220"/>
      <c r="RZ220"/>
      <c r="SA220"/>
      <c r="SB220"/>
      <c r="SC220"/>
      <c r="SD220"/>
      <c r="SE220"/>
      <c r="SF220"/>
      <c r="SG220"/>
      <c r="SH220"/>
      <c r="SI220"/>
      <c r="SJ220"/>
      <c r="SK220"/>
      <c r="SL220"/>
      <c r="SM220"/>
      <c r="SN220"/>
      <c r="SO220"/>
      <c r="SP220"/>
      <c r="SQ220"/>
      <c r="SR220"/>
      <c r="SS220"/>
      <c r="ST220"/>
      <c r="SU220"/>
      <c r="SV220"/>
      <c r="SW220"/>
      <c r="SX220"/>
      <c r="SY220"/>
      <c r="SZ220"/>
      <c r="TA220"/>
      <c r="TB220"/>
      <c r="TC220"/>
      <c r="TD220"/>
      <c r="TE220"/>
      <c r="TF220"/>
      <c r="TG220"/>
      <c r="TH220"/>
      <c r="TI220"/>
      <c r="TJ220"/>
      <c r="TK220"/>
      <c r="TL220"/>
      <c r="TM220"/>
      <c r="TN220"/>
      <c r="TO220"/>
      <c r="TP220"/>
      <c r="TQ220"/>
      <c r="TR220"/>
      <c r="TS220"/>
      <c r="TT220"/>
      <c r="TU220"/>
      <c r="TV220"/>
      <c r="TW220"/>
      <c r="TX220"/>
      <c r="TY220"/>
      <c r="TZ220"/>
      <c r="UA220"/>
      <c r="UB220"/>
      <c r="UC220"/>
      <c r="UD220"/>
      <c r="UE220"/>
      <c r="UF220"/>
      <c r="UG220"/>
      <c r="UH220"/>
      <c r="UI220"/>
      <c r="UJ220"/>
      <c r="UK220"/>
      <c r="UL220"/>
      <c r="UM220"/>
      <c r="UN220"/>
      <c r="UO220"/>
      <c r="UP220"/>
      <c r="UQ220"/>
      <c r="UR220"/>
      <c r="US220"/>
      <c r="UT220"/>
      <c r="UU220"/>
      <c r="UV220"/>
      <c r="UW220"/>
      <c r="UX220"/>
      <c r="UY220"/>
      <c r="UZ220"/>
      <c r="VA220"/>
      <c r="VB220"/>
      <c r="VC220"/>
      <c r="VD220"/>
      <c r="VE220"/>
      <c r="VF220"/>
      <c r="VG220"/>
      <c r="VH220"/>
      <c r="VI220"/>
      <c r="VJ220"/>
      <c r="VK220"/>
      <c r="VL220"/>
      <c r="VM220"/>
      <c r="VN220"/>
      <c r="VO220"/>
      <c r="VP220"/>
      <c r="VQ220"/>
      <c r="VR220"/>
      <c r="VS220"/>
      <c r="VT220"/>
      <c r="VU220"/>
      <c r="VV220"/>
      <c r="VW220"/>
      <c r="VX220"/>
      <c r="VY220"/>
      <c r="VZ220"/>
      <c r="WA220"/>
      <c r="WB220"/>
      <c r="WC220"/>
      <c r="WD220"/>
      <c r="WE220"/>
      <c r="WF220"/>
      <c r="WG220"/>
      <c r="WH220"/>
      <c r="WI220"/>
      <c r="WJ220"/>
      <c r="WK220"/>
      <c r="WL220"/>
      <c r="WM220"/>
      <c r="WN220"/>
      <c r="WO220"/>
      <c r="WP220"/>
      <c r="WQ220"/>
      <c r="WR220"/>
      <c r="WS220"/>
      <c r="WT220"/>
      <c r="WU220"/>
      <c r="WV220"/>
      <c r="WW220"/>
      <c r="WX220"/>
      <c r="WY220"/>
      <c r="WZ220"/>
      <c r="XA220"/>
      <c r="XB220"/>
      <c r="XC220"/>
      <c r="XD220"/>
      <c r="XE220"/>
      <c r="XF220"/>
      <c r="XG220"/>
      <c r="XH220"/>
      <c r="XI220"/>
      <c r="XJ220"/>
      <c r="XK220"/>
      <c r="XL220"/>
      <c r="XM220"/>
      <c r="XN220"/>
      <c r="XO220"/>
      <c r="XP220"/>
      <c r="XQ220"/>
      <c r="XR220"/>
      <c r="XS220"/>
      <c r="XT220"/>
      <c r="XU220"/>
      <c r="XV220"/>
      <c r="XW220"/>
      <c r="XX220"/>
      <c r="XY220"/>
      <c r="XZ220"/>
      <c r="YA220"/>
      <c r="YB220"/>
      <c r="YC220"/>
      <c r="YD220"/>
      <c r="YE220"/>
      <c r="YF220"/>
      <c r="YG220"/>
      <c r="YH220"/>
      <c r="YI220"/>
      <c r="YJ220"/>
      <c r="YK220"/>
      <c r="YL220"/>
      <c r="YM220"/>
      <c r="YN220"/>
      <c r="YO220"/>
      <c r="YP220"/>
      <c r="YQ220"/>
      <c r="YR220"/>
      <c r="YS220"/>
      <c r="YT220"/>
      <c r="YU220"/>
      <c r="YV220"/>
      <c r="YW220"/>
      <c r="YX220"/>
      <c r="YY220"/>
      <c r="YZ220"/>
      <c r="ZA220"/>
      <c r="ZB220"/>
      <c r="ZC220"/>
      <c r="ZD220"/>
      <c r="ZE220"/>
      <c r="ZF220"/>
      <c r="ZG220"/>
      <c r="ZH220"/>
      <c r="ZI220"/>
      <c r="ZJ220"/>
      <c r="ZK220"/>
      <c r="ZL220"/>
      <c r="ZM220"/>
      <c r="ZN220"/>
      <c r="ZO220"/>
      <c r="ZP220"/>
      <c r="ZQ220"/>
      <c r="ZR220"/>
      <c r="ZS220"/>
      <c r="ZT220"/>
      <c r="ZU220"/>
      <c r="ZV220"/>
      <c r="ZW220"/>
      <c r="ZX220"/>
      <c r="ZY220"/>
      <c r="ZZ220" s="52"/>
      <c r="AAA220" s="192"/>
      <c r="AAB220"/>
      <c r="AAC220"/>
      <c r="AAD220" s="90"/>
      <c r="AAE220" s="520">
        <f t="shared" ref="AAE220:AAE227" si="164">IF(AND(S.AC.InvolveMeeting1="Y",S.AC.CommitteeInvolved="Y",S.AC.Presentation1="Y"),1,0)</f>
        <v>0</v>
      </c>
      <c r="AAF220" s="190" t="s">
        <v>52</v>
      </c>
      <c r="AAG220" s="39"/>
      <c r="AAH220" s="39"/>
      <c r="AAI220" s="39"/>
      <c r="AAJ220" s="55"/>
      <c r="AAK220" s="55"/>
      <c r="AAL220" s="90"/>
    </row>
    <row r="221" spans="1:715" s="23" customFormat="1" ht="15" hidden="1" customHeight="1" outlineLevel="3">
      <c r="A221" s="171"/>
      <c r="B221" s="662" t="s">
        <v>156</v>
      </c>
      <c r="C221" s="362" t="s">
        <v>0</v>
      </c>
      <c r="D221" s="454"/>
      <c r="E221" s="442"/>
      <c r="F221" s="442"/>
      <c r="G221" s="442"/>
      <c r="H221" s="442"/>
      <c r="I221" s="244"/>
      <c r="J221" s="193"/>
      <c r="K221" s="193"/>
      <c r="L221" s="46"/>
      <c r="M221" s="46"/>
      <c r="N221" s="46"/>
      <c r="O221" s="46"/>
      <c r="P221" s="46"/>
      <c r="Q221" s="46"/>
      <c r="R221" s="46"/>
      <c r="S221" s="46"/>
      <c r="T221" s="46"/>
      <c r="U221" s="46"/>
      <c r="V221" s="46"/>
      <c r="W221" s="46"/>
      <c r="X221" s="46"/>
      <c r="Y221" s="46"/>
      <c r="Z221" s="46"/>
      <c r="AA221" s="46"/>
      <c r="AB221" s="46"/>
      <c r="AC221" s="46"/>
      <c r="AD221" s="46"/>
      <c r="AE221" s="46"/>
      <c r="AF221" s="46"/>
      <c r="AG221" s="46"/>
      <c r="AH221" s="46"/>
      <c r="AI221" s="46"/>
      <c r="AJ221" s="46"/>
      <c r="AK221" s="46"/>
      <c r="AL221" s="46"/>
      <c r="AM221" s="46"/>
      <c r="AN221" s="46"/>
      <c r="AO221" s="46"/>
      <c r="AP221" s="46"/>
      <c r="AQ221" s="46"/>
      <c r="AR221" s="46"/>
      <c r="AS221" s="46"/>
      <c r="AT221" s="46"/>
      <c r="AU221" s="46"/>
      <c r="AV221" s="46"/>
      <c r="AW221" s="46"/>
      <c r="AX221" s="46"/>
      <c r="AY221" s="46"/>
      <c r="AZ221" s="46"/>
      <c r="BA221" s="46"/>
      <c r="BB221" s="46"/>
      <c r="BC221" s="46"/>
      <c r="BD221" s="46"/>
      <c r="BE221" s="46"/>
      <c r="BF221" s="46"/>
      <c r="BG221" s="46"/>
      <c r="BH221" s="46"/>
      <c r="BI221" s="46"/>
      <c r="BJ221" s="46"/>
      <c r="BK221" s="46"/>
      <c r="BL221" s="46"/>
      <c r="BM221" s="46"/>
      <c r="BN221" s="46"/>
      <c r="BO221" s="46"/>
      <c r="BP221" s="46"/>
      <c r="BQ221" s="46"/>
      <c r="BR221" s="46"/>
      <c r="BS221" s="46"/>
      <c r="BT221" s="46"/>
      <c r="BU221" s="46"/>
      <c r="BV221" s="46"/>
      <c r="BW221" s="46"/>
      <c r="BX221" s="46"/>
      <c r="BY221" s="46"/>
      <c r="BZ221" s="46"/>
      <c r="CA221" s="46"/>
      <c r="CB221" s="46"/>
      <c r="CC221" s="46"/>
      <c r="CD221" s="46"/>
      <c r="CE221" s="46"/>
      <c r="CF221" s="46"/>
      <c r="CG221" s="46"/>
      <c r="CH221" s="46"/>
      <c r="CI221" s="46"/>
      <c r="CJ221" s="46"/>
      <c r="CK221" s="46"/>
      <c r="CL221" s="46"/>
      <c r="CM221" s="46"/>
      <c r="CN221" s="46"/>
      <c r="CO221" s="46"/>
      <c r="CP221" s="46"/>
      <c r="CQ221" s="46"/>
      <c r="CR221" s="46"/>
      <c r="CS221" s="46"/>
      <c r="CT221" s="46"/>
      <c r="CU221" s="46"/>
      <c r="CV221" s="46"/>
      <c r="CW221" s="46"/>
      <c r="CX221" s="46"/>
      <c r="CY221" s="46"/>
      <c r="CZ221" s="46"/>
      <c r="DA221" s="46"/>
      <c r="DB221" s="46"/>
      <c r="DC221" s="46"/>
      <c r="DD221" s="46"/>
      <c r="DE221" s="46"/>
      <c r="DF221" s="46"/>
      <c r="DG221" s="46"/>
      <c r="DH221" s="46"/>
      <c r="DI221" s="46"/>
      <c r="DJ221" s="46"/>
      <c r="DK221" s="46"/>
      <c r="DL221" s="46"/>
      <c r="DM221" s="46"/>
      <c r="DN221" s="46"/>
      <c r="DO221" s="46"/>
      <c r="DP221" s="46"/>
      <c r="DQ221"/>
      <c r="DR221"/>
      <c r="DS221"/>
      <c r="DT221"/>
      <c r="DU221"/>
      <c r="DV221"/>
      <c r="DW221"/>
      <c r="DX221"/>
      <c r="DY221"/>
      <c r="DZ221"/>
      <c r="EA221"/>
      <c r="EB221"/>
      <c r="EC221"/>
      <c r="ED221"/>
      <c r="EE221"/>
      <c r="EF221"/>
      <c r="EG221"/>
      <c r="EH221"/>
      <c r="EI221"/>
      <c r="EJ221"/>
      <c r="EK221"/>
      <c r="EL221"/>
      <c r="EM221"/>
      <c r="EN221"/>
      <c r="EO221"/>
      <c r="EP221"/>
      <c r="EQ221"/>
      <c r="ER221"/>
      <c r="ES221"/>
      <c r="ET221"/>
      <c r="EU221"/>
      <c r="EV221"/>
      <c r="EW221"/>
      <c r="EX221"/>
      <c r="EY221"/>
      <c r="EZ221"/>
      <c r="FA221"/>
      <c r="FB221"/>
      <c r="FC221"/>
      <c r="FD221"/>
      <c r="FE221"/>
      <c r="FF221"/>
      <c r="FG221"/>
      <c r="FH221"/>
      <c r="FI221"/>
      <c r="FJ221"/>
      <c r="FK221"/>
      <c r="FL221"/>
      <c r="FM221"/>
      <c r="FN221"/>
      <c r="FO221"/>
      <c r="FP221"/>
      <c r="FQ221"/>
      <c r="FR221"/>
      <c r="FS221"/>
      <c r="FT221"/>
      <c r="FU221"/>
      <c r="FV221"/>
      <c r="FW221"/>
      <c r="FX221"/>
      <c r="FY221"/>
      <c r="FZ221"/>
      <c r="GA221"/>
      <c r="GB221"/>
      <c r="GC221"/>
      <c r="GD221"/>
      <c r="GE221"/>
      <c r="GF221"/>
      <c r="GG221"/>
      <c r="GH221"/>
      <c r="GI221"/>
      <c r="GJ221"/>
      <c r="GK221"/>
      <c r="GL221"/>
      <c r="GM221"/>
      <c r="GN221"/>
      <c r="GO221"/>
      <c r="GP221"/>
      <c r="GQ221"/>
      <c r="GR221"/>
      <c r="GS221"/>
      <c r="GT221"/>
      <c r="GU221"/>
      <c r="GV221"/>
      <c r="GW221"/>
      <c r="GX221"/>
      <c r="GY221"/>
      <c r="GZ221"/>
      <c r="HA221"/>
      <c r="HB221"/>
      <c r="HC221"/>
      <c r="HD221"/>
      <c r="HE221"/>
      <c r="HF221"/>
      <c r="HG221"/>
      <c r="HH221"/>
      <c r="HI221"/>
      <c r="HJ221"/>
      <c r="HK221"/>
      <c r="HL221"/>
      <c r="HM221"/>
      <c r="HN221"/>
      <c r="HO221"/>
      <c r="HP221"/>
      <c r="HQ221"/>
      <c r="HR221"/>
      <c r="HS221"/>
      <c r="HT221"/>
      <c r="HU221"/>
      <c r="HV221"/>
      <c r="HW221"/>
      <c r="HX221"/>
      <c r="HY221"/>
      <c r="HZ221"/>
      <c r="IA221"/>
      <c r="IB221"/>
      <c r="IC221"/>
      <c r="ID221"/>
      <c r="IE221"/>
      <c r="IF221"/>
      <c r="IG221"/>
      <c r="IH221"/>
      <c r="II221"/>
      <c r="IJ221"/>
      <c r="IK221"/>
      <c r="IL221"/>
      <c r="IM221"/>
      <c r="IN221"/>
      <c r="IO221"/>
      <c r="IP221"/>
      <c r="IQ221"/>
      <c r="IR221"/>
      <c r="IS221"/>
      <c r="IT221"/>
      <c r="IU221"/>
      <c r="IV221"/>
      <c r="IW221"/>
      <c r="IX221"/>
      <c r="IY221"/>
      <c r="IZ221"/>
      <c r="JA221"/>
      <c r="JB221"/>
      <c r="JC221"/>
      <c r="JD221"/>
      <c r="JE221"/>
      <c r="JF221"/>
      <c r="JG221"/>
      <c r="JH221"/>
      <c r="JI221"/>
      <c r="JJ221"/>
      <c r="JK221"/>
      <c r="JL221"/>
      <c r="JM221"/>
      <c r="JN221"/>
      <c r="JO221"/>
      <c r="JP221"/>
      <c r="JQ221"/>
      <c r="JR221"/>
      <c r="JS221"/>
      <c r="JT221"/>
      <c r="JU221"/>
      <c r="JV221"/>
      <c r="JW221"/>
      <c r="JX221"/>
      <c r="JY221"/>
      <c r="JZ221"/>
      <c r="KA221"/>
      <c r="KB221"/>
      <c r="KC221"/>
      <c r="KD221"/>
      <c r="KE221"/>
      <c r="KF221"/>
      <c r="KG221"/>
      <c r="KH221"/>
      <c r="KI221"/>
      <c r="KJ221"/>
      <c r="KK221"/>
      <c r="KL221"/>
      <c r="KM221"/>
      <c r="KN221"/>
      <c r="KO221"/>
      <c r="KP221"/>
      <c r="KQ221"/>
      <c r="KR221"/>
      <c r="KS221"/>
      <c r="KT221"/>
      <c r="KU221"/>
      <c r="KV221"/>
      <c r="KW221"/>
      <c r="KX221"/>
      <c r="KY221"/>
      <c r="KZ221"/>
      <c r="LA221"/>
      <c r="LB221"/>
      <c r="LC221"/>
      <c r="LD221"/>
      <c r="LE221"/>
      <c r="LF221"/>
      <c r="LG221"/>
      <c r="LH221"/>
      <c r="LI221"/>
      <c r="LJ221"/>
      <c r="LK221"/>
      <c r="LL221"/>
      <c r="LM221"/>
      <c r="LN221"/>
      <c r="LO221"/>
      <c r="LP221"/>
      <c r="LQ221"/>
      <c r="LR221"/>
      <c r="LS221"/>
      <c r="LT221"/>
      <c r="LU221"/>
      <c r="LV221"/>
      <c r="LW221"/>
      <c r="LX221"/>
      <c r="LY221"/>
      <c r="LZ221"/>
      <c r="MA221"/>
      <c r="MB221"/>
      <c r="MC221"/>
      <c r="MD221"/>
      <c r="ME221"/>
      <c r="MF221"/>
      <c r="MG221"/>
      <c r="MH221"/>
      <c r="MI221"/>
      <c r="MJ221"/>
      <c r="MK221"/>
      <c r="ML221"/>
      <c r="MM221"/>
      <c r="MN221"/>
      <c r="MO221"/>
      <c r="MP221"/>
      <c r="MQ221"/>
      <c r="MR221"/>
      <c r="MS221"/>
      <c r="MT221"/>
      <c r="MU221"/>
      <c r="MV221"/>
      <c r="MW221"/>
      <c r="MX221"/>
      <c r="MY221"/>
      <c r="MZ221"/>
      <c r="NA221"/>
      <c r="NB221"/>
      <c r="NC221"/>
      <c r="ND221"/>
      <c r="NE221"/>
      <c r="NF221"/>
      <c r="NG221"/>
      <c r="NH221"/>
      <c r="NI221"/>
      <c r="NJ221"/>
      <c r="NK221"/>
      <c r="NL221"/>
      <c r="NM221"/>
      <c r="NN221"/>
      <c r="NO221"/>
      <c r="NP221"/>
      <c r="NQ221"/>
      <c r="NR221"/>
      <c r="NS221"/>
      <c r="NT221"/>
      <c r="NU221"/>
      <c r="NV221"/>
      <c r="NW221"/>
      <c r="NX221"/>
      <c r="NY221"/>
      <c r="NZ221"/>
      <c r="OA221"/>
      <c r="OB221"/>
      <c r="OC221"/>
      <c r="OD221"/>
      <c r="OE221"/>
      <c r="OF221"/>
      <c r="OG221"/>
      <c r="OH221"/>
      <c r="OI221"/>
      <c r="OJ221"/>
      <c r="OK221"/>
      <c r="OL221"/>
      <c r="OM221"/>
      <c r="ON221"/>
      <c r="OO221"/>
      <c r="OP221"/>
      <c r="OQ221"/>
      <c r="OR221"/>
      <c r="OS221"/>
      <c r="OT221"/>
      <c r="OU221"/>
      <c r="OV221"/>
      <c r="OW221"/>
      <c r="OX221"/>
      <c r="OY221"/>
      <c r="OZ221"/>
      <c r="PA221"/>
      <c r="PB221"/>
      <c r="PC221"/>
      <c r="PD221"/>
      <c r="PE221"/>
      <c r="PF221"/>
      <c r="PG221"/>
      <c r="PH221"/>
      <c r="PI221"/>
      <c r="PJ221"/>
      <c r="PK221"/>
      <c r="PL221"/>
      <c r="PM221"/>
      <c r="PN221"/>
      <c r="PO221"/>
      <c r="PP221"/>
      <c r="PQ221"/>
      <c r="PR221"/>
      <c r="PS221"/>
      <c r="PT221"/>
      <c r="PU221"/>
      <c r="PV221"/>
      <c r="PW221"/>
      <c r="PX221"/>
      <c r="PY221"/>
      <c r="PZ221"/>
      <c r="QA221"/>
      <c r="QB221"/>
      <c r="QC221"/>
      <c r="QD221"/>
      <c r="QE221"/>
      <c r="QF221"/>
      <c r="QG221"/>
      <c r="QH221"/>
      <c r="QI221"/>
      <c r="QJ221"/>
      <c r="QK221"/>
      <c r="QL221"/>
      <c r="QM221"/>
      <c r="QN221"/>
      <c r="QO221"/>
      <c r="QP221"/>
      <c r="QQ221"/>
      <c r="QR221"/>
      <c r="QS221"/>
      <c r="QT221"/>
      <c r="QU221"/>
      <c r="QV221"/>
      <c r="QW221"/>
      <c r="QX221"/>
      <c r="QY221"/>
      <c r="QZ221"/>
      <c r="RA221"/>
      <c r="RB221"/>
      <c r="RC221"/>
      <c r="RD221"/>
      <c r="RE221"/>
      <c r="RF221"/>
      <c r="RG221"/>
      <c r="RH221"/>
      <c r="RI221"/>
      <c r="RJ221"/>
      <c r="RK221"/>
      <c r="RL221"/>
      <c r="RM221"/>
      <c r="RN221"/>
      <c r="RO221"/>
      <c r="RP221"/>
      <c r="RQ221"/>
      <c r="RR221"/>
      <c r="RS221"/>
      <c r="RT221"/>
      <c r="RU221"/>
      <c r="RV221"/>
      <c r="RW221"/>
      <c r="RX221"/>
      <c r="RY221"/>
      <c r="RZ221"/>
      <c r="SA221"/>
      <c r="SB221"/>
      <c r="SC221"/>
      <c r="SD221"/>
      <c r="SE221"/>
      <c r="SF221"/>
      <c r="SG221"/>
      <c r="SH221"/>
      <c r="SI221"/>
      <c r="SJ221"/>
      <c r="SK221"/>
      <c r="SL221"/>
      <c r="SM221"/>
      <c r="SN221"/>
      <c r="SO221"/>
      <c r="SP221"/>
      <c r="SQ221"/>
      <c r="SR221"/>
      <c r="SS221"/>
      <c r="ST221"/>
      <c r="SU221"/>
      <c r="SV221"/>
      <c r="SW221"/>
      <c r="SX221"/>
      <c r="SY221"/>
      <c r="SZ221"/>
      <c r="TA221"/>
      <c r="TB221"/>
      <c r="TC221"/>
      <c r="TD221"/>
      <c r="TE221"/>
      <c r="TF221"/>
      <c r="TG221"/>
      <c r="TH221"/>
      <c r="TI221"/>
      <c r="TJ221"/>
      <c r="TK221"/>
      <c r="TL221"/>
      <c r="TM221"/>
      <c r="TN221"/>
      <c r="TO221"/>
      <c r="TP221"/>
      <c r="TQ221"/>
      <c r="TR221"/>
      <c r="TS221"/>
      <c r="TT221"/>
      <c r="TU221"/>
      <c r="TV221"/>
      <c r="TW221"/>
      <c r="TX221"/>
      <c r="TY221"/>
      <c r="TZ221"/>
      <c r="UA221"/>
      <c r="UB221"/>
      <c r="UC221"/>
      <c r="UD221"/>
      <c r="UE221"/>
      <c r="UF221"/>
      <c r="UG221"/>
      <c r="UH221"/>
      <c r="UI221"/>
      <c r="UJ221"/>
      <c r="UK221"/>
      <c r="UL221"/>
      <c r="UM221"/>
      <c r="UN221"/>
      <c r="UO221"/>
      <c r="UP221"/>
      <c r="UQ221"/>
      <c r="UR221"/>
      <c r="US221"/>
      <c r="UT221"/>
      <c r="UU221"/>
      <c r="UV221"/>
      <c r="UW221"/>
      <c r="UX221"/>
      <c r="UY221"/>
      <c r="UZ221"/>
      <c r="VA221"/>
      <c r="VB221"/>
      <c r="VC221"/>
      <c r="VD221"/>
      <c r="VE221"/>
      <c r="VF221"/>
      <c r="VG221"/>
      <c r="VH221"/>
      <c r="VI221"/>
      <c r="VJ221"/>
      <c r="VK221"/>
      <c r="VL221"/>
      <c r="VM221"/>
      <c r="VN221"/>
      <c r="VO221"/>
      <c r="VP221"/>
      <c r="VQ221"/>
      <c r="VR221"/>
      <c r="VS221"/>
      <c r="VT221"/>
      <c r="VU221"/>
      <c r="VV221"/>
      <c r="VW221"/>
      <c r="VX221"/>
      <c r="VY221"/>
      <c r="VZ221"/>
      <c r="WA221"/>
      <c r="WB221"/>
      <c r="WC221"/>
      <c r="WD221"/>
      <c r="WE221"/>
      <c r="WF221"/>
      <c r="WG221"/>
      <c r="WH221"/>
      <c r="WI221"/>
      <c r="WJ221"/>
      <c r="WK221"/>
      <c r="WL221"/>
      <c r="WM221"/>
      <c r="WN221"/>
      <c r="WO221"/>
      <c r="WP221"/>
      <c r="WQ221"/>
      <c r="WR221"/>
      <c r="WS221"/>
      <c r="WT221"/>
      <c r="WU221"/>
      <c r="WV221"/>
      <c r="WW221"/>
      <c r="WX221"/>
      <c r="WY221"/>
      <c r="WZ221"/>
      <c r="XA221"/>
      <c r="XB221"/>
      <c r="XC221"/>
      <c r="XD221"/>
      <c r="XE221"/>
      <c r="XF221"/>
      <c r="XG221"/>
      <c r="XH221"/>
      <c r="XI221"/>
      <c r="XJ221"/>
      <c r="XK221"/>
      <c r="XL221"/>
      <c r="XM221"/>
      <c r="XN221"/>
      <c r="XO221"/>
      <c r="XP221"/>
      <c r="XQ221"/>
      <c r="XR221"/>
      <c r="XS221"/>
      <c r="XT221"/>
      <c r="XU221"/>
      <c r="XV221"/>
      <c r="XW221"/>
      <c r="XX221"/>
      <c r="XY221"/>
      <c r="XZ221"/>
      <c r="YA221"/>
      <c r="YB221"/>
      <c r="YC221"/>
      <c r="YD221"/>
      <c r="YE221"/>
      <c r="YF221"/>
      <c r="YG221"/>
      <c r="YH221"/>
      <c r="YI221"/>
      <c r="YJ221"/>
      <c r="YK221"/>
      <c r="YL221"/>
      <c r="YM221"/>
      <c r="YN221"/>
      <c r="YO221"/>
      <c r="YP221"/>
      <c r="YQ221"/>
      <c r="YR221"/>
      <c r="YS221"/>
      <c r="YT221"/>
      <c r="YU221"/>
      <c r="YV221"/>
      <c r="YW221"/>
      <c r="YX221"/>
      <c r="YY221"/>
      <c r="YZ221"/>
      <c r="ZA221"/>
      <c r="ZB221"/>
      <c r="ZC221"/>
      <c r="ZD221"/>
      <c r="ZE221"/>
      <c r="ZF221"/>
      <c r="ZG221"/>
      <c r="ZH221"/>
      <c r="ZI221"/>
      <c r="ZJ221"/>
      <c r="ZK221"/>
      <c r="ZL221"/>
      <c r="ZM221"/>
      <c r="ZN221"/>
      <c r="ZO221"/>
      <c r="ZP221"/>
      <c r="ZQ221"/>
      <c r="ZR221"/>
      <c r="ZS221"/>
      <c r="ZT221"/>
      <c r="ZU221"/>
      <c r="ZV221"/>
      <c r="ZW221"/>
      <c r="ZX221"/>
      <c r="ZY221"/>
      <c r="ZZ221" s="52"/>
      <c r="AAA221" s="192"/>
      <c r="AAD221" s="90"/>
      <c r="AAE221" s="520">
        <f t="shared" si="164"/>
        <v>0</v>
      </c>
      <c r="AAF221" s="190" t="s">
        <v>52</v>
      </c>
      <c r="AAG221" s="39"/>
      <c r="AAH221" s="39"/>
      <c r="AAI221" s="60"/>
      <c r="AAJ221" s="55"/>
      <c r="AAK221" s="55"/>
      <c r="AAL221" s="90"/>
    </row>
    <row r="222" spans="1:715" ht="15" hidden="1" customHeight="1" outlineLevel="3">
      <c r="A222" s="171"/>
      <c r="B222" s="663" t="str">
        <f>AAK222</f>
        <v>* drafts optional AC.PRESENTATION.01.16.00</v>
      </c>
      <c r="C222" s="790" t="str">
        <f>HYPERLINK("http://deq05/intranet/communication/docs/DEQAgencyTemplate1.potx","i")</f>
        <v>i</v>
      </c>
      <c r="D222" s="511"/>
      <c r="E222" s="342">
        <f>NETWORKDAYS(G222,H222,S.DDL_DEQClosed)</f>
        <v>1</v>
      </c>
      <c r="F222" s="457">
        <f ca="1">IF(YEAR(H222)&gt;2000,NETWORKDAYS(TODAY(),H222,S.DDL_DEQClosed),0)</f>
        <v>0</v>
      </c>
      <c r="G222" s="451">
        <f t="shared" si="149"/>
        <v>2</v>
      </c>
      <c r="H222" s="343">
        <f>AAH222</f>
        <v>2</v>
      </c>
      <c r="I222" s="244"/>
      <c r="J222" s="193"/>
      <c r="K222" s="193"/>
      <c r="L222" s="46"/>
      <c r="M222" s="46"/>
      <c r="N222" s="46"/>
      <c r="O222" s="46"/>
      <c r="P222" s="46"/>
      <c r="Q222" s="46"/>
      <c r="R222" s="46"/>
      <c r="S222" s="46"/>
      <c r="T222" s="46"/>
      <c r="U222" s="46"/>
      <c r="V222" s="46"/>
      <c r="W222" s="46"/>
      <c r="X222" s="46"/>
      <c r="Y222" s="46"/>
      <c r="Z222" s="46"/>
      <c r="AA222" s="46"/>
      <c r="AB222" s="46"/>
      <c r="AC222" s="46"/>
      <c r="AD222" s="46"/>
      <c r="AE222" s="46"/>
      <c r="AF222" s="46"/>
      <c r="AG222" s="46"/>
      <c r="AH222" s="46"/>
      <c r="AI222" s="46"/>
      <c r="AJ222" s="46"/>
      <c r="AK222" s="46"/>
      <c r="AL222" s="46"/>
      <c r="AM222" s="46"/>
      <c r="AN222" s="46"/>
      <c r="AO222" s="46"/>
      <c r="AP222" s="46"/>
      <c r="AQ222" s="46"/>
      <c r="AR222" s="46"/>
      <c r="AS222" s="46"/>
      <c r="AT222" s="46"/>
      <c r="AU222" s="46"/>
      <c r="AV222" s="46"/>
      <c r="AW222" s="46"/>
      <c r="AX222" s="46"/>
      <c r="AY222" s="46"/>
      <c r="AZ222" s="46"/>
      <c r="BA222" s="46"/>
      <c r="BB222" s="46"/>
      <c r="BC222" s="46"/>
      <c r="BD222" s="46"/>
      <c r="BE222" s="46"/>
      <c r="BF222" s="46"/>
      <c r="BG222" s="46"/>
      <c r="BH222" s="46"/>
      <c r="BI222" s="46"/>
      <c r="BJ222" s="46"/>
      <c r="BK222" s="46"/>
      <c r="BL222" s="46"/>
      <c r="BM222" s="46"/>
      <c r="BN222" s="46"/>
      <c r="BO222" s="46"/>
      <c r="BP222" s="46"/>
      <c r="BQ222" s="46"/>
      <c r="BR222" s="46"/>
      <c r="BS222" s="46"/>
      <c r="BT222" s="46"/>
      <c r="BU222" s="46"/>
      <c r="BV222" s="46"/>
      <c r="BW222" s="46"/>
      <c r="BX222" s="46"/>
      <c r="BY222" s="46"/>
      <c r="BZ222" s="46"/>
      <c r="CA222" s="46"/>
      <c r="CB222" s="46"/>
      <c r="CC222" s="46"/>
      <c r="CD222" s="46"/>
      <c r="CE222" s="46"/>
      <c r="CF222" s="46"/>
      <c r="CG222" s="46"/>
      <c r="CH222" s="46"/>
      <c r="CI222" s="46"/>
      <c r="CJ222" s="46"/>
      <c r="CK222" s="46"/>
      <c r="CL222" s="46"/>
      <c r="CM222" s="46"/>
      <c r="CN222" s="46"/>
      <c r="CO222" s="46"/>
      <c r="CP222" s="46"/>
      <c r="CQ222" s="46"/>
      <c r="CR222" s="46"/>
      <c r="CS222" s="46"/>
      <c r="CT222" s="46"/>
      <c r="CU222" s="46"/>
      <c r="CV222" s="46"/>
      <c r="CW222" s="46"/>
      <c r="CX222" s="46"/>
      <c r="CY222" s="46"/>
      <c r="CZ222" s="46"/>
      <c r="DA222" s="46"/>
      <c r="DB222" s="46"/>
      <c r="DC222" s="46"/>
      <c r="DD222" s="46"/>
      <c r="DE222" s="46"/>
      <c r="DF222" s="46"/>
      <c r="DG222" s="46"/>
      <c r="DH222" s="46"/>
      <c r="DI222" s="46"/>
      <c r="DJ222" s="46"/>
      <c r="DK222" s="46"/>
      <c r="DL222" s="46"/>
      <c r="DM222" s="46"/>
      <c r="DN222" s="46"/>
      <c r="DO222" s="46"/>
      <c r="DP222" s="46"/>
      <c r="AAA222" s="192"/>
      <c r="AAD222" s="90"/>
      <c r="AAE222" s="520">
        <f t="shared" si="164"/>
        <v>0</v>
      </c>
      <c r="AAF222" s="90" t="s">
        <v>0</v>
      </c>
      <c r="AAG222" s="73">
        <f>G219</f>
        <v>2</v>
      </c>
      <c r="AAH222" s="73">
        <f>G222</f>
        <v>2</v>
      </c>
      <c r="AAI222" s="60"/>
      <c r="AAJ222" s="55"/>
      <c r="AAK222" s="92" t="str">
        <f>"* drafts optional AC.PRESENTATION."&amp;TEXT($G$209,"mm.dd.yy")</f>
        <v>* drafts optional AC.PRESENTATION.01.16.00</v>
      </c>
      <c r="AAL222" s="90"/>
      <c r="AAM222"/>
    </row>
    <row r="223" spans="1:715" s="23" customFormat="1" ht="15" hidden="1" customHeight="1" outlineLevel="3">
      <c r="A223" s="171"/>
      <c r="B223" s="662" t="s">
        <v>156</v>
      </c>
      <c r="C223" s="362" t="s">
        <v>0</v>
      </c>
      <c r="D223" s="454"/>
      <c r="E223" s="453"/>
      <c r="F223" s="453"/>
      <c r="G223" s="453"/>
      <c r="H223" s="453"/>
      <c r="I223" s="244"/>
      <c r="J223" s="193"/>
      <c r="K223" s="193"/>
      <c r="L223" s="46"/>
      <c r="M223" s="46"/>
      <c r="N223" s="46"/>
      <c r="O223" s="46"/>
      <c r="P223" s="46"/>
      <c r="Q223" s="46"/>
      <c r="R223" s="46"/>
      <c r="S223" s="46"/>
      <c r="T223" s="46"/>
      <c r="U223" s="46"/>
      <c r="V223" s="46"/>
      <c r="W223" s="46"/>
      <c r="X223" s="46"/>
      <c r="Y223" s="46"/>
      <c r="Z223" s="46"/>
      <c r="AA223" s="46"/>
      <c r="AB223" s="46"/>
      <c r="AC223" s="46"/>
      <c r="AD223" s="46"/>
      <c r="AE223" s="46"/>
      <c r="AF223" s="46"/>
      <c r="AG223" s="46"/>
      <c r="AH223" s="46"/>
      <c r="AI223" s="46"/>
      <c r="AJ223" s="46"/>
      <c r="AK223" s="46"/>
      <c r="AL223" s="46"/>
      <c r="AM223" s="46"/>
      <c r="AN223" s="46"/>
      <c r="AO223" s="46"/>
      <c r="AP223" s="46"/>
      <c r="AQ223" s="46"/>
      <c r="AR223" s="46"/>
      <c r="AS223" s="46"/>
      <c r="AT223" s="46"/>
      <c r="AU223" s="46"/>
      <c r="AV223" s="46"/>
      <c r="AW223" s="46"/>
      <c r="AX223" s="46"/>
      <c r="AY223" s="46"/>
      <c r="AZ223" s="46"/>
      <c r="BA223" s="46"/>
      <c r="BB223" s="46"/>
      <c r="BC223" s="46"/>
      <c r="BD223" s="46"/>
      <c r="BE223" s="46"/>
      <c r="BF223" s="46"/>
      <c r="BG223" s="46"/>
      <c r="BH223" s="46"/>
      <c r="BI223" s="46"/>
      <c r="BJ223" s="46"/>
      <c r="BK223" s="46"/>
      <c r="BL223" s="46"/>
      <c r="BM223" s="46"/>
      <c r="BN223" s="46"/>
      <c r="BO223" s="46"/>
      <c r="BP223" s="46"/>
      <c r="BQ223" s="46"/>
      <c r="BR223" s="46"/>
      <c r="BS223" s="46"/>
      <c r="BT223" s="46"/>
      <c r="BU223" s="46"/>
      <c r="BV223" s="46"/>
      <c r="BW223" s="46"/>
      <c r="BX223" s="46"/>
      <c r="BY223" s="46"/>
      <c r="BZ223" s="46"/>
      <c r="CA223" s="46"/>
      <c r="CB223" s="46"/>
      <c r="CC223" s="46"/>
      <c r="CD223" s="46"/>
      <c r="CE223" s="46"/>
      <c r="CF223" s="46"/>
      <c r="CG223" s="46"/>
      <c r="CH223" s="46"/>
      <c r="CI223" s="46"/>
      <c r="CJ223" s="46"/>
      <c r="CK223" s="46"/>
      <c r="CL223" s="46"/>
      <c r="CM223" s="46"/>
      <c r="CN223" s="46"/>
      <c r="CO223" s="46"/>
      <c r="CP223" s="46"/>
      <c r="CQ223" s="46"/>
      <c r="CR223" s="46"/>
      <c r="CS223" s="46"/>
      <c r="CT223" s="46"/>
      <c r="CU223" s="46"/>
      <c r="CV223" s="46"/>
      <c r="CW223" s="46"/>
      <c r="CX223" s="46"/>
      <c r="CY223" s="46"/>
      <c r="CZ223" s="46"/>
      <c r="DA223" s="46"/>
      <c r="DB223" s="46"/>
      <c r="DC223" s="46"/>
      <c r="DD223" s="46"/>
      <c r="DE223" s="46"/>
      <c r="DF223" s="46"/>
      <c r="DG223" s="46"/>
      <c r="DH223" s="46"/>
      <c r="DI223" s="46"/>
      <c r="DJ223" s="46"/>
      <c r="DK223" s="46"/>
      <c r="DL223" s="46"/>
      <c r="DM223" s="46"/>
      <c r="DN223" s="46"/>
      <c r="DO223" s="46"/>
      <c r="DP223" s="46"/>
      <c r="DQ223"/>
      <c r="DR223"/>
      <c r="DS223"/>
      <c r="DT223"/>
      <c r="DU223"/>
      <c r="DV223"/>
      <c r="DW223"/>
      <c r="DX223"/>
      <c r="DY223"/>
      <c r="DZ223"/>
      <c r="EA223"/>
      <c r="EB223"/>
      <c r="EC223"/>
      <c r="ED223"/>
      <c r="EE223"/>
      <c r="EF223"/>
      <c r="EG223"/>
      <c r="EH223"/>
      <c r="EI223"/>
      <c r="EJ223"/>
      <c r="EK223"/>
      <c r="EL223"/>
      <c r="EM223"/>
      <c r="EN223"/>
      <c r="EO223"/>
      <c r="EP223"/>
      <c r="EQ223"/>
      <c r="ER223"/>
      <c r="ES223"/>
      <c r="ET223"/>
      <c r="EU223"/>
      <c r="EV223"/>
      <c r="EW223"/>
      <c r="EX223"/>
      <c r="EY223"/>
      <c r="EZ223"/>
      <c r="FA223"/>
      <c r="FB223"/>
      <c r="FC223"/>
      <c r="FD223"/>
      <c r="FE223"/>
      <c r="FF223"/>
      <c r="FG223"/>
      <c r="FH223"/>
      <c r="FI223"/>
      <c r="FJ223"/>
      <c r="FK223"/>
      <c r="FL223"/>
      <c r="FM223"/>
      <c r="FN223"/>
      <c r="FO223"/>
      <c r="FP223"/>
      <c r="FQ223"/>
      <c r="FR223"/>
      <c r="FS223"/>
      <c r="FT223"/>
      <c r="FU223"/>
      <c r="FV223"/>
      <c r="FW223"/>
      <c r="FX223"/>
      <c r="FY223"/>
      <c r="FZ223"/>
      <c r="GA223"/>
      <c r="GB223"/>
      <c r="GC223"/>
      <c r="GD223"/>
      <c r="GE223"/>
      <c r="GF223"/>
      <c r="GG223"/>
      <c r="GH223"/>
      <c r="GI223"/>
      <c r="GJ223"/>
      <c r="GK223"/>
      <c r="GL223"/>
      <c r="GM223"/>
      <c r="GN223"/>
      <c r="GO223"/>
      <c r="GP223"/>
      <c r="GQ223"/>
      <c r="GR223"/>
      <c r="GS223"/>
      <c r="GT223"/>
      <c r="GU223"/>
      <c r="GV223"/>
      <c r="GW223"/>
      <c r="GX223"/>
      <c r="GY223"/>
      <c r="GZ223"/>
      <c r="HA223"/>
      <c r="HB223"/>
      <c r="HC223"/>
      <c r="HD223"/>
      <c r="HE223"/>
      <c r="HF223"/>
      <c r="HG223"/>
      <c r="HH223"/>
      <c r="HI223"/>
      <c r="HJ223"/>
      <c r="HK223"/>
      <c r="HL223"/>
      <c r="HM223"/>
      <c r="HN223"/>
      <c r="HO223"/>
      <c r="HP223"/>
      <c r="HQ223"/>
      <c r="HR223"/>
      <c r="HS223"/>
      <c r="HT223"/>
      <c r="HU223"/>
      <c r="HV223"/>
      <c r="HW223"/>
      <c r="HX223"/>
      <c r="HY223"/>
      <c r="HZ223"/>
      <c r="IA223"/>
      <c r="IB223"/>
      <c r="IC223"/>
      <c r="ID223"/>
      <c r="IE223"/>
      <c r="IF223"/>
      <c r="IG223"/>
      <c r="IH223"/>
      <c r="II223"/>
      <c r="IJ223"/>
      <c r="IK223"/>
      <c r="IL223"/>
      <c r="IM223"/>
      <c r="IN223"/>
      <c r="IO223"/>
      <c r="IP223"/>
      <c r="IQ223"/>
      <c r="IR223"/>
      <c r="IS223"/>
      <c r="IT223"/>
      <c r="IU223"/>
      <c r="IV223"/>
      <c r="IW223"/>
      <c r="IX223"/>
      <c r="IY223"/>
      <c r="IZ223"/>
      <c r="JA223"/>
      <c r="JB223"/>
      <c r="JC223"/>
      <c r="JD223"/>
      <c r="JE223"/>
      <c r="JF223"/>
      <c r="JG223"/>
      <c r="JH223"/>
      <c r="JI223"/>
      <c r="JJ223"/>
      <c r="JK223"/>
      <c r="JL223"/>
      <c r="JM223"/>
      <c r="JN223"/>
      <c r="JO223"/>
      <c r="JP223"/>
      <c r="JQ223"/>
      <c r="JR223"/>
      <c r="JS223"/>
      <c r="JT223"/>
      <c r="JU223"/>
      <c r="JV223"/>
      <c r="JW223"/>
      <c r="JX223"/>
      <c r="JY223"/>
      <c r="JZ223"/>
      <c r="KA223"/>
      <c r="KB223"/>
      <c r="KC223"/>
      <c r="KD223"/>
      <c r="KE223"/>
      <c r="KF223"/>
      <c r="KG223"/>
      <c r="KH223"/>
      <c r="KI223"/>
      <c r="KJ223"/>
      <c r="KK223"/>
      <c r="KL223"/>
      <c r="KM223"/>
      <c r="KN223"/>
      <c r="KO223"/>
      <c r="KP223"/>
      <c r="KQ223"/>
      <c r="KR223"/>
      <c r="KS223"/>
      <c r="KT223"/>
      <c r="KU223"/>
      <c r="KV223"/>
      <c r="KW223"/>
      <c r="KX223"/>
      <c r="KY223"/>
      <c r="KZ223"/>
      <c r="LA223"/>
      <c r="LB223"/>
      <c r="LC223"/>
      <c r="LD223"/>
      <c r="LE223"/>
      <c r="LF223"/>
      <c r="LG223"/>
      <c r="LH223"/>
      <c r="LI223"/>
      <c r="LJ223"/>
      <c r="LK223"/>
      <c r="LL223"/>
      <c r="LM223"/>
      <c r="LN223"/>
      <c r="LO223"/>
      <c r="LP223"/>
      <c r="LQ223"/>
      <c r="LR223"/>
      <c r="LS223"/>
      <c r="LT223"/>
      <c r="LU223"/>
      <c r="LV223"/>
      <c r="LW223"/>
      <c r="LX223"/>
      <c r="LY223"/>
      <c r="LZ223"/>
      <c r="MA223"/>
      <c r="MB223"/>
      <c r="MC223"/>
      <c r="MD223"/>
      <c r="ME223"/>
      <c r="MF223"/>
      <c r="MG223"/>
      <c r="MH223"/>
      <c r="MI223"/>
      <c r="MJ223"/>
      <c r="MK223"/>
      <c r="ML223"/>
      <c r="MM223"/>
      <c r="MN223"/>
      <c r="MO223"/>
      <c r="MP223"/>
      <c r="MQ223"/>
      <c r="MR223"/>
      <c r="MS223"/>
      <c r="MT223"/>
      <c r="MU223"/>
      <c r="MV223"/>
      <c r="MW223"/>
      <c r="MX223"/>
      <c r="MY223"/>
      <c r="MZ223"/>
      <c r="NA223"/>
      <c r="NB223"/>
      <c r="NC223"/>
      <c r="ND223"/>
      <c r="NE223"/>
      <c r="NF223"/>
      <c r="NG223"/>
      <c r="NH223"/>
      <c r="NI223"/>
      <c r="NJ223"/>
      <c r="NK223"/>
      <c r="NL223"/>
      <c r="NM223"/>
      <c r="NN223"/>
      <c r="NO223"/>
      <c r="NP223"/>
      <c r="NQ223"/>
      <c r="NR223"/>
      <c r="NS223"/>
      <c r="NT223"/>
      <c r="NU223"/>
      <c r="NV223"/>
      <c r="NW223"/>
      <c r="NX223"/>
      <c r="NY223"/>
      <c r="NZ223"/>
      <c r="OA223"/>
      <c r="OB223"/>
      <c r="OC223"/>
      <c r="OD223"/>
      <c r="OE223"/>
      <c r="OF223"/>
      <c r="OG223"/>
      <c r="OH223"/>
      <c r="OI223"/>
      <c r="OJ223"/>
      <c r="OK223"/>
      <c r="OL223"/>
      <c r="OM223"/>
      <c r="ON223"/>
      <c r="OO223"/>
      <c r="OP223"/>
      <c r="OQ223"/>
      <c r="OR223"/>
      <c r="OS223"/>
      <c r="OT223"/>
      <c r="OU223"/>
      <c r="OV223"/>
      <c r="OW223"/>
      <c r="OX223"/>
      <c r="OY223"/>
      <c r="OZ223"/>
      <c r="PA223"/>
      <c r="PB223"/>
      <c r="PC223"/>
      <c r="PD223"/>
      <c r="PE223"/>
      <c r="PF223"/>
      <c r="PG223"/>
      <c r="PH223"/>
      <c r="PI223"/>
      <c r="PJ223"/>
      <c r="PK223"/>
      <c r="PL223"/>
      <c r="PM223"/>
      <c r="PN223"/>
      <c r="PO223"/>
      <c r="PP223"/>
      <c r="PQ223"/>
      <c r="PR223"/>
      <c r="PS223"/>
      <c r="PT223"/>
      <c r="PU223"/>
      <c r="PV223"/>
      <c r="PW223"/>
      <c r="PX223"/>
      <c r="PY223"/>
      <c r="PZ223"/>
      <c r="QA223"/>
      <c r="QB223"/>
      <c r="QC223"/>
      <c r="QD223"/>
      <c r="QE223"/>
      <c r="QF223"/>
      <c r="QG223"/>
      <c r="QH223"/>
      <c r="QI223"/>
      <c r="QJ223"/>
      <c r="QK223"/>
      <c r="QL223"/>
      <c r="QM223"/>
      <c r="QN223"/>
      <c r="QO223"/>
      <c r="QP223"/>
      <c r="QQ223"/>
      <c r="QR223"/>
      <c r="QS223"/>
      <c r="QT223"/>
      <c r="QU223"/>
      <c r="QV223"/>
      <c r="QW223"/>
      <c r="QX223"/>
      <c r="QY223"/>
      <c r="QZ223"/>
      <c r="RA223"/>
      <c r="RB223"/>
      <c r="RC223"/>
      <c r="RD223"/>
      <c r="RE223"/>
      <c r="RF223"/>
      <c r="RG223"/>
      <c r="RH223"/>
      <c r="RI223"/>
      <c r="RJ223"/>
      <c r="RK223"/>
      <c r="RL223"/>
      <c r="RM223"/>
      <c r="RN223"/>
      <c r="RO223"/>
      <c r="RP223"/>
      <c r="RQ223"/>
      <c r="RR223"/>
      <c r="RS223"/>
      <c r="RT223"/>
      <c r="RU223"/>
      <c r="RV223"/>
      <c r="RW223"/>
      <c r="RX223"/>
      <c r="RY223"/>
      <c r="RZ223"/>
      <c r="SA223"/>
      <c r="SB223"/>
      <c r="SC223"/>
      <c r="SD223"/>
      <c r="SE223"/>
      <c r="SF223"/>
      <c r="SG223"/>
      <c r="SH223"/>
      <c r="SI223"/>
      <c r="SJ223"/>
      <c r="SK223"/>
      <c r="SL223"/>
      <c r="SM223"/>
      <c r="SN223"/>
      <c r="SO223"/>
      <c r="SP223"/>
      <c r="SQ223"/>
      <c r="SR223"/>
      <c r="SS223"/>
      <c r="ST223"/>
      <c r="SU223"/>
      <c r="SV223"/>
      <c r="SW223"/>
      <c r="SX223"/>
      <c r="SY223"/>
      <c r="SZ223"/>
      <c r="TA223"/>
      <c r="TB223"/>
      <c r="TC223"/>
      <c r="TD223"/>
      <c r="TE223"/>
      <c r="TF223"/>
      <c r="TG223"/>
      <c r="TH223"/>
      <c r="TI223"/>
      <c r="TJ223"/>
      <c r="TK223"/>
      <c r="TL223"/>
      <c r="TM223"/>
      <c r="TN223"/>
      <c r="TO223"/>
      <c r="TP223"/>
      <c r="TQ223"/>
      <c r="TR223"/>
      <c r="TS223"/>
      <c r="TT223"/>
      <c r="TU223"/>
      <c r="TV223"/>
      <c r="TW223"/>
      <c r="TX223"/>
      <c r="TY223"/>
      <c r="TZ223"/>
      <c r="UA223"/>
      <c r="UB223"/>
      <c r="UC223"/>
      <c r="UD223"/>
      <c r="UE223"/>
      <c r="UF223"/>
      <c r="UG223"/>
      <c r="UH223"/>
      <c r="UI223"/>
      <c r="UJ223"/>
      <c r="UK223"/>
      <c r="UL223"/>
      <c r="UM223"/>
      <c r="UN223"/>
      <c r="UO223"/>
      <c r="UP223"/>
      <c r="UQ223"/>
      <c r="UR223"/>
      <c r="US223"/>
      <c r="UT223"/>
      <c r="UU223"/>
      <c r="UV223"/>
      <c r="UW223"/>
      <c r="UX223"/>
      <c r="UY223"/>
      <c r="UZ223"/>
      <c r="VA223"/>
      <c r="VB223"/>
      <c r="VC223"/>
      <c r="VD223"/>
      <c r="VE223"/>
      <c r="VF223"/>
      <c r="VG223"/>
      <c r="VH223"/>
      <c r="VI223"/>
      <c r="VJ223"/>
      <c r="VK223"/>
      <c r="VL223"/>
      <c r="VM223"/>
      <c r="VN223"/>
      <c r="VO223"/>
      <c r="VP223"/>
      <c r="VQ223"/>
      <c r="VR223"/>
      <c r="VS223"/>
      <c r="VT223"/>
      <c r="VU223"/>
      <c r="VV223"/>
      <c r="VW223"/>
      <c r="VX223"/>
      <c r="VY223"/>
      <c r="VZ223"/>
      <c r="WA223"/>
      <c r="WB223"/>
      <c r="WC223"/>
      <c r="WD223"/>
      <c r="WE223"/>
      <c r="WF223"/>
      <c r="WG223"/>
      <c r="WH223"/>
      <c r="WI223"/>
      <c r="WJ223"/>
      <c r="WK223"/>
      <c r="WL223"/>
      <c r="WM223"/>
      <c r="WN223"/>
      <c r="WO223"/>
      <c r="WP223"/>
      <c r="WQ223"/>
      <c r="WR223"/>
      <c r="WS223"/>
      <c r="WT223"/>
      <c r="WU223"/>
      <c r="WV223"/>
      <c r="WW223"/>
      <c r="WX223"/>
      <c r="WY223"/>
      <c r="WZ223"/>
      <c r="XA223"/>
      <c r="XB223"/>
      <c r="XC223"/>
      <c r="XD223"/>
      <c r="XE223"/>
      <c r="XF223"/>
      <c r="XG223"/>
      <c r="XH223"/>
      <c r="XI223"/>
      <c r="XJ223"/>
      <c r="XK223"/>
      <c r="XL223"/>
      <c r="XM223"/>
      <c r="XN223"/>
      <c r="XO223"/>
      <c r="XP223"/>
      <c r="XQ223"/>
      <c r="XR223"/>
      <c r="XS223"/>
      <c r="XT223"/>
      <c r="XU223"/>
      <c r="XV223"/>
      <c r="XW223"/>
      <c r="XX223"/>
      <c r="XY223"/>
      <c r="XZ223"/>
      <c r="YA223"/>
      <c r="YB223"/>
      <c r="YC223"/>
      <c r="YD223"/>
      <c r="YE223"/>
      <c r="YF223"/>
      <c r="YG223"/>
      <c r="YH223"/>
      <c r="YI223"/>
      <c r="YJ223"/>
      <c r="YK223"/>
      <c r="YL223"/>
      <c r="YM223"/>
      <c r="YN223"/>
      <c r="YO223"/>
      <c r="YP223"/>
      <c r="YQ223"/>
      <c r="YR223"/>
      <c r="YS223"/>
      <c r="YT223"/>
      <c r="YU223"/>
      <c r="YV223"/>
      <c r="YW223"/>
      <c r="YX223"/>
      <c r="YY223"/>
      <c r="YZ223"/>
      <c r="ZA223"/>
      <c r="ZB223"/>
      <c r="ZC223"/>
      <c r="ZD223"/>
      <c r="ZE223"/>
      <c r="ZF223"/>
      <c r="ZG223"/>
      <c r="ZH223"/>
      <c r="ZI223"/>
      <c r="ZJ223"/>
      <c r="ZK223"/>
      <c r="ZL223"/>
      <c r="ZM223"/>
      <c r="ZN223"/>
      <c r="ZO223"/>
      <c r="ZP223"/>
      <c r="ZQ223"/>
      <c r="ZR223"/>
      <c r="ZS223"/>
      <c r="ZT223"/>
      <c r="ZU223"/>
      <c r="ZV223"/>
      <c r="ZW223"/>
      <c r="ZX223"/>
      <c r="ZY223"/>
      <c r="ZZ223" s="52"/>
      <c r="AAA223" s="192"/>
      <c r="AAD223" s="90"/>
      <c r="AAE223" s="520">
        <f t="shared" si="164"/>
        <v>0</v>
      </c>
      <c r="AAF223" s="190" t="s">
        <v>52</v>
      </c>
      <c r="AAG223" s="39"/>
      <c r="AAH223" s="39"/>
      <c r="AAI223" s="60"/>
      <c r="AAJ223" s="55"/>
      <c r="AAK223" s="55"/>
      <c r="AAL223" s="90"/>
    </row>
    <row r="224" spans="1:715" s="23" customFormat="1" ht="15" hidden="1" customHeight="1" outlineLevel="3">
      <c r="A224" s="171"/>
      <c r="B224" s="664" t="s">
        <v>240</v>
      </c>
      <c r="C224" s="362" t="s">
        <v>0</v>
      </c>
      <c r="D224" s="380"/>
      <c r="E224" s="342">
        <f t="shared" ref="E224" si="165">NETWORKDAYS(G224,H224,S.DDL_DEQClosed)</f>
        <v>1</v>
      </c>
      <c r="F224" s="457">
        <f ca="1">IF(YEAR(H224)&gt;2000,NETWORKDAYS(TODAY(),H224,S.DDL_DEQClosed),0)</f>
        <v>0</v>
      </c>
      <c r="G224" s="451">
        <f t="shared" si="149"/>
        <v>2</v>
      </c>
      <c r="H224" s="343">
        <f>AAH224</f>
        <v>2</v>
      </c>
      <c r="I224" s="244"/>
      <c r="J224" s="193"/>
      <c r="K224" s="193"/>
      <c r="L224" s="46"/>
      <c r="M224" s="46"/>
      <c r="N224" s="46"/>
      <c r="O224" s="46"/>
      <c r="P224" s="46"/>
      <c r="Q224" s="46"/>
      <c r="R224" s="46"/>
      <c r="S224" s="46"/>
      <c r="T224" s="46"/>
      <c r="U224" s="46"/>
      <c r="V224" s="46"/>
      <c r="W224" s="46"/>
      <c r="X224" s="46"/>
      <c r="Y224" s="46"/>
      <c r="Z224" s="46"/>
      <c r="AA224" s="46"/>
      <c r="AB224" s="46"/>
      <c r="AC224" s="46"/>
      <c r="AD224" s="46"/>
      <c r="AE224" s="46"/>
      <c r="AF224" s="46"/>
      <c r="AG224" s="46"/>
      <c r="AH224" s="46"/>
      <c r="AI224" s="46"/>
      <c r="AJ224" s="46"/>
      <c r="AK224" s="46"/>
      <c r="AL224" s="46"/>
      <c r="AM224" s="46"/>
      <c r="AN224" s="46"/>
      <c r="AO224" s="46"/>
      <c r="AP224" s="46"/>
      <c r="AQ224" s="46"/>
      <c r="AR224" s="46"/>
      <c r="AS224" s="46"/>
      <c r="AT224" s="46"/>
      <c r="AU224" s="46"/>
      <c r="AV224" s="46"/>
      <c r="AW224" s="46"/>
      <c r="AX224" s="46"/>
      <c r="AY224" s="46"/>
      <c r="AZ224" s="46"/>
      <c r="BA224" s="46"/>
      <c r="BB224" s="46"/>
      <c r="BC224" s="46"/>
      <c r="BD224" s="46"/>
      <c r="BE224" s="46"/>
      <c r="BF224" s="46"/>
      <c r="BG224" s="46"/>
      <c r="BH224" s="46"/>
      <c r="BI224" s="46"/>
      <c r="BJ224" s="46"/>
      <c r="BK224" s="46"/>
      <c r="BL224" s="46"/>
      <c r="BM224" s="46"/>
      <c r="BN224" s="46"/>
      <c r="BO224" s="46"/>
      <c r="BP224" s="46"/>
      <c r="BQ224" s="46"/>
      <c r="BR224" s="46"/>
      <c r="BS224" s="46"/>
      <c r="BT224" s="46"/>
      <c r="BU224" s="46"/>
      <c r="BV224" s="46"/>
      <c r="BW224" s="46"/>
      <c r="BX224" s="46"/>
      <c r="BY224" s="46"/>
      <c r="BZ224" s="46"/>
      <c r="CA224" s="46"/>
      <c r="CB224" s="46"/>
      <c r="CC224" s="46"/>
      <c r="CD224" s="46"/>
      <c r="CE224" s="46"/>
      <c r="CF224" s="46"/>
      <c r="CG224" s="46"/>
      <c r="CH224" s="46"/>
      <c r="CI224" s="46"/>
      <c r="CJ224" s="46"/>
      <c r="CK224" s="46"/>
      <c r="CL224" s="46"/>
      <c r="CM224" s="46"/>
      <c r="CN224" s="46"/>
      <c r="CO224" s="46"/>
      <c r="CP224" s="46"/>
      <c r="CQ224" s="46"/>
      <c r="CR224" s="46"/>
      <c r="CS224" s="46"/>
      <c r="CT224" s="46"/>
      <c r="CU224" s="46"/>
      <c r="CV224" s="46"/>
      <c r="CW224" s="46"/>
      <c r="CX224" s="46"/>
      <c r="CY224" s="46"/>
      <c r="CZ224" s="46"/>
      <c r="DA224" s="46"/>
      <c r="DB224" s="46"/>
      <c r="DC224" s="46"/>
      <c r="DD224" s="46"/>
      <c r="DE224" s="46"/>
      <c r="DF224" s="46"/>
      <c r="DG224" s="46"/>
      <c r="DH224" s="46"/>
      <c r="DI224" s="46"/>
      <c r="DJ224" s="46"/>
      <c r="DK224" s="46"/>
      <c r="DL224" s="46"/>
      <c r="DM224" s="46"/>
      <c r="DN224" s="46"/>
      <c r="DO224" s="46"/>
      <c r="DP224" s="46"/>
      <c r="DQ224"/>
      <c r="DR224"/>
      <c r="DS224"/>
      <c r="DT224"/>
      <c r="DU224"/>
      <c r="DV224"/>
      <c r="DW224"/>
      <c r="DX224"/>
      <c r="DY224"/>
      <c r="DZ224"/>
      <c r="EA224"/>
      <c r="EB224"/>
      <c r="EC224"/>
      <c r="ED224"/>
      <c r="EE224"/>
      <c r="EF224"/>
      <c r="EG224"/>
      <c r="EH224"/>
      <c r="EI224"/>
      <c r="EJ224"/>
      <c r="EK224"/>
      <c r="EL224"/>
      <c r="EM224"/>
      <c r="EN224"/>
      <c r="EO224"/>
      <c r="EP224"/>
      <c r="EQ224"/>
      <c r="ER224"/>
      <c r="ES224"/>
      <c r="ET224"/>
      <c r="EU224"/>
      <c r="EV224"/>
      <c r="EW224"/>
      <c r="EX224"/>
      <c r="EY224"/>
      <c r="EZ224"/>
      <c r="FA224"/>
      <c r="FB224"/>
      <c r="FC224"/>
      <c r="FD224"/>
      <c r="FE224"/>
      <c r="FF224"/>
      <c r="FG224"/>
      <c r="FH224"/>
      <c r="FI224"/>
      <c r="FJ224"/>
      <c r="FK224"/>
      <c r="FL224"/>
      <c r="FM224"/>
      <c r="FN224"/>
      <c r="FO224"/>
      <c r="FP224"/>
      <c r="FQ224"/>
      <c r="FR224"/>
      <c r="FS224"/>
      <c r="FT224"/>
      <c r="FU224"/>
      <c r="FV224"/>
      <c r="FW224"/>
      <c r="FX224"/>
      <c r="FY224"/>
      <c r="FZ224"/>
      <c r="GA224"/>
      <c r="GB224"/>
      <c r="GC224"/>
      <c r="GD224"/>
      <c r="GE224"/>
      <c r="GF224"/>
      <c r="GG224"/>
      <c r="GH224"/>
      <c r="GI224"/>
      <c r="GJ224"/>
      <c r="GK224"/>
      <c r="GL224"/>
      <c r="GM224"/>
      <c r="GN224"/>
      <c r="GO224"/>
      <c r="GP224"/>
      <c r="GQ224"/>
      <c r="GR224"/>
      <c r="GS224"/>
      <c r="GT224"/>
      <c r="GU224"/>
      <c r="GV224"/>
      <c r="GW224"/>
      <c r="GX224"/>
      <c r="GY224"/>
      <c r="GZ224"/>
      <c r="HA224"/>
      <c r="HB224"/>
      <c r="HC224"/>
      <c r="HD224"/>
      <c r="HE224"/>
      <c r="HF224"/>
      <c r="HG224"/>
      <c r="HH224"/>
      <c r="HI224"/>
      <c r="HJ224"/>
      <c r="HK224"/>
      <c r="HL224"/>
      <c r="HM224"/>
      <c r="HN224"/>
      <c r="HO224"/>
      <c r="HP224"/>
      <c r="HQ224"/>
      <c r="HR224"/>
      <c r="HS224"/>
      <c r="HT224"/>
      <c r="HU224"/>
      <c r="HV224"/>
      <c r="HW224"/>
      <c r="HX224"/>
      <c r="HY224"/>
      <c r="HZ224"/>
      <c r="IA224"/>
      <c r="IB224"/>
      <c r="IC224"/>
      <c r="ID224"/>
      <c r="IE224"/>
      <c r="IF224"/>
      <c r="IG224"/>
      <c r="IH224"/>
      <c r="II224"/>
      <c r="IJ224"/>
      <c r="IK224"/>
      <c r="IL224"/>
      <c r="IM224"/>
      <c r="IN224"/>
      <c r="IO224"/>
      <c r="IP224"/>
      <c r="IQ224"/>
      <c r="IR224"/>
      <c r="IS224"/>
      <c r="IT224"/>
      <c r="IU224"/>
      <c r="IV224"/>
      <c r="IW224"/>
      <c r="IX224"/>
      <c r="IY224"/>
      <c r="IZ224"/>
      <c r="JA224"/>
      <c r="JB224"/>
      <c r="JC224"/>
      <c r="JD224"/>
      <c r="JE224"/>
      <c r="JF224"/>
      <c r="JG224"/>
      <c r="JH224"/>
      <c r="JI224"/>
      <c r="JJ224"/>
      <c r="JK224"/>
      <c r="JL224"/>
      <c r="JM224"/>
      <c r="JN224"/>
      <c r="JO224"/>
      <c r="JP224"/>
      <c r="JQ224"/>
      <c r="JR224"/>
      <c r="JS224"/>
      <c r="JT224"/>
      <c r="JU224"/>
      <c r="JV224"/>
      <c r="JW224"/>
      <c r="JX224"/>
      <c r="JY224"/>
      <c r="JZ224"/>
      <c r="KA224"/>
      <c r="KB224"/>
      <c r="KC224"/>
      <c r="KD224"/>
      <c r="KE224"/>
      <c r="KF224"/>
      <c r="KG224"/>
      <c r="KH224"/>
      <c r="KI224"/>
      <c r="KJ224"/>
      <c r="KK224"/>
      <c r="KL224"/>
      <c r="KM224"/>
      <c r="KN224"/>
      <c r="KO224"/>
      <c r="KP224"/>
      <c r="KQ224"/>
      <c r="KR224"/>
      <c r="KS224"/>
      <c r="KT224"/>
      <c r="KU224"/>
      <c r="KV224"/>
      <c r="KW224"/>
      <c r="KX224"/>
      <c r="KY224"/>
      <c r="KZ224"/>
      <c r="LA224"/>
      <c r="LB224"/>
      <c r="LC224"/>
      <c r="LD224"/>
      <c r="LE224"/>
      <c r="LF224"/>
      <c r="LG224"/>
      <c r="LH224"/>
      <c r="LI224"/>
      <c r="LJ224"/>
      <c r="LK224"/>
      <c r="LL224"/>
      <c r="LM224"/>
      <c r="LN224"/>
      <c r="LO224"/>
      <c r="LP224"/>
      <c r="LQ224"/>
      <c r="LR224"/>
      <c r="LS224"/>
      <c r="LT224"/>
      <c r="LU224"/>
      <c r="LV224"/>
      <c r="LW224"/>
      <c r="LX224"/>
      <c r="LY224"/>
      <c r="LZ224"/>
      <c r="MA224"/>
      <c r="MB224"/>
      <c r="MC224"/>
      <c r="MD224"/>
      <c r="ME224"/>
      <c r="MF224"/>
      <c r="MG224"/>
      <c r="MH224"/>
      <c r="MI224"/>
      <c r="MJ224"/>
      <c r="MK224"/>
      <c r="ML224"/>
      <c r="MM224"/>
      <c r="MN224"/>
      <c r="MO224"/>
      <c r="MP224"/>
      <c r="MQ224"/>
      <c r="MR224"/>
      <c r="MS224"/>
      <c r="MT224"/>
      <c r="MU224"/>
      <c r="MV224"/>
      <c r="MW224"/>
      <c r="MX224"/>
      <c r="MY224"/>
      <c r="MZ224"/>
      <c r="NA224"/>
      <c r="NB224"/>
      <c r="NC224"/>
      <c r="ND224"/>
      <c r="NE224"/>
      <c r="NF224"/>
      <c r="NG224"/>
      <c r="NH224"/>
      <c r="NI224"/>
      <c r="NJ224"/>
      <c r="NK224"/>
      <c r="NL224"/>
      <c r="NM224"/>
      <c r="NN224"/>
      <c r="NO224"/>
      <c r="NP224"/>
      <c r="NQ224"/>
      <c r="NR224"/>
      <c r="NS224"/>
      <c r="NT224"/>
      <c r="NU224"/>
      <c r="NV224"/>
      <c r="NW224"/>
      <c r="NX224"/>
      <c r="NY224"/>
      <c r="NZ224"/>
      <c r="OA224"/>
      <c r="OB224"/>
      <c r="OC224"/>
      <c r="OD224"/>
      <c r="OE224"/>
      <c r="OF224"/>
      <c r="OG224"/>
      <c r="OH224"/>
      <c r="OI224"/>
      <c r="OJ224"/>
      <c r="OK224"/>
      <c r="OL224"/>
      <c r="OM224"/>
      <c r="ON224"/>
      <c r="OO224"/>
      <c r="OP224"/>
      <c r="OQ224"/>
      <c r="OR224"/>
      <c r="OS224"/>
      <c r="OT224"/>
      <c r="OU224"/>
      <c r="OV224"/>
      <c r="OW224"/>
      <c r="OX224"/>
      <c r="OY224"/>
      <c r="OZ224"/>
      <c r="PA224"/>
      <c r="PB224"/>
      <c r="PC224"/>
      <c r="PD224"/>
      <c r="PE224"/>
      <c r="PF224"/>
      <c r="PG224"/>
      <c r="PH224"/>
      <c r="PI224"/>
      <c r="PJ224"/>
      <c r="PK224"/>
      <c r="PL224"/>
      <c r="PM224"/>
      <c r="PN224"/>
      <c r="PO224"/>
      <c r="PP224"/>
      <c r="PQ224"/>
      <c r="PR224"/>
      <c r="PS224"/>
      <c r="PT224"/>
      <c r="PU224"/>
      <c r="PV224"/>
      <c r="PW224"/>
      <c r="PX224"/>
      <c r="PY224"/>
      <c r="PZ224"/>
      <c r="QA224"/>
      <c r="QB224"/>
      <c r="QC224"/>
      <c r="QD224"/>
      <c r="QE224"/>
      <c r="QF224"/>
      <c r="QG224"/>
      <c r="QH224"/>
      <c r="QI224"/>
      <c r="QJ224"/>
      <c r="QK224"/>
      <c r="QL224"/>
      <c r="QM224"/>
      <c r="QN224"/>
      <c r="QO224"/>
      <c r="QP224"/>
      <c r="QQ224"/>
      <c r="QR224"/>
      <c r="QS224"/>
      <c r="QT224"/>
      <c r="QU224"/>
      <c r="QV224"/>
      <c r="QW224"/>
      <c r="QX224"/>
      <c r="QY224"/>
      <c r="QZ224"/>
      <c r="RA224"/>
      <c r="RB224"/>
      <c r="RC224"/>
      <c r="RD224"/>
      <c r="RE224"/>
      <c r="RF224"/>
      <c r="RG224"/>
      <c r="RH224"/>
      <c r="RI224"/>
      <c r="RJ224"/>
      <c r="RK224"/>
      <c r="RL224"/>
      <c r="RM224"/>
      <c r="RN224"/>
      <c r="RO224"/>
      <c r="RP224"/>
      <c r="RQ224"/>
      <c r="RR224"/>
      <c r="RS224"/>
      <c r="RT224"/>
      <c r="RU224"/>
      <c r="RV224"/>
      <c r="RW224"/>
      <c r="RX224"/>
      <c r="RY224"/>
      <c r="RZ224"/>
      <c r="SA224"/>
      <c r="SB224"/>
      <c r="SC224"/>
      <c r="SD224"/>
      <c r="SE224"/>
      <c r="SF224"/>
      <c r="SG224"/>
      <c r="SH224"/>
      <c r="SI224"/>
      <c r="SJ224"/>
      <c r="SK224"/>
      <c r="SL224"/>
      <c r="SM224"/>
      <c r="SN224"/>
      <c r="SO224"/>
      <c r="SP224"/>
      <c r="SQ224"/>
      <c r="SR224"/>
      <c r="SS224"/>
      <c r="ST224"/>
      <c r="SU224"/>
      <c r="SV224"/>
      <c r="SW224"/>
      <c r="SX224"/>
      <c r="SY224"/>
      <c r="SZ224"/>
      <c r="TA224"/>
      <c r="TB224"/>
      <c r="TC224"/>
      <c r="TD224"/>
      <c r="TE224"/>
      <c r="TF224"/>
      <c r="TG224"/>
      <c r="TH224"/>
      <c r="TI224"/>
      <c r="TJ224"/>
      <c r="TK224"/>
      <c r="TL224"/>
      <c r="TM224"/>
      <c r="TN224"/>
      <c r="TO224"/>
      <c r="TP224"/>
      <c r="TQ224"/>
      <c r="TR224"/>
      <c r="TS224"/>
      <c r="TT224"/>
      <c r="TU224"/>
      <c r="TV224"/>
      <c r="TW224"/>
      <c r="TX224"/>
      <c r="TY224"/>
      <c r="TZ224"/>
      <c r="UA224"/>
      <c r="UB224"/>
      <c r="UC224"/>
      <c r="UD224"/>
      <c r="UE224"/>
      <c r="UF224"/>
      <c r="UG224"/>
      <c r="UH224"/>
      <c r="UI224"/>
      <c r="UJ224"/>
      <c r="UK224"/>
      <c r="UL224"/>
      <c r="UM224"/>
      <c r="UN224"/>
      <c r="UO224"/>
      <c r="UP224"/>
      <c r="UQ224"/>
      <c r="UR224"/>
      <c r="US224"/>
      <c r="UT224"/>
      <c r="UU224"/>
      <c r="UV224"/>
      <c r="UW224"/>
      <c r="UX224"/>
      <c r="UY224"/>
      <c r="UZ224"/>
      <c r="VA224"/>
      <c r="VB224"/>
      <c r="VC224"/>
      <c r="VD224"/>
      <c r="VE224"/>
      <c r="VF224"/>
      <c r="VG224"/>
      <c r="VH224"/>
      <c r="VI224"/>
      <c r="VJ224"/>
      <c r="VK224"/>
      <c r="VL224"/>
      <c r="VM224"/>
      <c r="VN224"/>
      <c r="VO224"/>
      <c r="VP224"/>
      <c r="VQ224"/>
      <c r="VR224"/>
      <c r="VS224"/>
      <c r="VT224"/>
      <c r="VU224"/>
      <c r="VV224"/>
      <c r="VW224"/>
      <c r="VX224"/>
      <c r="VY224"/>
      <c r="VZ224"/>
      <c r="WA224"/>
      <c r="WB224"/>
      <c r="WC224"/>
      <c r="WD224"/>
      <c r="WE224"/>
      <c r="WF224"/>
      <c r="WG224"/>
      <c r="WH224"/>
      <c r="WI224"/>
      <c r="WJ224"/>
      <c r="WK224"/>
      <c r="WL224"/>
      <c r="WM224"/>
      <c r="WN224"/>
      <c r="WO224"/>
      <c r="WP224"/>
      <c r="WQ224"/>
      <c r="WR224"/>
      <c r="WS224"/>
      <c r="WT224"/>
      <c r="WU224"/>
      <c r="WV224"/>
      <c r="WW224"/>
      <c r="WX224"/>
      <c r="WY224"/>
      <c r="WZ224"/>
      <c r="XA224"/>
      <c r="XB224"/>
      <c r="XC224"/>
      <c r="XD224"/>
      <c r="XE224"/>
      <c r="XF224"/>
      <c r="XG224"/>
      <c r="XH224"/>
      <c r="XI224"/>
      <c r="XJ224"/>
      <c r="XK224"/>
      <c r="XL224"/>
      <c r="XM224"/>
      <c r="XN224"/>
      <c r="XO224"/>
      <c r="XP224"/>
      <c r="XQ224"/>
      <c r="XR224"/>
      <c r="XS224"/>
      <c r="XT224"/>
      <c r="XU224"/>
      <c r="XV224"/>
      <c r="XW224"/>
      <c r="XX224"/>
      <c r="XY224"/>
      <c r="XZ224"/>
      <c r="YA224"/>
      <c r="YB224"/>
      <c r="YC224"/>
      <c r="YD224"/>
      <c r="YE224"/>
      <c r="YF224"/>
      <c r="YG224"/>
      <c r="YH224"/>
      <c r="YI224"/>
      <c r="YJ224"/>
      <c r="YK224"/>
      <c r="YL224"/>
      <c r="YM224"/>
      <c r="YN224"/>
      <c r="YO224"/>
      <c r="YP224"/>
      <c r="YQ224"/>
      <c r="YR224"/>
      <c r="YS224"/>
      <c r="YT224"/>
      <c r="YU224"/>
      <c r="YV224"/>
      <c r="YW224"/>
      <c r="YX224"/>
      <c r="YY224"/>
      <c r="YZ224"/>
      <c r="ZA224"/>
      <c r="ZB224"/>
      <c r="ZC224"/>
      <c r="ZD224"/>
      <c r="ZE224"/>
      <c r="ZF224"/>
      <c r="ZG224"/>
      <c r="ZH224"/>
      <c r="ZI224"/>
      <c r="ZJ224"/>
      <c r="ZK224"/>
      <c r="ZL224"/>
      <c r="ZM224"/>
      <c r="ZN224"/>
      <c r="ZO224"/>
      <c r="ZP224"/>
      <c r="ZQ224"/>
      <c r="ZR224"/>
      <c r="ZS224"/>
      <c r="ZT224"/>
      <c r="ZU224"/>
      <c r="ZV224"/>
      <c r="ZW224"/>
      <c r="ZX224"/>
      <c r="ZY224"/>
      <c r="ZZ224" s="52"/>
      <c r="AAA224" s="192"/>
      <c r="AAB224"/>
      <c r="AAC224"/>
      <c r="AAD224" s="90"/>
      <c r="AAE224" s="520">
        <f t="shared" si="164"/>
        <v>0</v>
      </c>
      <c r="AAF224" s="90" t="s">
        <v>0</v>
      </c>
      <c r="AAG224" s="73">
        <f>G222</f>
        <v>2</v>
      </c>
      <c r="AAH224" s="73">
        <f t="shared" ref="AAH224" si="166">G224</f>
        <v>2</v>
      </c>
      <c r="AAI224" s="60"/>
      <c r="AAJ224" s="55"/>
      <c r="AAK224" s="55"/>
      <c r="AAL224" s="90"/>
    </row>
    <row r="225" spans="1:715" ht="15" hidden="1" customHeight="1" outlineLevel="3">
      <c r="A225" s="171"/>
      <c r="B225" s="665" t="s">
        <v>319</v>
      </c>
      <c r="C225" s="362" t="s">
        <v>0</v>
      </c>
      <c r="D225" s="380"/>
      <c r="E225" s="342">
        <f>NETWORKDAYS(G225,H225,S.DDL_DEQClosed)</f>
        <v>1</v>
      </c>
      <c r="F225" s="457">
        <f ca="1">IF(YEAR(H225)&gt;2000,NETWORKDAYS(TODAY(),H225,S.DDL_DEQClosed),0)</f>
        <v>0</v>
      </c>
      <c r="G225" s="451">
        <f t="shared" si="149"/>
        <v>2</v>
      </c>
      <c r="H225" s="343">
        <f>AAH225</f>
        <v>2</v>
      </c>
      <c r="I225" s="244"/>
      <c r="J225" s="193"/>
      <c r="K225" s="193"/>
      <c r="L225" s="46"/>
      <c r="M225" s="46"/>
      <c r="N225" s="46"/>
      <c r="O225" s="46"/>
      <c r="P225" s="46"/>
      <c r="Q225" s="46"/>
      <c r="R225" s="46"/>
      <c r="S225" s="46"/>
      <c r="T225" s="46"/>
      <c r="U225" s="46"/>
      <c r="V225" s="46"/>
      <c r="W225" s="46"/>
      <c r="X225" s="46"/>
      <c r="Y225" s="46"/>
      <c r="Z225" s="46"/>
      <c r="AA225" s="46"/>
      <c r="AB225" s="46"/>
      <c r="AC225" s="46"/>
      <c r="AD225" s="46"/>
      <c r="AE225" s="46"/>
      <c r="AF225" s="46"/>
      <c r="AG225" s="46"/>
      <c r="AH225" s="46"/>
      <c r="AI225" s="46"/>
      <c r="AJ225" s="46"/>
      <c r="AK225" s="46"/>
      <c r="AL225" s="46"/>
      <c r="AM225" s="46"/>
      <c r="AN225" s="46"/>
      <c r="AO225" s="46"/>
      <c r="AP225" s="46"/>
      <c r="AQ225" s="46"/>
      <c r="AR225" s="46"/>
      <c r="AS225" s="46"/>
      <c r="AT225" s="46"/>
      <c r="AU225" s="46"/>
      <c r="AV225" s="46"/>
      <c r="AW225" s="46"/>
      <c r="AX225" s="46"/>
      <c r="AY225" s="46"/>
      <c r="AZ225" s="46"/>
      <c r="BA225" s="46"/>
      <c r="BB225" s="46"/>
      <c r="BC225" s="46"/>
      <c r="BD225" s="46"/>
      <c r="BE225" s="46"/>
      <c r="BF225" s="46"/>
      <c r="BG225" s="46"/>
      <c r="BH225" s="46"/>
      <c r="BI225" s="46"/>
      <c r="BJ225" s="46"/>
      <c r="BK225" s="46"/>
      <c r="BL225" s="46"/>
      <c r="BM225" s="46"/>
      <c r="BN225" s="46"/>
      <c r="BO225" s="46"/>
      <c r="BP225" s="46"/>
      <c r="BQ225" s="46"/>
      <c r="BR225" s="46"/>
      <c r="BS225" s="46"/>
      <c r="BT225" s="46"/>
      <c r="BU225" s="46"/>
      <c r="BV225" s="46"/>
      <c r="BW225" s="46"/>
      <c r="BX225" s="46"/>
      <c r="BY225" s="46"/>
      <c r="BZ225" s="46"/>
      <c r="CA225" s="46"/>
      <c r="CB225" s="46"/>
      <c r="CC225" s="46"/>
      <c r="CD225" s="46"/>
      <c r="CE225" s="46"/>
      <c r="CF225" s="46"/>
      <c r="CG225" s="46"/>
      <c r="CH225" s="46"/>
      <c r="CI225" s="46"/>
      <c r="CJ225" s="46"/>
      <c r="CK225" s="46"/>
      <c r="CL225" s="46"/>
      <c r="CM225" s="46"/>
      <c r="CN225" s="46"/>
      <c r="CO225" s="46"/>
      <c r="CP225" s="46"/>
      <c r="CQ225" s="46"/>
      <c r="CR225" s="46"/>
      <c r="CS225" s="46"/>
      <c r="CT225" s="46"/>
      <c r="CU225" s="46"/>
      <c r="CV225" s="46"/>
      <c r="CW225" s="46"/>
      <c r="CX225" s="46"/>
      <c r="CY225" s="46"/>
      <c r="CZ225" s="46"/>
      <c r="DA225" s="46"/>
      <c r="DB225" s="46"/>
      <c r="DC225" s="46"/>
      <c r="DD225" s="46"/>
      <c r="DE225" s="46"/>
      <c r="DF225" s="46"/>
      <c r="DG225" s="46"/>
      <c r="DH225" s="46"/>
      <c r="DI225" s="46"/>
      <c r="DJ225" s="46"/>
      <c r="DK225" s="46"/>
      <c r="DL225" s="46"/>
      <c r="DM225" s="46"/>
      <c r="DN225" s="46"/>
      <c r="DO225" s="46"/>
      <c r="DP225" s="46"/>
      <c r="AAA225" s="192"/>
      <c r="AAD225" s="90"/>
      <c r="AAE225" s="520">
        <f t="shared" si="164"/>
        <v>0</v>
      </c>
      <c r="AAF225" s="90" t="s">
        <v>0</v>
      </c>
      <c r="AAG225" s="73">
        <f>G224</f>
        <v>2</v>
      </c>
      <c r="AAH225" s="73">
        <f>G225</f>
        <v>2</v>
      </c>
      <c r="AAI225" s="60" t="s">
        <v>0</v>
      </c>
      <c r="AAJ225" s="55"/>
      <c r="AAK225" s="55"/>
      <c r="AAL225" s="90"/>
      <c r="AAM225"/>
    </row>
    <row r="226" spans="1:715" ht="15" hidden="1" customHeight="1" outlineLevel="3">
      <c r="A226" s="171"/>
      <c r="B226" s="666" t="str">
        <f>AAK226</f>
        <v>AndreaRW submits Web Request to post materials</v>
      </c>
      <c r="C226" s="792" t="str">
        <f>HYPERLINK("http://deq05/intranet/communication/WebRequests.htm","i")</f>
        <v>i</v>
      </c>
      <c r="D226" s="380"/>
      <c r="E226" s="342">
        <f>NETWORKDAYS(G226,H226,S.DDL_DEQClosed)</f>
        <v>1</v>
      </c>
      <c r="F226" s="457">
        <f t="shared" ref="F226:F231" ca="1" si="167">IF(YEAR(H226)&gt;2000,NETWORKDAYS(TODAY(),H226,S.DDL_DEQClosed),0)</f>
        <v>0</v>
      </c>
      <c r="G226" s="451">
        <f t="shared" si="149"/>
        <v>2</v>
      </c>
      <c r="H226" s="343">
        <f>AAH226</f>
        <v>2</v>
      </c>
      <c r="I226" s="244"/>
      <c r="J226" s="193"/>
      <c r="K226" s="193"/>
      <c r="L226" s="46"/>
      <c r="M226" s="46"/>
      <c r="N226" s="46"/>
      <c r="O226" s="46"/>
      <c r="P226" s="46"/>
      <c r="Q226" s="46"/>
      <c r="R226" s="46"/>
      <c r="S226" s="46"/>
      <c r="T226" s="46"/>
      <c r="U226" s="46"/>
      <c r="V226" s="46"/>
      <c r="W226" s="46"/>
      <c r="X226" s="46"/>
      <c r="Y226" s="46"/>
      <c r="Z226" s="46"/>
      <c r="AA226" s="46"/>
      <c r="AB226" s="46"/>
      <c r="AC226" s="46"/>
      <c r="AD226" s="46"/>
      <c r="AE226" s="46"/>
      <c r="AF226" s="46"/>
      <c r="AG226" s="46"/>
      <c r="AH226" s="46"/>
      <c r="AI226" s="46"/>
      <c r="AJ226" s="46"/>
      <c r="AK226" s="46"/>
      <c r="AL226" s="46"/>
      <c r="AM226" s="46"/>
      <c r="AN226" s="46"/>
      <c r="AO226" s="46"/>
      <c r="AP226" s="46"/>
      <c r="AQ226" s="46"/>
      <c r="AR226" s="46"/>
      <c r="AS226" s="46"/>
      <c r="AT226" s="46"/>
      <c r="AU226" s="46"/>
      <c r="AV226" s="46"/>
      <c r="AW226" s="46"/>
      <c r="AX226" s="46"/>
      <c r="AY226" s="46"/>
      <c r="AZ226" s="46"/>
      <c r="BA226" s="46"/>
      <c r="BB226" s="46"/>
      <c r="BC226" s="46"/>
      <c r="BD226" s="46"/>
      <c r="BE226" s="46"/>
      <c r="BF226" s="46"/>
      <c r="BG226" s="46"/>
      <c r="BH226" s="46"/>
      <c r="BI226" s="46"/>
      <c r="BJ226" s="46"/>
      <c r="BK226" s="46"/>
      <c r="BL226" s="46"/>
      <c r="BM226" s="46"/>
      <c r="BN226" s="46"/>
      <c r="BO226" s="46"/>
      <c r="BP226" s="46"/>
      <c r="BQ226" s="46"/>
      <c r="BR226" s="46"/>
      <c r="BS226" s="46"/>
      <c r="BT226" s="46"/>
      <c r="BU226" s="46"/>
      <c r="BV226" s="46"/>
      <c r="BW226" s="46"/>
      <c r="BX226" s="46"/>
      <c r="BY226" s="46"/>
      <c r="BZ226" s="46"/>
      <c r="CA226" s="46"/>
      <c r="CB226" s="46"/>
      <c r="CC226" s="46"/>
      <c r="CD226" s="46"/>
      <c r="CE226" s="46"/>
      <c r="CF226" s="46"/>
      <c r="CG226" s="46"/>
      <c r="CH226" s="46"/>
      <c r="CI226" s="46"/>
      <c r="CJ226" s="46"/>
      <c r="CK226" s="46"/>
      <c r="CL226" s="46"/>
      <c r="CM226" s="46"/>
      <c r="CN226" s="46"/>
      <c r="CO226" s="46"/>
      <c r="CP226" s="46"/>
      <c r="CQ226" s="46"/>
      <c r="CR226" s="46"/>
      <c r="CS226" s="46"/>
      <c r="CT226" s="46"/>
      <c r="CU226" s="46"/>
      <c r="CV226" s="46"/>
      <c r="CW226" s="46"/>
      <c r="CX226" s="46"/>
      <c r="CY226" s="46"/>
      <c r="CZ226" s="46"/>
      <c r="DA226" s="46"/>
      <c r="DB226" s="46"/>
      <c r="DC226" s="46"/>
      <c r="DD226" s="46"/>
      <c r="DE226" s="46"/>
      <c r="DF226" s="46"/>
      <c r="DG226" s="46"/>
      <c r="DH226" s="46"/>
      <c r="DI226" s="46"/>
      <c r="DJ226" s="46"/>
      <c r="DK226" s="46"/>
      <c r="DL226" s="46"/>
      <c r="DM226" s="46"/>
      <c r="DN226" s="46"/>
      <c r="DO226" s="46"/>
      <c r="DP226" s="46"/>
      <c r="AAA226" s="192"/>
      <c r="AAD226" s="90"/>
      <c r="AAE226" s="520">
        <f t="shared" si="164"/>
        <v>0</v>
      </c>
      <c r="AAF226" s="90" t="s">
        <v>0</v>
      </c>
      <c r="AAG226" s="73">
        <f t="shared" ref="AAG226:AAG228" si="168">G225</f>
        <v>2</v>
      </c>
      <c r="AAH226" s="73">
        <f>G226</f>
        <v>2</v>
      </c>
      <c r="AAI226" s="60"/>
      <c r="AAJ226" s="55"/>
      <c r="AAK226" s="92" t="str">
        <f>S.Staff.Lead&amp;" submits Web Request to post materials"</f>
        <v>AndreaRW submits Web Request to post materials</v>
      </c>
      <c r="AAL226" s="90"/>
      <c r="AAM226"/>
    </row>
    <row r="227" spans="1:715" s="23" customFormat="1" ht="15" hidden="1" customHeight="1" outlineLevel="3">
      <c r="A227" s="171"/>
      <c r="B227" s="665" t="s">
        <v>159</v>
      </c>
      <c r="C227" s="425" t="s">
        <v>0</v>
      </c>
      <c r="D227" s="380"/>
      <c r="E227" s="342">
        <f>NETWORKDAYS(G227,H227,S.DDL_DEQClosed)</f>
        <v>1</v>
      </c>
      <c r="F227" s="457">
        <f t="shared" ca="1" si="167"/>
        <v>0</v>
      </c>
      <c r="G227" s="451">
        <f t="shared" si="149"/>
        <v>2</v>
      </c>
      <c r="H227" s="343">
        <f>AAH227</f>
        <v>2</v>
      </c>
      <c r="I227" s="244"/>
      <c r="J227" s="193"/>
      <c r="K227" s="193"/>
      <c r="L227" s="46"/>
      <c r="M227" s="46"/>
      <c r="N227" s="46"/>
      <c r="O227" s="46"/>
      <c r="P227" s="46"/>
      <c r="Q227" s="46"/>
      <c r="R227" s="46"/>
      <c r="S227" s="46"/>
      <c r="T227" s="46"/>
      <c r="U227" s="46"/>
      <c r="V227" s="46"/>
      <c r="W227" s="46"/>
      <c r="X227" s="46"/>
      <c r="Y227" s="46"/>
      <c r="Z227" s="46"/>
      <c r="AA227" s="46"/>
      <c r="AB227" s="46"/>
      <c r="AC227" s="46"/>
      <c r="AD227" s="46"/>
      <c r="AE227" s="46"/>
      <c r="AF227" s="46"/>
      <c r="AG227" s="46"/>
      <c r="AH227" s="46"/>
      <c r="AI227" s="46"/>
      <c r="AJ227" s="46"/>
      <c r="AK227" s="46"/>
      <c r="AL227" s="46"/>
      <c r="AM227" s="46"/>
      <c r="AN227" s="46"/>
      <c r="AO227" s="46"/>
      <c r="AP227" s="46"/>
      <c r="AQ227" s="46"/>
      <c r="AR227" s="46"/>
      <c r="AS227" s="46"/>
      <c r="AT227" s="46"/>
      <c r="AU227" s="46"/>
      <c r="AV227" s="46"/>
      <c r="AW227" s="46"/>
      <c r="AX227" s="46"/>
      <c r="AY227" s="46"/>
      <c r="AZ227" s="46"/>
      <c r="BA227" s="46"/>
      <c r="BB227" s="46"/>
      <c r="BC227" s="46"/>
      <c r="BD227" s="46"/>
      <c r="BE227" s="46"/>
      <c r="BF227" s="46"/>
      <c r="BG227" s="46"/>
      <c r="BH227" s="46"/>
      <c r="BI227" s="46"/>
      <c r="BJ227" s="46"/>
      <c r="BK227" s="46"/>
      <c r="BL227" s="46"/>
      <c r="BM227" s="46"/>
      <c r="BN227" s="46"/>
      <c r="BO227" s="46"/>
      <c r="BP227" s="46"/>
      <c r="BQ227" s="46"/>
      <c r="BR227" s="46"/>
      <c r="BS227" s="46"/>
      <c r="BT227" s="46"/>
      <c r="BU227" s="46"/>
      <c r="BV227" s="46"/>
      <c r="BW227" s="46"/>
      <c r="BX227" s="46"/>
      <c r="BY227" s="46"/>
      <c r="BZ227" s="46"/>
      <c r="CA227" s="46"/>
      <c r="CB227" s="46"/>
      <c r="CC227" s="46"/>
      <c r="CD227" s="46"/>
      <c r="CE227" s="46"/>
      <c r="CF227" s="46"/>
      <c r="CG227" s="46"/>
      <c r="CH227" s="46"/>
      <c r="CI227" s="46"/>
      <c r="CJ227" s="46"/>
      <c r="CK227" s="46"/>
      <c r="CL227" s="46"/>
      <c r="CM227" s="46"/>
      <c r="CN227" s="46"/>
      <c r="CO227" s="46"/>
      <c r="CP227" s="46"/>
      <c r="CQ227" s="46"/>
      <c r="CR227" s="46"/>
      <c r="CS227" s="46"/>
      <c r="CT227" s="46"/>
      <c r="CU227" s="46"/>
      <c r="CV227" s="46"/>
      <c r="CW227" s="46"/>
      <c r="CX227" s="46"/>
      <c r="CY227" s="46"/>
      <c r="CZ227" s="46"/>
      <c r="DA227" s="46"/>
      <c r="DB227" s="46"/>
      <c r="DC227" s="46"/>
      <c r="DD227" s="46"/>
      <c r="DE227" s="46"/>
      <c r="DF227" s="46"/>
      <c r="DG227" s="46"/>
      <c r="DH227" s="46"/>
      <c r="DI227" s="46"/>
      <c r="DJ227" s="46"/>
      <c r="DK227" s="46"/>
      <c r="DL227" s="46"/>
      <c r="DM227" s="46"/>
      <c r="DN227" s="46"/>
      <c r="DO227" s="46"/>
      <c r="DP227" s="46"/>
      <c r="DQ227"/>
      <c r="DR227"/>
      <c r="DS227"/>
      <c r="DT227"/>
      <c r="DU227"/>
      <c r="DV227"/>
      <c r="DW227"/>
      <c r="DX227"/>
      <c r="DY227"/>
      <c r="DZ227"/>
      <c r="EA227"/>
      <c r="EB227"/>
      <c r="EC227"/>
      <c r="ED227"/>
      <c r="EE227"/>
      <c r="EF227"/>
      <c r="EG227"/>
      <c r="EH227"/>
      <c r="EI227"/>
      <c r="EJ227"/>
      <c r="EK227"/>
      <c r="EL227"/>
      <c r="EM227"/>
      <c r="EN227"/>
      <c r="EO227"/>
      <c r="EP227"/>
      <c r="EQ227"/>
      <c r="ER227"/>
      <c r="ES227"/>
      <c r="ET227"/>
      <c r="EU227"/>
      <c r="EV227"/>
      <c r="EW227"/>
      <c r="EX227"/>
      <c r="EY227"/>
      <c r="EZ227"/>
      <c r="FA227"/>
      <c r="FB227"/>
      <c r="FC227"/>
      <c r="FD227"/>
      <c r="FE227"/>
      <c r="FF227"/>
      <c r="FG227"/>
      <c r="FH227"/>
      <c r="FI227"/>
      <c r="FJ227"/>
      <c r="FK227"/>
      <c r="FL227"/>
      <c r="FM227"/>
      <c r="FN227"/>
      <c r="FO227"/>
      <c r="FP227"/>
      <c r="FQ227"/>
      <c r="FR227"/>
      <c r="FS227"/>
      <c r="FT227"/>
      <c r="FU227"/>
      <c r="FV227"/>
      <c r="FW227"/>
      <c r="FX227"/>
      <c r="FY227"/>
      <c r="FZ227"/>
      <c r="GA227"/>
      <c r="GB227"/>
      <c r="GC227"/>
      <c r="GD227"/>
      <c r="GE227"/>
      <c r="GF227"/>
      <c r="GG227"/>
      <c r="GH227"/>
      <c r="GI227"/>
      <c r="GJ227"/>
      <c r="GK227"/>
      <c r="GL227"/>
      <c r="GM227"/>
      <c r="GN227"/>
      <c r="GO227"/>
      <c r="GP227"/>
      <c r="GQ227"/>
      <c r="GR227"/>
      <c r="GS227"/>
      <c r="GT227"/>
      <c r="GU227"/>
      <c r="GV227"/>
      <c r="GW227"/>
      <c r="GX227"/>
      <c r="GY227"/>
      <c r="GZ227"/>
      <c r="HA227"/>
      <c r="HB227"/>
      <c r="HC227"/>
      <c r="HD227"/>
      <c r="HE227"/>
      <c r="HF227"/>
      <c r="HG227"/>
      <c r="HH227"/>
      <c r="HI227"/>
      <c r="HJ227"/>
      <c r="HK227"/>
      <c r="HL227"/>
      <c r="HM227"/>
      <c r="HN227"/>
      <c r="HO227"/>
      <c r="HP227"/>
      <c r="HQ227"/>
      <c r="HR227"/>
      <c r="HS227"/>
      <c r="HT227"/>
      <c r="HU227"/>
      <c r="HV227"/>
      <c r="HW227"/>
      <c r="HX227"/>
      <c r="HY227"/>
      <c r="HZ227"/>
      <c r="IA227"/>
      <c r="IB227"/>
      <c r="IC227"/>
      <c r="ID227"/>
      <c r="IE227"/>
      <c r="IF227"/>
      <c r="IG227"/>
      <c r="IH227"/>
      <c r="II227"/>
      <c r="IJ227"/>
      <c r="IK227"/>
      <c r="IL227"/>
      <c r="IM227"/>
      <c r="IN227"/>
      <c r="IO227"/>
      <c r="IP227"/>
      <c r="IQ227"/>
      <c r="IR227"/>
      <c r="IS227"/>
      <c r="IT227"/>
      <c r="IU227"/>
      <c r="IV227"/>
      <c r="IW227"/>
      <c r="IX227"/>
      <c r="IY227"/>
      <c r="IZ227"/>
      <c r="JA227"/>
      <c r="JB227"/>
      <c r="JC227"/>
      <c r="JD227"/>
      <c r="JE227"/>
      <c r="JF227"/>
      <c r="JG227"/>
      <c r="JH227"/>
      <c r="JI227"/>
      <c r="JJ227"/>
      <c r="JK227"/>
      <c r="JL227"/>
      <c r="JM227"/>
      <c r="JN227"/>
      <c r="JO227"/>
      <c r="JP227"/>
      <c r="JQ227"/>
      <c r="JR227"/>
      <c r="JS227"/>
      <c r="JT227"/>
      <c r="JU227"/>
      <c r="JV227"/>
      <c r="JW227"/>
      <c r="JX227"/>
      <c r="JY227"/>
      <c r="JZ227"/>
      <c r="KA227"/>
      <c r="KB227"/>
      <c r="KC227"/>
      <c r="KD227"/>
      <c r="KE227"/>
      <c r="KF227"/>
      <c r="KG227"/>
      <c r="KH227"/>
      <c r="KI227"/>
      <c r="KJ227"/>
      <c r="KK227"/>
      <c r="KL227"/>
      <c r="KM227"/>
      <c r="KN227"/>
      <c r="KO227"/>
      <c r="KP227"/>
      <c r="KQ227"/>
      <c r="KR227"/>
      <c r="KS227"/>
      <c r="KT227"/>
      <c r="KU227"/>
      <c r="KV227"/>
      <c r="KW227"/>
      <c r="KX227"/>
      <c r="KY227"/>
      <c r="KZ227"/>
      <c r="LA227"/>
      <c r="LB227"/>
      <c r="LC227"/>
      <c r="LD227"/>
      <c r="LE227"/>
      <c r="LF227"/>
      <c r="LG227"/>
      <c r="LH227"/>
      <c r="LI227"/>
      <c r="LJ227"/>
      <c r="LK227"/>
      <c r="LL227"/>
      <c r="LM227"/>
      <c r="LN227"/>
      <c r="LO227"/>
      <c r="LP227"/>
      <c r="LQ227"/>
      <c r="LR227"/>
      <c r="LS227"/>
      <c r="LT227"/>
      <c r="LU227"/>
      <c r="LV227"/>
      <c r="LW227"/>
      <c r="LX227"/>
      <c r="LY227"/>
      <c r="LZ227"/>
      <c r="MA227"/>
      <c r="MB227"/>
      <c r="MC227"/>
      <c r="MD227"/>
      <c r="ME227"/>
      <c r="MF227"/>
      <c r="MG227"/>
      <c r="MH227"/>
      <c r="MI227"/>
      <c r="MJ227"/>
      <c r="MK227"/>
      <c r="ML227"/>
      <c r="MM227"/>
      <c r="MN227"/>
      <c r="MO227"/>
      <c r="MP227"/>
      <c r="MQ227"/>
      <c r="MR227"/>
      <c r="MS227"/>
      <c r="MT227"/>
      <c r="MU227"/>
      <c r="MV227"/>
      <c r="MW227"/>
      <c r="MX227"/>
      <c r="MY227"/>
      <c r="MZ227"/>
      <c r="NA227"/>
      <c r="NB227"/>
      <c r="NC227"/>
      <c r="ND227"/>
      <c r="NE227"/>
      <c r="NF227"/>
      <c r="NG227"/>
      <c r="NH227"/>
      <c r="NI227"/>
      <c r="NJ227"/>
      <c r="NK227"/>
      <c r="NL227"/>
      <c r="NM227"/>
      <c r="NN227"/>
      <c r="NO227"/>
      <c r="NP227"/>
      <c r="NQ227"/>
      <c r="NR227"/>
      <c r="NS227"/>
      <c r="NT227"/>
      <c r="NU227"/>
      <c r="NV227"/>
      <c r="NW227"/>
      <c r="NX227"/>
      <c r="NY227"/>
      <c r="NZ227"/>
      <c r="OA227"/>
      <c r="OB227"/>
      <c r="OC227"/>
      <c r="OD227"/>
      <c r="OE227"/>
      <c r="OF227"/>
      <c r="OG227"/>
      <c r="OH227"/>
      <c r="OI227"/>
      <c r="OJ227"/>
      <c r="OK227"/>
      <c r="OL227"/>
      <c r="OM227"/>
      <c r="ON227"/>
      <c r="OO227"/>
      <c r="OP227"/>
      <c r="OQ227"/>
      <c r="OR227"/>
      <c r="OS227"/>
      <c r="OT227"/>
      <c r="OU227"/>
      <c r="OV227"/>
      <c r="OW227"/>
      <c r="OX227"/>
      <c r="OY227"/>
      <c r="OZ227"/>
      <c r="PA227"/>
      <c r="PB227"/>
      <c r="PC227"/>
      <c r="PD227"/>
      <c r="PE227"/>
      <c r="PF227"/>
      <c r="PG227"/>
      <c r="PH227"/>
      <c r="PI227"/>
      <c r="PJ227"/>
      <c r="PK227"/>
      <c r="PL227"/>
      <c r="PM227"/>
      <c r="PN227"/>
      <c r="PO227"/>
      <c r="PP227"/>
      <c r="PQ227"/>
      <c r="PR227"/>
      <c r="PS227"/>
      <c r="PT227"/>
      <c r="PU227"/>
      <c r="PV227"/>
      <c r="PW227"/>
      <c r="PX227"/>
      <c r="PY227"/>
      <c r="PZ227"/>
      <c r="QA227"/>
      <c r="QB227"/>
      <c r="QC227"/>
      <c r="QD227"/>
      <c r="QE227"/>
      <c r="QF227"/>
      <c r="QG227"/>
      <c r="QH227"/>
      <c r="QI227"/>
      <c r="QJ227"/>
      <c r="QK227"/>
      <c r="QL227"/>
      <c r="QM227"/>
      <c r="QN227"/>
      <c r="QO227"/>
      <c r="QP227"/>
      <c r="QQ227"/>
      <c r="QR227"/>
      <c r="QS227"/>
      <c r="QT227"/>
      <c r="QU227"/>
      <c r="QV227"/>
      <c r="QW227"/>
      <c r="QX227"/>
      <c r="QY227"/>
      <c r="QZ227"/>
      <c r="RA227"/>
      <c r="RB227"/>
      <c r="RC227"/>
      <c r="RD227"/>
      <c r="RE227"/>
      <c r="RF227"/>
      <c r="RG227"/>
      <c r="RH227"/>
      <c r="RI227"/>
      <c r="RJ227"/>
      <c r="RK227"/>
      <c r="RL227"/>
      <c r="RM227"/>
      <c r="RN227"/>
      <c r="RO227"/>
      <c r="RP227"/>
      <c r="RQ227"/>
      <c r="RR227"/>
      <c r="RS227"/>
      <c r="RT227"/>
      <c r="RU227"/>
      <c r="RV227"/>
      <c r="RW227"/>
      <c r="RX227"/>
      <c r="RY227"/>
      <c r="RZ227"/>
      <c r="SA227"/>
      <c r="SB227"/>
      <c r="SC227"/>
      <c r="SD227"/>
      <c r="SE227"/>
      <c r="SF227"/>
      <c r="SG227"/>
      <c r="SH227"/>
      <c r="SI227"/>
      <c r="SJ227"/>
      <c r="SK227"/>
      <c r="SL227"/>
      <c r="SM227"/>
      <c r="SN227"/>
      <c r="SO227"/>
      <c r="SP227"/>
      <c r="SQ227"/>
      <c r="SR227"/>
      <c r="SS227"/>
      <c r="ST227"/>
      <c r="SU227"/>
      <c r="SV227"/>
      <c r="SW227"/>
      <c r="SX227"/>
      <c r="SY227"/>
      <c r="SZ227"/>
      <c r="TA227"/>
      <c r="TB227"/>
      <c r="TC227"/>
      <c r="TD227"/>
      <c r="TE227"/>
      <c r="TF227"/>
      <c r="TG227"/>
      <c r="TH227"/>
      <c r="TI227"/>
      <c r="TJ227"/>
      <c r="TK227"/>
      <c r="TL227"/>
      <c r="TM227"/>
      <c r="TN227"/>
      <c r="TO227"/>
      <c r="TP227"/>
      <c r="TQ227"/>
      <c r="TR227"/>
      <c r="TS227"/>
      <c r="TT227"/>
      <c r="TU227"/>
      <c r="TV227"/>
      <c r="TW227"/>
      <c r="TX227"/>
      <c r="TY227"/>
      <c r="TZ227"/>
      <c r="UA227"/>
      <c r="UB227"/>
      <c r="UC227"/>
      <c r="UD227"/>
      <c r="UE227"/>
      <c r="UF227"/>
      <c r="UG227"/>
      <c r="UH227"/>
      <c r="UI227"/>
      <c r="UJ227"/>
      <c r="UK227"/>
      <c r="UL227"/>
      <c r="UM227"/>
      <c r="UN227"/>
      <c r="UO227"/>
      <c r="UP227"/>
      <c r="UQ227"/>
      <c r="UR227"/>
      <c r="US227"/>
      <c r="UT227"/>
      <c r="UU227"/>
      <c r="UV227"/>
      <c r="UW227"/>
      <c r="UX227"/>
      <c r="UY227"/>
      <c r="UZ227"/>
      <c r="VA227"/>
      <c r="VB227"/>
      <c r="VC227"/>
      <c r="VD227"/>
      <c r="VE227"/>
      <c r="VF227"/>
      <c r="VG227"/>
      <c r="VH227"/>
      <c r="VI227"/>
      <c r="VJ227"/>
      <c r="VK227"/>
      <c r="VL227"/>
      <c r="VM227"/>
      <c r="VN227"/>
      <c r="VO227"/>
      <c r="VP227"/>
      <c r="VQ227"/>
      <c r="VR227"/>
      <c r="VS227"/>
      <c r="VT227"/>
      <c r="VU227"/>
      <c r="VV227"/>
      <c r="VW227"/>
      <c r="VX227"/>
      <c r="VY227"/>
      <c r="VZ227"/>
      <c r="WA227"/>
      <c r="WB227"/>
      <c r="WC227"/>
      <c r="WD227"/>
      <c r="WE227"/>
      <c r="WF227"/>
      <c r="WG227"/>
      <c r="WH227"/>
      <c r="WI227"/>
      <c r="WJ227"/>
      <c r="WK227"/>
      <c r="WL227"/>
      <c r="WM227"/>
      <c r="WN227"/>
      <c r="WO227"/>
      <c r="WP227"/>
      <c r="WQ227"/>
      <c r="WR227"/>
      <c r="WS227"/>
      <c r="WT227"/>
      <c r="WU227"/>
      <c r="WV227"/>
      <c r="WW227"/>
      <c r="WX227"/>
      <c r="WY227"/>
      <c r="WZ227"/>
      <c r="XA227"/>
      <c r="XB227"/>
      <c r="XC227"/>
      <c r="XD227"/>
      <c r="XE227"/>
      <c r="XF227"/>
      <c r="XG227"/>
      <c r="XH227"/>
      <c r="XI227"/>
      <c r="XJ227"/>
      <c r="XK227"/>
      <c r="XL227"/>
      <c r="XM227"/>
      <c r="XN227"/>
      <c r="XO227"/>
      <c r="XP227"/>
      <c r="XQ227"/>
      <c r="XR227"/>
      <c r="XS227"/>
      <c r="XT227"/>
      <c r="XU227"/>
      <c r="XV227"/>
      <c r="XW227"/>
      <c r="XX227"/>
      <c r="XY227"/>
      <c r="XZ227"/>
      <c r="YA227"/>
      <c r="YB227"/>
      <c r="YC227"/>
      <c r="YD227"/>
      <c r="YE227"/>
      <c r="YF227"/>
      <c r="YG227"/>
      <c r="YH227"/>
      <c r="YI227"/>
      <c r="YJ227"/>
      <c r="YK227"/>
      <c r="YL227"/>
      <c r="YM227"/>
      <c r="YN227"/>
      <c r="YO227"/>
      <c r="YP227"/>
      <c r="YQ227"/>
      <c r="YR227"/>
      <c r="YS227"/>
      <c r="YT227"/>
      <c r="YU227"/>
      <c r="YV227"/>
      <c r="YW227"/>
      <c r="YX227"/>
      <c r="YY227"/>
      <c r="YZ227"/>
      <c r="ZA227"/>
      <c r="ZB227"/>
      <c r="ZC227"/>
      <c r="ZD227"/>
      <c r="ZE227"/>
      <c r="ZF227"/>
      <c r="ZG227"/>
      <c r="ZH227"/>
      <c r="ZI227"/>
      <c r="ZJ227"/>
      <c r="ZK227"/>
      <c r="ZL227"/>
      <c r="ZM227"/>
      <c r="ZN227"/>
      <c r="ZO227"/>
      <c r="ZP227"/>
      <c r="ZQ227"/>
      <c r="ZR227"/>
      <c r="ZS227"/>
      <c r="ZT227"/>
      <c r="ZU227"/>
      <c r="ZV227"/>
      <c r="ZW227"/>
      <c r="ZX227"/>
      <c r="ZY227"/>
      <c r="ZZ227" s="52"/>
      <c r="AAA227" s="192"/>
      <c r="AAD227" s="90"/>
      <c r="AAE227" s="520">
        <f t="shared" si="164"/>
        <v>0</v>
      </c>
      <c r="AAF227" s="90"/>
      <c r="AAG227" s="73">
        <f t="shared" si="168"/>
        <v>2</v>
      </c>
      <c r="AAH227" s="73">
        <f>G227</f>
        <v>2</v>
      </c>
      <c r="AAI227" s="72"/>
      <c r="AAJ227" s="72"/>
      <c r="AAK227" s="55"/>
      <c r="AAL227" s="90"/>
    </row>
    <row r="228" spans="1:715" ht="15" hidden="1" customHeight="1" outlineLevel="2">
      <c r="A228" s="171"/>
      <c r="B228" s="486" t="str">
        <f>AAK228</f>
        <v>AndreaRW sends meeting notice with link to Web page</v>
      </c>
      <c r="C228" s="425" t="s">
        <v>0</v>
      </c>
      <c r="D228" s="380"/>
      <c r="E228" s="342">
        <f>NETWORKDAYS(G228,H228,S.DDL_DEQClosed)</f>
        <v>1</v>
      </c>
      <c r="F228" s="457">
        <f t="shared" ca="1" si="167"/>
        <v>0</v>
      </c>
      <c r="G228" s="451">
        <f t="shared" si="149"/>
        <v>2</v>
      </c>
      <c r="H228" s="343">
        <f t="shared" ref="H228:H231" si="169">AAH228</f>
        <v>2</v>
      </c>
      <c r="I228" s="244"/>
      <c r="J228" s="193"/>
      <c r="K228" s="193"/>
      <c r="L228" s="46"/>
      <c r="M228" s="46"/>
      <c r="N228" s="46"/>
      <c r="O228" s="46"/>
      <c r="P228" s="46"/>
      <c r="Q228" s="46"/>
      <c r="R228" s="46"/>
      <c r="S228" s="46"/>
      <c r="T228" s="46"/>
      <c r="U228" s="46"/>
      <c r="V228" s="46"/>
      <c r="W228" s="46"/>
      <c r="X228" s="46"/>
      <c r="Y228" s="46"/>
      <c r="Z228" s="46"/>
      <c r="AA228" s="46"/>
      <c r="AB228" s="46"/>
      <c r="AC228" s="46"/>
      <c r="AD228" s="46"/>
      <c r="AE228" s="46"/>
      <c r="AF228" s="46"/>
      <c r="AG228" s="46"/>
      <c r="AH228" s="46"/>
      <c r="AI228" s="46"/>
      <c r="AJ228" s="46"/>
      <c r="AK228" s="46"/>
      <c r="AL228" s="46"/>
      <c r="AM228" s="46"/>
      <c r="AN228" s="46"/>
      <c r="AO228" s="46"/>
      <c r="AP228" s="46"/>
      <c r="AQ228" s="46"/>
      <c r="AR228" s="46"/>
      <c r="AS228" s="46"/>
      <c r="AT228" s="46"/>
      <c r="AU228" s="46"/>
      <c r="AV228" s="46"/>
      <c r="AW228" s="46"/>
      <c r="AX228" s="46"/>
      <c r="AY228" s="46"/>
      <c r="AZ228" s="46"/>
      <c r="BA228" s="46"/>
      <c r="BB228" s="46"/>
      <c r="BC228" s="46"/>
      <c r="BD228" s="46"/>
      <c r="BE228" s="46"/>
      <c r="BF228" s="46"/>
      <c r="BG228" s="46"/>
      <c r="BH228" s="46"/>
      <c r="BI228" s="46"/>
      <c r="BJ228" s="46"/>
      <c r="BK228" s="46"/>
      <c r="BL228" s="46"/>
      <c r="BM228" s="46"/>
      <c r="BN228" s="46"/>
      <c r="BO228" s="46"/>
      <c r="BP228" s="46"/>
      <c r="BQ228" s="46"/>
      <c r="BR228" s="46"/>
      <c r="BS228" s="46"/>
      <c r="BT228" s="46"/>
      <c r="BU228" s="46"/>
      <c r="BV228" s="46"/>
      <c r="BW228" s="46"/>
      <c r="BX228" s="46"/>
      <c r="BY228" s="46"/>
      <c r="BZ228" s="46"/>
      <c r="CA228" s="46"/>
      <c r="CB228" s="46"/>
      <c r="CC228" s="46"/>
      <c r="CD228" s="46"/>
      <c r="CE228" s="46"/>
      <c r="CF228" s="46"/>
      <c r="CG228" s="46"/>
      <c r="CH228" s="46"/>
      <c r="CI228" s="46"/>
      <c r="CJ228" s="46"/>
      <c r="CK228" s="46"/>
      <c r="CL228" s="46"/>
      <c r="CM228" s="46"/>
      <c r="CN228" s="46"/>
      <c r="CO228" s="46"/>
      <c r="CP228" s="46"/>
      <c r="CQ228" s="46"/>
      <c r="CR228" s="46"/>
      <c r="CS228" s="46"/>
      <c r="CT228" s="46"/>
      <c r="CU228" s="46"/>
      <c r="CV228" s="46"/>
      <c r="CW228" s="46"/>
      <c r="CX228" s="46"/>
      <c r="CY228" s="46"/>
      <c r="CZ228" s="46"/>
      <c r="DA228" s="46"/>
      <c r="DB228" s="46"/>
      <c r="DC228" s="46"/>
      <c r="DD228" s="46"/>
      <c r="DE228" s="46"/>
      <c r="DF228" s="46"/>
      <c r="DG228" s="46"/>
      <c r="DH228" s="46"/>
      <c r="DI228" s="46"/>
      <c r="DJ228" s="46"/>
      <c r="DK228" s="46"/>
      <c r="DL228" s="46"/>
      <c r="DM228" s="46"/>
      <c r="DN228" s="46"/>
      <c r="DO228" s="46"/>
      <c r="DP228" s="46"/>
      <c r="AAA228" s="192"/>
      <c r="AAD228" s="90"/>
      <c r="AAE228" s="520">
        <f>IF(AND(S.AC.InvolveMeeting1="Y",S.AC.CommitteeInvolved="Y"),1,0)</f>
        <v>0</v>
      </c>
      <c r="AAF228" s="90"/>
      <c r="AAG228" s="73">
        <f t="shared" si="168"/>
        <v>2</v>
      </c>
      <c r="AAH228" s="73">
        <f>G228</f>
        <v>2</v>
      </c>
      <c r="AAI228" s="72"/>
      <c r="AAJ228" s="72"/>
      <c r="AAK228" s="92" t="str">
        <f>S.Staff.Lead&amp;" sends meeting notice with link to Web page"</f>
        <v>AndreaRW sends meeting notice with link to Web page</v>
      </c>
      <c r="AAL228" s="90"/>
      <c r="AAM228"/>
    </row>
    <row r="229" spans="1:715" ht="15" hidden="1" customHeight="1" outlineLevel="2">
      <c r="A229" s="171"/>
      <c r="B229" s="616" t="s">
        <v>157</v>
      </c>
      <c r="C229" s="425" t="s">
        <v>0</v>
      </c>
      <c r="D229" s="843" t="s">
        <v>324</v>
      </c>
      <c r="E229" s="843"/>
      <c r="F229" s="843"/>
      <c r="G229" s="844"/>
      <c r="H229" s="351">
        <f t="shared" si="169"/>
        <v>16</v>
      </c>
      <c r="I229" s="244"/>
      <c r="J229" s="193"/>
      <c r="K229" s="193"/>
      <c r="L229" s="46"/>
      <c r="M229" s="46"/>
      <c r="N229" s="46"/>
      <c r="O229" s="46"/>
      <c r="P229" s="46"/>
      <c r="Q229" s="46"/>
      <c r="R229" s="46"/>
      <c r="S229" s="46"/>
      <c r="T229" s="46"/>
      <c r="U229" s="46"/>
      <c r="V229" s="46"/>
      <c r="W229" s="46"/>
      <c r="X229" s="46"/>
      <c r="Y229" s="46"/>
      <c r="Z229" s="46"/>
      <c r="AA229" s="46"/>
      <c r="AB229" s="46"/>
      <c r="AC229" s="46"/>
      <c r="AD229" s="46"/>
      <c r="AE229" s="46"/>
      <c r="AF229" s="46"/>
      <c r="AG229" s="46"/>
      <c r="AH229" s="46"/>
      <c r="AI229" s="46"/>
      <c r="AJ229" s="46"/>
      <c r="AK229" s="46"/>
      <c r="AL229" s="46"/>
      <c r="AM229" s="46"/>
      <c r="AN229" s="46"/>
      <c r="AO229" s="46"/>
      <c r="AP229" s="46"/>
      <c r="AQ229" s="46"/>
      <c r="AR229" s="46"/>
      <c r="AS229" s="46"/>
      <c r="AT229" s="46"/>
      <c r="AU229" s="46"/>
      <c r="AV229" s="46"/>
      <c r="AW229" s="46"/>
      <c r="AX229" s="46"/>
      <c r="AY229" s="46"/>
      <c r="AZ229" s="46"/>
      <c r="BA229" s="46"/>
      <c r="BB229" s="46"/>
      <c r="BC229" s="46"/>
      <c r="BD229" s="46"/>
      <c r="BE229" s="46"/>
      <c r="BF229" s="46"/>
      <c r="BG229" s="46"/>
      <c r="BH229" s="46"/>
      <c r="BI229" s="46"/>
      <c r="BJ229" s="46"/>
      <c r="BK229" s="46"/>
      <c r="BL229" s="46"/>
      <c r="BM229" s="46"/>
      <c r="BN229" s="46"/>
      <c r="BO229" s="46"/>
      <c r="BP229" s="46"/>
      <c r="BQ229" s="46"/>
      <c r="BR229" s="46"/>
      <c r="BS229" s="46"/>
      <c r="BT229" s="46"/>
      <c r="BU229" s="46"/>
      <c r="BV229" s="46"/>
      <c r="BW229" s="46"/>
      <c r="BX229" s="46"/>
      <c r="BY229" s="46"/>
      <c r="BZ229" s="46"/>
      <c r="CA229" s="46"/>
      <c r="CB229" s="46"/>
      <c r="CC229" s="46"/>
      <c r="CD229" s="46"/>
      <c r="CE229" s="46"/>
      <c r="CF229" s="46"/>
      <c r="CG229" s="46"/>
      <c r="CH229" s="46"/>
      <c r="CI229" s="46"/>
      <c r="CJ229" s="46"/>
      <c r="CK229" s="46"/>
      <c r="CL229" s="46"/>
      <c r="CM229" s="46"/>
      <c r="CN229" s="46"/>
      <c r="CO229" s="46"/>
      <c r="CP229" s="46"/>
      <c r="CQ229" s="46"/>
      <c r="CR229" s="46"/>
      <c r="CS229" s="46"/>
      <c r="CT229" s="46"/>
      <c r="CU229" s="46"/>
      <c r="CV229" s="46"/>
      <c r="CW229" s="46"/>
      <c r="CX229" s="46"/>
      <c r="CY229" s="46"/>
      <c r="CZ229" s="46"/>
      <c r="DA229" s="46"/>
      <c r="DB229" s="46"/>
      <c r="DC229" s="46"/>
      <c r="DD229" s="46"/>
      <c r="DE229" s="46"/>
      <c r="DF229" s="46"/>
      <c r="DG229" s="46"/>
      <c r="DH229" s="46"/>
      <c r="DI229" s="46"/>
      <c r="DJ229" s="46"/>
      <c r="DK229" s="46"/>
      <c r="DL229" s="46"/>
      <c r="DM229" s="46"/>
      <c r="DN229" s="46"/>
      <c r="DO229" s="46"/>
      <c r="DP229" s="46"/>
      <c r="AAA229" s="192"/>
      <c r="AAD229" s="90"/>
      <c r="AAE229" s="520">
        <f>IF(AND(S.AC.InvolveMeeting1="Y",S.AC.CommitteeInvolved="Y"),1,0)</f>
        <v>0</v>
      </c>
      <c r="AAF229" s="90"/>
      <c r="AAG229" s="72"/>
      <c r="AAH229" s="73">
        <f>S.AC.DateMeeting1</f>
        <v>16</v>
      </c>
      <c r="AAI229" s="72"/>
      <c r="AAJ229" s="72"/>
      <c r="AAK229" s="55"/>
      <c r="AAL229" s="90"/>
      <c r="AAM229"/>
    </row>
    <row r="230" spans="1:715" ht="15" hidden="1" customHeight="1" outlineLevel="2">
      <c r="A230" s="171"/>
      <c r="B230" s="486" t="str">
        <f>AAK230</f>
        <v>AndreaRW drafts AC.MINUTES 01.16.00</v>
      </c>
      <c r="C230" s="790" t="str">
        <f>HYPERLINK("\\deq000\templates\General\Minutes Template.dotx","i")</f>
        <v>i</v>
      </c>
      <c r="D230" s="511"/>
      <c r="E230" s="342">
        <f t="shared" ref="E230:E231" si="170">NETWORKDAYS(G230,H230,S.DDL_DEQClosed)</f>
        <v>1</v>
      </c>
      <c r="F230" s="457">
        <f t="shared" ca="1" si="167"/>
        <v>0</v>
      </c>
      <c r="G230" s="451">
        <f t="shared" si="149"/>
        <v>16</v>
      </c>
      <c r="H230" s="343">
        <f t="shared" si="169"/>
        <v>16</v>
      </c>
      <c r="I230" s="244"/>
      <c r="J230" s="193"/>
      <c r="K230" s="193"/>
      <c r="L230" s="46"/>
      <c r="M230" s="46"/>
      <c r="N230" s="46"/>
      <c r="O230" s="46"/>
      <c r="P230" s="46"/>
      <c r="Q230" s="46"/>
      <c r="R230" s="46"/>
      <c r="S230" s="46"/>
      <c r="T230" s="46"/>
      <c r="U230" s="46"/>
      <c r="V230" s="46"/>
      <c r="W230" s="46"/>
      <c r="X230" s="46"/>
      <c r="Y230" s="46"/>
      <c r="Z230" s="46"/>
      <c r="AA230" s="46"/>
      <c r="AB230" s="46"/>
      <c r="AC230" s="46"/>
      <c r="AD230" s="46"/>
      <c r="AE230" s="46"/>
      <c r="AF230" s="46"/>
      <c r="AG230" s="46"/>
      <c r="AH230" s="46"/>
      <c r="AI230" s="46"/>
      <c r="AJ230" s="46"/>
      <c r="AK230" s="46"/>
      <c r="AL230" s="46"/>
      <c r="AM230" s="46"/>
      <c r="AN230" s="46"/>
      <c r="AO230" s="46"/>
      <c r="AP230" s="46"/>
      <c r="AQ230" s="46"/>
      <c r="AR230" s="46"/>
      <c r="AS230" s="46"/>
      <c r="AT230" s="46"/>
      <c r="AU230" s="46"/>
      <c r="AV230" s="46"/>
      <c r="AW230" s="46"/>
      <c r="AX230" s="46"/>
      <c r="AY230" s="46"/>
      <c r="AZ230" s="46"/>
      <c r="BA230" s="46"/>
      <c r="BB230" s="46"/>
      <c r="BC230" s="46"/>
      <c r="BD230" s="46"/>
      <c r="BE230" s="46"/>
      <c r="BF230" s="46"/>
      <c r="BG230" s="46"/>
      <c r="BH230" s="46"/>
      <c r="BI230" s="46"/>
      <c r="BJ230" s="46"/>
      <c r="BK230" s="46"/>
      <c r="BL230" s="46"/>
      <c r="BM230" s="46"/>
      <c r="BN230" s="46"/>
      <c r="BO230" s="46"/>
      <c r="BP230" s="46"/>
      <c r="BQ230" s="46"/>
      <c r="BR230" s="46"/>
      <c r="BS230" s="46"/>
      <c r="BT230" s="46"/>
      <c r="BU230" s="46"/>
      <c r="BV230" s="46"/>
      <c r="BW230" s="46"/>
      <c r="BX230" s="46"/>
      <c r="BY230" s="46"/>
      <c r="BZ230" s="46"/>
      <c r="CA230" s="46"/>
      <c r="CB230" s="46"/>
      <c r="CC230" s="46"/>
      <c r="CD230" s="46"/>
      <c r="CE230" s="46"/>
      <c r="CF230" s="46"/>
      <c r="CG230" s="46"/>
      <c r="CH230" s="46"/>
      <c r="CI230" s="46"/>
      <c r="CJ230" s="46"/>
      <c r="CK230" s="46"/>
      <c r="CL230" s="46"/>
      <c r="CM230" s="46"/>
      <c r="CN230" s="46"/>
      <c r="CO230" s="46"/>
      <c r="CP230" s="46"/>
      <c r="CQ230" s="46"/>
      <c r="CR230" s="46"/>
      <c r="CS230" s="46"/>
      <c r="CT230" s="46"/>
      <c r="CU230" s="46"/>
      <c r="CV230" s="46"/>
      <c r="CW230" s="46"/>
      <c r="CX230" s="46"/>
      <c r="CY230" s="46"/>
      <c r="CZ230" s="46"/>
      <c r="DA230" s="46"/>
      <c r="DB230" s="46"/>
      <c r="DC230" s="46"/>
      <c r="DD230" s="46"/>
      <c r="DE230" s="46"/>
      <c r="DF230" s="46"/>
      <c r="DG230" s="46"/>
      <c r="DH230" s="46"/>
      <c r="DI230" s="46"/>
      <c r="DJ230" s="46"/>
      <c r="DK230" s="46"/>
      <c r="DL230" s="46"/>
      <c r="DM230" s="46"/>
      <c r="DN230" s="46"/>
      <c r="DO230" s="46"/>
      <c r="DP230" s="46"/>
      <c r="AAA230" s="192"/>
      <c r="AAD230" s="90"/>
      <c r="AAE230" s="520">
        <f>IF(AND(S.AC.InvolveMeeting1="Y",S.AC.CommitteeInvolved="Y"),1,0)</f>
        <v>0</v>
      </c>
      <c r="AAF230" s="90"/>
      <c r="AAG230" s="73">
        <f>S.AC.DateMeeting1</f>
        <v>16</v>
      </c>
      <c r="AAH230" s="73">
        <f t="shared" ref="AAH230:AAH231" si="171">G230</f>
        <v>16</v>
      </c>
      <c r="AAI230" s="72"/>
      <c r="AAJ230" s="72"/>
      <c r="AAK230" s="80" t="str">
        <f>S.Staff.Lead&amp;" drafts AC.MINUTES "&amp;TEXT(S.AC.DateMeeting1,"mm.dd.yy")</f>
        <v>AndreaRW drafts AC.MINUTES 01.16.00</v>
      </c>
      <c r="AAL230" s="90"/>
      <c r="AAM230"/>
    </row>
    <row r="231" spans="1:715" ht="15" hidden="1" customHeight="1" outlineLevel="2" thickBot="1">
      <c r="A231" s="171"/>
      <c r="B231" s="616" t="s">
        <v>158</v>
      </c>
      <c r="C231" s="425" t="s">
        <v>0</v>
      </c>
      <c r="D231" s="380"/>
      <c r="E231" s="342">
        <f t="shared" si="170"/>
        <v>1</v>
      </c>
      <c r="F231" s="457">
        <f t="shared" ca="1" si="167"/>
        <v>0</v>
      </c>
      <c r="G231" s="451">
        <f t="shared" si="149"/>
        <v>16</v>
      </c>
      <c r="H231" s="343">
        <f t="shared" si="169"/>
        <v>16</v>
      </c>
      <c r="I231" s="244"/>
      <c r="J231" s="193"/>
      <c r="K231" s="193"/>
      <c r="L231" s="46"/>
      <c r="M231" s="46"/>
      <c r="N231" s="46"/>
      <c r="O231" s="46"/>
      <c r="P231" s="46"/>
      <c r="Q231" s="46"/>
      <c r="R231" s="46"/>
      <c r="S231" s="46"/>
      <c r="T231" s="46"/>
      <c r="U231" s="46"/>
      <c r="V231" s="46"/>
      <c r="W231" s="46"/>
      <c r="X231" s="46"/>
      <c r="Y231" s="46"/>
      <c r="Z231" s="46"/>
      <c r="AA231" s="46"/>
      <c r="AB231" s="46"/>
      <c r="AC231" s="46"/>
      <c r="AD231" s="46"/>
      <c r="AE231" s="46"/>
      <c r="AF231" s="46"/>
      <c r="AG231" s="46"/>
      <c r="AH231" s="46"/>
      <c r="AI231" s="46"/>
      <c r="AJ231" s="46"/>
      <c r="AK231" s="46"/>
      <c r="AL231" s="46"/>
      <c r="AM231" s="46"/>
      <c r="AN231" s="46"/>
      <c r="AO231" s="46"/>
      <c r="AP231" s="46"/>
      <c r="AQ231" s="46"/>
      <c r="AR231" s="46"/>
      <c r="AS231" s="46"/>
      <c r="AT231" s="46"/>
      <c r="AU231" s="46"/>
      <c r="AV231" s="46"/>
      <c r="AW231" s="46"/>
      <c r="AX231" s="46"/>
      <c r="AY231" s="46"/>
      <c r="AZ231" s="46"/>
      <c r="BA231" s="46"/>
      <c r="BB231" s="46"/>
      <c r="BC231" s="46"/>
      <c r="BD231" s="46"/>
      <c r="BE231" s="46"/>
      <c r="BF231" s="46"/>
      <c r="BG231" s="46"/>
      <c r="BH231" s="46"/>
      <c r="BI231" s="46"/>
      <c r="BJ231" s="46"/>
      <c r="BK231" s="46"/>
      <c r="BL231" s="46"/>
      <c r="BM231" s="46"/>
      <c r="BN231" s="46"/>
      <c r="BO231" s="46"/>
      <c r="BP231" s="46"/>
      <c r="BQ231" s="46"/>
      <c r="BR231" s="46"/>
      <c r="BS231" s="46"/>
      <c r="BT231" s="46"/>
      <c r="BU231" s="46"/>
      <c r="BV231" s="46"/>
      <c r="BW231" s="46"/>
      <c r="BX231" s="46"/>
      <c r="BY231" s="46"/>
      <c r="BZ231" s="46"/>
      <c r="CA231" s="46"/>
      <c r="CB231" s="46"/>
      <c r="CC231" s="46"/>
      <c r="CD231" s="46"/>
      <c r="CE231" s="46"/>
      <c r="CF231" s="46"/>
      <c r="CG231" s="46"/>
      <c r="CH231" s="46"/>
      <c r="CI231" s="46"/>
      <c r="CJ231" s="46"/>
      <c r="CK231" s="46"/>
      <c r="CL231" s="46"/>
      <c r="CM231" s="46"/>
      <c r="CN231" s="46"/>
      <c r="CO231" s="46"/>
      <c r="CP231" s="46"/>
      <c r="CQ231" s="46"/>
      <c r="CR231" s="46"/>
      <c r="CS231" s="46"/>
      <c r="CT231" s="46"/>
      <c r="CU231" s="46"/>
      <c r="CV231" s="46"/>
      <c r="CW231" s="46"/>
      <c r="CX231" s="46"/>
      <c r="CY231" s="46"/>
      <c r="CZ231" s="46"/>
      <c r="DA231" s="46"/>
      <c r="DB231" s="46"/>
      <c r="DC231" s="46"/>
      <c r="DD231" s="46"/>
      <c r="DE231" s="46"/>
      <c r="DF231" s="46"/>
      <c r="DG231" s="46"/>
      <c r="DH231" s="46"/>
      <c r="DI231" s="46"/>
      <c r="DJ231" s="46"/>
      <c r="DK231" s="46"/>
      <c r="DL231" s="46"/>
      <c r="DM231" s="46"/>
      <c r="DN231" s="46"/>
      <c r="DO231" s="46"/>
      <c r="DP231" s="46"/>
      <c r="AAA231" s="192"/>
      <c r="AAD231" s="90"/>
      <c r="AAE231" s="520">
        <f>IF(AND(S.AC.InvolveMeeting1="Y",S.AC.CommitteeInvolved="Y"),1,0)</f>
        <v>0</v>
      </c>
      <c r="AAF231" s="90"/>
      <c r="AAG231" s="73">
        <f>S.AC.DateMeeting1</f>
        <v>16</v>
      </c>
      <c r="AAH231" s="73">
        <f t="shared" si="171"/>
        <v>16</v>
      </c>
      <c r="AAI231" s="72"/>
      <c r="AAJ231" s="72"/>
      <c r="AAK231" s="55"/>
      <c r="AAL231" s="90"/>
      <c r="AAM231"/>
    </row>
    <row r="232" spans="1:715" s="23" customFormat="1" ht="15" hidden="1" customHeight="1" outlineLevel="1" collapsed="1" thickBot="1">
      <c r="A232" s="171"/>
      <c r="B232" s="528" t="s">
        <v>25</v>
      </c>
      <c r="C232" s="377" t="s">
        <v>17</v>
      </c>
      <c r="D232" s="515"/>
      <c r="E232" s="515"/>
      <c r="F232" s="527"/>
      <c r="G232" s="339">
        <f>AAG232</f>
        <v>16</v>
      </c>
      <c r="H232" s="524" t="s">
        <v>54</v>
      </c>
      <c r="I232" s="244"/>
      <c r="J232" s="193"/>
      <c r="K232" s="193"/>
      <c r="L232" s="46"/>
      <c r="M232" s="46"/>
      <c r="N232" s="46"/>
      <c r="O232" s="46"/>
      <c r="P232" s="46"/>
      <c r="Q232" s="46"/>
      <c r="R232" s="46"/>
      <c r="S232" s="46"/>
      <c r="T232" s="46"/>
      <c r="U232" s="46"/>
      <c r="V232" s="46"/>
      <c r="W232" s="46"/>
      <c r="X232" s="46"/>
      <c r="Y232" s="46"/>
      <c r="Z232" s="46"/>
      <c r="AA232" s="46"/>
      <c r="AB232" s="46"/>
      <c r="AC232" s="46"/>
      <c r="AD232" s="46"/>
      <c r="AE232" s="46"/>
      <c r="AF232" s="46"/>
      <c r="AG232" s="46"/>
      <c r="AH232" s="46"/>
      <c r="AI232" s="46"/>
      <c r="AJ232" s="46"/>
      <c r="AK232" s="46"/>
      <c r="AL232" s="46"/>
      <c r="AM232" s="46"/>
      <c r="AN232" s="46"/>
      <c r="AO232" s="46"/>
      <c r="AP232" s="46"/>
      <c r="AQ232" s="46"/>
      <c r="AR232" s="46"/>
      <c r="AS232" s="46"/>
      <c r="AT232" s="46"/>
      <c r="AU232" s="46"/>
      <c r="AV232" s="46"/>
      <c r="AW232" s="46"/>
      <c r="AX232" s="46"/>
      <c r="AY232" s="46"/>
      <c r="AZ232" s="46"/>
      <c r="BA232" s="46"/>
      <c r="BB232" s="46"/>
      <c r="BC232" s="46"/>
      <c r="BD232" s="46"/>
      <c r="BE232" s="46"/>
      <c r="BF232" s="46"/>
      <c r="BG232" s="46"/>
      <c r="BH232" s="46"/>
      <c r="BI232" s="46"/>
      <c r="BJ232" s="46"/>
      <c r="BK232" s="46"/>
      <c r="BL232" s="46"/>
      <c r="BM232" s="46"/>
      <c r="BN232" s="46"/>
      <c r="BO232" s="46"/>
      <c r="BP232" s="46"/>
      <c r="BQ232" s="46"/>
      <c r="BR232" s="46"/>
      <c r="BS232" s="46"/>
      <c r="BT232" s="46"/>
      <c r="BU232" s="46"/>
      <c r="BV232" s="46"/>
      <c r="BW232" s="46"/>
      <c r="BX232" s="46"/>
      <c r="BY232" s="46"/>
      <c r="BZ232" s="46"/>
      <c r="CA232" s="46"/>
      <c r="CB232" s="46"/>
      <c r="CC232" s="46"/>
      <c r="CD232" s="46"/>
      <c r="CE232" s="46"/>
      <c r="CF232" s="46"/>
      <c r="CG232" s="46"/>
      <c r="CH232" s="46"/>
      <c r="CI232" s="46"/>
      <c r="CJ232" s="46"/>
      <c r="CK232" s="46"/>
      <c r="CL232" s="46"/>
      <c r="CM232" s="46"/>
      <c r="CN232" s="46"/>
      <c r="CO232" s="46"/>
      <c r="CP232" s="46"/>
      <c r="CQ232" s="46"/>
      <c r="CR232" s="46"/>
      <c r="CS232" s="46"/>
      <c r="CT232" s="46"/>
      <c r="CU232" s="46"/>
      <c r="CV232" s="46"/>
      <c r="CW232" s="46"/>
      <c r="CX232" s="46"/>
      <c r="CY232" s="46"/>
      <c r="CZ232" s="46"/>
      <c r="DA232" s="46"/>
      <c r="DB232" s="46"/>
      <c r="DC232" s="46"/>
      <c r="DD232" s="46"/>
      <c r="DE232" s="46"/>
      <c r="DF232" s="46"/>
      <c r="DG232" s="46"/>
      <c r="DH232" s="46"/>
      <c r="DI232" s="46"/>
      <c r="DJ232" s="46"/>
      <c r="DK232" s="46"/>
      <c r="DL232" s="46"/>
      <c r="DM232" s="46"/>
      <c r="DN232" s="46"/>
      <c r="DO232" s="46"/>
      <c r="DP232" s="46"/>
      <c r="DQ232"/>
      <c r="DR232"/>
      <c r="DS232"/>
      <c r="DT232"/>
      <c r="DU232"/>
      <c r="DV232"/>
      <c r="DW232"/>
      <c r="DX232"/>
      <c r="DY232"/>
      <c r="DZ232"/>
      <c r="EA232"/>
      <c r="EB232"/>
      <c r="EC232"/>
      <c r="ED232"/>
      <c r="EE232"/>
      <c r="EF232"/>
      <c r="EG232"/>
      <c r="EH232"/>
      <c r="EI232"/>
      <c r="EJ232"/>
      <c r="EK232"/>
      <c r="EL232"/>
      <c r="EM232"/>
      <c r="EN232"/>
      <c r="EO232"/>
      <c r="EP232"/>
      <c r="EQ232"/>
      <c r="ER232"/>
      <c r="ES232"/>
      <c r="ET232"/>
      <c r="EU232"/>
      <c r="EV232"/>
      <c r="EW232"/>
      <c r="EX232"/>
      <c r="EY232"/>
      <c r="EZ232"/>
      <c r="FA232"/>
      <c r="FB232"/>
      <c r="FC232"/>
      <c r="FD232"/>
      <c r="FE232"/>
      <c r="FF232"/>
      <c r="FG232"/>
      <c r="FH232"/>
      <c r="FI232"/>
      <c r="FJ232"/>
      <c r="FK232"/>
      <c r="FL232"/>
      <c r="FM232"/>
      <c r="FN232"/>
      <c r="FO232"/>
      <c r="FP232"/>
      <c r="FQ232"/>
      <c r="FR232"/>
      <c r="FS232"/>
      <c r="FT232"/>
      <c r="FU232"/>
      <c r="FV232"/>
      <c r="FW232"/>
      <c r="FX232"/>
      <c r="FY232"/>
      <c r="FZ232"/>
      <c r="GA232"/>
      <c r="GB232"/>
      <c r="GC232"/>
      <c r="GD232"/>
      <c r="GE232"/>
      <c r="GF232"/>
      <c r="GG232"/>
      <c r="GH232"/>
      <c r="GI232"/>
      <c r="GJ232"/>
      <c r="GK232"/>
      <c r="GL232"/>
      <c r="GM232"/>
      <c r="GN232"/>
      <c r="GO232"/>
      <c r="GP232"/>
      <c r="GQ232"/>
      <c r="GR232"/>
      <c r="GS232"/>
      <c r="GT232"/>
      <c r="GU232"/>
      <c r="GV232"/>
      <c r="GW232"/>
      <c r="GX232"/>
      <c r="GY232"/>
      <c r="GZ232"/>
      <c r="HA232"/>
      <c r="HB232"/>
      <c r="HC232"/>
      <c r="HD232"/>
      <c r="HE232"/>
      <c r="HF232"/>
      <c r="HG232"/>
      <c r="HH232"/>
      <c r="HI232"/>
      <c r="HJ232"/>
      <c r="HK232"/>
      <c r="HL232"/>
      <c r="HM232"/>
      <c r="HN232"/>
      <c r="HO232"/>
      <c r="HP232"/>
      <c r="HQ232"/>
      <c r="HR232"/>
      <c r="HS232"/>
      <c r="HT232"/>
      <c r="HU232"/>
      <c r="HV232"/>
      <c r="HW232"/>
      <c r="HX232"/>
      <c r="HY232"/>
      <c r="HZ232"/>
      <c r="IA232"/>
      <c r="IB232"/>
      <c r="IC232"/>
      <c r="ID232"/>
      <c r="IE232"/>
      <c r="IF232"/>
      <c r="IG232"/>
      <c r="IH232"/>
      <c r="II232"/>
      <c r="IJ232"/>
      <c r="IK232"/>
      <c r="IL232"/>
      <c r="IM232"/>
      <c r="IN232"/>
      <c r="IO232"/>
      <c r="IP232"/>
      <c r="IQ232"/>
      <c r="IR232"/>
      <c r="IS232"/>
      <c r="IT232"/>
      <c r="IU232"/>
      <c r="IV232"/>
      <c r="IW232"/>
      <c r="IX232"/>
      <c r="IY232"/>
      <c r="IZ232"/>
      <c r="JA232"/>
      <c r="JB232"/>
      <c r="JC232"/>
      <c r="JD232"/>
      <c r="JE232"/>
      <c r="JF232"/>
      <c r="JG232"/>
      <c r="JH232"/>
      <c r="JI232"/>
      <c r="JJ232"/>
      <c r="JK232"/>
      <c r="JL232"/>
      <c r="JM232"/>
      <c r="JN232"/>
      <c r="JO232"/>
      <c r="JP232"/>
      <c r="JQ232"/>
      <c r="JR232"/>
      <c r="JS232"/>
      <c r="JT232"/>
      <c r="JU232"/>
      <c r="JV232"/>
      <c r="JW232"/>
      <c r="JX232"/>
      <c r="JY232"/>
      <c r="JZ232"/>
      <c r="KA232"/>
      <c r="KB232"/>
      <c r="KC232"/>
      <c r="KD232"/>
      <c r="KE232"/>
      <c r="KF232"/>
      <c r="KG232"/>
      <c r="KH232"/>
      <c r="KI232"/>
      <c r="KJ232"/>
      <c r="KK232"/>
      <c r="KL232"/>
      <c r="KM232"/>
      <c r="KN232"/>
      <c r="KO232"/>
      <c r="KP232"/>
      <c r="KQ232"/>
      <c r="KR232"/>
      <c r="KS232"/>
      <c r="KT232"/>
      <c r="KU232"/>
      <c r="KV232"/>
      <c r="KW232"/>
      <c r="KX232"/>
      <c r="KY232"/>
      <c r="KZ232"/>
      <c r="LA232"/>
      <c r="LB232"/>
      <c r="LC232"/>
      <c r="LD232"/>
      <c r="LE232"/>
      <c r="LF232"/>
      <c r="LG232"/>
      <c r="LH232"/>
      <c r="LI232"/>
      <c r="LJ232"/>
      <c r="LK232"/>
      <c r="LL232"/>
      <c r="LM232"/>
      <c r="LN232"/>
      <c r="LO232"/>
      <c r="LP232"/>
      <c r="LQ232"/>
      <c r="LR232"/>
      <c r="LS232"/>
      <c r="LT232"/>
      <c r="LU232"/>
      <c r="LV232"/>
      <c r="LW232"/>
      <c r="LX232"/>
      <c r="LY232"/>
      <c r="LZ232"/>
      <c r="MA232"/>
      <c r="MB232"/>
      <c r="MC232"/>
      <c r="MD232"/>
      <c r="ME232"/>
      <c r="MF232"/>
      <c r="MG232"/>
      <c r="MH232"/>
      <c r="MI232"/>
      <c r="MJ232"/>
      <c r="MK232"/>
      <c r="ML232"/>
      <c r="MM232"/>
      <c r="MN232"/>
      <c r="MO232"/>
      <c r="MP232"/>
      <c r="MQ232"/>
      <c r="MR232"/>
      <c r="MS232"/>
      <c r="MT232"/>
      <c r="MU232"/>
      <c r="MV232"/>
      <c r="MW232"/>
      <c r="MX232"/>
      <c r="MY232"/>
      <c r="MZ232"/>
      <c r="NA232"/>
      <c r="NB232"/>
      <c r="NC232"/>
      <c r="ND232"/>
      <c r="NE232"/>
      <c r="NF232"/>
      <c r="NG232"/>
      <c r="NH232"/>
      <c r="NI232"/>
      <c r="NJ232"/>
      <c r="NK232"/>
      <c r="NL232"/>
      <c r="NM232"/>
      <c r="NN232"/>
      <c r="NO232"/>
      <c r="NP232"/>
      <c r="NQ232"/>
      <c r="NR232"/>
      <c r="NS232"/>
      <c r="NT232"/>
      <c r="NU232"/>
      <c r="NV232"/>
      <c r="NW232"/>
      <c r="NX232"/>
      <c r="NY232"/>
      <c r="NZ232"/>
      <c r="OA232"/>
      <c r="OB232"/>
      <c r="OC232"/>
      <c r="OD232"/>
      <c r="OE232"/>
      <c r="OF232"/>
      <c r="OG232"/>
      <c r="OH232"/>
      <c r="OI232"/>
      <c r="OJ232"/>
      <c r="OK232"/>
      <c r="OL232"/>
      <c r="OM232"/>
      <c r="ON232"/>
      <c r="OO232"/>
      <c r="OP232"/>
      <c r="OQ232"/>
      <c r="OR232"/>
      <c r="OS232"/>
      <c r="OT232"/>
      <c r="OU232"/>
      <c r="OV232"/>
      <c r="OW232"/>
      <c r="OX232"/>
      <c r="OY232"/>
      <c r="OZ232"/>
      <c r="PA232"/>
      <c r="PB232"/>
      <c r="PC232"/>
      <c r="PD232"/>
      <c r="PE232"/>
      <c r="PF232"/>
      <c r="PG232"/>
      <c r="PH232"/>
      <c r="PI232"/>
      <c r="PJ232"/>
      <c r="PK232"/>
      <c r="PL232"/>
      <c r="PM232"/>
      <c r="PN232"/>
      <c r="PO232"/>
      <c r="PP232"/>
      <c r="PQ232"/>
      <c r="PR232"/>
      <c r="PS232"/>
      <c r="PT232"/>
      <c r="PU232"/>
      <c r="PV232"/>
      <c r="PW232"/>
      <c r="PX232"/>
      <c r="PY232"/>
      <c r="PZ232"/>
      <c r="QA232"/>
      <c r="QB232"/>
      <c r="QC232"/>
      <c r="QD232"/>
      <c r="QE232"/>
      <c r="QF232"/>
      <c r="QG232"/>
      <c r="QH232"/>
      <c r="QI232"/>
      <c r="QJ232"/>
      <c r="QK232"/>
      <c r="QL232"/>
      <c r="QM232"/>
      <c r="QN232"/>
      <c r="QO232"/>
      <c r="QP232"/>
      <c r="QQ232"/>
      <c r="QR232"/>
      <c r="QS232"/>
      <c r="QT232"/>
      <c r="QU232"/>
      <c r="QV232"/>
      <c r="QW232"/>
      <c r="QX232"/>
      <c r="QY232"/>
      <c r="QZ232"/>
      <c r="RA232"/>
      <c r="RB232"/>
      <c r="RC232"/>
      <c r="RD232"/>
      <c r="RE232"/>
      <c r="RF232"/>
      <c r="RG232"/>
      <c r="RH232"/>
      <c r="RI232"/>
      <c r="RJ232"/>
      <c r="RK232"/>
      <c r="RL232"/>
      <c r="RM232"/>
      <c r="RN232"/>
      <c r="RO232"/>
      <c r="RP232"/>
      <c r="RQ232"/>
      <c r="RR232"/>
      <c r="RS232"/>
      <c r="RT232"/>
      <c r="RU232"/>
      <c r="RV232"/>
      <c r="RW232"/>
      <c r="RX232"/>
      <c r="RY232"/>
      <c r="RZ232"/>
      <c r="SA232"/>
      <c r="SB232"/>
      <c r="SC232"/>
      <c r="SD232"/>
      <c r="SE232"/>
      <c r="SF232"/>
      <c r="SG232"/>
      <c r="SH232"/>
      <c r="SI232"/>
      <c r="SJ232"/>
      <c r="SK232"/>
      <c r="SL232"/>
      <c r="SM232"/>
      <c r="SN232"/>
      <c r="SO232"/>
      <c r="SP232"/>
      <c r="SQ232"/>
      <c r="SR232"/>
      <c r="SS232"/>
      <c r="ST232"/>
      <c r="SU232"/>
      <c r="SV232"/>
      <c r="SW232"/>
      <c r="SX232"/>
      <c r="SY232"/>
      <c r="SZ232"/>
      <c r="TA232"/>
      <c r="TB232"/>
      <c r="TC232"/>
      <c r="TD232"/>
      <c r="TE232"/>
      <c r="TF232"/>
      <c r="TG232"/>
      <c r="TH232"/>
      <c r="TI232"/>
      <c r="TJ232"/>
      <c r="TK232"/>
      <c r="TL232"/>
      <c r="TM232"/>
      <c r="TN232"/>
      <c r="TO232"/>
      <c r="TP232"/>
      <c r="TQ232"/>
      <c r="TR232"/>
      <c r="TS232"/>
      <c r="TT232"/>
      <c r="TU232"/>
      <c r="TV232"/>
      <c r="TW232"/>
      <c r="TX232"/>
      <c r="TY232"/>
      <c r="TZ232"/>
      <c r="UA232"/>
      <c r="UB232"/>
      <c r="UC232"/>
      <c r="UD232"/>
      <c r="UE232"/>
      <c r="UF232"/>
      <c r="UG232"/>
      <c r="UH232"/>
      <c r="UI232"/>
      <c r="UJ232"/>
      <c r="UK232"/>
      <c r="UL232"/>
      <c r="UM232"/>
      <c r="UN232"/>
      <c r="UO232"/>
      <c r="UP232"/>
      <c r="UQ232"/>
      <c r="UR232"/>
      <c r="US232"/>
      <c r="UT232"/>
      <c r="UU232"/>
      <c r="UV232"/>
      <c r="UW232"/>
      <c r="UX232"/>
      <c r="UY232"/>
      <c r="UZ232"/>
      <c r="VA232"/>
      <c r="VB232"/>
      <c r="VC232"/>
      <c r="VD232"/>
      <c r="VE232"/>
      <c r="VF232"/>
      <c r="VG232"/>
      <c r="VH232"/>
      <c r="VI232"/>
      <c r="VJ232"/>
      <c r="VK232"/>
      <c r="VL232"/>
      <c r="VM232"/>
      <c r="VN232"/>
      <c r="VO232"/>
      <c r="VP232"/>
      <c r="VQ232"/>
      <c r="VR232"/>
      <c r="VS232"/>
      <c r="VT232"/>
      <c r="VU232"/>
      <c r="VV232"/>
      <c r="VW232"/>
      <c r="VX232"/>
      <c r="VY232"/>
      <c r="VZ232"/>
      <c r="WA232"/>
      <c r="WB232"/>
      <c r="WC232"/>
      <c r="WD232"/>
      <c r="WE232"/>
      <c r="WF232"/>
      <c r="WG232"/>
      <c r="WH232"/>
      <c r="WI232"/>
      <c r="WJ232"/>
      <c r="WK232"/>
      <c r="WL232"/>
      <c r="WM232"/>
      <c r="WN232"/>
      <c r="WO232"/>
      <c r="WP232"/>
      <c r="WQ232"/>
      <c r="WR232"/>
      <c r="WS232"/>
      <c r="WT232"/>
      <c r="WU232"/>
      <c r="WV232"/>
      <c r="WW232"/>
      <c r="WX232"/>
      <c r="WY232"/>
      <c r="WZ232"/>
      <c r="XA232"/>
      <c r="XB232"/>
      <c r="XC232"/>
      <c r="XD232"/>
      <c r="XE232"/>
      <c r="XF232"/>
      <c r="XG232"/>
      <c r="XH232"/>
      <c r="XI232"/>
      <c r="XJ232"/>
      <c r="XK232"/>
      <c r="XL232"/>
      <c r="XM232"/>
      <c r="XN232"/>
      <c r="XO232"/>
      <c r="XP232"/>
      <c r="XQ232"/>
      <c r="XR232"/>
      <c r="XS232"/>
      <c r="XT232"/>
      <c r="XU232"/>
      <c r="XV232"/>
      <c r="XW232"/>
      <c r="XX232"/>
      <c r="XY232"/>
      <c r="XZ232"/>
      <c r="YA232"/>
      <c r="YB232"/>
      <c r="YC232"/>
      <c r="YD232"/>
      <c r="YE232"/>
      <c r="YF232"/>
      <c r="YG232"/>
      <c r="YH232"/>
      <c r="YI232"/>
      <c r="YJ232"/>
      <c r="YK232"/>
      <c r="YL232"/>
      <c r="YM232"/>
      <c r="YN232"/>
      <c r="YO232"/>
      <c r="YP232"/>
      <c r="YQ232"/>
      <c r="YR232"/>
      <c r="YS232"/>
      <c r="YT232"/>
      <c r="YU232"/>
      <c r="YV232"/>
      <c r="YW232"/>
      <c r="YX232"/>
      <c r="YY232"/>
      <c r="YZ232"/>
      <c r="ZA232"/>
      <c r="ZB232"/>
      <c r="ZC232"/>
      <c r="ZD232"/>
      <c r="ZE232"/>
      <c r="ZF232"/>
      <c r="ZG232"/>
      <c r="ZH232"/>
      <c r="ZI232"/>
      <c r="ZJ232"/>
      <c r="ZK232"/>
      <c r="ZL232"/>
      <c r="ZM232"/>
      <c r="ZN232"/>
      <c r="ZO232"/>
      <c r="ZP232"/>
      <c r="ZQ232"/>
      <c r="ZR232"/>
      <c r="ZS232"/>
      <c r="ZT232"/>
      <c r="ZU232"/>
      <c r="ZV232"/>
      <c r="ZW232"/>
      <c r="ZX232"/>
      <c r="ZY232"/>
      <c r="ZZ232" s="52"/>
      <c r="AAA232" s="192"/>
      <c r="AAB232"/>
      <c r="AAC232"/>
      <c r="AAD232" s="90"/>
      <c r="AAE232" s="520">
        <f>IF(AND(S.AC.InvolveMeeting2="Y",S.AC.CommitteeInvolved="Y"),1,0)</f>
        <v>0</v>
      </c>
      <c r="AAF232" s="190" t="s">
        <v>52</v>
      </c>
      <c r="AAG232" s="73">
        <f>S.AC.DateMeeting1</f>
        <v>16</v>
      </c>
      <c r="AAH232" s="39" t="s">
        <v>0</v>
      </c>
      <c r="AAI232" s="39"/>
      <c r="AAJ232" s="55"/>
      <c r="AAK232" s="55"/>
      <c r="AAL232" s="90"/>
    </row>
    <row r="233" spans="1:715" s="23" customFormat="1" ht="15" hidden="1" customHeight="1" outlineLevel="2">
      <c r="A233" s="171"/>
      <c r="B233" s="613" t="s">
        <v>154</v>
      </c>
      <c r="C233" s="346"/>
      <c r="D233" s="380"/>
      <c r="E233" s="342">
        <f t="shared" ref="E233" si="172">NETWORKDAYS(G233,H233,S.DDL_DEQClosed)</f>
        <v>1</v>
      </c>
      <c r="F233" s="457">
        <f ca="1">IF(YEAR(H233)&gt;2000,NETWORKDAYS(TODAY(),H233,S.DDL_DEQClosed),0)</f>
        <v>0</v>
      </c>
      <c r="G233" s="451">
        <f t="shared" ref="G233" si="173">AAG233</f>
        <v>2</v>
      </c>
      <c r="H233" s="343">
        <f t="shared" ref="H233" si="174">AAH233</f>
        <v>2</v>
      </c>
      <c r="I233" s="244"/>
      <c r="J233" s="193"/>
      <c r="K233" s="193"/>
      <c r="L233" s="46"/>
      <c r="M233" s="46"/>
      <c r="N233" s="46"/>
      <c r="O233" s="46"/>
      <c r="P233" s="46"/>
      <c r="Q233" s="46"/>
      <c r="R233" s="46"/>
      <c r="S233" s="46"/>
      <c r="T233" s="46"/>
      <c r="U233" s="46"/>
      <c r="V233" s="46"/>
      <c r="W233" s="46"/>
      <c r="X233" s="46"/>
      <c r="Y233" s="46"/>
      <c r="Z233" s="46"/>
      <c r="AA233" s="46"/>
      <c r="AB233" s="46"/>
      <c r="AC233" s="46"/>
      <c r="AD233" s="46"/>
      <c r="AE233" s="46"/>
      <c r="AF233" s="46"/>
      <c r="AG233" s="46"/>
      <c r="AH233" s="46"/>
      <c r="AI233" s="46"/>
      <c r="AJ233" s="46"/>
      <c r="AK233" s="46"/>
      <c r="AL233" s="46"/>
      <c r="AM233" s="46"/>
      <c r="AN233" s="46"/>
      <c r="AO233" s="46"/>
      <c r="AP233" s="46"/>
      <c r="AQ233" s="46"/>
      <c r="AR233" s="46"/>
      <c r="AS233" s="46"/>
      <c r="AT233" s="46"/>
      <c r="AU233" s="46"/>
      <c r="AV233" s="46"/>
      <c r="AW233" s="46"/>
      <c r="AX233" s="46"/>
      <c r="AY233" s="46"/>
      <c r="AZ233" s="46"/>
      <c r="BA233" s="46"/>
      <c r="BB233" s="46"/>
      <c r="BC233" s="46"/>
      <c r="BD233" s="46"/>
      <c r="BE233" s="46"/>
      <c r="BF233" s="46"/>
      <c r="BG233" s="46"/>
      <c r="BH233" s="46"/>
      <c r="BI233" s="46"/>
      <c r="BJ233" s="46"/>
      <c r="BK233" s="46"/>
      <c r="BL233" s="46"/>
      <c r="BM233" s="46"/>
      <c r="BN233" s="46"/>
      <c r="BO233" s="46"/>
      <c r="BP233" s="46"/>
      <c r="BQ233" s="46"/>
      <c r="BR233" s="46"/>
      <c r="BS233" s="46"/>
      <c r="BT233" s="46"/>
      <c r="BU233" s="46"/>
      <c r="BV233" s="46"/>
      <c r="BW233" s="46"/>
      <c r="BX233" s="46"/>
      <c r="BY233" s="46"/>
      <c r="BZ233" s="46"/>
      <c r="CA233" s="46"/>
      <c r="CB233" s="46"/>
      <c r="CC233" s="46"/>
      <c r="CD233" s="46"/>
      <c r="CE233" s="46"/>
      <c r="CF233" s="46"/>
      <c r="CG233" s="46"/>
      <c r="CH233" s="46"/>
      <c r="CI233" s="46"/>
      <c r="CJ233" s="46"/>
      <c r="CK233" s="46"/>
      <c r="CL233" s="46"/>
      <c r="CM233" s="46"/>
      <c r="CN233" s="46"/>
      <c r="CO233" s="46"/>
      <c r="CP233" s="46"/>
      <c r="CQ233" s="46"/>
      <c r="CR233" s="46"/>
      <c r="CS233" s="46"/>
      <c r="CT233" s="46"/>
      <c r="CU233" s="46"/>
      <c r="CV233" s="46"/>
      <c r="CW233" s="46"/>
      <c r="CX233" s="46"/>
      <c r="CY233" s="46"/>
      <c r="CZ233" s="46"/>
      <c r="DA233" s="46"/>
      <c r="DB233" s="46"/>
      <c r="DC233" s="46"/>
      <c r="DD233" s="46"/>
      <c r="DE233" s="46"/>
      <c r="DF233" s="46"/>
      <c r="DG233" s="46"/>
      <c r="DH233" s="46"/>
      <c r="DI233" s="46"/>
      <c r="DJ233" s="46"/>
      <c r="DK233" s="46"/>
      <c r="DL233" s="46"/>
      <c r="DM233" s="46"/>
      <c r="DN233" s="46"/>
      <c r="DO233" s="46"/>
      <c r="DP233" s="46"/>
      <c r="DQ233"/>
      <c r="DR233"/>
      <c r="DS233"/>
      <c r="DT233"/>
      <c r="DU233"/>
      <c r="DV233"/>
      <c r="DW233"/>
      <c r="DX233"/>
      <c r="DY233"/>
      <c r="DZ233"/>
      <c r="EA233"/>
      <c r="EB233"/>
      <c r="EC233"/>
      <c r="ED233"/>
      <c r="EE233"/>
      <c r="EF233"/>
      <c r="EG233"/>
      <c r="EH233"/>
      <c r="EI233"/>
      <c r="EJ233"/>
      <c r="EK233"/>
      <c r="EL233"/>
      <c r="EM233"/>
      <c r="EN233"/>
      <c r="EO233"/>
      <c r="EP233"/>
      <c r="EQ233"/>
      <c r="ER233"/>
      <c r="ES233"/>
      <c r="ET233"/>
      <c r="EU233"/>
      <c r="EV233"/>
      <c r="EW233"/>
      <c r="EX233"/>
      <c r="EY233"/>
      <c r="EZ233"/>
      <c r="FA233"/>
      <c r="FB233"/>
      <c r="FC233"/>
      <c r="FD233"/>
      <c r="FE233"/>
      <c r="FF233"/>
      <c r="FG233"/>
      <c r="FH233"/>
      <c r="FI233"/>
      <c r="FJ233"/>
      <c r="FK233"/>
      <c r="FL233"/>
      <c r="FM233"/>
      <c r="FN233"/>
      <c r="FO233"/>
      <c r="FP233"/>
      <c r="FQ233"/>
      <c r="FR233"/>
      <c r="FS233"/>
      <c r="FT233"/>
      <c r="FU233"/>
      <c r="FV233"/>
      <c r="FW233"/>
      <c r="FX233"/>
      <c r="FY233"/>
      <c r="FZ233"/>
      <c r="GA233"/>
      <c r="GB233"/>
      <c r="GC233"/>
      <c r="GD233"/>
      <c r="GE233"/>
      <c r="GF233"/>
      <c r="GG233"/>
      <c r="GH233"/>
      <c r="GI233"/>
      <c r="GJ233"/>
      <c r="GK233"/>
      <c r="GL233"/>
      <c r="GM233"/>
      <c r="GN233"/>
      <c r="GO233"/>
      <c r="GP233"/>
      <c r="GQ233"/>
      <c r="GR233"/>
      <c r="GS233"/>
      <c r="GT233"/>
      <c r="GU233"/>
      <c r="GV233"/>
      <c r="GW233"/>
      <c r="GX233"/>
      <c r="GY233"/>
      <c r="GZ233"/>
      <c r="HA233"/>
      <c r="HB233"/>
      <c r="HC233"/>
      <c r="HD233"/>
      <c r="HE233"/>
      <c r="HF233"/>
      <c r="HG233"/>
      <c r="HH233"/>
      <c r="HI233"/>
      <c r="HJ233"/>
      <c r="HK233"/>
      <c r="HL233"/>
      <c r="HM233"/>
      <c r="HN233"/>
      <c r="HO233"/>
      <c r="HP233"/>
      <c r="HQ233"/>
      <c r="HR233"/>
      <c r="HS233"/>
      <c r="HT233"/>
      <c r="HU233"/>
      <c r="HV233"/>
      <c r="HW233"/>
      <c r="HX233"/>
      <c r="HY233"/>
      <c r="HZ233"/>
      <c r="IA233"/>
      <c r="IB233"/>
      <c r="IC233"/>
      <c r="ID233"/>
      <c r="IE233"/>
      <c r="IF233"/>
      <c r="IG233"/>
      <c r="IH233"/>
      <c r="II233"/>
      <c r="IJ233"/>
      <c r="IK233"/>
      <c r="IL233"/>
      <c r="IM233"/>
      <c r="IN233"/>
      <c r="IO233"/>
      <c r="IP233"/>
      <c r="IQ233"/>
      <c r="IR233"/>
      <c r="IS233"/>
      <c r="IT233"/>
      <c r="IU233"/>
      <c r="IV233"/>
      <c r="IW233"/>
      <c r="IX233"/>
      <c r="IY233"/>
      <c r="IZ233"/>
      <c r="JA233"/>
      <c r="JB233"/>
      <c r="JC233"/>
      <c r="JD233"/>
      <c r="JE233"/>
      <c r="JF233"/>
      <c r="JG233"/>
      <c r="JH233"/>
      <c r="JI233"/>
      <c r="JJ233"/>
      <c r="JK233"/>
      <c r="JL233"/>
      <c r="JM233"/>
      <c r="JN233"/>
      <c r="JO233"/>
      <c r="JP233"/>
      <c r="JQ233"/>
      <c r="JR233"/>
      <c r="JS233"/>
      <c r="JT233"/>
      <c r="JU233"/>
      <c r="JV233"/>
      <c r="JW233"/>
      <c r="JX233"/>
      <c r="JY233"/>
      <c r="JZ233"/>
      <c r="KA233"/>
      <c r="KB233"/>
      <c r="KC233"/>
      <c r="KD233"/>
      <c r="KE233"/>
      <c r="KF233"/>
      <c r="KG233"/>
      <c r="KH233"/>
      <c r="KI233"/>
      <c r="KJ233"/>
      <c r="KK233"/>
      <c r="KL233"/>
      <c r="KM233"/>
      <c r="KN233"/>
      <c r="KO233"/>
      <c r="KP233"/>
      <c r="KQ233"/>
      <c r="KR233"/>
      <c r="KS233"/>
      <c r="KT233"/>
      <c r="KU233"/>
      <c r="KV233"/>
      <c r="KW233"/>
      <c r="KX233"/>
      <c r="KY233"/>
      <c r="KZ233"/>
      <c r="LA233"/>
      <c r="LB233"/>
      <c r="LC233"/>
      <c r="LD233"/>
      <c r="LE233"/>
      <c r="LF233"/>
      <c r="LG233"/>
      <c r="LH233"/>
      <c r="LI233"/>
      <c r="LJ233"/>
      <c r="LK233"/>
      <c r="LL233"/>
      <c r="LM233"/>
      <c r="LN233"/>
      <c r="LO233"/>
      <c r="LP233"/>
      <c r="LQ233"/>
      <c r="LR233"/>
      <c r="LS233"/>
      <c r="LT233"/>
      <c r="LU233"/>
      <c r="LV233"/>
      <c r="LW233"/>
      <c r="LX233"/>
      <c r="LY233"/>
      <c r="LZ233"/>
      <c r="MA233"/>
      <c r="MB233"/>
      <c r="MC233"/>
      <c r="MD233"/>
      <c r="ME233"/>
      <c r="MF233"/>
      <c r="MG233"/>
      <c r="MH233"/>
      <c r="MI233"/>
      <c r="MJ233"/>
      <c r="MK233"/>
      <c r="ML233"/>
      <c r="MM233"/>
      <c r="MN233"/>
      <c r="MO233"/>
      <c r="MP233"/>
      <c r="MQ233"/>
      <c r="MR233"/>
      <c r="MS233"/>
      <c r="MT233"/>
      <c r="MU233"/>
      <c r="MV233"/>
      <c r="MW233"/>
      <c r="MX233"/>
      <c r="MY233"/>
      <c r="MZ233"/>
      <c r="NA233"/>
      <c r="NB233"/>
      <c r="NC233"/>
      <c r="ND233"/>
      <c r="NE233"/>
      <c r="NF233"/>
      <c r="NG233"/>
      <c r="NH233"/>
      <c r="NI233"/>
      <c r="NJ233"/>
      <c r="NK233"/>
      <c r="NL233"/>
      <c r="NM233"/>
      <c r="NN233"/>
      <c r="NO233"/>
      <c r="NP233"/>
      <c r="NQ233"/>
      <c r="NR233"/>
      <c r="NS233"/>
      <c r="NT233"/>
      <c r="NU233"/>
      <c r="NV233"/>
      <c r="NW233"/>
      <c r="NX233"/>
      <c r="NY233"/>
      <c r="NZ233"/>
      <c r="OA233"/>
      <c r="OB233"/>
      <c r="OC233"/>
      <c r="OD233"/>
      <c r="OE233"/>
      <c r="OF233"/>
      <c r="OG233"/>
      <c r="OH233"/>
      <c r="OI233"/>
      <c r="OJ233"/>
      <c r="OK233"/>
      <c r="OL233"/>
      <c r="OM233"/>
      <c r="ON233"/>
      <c r="OO233"/>
      <c r="OP233"/>
      <c r="OQ233"/>
      <c r="OR233"/>
      <c r="OS233"/>
      <c r="OT233"/>
      <c r="OU233"/>
      <c r="OV233"/>
      <c r="OW233"/>
      <c r="OX233"/>
      <c r="OY233"/>
      <c r="OZ233"/>
      <c r="PA233"/>
      <c r="PB233"/>
      <c r="PC233"/>
      <c r="PD233"/>
      <c r="PE233"/>
      <c r="PF233"/>
      <c r="PG233"/>
      <c r="PH233"/>
      <c r="PI233"/>
      <c r="PJ233"/>
      <c r="PK233"/>
      <c r="PL233"/>
      <c r="PM233"/>
      <c r="PN233"/>
      <c r="PO233"/>
      <c r="PP233"/>
      <c r="PQ233"/>
      <c r="PR233"/>
      <c r="PS233"/>
      <c r="PT233"/>
      <c r="PU233"/>
      <c r="PV233"/>
      <c r="PW233"/>
      <c r="PX233"/>
      <c r="PY233"/>
      <c r="PZ233"/>
      <c r="QA233"/>
      <c r="QB233"/>
      <c r="QC233"/>
      <c r="QD233"/>
      <c r="QE233"/>
      <c r="QF233"/>
      <c r="QG233"/>
      <c r="QH233"/>
      <c r="QI233"/>
      <c r="QJ233"/>
      <c r="QK233"/>
      <c r="QL233"/>
      <c r="QM233"/>
      <c r="QN233"/>
      <c r="QO233"/>
      <c r="QP233"/>
      <c r="QQ233"/>
      <c r="QR233"/>
      <c r="QS233"/>
      <c r="QT233"/>
      <c r="QU233"/>
      <c r="QV233"/>
      <c r="QW233"/>
      <c r="QX233"/>
      <c r="QY233"/>
      <c r="QZ233"/>
      <c r="RA233"/>
      <c r="RB233"/>
      <c r="RC233"/>
      <c r="RD233"/>
      <c r="RE233"/>
      <c r="RF233"/>
      <c r="RG233"/>
      <c r="RH233"/>
      <c r="RI233"/>
      <c r="RJ233"/>
      <c r="RK233"/>
      <c r="RL233"/>
      <c r="RM233"/>
      <c r="RN233"/>
      <c r="RO233"/>
      <c r="RP233"/>
      <c r="RQ233"/>
      <c r="RR233"/>
      <c r="RS233"/>
      <c r="RT233"/>
      <c r="RU233"/>
      <c r="RV233"/>
      <c r="RW233"/>
      <c r="RX233"/>
      <c r="RY233"/>
      <c r="RZ233"/>
      <c r="SA233"/>
      <c r="SB233"/>
      <c r="SC233"/>
      <c r="SD233"/>
      <c r="SE233"/>
      <c r="SF233"/>
      <c r="SG233"/>
      <c r="SH233"/>
      <c r="SI233"/>
      <c r="SJ233"/>
      <c r="SK233"/>
      <c r="SL233"/>
      <c r="SM233"/>
      <c r="SN233"/>
      <c r="SO233"/>
      <c r="SP233"/>
      <c r="SQ233"/>
      <c r="SR233"/>
      <c r="SS233"/>
      <c r="ST233"/>
      <c r="SU233"/>
      <c r="SV233"/>
      <c r="SW233"/>
      <c r="SX233"/>
      <c r="SY233"/>
      <c r="SZ233"/>
      <c r="TA233"/>
      <c r="TB233"/>
      <c r="TC233"/>
      <c r="TD233"/>
      <c r="TE233"/>
      <c r="TF233"/>
      <c r="TG233"/>
      <c r="TH233"/>
      <c r="TI233"/>
      <c r="TJ233"/>
      <c r="TK233"/>
      <c r="TL233"/>
      <c r="TM233"/>
      <c r="TN233"/>
      <c r="TO233"/>
      <c r="TP233"/>
      <c r="TQ233"/>
      <c r="TR233"/>
      <c r="TS233"/>
      <c r="TT233"/>
      <c r="TU233"/>
      <c r="TV233"/>
      <c r="TW233"/>
      <c r="TX233"/>
      <c r="TY233"/>
      <c r="TZ233"/>
      <c r="UA233"/>
      <c r="UB233"/>
      <c r="UC233"/>
      <c r="UD233"/>
      <c r="UE233"/>
      <c r="UF233"/>
      <c r="UG233"/>
      <c r="UH233"/>
      <c r="UI233"/>
      <c r="UJ233"/>
      <c r="UK233"/>
      <c r="UL233"/>
      <c r="UM233"/>
      <c r="UN233"/>
      <c r="UO233"/>
      <c r="UP233"/>
      <c r="UQ233"/>
      <c r="UR233"/>
      <c r="US233"/>
      <c r="UT233"/>
      <c r="UU233"/>
      <c r="UV233"/>
      <c r="UW233"/>
      <c r="UX233"/>
      <c r="UY233"/>
      <c r="UZ233"/>
      <c r="VA233"/>
      <c r="VB233"/>
      <c r="VC233"/>
      <c r="VD233"/>
      <c r="VE233"/>
      <c r="VF233"/>
      <c r="VG233"/>
      <c r="VH233"/>
      <c r="VI233"/>
      <c r="VJ233"/>
      <c r="VK233"/>
      <c r="VL233"/>
      <c r="VM233"/>
      <c r="VN233"/>
      <c r="VO233"/>
      <c r="VP233"/>
      <c r="VQ233"/>
      <c r="VR233"/>
      <c r="VS233"/>
      <c r="VT233"/>
      <c r="VU233"/>
      <c r="VV233"/>
      <c r="VW233"/>
      <c r="VX233"/>
      <c r="VY233"/>
      <c r="VZ233"/>
      <c r="WA233"/>
      <c r="WB233"/>
      <c r="WC233"/>
      <c r="WD233"/>
      <c r="WE233"/>
      <c r="WF233"/>
      <c r="WG233"/>
      <c r="WH233"/>
      <c r="WI233"/>
      <c r="WJ233"/>
      <c r="WK233"/>
      <c r="WL233"/>
      <c r="WM233"/>
      <c r="WN233"/>
      <c r="WO233"/>
      <c r="WP233"/>
      <c r="WQ233"/>
      <c r="WR233"/>
      <c r="WS233"/>
      <c r="WT233"/>
      <c r="WU233"/>
      <c r="WV233"/>
      <c r="WW233"/>
      <c r="WX233"/>
      <c r="WY233"/>
      <c r="WZ233"/>
      <c r="XA233"/>
      <c r="XB233"/>
      <c r="XC233"/>
      <c r="XD233"/>
      <c r="XE233"/>
      <c r="XF233"/>
      <c r="XG233"/>
      <c r="XH233"/>
      <c r="XI233"/>
      <c r="XJ233"/>
      <c r="XK233"/>
      <c r="XL233"/>
      <c r="XM233"/>
      <c r="XN233"/>
      <c r="XO233"/>
      <c r="XP233"/>
      <c r="XQ233"/>
      <c r="XR233"/>
      <c r="XS233"/>
      <c r="XT233"/>
      <c r="XU233"/>
      <c r="XV233"/>
      <c r="XW233"/>
      <c r="XX233"/>
      <c r="XY233"/>
      <c r="XZ233"/>
      <c r="YA233"/>
      <c r="YB233"/>
      <c r="YC233"/>
      <c r="YD233"/>
      <c r="YE233"/>
      <c r="YF233"/>
      <c r="YG233"/>
      <c r="YH233"/>
      <c r="YI233"/>
      <c r="YJ233"/>
      <c r="YK233"/>
      <c r="YL233"/>
      <c r="YM233"/>
      <c r="YN233"/>
      <c r="YO233"/>
      <c r="YP233"/>
      <c r="YQ233"/>
      <c r="YR233"/>
      <c r="YS233"/>
      <c r="YT233"/>
      <c r="YU233"/>
      <c r="YV233"/>
      <c r="YW233"/>
      <c r="YX233"/>
      <c r="YY233"/>
      <c r="YZ233"/>
      <c r="ZA233"/>
      <c r="ZB233"/>
      <c r="ZC233"/>
      <c r="ZD233"/>
      <c r="ZE233"/>
      <c r="ZF233"/>
      <c r="ZG233"/>
      <c r="ZH233"/>
      <c r="ZI233"/>
      <c r="ZJ233"/>
      <c r="ZK233"/>
      <c r="ZL233"/>
      <c r="ZM233"/>
      <c r="ZN233"/>
      <c r="ZO233"/>
      <c r="ZP233"/>
      <c r="ZQ233"/>
      <c r="ZR233"/>
      <c r="ZS233"/>
      <c r="ZT233"/>
      <c r="ZU233"/>
      <c r="ZV233"/>
      <c r="ZW233"/>
      <c r="ZX233"/>
      <c r="ZY233"/>
      <c r="ZZ233" s="52"/>
      <c r="AAA233" s="192"/>
      <c r="AAD233" s="90"/>
      <c r="AAE233" s="520">
        <f>IF(AND(S.AC.InvolveMeeting2="Y",S.AC.CommitteeInvolved="Y"),1,0)</f>
        <v>0</v>
      </c>
      <c r="AAF233" s="90"/>
      <c r="AAG233" s="73">
        <f>WORKDAY(S.AC.DateMeeting2-13,-1,S.DDL_DEQClosed)</f>
        <v>2</v>
      </c>
      <c r="AAH233" s="73">
        <f t="shared" ref="AAH233" si="175">G233</f>
        <v>2</v>
      </c>
      <c r="AAI233" s="60"/>
      <c r="AAJ233" s="55"/>
      <c r="AAK233" s="39"/>
      <c r="AAL233" s="90"/>
    </row>
    <row r="234" spans="1:715" s="23" customFormat="1" ht="15" hidden="1" customHeight="1" outlineLevel="2">
      <c r="A234" s="171"/>
      <c r="B234" s="384" t="str">
        <f>AAK234</f>
        <v>AndreaRW coordinates or drafts:</v>
      </c>
      <c r="C234" s="346"/>
      <c r="D234" s="374"/>
      <c r="E234" s="350"/>
      <c r="F234" s="350"/>
      <c r="G234" s="346"/>
      <c r="H234" s="409"/>
      <c r="I234" s="244"/>
      <c r="J234" s="193"/>
      <c r="K234" s="193"/>
      <c r="L234" s="46"/>
      <c r="M234" s="46"/>
      <c r="N234" s="46"/>
      <c r="O234" s="46"/>
      <c r="P234" s="46"/>
      <c r="Q234" s="46"/>
      <c r="R234" s="46"/>
      <c r="S234" s="46"/>
      <c r="T234" s="46"/>
      <c r="U234" s="46"/>
      <c r="V234" s="46"/>
      <c r="W234" s="46"/>
      <c r="X234" s="46"/>
      <c r="Y234" s="46"/>
      <c r="Z234" s="46"/>
      <c r="AA234" s="46"/>
      <c r="AB234" s="46"/>
      <c r="AC234" s="46"/>
      <c r="AD234" s="46"/>
      <c r="AE234" s="46"/>
      <c r="AF234" s="46"/>
      <c r="AG234" s="46"/>
      <c r="AH234" s="46"/>
      <c r="AI234" s="46"/>
      <c r="AJ234" s="46"/>
      <c r="AK234" s="46"/>
      <c r="AL234" s="46"/>
      <c r="AM234" s="46"/>
      <c r="AN234" s="46"/>
      <c r="AO234" s="46"/>
      <c r="AP234" s="46"/>
      <c r="AQ234" s="46"/>
      <c r="AR234" s="46"/>
      <c r="AS234" s="46"/>
      <c r="AT234" s="46"/>
      <c r="AU234" s="46"/>
      <c r="AV234" s="46"/>
      <c r="AW234" s="46"/>
      <c r="AX234" s="46"/>
      <c r="AY234" s="46"/>
      <c r="AZ234" s="46"/>
      <c r="BA234" s="46"/>
      <c r="BB234" s="46"/>
      <c r="BC234" s="46"/>
      <c r="BD234" s="46"/>
      <c r="BE234" s="46"/>
      <c r="BF234" s="46"/>
      <c r="BG234" s="46"/>
      <c r="BH234" s="46"/>
      <c r="BI234" s="46"/>
      <c r="BJ234" s="46"/>
      <c r="BK234" s="46"/>
      <c r="BL234" s="46"/>
      <c r="BM234" s="46"/>
      <c r="BN234" s="46"/>
      <c r="BO234" s="46"/>
      <c r="BP234" s="46"/>
      <c r="BQ234" s="46"/>
      <c r="BR234" s="46"/>
      <c r="BS234" s="46"/>
      <c r="BT234" s="46"/>
      <c r="BU234" s="46"/>
      <c r="BV234" s="46"/>
      <c r="BW234" s="46"/>
      <c r="BX234" s="46"/>
      <c r="BY234" s="46"/>
      <c r="BZ234" s="46"/>
      <c r="CA234" s="46"/>
      <c r="CB234" s="46"/>
      <c r="CC234" s="46"/>
      <c r="CD234" s="46"/>
      <c r="CE234" s="46"/>
      <c r="CF234" s="46"/>
      <c r="CG234" s="46"/>
      <c r="CH234" s="46"/>
      <c r="CI234" s="46"/>
      <c r="CJ234" s="46"/>
      <c r="CK234" s="46"/>
      <c r="CL234" s="46"/>
      <c r="CM234" s="46"/>
      <c r="CN234" s="46"/>
      <c r="CO234" s="46"/>
      <c r="CP234" s="46"/>
      <c r="CQ234" s="46"/>
      <c r="CR234" s="46"/>
      <c r="CS234" s="46"/>
      <c r="CT234" s="46"/>
      <c r="CU234" s="46"/>
      <c r="CV234" s="46"/>
      <c r="CW234" s="46"/>
      <c r="CX234" s="46"/>
      <c r="CY234" s="46"/>
      <c r="CZ234" s="46"/>
      <c r="DA234" s="46"/>
      <c r="DB234" s="46"/>
      <c r="DC234" s="46"/>
      <c r="DD234" s="46"/>
      <c r="DE234" s="46"/>
      <c r="DF234" s="46"/>
      <c r="DG234" s="46"/>
      <c r="DH234" s="46"/>
      <c r="DI234" s="46"/>
      <c r="DJ234" s="46"/>
      <c r="DK234" s="46"/>
      <c r="DL234" s="46"/>
      <c r="DM234" s="46"/>
      <c r="DN234" s="46"/>
      <c r="DO234" s="46"/>
      <c r="DP234" s="46"/>
      <c r="DQ234"/>
      <c r="DR234"/>
      <c r="DS234"/>
      <c r="DT234"/>
      <c r="DU234"/>
      <c r="DV234"/>
      <c r="DW234"/>
      <c r="DX234"/>
      <c r="DY234"/>
      <c r="DZ234"/>
      <c r="EA234"/>
      <c r="EB234"/>
      <c r="EC234"/>
      <c r="ED234"/>
      <c r="EE234"/>
      <c r="EF234"/>
      <c r="EG234"/>
      <c r="EH234"/>
      <c r="EI234"/>
      <c r="EJ234"/>
      <c r="EK234"/>
      <c r="EL234"/>
      <c r="EM234"/>
      <c r="EN234"/>
      <c r="EO234"/>
      <c r="EP234"/>
      <c r="EQ234"/>
      <c r="ER234"/>
      <c r="ES234"/>
      <c r="ET234"/>
      <c r="EU234"/>
      <c r="EV234"/>
      <c r="EW234"/>
      <c r="EX234"/>
      <c r="EY234"/>
      <c r="EZ234"/>
      <c r="FA234"/>
      <c r="FB234"/>
      <c r="FC234"/>
      <c r="FD234"/>
      <c r="FE234"/>
      <c r="FF234"/>
      <c r="FG234"/>
      <c r="FH234"/>
      <c r="FI234"/>
      <c r="FJ234"/>
      <c r="FK234"/>
      <c r="FL234"/>
      <c r="FM234"/>
      <c r="FN234"/>
      <c r="FO234"/>
      <c r="FP234"/>
      <c r="FQ234"/>
      <c r="FR234"/>
      <c r="FS234"/>
      <c r="FT234"/>
      <c r="FU234"/>
      <c r="FV234"/>
      <c r="FW234"/>
      <c r="FX234"/>
      <c r="FY234"/>
      <c r="FZ234"/>
      <c r="GA234"/>
      <c r="GB234"/>
      <c r="GC234"/>
      <c r="GD234"/>
      <c r="GE234"/>
      <c r="GF234"/>
      <c r="GG234"/>
      <c r="GH234"/>
      <c r="GI234"/>
      <c r="GJ234"/>
      <c r="GK234"/>
      <c r="GL234"/>
      <c r="GM234"/>
      <c r="GN234"/>
      <c r="GO234"/>
      <c r="GP234"/>
      <c r="GQ234"/>
      <c r="GR234"/>
      <c r="GS234"/>
      <c r="GT234"/>
      <c r="GU234"/>
      <c r="GV234"/>
      <c r="GW234"/>
      <c r="GX234"/>
      <c r="GY234"/>
      <c r="GZ234"/>
      <c r="HA234"/>
      <c r="HB234"/>
      <c r="HC234"/>
      <c r="HD234"/>
      <c r="HE234"/>
      <c r="HF234"/>
      <c r="HG234"/>
      <c r="HH234"/>
      <c r="HI234"/>
      <c r="HJ234"/>
      <c r="HK234"/>
      <c r="HL234"/>
      <c r="HM234"/>
      <c r="HN234"/>
      <c r="HO234"/>
      <c r="HP234"/>
      <c r="HQ234"/>
      <c r="HR234"/>
      <c r="HS234"/>
      <c r="HT234"/>
      <c r="HU234"/>
      <c r="HV234"/>
      <c r="HW234"/>
      <c r="HX234"/>
      <c r="HY234"/>
      <c r="HZ234"/>
      <c r="IA234"/>
      <c r="IB234"/>
      <c r="IC234"/>
      <c r="ID234"/>
      <c r="IE234"/>
      <c r="IF234"/>
      <c r="IG234"/>
      <c r="IH234"/>
      <c r="II234"/>
      <c r="IJ234"/>
      <c r="IK234"/>
      <c r="IL234"/>
      <c r="IM234"/>
      <c r="IN234"/>
      <c r="IO234"/>
      <c r="IP234"/>
      <c r="IQ234"/>
      <c r="IR234"/>
      <c r="IS234"/>
      <c r="IT234"/>
      <c r="IU234"/>
      <c r="IV234"/>
      <c r="IW234"/>
      <c r="IX234"/>
      <c r="IY234"/>
      <c r="IZ234"/>
      <c r="JA234"/>
      <c r="JB234"/>
      <c r="JC234"/>
      <c r="JD234"/>
      <c r="JE234"/>
      <c r="JF234"/>
      <c r="JG234"/>
      <c r="JH234"/>
      <c r="JI234"/>
      <c r="JJ234"/>
      <c r="JK234"/>
      <c r="JL234"/>
      <c r="JM234"/>
      <c r="JN234"/>
      <c r="JO234"/>
      <c r="JP234"/>
      <c r="JQ234"/>
      <c r="JR234"/>
      <c r="JS234"/>
      <c r="JT234"/>
      <c r="JU234"/>
      <c r="JV234"/>
      <c r="JW234"/>
      <c r="JX234"/>
      <c r="JY234"/>
      <c r="JZ234"/>
      <c r="KA234"/>
      <c r="KB234"/>
      <c r="KC234"/>
      <c r="KD234"/>
      <c r="KE234"/>
      <c r="KF234"/>
      <c r="KG234"/>
      <c r="KH234"/>
      <c r="KI234"/>
      <c r="KJ234"/>
      <c r="KK234"/>
      <c r="KL234"/>
      <c r="KM234"/>
      <c r="KN234"/>
      <c r="KO234"/>
      <c r="KP234"/>
      <c r="KQ234"/>
      <c r="KR234"/>
      <c r="KS234"/>
      <c r="KT234"/>
      <c r="KU234"/>
      <c r="KV234"/>
      <c r="KW234"/>
      <c r="KX234"/>
      <c r="KY234"/>
      <c r="KZ234"/>
      <c r="LA234"/>
      <c r="LB234"/>
      <c r="LC234"/>
      <c r="LD234"/>
      <c r="LE234"/>
      <c r="LF234"/>
      <c r="LG234"/>
      <c r="LH234"/>
      <c r="LI234"/>
      <c r="LJ234"/>
      <c r="LK234"/>
      <c r="LL234"/>
      <c r="LM234"/>
      <c r="LN234"/>
      <c r="LO234"/>
      <c r="LP234"/>
      <c r="LQ234"/>
      <c r="LR234"/>
      <c r="LS234"/>
      <c r="LT234"/>
      <c r="LU234"/>
      <c r="LV234"/>
      <c r="LW234"/>
      <c r="LX234"/>
      <c r="LY234"/>
      <c r="LZ234"/>
      <c r="MA234"/>
      <c r="MB234"/>
      <c r="MC234"/>
      <c r="MD234"/>
      <c r="ME234"/>
      <c r="MF234"/>
      <c r="MG234"/>
      <c r="MH234"/>
      <c r="MI234"/>
      <c r="MJ234"/>
      <c r="MK234"/>
      <c r="ML234"/>
      <c r="MM234"/>
      <c r="MN234"/>
      <c r="MO234"/>
      <c r="MP234"/>
      <c r="MQ234"/>
      <c r="MR234"/>
      <c r="MS234"/>
      <c r="MT234"/>
      <c r="MU234"/>
      <c r="MV234"/>
      <c r="MW234"/>
      <c r="MX234"/>
      <c r="MY234"/>
      <c r="MZ234"/>
      <c r="NA234"/>
      <c r="NB234"/>
      <c r="NC234"/>
      <c r="ND234"/>
      <c r="NE234"/>
      <c r="NF234"/>
      <c r="NG234"/>
      <c r="NH234"/>
      <c r="NI234"/>
      <c r="NJ234"/>
      <c r="NK234"/>
      <c r="NL234"/>
      <c r="NM234"/>
      <c r="NN234"/>
      <c r="NO234"/>
      <c r="NP234"/>
      <c r="NQ234"/>
      <c r="NR234"/>
      <c r="NS234"/>
      <c r="NT234"/>
      <c r="NU234"/>
      <c r="NV234"/>
      <c r="NW234"/>
      <c r="NX234"/>
      <c r="NY234"/>
      <c r="NZ234"/>
      <c r="OA234"/>
      <c r="OB234"/>
      <c r="OC234"/>
      <c r="OD234"/>
      <c r="OE234"/>
      <c r="OF234"/>
      <c r="OG234"/>
      <c r="OH234"/>
      <c r="OI234"/>
      <c r="OJ234"/>
      <c r="OK234"/>
      <c r="OL234"/>
      <c r="OM234"/>
      <c r="ON234"/>
      <c r="OO234"/>
      <c r="OP234"/>
      <c r="OQ234"/>
      <c r="OR234"/>
      <c r="OS234"/>
      <c r="OT234"/>
      <c r="OU234"/>
      <c r="OV234"/>
      <c r="OW234"/>
      <c r="OX234"/>
      <c r="OY234"/>
      <c r="OZ234"/>
      <c r="PA234"/>
      <c r="PB234"/>
      <c r="PC234"/>
      <c r="PD234"/>
      <c r="PE234"/>
      <c r="PF234"/>
      <c r="PG234"/>
      <c r="PH234"/>
      <c r="PI234"/>
      <c r="PJ234"/>
      <c r="PK234"/>
      <c r="PL234"/>
      <c r="PM234"/>
      <c r="PN234"/>
      <c r="PO234"/>
      <c r="PP234"/>
      <c r="PQ234"/>
      <c r="PR234"/>
      <c r="PS234"/>
      <c r="PT234"/>
      <c r="PU234"/>
      <c r="PV234"/>
      <c r="PW234"/>
      <c r="PX234"/>
      <c r="PY234"/>
      <c r="PZ234"/>
      <c r="QA234"/>
      <c r="QB234"/>
      <c r="QC234"/>
      <c r="QD234"/>
      <c r="QE234"/>
      <c r="QF234"/>
      <c r="QG234"/>
      <c r="QH234"/>
      <c r="QI234"/>
      <c r="QJ234"/>
      <c r="QK234"/>
      <c r="QL234"/>
      <c r="QM234"/>
      <c r="QN234"/>
      <c r="QO234"/>
      <c r="QP234"/>
      <c r="QQ234"/>
      <c r="QR234"/>
      <c r="QS234"/>
      <c r="QT234"/>
      <c r="QU234"/>
      <c r="QV234"/>
      <c r="QW234"/>
      <c r="QX234"/>
      <c r="QY234"/>
      <c r="QZ234"/>
      <c r="RA234"/>
      <c r="RB234"/>
      <c r="RC234"/>
      <c r="RD234"/>
      <c r="RE234"/>
      <c r="RF234"/>
      <c r="RG234"/>
      <c r="RH234"/>
      <c r="RI234"/>
      <c r="RJ234"/>
      <c r="RK234"/>
      <c r="RL234"/>
      <c r="RM234"/>
      <c r="RN234"/>
      <c r="RO234"/>
      <c r="RP234"/>
      <c r="RQ234"/>
      <c r="RR234"/>
      <c r="RS234"/>
      <c r="RT234"/>
      <c r="RU234"/>
      <c r="RV234"/>
      <c r="RW234"/>
      <c r="RX234"/>
      <c r="RY234"/>
      <c r="RZ234"/>
      <c r="SA234"/>
      <c r="SB234"/>
      <c r="SC234"/>
      <c r="SD234"/>
      <c r="SE234"/>
      <c r="SF234"/>
      <c r="SG234"/>
      <c r="SH234"/>
      <c r="SI234"/>
      <c r="SJ234"/>
      <c r="SK234"/>
      <c r="SL234"/>
      <c r="SM234"/>
      <c r="SN234"/>
      <c r="SO234"/>
      <c r="SP234"/>
      <c r="SQ234"/>
      <c r="SR234"/>
      <c r="SS234"/>
      <c r="ST234"/>
      <c r="SU234"/>
      <c r="SV234"/>
      <c r="SW234"/>
      <c r="SX234"/>
      <c r="SY234"/>
      <c r="SZ234"/>
      <c r="TA234"/>
      <c r="TB234"/>
      <c r="TC234"/>
      <c r="TD234"/>
      <c r="TE234"/>
      <c r="TF234"/>
      <c r="TG234"/>
      <c r="TH234"/>
      <c r="TI234"/>
      <c r="TJ234"/>
      <c r="TK234"/>
      <c r="TL234"/>
      <c r="TM234"/>
      <c r="TN234"/>
      <c r="TO234"/>
      <c r="TP234"/>
      <c r="TQ234"/>
      <c r="TR234"/>
      <c r="TS234"/>
      <c r="TT234"/>
      <c r="TU234"/>
      <c r="TV234"/>
      <c r="TW234"/>
      <c r="TX234"/>
      <c r="TY234"/>
      <c r="TZ234"/>
      <c r="UA234"/>
      <c r="UB234"/>
      <c r="UC234"/>
      <c r="UD234"/>
      <c r="UE234"/>
      <c r="UF234"/>
      <c r="UG234"/>
      <c r="UH234"/>
      <c r="UI234"/>
      <c r="UJ234"/>
      <c r="UK234"/>
      <c r="UL234"/>
      <c r="UM234"/>
      <c r="UN234"/>
      <c r="UO234"/>
      <c r="UP234"/>
      <c r="UQ234"/>
      <c r="UR234"/>
      <c r="US234"/>
      <c r="UT234"/>
      <c r="UU234"/>
      <c r="UV234"/>
      <c r="UW234"/>
      <c r="UX234"/>
      <c r="UY234"/>
      <c r="UZ234"/>
      <c r="VA234"/>
      <c r="VB234"/>
      <c r="VC234"/>
      <c r="VD234"/>
      <c r="VE234"/>
      <c r="VF234"/>
      <c r="VG234"/>
      <c r="VH234"/>
      <c r="VI234"/>
      <c r="VJ234"/>
      <c r="VK234"/>
      <c r="VL234"/>
      <c r="VM234"/>
      <c r="VN234"/>
      <c r="VO234"/>
      <c r="VP234"/>
      <c r="VQ234"/>
      <c r="VR234"/>
      <c r="VS234"/>
      <c r="VT234"/>
      <c r="VU234"/>
      <c r="VV234"/>
      <c r="VW234"/>
      <c r="VX234"/>
      <c r="VY234"/>
      <c r="VZ234"/>
      <c r="WA234"/>
      <c r="WB234"/>
      <c r="WC234"/>
      <c r="WD234"/>
      <c r="WE234"/>
      <c r="WF234"/>
      <c r="WG234"/>
      <c r="WH234"/>
      <c r="WI234"/>
      <c r="WJ234"/>
      <c r="WK234"/>
      <c r="WL234"/>
      <c r="WM234"/>
      <c r="WN234"/>
      <c r="WO234"/>
      <c r="WP234"/>
      <c r="WQ234"/>
      <c r="WR234"/>
      <c r="WS234"/>
      <c r="WT234"/>
      <c r="WU234"/>
      <c r="WV234"/>
      <c r="WW234"/>
      <c r="WX234"/>
      <c r="WY234"/>
      <c r="WZ234"/>
      <c r="XA234"/>
      <c r="XB234"/>
      <c r="XC234"/>
      <c r="XD234"/>
      <c r="XE234"/>
      <c r="XF234"/>
      <c r="XG234"/>
      <c r="XH234"/>
      <c r="XI234"/>
      <c r="XJ234"/>
      <c r="XK234"/>
      <c r="XL234"/>
      <c r="XM234"/>
      <c r="XN234"/>
      <c r="XO234"/>
      <c r="XP234"/>
      <c r="XQ234"/>
      <c r="XR234"/>
      <c r="XS234"/>
      <c r="XT234"/>
      <c r="XU234"/>
      <c r="XV234"/>
      <c r="XW234"/>
      <c r="XX234"/>
      <c r="XY234"/>
      <c r="XZ234"/>
      <c r="YA234"/>
      <c r="YB234"/>
      <c r="YC234"/>
      <c r="YD234"/>
      <c r="YE234"/>
      <c r="YF234"/>
      <c r="YG234"/>
      <c r="YH234"/>
      <c r="YI234"/>
      <c r="YJ234"/>
      <c r="YK234"/>
      <c r="YL234"/>
      <c r="YM234"/>
      <c r="YN234"/>
      <c r="YO234"/>
      <c r="YP234"/>
      <c r="YQ234"/>
      <c r="YR234"/>
      <c r="YS234"/>
      <c r="YT234"/>
      <c r="YU234"/>
      <c r="YV234"/>
      <c r="YW234"/>
      <c r="YX234"/>
      <c r="YY234"/>
      <c r="YZ234"/>
      <c r="ZA234"/>
      <c r="ZB234"/>
      <c r="ZC234"/>
      <c r="ZD234"/>
      <c r="ZE234"/>
      <c r="ZF234"/>
      <c r="ZG234"/>
      <c r="ZH234"/>
      <c r="ZI234"/>
      <c r="ZJ234"/>
      <c r="ZK234"/>
      <c r="ZL234"/>
      <c r="ZM234"/>
      <c r="ZN234"/>
      <c r="ZO234"/>
      <c r="ZP234"/>
      <c r="ZQ234"/>
      <c r="ZR234"/>
      <c r="ZS234"/>
      <c r="ZT234"/>
      <c r="ZU234"/>
      <c r="ZV234"/>
      <c r="ZW234"/>
      <c r="ZX234"/>
      <c r="ZY234"/>
      <c r="ZZ234" s="52"/>
      <c r="AAA234" s="192"/>
      <c r="AAD234" s="90"/>
      <c r="AAE234" s="520">
        <f>IF(AND(S.AC.InvolveMeeting2="Y",S.AC.CommitteeInvolved="Y"),1,0)</f>
        <v>0</v>
      </c>
      <c r="AAF234" s="190" t="s">
        <v>52</v>
      </c>
      <c r="AAG234" s="60"/>
      <c r="AAH234" s="71"/>
      <c r="AAI234" s="71"/>
      <c r="AAJ234" s="55"/>
      <c r="AAK234" s="80" t="str">
        <f>S.Staff.Lead&amp;" coordinates or drafts:"</f>
        <v>AndreaRW coordinates or drafts:</v>
      </c>
      <c r="AAL234" s="90"/>
    </row>
    <row r="235" spans="1:715" s="23" customFormat="1" ht="15" hidden="1" customHeight="1" outlineLevel="2">
      <c r="A235" s="171"/>
      <c r="B235" s="437" t="str">
        <f>AAK235</f>
        <v>* AC.AGENDA.01.16.00, gets team agreement</v>
      </c>
      <c r="C235" s="790" t="str">
        <f>HYPERLINK("\\deq000\templates\General\Agenda Template.dotx","i")</f>
        <v>i</v>
      </c>
      <c r="D235" s="511"/>
      <c r="E235" s="342">
        <f t="shared" ref="E235:E238" si="176">NETWORKDAYS(G235,H235,S.DDL_DEQClosed)</f>
        <v>1</v>
      </c>
      <c r="F235" s="457">
        <f t="shared" ref="F235:F238" ca="1" si="177">IF(YEAR(H235)&gt;2000,NETWORKDAYS(TODAY(),H235,S.DDL_DEQClosed),0)</f>
        <v>0</v>
      </c>
      <c r="G235" s="451">
        <f t="shared" ref="G235:G242" si="178">AAG235</f>
        <v>2</v>
      </c>
      <c r="H235" s="343">
        <f t="shared" ref="H235:H238" si="179">AAH235</f>
        <v>2</v>
      </c>
      <c r="I235" s="244"/>
      <c r="J235" s="193"/>
      <c r="K235" s="193"/>
      <c r="L235" s="46"/>
      <c r="M235" s="46"/>
      <c r="N235" s="46"/>
      <c r="O235" s="46"/>
      <c r="P235" s="46"/>
      <c r="Q235" s="46"/>
      <c r="R235" s="46"/>
      <c r="S235" s="46"/>
      <c r="T235" s="46"/>
      <c r="U235" s="46"/>
      <c r="V235" s="46"/>
      <c r="W235" s="46"/>
      <c r="X235" s="46"/>
      <c r="Y235" s="46"/>
      <c r="Z235" s="46"/>
      <c r="AA235" s="46"/>
      <c r="AB235" s="46"/>
      <c r="AC235" s="46"/>
      <c r="AD235" s="46"/>
      <c r="AE235" s="46"/>
      <c r="AF235" s="46"/>
      <c r="AG235" s="46"/>
      <c r="AH235" s="46"/>
      <c r="AI235" s="46"/>
      <c r="AJ235" s="46"/>
      <c r="AK235" s="46"/>
      <c r="AL235" s="46"/>
      <c r="AM235" s="46"/>
      <c r="AN235" s="46"/>
      <c r="AO235" s="46"/>
      <c r="AP235" s="46"/>
      <c r="AQ235" s="46"/>
      <c r="AR235" s="46"/>
      <c r="AS235" s="46"/>
      <c r="AT235" s="46"/>
      <c r="AU235" s="46"/>
      <c r="AV235" s="46"/>
      <c r="AW235" s="46"/>
      <c r="AX235" s="46"/>
      <c r="AY235" s="46"/>
      <c r="AZ235" s="46"/>
      <c r="BA235" s="46"/>
      <c r="BB235" s="46"/>
      <c r="BC235" s="46"/>
      <c r="BD235" s="46"/>
      <c r="BE235" s="46"/>
      <c r="BF235" s="46"/>
      <c r="BG235" s="46"/>
      <c r="BH235" s="46"/>
      <c r="BI235" s="46"/>
      <c r="BJ235" s="46"/>
      <c r="BK235" s="46"/>
      <c r="BL235" s="46"/>
      <c r="BM235" s="46"/>
      <c r="BN235" s="46"/>
      <c r="BO235" s="46"/>
      <c r="BP235" s="46"/>
      <c r="BQ235" s="46"/>
      <c r="BR235" s="46"/>
      <c r="BS235" s="46"/>
      <c r="BT235" s="46"/>
      <c r="BU235" s="46"/>
      <c r="BV235" s="46"/>
      <c r="BW235" s="46"/>
      <c r="BX235" s="46"/>
      <c r="BY235" s="46"/>
      <c r="BZ235" s="46"/>
      <c r="CA235" s="46"/>
      <c r="CB235" s="46"/>
      <c r="CC235" s="46"/>
      <c r="CD235" s="46"/>
      <c r="CE235" s="46"/>
      <c r="CF235" s="46"/>
      <c r="CG235" s="46"/>
      <c r="CH235" s="46"/>
      <c r="CI235" s="46"/>
      <c r="CJ235" s="46"/>
      <c r="CK235" s="46"/>
      <c r="CL235" s="46"/>
      <c r="CM235" s="46"/>
      <c r="CN235" s="46"/>
      <c r="CO235" s="46"/>
      <c r="CP235" s="46"/>
      <c r="CQ235" s="46"/>
      <c r="CR235" s="46"/>
      <c r="CS235" s="46"/>
      <c r="CT235" s="46"/>
      <c r="CU235" s="46"/>
      <c r="CV235" s="46"/>
      <c r="CW235" s="46"/>
      <c r="CX235" s="46"/>
      <c r="CY235" s="46"/>
      <c r="CZ235" s="46"/>
      <c r="DA235" s="46"/>
      <c r="DB235" s="46"/>
      <c r="DC235" s="46"/>
      <c r="DD235" s="46"/>
      <c r="DE235" s="46"/>
      <c r="DF235" s="46"/>
      <c r="DG235" s="46"/>
      <c r="DH235" s="46"/>
      <c r="DI235" s="46"/>
      <c r="DJ235" s="46"/>
      <c r="DK235" s="46"/>
      <c r="DL235" s="46"/>
      <c r="DM235" s="46"/>
      <c r="DN235" s="46"/>
      <c r="DO235" s="46"/>
      <c r="DP235" s="46"/>
      <c r="DQ235"/>
      <c r="DR235"/>
      <c r="DS235"/>
      <c r="DT235"/>
      <c r="DU235"/>
      <c r="DV235"/>
      <c r="DW235"/>
      <c r="DX235"/>
      <c r="DY235"/>
      <c r="DZ235"/>
      <c r="EA235"/>
      <c r="EB235"/>
      <c r="EC235"/>
      <c r="ED235"/>
      <c r="EE235"/>
      <c r="EF235"/>
      <c r="EG235"/>
      <c r="EH235"/>
      <c r="EI235"/>
      <c r="EJ235"/>
      <c r="EK235"/>
      <c r="EL235"/>
      <c r="EM235"/>
      <c r="EN235"/>
      <c r="EO235"/>
      <c r="EP235"/>
      <c r="EQ235"/>
      <c r="ER235"/>
      <c r="ES235"/>
      <c r="ET235"/>
      <c r="EU235"/>
      <c r="EV235"/>
      <c r="EW235"/>
      <c r="EX235"/>
      <c r="EY235"/>
      <c r="EZ235"/>
      <c r="FA235"/>
      <c r="FB235"/>
      <c r="FC235"/>
      <c r="FD235"/>
      <c r="FE235"/>
      <c r="FF235"/>
      <c r="FG235"/>
      <c r="FH235"/>
      <c r="FI235"/>
      <c r="FJ235"/>
      <c r="FK235"/>
      <c r="FL235"/>
      <c r="FM235"/>
      <c r="FN235"/>
      <c r="FO235"/>
      <c r="FP235"/>
      <c r="FQ235"/>
      <c r="FR235"/>
      <c r="FS235"/>
      <c r="FT235"/>
      <c r="FU235"/>
      <c r="FV235"/>
      <c r="FW235"/>
      <c r="FX235"/>
      <c r="FY235"/>
      <c r="FZ235"/>
      <c r="GA235"/>
      <c r="GB235"/>
      <c r="GC235"/>
      <c r="GD235"/>
      <c r="GE235"/>
      <c r="GF235"/>
      <c r="GG235"/>
      <c r="GH235"/>
      <c r="GI235"/>
      <c r="GJ235"/>
      <c r="GK235"/>
      <c r="GL235"/>
      <c r="GM235"/>
      <c r="GN235"/>
      <c r="GO235"/>
      <c r="GP235"/>
      <c r="GQ235"/>
      <c r="GR235"/>
      <c r="GS235"/>
      <c r="GT235"/>
      <c r="GU235"/>
      <c r="GV235"/>
      <c r="GW235"/>
      <c r="GX235"/>
      <c r="GY235"/>
      <c r="GZ235"/>
      <c r="HA235"/>
      <c r="HB235"/>
      <c r="HC235"/>
      <c r="HD235"/>
      <c r="HE235"/>
      <c r="HF235"/>
      <c r="HG235"/>
      <c r="HH235"/>
      <c r="HI235"/>
      <c r="HJ235"/>
      <c r="HK235"/>
      <c r="HL235"/>
      <c r="HM235"/>
      <c r="HN235"/>
      <c r="HO235"/>
      <c r="HP235"/>
      <c r="HQ235"/>
      <c r="HR235"/>
      <c r="HS235"/>
      <c r="HT235"/>
      <c r="HU235"/>
      <c r="HV235"/>
      <c r="HW235"/>
      <c r="HX235"/>
      <c r="HY235"/>
      <c r="HZ235"/>
      <c r="IA235"/>
      <c r="IB235"/>
      <c r="IC235"/>
      <c r="ID235"/>
      <c r="IE235"/>
      <c r="IF235"/>
      <c r="IG235"/>
      <c r="IH235"/>
      <c r="II235"/>
      <c r="IJ235"/>
      <c r="IK235"/>
      <c r="IL235"/>
      <c r="IM235"/>
      <c r="IN235"/>
      <c r="IO235"/>
      <c r="IP235"/>
      <c r="IQ235"/>
      <c r="IR235"/>
      <c r="IS235"/>
      <c r="IT235"/>
      <c r="IU235"/>
      <c r="IV235"/>
      <c r="IW235"/>
      <c r="IX235"/>
      <c r="IY235"/>
      <c r="IZ235"/>
      <c r="JA235"/>
      <c r="JB235"/>
      <c r="JC235"/>
      <c r="JD235"/>
      <c r="JE235"/>
      <c r="JF235"/>
      <c r="JG235"/>
      <c r="JH235"/>
      <c r="JI235"/>
      <c r="JJ235"/>
      <c r="JK235"/>
      <c r="JL235"/>
      <c r="JM235"/>
      <c r="JN235"/>
      <c r="JO235"/>
      <c r="JP235"/>
      <c r="JQ235"/>
      <c r="JR235"/>
      <c r="JS235"/>
      <c r="JT235"/>
      <c r="JU235"/>
      <c r="JV235"/>
      <c r="JW235"/>
      <c r="JX235"/>
      <c r="JY235"/>
      <c r="JZ235"/>
      <c r="KA235"/>
      <c r="KB235"/>
      <c r="KC235"/>
      <c r="KD235"/>
      <c r="KE235"/>
      <c r="KF235"/>
      <c r="KG235"/>
      <c r="KH235"/>
      <c r="KI235"/>
      <c r="KJ235"/>
      <c r="KK235"/>
      <c r="KL235"/>
      <c r="KM235"/>
      <c r="KN235"/>
      <c r="KO235"/>
      <c r="KP235"/>
      <c r="KQ235"/>
      <c r="KR235"/>
      <c r="KS235"/>
      <c r="KT235"/>
      <c r="KU235"/>
      <c r="KV235"/>
      <c r="KW235"/>
      <c r="KX235"/>
      <c r="KY235"/>
      <c r="KZ235"/>
      <c r="LA235"/>
      <c r="LB235"/>
      <c r="LC235"/>
      <c r="LD235"/>
      <c r="LE235"/>
      <c r="LF235"/>
      <c r="LG235"/>
      <c r="LH235"/>
      <c r="LI235"/>
      <c r="LJ235"/>
      <c r="LK235"/>
      <c r="LL235"/>
      <c r="LM235"/>
      <c r="LN235"/>
      <c r="LO235"/>
      <c r="LP235"/>
      <c r="LQ235"/>
      <c r="LR235"/>
      <c r="LS235"/>
      <c r="LT235"/>
      <c r="LU235"/>
      <c r="LV235"/>
      <c r="LW235"/>
      <c r="LX235"/>
      <c r="LY235"/>
      <c r="LZ235"/>
      <c r="MA235"/>
      <c r="MB235"/>
      <c r="MC235"/>
      <c r="MD235"/>
      <c r="ME235"/>
      <c r="MF235"/>
      <c r="MG235"/>
      <c r="MH235"/>
      <c r="MI235"/>
      <c r="MJ235"/>
      <c r="MK235"/>
      <c r="ML235"/>
      <c r="MM235"/>
      <c r="MN235"/>
      <c r="MO235"/>
      <c r="MP235"/>
      <c r="MQ235"/>
      <c r="MR235"/>
      <c r="MS235"/>
      <c r="MT235"/>
      <c r="MU235"/>
      <c r="MV235"/>
      <c r="MW235"/>
      <c r="MX235"/>
      <c r="MY235"/>
      <c r="MZ235"/>
      <c r="NA235"/>
      <c r="NB235"/>
      <c r="NC235"/>
      <c r="ND235"/>
      <c r="NE235"/>
      <c r="NF235"/>
      <c r="NG235"/>
      <c r="NH235"/>
      <c r="NI235"/>
      <c r="NJ235"/>
      <c r="NK235"/>
      <c r="NL235"/>
      <c r="NM235"/>
      <c r="NN235"/>
      <c r="NO235"/>
      <c r="NP235"/>
      <c r="NQ235"/>
      <c r="NR235"/>
      <c r="NS235"/>
      <c r="NT235"/>
      <c r="NU235"/>
      <c r="NV235"/>
      <c r="NW235"/>
      <c r="NX235"/>
      <c r="NY235"/>
      <c r="NZ235"/>
      <c r="OA235"/>
      <c r="OB235"/>
      <c r="OC235"/>
      <c r="OD235"/>
      <c r="OE235"/>
      <c r="OF235"/>
      <c r="OG235"/>
      <c r="OH235"/>
      <c r="OI235"/>
      <c r="OJ235"/>
      <c r="OK235"/>
      <c r="OL235"/>
      <c r="OM235"/>
      <c r="ON235"/>
      <c r="OO235"/>
      <c r="OP235"/>
      <c r="OQ235"/>
      <c r="OR235"/>
      <c r="OS235"/>
      <c r="OT235"/>
      <c r="OU235"/>
      <c r="OV235"/>
      <c r="OW235"/>
      <c r="OX235"/>
      <c r="OY235"/>
      <c r="OZ235"/>
      <c r="PA235"/>
      <c r="PB235"/>
      <c r="PC235"/>
      <c r="PD235"/>
      <c r="PE235"/>
      <c r="PF235"/>
      <c r="PG235"/>
      <c r="PH235"/>
      <c r="PI235"/>
      <c r="PJ235"/>
      <c r="PK235"/>
      <c r="PL235"/>
      <c r="PM235"/>
      <c r="PN235"/>
      <c r="PO235"/>
      <c r="PP235"/>
      <c r="PQ235"/>
      <c r="PR235"/>
      <c r="PS235"/>
      <c r="PT235"/>
      <c r="PU235"/>
      <c r="PV235"/>
      <c r="PW235"/>
      <c r="PX235"/>
      <c r="PY235"/>
      <c r="PZ235"/>
      <c r="QA235"/>
      <c r="QB235"/>
      <c r="QC235"/>
      <c r="QD235"/>
      <c r="QE235"/>
      <c r="QF235"/>
      <c r="QG235"/>
      <c r="QH235"/>
      <c r="QI235"/>
      <c r="QJ235"/>
      <c r="QK235"/>
      <c r="QL235"/>
      <c r="QM235"/>
      <c r="QN235"/>
      <c r="QO235"/>
      <c r="QP235"/>
      <c r="QQ235"/>
      <c r="QR235"/>
      <c r="QS235"/>
      <c r="QT235"/>
      <c r="QU235"/>
      <c r="QV235"/>
      <c r="QW235"/>
      <c r="QX235"/>
      <c r="QY235"/>
      <c r="QZ235"/>
      <c r="RA235"/>
      <c r="RB235"/>
      <c r="RC235"/>
      <c r="RD235"/>
      <c r="RE235"/>
      <c r="RF235"/>
      <c r="RG235"/>
      <c r="RH235"/>
      <c r="RI235"/>
      <c r="RJ235"/>
      <c r="RK235"/>
      <c r="RL235"/>
      <c r="RM235"/>
      <c r="RN235"/>
      <c r="RO235"/>
      <c r="RP235"/>
      <c r="RQ235"/>
      <c r="RR235"/>
      <c r="RS235"/>
      <c r="RT235"/>
      <c r="RU235"/>
      <c r="RV235"/>
      <c r="RW235"/>
      <c r="RX235"/>
      <c r="RY235"/>
      <c r="RZ235"/>
      <c r="SA235"/>
      <c r="SB235"/>
      <c r="SC235"/>
      <c r="SD235"/>
      <c r="SE235"/>
      <c r="SF235"/>
      <c r="SG235"/>
      <c r="SH235"/>
      <c r="SI235"/>
      <c r="SJ235"/>
      <c r="SK235"/>
      <c r="SL235"/>
      <c r="SM235"/>
      <c r="SN235"/>
      <c r="SO235"/>
      <c r="SP235"/>
      <c r="SQ235"/>
      <c r="SR235"/>
      <c r="SS235"/>
      <c r="ST235"/>
      <c r="SU235"/>
      <c r="SV235"/>
      <c r="SW235"/>
      <c r="SX235"/>
      <c r="SY235"/>
      <c r="SZ235"/>
      <c r="TA235"/>
      <c r="TB235"/>
      <c r="TC235"/>
      <c r="TD235"/>
      <c r="TE235"/>
      <c r="TF235"/>
      <c r="TG235"/>
      <c r="TH235"/>
      <c r="TI235"/>
      <c r="TJ235"/>
      <c r="TK235"/>
      <c r="TL235"/>
      <c r="TM235"/>
      <c r="TN235"/>
      <c r="TO235"/>
      <c r="TP235"/>
      <c r="TQ235"/>
      <c r="TR235"/>
      <c r="TS235"/>
      <c r="TT235"/>
      <c r="TU235"/>
      <c r="TV235"/>
      <c r="TW235"/>
      <c r="TX235"/>
      <c r="TY235"/>
      <c r="TZ235"/>
      <c r="UA235"/>
      <c r="UB235"/>
      <c r="UC235"/>
      <c r="UD235"/>
      <c r="UE235"/>
      <c r="UF235"/>
      <c r="UG235"/>
      <c r="UH235"/>
      <c r="UI235"/>
      <c r="UJ235"/>
      <c r="UK235"/>
      <c r="UL235"/>
      <c r="UM235"/>
      <c r="UN235"/>
      <c r="UO235"/>
      <c r="UP235"/>
      <c r="UQ235"/>
      <c r="UR235"/>
      <c r="US235"/>
      <c r="UT235"/>
      <c r="UU235"/>
      <c r="UV235"/>
      <c r="UW235"/>
      <c r="UX235"/>
      <c r="UY235"/>
      <c r="UZ235"/>
      <c r="VA235"/>
      <c r="VB235"/>
      <c r="VC235"/>
      <c r="VD235"/>
      <c r="VE235"/>
      <c r="VF235"/>
      <c r="VG235"/>
      <c r="VH235"/>
      <c r="VI235"/>
      <c r="VJ235"/>
      <c r="VK235"/>
      <c r="VL235"/>
      <c r="VM235"/>
      <c r="VN235"/>
      <c r="VO235"/>
      <c r="VP235"/>
      <c r="VQ235"/>
      <c r="VR235"/>
      <c r="VS235"/>
      <c r="VT235"/>
      <c r="VU235"/>
      <c r="VV235"/>
      <c r="VW235"/>
      <c r="VX235"/>
      <c r="VY235"/>
      <c r="VZ235"/>
      <c r="WA235"/>
      <c r="WB235"/>
      <c r="WC235"/>
      <c r="WD235"/>
      <c r="WE235"/>
      <c r="WF235"/>
      <c r="WG235"/>
      <c r="WH235"/>
      <c r="WI235"/>
      <c r="WJ235"/>
      <c r="WK235"/>
      <c r="WL235"/>
      <c r="WM235"/>
      <c r="WN235"/>
      <c r="WO235"/>
      <c r="WP235"/>
      <c r="WQ235"/>
      <c r="WR235"/>
      <c r="WS235"/>
      <c r="WT235"/>
      <c r="WU235"/>
      <c r="WV235"/>
      <c r="WW235"/>
      <c r="WX235"/>
      <c r="WY235"/>
      <c r="WZ235"/>
      <c r="XA235"/>
      <c r="XB235"/>
      <c r="XC235"/>
      <c r="XD235"/>
      <c r="XE235"/>
      <c r="XF235"/>
      <c r="XG235"/>
      <c r="XH235"/>
      <c r="XI235"/>
      <c r="XJ235"/>
      <c r="XK235"/>
      <c r="XL235"/>
      <c r="XM235"/>
      <c r="XN235"/>
      <c r="XO235"/>
      <c r="XP235"/>
      <c r="XQ235"/>
      <c r="XR235"/>
      <c r="XS235"/>
      <c r="XT235"/>
      <c r="XU235"/>
      <c r="XV235"/>
      <c r="XW235"/>
      <c r="XX235"/>
      <c r="XY235"/>
      <c r="XZ235"/>
      <c r="YA235"/>
      <c r="YB235"/>
      <c r="YC235"/>
      <c r="YD235"/>
      <c r="YE235"/>
      <c r="YF235"/>
      <c r="YG235"/>
      <c r="YH235"/>
      <c r="YI235"/>
      <c r="YJ235"/>
      <c r="YK235"/>
      <c r="YL235"/>
      <c r="YM235"/>
      <c r="YN235"/>
      <c r="YO235"/>
      <c r="YP235"/>
      <c r="YQ235"/>
      <c r="YR235"/>
      <c r="YS235"/>
      <c r="YT235"/>
      <c r="YU235"/>
      <c r="YV235"/>
      <c r="YW235"/>
      <c r="YX235"/>
      <c r="YY235"/>
      <c r="YZ235"/>
      <c r="ZA235"/>
      <c r="ZB235"/>
      <c r="ZC235"/>
      <c r="ZD235"/>
      <c r="ZE235"/>
      <c r="ZF235"/>
      <c r="ZG235"/>
      <c r="ZH235"/>
      <c r="ZI235"/>
      <c r="ZJ235"/>
      <c r="ZK235"/>
      <c r="ZL235"/>
      <c r="ZM235"/>
      <c r="ZN235"/>
      <c r="ZO235"/>
      <c r="ZP235"/>
      <c r="ZQ235"/>
      <c r="ZR235"/>
      <c r="ZS235"/>
      <c r="ZT235"/>
      <c r="ZU235"/>
      <c r="ZV235"/>
      <c r="ZW235"/>
      <c r="ZX235"/>
      <c r="ZY235"/>
      <c r="ZZ235" s="52"/>
      <c r="AAA235" s="192"/>
      <c r="AAD235" s="90"/>
      <c r="AAE235" s="520">
        <f>IF(AND(S.AC.InvolveMeeting1="Y",S.AC.CommitteeInvolved="Y"),1,0)</f>
        <v>0</v>
      </c>
      <c r="AAF235" s="90" t="s">
        <v>0</v>
      </c>
      <c r="AAG235" s="73">
        <f>G233</f>
        <v>2</v>
      </c>
      <c r="AAH235" s="73">
        <f>G235</f>
        <v>2</v>
      </c>
      <c r="AAI235" s="72"/>
      <c r="AAJ235" s="74"/>
      <c r="AAK235" s="80" t="str">
        <f>"* AC.AGENDA."&amp; TEXT(S.AC.DateMeeting1,"mm.dd.yy")&amp;", gets team agreement"</f>
        <v>* AC.AGENDA.01.16.00, gets team agreement</v>
      </c>
      <c r="AAL235" s="90"/>
    </row>
    <row r="236" spans="1:715" s="23" customFormat="1" ht="15" hidden="1" customHeight="1" outlineLevel="2">
      <c r="A236" s="171"/>
      <c r="B236" s="437" t="str">
        <f>AAK236</f>
        <v>* AC.NOTIFICATION.01.16.00</v>
      </c>
      <c r="C236" s="362" t="s">
        <v>0</v>
      </c>
      <c r="D236" s="380"/>
      <c r="E236" s="342">
        <f t="shared" si="176"/>
        <v>1</v>
      </c>
      <c r="F236" s="457">
        <f t="shared" ca="1" si="177"/>
        <v>0</v>
      </c>
      <c r="G236" s="451">
        <f t="shared" si="178"/>
        <v>2</v>
      </c>
      <c r="H236" s="343">
        <f t="shared" si="179"/>
        <v>2</v>
      </c>
      <c r="I236" s="244"/>
      <c r="J236" s="193"/>
      <c r="K236" s="193"/>
      <c r="L236" s="46"/>
      <c r="M236" s="46"/>
      <c r="N236" s="46"/>
      <c r="O236" s="46"/>
      <c r="P236" s="46"/>
      <c r="Q236" s="46"/>
      <c r="R236" s="46"/>
      <c r="S236" s="46"/>
      <c r="T236" s="46"/>
      <c r="U236" s="46"/>
      <c r="V236" s="46"/>
      <c r="W236" s="46"/>
      <c r="X236" s="46"/>
      <c r="Y236" s="46"/>
      <c r="Z236" s="46"/>
      <c r="AA236" s="46"/>
      <c r="AB236" s="46"/>
      <c r="AC236" s="46"/>
      <c r="AD236" s="46"/>
      <c r="AE236" s="46"/>
      <c r="AF236" s="46"/>
      <c r="AG236" s="46"/>
      <c r="AH236" s="46"/>
      <c r="AI236" s="46"/>
      <c r="AJ236" s="46"/>
      <c r="AK236" s="46"/>
      <c r="AL236" s="46"/>
      <c r="AM236" s="46"/>
      <c r="AN236" s="46"/>
      <c r="AO236" s="46"/>
      <c r="AP236" s="46"/>
      <c r="AQ236" s="46"/>
      <c r="AR236" s="46"/>
      <c r="AS236" s="46"/>
      <c r="AT236" s="46"/>
      <c r="AU236" s="46"/>
      <c r="AV236" s="46"/>
      <c r="AW236" s="46"/>
      <c r="AX236" s="46"/>
      <c r="AY236" s="46"/>
      <c r="AZ236" s="46"/>
      <c r="BA236" s="46"/>
      <c r="BB236" s="46"/>
      <c r="BC236" s="46"/>
      <c r="BD236" s="46"/>
      <c r="BE236" s="46"/>
      <c r="BF236" s="46"/>
      <c r="BG236" s="46"/>
      <c r="BH236" s="46"/>
      <c r="BI236" s="46"/>
      <c r="BJ236" s="46"/>
      <c r="BK236" s="46"/>
      <c r="BL236" s="46"/>
      <c r="BM236" s="46"/>
      <c r="BN236" s="46"/>
      <c r="BO236" s="46"/>
      <c r="BP236" s="46"/>
      <c r="BQ236" s="46"/>
      <c r="BR236" s="46"/>
      <c r="BS236" s="46"/>
      <c r="BT236" s="46"/>
      <c r="BU236" s="46"/>
      <c r="BV236" s="46"/>
      <c r="BW236" s="46"/>
      <c r="BX236" s="46"/>
      <c r="BY236" s="46"/>
      <c r="BZ236" s="46"/>
      <c r="CA236" s="46"/>
      <c r="CB236" s="46"/>
      <c r="CC236" s="46"/>
      <c r="CD236" s="46"/>
      <c r="CE236" s="46"/>
      <c r="CF236" s="46"/>
      <c r="CG236" s="46"/>
      <c r="CH236" s="46"/>
      <c r="CI236" s="46"/>
      <c r="CJ236" s="46"/>
      <c r="CK236" s="46"/>
      <c r="CL236" s="46"/>
      <c r="CM236" s="46"/>
      <c r="CN236" s="46"/>
      <c r="CO236" s="46"/>
      <c r="CP236" s="46"/>
      <c r="CQ236" s="46"/>
      <c r="CR236" s="46"/>
      <c r="CS236" s="46"/>
      <c r="CT236" s="46"/>
      <c r="CU236" s="46"/>
      <c r="CV236" s="46"/>
      <c r="CW236" s="46"/>
      <c r="CX236" s="46"/>
      <c r="CY236" s="46"/>
      <c r="CZ236" s="46"/>
      <c r="DA236" s="46"/>
      <c r="DB236" s="46"/>
      <c r="DC236" s="46"/>
      <c r="DD236" s="46"/>
      <c r="DE236" s="46"/>
      <c r="DF236" s="46"/>
      <c r="DG236" s="46"/>
      <c r="DH236" s="46"/>
      <c r="DI236" s="46"/>
      <c r="DJ236" s="46"/>
      <c r="DK236" s="46"/>
      <c r="DL236" s="46"/>
      <c r="DM236" s="46"/>
      <c r="DN236" s="46"/>
      <c r="DO236" s="46"/>
      <c r="DP236" s="46"/>
      <c r="DQ236"/>
      <c r="DR236"/>
      <c r="DS236"/>
      <c r="DT236"/>
      <c r="DU236"/>
      <c r="DV236"/>
      <c r="DW236"/>
      <c r="DX236"/>
      <c r="DY236"/>
      <c r="DZ236"/>
      <c r="EA236"/>
      <c r="EB236"/>
      <c r="EC236"/>
      <c r="ED236"/>
      <c r="EE236"/>
      <c r="EF236"/>
      <c r="EG236"/>
      <c r="EH236"/>
      <c r="EI236"/>
      <c r="EJ236"/>
      <c r="EK236"/>
      <c r="EL236"/>
      <c r="EM236"/>
      <c r="EN236"/>
      <c r="EO236"/>
      <c r="EP236"/>
      <c r="EQ236"/>
      <c r="ER236"/>
      <c r="ES236"/>
      <c r="ET236"/>
      <c r="EU236"/>
      <c r="EV236"/>
      <c r="EW236"/>
      <c r="EX236"/>
      <c r="EY236"/>
      <c r="EZ236"/>
      <c r="FA236"/>
      <c r="FB236"/>
      <c r="FC236"/>
      <c r="FD236"/>
      <c r="FE236"/>
      <c r="FF236"/>
      <c r="FG236"/>
      <c r="FH236"/>
      <c r="FI236"/>
      <c r="FJ236"/>
      <c r="FK236"/>
      <c r="FL236"/>
      <c r="FM236"/>
      <c r="FN236"/>
      <c r="FO236"/>
      <c r="FP236"/>
      <c r="FQ236"/>
      <c r="FR236"/>
      <c r="FS236"/>
      <c r="FT236"/>
      <c r="FU236"/>
      <c r="FV236"/>
      <c r="FW236"/>
      <c r="FX236"/>
      <c r="FY236"/>
      <c r="FZ236"/>
      <c r="GA236"/>
      <c r="GB236"/>
      <c r="GC236"/>
      <c r="GD236"/>
      <c r="GE236"/>
      <c r="GF236"/>
      <c r="GG236"/>
      <c r="GH236"/>
      <c r="GI236"/>
      <c r="GJ236"/>
      <c r="GK236"/>
      <c r="GL236"/>
      <c r="GM236"/>
      <c r="GN236"/>
      <c r="GO236"/>
      <c r="GP236"/>
      <c r="GQ236"/>
      <c r="GR236"/>
      <c r="GS236"/>
      <c r="GT236"/>
      <c r="GU236"/>
      <c r="GV236"/>
      <c r="GW236"/>
      <c r="GX236"/>
      <c r="GY236"/>
      <c r="GZ236"/>
      <c r="HA236"/>
      <c r="HB236"/>
      <c r="HC236"/>
      <c r="HD236"/>
      <c r="HE236"/>
      <c r="HF236"/>
      <c r="HG236"/>
      <c r="HH236"/>
      <c r="HI236"/>
      <c r="HJ236"/>
      <c r="HK236"/>
      <c r="HL236"/>
      <c r="HM236"/>
      <c r="HN236"/>
      <c r="HO236"/>
      <c r="HP236"/>
      <c r="HQ236"/>
      <c r="HR236"/>
      <c r="HS236"/>
      <c r="HT236"/>
      <c r="HU236"/>
      <c r="HV236"/>
      <c r="HW236"/>
      <c r="HX236"/>
      <c r="HY236"/>
      <c r="HZ236"/>
      <c r="IA236"/>
      <c r="IB236"/>
      <c r="IC236"/>
      <c r="ID236"/>
      <c r="IE236"/>
      <c r="IF236"/>
      <c r="IG236"/>
      <c r="IH236"/>
      <c r="II236"/>
      <c r="IJ236"/>
      <c r="IK236"/>
      <c r="IL236"/>
      <c r="IM236"/>
      <c r="IN236"/>
      <c r="IO236"/>
      <c r="IP236"/>
      <c r="IQ236"/>
      <c r="IR236"/>
      <c r="IS236"/>
      <c r="IT236"/>
      <c r="IU236"/>
      <c r="IV236"/>
      <c r="IW236"/>
      <c r="IX236"/>
      <c r="IY236"/>
      <c r="IZ236"/>
      <c r="JA236"/>
      <c r="JB236"/>
      <c r="JC236"/>
      <c r="JD236"/>
      <c r="JE236"/>
      <c r="JF236"/>
      <c r="JG236"/>
      <c r="JH236"/>
      <c r="JI236"/>
      <c r="JJ236"/>
      <c r="JK236"/>
      <c r="JL236"/>
      <c r="JM236"/>
      <c r="JN236"/>
      <c r="JO236"/>
      <c r="JP236"/>
      <c r="JQ236"/>
      <c r="JR236"/>
      <c r="JS236"/>
      <c r="JT236"/>
      <c r="JU236"/>
      <c r="JV236"/>
      <c r="JW236"/>
      <c r="JX236"/>
      <c r="JY236"/>
      <c r="JZ236"/>
      <c r="KA236"/>
      <c r="KB236"/>
      <c r="KC236"/>
      <c r="KD236"/>
      <c r="KE236"/>
      <c r="KF236"/>
      <c r="KG236"/>
      <c r="KH236"/>
      <c r="KI236"/>
      <c r="KJ236"/>
      <c r="KK236"/>
      <c r="KL236"/>
      <c r="KM236"/>
      <c r="KN236"/>
      <c r="KO236"/>
      <c r="KP236"/>
      <c r="KQ236"/>
      <c r="KR236"/>
      <c r="KS236"/>
      <c r="KT236"/>
      <c r="KU236"/>
      <c r="KV236"/>
      <c r="KW236"/>
      <c r="KX236"/>
      <c r="KY236"/>
      <c r="KZ236"/>
      <c r="LA236"/>
      <c r="LB236"/>
      <c r="LC236"/>
      <c r="LD236"/>
      <c r="LE236"/>
      <c r="LF236"/>
      <c r="LG236"/>
      <c r="LH236"/>
      <c r="LI236"/>
      <c r="LJ236"/>
      <c r="LK236"/>
      <c r="LL236"/>
      <c r="LM236"/>
      <c r="LN236"/>
      <c r="LO236"/>
      <c r="LP236"/>
      <c r="LQ236"/>
      <c r="LR236"/>
      <c r="LS236"/>
      <c r="LT236"/>
      <c r="LU236"/>
      <c r="LV236"/>
      <c r="LW236"/>
      <c r="LX236"/>
      <c r="LY236"/>
      <c r="LZ236"/>
      <c r="MA236"/>
      <c r="MB236"/>
      <c r="MC236"/>
      <c r="MD236"/>
      <c r="ME236"/>
      <c r="MF236"/>
      <c r="MG236"/>
      <c r="MH236"/>
      <c r="MI236"/>
      <c r="MJ236"/>
      <c r="MK236"/>
      <c r="ML236"/>
      <c r="MM236"/>
      <c r="MN236"/>
      <c r="MO236"/>
      <c r="MP236"/>
      <c r="MQ236"/>
      <c r="MR236"/>
      <c r="MS236"/>
      <c r="MT236"/>
      <c r="MU236"/>
      <c r="MV236"/>
      <c r="MW236"/>
      <c r="MX236"/>
      <c r="MY236"/>
      <c r="MZ236"/>
      <c r="NA236"/>
      <c r="NB236"/>
      <c r="NC236"/>
      <c r="ND236"/>
      <c r="NE236"/>
      <c r="NF236"/>
      <c r="NG236"/>
      <c r="NH236"/>
      <c r="NI236"/>
      <c r="NJ236"/>
      <c r="NK236"/>
      <c r="NL236"/>
      <c r="NM236"/>
      <c r="NN236"/>
      <c r="NO236"/>
      <c r="NP236"/>
      <c r="NQ236"/>
      <c r="NR236"/>
      <c r="NS236"/>
      <c r="NT236"/>
      <c r="NU236"/>
      <c r="NV236"/>
      <c r="NW236"/>
      <c r="NX236"/>
      <c r="NY236"/>
      <c r="NZ236"/>
      <c r="OA236"/>
      <c r="OB236"/>
      <c r="OC236"/>
      <c r="OD236"/>
      <c r="OE236"/>
      <c r="OF236"/>
      <c r="OG236"/>
      <c r="OH236"/>
      <c r="OI236"/>
      <c r="OJ236"/>
      <c r="OK236"/>
      <c r="OL236"/>
      <c r="OM236"/>
      <c r="ON236"/>
      <c r="OO236"/>
      <c r="OP236"/>
      <c r="OQ236"/>
      <c r="OR236"/>
      <c r="OS236"/>
      <c r="OT236"/>
      <c r="OU236"/>
      <c r="OV236"/>
      <c r="OW236"/>
      <c r="OX236"/>
      <c r="OY236"/>
      <c r="OZ236"/>
      <c r="PA236"/>
      <c r="PB236"/>
      <c r="PC236"/>
      <c r="PD236"/>
      <c r="PE236"/>
      <c r="PF236"/>
      <c r="PG236"/>
      <c r="PH236"/>
      <c r="PI236"/>
      <c r="PJ236"/>
      <c r="PK236"/>
      <c r="PL236"/>
      <c r="PM236"/>
      <c r="PN236"/>
      <c r="PO236"/>
      <c r="PP236"/>
      <c r="PQ236"/>
      <c r="PR236"/>
      <c r="PS236"/>
      <c r="PT236"/>
      <c r="PU236"/>
      <c r="PV236"/>
      <c r="PW236"/>
      <c r="PX236"/>
      <c r="PY236"/>
      <c r="PZ236"/>
      <c r="QA236"/>
      <c r="QB236"/>
      <c r="QC236"/>
      <c r="QD236"/>
      <c r="QE236"/>
      <c r="QF236"/>
      <c r="QG236"/>
      <c r="QH236"/>
      <c r="QI236"/>
      <c r="QJ236"/>
      <c r="QK236"/>
      <c r="QL236"/>
      <c r="QM236"/>
      <c r="QN236"/>
      <c r="QO236"/>
      <c r="QP236"/>
      <c r="QQ236"/>
      <c r="QR236"/>
      <c r="QS236"/>
      <c r="QT236"/>
      <c r="QU236"/>
      <c r="QV236"/>
      <c r="QW236"/>
      <c r="QX236"/>
      <c r="QY236"/>
      <c r="QZ236"/>
      <c r="RA236"/>
      <c r="RB236"/>
      <c r="RC236"/>
      <c r="RD236"/>
      <c r="RE236"/>
      <c r="RF236"/>
      <c r="RG236"/>
      <c r="RH236"/>
      <c r="RI236"/>
      <c r="RJ236"/>
      <c r="RK236"/>
      <c r="RL236"/>
      <c r="RM236"/>
      <c r="RN236"/>
      <c r="RO236"/>
      <c r="RP236"/>
      <c r="RQ236"/>
      <c r="RR236"/>
      <c r="RS236"/>
      <c r="RT236"/>
      <c r="RU236"/>
      <c r="RV236"/>
      <c r="RW236"/>
      <c r="RX236"/>
      <c r="RY236"/>
      <c r="RZ236"/>
      <c r="SA236"/>
      <c r="SB236"/>
      <c r="SC236"/>
      <c r="SD236"/>
      <c r="SE236"/>
      <c r="SF236"/>
      <c r="SG236"/>
      <c r="SH236"/>
      <c r="SI236"/>
      <c r="SJ236"/>
      <c r="SK236"/>
      <c r="SL236"/>
      <c r="SM236"/>
      <c r="SN236"/>
      <c r="SO236"/>
      <c r="SP236"/>
      <c r="SQ236"/>
      <c r="SR236"/>
      <c r="SS236"/>
      <c r="ST236"/>
      <c r="SU236"/>
      <c r="SV236"/>
      <c r="SW236"/>
      <c r="SX236"/>
      <c r="SY236"/>
      <c r="SZ236"/>
      <c r="TA236"/>
      <c r="TB236"/>
      <c r="TC236"/>
      <c r="TD236"/>
      <c r="TE236"/>
      <c r="TF236"/>
      <c r="TG236"/>
      <c r="TH236"/>
      <c r="TI236"/>
      <c r="TJ236"/>
      <c r="TK236"/>
      <c r="TL236"/>
      <c r="TM236"/>
      <c r="TN236"/>
      <c r="TO236"/>
      <c r="TP236"/>
      <c r="TQ236"/>
      <c r="TR236"/>
      <c r="TS236"/>
      <c r="TT236"/>
      <c r="TU236"/>
      <c r="TV236"/>
      <c r="TW236"/>
      <c r="TX236"/>
      <c r="TY236"/>
      <c r="TZ236"/>
      <c r="UA236"/>
      <c r="UB236"/>
      <c r="UC236"/>
      <c r="UD236"/>
      <c r="UE236"/>
      <c r="UF236"/>
      <c r="UG236"/>
      <c r="UH236"/>
      <c r="UI236"/>
      <c r="UJ236"/>
      <c r="UK236"/>
      <c r="UL236"/>
      <c r="UM236"/>
      <c r="UN236"/>
      <c r="UO236"/>
      <c r="UP236"/>
      <c r="UQ236"/>
      <c r="UR236"/>
      <c r="US236"/>
      <c r="UT236"/>
      <c r="UU236"/>
      <c r="UV236"/>
      <c r="UW236"/>
      <c r="UX236"/>
      <c r="UY236"/>
      <c r="UZ236"/>
      <c r="VA236"/>
      <c r="VB236"/>
      <c r="VC236"/>
      <c r="VD236"/>
      <c r="VE236"/>
      <c r="VF236"/>
      <c r="VG236"/>
      <c r="VH236"/>
      <c r="VI236"/>
      <c r="VJ236"/>
      <c r="VK236"/>
      <c r="VL236"/>
      <c r="VM236"/>
      <c r="VN236"/>
      <c r="VO236"/>
      <c r="VP236"/>
      <c r="VQ236"/>
      <c r="VR236"/>
      <c r="VS236"/>
      <c r="VT236"/>
      <c r="VU236"/>
      <c r="VV236"/>
      <c r="VW236"/>
      <c r="VX236"/>
      <c r="VY236"/>
      <c r="VZ236"/>
      <c r="WA236"/>
      <c r="WB236"/>
      <c r="WC236"/>
      <c r="WD236"/>
      <c r="WE236"/>
      <c r="WF236"/>
      <c r="WG236"/>
      <c r="WH236"/>
      <c r="WI236"/>
      <c r="WJ236"/>
      <c r="WK236"/>
      <c r="WL236"/>
      <c r="WM236"/>
      <c r="WN236"/>
      <c r="WO236"/>
      <c r="WP236"/>
      <c r="WQ236"/>
      <c r="WR236"/>
      <c r="WS236"/>
      <c r="WT236"/>
      <c r="WU236"/>
      <c r="WV236"/>
      <c r="WW236"/>
      <c r="WX236"/>
      <c r="WY236"/>
      <c r="WZ236"/>
      <c r="XA236"/>
      <c r="XB236"/>
      <c r="XC236"/>
      <c r="XD236"/>
      <c r="XE236"/>
      <c r="XF236"/>
      <c r="XG236"/>
      <c r="XH236"/>
      <c r="XI236"/>
      <c r="XJ236"/>
      <c r="XK236"/>
      <c r="XL236"/>
      <c r="XM236"/>
      <c r="XN236"/>
      <c r="XO236"/>
      <c r="XP236"/>
      <c r="XQ236"/>
      <c r="XR236"/>
      <c r="XS236"/>
      <c r="XT236"/>
      <c r="XU236"/>
      <c r="XV236"/>
      <c r="XW236"/>
      <c r="XX236"/>
      <c r="XY236"/>
      <c r="XZ236"/>
      <c r="YA236"/>
      <c r="YB236"/>
      <c r="YC236"/>
      <c r="YD236"/>
      <c r="YE236"/>
      <c r="YF236"/>
      <c r="YG236"/>
      <c r="YH236"/>
      <c r="YI236"/>
      <c r="YJ236"/>
      <c r="YK236"/>
      <c r="YL236"/>
      <c r="YM236"/>
      <c r="YN236"/>
      <c r="YO236"/>
      <c r="YP236"/>
      <c r="YQ236"/>
      <c r="YR236"/>
      <c r="YS236"/>
      <c r="YT236"/>
      <c r="YU236"/>
      <c r="YV236"/>
      <c r="YW236"/>
      <c r="YX236"/>
      <c r="YY236"/>
      <c r="YZ236"/>
      <c r="ZA236"/>
      <c r="ZB236"/>
      <c r="ZC236"/>
      <c r="ZD236"/>
      <c r="ZE236"/>
      <c r="ZF236"/>
      <c r="ZG236"/>
      <c r="ZH236"/>
      <c r="ZI236"/>
      <c r="ZJ236"/>
      <c r="ZK236"/>
      <c r="ZL236"/>
      <c r="ZM236"/>
      <c r="ZN236"/>
      <c r="ZO236"/>
      <c r="ZP236"/>
      <c r="ZQ236"/>
      <c r="ZR236"/>
      <c r="ZS236"/>
      <c r="ZT236"/>
      <c r="ZU236"/>
      <c r="ZV236"/>
      <c r="ZW236"/>
      <c r="ZX236"/>
      <c r="ZY236"/>
      <c r="ZZ236" s="52"/>
      <c r="AAA236" s="192"/>
      <c r="AAD236" s="90"/>
      <c r="AAE236" s="520">
        <f>IF(AND(S.AC.InvolveMeeting1="Y",S.AC.CommitteeInvolved="Y"),1,0)</f>
        <v>0</v>
      </c>
      <c r="AAF236" s="90" t="s">
        <v>0</v>
      </c>
      <c r="AAG236" s="73">
        <f>G235</f>
        <v>2</v>
      </c>
      <c r="AAH236" s="73">
        <f t="shared" ref="AAH236:AAH238" si="180">G236</f>
        <v>2</v>
      </c>
      <c r="AAI236" s="72"/>
      <c r="AAJ236" s="72"/>
      <c r="AAK236" s="80" t="str">
        <f>"* AC.NOTIFICATION."&amp;TEXT(S.AC.DateMeeting1,"mm.dd.yy")</f>
        <v>* AC.NOTIFICATION.01.16.00</v>
      </c>
      <c r="AAL236" s="90"/>
    </row>
    <row r="237" spans="1:715" s="23" customFormat="1" ht="15" hidden="1" customHeight="1" outlineLevel="2">
      <c r="A237" s="171"/>
      <c r="B237" s="441" t="s">
        <v>318</v>
      </c>
      <c r="C237" s="790" t="str">
        <f>HYPERLINK("http://deq05/intranet/contentmanagement/login.asp","i")</f>
        <v>i</v>
      </c>
      <c r="D237" s="512"/>
      <c r="E237" s="342">
        <f t="shared" si="176"/>
        <v>1</v>
      </c>
      <c r="F237" s="457">
        <f t="shared" ca="1" si="177"/>
        <v>0</v>
      </c>
      <c r="G237" s="451">
        <f t="shared" si="178"/>
        <v>2</v>
      </c>
      <c r="H237" s="343">
        <f t="shared" si="179"/>
        <v>2</v>
      </c>
      <c r="I237" s="244"/>
      <c r="J237" s="193"/>
      <c r="K237" s="193"/>
      <c r="L237" s="46"/>
      <c r="M237" s="46"/>
      <c r="N237" s="46"/>
      <c r="O237" s="46"/>
      <c r="P237" s="46"/>
      <c r="Q237" s="46"/>
      <c r="R237" s="46"/>
      <c r="S237" s="46"/>
      <c r="T237" s="46"/>
      <c r="U237" s="46"/>
      <c r="V237" s="46"/>
      <c r="W237" s="46"/>
      <c r="X237" s="46"/>
      <c r="Y237" s="46"/>
      <c r="Z237" s="46"/>
      <c r="AA237" s="46"/>
      <c r="AB237" s="46"/>
      <c r="AC237" s="46"/>
      <c r="AD237" s="46"/>
      <c r="AE237" s="46"/>
      <c r="AF237" s="46"/>
      <c r="AG237" s="46"/>
      <c r="AH237" s="46"/>
      <c r="AI237" s="46"/>
      <c r="AJ237" s="46"/>
      <c r="AK237" s="46"/>
      <c r="AL237" s="46"/>
      <c r="AM237" s="46"/>
      <c r="AN237" s="46"/>
      <c r="AO237" s="46"/>
      <c r="AP237" s="46"/>
      <c r="AQ237" s="46"/>
      <c r="AR237" s="46"/>
      <c r="AS237" s="46"/>
      <c r="AT237" s="46"/>
      <c r="AU237" s="46"/>
      <c r="AV237" s="46"/>
      <c r="AW237" s="46"/>
      <c r="AX237" s="46"/>
      <c r="AY237" s="46"/>
      <c r="AZ237" s="46"/>
      <c r="BA237" s="46"/>
      <c r="BB237" s="46"/>
      <c r="BC237" s="46"/>
      <c r="BD237" s="46"/>
      <c r="BE237" s="46"/>
      <c r="BF237" s="46"/>
      <c r="BG237" s="46"/>
      <c r="BH237" s="46"/>
      <c r="BI237" s="46"/>
      <c r="BJ237" s="46"/>
      <c r="BK237" s="46"/>
      <c r="BL237" s="46"/>
      <c r="BM237" s="46"/>
      <c r="BN237" s="46"/>
      <c r="BO237" s="46"/>
      <c r="BP237" s="46"/>
      <c r="BQ237" s="46"/>
      <c r="BR237" s="46"/>
      <c r="BS237" s="46"/>
      <c r="BT237" s="46"/>
      <c r="BU237" s="46"/>
      <c r="BV237" s="46"/>
      <c r="BW237" s="46"/>
      <c r="BX237" s="46"/>
      <c r="BY237" s="46"/>
      <c r="BZ237" s="46"/>
      <c r="CA237" s="46"/>
      <c r="CB237" s="46"/>
      <c r="CC237" s="46"/>
      <c r="CD237" s="46"/>
      <c r="CE237" s="46"/>
      <c r="CF237" s="46"/>
      <c r="CG237" s="46"/>
      <c r="CH237" s="46"/>
      <c r="CI237" s="46"/>
      <c r="CJ237" s="46"/>
      <c r="CK237" s="46"/>
      <c r="CL237" s="46"/>
      <c r="CM237" s="46"/>
      <c r="CN237" s="46"/>
      <c r="CO237" s="46"/>
      <c r="CP237" s="46"/>
      <c r="CQ237" s="46"/>
      <c r="CR237" s="46"/>
      <c r="CS237" s="46"/>
      <c r="CT237" s="46"/>
      <c r="CU237" s="46"/>
      <c r="CV237" s="46"/>
      <c r="CW237" s="46"/>
      <c r="CX237" s="46"/>
      <c r="CY237" s="46"/>
      <c r="CZ237" s="46"/>
      <c r="DA237" s="46"/>
      <c r="DB237" s="46"/>
      <c r="DC237" s="46"/>
      <c r="DD237" s="46"/>
      <c r="DE237" s="46"/>
      <c r="DF237" s="46"/>
      <c r="DG237" s="46"/>
      <c r="DH237" s="46"/>
      <c r="DI237" s="46"/>
      <c r="DJ237" s="46"/>
      <c r="DK237" s="46"/>
      <c r="DL237" s="46"/>
      <c r="DM237" s="46"/>
      <c r="DN237" s="46"/>
      <c r="DO237" s="46"/>
      <c r="DP237" s="46"/>
      <c r="DQ237"/>
      <c r="DR237"/>
      <c r="DS237"/>
      <c r="DT237"/>
      <c r="DU237"/>
      <c r="DV237"/>
      <c r="DW237"/>
      <c r="DX237"/>
      <c r="DY237"/>
      <c r="DZ237"/>
      <c r="EA237"/>
      <c r="EB237"/>
      <c r="EC237"/>
      <c r="ED237"/>
      <c r="EE237"/>
      <c r="EF237"/>
      <c r="EG237"/>
      <c r="EH237"/>
      <c r="EI237"/>
      <c r="EJ237"/>
      <c r="EK237"/>
      <c r="EL237"/>
      <c r="EM237"/>
      <c r="EN237"/>
      <c r="EO237"/>
      <c r="EP237"/>
      <c r="EQ237"/>
      <c r="ER237"/>
      <c r="ES237"/>
      <c r="ET237"/>
      <c r="EU237"/>
      <c r="EV237"/>
      <c r="EW237"/>
      <c r="EX237"/>
      <c r="EY237"/>
      <c r="EZ237"/>
      <c r="FA237"/>
      <c r="FB237"/>
      <c r="FC237"/>
      <c r="FD237"/>
      <c r="FE237"/>
      <c r="FF237"/>
      <c r="FG237"/>
      <c r="FH237"/>
      <c r="FI237"/>
      <c r="FJ237"/>
      <c r="FK237"/>
      <c r="FL237"/>
      <c r="FM237"/>
      <c r="FN237"/>
      <c r="FO237"/>
      <c r="FP237"/>
      <c r="FQ237"/>
      <c r="FR237"/>
      <c r="FS237"/>
      <c r="FT237"/>
      <c r="FU237"/>
      <c r="FV237"/>
      <c r="FW237"/>
      <c r="FX237"/>
      <c r="FY237"/>
      <c r="FZ237"/>
      <c r="GA237"/>
      <c r="GB237"/>
      <c r="GC237"/>
      <c r="GD237"/>
      <c r="GE237"/>
      <c r="GF237"/>
      <c r="GG237"/>
      <c r="GH237"/>
      <c r="GI237"/>
      <c r="GJ237"/>
      <c r="GK237"/>
      <c r="GL237"/>
      <c r="GM237"/>
      <c r="GN237"/>
      <c r="GO237"/>
      <c r="GP237"/>
      <c r="GQ237"/>
      <c r="GR237"/>
      <c r="GS237"/>
      <c r="GT237"/>
      <c r="GU237"/>
      <c r="GV237"/>
      <c r="GW237"/>
      <c r="GX237"/>
      <c r="GY237"/>
      <c r="GZ237"/>
      <c r="HA237"/>
      <c r="HB237"/>
      <c r="HC237"/>
      <c r="HD237"/>
      <c r="HE237"/>
      <c r="HF237"/>
      <c r="HG237"/>
      <c r="HH237"/>
      <c r="HI237"/>
      <c r="HJ237"/>
      <c r="HK237"/>
      <c r="HL237"/>
      <c r="HM237"/>
      <c r="HN237"/>
      <c r="HO237"/>
      <c r="HP237"/>
      <c r="HQ237"/>
      <c r="HR237"/>
      <c r="HS237"/>
      <c r="HT237"/>
      <c r="HU237"/>
      <c r="HV237"/>
      <c r="HW237"/>
      <c r="HX237"/>
      <c r="HY237"/>
      <c r="HZ237"/>
      <c r="IA237"/>
      <c r="IB237"/>
      <c r="IC237"/>
      <c r="ID237"/>
      <c r="IE237"/>
      <c r="IF237"/>
      <c r="IG237"/>
      <c r="IH237"/>
      <c r="II237"/>
      <c r="IJ237"/>
      <c r="IK237"/>
      <c r="IL237"/>
      <c r="IM237"/>
      <c r="IN237"/>
      <c r="IO237"/>
      <c r="IP237"/>
      <c r="IQ237"/>
      <c r="IR237"/>
      <c r="IS237"/>
      <c r="IT237"/>
      <c r="IU237"/>
      <c r="IV237"/>
      <c r="IW237"/>
      <c r="IX237"/>
      <c r="IY237"/>
      <c r="IZ237"/>
      <c r="JA237"/>
      <c r="JB237"/>
      <c r="JC237"/>
      <c r="JD237"/>
      <c r="JE237"/>
      <c r="JF237"/>
      <c r="JG237"/>
      <c r="JH237"/>
      <c r="JI237"/>
      <c r="JJ237"/>
      <c r="JK237"/>
      <c r="JL237"/>
      <c r="JM237"/>
      <c r="JN237"/>
      <c r="JO237"/>
      <c r="JP237"/>
      <c r="JQ237"/>
      <c r="JR237"/>
      <c r="JS237"/>
      <c r="JT237"/>
      <c r="JU237"/>
      <c r="JV237"/>
      <c r="JW237"/>
      <c r="JX237"/>
      <c r="JY237"/>
      <c r="JZ237"/>
      <c r="KA237"/>
      <c r="KB237"/>
      <c r="KC237"/>
      <c r="KD237"/>
      <c r="KE237"/>
      <c r="KF237"/>
      <c r="KG237"/>
      <c r="KH237"/>
      <c r="KI237"/>
      <c r="KJ237"/>
      <c r="KK237"/>
      <c r="KL237"/>
      <c r="KM237"/>
      <c r="KN237"/>
      <c r="KO237"/>
      <c r="KP237"/>
      <c r="KQ237"/>
      <c r="KR237"/>
      <c r="KS237"/>
      <c r="KT237"/>
      <c r="KU237"/>
      <c r="KV237"/>
      <c r="KW237"/>
      <c r="KX237"/>
      <c r="KY237"/>
      <c r="KZ237"/>
      <c r="LA237"/>
      <c r="LB237"/>
      <c r="LC237"/>
      <c r="LD237"/>
      <c r="LE237"/>
      <c r="LF237"/>
      <c r="LG237"/>
      <c r="LH237"/>
      <c r="LI237"/>
      <c r="LJ237"/>
      <c r="LK237"/>
      <c r="LL237"/>
      <c r="LM237"/>
      <c r="LN237"/>
      <c r="LO237"/>
      <c r="LP237"/>
      <c r="LQ237"/>
      <c r="LR237"/>
      <c r="LS237"/>
      <c r="LT237"/>
      <c r="LU237"/>
      <c r="LV237"/>
      <c r="LW237"/>
      <c r="LX237"/>
      <c r="LY237"/>
      <c r="LZ237"/>
      <c r="MA237"/>
      <c r="MB237"/>
      <c r="MC237"/>
      <c r="MD237"/>
      <c r="ME237"/>
      <c r="MF237"/>
      <c r="MG237"/>
      <c r="MH237"/>
      <c r="MI237"/>
      <c r="MJ237"/>
      <c r="MK237"/>
      <c r="ML237"/>
      <c r="MM237"/>
      <c r="MN237"/>
      <c r="MO237"/>
      <c r="MP237"/>
      <c r="MQ237"/>
      <c r="MR237"/>
      <c r="MS237"/>
      <c r="MT237"/>
      <c r="MU237"/>
      <c r="MV237"/>
      <c r="MW237"/>
      <c r="MX237"/>
      <c r="MY237"/>
      <c r="MZ237"/>
      <c r="NA237"/>
      <c r="NB237"/>
      <c r="NC237"/>
      <c r="ND237"/>
      <c r="NE237"/>
      <c r="NF237"/>
      <c r="NG237"/>
      <c r="NH237"/>
      <c r="NI237"/>
      <c r="NJ237"/>
      <c r="NK237"/>
      <c r="NL237"/>
      <c r="NM237"/>
      <c r="NN237"/>
      <c r="NO237"/>
      <c r="NP237"/>
      <c r="NQ237"/>
      <c r="NR237"/>
      <c r="NS237"/>
      <c r="NT237"/>
      <c r="NU237"/>
      <c r="NV237"/>
      <c r="NW237"/>
      <c r="NX237"/>
      <c r="NY237"/>
      <c r="NZ237"/>
      <c r="OA237"/>
      <c r="OB237"/>
      <c r="OC237"/>
      <c r="OD237"/>
      <c r="OE237"/>
      <c r="OF237"/>
      <c r="OG237"/>
      <c r="OH237"/>
      <c r="OI237"/>
      <c r="OJ237"/>
      <c r="OK237"/>
      <c r="OL237"/>
      <c r="OM237"/>
      <c r="ON237"/>
      <c r="OO237"/>
      <c r="OP237"/>
      <c r="OQ237"/>
      <c r="OR237"/>
      <c r="OS237"/>
      <c r="OT237"/>
      <c r="OU237"/>
      <c r="OV237"/>
      <c r="OW237"/>
      <c r="OX237"/>
      <c r="OY237"/>
      <c r="OZ237"/>
      <c r="PA237"/>
      <c r="PB237"/>
      <c r="PC237"/>
      <c r="PD237"/>
      <c r="PE237"/>
      <c r="PF237"/>
      <c r="PG237"/>
      <c r="PH237"/>
      <c r="PI237"/>
      <c r="PJ237"/>
      <c r="PK237"/>
      <c r="PL237"/>
      <c r="PM237"/>
      <c r="PN237"/>
      <c r="PO237"/>
      <c r="PP237"/>
      <c r="PQ237"/>
      <c r="PR237"/>
      <c r="PS237"/>
      <c r="PT237"/>
      <c r="PU237"/>
      <c r="PV237"/>
      <c r="PW237"/>
      <c r="PX237"/>
      <c r="PY237"/>
      <c r="PZ237"/>
      <c r="QA237"/>
      <c r="QB237"/>
      <c r="QC237"/>
      <c r="QD237"/>
      <c r="QE237"/>
      <c r="QF237"/>
      <c r="QG237"/>
      <c r="QH237"/>
      <c r="QI237"/>
      <c r="QJ237"/>
      <c r="QK237"/>
      <c r="QL237"/>
      <c r="QM237"/>
      <c r="QN237"/>
      <c r="QO237"/>
      <c r="QP237"/>
      <c r="QQ237"/>
      <c r="QR237"/>
      <c r="QS237"/>
      <c r="QT237"/>
      <c r="QU237"/>
      <c r="QV237"/>
      <c r="QW237"/>
      <c r="QX237"/>
      <c r="QY237"/>
      <c r="QZ237"/>
      <c r="RA237"/>
      <c r="RB237"/>
      <c r="RC237"/>
      <c r="RD237"/>
      <c r="RE237"/>
      <c r="RF237"/>
      <c r="RG237"/>
      <c r="RH237"/>
      <c r="RI237"/>
      <c r="RJ237"/>
      <c r="RK237"/>
      <c r="RL237"/>
      <c r="RM237"/>
      <c r="RN237"/>
      <c r="RO237"/>
      <c r="RP237"/>
      <c r="RQ237"/>
      <c r="RR237"/>
      <c r="RS237"/>
      <c r="RT237"/>
      <c r="RU237"/>
      <c r="RV237"/>
      <c r="RW237"/>
      <c r="RX237"/>
      <c r="RY237"/>
      <c r="RZ237"/>
      <c r="SA237"/>
      <c r="SB237"/>
      <c r="SC237"/>
      <c r="SD237"/>
      <c r="SE237"/>
      <c r="SF237"/>
      <c r="SG237"/>
      <c r="SH237"/>
      <c r="SI237"/>
      <c r="SJ237"/>
      <c r="SK237"/>
      <c r="SL237"/>
      <c r="SM237"/>
      <c r="SN237"/>
      <c r="SO237"/>
      <c r="SP237"/>
      <c r="SQ237"/>
      <c r="SR237"/>
      <c r="SS237"/>
      <c r="ST237"/>
      <c r="SU237"/>
      <c r="SV237"/>
      <c r="SW237"/>
      <c r="SX237"/>
      <c r="SY237"/>
      <c r="SZ237"/>
      <c r="TA237"/>
      <c r="TB237"/>
      <c r="TC237"/>
      <c r="TD237"/>
      <c r="TE237"/>
      <c r="TF237"/>
      <c r="TG237"/>
      <c r="TH237"/>
      <c r="TI237"/>
      <c r="TJ237"/>
      <c r="TK237"/>
      <c r="TL237"/>
      <c r="TM237"/>
      <c r="TN237"/>
      <c r="TO237"/>
      <c r="TP237"/>
      <c r="TQ237"/>
      <c r="TR237"/>
      <c r="TS237"/>
      <c r="TT237"/>
      <c r="TU237"/>
      <c r="TV237"/>
      <c r="TW237"/>
      <c r="TX237"/>
      <c r="TY237"/>
      <c r="TZ237"/>
      <c r="UA237"/>
      <c r="UB237"/>
      <c r="UC237"/>
      <c r="UD237"/>
      <c r="UE237"/>
      <c r="UF237"/>
      <c r="UG237"/>
      <c r="UH237"/>
      <c r="UI237"/>
      <c r="UJ237"/>
      <c r="UK237"/>
      <c r="UL237"/>
      <c r="UM237"/>
      <c r="UN237"/>
      <c r="UO237"/>
      <c r="UP237"/>
      <c r="UQ237"/>
      <c r="UR237"/>
      <c r="US237"/>
      <c r="UT237"/>
      <c r="UU237"/>
      <c r="UV237"/>
      <c r="UW237"/>
      <c r="UX237"/>
      <c r="UY237"/>
      <c r="UZ237"/>
      <c r="VA237"/>
      <c r="VB237"/>
      <c r="VC237"/>
      <c r="VD237"/>
      <c r="VE237"/>
      <c r="VF237"/>
      <c r="VG237"/>
      <c r="VH237"/>
      <c r="VI237"/>
      <c r="VJ237"/>
      <c r="VK237"/>
      <c r="VL237"/>
      <c r="VM237"/>
      <c r="VN237"/>
      <c r="VO237"/>
      <c r="VP237"/>
      <c r="VQ237"/>
      <c r="VR237"/>
      <c r="VS237"/>
      <c r="VT237"/>
      <c r="VU237"/>
      <c r="VV237"/>
      <c r="VW237"/>
      <c r="VX237"/>
      <c r="VY237"/>
      <c r="VZ237"/>
      <c r="WA237"/>
      <c r="WB237"/>
      <c r="WC237"/>
      <c r="WD237"/>
      <c r="WE237"/>
      <c r="WF237"/>
      <c r="WG237"/>
      <c r="WH237"/>
      <c r="WI237"/>
      <c r="WJ237"/>
      <c r="WK237"/>
      <c r="WL237"/>
      <c r="WM237"/>
      <c r="WN237"/>
      <c r="WO237"/>
      <c r="WP237"/>
      <c r="WQ237"/>
      <c r="WR237"/>
      <c r="WS237"/>
      <c r="WT237"/>
      <c r="WU237"/>
      <c r="WV237"/>
      <c r="WW237"/>
      <c r="WX237"/>
      <c r="WY237"/>
      <c r="WZ237"/>
      <c r="XA237"/>
      <c r="XB237"/>
      <c r="XC237"/>
      <c r="XD237"/>
      <c r="XE237"/>
      <c r="XF237"/>
      <c r="XG237"/>
      <c r="XH237"/>
      <c r="XI237"/>
      <c r="XJ237"/>
      <c r="XK237"/>
      <c r="XL237"/>
      <c r="XM237"/>
      <c r="XN237"/>
      <c r="XO237"/>
      <c r="XP237"/>
      <c r="XQ237"/>
      <c r="XR237"/>
      <c r="XS237"/>
      <c r="XT237"/>
      <c r="XU237"/>
      <c r="XV237"/>
      <c r="XW237"/>
      <c r="XX237"/>
      <c r="XY237"/>
      <c r="XZ237"/>
      <c r="YA237"/>
      <c r="YB237"/>
      <c r="YC237"/>
      <c r="YD237"/>
      <c r="YE237"/>
      <c r="YF237"/>
      <c r="YG237"/>
      <c r="YH237"/>
      <c r="YI237"/>
      <c r="YJ237"/>
      <c r="YK237"/>
      <c r="YL237"/>
      <c r="YM237"/>
      <c r="YN237"/>
      <c r="YO237"/>
      <c r="YP237"/>
      <c r="YQ237"/>
      <c r="YR237"/>
      <c r="YS237"/>
      <c r="YT237"/>
      <c r="YU237"/>
      <c r="YV237"/>
      <c r="YW237"/>
      <c r="YX237"/>
      <c r="YY237"/>
      <c r="YZ237"/>
      <c r="ZA237"/>
      <c r="ZB237"/>
      <c r="ZC237"/>
      <c r="ZD237"/>
      <c r="ZE237"/>
      <c r="ZF237"/>
      <c r="ZG237"/>
      <c r="ZH237"/>
      <c r="ZI237"/>
      <c r="ZJ237"/>
      <c r="ZK237"/>
      <c r="ZL237"/>
      <c r="ZM237"/>
      <c r="ZN237"/>
      <c r="ZO237"/>
      <c r="ZP237"/>
      <c r="ZQ237"/>
      <c r="ZR237"/>
      <c r="ZS237"/>
      <c r="ZT237"/>
      <c r="ZU237"/>
      <c r="ZV237"/>
      <c r="ZW237"/>
      <c r="ZX237"/>
      <c r="ZY237"/>
      <c r="ZZ237" s="52"/>
      <c r="AAA237" s="192" t="s">
        <v>0</v>
      </c>
      <c r="AAD237" s="90"/>
      <c r="AAE237" s="520">
        <f>IF(AND(S.AC.InvolveMeeting1="Y",S.AC.CommitteeInvolved="Y"),1,0)</f>
        <v>0</v>
      </c>
      <c r="AAF237" s="90" t="s">
        <v>0</v>
      </c>
      <c r="AAG237" s="73">
        <f t="shared" ref="AAG237:AAG242" si="181">G236</f>
        <v>2</v>
      </c>
      <c r="AAH237" s="73">
        <f t="shared" si="180"/>
        <v>2</v>
      </c>
      <c r="AAI237" s="60"/>
      <c r="AAJ237" s="55"/>
      <c r="AAK237" s="55"/>
      <c r="AAL237" s="90"/>
    </row>
    <row r="238" spans="1:715" s="23" customFormat="1" ht="15" hidden="1" customHeight="1" outlineLevel="2">
      <c r="A238" s="171"/>
      <c r="B238" s="407" t="s">
        <v>241</v>
      </c>
      <c r="C238" s="362" t="s">
        <v>0</v>
      </c>
      <c r="D238" s="380"/>
      <c r="E238" s="342">
        <f t="shared" si="176"/>
        <v>1</v>
      </c>
      <c r="F238" s="457">
        <f t="shared" ca="1" si="177"/>
        <v>0</v>
      </c>
      <c r="G238" s="451">
        <f t="shared" si="178"/>
        <v>2</v>
      </c>
      <c r="H238" s="343">
        <f t="shared" si="179"/>
        <v>2</v>
      </c>
      <c r="I238" s="244"/>
      <c r="J238" s="193"/>
      <c r="K238" s="193"/>
      <c r="L238" s="46"/>
      <c r="M238" s="46"/>
      <c r="N238" s="46"/>
      <c r="O238" s="46"/>
      <c r="P238" s="46"/>
      <c r="Q238" s="46"/>
      <c r="R238" s="46"/>
      <c r="S238" s="46"/>
      <c r="T238" s="46"/>
      <c r="U238" s="46"/>
      <c r="V238" s="46"/>
      <c r="W238" s="46"/>
      <c r="X238" s="46"/>
      <c r="Y238" s="46"/>
      <c r="Z238" s="46"/>
      <c r="AA238" s="46"/>
      <c r="AB238" s="46"/>
      <c r="AC238" s="46"/>
      <c r="AD238" s="46"/>
      <c r="AE238" s="46"/>
      <c r="AF238" s="46"/>
      <c r="AG238" s="46"/>
      <c r="AH238" s="46"/>
      <c r="AI238" s="46"/>
      <c r="AJ238" s="46"/>
      <c r="AK238" s="46"/>
      <c r="AL238" s="46"/>
      <c r="AM238" s="46"/>
      <c r="AN238" s="46"/>
      <c r="AO238" s="46"/>
      <c r="AP238" s="46"/>
      <c r="AQ238" s="46"/>
      <c r="AR238" s="46"/>
      <c r="AS238" s="46"/>
      <c r="AT238" s="46"/>
      <c r="AU238" s="46"/>
      <c r="AV238" s="46"/>
      <c r="AW238" s="46"/>
      <c r="AX238" s="46"/>
      <c r="AY238" s="46"/>
      <c r="AZ238" s="46"/>
      <c r="BA238" s="46"/>
      <c r="BB238" s="46"/>
      <c r="BC238" s="46"/>
      <c r="BD238" s="46"/>
      <c r="BE238" s="46"/>
      <c r="BF238" s="46"/>
      <c r="BG238" s="46"/>
      <c r="BH238" s="46"/>
      <c r="BI238" s="46"/>
      <c r="BJ238" s="46"/>
      <c r="BK238" s="46"/>
      <c r="BL238" s="46"/>
      <c r="BM238" s="46"/>
      <c r="BN238" s="46"/>
      <c r="BO238" s="46"/>
      <c r="BP238" s="46"/>
      <c r="BQ238" s="46"/>
      <c r="BR238" s="46"/>
      <c r="BS238" s="46"/>
      <c r="BT238" s="46"/>
      <c r="BU238" s="46"/>
      <c r="BV238" s="46"/>
      <c r="BW238" s="46"/>
      <c r="BX238" s="46"/>
      <c r="BY238" s="46"/>
      <c r="BZ238" s="46"/>
      <c r="CA238" s="46"/>
      <c r="CB238" s="46"/>
      <c r="CC238" s="46"/>
      <c r="CD238" s="46"/>
      <c r="CE238" s="46"/>
      <c r="CF238" s="46"/>
      <c r="CG238" s="46"/>
      <c r="CH238" s="46"/>
      <c r="CI238" s="46"/>
      <c r="CJ238" s="46"/>
      <c r="CK238" s="46"/>
      <c r="CL238" s="46"/>
      <c r="CM238" s="46"/>
      <c r="CN238" s="46"/>
      <c r="CO238" s="46"/>
      <c r="CP238" s="46"/>
      <c r="CQ238" s="46"/>
      <c r="CR238" s="46"/>
      <c r="CS238" s="46"/>
      <c r="CT238" s="46"/>
      <c r="CU238" s="46"/>
      <c r="CV238" s="46"/>
      <c r="CW238" s="46"/>
      <c r="CX238" s="46"/>
      <c r="CY238" s="46"/>
      <c r="CZ238" s="46"/>
      <c r="DA238" s="46"/>
      <c r="DB238" s="46"/>
      <c r="DC238" s="46"/>
      <c r="DD238" s="46"/>
      <c r="DE238" s="46"/>
      <c r="DF238" s="46"/>
      <c r="DG238" s="46"/>
      <c r="DH238" s="46"/>
      <c r="DI238" s="46"/>
      <c r="DJ238" s="46"/>
      <c r="DK238" s="46"/>
      <c r="DL238" s="46"/>
      <c r="DM238" s="46"/>
      <c r="DN238" s="46"/>
      <c r="DO238" s="46"/>
      <c r="DP238" s="46"/>
      <c r="DQ238"/>
      <c r="DR238"/>
      <c r="DS238"/>
      <c r="DT238"/>
      <c r="DU238"/>
      <c r="DV238"/>
      <c r="DW238"/>
      <c r="DX238"/>
      <c r="DY238"/>
      <c r="DZ238"/>
      <c r="EA238"/>
      <c r="EB238"/>
      <c r="EC238"/>
      <c r="ED238"/>
      <c r="EE238"/>
      <c r="EF238"/>
      <c r="EG238"/>
      <c r="EH238"/>
      <c r="EI238"/>
      <c r="EJ238"/>
      <c r="EK238"/>
      <c r="EL238"/>
      <c r="EM238"/>
      <c r="EN238"/>
      <c r="EO238"/>
      <c r="EP238"/>
      <c r="EQ238"/>
      <c r="ER238"/>
      <c r="ES238"/>
      <c r="ET238"/>
      <c r="EU238"/>
      <c r="EV238"/>
      <c r="EW238"/>
      <c r="EX238"/>
      <c r="EY238"/>
      <c r="EZ238"/>
      <c r="FA238"/>
      <c r="FB238"/>
      <c r="FC238"/>
      <c r="FD238"/>
      <c r="FE238"/>
      <c r="FF238"/>
      <c r="FG238"/>
      <c r="FH238"/>
      <c r="FI238"/>
      <c r="FJ238"/>
      <c r="FK238"/>
      <c r="FL238"/>
      <c r="FM238"/>
      <c r="FN238"/>
      <c r="FO238"/>
      <c r="FP238"/>
      <c r="FQ238"/>
      <c r="FR238"/>
      <c r="FS238"/>
      <c r="FT238"/>
      <c r="FU238"/>
      <c r="FV238"/>
      <c r="FW238"/>
      <c r="FX238"/>
      <c r="FY238"/>
      <c r="FZ238"/>
      <c r="GA238"/>
      <c r="GB238"/>
      <c r="GC238"/>
      <c r="GD238"/>
      <c r="GE238"/>
      <c r="GF238"/>
      <c r="GG238"/>
      <c r="GH238"/>
      <c r="GI238"/>
      <c r="GJ238"/>
      <c r="GK238"/>
      <c r="GL238"/>
      <c r="GM238"/>
      <c r="GN238"/>
      <c r="GO238"/>
      <c r="GP238"/>
      <c r="GQ238"/>
      <c r="GR238"/>
      <c r="GS238"/>
      <c r="GT238"/>
      <c r="GU238"/>
      <c r="GV238"/>
      <c r="GW238"/>
      <c r="GX238"/>
      <c r="GY238"/>
      <c r="GZ238"/>
      <c r="HA238"/>
      <c r="HB238"/>
      <c r="HC238"/>
      <c r="HD238"/>
      <c r="HE238"/>
      <c r="HF238"/>
      <c r="HG238"/>
      <c r="HH238"/>
      <c r="HI238"/>
      <c r="HJ238"/>
      <c r="HK238"/>
      <c r="HL238"/>
      <c r="HM238"/>
      <c r="HN238"/>
      <c r="HO238"/>
      <c r="HP238"/>
      <c r="HQ238"/>
      <c r="HR238"/>
      <c r="HS238"/>
      <c r="HT238"/>
      <c r="HU238"/>
      <c r="HV238"/>
      <c r="HW238"/>
      <c r="HX238"/>
      <c r="HY238"/>
      <c r="HZ238"/>
      <c r="IA238"/>
      <c r="IB238"/>
      <c r="IC238"/>
      <c r="ID238"/>
      <c r="IE238"/>
      <c r="IF238"/>
      <c r="IG238"/>
      <c r="IH238"/>
      <c r="II238"/>
      <c r="IJ238"/>
      <c r="IK238"/>
      <c r="IL238"/>
      <c r="IM238"/>
      <c r="IN238"/>
      <c r="IO238"/>
      <c r="IP238"/>
      <c r="IQ238"/>
      <c r="IR238"/>
      <c r="IS238"/>
      <c r="IT238"/>
      <c r="IU238"/>
      <c r="IV238"/>
      <c r="IW238"/>
      <c r="IX238"/>
      <c r="IY238"/>
      <c r="IZ238"/>
      <c r="JA238"/>
      <c r="JB238"/>
      <c r="JC238"/>
      <c r="JD238"/>
      <c r="JE238"/>
      <c r="JF238"/>
      <c r="JG238"/>
      <c r="JH238"/>
      <c r="JI238"/>
      <c r="JJ238"/>
      <c r="JK238"/>
      <c r="JL238"/>
      <c r="JM238"/>
      <c r="JN238"/>
      <c r="JO238"/>
      <c r="JP238"/>
      <c r="JQ238"/>
      <c r="JR238"/>
      <c r="JS238"/>
      <c r="JT238"/>
      <c r="JU238"/>
      <c r="JV238"/>
      <c r="JW238"/>
      <c r="JX238"/>
      <c r="JY238"/>
      <c r="JZ238"/>
      <c r="KA238"/>
      <c r="KB238"/>
      <c r="KC238"/>
      <c r="KD238"/>
      <c r="KE238"/>
      <c r="KF238"/>
      <c r="KG238"/>
      <c r="KH238"/>
      <c r="KI238"/>
      <c r="KJ238"/>
      <c r="KK238"/>
      <c r="KL238"/>
      <c r="KM238"/>
      <c r="KN238"/>
      <c r="KO238"/>
      <c r="KP238"/>
      <c r="KQ238"/>
      <c r="KR238"/>
      <c r="KS238"/>
      <c r="KT238"/>
      <c r="KU238"/>
      <c r="KV238"/>
      <c r="KW238"/>
      <c r="KX238"/>
      <c r="KY238"/>
      <c r="KZ238"/>
      <c r="LA238"/>
      <c r="LB238"/>
      <c r="LC238"/>
      <c r="LD238"/>
      <c r="LE238"/>
      <c r="LF238"/>
      <c r="LG238"/>
      <c r="LH238"/>
      <c r="LI238"/>
      <c r="LJ238"/>
      <c r="LK238"/>
      <c r="LL238"/>
      <c r="LM238"/>
      <c r="LN238"/>
      <c r="LO238"/>
      <c r="LP238"/>
      <c r="LQ238"/>
      <c r="LR238"/>
      <c r="LS238"/>
      <c r="LT238"/>
      <c r="LU238"/>
      <c r="LV238"/>
      <c r="LW238"/>
      <c r="LX238"/>
      <c r="LY238"/>
      <c r="LZ238"/>
      <c r="MA238"/>
      <c r="MB238"/>
      <c r="MC238"/>
      <c r="MD238"/>
      <c r="ME238"/>
      <c r="MF238"/>
      <c r="MG238"/>
      <c r="MH238"/>
      <c r="MI238"/>
      <c r="MJ238"/>
      <c r="MK238"/>
      <c r="ML238"/>
      <c r="MM238"/>
      <c r="MN238"/>
      <c r="MO238"/>
      <c r="MP238"/>
      <c r="MQ238"/>
      <c r="MR238"/>
      <c r="MS238"/>
      <c r="MT238"/>
      <c r="MU238"/>
      <c r="MV238"/>
      <c r="MW238"/>
      <c r="MX238"/>
      <c r="MY238"/>
      <c r="MZ238"/>
      <c r="NA238"/>
      <c r="NB238"/>
      <c r="NC238"/>
      <c r="ND238"/>
      <c r="NE238"/>
      <c r="NF238"/>
      <c r="NG238"/>
      <c r="NH238"/>
      <c r="NI238"/>
      <c r="NJ238"/>
      <c r="NK238"/>
      <c r="NL238"/>
      <c r="NM238"/>
      <c r="NN238"/>
      <c r="NO238"/>
      <c r="NP238"/>
      <c r="NQ238"/>
      <c r="NR238"/>
      <c r="NS238"/>
      <c r="NT238"/>
      <c r="NU238"/>
      <c r="NV238"/>
      <c r="NW238"/>
      <c r="NX238"/>
      <c r="NY238"/>
      <c r="NZ238"/>
      <c r="OA238"/>
      <c r="OB238"/>
      <c r="OC238"/>
      <c r="OD238"/>
      <c r="OE238"/>
      <c r="OF238"/>
      <c r="OG238"/>
      <c r="OH238"/>
      <c r="OI238"/>
      <c r="OJ238"/>
      <c r="OK238"/>
      <c r="OL238"/>
      <c r="OM238"/>
      <c r="ON238"/>
      <c r="OO238"/>
      <c r="OP238"/>
      <c r="OQ238"/>
      <c r="OR238"/>
      <c r="OS238"/>
      <c r="OT238"/>
      <c r="OU238"/>
      <c r="OV238"/>
      <c r="OW238"/>
      <c r="OX238"/>
      <c r="OY238"/>
      <c r="OZ238"/>
      <c r="PA238"/>
      <c r="PB238"/>
      <c r="PC238"/>
      <c r="PD238"/>
      <c r="PE238"/>
      <c r="PF238"/>
      <c r="PG238"/>
      <c r="PH238"/>
      <c r="PI238"/>
      <c r="PJ238"/>
      <c r="PK238"/>
      <c r="PL238"/>
      <c r="PM238"/>
      <c r="PN238"/>
      <c r="PO238"/>
      <c r="PP238"/>
      <c r="PQ238"/>
      <c r="PR238"/>
      <c r="PS238"/>
      <c r="PT238"/>
      <c r="PU238"/>
      <c r="PV238"/>
      <c r="PW238"/>
      <c r="PX238"/>
      <c r="PY238"/>
      <c r="PZ238"/>
      <c r="QA238"/>
      <c r="QB238"/>
      <c r="QC238"/>
      <c r="QD238"/>
      <c r="QE238"/>
      <c r="QF238"/>
      <c r="QG238"/>
      <c r="QH238"/>
      <c r="QI238"/>
      <c r="QJ238"/>
      <c r="QK238"/>
      <c r="QL238"/>
      <c r="QM238"/>
      <c r="QN238"/>
      <c r="QO238"/>
      <c r="QP238"/>
      <c r="QQ238"/>
      <c r="QR238"/>
      <c r="QS238"/>
      <c r="QT238"/>
      <c r="QU238"/>
      <c r="QV238"/>
      <c r="QW238"/>
      <c r="QX238"/>
      <c r="QY238"/>
      <c r="QZ238"/>
      <c r="RA238"/>
      <c r="RB238"/>
      <c r="RC238"/>
      <c r="RD238"/>
      <c r="RE238"/>
      <c r="RF238"/>
      <c r="RG238"/>
      <c r="RH238"/>
      <c r="RI238"/>
      <c r="RJ238"/>
      <c r="RK238"/>
      <c r="RL238"/>
      <c r="RM238"/>
      <c r="RN238"/>
      <c r="RO238"/>
      <c r="RP238"/>
      <c r="RQ238"/>
      <c r="RR238"/>
      <c r="RS238"/>
      <c r="RT238"/>
      <c r="RU238"/>
      <c r="RV238"/>
      <c r="RW238"/>
      <c r="RX238"/>
      <c r="RY238"/>
      <c r="RZ238"/>
      <c r="SA238"/>
      <c r="SB238"/>
      <c r="SC238"/>
      <c r="SD238"/>
      <c r="SE238"/>
      <c r="SF238"/>
      <c r="SG238"/>
      <c r="SH238"/>
      <c r="SI238"/>
      <c r="SJ238"/>
      <c r="SK238"/>
      <c r="SL238"/>
      <c r="SM238"/>
      <c r="SN238"/>
      <c r="SO238"/>
      <c r="SP238"/>
      <c r="SQ238"/>
      <c r="SR238"/>
      <c r="SS238"/>
      <c r="ST238"/>
      <c r="SU238"/>
      <c r="SV238"/>
      <c r="SW238"/>
      <c r="SX238"/>
      <c r="SY238"/>
      <c r="SZ238"/>
      <c r="TA238"/>
      <c r="TB238"/>
      <c r="TC238"/>
      <c r="TD238"/>
      <c r="TE238"/>
      <c r="TF238"/>
      <c r="TG238"/>
      <c r="TH238"/>
      <c r="TI238"/>
      <c r="TJ238"/>
      <c r="TK238"/>
      <c r="TL238"/>
      <c r="TM238"/>
      <c r="TN238"/>
      <c r="TO238"/>
      <c r="TP238"/>
      <c r="TQ238"/>
      <c r="TR238"/>
      <c r="TS238"/>
      <c r="TT238"/>
      <c r="TU238"/>
      <c r="TV238"/>
      <c r="TW238"/>
      <c r="TX238"/>
      <c r="TY238"/>
      <c r="TZ238"/>
      <c r="UA238"/>
      <c r="UB238"/>
      <c r="UC238"/>
      <c r="UD238"/>
      <c r="UE238"/>
      <c r="UF238"/>
      <c r="UG238"/>
      <c r="UH238"/>
      <c r="UI238"/>
      <c r="UJ238"/>
      <c r="UK238"/>
      <c r="UL238"/>
      <c r="UM238"/>
      <c r="UN238"/>
      <c r="UO238"/>
      <c r="UP238"/>
      <c r="UQ238"/>
      <c r="UR238"/>
      <c r="US238"/>
      <c r="UT238"/>
      <c r="UU238"/>
      <c r="UV238"/>
      <c r="UW238"/>
      <c r="UX238"/>
      <c r="UY238"/>
      <c r="UZ238"/>
      <c r="VA238"/>
      <c r="VB238"/>
      <c r="VC238"/>
      <c r="VD238"/>
      <c r="VE238"/>
      <c r="VF238"/>
      <c r="VG238"/>
      <c r="VH238"/>
      <c r="VI238"/>
      <c r="VJ238"/>
      <c r="VK238"/>
      <c r="VL238"/>
      <c r="VM238"/>
      <c r="VN238"/>
      <c r="VO238"/>
      <c r="VP238"/>
      <c r="VQ238"/>
      <c r="VR238"/>
      <c r="VS238"/>
      <c r="VT238"/>
      <c r="VU238"/>
      <c r="VV238"/>
      <c r="VW238"/>
      <c r="VX238"/>
      <c r="VY238"/>
      <c r="VZ238"/>
      <c r="WA238"/>
      <c r="WB238"/>
      <c r="WC238"/>
      <c r="WD238"/>
      <c r="WE238"/>
      <c r="WF238"/>
      <c r="WG238"/>
      <c r="WH238"/>
      <c r="WI238"/>
      <c r="WJ238"/>
      <c r="WK238"/>
      <c r="WL238"/>
      <c r="WM238"/>
      <c r="WN238"/>
      <c r="WO238"/>
      <c r="WP238"/>
      <c r="WQ238"/>
      <c r="WR238"/>
      <c r="WS238"/>
      <c r="WT238"/>
      <c r="WU238"/>
      <c r="WV238"/>
      <c r="WW238"/>
      <c r="WX238"/>
      <c r="WY238"/>
      <c r="WZ238"/>
      <c r="XA238"/>
      <c r="XB238"/>
      <c r="XC238"/>
      <c r="XD238"/>
      <c r="XE238"/>
      <c r="XF238"/>
      <c r="XG238"/>
      <c r="XH238"/>
      <c r="XI238"/>
      <c r="XJ238"/>
      <c r="XK238"/>
      <c r="XL238"/>
      <c r="XM238"/>
      <c r="XN238"/>
      <c r="XO238"/>
      <c r="XP238"/>
      <c r="XQ238"/>
      <c r="XR238"/>
      <c r="XS238"/>
      <c r="XT238"/>
      <c r="XU238"/>
      <c r="XV238"/>
      <c r="XW238"/>
      <c r="XX238"/>
      <c r="XY238"/>
      <c r="XZ238"/>
      <c r="YA238"/>
      <c r="YB238"/>
      <c r="YC238"/>
      <c r="YD238"/>
      <c r="YE238"/>
      <c r="YF238"/>
      <c r="YG238"/>
      <c r="YH238"/>
      <c r="YI238"/>
      <c r="YJ238"/>
      <c r="YK238"/>
      <c r="YL238"/>
      <c r="YM238"/>
      <c r="YN238"/>
      <c r="YO238"/>
      <c r="YP238"/>
      <c r="YQ238"/>
      <c r="YR238"/>
      <c r="YS238"/>
      <c r="YT238"/>
      <c r="YU238"/>
      <c r="YV238"/>
      <c r="YW238"/>
      <c r="YX238"/>
      <c r="YY238"/>
      <c r="YZ238"/>
      <c r="ZA238"/>
      <c r="ZB238"/>
      <c r="ZC238"/>
      <c r="ZD238"/>
      <c r="ZE238"/>
      <c r="ZF238"/>
      <c r="ZG238"/>
      <c r="ZH238"/>
      <c r="ZI238"/>
      <c r="ZJ238"/>
      <c r="ZK238"/>
      <c r="ZL238"/>
      <c r="ZM238"/>
      <c r="ZN238"/>
      <c r="ZO238"/>
      <c r="ZP238"/>
      <c r="ZQ238"/>
      <c r="ZR238"/>
      <c r="ZS238"/>
      <c r="ZT238"/>
      <c r="ZU238"/>
      <c r="ZV238"/>
      <c r="ZW238"/>
      <c r="ZX238"/>
      <c r="ZY238"/>
      <c r="ZZ238" s="52"/>
      <c r="AAA238" s="192"/>
      <c r="AAD238" s="90"/>
      <c r="AAE238" s="520">
        <f>IF(AND(S.AC.InvolveMeeting1="Y",S.AC.CommitteeInvolved="Y"),1,0)</f>
        <v>0</v>
      </c>
      <c r="AAF238" s="90" t="s">
        <v>0</v>
      </c>
      <c r="AAG238" s="73">
        <f t="shared" si="181"/>
        <v>2</v>
      </c>
      <c r="AAH238" s="73">
        <f t="shared" si="180"/>
        <v>2</v>
      </c>
      <c r="AAI238" s="60"/>
      <c r="AAJ238" s="55"/>
      <c r="AAK238" s="55"/>
      <c r="AAL238" s="90"/>
    </row>
    <row r="239" spans="1:715" s="23" customFormat="1" ht="15" hidden="1" customHeight="1" outlineLevel="2">
      <c r="A239" s="171"/>
      <c r="B239" s="615" t="s">
        <v>155</v>
      </c>
      <c r="C239" s="362" t="s">
        <v>0</v>
      </c>
      <c r="D239" s="380"/>
      <c r="E239" s="342">
        <f t="shared" ref="E239:E242" si="182">NETWORKDAYS(G239,H239,S.DDL_DEQClosed)</f>
        <v>1</v>
      </c>
      <c r="F239" s="457">
        <f t="shared" ref="F239:F242" ca="1" si="183">IF(YEAR(H239)&gt;2000,NETWORKDAYS(TODAY(),H239,S.DDL_DEQClosed),0)</f>
        <v>0</v>
      </c>
      <c r="G239" s="451">
        <f t="shared" si="178"/>
        <v>2</v>
      </c>
      <c r="H239" s="343">
        <f t="shared" ref="H239:H242" si="184">AAH239</f>
        <v>2</v>
      </c>
      <c r="I239" s="244"/>
      <c r="J239" s="193"/>
      <c r="K239" s="193"/>
      <c r="L239" s="46"/>
      <c r="M239" s="46"/>
      <c r="N239" s="46"/>
      <c r="O239" s="46"/>
      <c r="P239" s="46"/>
      <c r="Q239" s="46"/>
      <c r="R239" s="46"/>
      <c r="S239" s="46"/>
      <c r="T239" s="46"/>
      <c r="U239" s="46"/>
      <c r="V239" s="46"/>
      <c r="W239" s="46"/>
      <c r="X239" s="46"/>
      <c r="Y239" s="46"/>
      <c r="Z239" s="46"/>
      <c r="AA239" s="46"/>
      <c r="AB239" s="46"/>
      <c r="AC239" s="46"/>
      <c r="AD239" s="46"/>
      <c r="AE239" s="46"/>
      <c r="AF239" s="46"/>
      <c r="AG239" s="46"/>
      <c r="AH239" s="46"/>
      <c r="AI239" s="46"/>
      <c r="AJ239" s="46"/>
      <c r="AK239" s="46"/>
      <c r="AL239" s="46"/>
      <c r="AM239" s="46"/>
      <c r="AN239" s="46"/>
      <c r="AO239" s="46"/>
      <c r="AP239" s="46"/>
      <c r="AQ239" s="46"/>
      <c r="AR239" s="46"/>
      <c r="AS239" s="46"/>
      <c r="AT239" s="46"/>
      <c r="AU239" s="46"/>
      <c r="AV239" s="46"/>
      <c r="AW239" s="46"/>
      <c r="AX239" s="46"/>
      <c r="AY239" s="46"/>
      <c r="AZ239" s="46"/>
      <c r="BA239" s="46"/>
      <c r="BB239" s="46"/>
      <c r="BC239" s="46"/>
      <c r="BD239" s="46"/>
      <c r="BE239" s="46"/>
      <c r="BF239" s="46"/>
      <c r="BG239" s="46"/>
      <c r="BH239" s="46"/>
      <c r="BI239" s="46"/>
      <c r="BJ239" s="46"/>
      <c r="BK239" s="46"/>
      <c r="BL239" s="46"/>
      <c r="BM239" s="46"/>
      <c r="BN239" s="46"/>
      <c r="BO239" s="46"/>
      <c r="BP239" s="46"/>
      <c r="BQ239" s="46"/>
      <c r="BR239" s="46"/>
      <c r="BS239" s="46"/>
      <c r="BT239" s="46"/>
      <c r="BU239" s="46"/>
      <c r="BV239" s="46"/>
      <c r="BW239" s="46"/>
      <c r="BX239" s="46"/>
      <c r="BY239" s="46"/>
      <c r="BZ239" s="46"/>
      <c r="CA239" s="46"/>
      <c r="CB239" s="46"/>
      <c r="CC239" s="46"/>
      <c r="CD239" s="46"/>
      <c r="CE239" s="46"/>
      <c r="CF239" s="46"/>
      <c r="CG239" s="46"/>
      <c r="CH239" s="46"/>
      <c r="CI239" s="46"/>
      <c r="CJ239" s="46"/>
      <c r="CK239" s="46"/>
      <c r="CL239" s="46"/>
      <c r="CM239" s="46"/>
      <c r="CN239" s="46"/>
      <c r="CO239" s="46"/>
      <c r="CP239" s="46"/>
      <c r="CQ239" s="46"/>
      <c r="CR239" s="46"/>
      <c r="CS239" s="46"/>
      <c r="CT239" s="46"/>
      <c r="CU239" s="46"/>
      <c r="CV239" s="46"/>
      <c r="CW239" s="46"/>
      <c r="CX239" s="46"/>
      <c r="CY239" s="46"/>
      <c r="CZ239" s="46"/>
      <c r="DA239" s="46"/>
      <c r="DB239" s="46"/>
      <c r="DC239" s="46"/>
      <c r="DD239" s="46"/>
      <c r="DE239" s="46"/>
      <c r="DF239" s="46"/>
      <c r="DG239" s="46"/>
      <c r="DH239" s="46"/>
      <c r="DI239" s="46"/>
      <c r="DJ239" s="46"/>
      <c r="DK239" s="46"/>
      <c r="DL239" s="46"/>
      <c r="DM239" s="46"/>
      <c r="DN239" s="46"/>
      <c r="DO239" s="46"/>
      <c r="DP239" s="46"/>
      <c r="DQ239"/>
      <c r="DR239"/>
      <c r="DS239"/>
      <c r="DT239"/>
      <c r="DU239"/>
      <c r="DV239"/>
      <c r="DW239"/>
      <c r="DX239"/>
      <c r="DY239"/>
      <c r="DZ239"/>
      <c r="EA239"/>
      <c r="EB239"/>
      <c r="EC239"/>
      <c r="ED239"/>
      <c r="EE239"/>
      <c r="EF239"/>
      <c r="EG239"/>
      <c r="EH239"/>
      <c r="EI239"/>
      <c r="EJ239"/>
      <c r="EK239"/>
      <c r="EL239"/>
      <c r="EM239"/>
      <c r="EN239"/>
      <c r="EO239"/>
      <c r="EP239"/>
      <c r="EQ239"/>
      <c r="ER239"/>
      <c r="ES239"/>
      <c r="ET239"/>
      <c r="EU239"/>
      <c r="EV239"/>
      <c r="EW239"/>
      <c r="EX239"/>
      <c r="EY239"/>
      <c r="EZ239"/>
      <c r="FA239"/>
      <c r="FB239"/>
      <c r="FC239"/>
      <c r="FD239"/>
      <c r="FE239"/>
      <c r="FF239"/>
      <c r="FG239"/>
      <c r="FH239"/>
      <c r="FI239"/>
      <c r="FJ239"/>
      <c r="FK239"/>
      <c r="FL239"/>
      <c r="FM239"/>
      <c r="FN239"/>
      <c r="FO239"/>
      <c r="FP239"/>
      <c r="FQ239"/>
      <c r="FR239"/>
      <c r="FS239"/>
      <c r="FT239"/>
      <c r="FU239"/>
      <c r="FV239"/>
      <c r="FW239"/>
      <c r="FX239"/>
      <c r="FY239"/>
      <c r="FZ239"/>
      <c r="GA239"/>
      <c r="GB239"/>
      <c r="GC239"/>
      <c r="GD239"/>
      <c r="GE239"/>
      <c r="GF239"/>
      <c r="GG239"/>
      <c r="GH239"/>
      <c r="GI239"/>
      <c r="GJ239"/>
      <c r="GK239"/>
      <c r="GL239"/>
      <c r="GM239"/>
      <c r="GN239"/>
      <c r="GO239"/>
      <c r="GP239"/>
      <c r="GQ239"/>
      <c r="GR239"/>
      <c r="GS239"/>
      <c r="GT239"/>
      <c r="GU239"/>
      <c r="GV239"/>
      <c r="GW239"/>
      <c r="GX239"/>
      <c r="GY239"/>
      <c r="GZ239"/>
      <c r="HA239"/>
      <c r="HB239"/>
      <c r="HC239"/>
      <c r="HD239"/>
      <c r="HE239"/>
      <c r="HF239"/>
      <c r="HG239"/>
      <c r="HH239"/>
      <c r="HI239"/>
      <c r="HJ239"/>
      <c r="HK239"/>
      <c r="HL239"/>
      <c r="HM239"/>
      <c r="HN239"/>
      <c r="HO239"/>
      <c r="HP239"/>
      <c r="HQ239"/>
      <c r="HR239"/>
      <c r="HS239"/>
      <c r="HT239"/>
      <c r="HU239"/>
      <c r="HV239"/>
      <c r="HW239"/>
      <c r="HX239"/>
      <c r="HY239"/>
      <c r="HZ239"/>
      <c r="IA239"/>
      <c r="IB239"/>
      <c r="IC239"/>
      <c r="ID239"/>
      <c r="IE239"/>
      <c r="IF239"/>
      <c r="IG239"/>
      <c r="IH239"/>
      <c r="II239"/>
      <c r="IJ239"/>
      <c r="IK239"/>
      <c r="IL239"/>
      <c r="IM239"/>
      <c r="IN239"/>
      <c r="IO239"/>
      <c r="IP239"/>
      <c r="IQ239"/>
      <c r="IR239"/>
      <c r="IS239"/>
      <c r="IT239"/>
      <c r="IU239"/>
      <c r="IV239"/>
      <c r="IW239"/>
      <c r="IX239"/>
      <c r="IY239"/>
      <c r="IZ239"/>
      <c r="JA239"/>
      <c r="JB239"/>
      <c r="JC239"/>
      <c r="JD239"/>
      <c r="JE239"/>
      <c r="JF239"/>
      <c r="JG239"/>
      <c r="JH239"/>
      <c r="JI239"/>
      <c r="JJ239"/>
      <c r="JK239"/>
      <c r="JL239"/>
      <c r="JM239"/>
      <c r="JN239"/>
      <c r="JO239"/>
      <c r="JP239"/>
      <c r="JQ239"/>
      <c r="JR239"/>
      <c r="JS239"/>
      <c r="JT239"/>
      <c r="JU239"/>
      <c r="JV239"/>
      <c r="JW239"/>
      <c r="JX239"/>
      <c r="JY239"/>
      <c r="JZ239"/>
      <c r="KA239"/>
      <c r="KB239"/>
      <c r="KC239"/>
      <c r="KD239"/>
      <c r="KE239"/>
      <c r="KF239"/>
      <c r="KG239"/>
      <c r="KH239"/>
      <c r="KI239"/>
      <c r="KJ239"/>
      <c r="KK239"/>
      <c r="KL239"/>
      <c r="KM239"/>
      <c r="KN239"/>
      <c r="KO239"/>
      <c r="KP239"/>
      <c r="KQ239"/>
      <c r="KR239"/>
      <c r="KS239"/>
      <c r="KT239"/>
      <c r="KU239"/>
      <c r="KV239"/>
      <c r="KW239"/>
      <c r="KX239"/>
      <c r="KY239"/>
      <c r="KZ239"/>
      <c r="LA239"/>
      <c r="LB239"/>
      <c r="LC239"/>
      <c r="LD239"/>
      <c r="LE239"/>
      <c r="LF239"/>
      <c r="LG239"/>
      <c r="LH239"/>
      <c r="LI239"/>
      <c r="LJ239"/>
      <c r="LK239"/>
      <c r="LL239"/>
      <c r="LM239"/>
      <c r="LN239"/>
      <c r="LO239"/>
      <c r="LP239"/>
      <c r="LQ239"/>
      <c r="LR239"/>
      <c r="LS239"/>
      <c r="LT239"/>
      <c r="LU239"/>
      <c r="LV239"/>
      <c r="LW239"/>
      <c r="LX239"/>
      <c r="LY239"/>
      <c r="LZ239"/>
      <c r="MA239"/>
      <c r="MB239"/>
      <c r="MC239"/>
      <c r="MD239"/>
      <c r="ME239"/>
      <c r="MF239"/>
      <c r="MG239"/>
      <c r="MH239"/>
      <c r="MI239"/>
      <c r="MJ239"/>
      <c r="MK239"/>
      <c r="ML239"/>
      <c r="MM239"/>
      <c r="MN239"/>
      <c r="MO239"/>
      <c r="MP239"/>
      <c r="MQ239"/>
      <c r="MR239"/>
      <c r="MS239"/>
      <c r="MT239"/>
      <c r="MU239"/>
      <c r="MV239"/>
      <c r="MW239"/>
      <c r="MX239"/>
      <c r="MY239"/>
      <c r="MZ239"/>
      <c r="NA239"/>
      <c r="NB239"/>
      <c r="NC239"/>
      <c r="ND239"/>
      <c r="NE239"/>
      <c r="NF239"/>
      <c r="NG239"/>
      <c r="NH239"/>
      <c r="NI239"/>
      <c r="NJ239"/>
      <c r="NK239"/>
      <c r="NL239"/>
      <c r="NM239"/>
      <c r="NN239"/>
      <c r="NO239"/>
      <c r="NP239"/>
      <c r="NQ239"/>
      <c r="NR239"/>
      <c r="NS239"/>
      <c r="NT239"/>
      <c r="NU239"/>
      <c r="NV239"/>
      <c r="NW239"/>
      <c r="NX239"/>
      <c r="NY239"/>
      <c r="NZ239"/>
      <c r="OA239"/>
      <c r="OB239"/>
      <c r="OC239"/>
      <c r="OD239"/>
      <c r="OE239"/>
      <c r="OF239"/>
      <c r="OG239"/>
      <c r="OH239"/>
      <c r="OI239"/>
      <c r="OJ239"/>
      <c r="OK239"/>
      <c r="OL239"/>
      <c r="OM239"/>
      <c r="ON239"/>
      <c r="OO239"/>
      <c r="OP239"/>
      <c r="OQ239"/>
      <c r="OR239"/>
      <c r="OS239"/>
      <c r="OT239"/>
      <c r="OU239"/>
      <c r="OV239"/>
      <c r="OW239"/>
      <c r="OX239"/>
      <c r="OY239"/>
      <c r="OZ239"/>
      <c r="PA239"/>
      <c r="PB239"/>
      <c r="PC239"/>
      <c r="PD239"/>
      <c r="PE239"/>
      <c r="PF239"/>
      <c r="PG239"/>
      <c r="PH239"/>
      <c r="PI239"/>
      <c r="PJ239"/>
      <c r="PK239"/>
      <c r="PL239"/>
      <c r="PM239"/>
      <c r="PN239"/>
      <c r="PO239"/>
      <c r="PP239"/>
      <c r="PQ239"/>
      <c r="PR239"/>
      <c r="PS239"/>
      <c r="PT239"/>
      <c r="PU239"/>
      <c r="PV239"/>
      <c r="PW239"/>
      <c r="PX239"/>
      <c r="PY239"/>
      <c r="PZ239"/>
      <c r="QA239"/>
      <c r="QB239"/>
      <c r="QC239"/>
      <c r="QD239"/>
      <c r="QE239"/>
      <c r="QF239"/>
      <c r="QG239"/>
      <c r="QH239"/>
      <c r="QI239"/>
      <c r="QJ239"/>
      <c r="QK239"/>
      <c r="QL239"/>
      <c r="QM239"/>
      <c r="QN239"/>
      <c r="QO239"/>
      <c r="QP239"/>
      <c r="QQ239"/>
      <c r="QR239"/>
      <c r="QS239"/>
      <c r="QT239"/>
      <c r="QU239"/>
      <c r="QV239"/>
      <c r="QW239"/>
      <c r="QX239"/>
      <c r="QY239"/>
      <c r="QZ239"/>
      <c r="RA239"/>
      <c r="RB239"/>
      <c r="RC239"/>
      <c r="RD239"/>
      <c r="RE239"/>
      <c r="RF239"/>
      <c r="RG239"/>
      <c r="RH239"/>
      <c r="RI239"/>
      <c r="RJ239"/>
      <c r="RK239"/>
      <c r="RL239"/>
      <c r="RM239"/>
      <c r="RN239"/>
      <c r="RO239"/>
      <c r="RP239"/>
      <c r="RQ239"/>
      <c r="RR239"/>
      <c r="RS239"/>
      <c r="RT239"/>
      <c r="RU239"/>
      <c r="RV239"/>
      <c r="RW239"/>
      <c r="RX239"/>
      <c r="RY239"/>
      <c r="RZ239"/>
      <c r="SA239"/>
      <c r="SB239"/>
      <c r="SC239"/>
      <c r="SD239"/>
      <c r="SE239"/>
      <c r="SF239"/>
      <c r="SG239"/>
      <c r="SH239"/>
      <c r="SI239"/>
      <c r="SJ239"/>
      <c r="SK239"/>
      <c r="SL239"/>
      <c r="SM239"/>
      <c r="SN239"/>
      <c r="SO239"/>
      <c r="SP239"/>
      <c r="SQ239"/>
      <c r="SR239"/>
      <c r="SS239"/>
      <c r="ST239"/>
      <c r="SU239"/>
      <c r="SV239"/>
      <c r="SW239"/>
      <c r="SX239"/>
      <c r="SY239"/>
      <c r="SZ239"/>
      <c r="TA239"/>
      <c r="TB239"/>
      <c r="TC239"/>
      <c r="TD239"/>
      <c r="TE239"/>
      <c r="TF239"/>
      <c r="TG239"/>
      <c r="TH239"/>
      <c r="TI239"/>
      <c r="TJ239"/>
      <c r="TK239"/>
      <c r="TL239"/>
      <c r="TM239"/>
      <c r="TN239"/>
      <c r="TO239"/>
      <c r="TP239"/>
      <c r="TQ239"/>
      <c r="TR239"/>
      <c r="TS239"/>
      <c r="TT239"/>
      <c r="TU239"/>
      <c r="TV239"/>
      <c r="TW239"/>
      <c r="TX239"/>
      <c r="TY239"/>
      <c r="TZ239"/>
      <c r="UA239"/>
      <c r="UB239"/>
      <c r="UC239"/>
      <c r="UD239"/>
      <c r="UE239"/>
      <c r="UF239"/>
      <c r="UG239"/>
      <c r="UH239"/>
      <c r="UI239"/>
      <c r="UJ239"/>
      <c r="UK239"/>
      <c r="UL239"/>
      <c r="UM239"/>
      <c r="UN239"/>
      <c r="UO239"/>
      <c r="UP239"/>
      <c r="UQ239"/>
      <c r="UR239"/>
      <c r="US239"/>
      <c r="UT239"/>
      <c r="UU239"/>
      <c r="UV239"/>
      <c r="UW239"/>
      <c r="UX239"/>
      <c r="UY239"/>
      <c r="UZ239"/>
      <c r="VA239"/>
      <c r="VB239"/>
      <c r="VC239"/>
      <c r="VD239"/>
      <c r="VE239"/>
      <c r="VF239"/>
      <c r="VG239"/>
      <c r="VH239"/>
      <c r="VI239"/>
      <c r="VJ239"/>
      <c r="VK239"/>
      <c r="VL239"/>
      <c r="VM239"/>
      <c r="VN239"/>
      <c r="VO239"/>
      <c r="VP239"/>
      <c r="VQ239"/>
      <c r="VR239"/>
      <c r="VS239"/>
      <c r="VT239"/>
      <c r="VU239"/>
      <c r="VV239"/>
      <c r="VW239"/>
      <c r="VX239"/>
      <c r="VY239"/>
      <c r="VZ239"/>
      <c r="WA239"/>
      <c r="WB239"/>
      <c r="WC239"/>
      <c r="WD239"/>
      <c r="WE239"/>
      <c r="WF239"/>
      <c r="WG239"/>
      <c r="WH239"/>
      <c r="WI239"/>
      <c r="WJ239"/>
      <c r="WK239"/>
      <c r="WL239"/>
      <c r="WM239"/>
      <c r="WN239"/>
      <c r="WO239"/>
      <c r="WP239"/>
      <c r="WQ239"/>
      <c r="WR239"/>
      <c r="WS239"/>
      <c r="WT239"/>
      <c r="WU239"/>
      <c r="WV239"/>
      <c r="WW239"/>
      <c r="WX239"/>
      <c r="WY239"/>
      <c r="WZ239"/>
      <c r="XA239"/>
      <c r="XB239"/>
      <c r="XC239"/>
      <c r="XD239"/>
      <c r="XE239"/>
      <c r="XF239"/>
      <c r="XG239"/>
      <c r="XH239"/>
      <c r="XI239"/>
      <c r="XJ239"/>
      <c r="XK239"/>
      <c r="XL239"/>
      <c r="XM239"/>
      <c r="XN239"/>
      <c r="XO239"/>
      <c r="XP239"/>
      <c r="XQ239"/>
      <c r="XR239"/>
      <c r="XS239"/>
      <c r="XT239"/>
      <c r="XU239"/>
      <c r="XV239"/>
      <c r="XW239"/>
      <c r="XX239"/>
      <c r="XY239"/>
      <c r="XZ239"/>
      <c r="YA239"/>
      <c r="YB239"/>
      <c r="YC239"/>
      <c r="YD239"/>
      <c r="YE239"/>
      <c r="YF239"/>
      <c r="YG239"/>
      <c r="YH239"/>
      <c r="YI239"/>
      <c r="YJ239"/>
      <c r="YK239"/>
      <c r="YL239"/>
      <c r="YM239"/>
      <c r="YN239"/>
      <c r="YO239"/>
      <c r="YP239"/>
      <c r="YQ239"/>
      <c r="YR239"/>
      <c r="YS239"/>
      <c r="YT239"/>
      <c r="YU239"/>
      <c r="YV239"/>
      <c r="YW239"/>
      <c r="YX239"/>
      <c r="YY239"/>
      <c r="YZ239"/>
      <c r="ZA239"/>
      <c r="ZB239"/>
      <c r="ZC239"/>
      <c r="ZD239"/>
      <c r="ZE239"/>
      <c r="ZF239"/>
      <c r="ZG239"/>
      <c r="ZH239"/>
      <c r="ZI239"/>
      <c r="ZJ239"/>
      <c r="ZK239"/>
      <c r="ZL239"/>
      <c r="ZM239"/>
      <c r="ZN239"/>
      <c r="ZO239"/>
      <c r="ZP239"/>
      <c r="ZQ239"/>
      <c r="ZR239"/>
      <c r="ZS239"/>
      <c r="ZT239"/>
      <c r="ZU239"/>
      <c r="ZV239"/>
      <c r="ZW239"/>
      <c r="ZX239"/>
      <c r="ZY239"/>
      <c r="ZZ239" s="52"/>
      <c r="AAA239" s="192"/>
      <c r="AAD239" s="90"/>
      <c r="AAE239" s="520">
        <f>IF(AND(S.AC.InvolveMeeting2="Y",S.AC.CommitteeInvolved="Y"),1,0)</f>
        <v>0</v>
      </c>
      <c r="AAF239" s="90" t="s">
        <v>0</v>
      </c>
      <c r="AAG239" s="73">
        <f t="shared" si="181"/>
        <v>2</v>
      </c>
      <c r="AAH239" s="73">
        <f>G239</f>
        <v>2</v>
      </c>
      <c r="AAI239" s="60"/>
      <c r="AAJ239" s="55"/>
      <c r="AAK239" s="55"/>
      <c r="AAL239" s="90"/>
    </row>
    <row r="240" spans="1:715" s="23" customFormat="1" ht="15" hidden="1" customHeight="1" outlineLevel="2">
      <c r="A240" s="171"/>
      <c r="B240" s="615" t="s">
        <v>155</v>
      </c>
      <c r="C240" s="362" t="s">
        <v>0</v>
      </c>
      <c r="D240" s="380"/>
      <c r="E240" s="342">
        <f t="shared" si="182"/>
        <v>1</v>
      </c>
      <c r="F240" s="457">
        <f t="shared" ca="1" si="183"/>
        <v>0</v>
      </c>
      <c r="G240" s="451">
        <f t="shared" si="178"/>
        <v>2</v>
      </c>
      <c r="H240" s="343">
        <f t="shared" si="184"/>
        <v>2</v>
      </c>
      <c r="I240" s="244"/>
      <c r="J240" s="193"/>
      <c r="K240" s="193"/>
      <c r="L240" s="46"/>
      <c r="M240" s="46"/>
      <c r="N240" s="46"/>
      <c r="O240" s="46"/>
      <c r="P240" s="46"/>
      <c r="Q240" s="46"/>
      <c r="R240" s="46"/>
      <c r="S240" s="46"/>
      <c r="T240" s="46"/>
      <c r="U240" s="46"/>
      <c r="V240" s="46"/>
      <c r="W240" s="46"/>
      <c r="X240" s="46"/>
      <c r="Y240" s="46"/>
      <c r="Z240" s="46"/>
      <c r="AA240" s="46"/>
      <c r="AB240" s="46"/>
      <c r="AC240" s="46"/>
      <c r="AD240" s="46"/>
      <c r="AE240" s="46"/>
      <c r="AF240" s="46"/>
      <c r="AG240" s="46"/>
      <c r="AH240" s="46"/>
      <c r="AI240" s="46"/>
      <c r="AJ240" s="46"/>
      <c r="AK240" s="46"/>
      <c r="AL240" s="46"/>
      <c r="AM240" s="46"/>
      <c r="AN240" s="46"/>
      <c r="AO240" s="46"/>
      <c r="AP240" s="46"/>
      <c r="AQ240" s="46"/>
      <c r="AR240" s="46"/>
      <c r="AS240" s="46"/>
      <c r="AT240" s="46"/>
      <c r="AU240" s="46"/>
      <c r="AV240" s="46"/>
      <c r="AW240" s="46"/>
      <c r="AX240" s="46"/>
      <c r="AY240" s="46"/>
      <c r="AZ240" s="46"/>
      <c r="BA240" s="46"/>
      <c r="BB240" s="46"/>
      <c r="BC240" s="46"/>
      <c r="BD240" s="46"/>
      <c r="BE240" s="46"/>
      <c r="BF240" s="46"/>
      <c r="BG240" s="46"/>
      <c r="BH240" s="46"/>
      <c r="BI240" s="46"/>
      <c r="BJ240" s="46"/>
      <c r="BK240" s="46"/>
      <c r="BL240" s="46"/>
      <c r="BM240" s="46"/>
      <c r="BN240" s="46"/>
      <c r="BO240" s="46"/>
      <c r="BP240" s="46"/>
      <c r="BQ240" s="46"/>
      <c r="BR240" s="46"/>
      <c r="BS240" s="46"/>
      <c r="BT240" s="46"/>
      <c r="BU240" s="46"/>
      <c r="BV240" s="46"/>
      <c r="BW240" s="46"/>
      <c r="BX240" s="46"/>
      <c r="BY240" s="46"/>
      <c r="BZ240" s="46"/>
      <c r="CA240" s="46"/>
      <c r="CB240" s="46"/>
      <c r="CC240" s="46"/>
      <c r="CD240" s="46"/>
      <c r="CE240" s="46"/>
      <c r="CF240" s="46"/>
      <c r="CG240" s="46"/>
      <c r="CH240" s="46"/>
      <c r="CI240" s="46"/>
      <c r="CJ240" s="46"/>
      <c r="CK240" s="46"/>
      <c r="CL240" s="46"/>
      <c r="CM240" s="46"/>
      <c r="CN240" s="46"/>
      <c r="CO240" s="46"/>
      <c r="CP240" s="46"/>
      <c r="CQ240" s="46"/>
      <c r="CR240" s="46"/>
      <c r="CS240" s="46"/>
      <c r="CT240" s="46"/>
      <c r="CU240" s="46"/>
      <c r="CV240" s="46"/>
      <c r="CW240" s="46"/>
      <c r="CX240" s="46"/>
      <c r="CY240" s="46"/>
      <c r="CZ240" s="46"/>
      <c r="DA240" s="46"/>
      <c r="DB240" s="46"/>
      <c r="DC240" s="46"/>
      <c r="DD240" s="46"/>
      <c r="DE240" s="46"/>
      <c r="DF240" s="46"/>
      <c r="DG240" s="46"/>
      <c r="DH240" s="46"/>
      <c r="DI240" s="46"/>
      <c r="DJ240" s="46"/>
      <c r="DK240" s="46"/>
      <c r="DL240" s="46"/>
      <c r="DM240" s="46"/>
      <c r="DN240" s="46"/>
      <c r="DO240" s="46"/>
      <c r="DP240" s="46"/>
      <c r="DQ240"/>
      <c r="DR240"/>
      <c r="DS240"/>
      <c r="DT240"/>
      <c r="DU240"/>
      <c r="DV240"/>
      <c r="DW240"/>
      <c r="DX240"/>
      <c r="DY240"/>
      <c r="DZ240"/>
      <c r="EA240"/>
      <c r="EB240"/>
      <c r="EC240"/>
      <c r="ED240"/>
      <c r="EE240"/>
      <c r="EF240"/>
      <c r="EG240"/>
      <c r="EH240"/>
      <c r="EI240"/>
      <c r="EJ240"/>
      <c r="EK240"/>
      <c r="EL240"/>
      <c r="EM240"/>
      <c r="EN240"/>
      <c r="EO240"/>
      <c r="EP240"/>
      <c r="EQ240"/>
      <c r="ER240"/>
      <c r="ES240"/>
      <c r="ET240"/>
      <c r="EU240"/>
      <c r="EV240"/>
      <c r="EW240"/>
      <c r="EX240"/>
      <c r="EY240"/>
      <c r="EZ240"/>
      <c r="FA240"/>
      <c r="FB240"/>
      <c r="FC240"/>
      <c r="FD240"/>
      <c r="FE240"/>
      <c r="FF240"/>
      <c r="FG240"/>
      <c r="FH240"/>
      <c r="FI240"/>
      <c r="FJ240"/>
      <c r="FK240"/>
      <c r="FL240"/>
      <c r="FM240"/>
      <c r="FN240"/>
      <c r="FO240"/>
      <c r="FP240"/>
      <c r="FQ240"/>
      <c r="FR240"/>
      <c r="FS240"/>
      <c r="FT240"/>
      <c r="FU240"/>
      <c r="FV240"/>
      <c r="FW240"/>
      <c r="FX240"/>
      <c r="FY240"/>
      <c r="FZ240"/>
      <c r="GA240"/>
      <c r="GB240"/>
      <c r="GC240"/>
      <c r="GD240"/>
      <c r="GE240"/>
      <c r="GF240"/>
      <c r="GG240"/>
      <c r="GH240"/>
      <c r="GI240"/>
      <c r="GJ240"/>
      <c r="GK240"/>
      <c r="GL240"/>
      <c r="GM240"/>
      <c r="GN240"/>
      <c r="GO240"/>
      <c r="GP240"/>
      <c r="GQ240"/>
      <c r="GR240"/>
      <c r="GS240"/>
      <c r="GT240"/>
      <c r="GU240"/>
      <c r="GV240"/>
      <c r="GW240"/>
      <c r="GX240"/>
      <c r="GY240"/>
      <c r="GZ240"/>
      <c r="HA240"/>
      <c r="HB240"/>
      <c r="HC240"/>
      <c r="HD240"/>
      <c r="HE240"/>
      <c r="HF240"/>
      <c r="HG240"/>
      <c r="HH240"/>
      <c r="HI240"/>
      <c r="HJ240"/>
      <c r="HK240"/>
      <c r="HL240"/>
      <c r="HM240"/>
      <c r="HN240"/>
      <c r="HO240"/>
      <c r="HP240"/>
      <c r="HQ240"/>
      <c r="HR240"/>
      <c r="HS240"/>
      <c r="HT240"/>
      <c r="HU240"/>
      <c r="HV240"/>
      <c r="HW240"/>
      <c r="HX240"/>
      <c r="HY240"/>
      <c r="HZ240"/>
      <c r="IA240"/>
      <c r="IB240"/>
      <c r="IC240"/>
      <c r="ID240"/>
      <c r="IE240"/>
      <c r="IF240"/>
      <c r="IG240"/>
      <c r="IH240"/>
      <c r="II240"/>
      <c r="IJ240"/>
      <c r="IK240"/>
      <c r="IL240"/>
      <c r="IM240"/>
      <c r="IN240"/>
      <c r="IO240"/>
      <c r="IP240"/>
      <c r="IQ240"/>
      <c r="IR240"/>
      <c r="IS240"/>
      <c r="IT240"/>
      <c r="IU240"/>
      <c r="IV240"/>
      <c r="IW240"/>
      <c r="IX240"/>
      <c r="IY240"/>
      <c r="IZ240"/>
      <c r="JA240"/>
      <c r="JB240"/>
      <c r="JC240"/>
      <c r="JD240"/>
      <c r="JE240"/>
      <c r="JF240"/>
      <c r="JG240"/>
      <c r="JH240"/>
      <c r="JI240"/>
      <c r="JJ240"/>
      <c r="JK240"/>
      <c r="JL240"/>
      <c r="JM240"/>
      <c r="JN240"/>
      <c r="JO240"/>
      <c r="JP240"/>
      <c r="JQ240"/>
      <c r="JR240"/>
      <c r="JS240"/>
      <c r="JT240"/>
      <c r="JU240"/>
      <c r="JV240"/>
      <c r="JW240"/>
      <c r="JX240"/>
      <c r="JY240"/>
      <c r="JZ240"/>
      <c r="KA240"/>
      <c r="KB240"/>
      <c r="KC240"/>
      <c r="KD240"/>
      <c r="KE240"/>
      <c r="KF240"/>
      <c r="KG240"/>
      <c r="KH240"/>
      <c r="KI240"/>
      <c r="KJ240"/>
      <c r="KK240"/>
      <c r="KL240"/>
      <c r="KM240"/>
      <c r="KN240"/>
      <c r="KO240"/>
      <c r="KP240"/>
      <c r="KQ240"/>
      <c r="KR240"/>
      <c r="KS240"/>
      <c r="KT240"/>
      <c r="KU240"/>
      <c r="KV240"/>
      <c r="KW240"/>
      <c r="KX240"/>
      <c r="KY240"/>
      <c r="KZ240"/>
      <c r="LA240"/>
      <c r="LB240"/>
      <c r="LC240"/>
      <c r="LD240"/>
      <c r="LE240"/>
      <c r="LF240"/>
      <c r="LG240"/>
      <c r="LH240"/>
      <c r="LI240"/>
      <c r="LJ240"/>
      <c r="LK240"/>
      <c r="LL240"/>
      <c r="LM240"/>
      <c r="LN240"/>
      <c r="LO240"/>
      <c r="LP240"/>
      <c r="LQ240"/>
      <c r="LR240"/>
      <c r="LS240"/>
      <c r="LT240"/>
      <c r="LU240"/>
      <c r="LV240"/>
      <c r="LW240"/>
      <c r="LX240"/>
      <c r="LY240"/>
      <c r="LZ240"/>
      <c r="MA240"/>
      <c r="MB240"/>
      <c r="MC240"/>
      <c r="MD240"/>
      <c r="ME240"/>
      <c r="MF240"/>
      <c r="MG240"/>
      <c r="MH240"/>
      <c r="MI240"/>
      <c r="MJ240"/>
      <c r="MK240"/>
      <c r="ML240"/>
      <c r="MM240"/>
      <c r="MN240"/>
      <c r="MO240"/>
      <c r="MP240"/>
      <c r="MQ240"/>
      <c r="MR240"/>
      <c r="MS240"/>
      <c r="MT240"/>
      <c r="MU240"/>
      <c r="MV240"/>
      <c r="MW240"/>
      <c r="MX240"/>
      <c r="MY240"/>
      <c r="MZ240"/>
      <c r="NA240"/>
      <c r="NB240"/>
      <c r="NC240"/>
      <c r="ND240"/>
      <c r="NE240"/>
      <c r="NF240"/>
      <c r="NG240"/>
      <c r="NH240"/>
      <c r="NI240"/>
      <c r="NJ240"/>
      <c r="NK240"/>
      <c r="NL240"/>
      <c r="NM240"/>
      <c r="NN240"/>
      <c r="NO240"/>
      <c r="NP240"/>
      <c r="NQ240"/>
      <c r="NR240"/>
      <c r="NS240"/>
      <c r="NT240"/>
      <c r="NU240"/>
      <c r="NV240"/>
      <c r="NW240"/>
      <c r="NX240"/>
      <c r="NY240"/>
      <c r="NZ240"/>
      <c r="OA240"/>
      <c r="OB240"/>
      <c r="OC240"/>
      <c r="OD240"/>
      <c r="OE240"/>
      <c r="OF240"/>
      <c r="OG240"/>
      <c r="OH240"/>
      <c r="OI240"/>
      <c r="OJ240"/>
      <c r="OK240"/>
      <c r="OL240"/>
      <c r="OM240"/>
      <c r="ON240"/>
      <c r="OO240"/>
      <c r="OP240"/>
      <c r="OQ240"/>
      <c r="OR240"/>
      <c r="OS240"/>
      <c r="OT240"/>
      <c r="OU240"/>
      <c r="OV240"/>
      <c r="OW240"/>
      <c r="OX240"/>
      <c r="OY240"/>
      <c r="OZ240"/>
      <c r="PA240"/>
      <c r="PB240"/>
      <c r="PC240"/>
      <c r="PD240"/>
      <c r="PE240"/>
      <c r="PF240"/>
      <c r="PG240"/>
      <c r="PH240"/>
      <c r="PI240"/>
      <c r="PJ240"/>
      <c r="PK240"/>
      <c r="PL240"/>
      <c r="PM240"/>
      <c r="PN240"/>
      <c r="PO240"/>
      <c r="PP240"/>
      <c r="PQ240"/>
      <c r="PR240"/>
      <c r="PS240"/>
      <c r="PT240"/>
      <c r="PU240"/>
      <c r="PV240"/>
      <c r="PW240"/>
      <c r="PX240"/>
      <c r="PY240"/>
      <c r="PZ240"/>
      <c r="QA240"/>
      <c r="QB240"/>
      <c r="QC240"/>
      <c r="QD240"/>
      <c r="QE240"/>
      <c r="QF240"/>
      <c r="QG240"/>
      <c r="QH240"/>
      <c r="QI240"/>
      <c r="QJ240"/>
      <c r="QK240"/>
      <c r="QL240"/>
      <c r="QM240"/>
      <c r="QN240"/>
      <c r="QO240"/>
      <c r="QP240"/>
      <c r="QQ240"/>
      <c r="QR240"/>
      <c r="QS240"/>
      <c r="QT240"/>
      <c r="QU240"/>
      <c r="QV240"/>
      <c r="QW240"/>
      <c r="QX240"/>
      <c r="QY240"/>
      <c r="QZ240"/>
      <c r="RA240"/>
      <c r="RB240"/>
      <c r="RC240"/>
      <c r="RD240"/>
      <c r="RE240"/>
      <c r="RF240"/>
      <c r="RG240"/>
      <c r="RH240"/>
      <c r="RI240"/>
      <c r="RJ240"/>
      <c r="RK240"/>
      <c r="RL240"/>
      <c r="RM240"/>
      <c r="RN240"/>
      <c r="RO240"/>
      <c r="RP240"/>
      <c r="RQ240"/>
      <c r="RR240"/>
      <c r="RS240"/>
      <c r="RT240"/>
      <c r="RU240"/>
      <c r="RV240"/>
      <c r="RW240"/>
      <c r="RX240"/>
      <c r="RY240"/>
      <c r="RZ240"/>
      <c r="SA240"/>
      <c r="SB240"/>
      <c r="SC240"/>
      <c r="SD240"/>
      <c r="SE240"/>
      <c r="SF240"/>
      <c r="SG240"/>
      <c r="SH240"/>
      <c r="SI240"/>
      <c r="SJ240"/>
      <c r="SK240"/>
      <c r="SL240"/>
      <c r="SM240"/>
      <c r="SN240"/>
      <c r="SO240"/>
      <c r="SP240"/>
      <c r="SQ240"/>
      <c r="SR240"/>
      <c r="SS240"/>
      <c r="ST240"/>
      <c r="SU240"/>
      <c r="SV240"/>
      <c r="SW240"/>
      <c r="SX240"/>
      <c r="SY240"/>
      <c r="SZ240"/>
      <c r="TA240"/>
      <c r="TB240"/>
      <c r="TC240"/>
      <c r="TD240"/>
      <c r="TE240"/>
      <c r="TF240"/>
      <c r="TG240"/>
      <c r="TH240"/>
      <c r="TI240"/>
      <c r="TJ240"/>
      <c r="TK240"/>
      <c r="TL240"/>
      <c r="TM240"/>
      <c r="TN240"/>
      <c r="TO240"/>
      <c r="TP240"/>
      <c r="TQ240"/>
      <c r="TR240"/>
      <c r="TS240"/>
      <c r="TT240"/>
      <c r="TU240"/>
      <c r="TV240"/>
      <c r="TW240"/>
      <c r="TX240"/>
      <c r="TY240"/>
      <c r="TZ240"/>
      <c r="UA240"/>
      <c r="UB240"/>
      <c r="UC240"/>
      <c r="UD240"/>
      <c r="UE240"/>
      <c r="UF240"/>
      <c r="UG240"/>
      <c r="UH240"/>
      <c r="UI240"/>
      <c r="UJ240"/>
      <c r="UK240"/>
      <c r="UL240"/>
      <c r="UM240"/>
      <c r="UN240"/>
      <c r="UO240"/>
      <c r="UP240"/>
      <c r="UQ240"/>
      <c r="UR240"/>
      <c r="US240"/>
      <c r="UT240"/>
      <c r="UU240"/>
      <c r="UV240"/>
      <c r="UW240"/>
      <c r="UX240"/>
      <c r="UY240"/>
      <c r="UZ240"/>
      <c r="VA240"/>
      <c r="VB240"/>
      <c r="VC240"/>
      <c r="VD240"/>
      <c r="VE240"/>
      <c r="VF240"/>
      <c r="VG240"/>
      <c r="VH240"/>
      <c r="VI240"/>
      <c r="VJ240"/>
      <c r="VK240"/>
      <c r="VL240"/>
      <c r="VM240"/>
      <c r="VN240"/>
      <c r="VO240"/>
      <c r="VP240"/>
      <c r="VQ240"/>
      <c r="VR240"/>
      <c r="VS240"/>
      <c r="VT240"/>
      <c r="VU240"/>
      <c r="VV240"/>
      <c r="VW240"/>
      <c r="VX240"/>
      <c r="VY240"/>
      <c r="VZ240"/>
      <c r="WA240"/>
      <c r="WB240"/>
      <c r="WC240"/>
      <c r="WD240"/>
      <c r="WE240"/>
      <c r="WF240"/>
      <c r="WG240"/>
      <c r="WH240"/>
      <c r="WI240"/>
      <c r="WJ240"/>
      <c r="WK240"/>
      <c r="WL240"/>
      <c r="WM240"/>
      <c r="WN240"/>
      <c r="WO240"/>
      <c r="WP240"/>
      <c r="WQ240"/>
      <c r="WR240"/>
      <c r="WS240"/>
      <c r="WT240"/>
      <c r="WU240"/>
      <c r="WV240"/>
      <c r="WW240"/>
      <c r="WX240"/>
      <c r="WY240"/>
      <c r="WZ240"/>
      <c r="XA240"/>
      <c r="XB240"/>
      <c r="XC240"/>
      <c r="XD240"/>
      <c r="XE240"/>
      <c r="XF240"/>
      <c r="XG240"/>
      <c r="XH240"/>
      <c r="XI240"/>
      <c r="XJ240"/>
      <c r="XK240"/>
      <c r="XL240"/>
      <c r="XM240"/>
      <c r="XN240"/>
      <c r="XO240"/>
      <c r="XP240"/>
      <c r="XQ240"/>
      <c r="XR240"/>
      <c r="XS240"/>
      <c r="XT240"/>
      <c r="XU240"/>
      <c r="XV240"/>
      <c r="XW240"/>
      <c r="XX240"/>
      <c r="XY240"/>
      <c r="XZ240"/>
      <c r="YA240"/>
      <c r="YB240"/>
      <c r="YC240"/>
      <c r="YD240"/>
      <c r="YE240"/>
      <c r="YF240"/>
      <c r="YG240"/>
      <c r="YH240"/>
      <c r="YI240"/>
      <c r="YJ240"/>
      <c r="YK240"/>
      <c r="YL240"/>
      <c r="YM240"/>
      <c r="YN240"/>
      <c r="YO240"/>
      <c r="YP240"/>
      <c r="YQ240"/>
      <c r="YR240"/>
      <c r="YS240"/>
      <c r="YT240"/>
      <c r="YU240"/>
      <c r="YV240"/>
      <c r="YW240"/>
      <c r="YX240"/>
      <c r="YY240"/>
      <c r="YZ240"/>
      <c r="ZA240"/>
      <c r="ZB240"/>
      <c r="ZC240"/>
      <c r="ZD240"/>
      <c r="ZE240"/>
      <c r="ZF240"/>
      <c r="ZG240"/>
      <c r="ZH240"/>
      <c r="ZI240"/>
      <c r="ZJ240"/>
      <c r="ZK240"/>
      <c r="ZL240"/>
      <c r="ZM240"/>
      <c r="ZN240"/>
      <c r="ZO240"/>
      <c r="ZP240"/>
      <c r="ZQ240"/>
      <c r="ZR240"/>
      <c r="ZS240"/>
      <c r="ZT240"/>
      <c r="ZU240"/>
      <c r="ZV240"/>
      <c r="ZW240"/>
      <c r="ZX240"/>
      <c r="ZY240"/>
      <c r="ZZ240" s="52"/>
      <c r="AAA240" s="192"/>
      <c r="AAD240" s="90"/>
      <c r="AAE240" s="520">
        <f>IF(AND(S.AC.InvolveMeeting2="Y",S.AC.CommitteeInvolved="Y"),1,0)</f>
        <v>0</v>
      </c>
      <c r="AAF240" s="90" t="s">
        <v>0</v>
      </c>
      <c r="AAG240" s="73">
        <f t="shared" si="181"/>
        <v>2</v>
      </c>
      <c r="AAH240" s="73">
        <f>G240</f>
        <v>2</v>
      </c>
      <c r="AAI240" s="60"/>
      <c r="AAJ240" s="55"/>
      <c r="AAK240" s="55"/>
      <c r="AAL240" s="90"/>
    </row>
    <row r="241" spans="1:714" s="23" customFormat="1" ht="15" hidden="1" customHeight="1" outlineLevel="2">
      <c r="A241" s="171"/>
      <c r="B241" s="615" t="s">
        <v>155</v>
      </c>
      <c r="C241" s="362" t="s">
        <v>0</v>
      </c>
      <c r="D241" s="380"/>
      <c r="E241" s="342">
        <f t="shared" si="182"/>
        <v>1</v>
      </c>
      <c r="F241" s="457">
        <f t="shared" ca="1" si="183"/>
        <v>0</v>
      </c>
      <c r="G241" s="451">
        <f t="shared" si="178"/>
        <v>2</v>
      </c>
      <c r="H241" s="343">
        <f t="shared" si="184"/>
        <v>2</v>
      </c>
      <c r="I241" s="244"/>
      <c r="J241" s="193"/>
      <c r="K241" s="193"/>
      <c r="L241" s="46"/>
      <c r="M241" s="46"/>
      <c r="N241" s="46"/>
      <c r="O241" s="46"/>
      <c r="P241" s="46"/>
      <c r="Q241" s="46"/>
      <c r="R241" s="46"/>
      <c r="S241" s="46"/>
      <c r="T241" s="46"/>
      <c r="U241" s="46"/>
      <c r="V241" s="46"/>
      <c r="W241" s="46"/>
      <c r="X241" s="46"/>
      <c r="Y241" s="46"/>
      <c r="Z241" s="46"/>
      <c r="AA241" s="46"/>
      <c r="AB241" s="46"/>
      <c r="AC241" s="46"/>
      <c r="AD241" s="46"/>
      <c r="AE241" s="46"/>
      <c r="AF241" s="46"/>
      <c r="AG241" s="46"/>
      <c r="AH241" s="46"/>
      <c r="AI241" s="46"/>
      <c r="AJ241" s="46"/>
      <c r="AK241" s="46"/>
      <c r="AL241" s="46"/>
      <c r="AM241" s="46"/>
      <c r="AN241" s="46"/>
      <c r="AO241" s="46"/>
      <c r="AP241" s="46"/>
      <c r="AQ241" s="46"/>
      <c r="AR241" s="46"/>
      <c r="AS241" s="46"/>
      <c r="AT241" s="46"/>
      <c r="AU241" s="46"/>
      <c r="AV241" s="46"/>
      <c r="AW241" s="46"/>
      <c r="AX241" s="46"/>
      <c r="AY241" s="46"/>
      <c r="AZ241" s="46"/>
      <c r="BA241" s="46"/>
      <c r="BB241" s="46"/>
      <c r="BC241" s="46"/>
      <c r="BD241" s="46"/>
      <c r="BE241" s="46"/>
      <c r="BF241" s="46"/>
      <c r="BG241" s="46"/>
      <c r="BH241" s="46"/>
      <c r="BI241" s="46"/>
      <c r="BJ241" s="46"/>
      <c r="BK241" s="46"/>
      <c r="BL241" s="46"/>
      <c r="BM241" s="46"/>
      <c r="BN241" s="46"/>
      <c r="BO241" s="46"/>
      <c r="BP241" s="46"/>
      <c r="BQ241" s="46"/>
      <c r="BR241" s="46"/>
      <c r="BS241" s="46"/>
      <c r="BT241" s="46"/>
      <c r="BU241" s="46"/>
      <c r="BV241" s="46"/>
      <c r="BW241" s="46"/>
      <c r="BX241" s="46"/>
      <c r="BY241" s="46"/>
      <c r="BZ241" s="46"/>
      <c r="CA241" s="46"/>
      <c r="CB241" s="46"/>
      <c r="CC241" s="46"/>
      <c r="CD241" s="46"/>
      <c r="CE241" s="46"/>
      <c r="CF241" s="46"/>
      <c r="CG241" s="46"/>
      <c r="CH241" s="46"/>
      <c r="CI241" s="46"/>
      <c r="CJ241" s="46"/>
      <c r="CK241" s="46"/>
      <c r="CL241" s="46"/>
      <c r="CM241" s="46"/>
      <c r="CN241" s="46"/>
      <c r="CO241" s="46"/>
      <c r="CP241" s="46"/>
      <c r="CQ241" s="46"/>
      <c r="CR241" s="46"/>
      <c r="CS241" s="46"/>
      <c r="CT241" s="46"/>
      <c r="CU241" s="46"/>
      <c r="CV241" s="46"/>
      <c r="CW241" s="46"/>
      <c r="CX241" s="46"/>
      <c r="CY241" s="46"/>
      <c r="CZ241" s="46"/>
      <c r="DA241" s="46"/>
      <c r="DB241" s="46"/>
      <c r="DC241" s="46"/>
      <c r="DD241" s="46"/>
      <c r="DE241" s="46"/>
      <c r="DF241" s="46"/>
      <c r="DG241" s="46"/>
      <c r="DH241" s="46"/>
      <c r="DI241" s="46"/>
      <c r="DJ241" s="46"/>
      <c r="DK241" s="46"/>
      <c r="DL241" s="46"/>
      <c r="DM241" s="46"/>
      <c r="DN241" s="46"/>
      <c r="DO241" s="46"/>
      <c r="DP241" s="46"/>
      <c r="DQ241"/>
      <c r="DR241"/>
      <c r="DS241"/>
      <c r="DT241"/>
      <c r="DU241"/>
      <c r="DV241"/>
      <c r="DW241"/>
      <c r="DX241"/>
      <c r="DY241"/>
      <c r="DZ241"/>
      <c r="EA241"/>
      <c r="EB241"/>
      <c r="EC241"/>
      <c r="ED241"/>
      <c r="EE241"/>
      <c r="EF241"/>
      <c r="EG241"/>
      <c r="EH241"/>
      <c r="EI241"/>
      <c r="EJ241"/>
      <c r="EK241"/>
      <c r="EL241"/>
      <c r="EM241"/>
      <c r="EN241"/>
      <c r="EO241"/>
      <c r="EP241"/>
      <c r="EQ241"/>
      <c r="ER241"/>
      <c r="ES241"/>
      <c r="ET241"/>
      <c r="EU241"/>
      <c r="EV241"/>
      <c r="EW241"/>
      <c r="EX241"/>
      <c r="EY241"/>
      <c r="EZ241"/>
      <c r="FA241"/>
      <c r="FB241"/>
      <c r="FC241"/>
      <c r="FD241"/>
      <c r="FE241"/>
      <c r="FF241"/>
      <c r="FG241"/>
      <c r="FH241"/>
      <c r="FI241"/>
      <c r="FJ241"/>
      <c r="FK241"/>
      <c r="FL241"/>
      <c r="FM241"/>
      <c r="FN241"/>
      <c r="FO241"/>
      <c r="FP241"/>
      <c r="FQ241"/>
      <c r="FR241"/>
      <c r="FS241"/>
      <c r="FT241"/>
      <c r="FU241"/>
      <c r="FV241"/>
      <c r="FW241"/>
      <c r="FX241"/>
      <c r="FY241"/>
      <c r="FZ241"/>
      <c r="GA241"/>
      <c r="GB241"/>
      <c r="GC241"/>
      <c r="GD241"/>
      <c r="GE241"/>
      <c r="GF241"/>
      <c r="GG241"/>
      <c r="GH241"/>
      <c r="GI241"/>
      <c r="GJ241"/>
      <c r="GK241"/>
      <c r="GL241"/>
      <c r="GM241"/>
      <c r="GN241"/>
      <c r="GO241"/>
      <c r="GP241"/>
      <c r="GQ241"/>
      <c r="GR241"/>
      <c r="GS241"/>
      <c r="GT241"/>
      <c r="GU241"/>
      <c r="GV241"/>
      <c r="GW241"/>
      <c r="GX241"/>
      <c r="GY241"/>
      <c r="GZ241"/>
      <c r="HA241"/>
      <c r="HB241"/>
      <c r="HC241"/>
      <c r="HD241"/>
      <c r="HE241"/>
      <c r="HF241"/>
      <c r="HG241"/>
      <c r="HH241"/>
      <c r="HI241"/>
      <c r="HJ241"/>
      <c r="HK241"/>
      <c r="HL241"/>
      <c r="HM241"/>
      <c r="HN241"/>
      <c r="HO241"/>
      <c r="HP241"/>
      <c r="HQ241"/>
      <c r="HR241"/>
      <c r="HS241"/>
      <c r="HT241"/>
      <c r="HU241"/>
      <c r="HV241"/>
      <c r="HW241"/>
      <c r="HX241"/>
      <c r="HY241"/>
      <c r="HZ241"/>
      <c r="IA241"/>
      <c r="IB241"/>
      <c r="IC241"/>
      <c r="ID241"/>
      <c r="IE241"/>
      <c r="IF241"/>
      <c r="IG241"/>
      <c r="IH241"/>
      <c r="II241"/>
      <c r="IJ241"/>
      <c r="IK241"/>
      <c r="IL241"/>
      <c r="IM241"/>
      <c r="IN241"/>
      <c r="IO241"/>
      <c r="IP241"/>
      <c r="IQ241"/>
      <c r="IR241"/>
      <c r="IS241"/>
      <c r="IT241"/>
      <c r="IU241"/>
      <c r="IV241"/>
      <c r="IW241"/>
      <c r="IX241"/>
      <c r="IY241"/>
      <c r="IZ241"/>
      <c r="JA241"/>
      <c r="JB241"/>
      <c r="JC241"/>
      <c r="JD241"/>
      <c r="JE241"/>
      <c r="JF241"/>
      <c r="JG241"/>
      <c r="JH241"/>
      <c r="JI241"/>
      <c r="JJ241"/>
      <c r="JK241"/>
      <c r="JL241"/>
      <c r="JM241"/>
      <c r="JN241"/>
      <c r="JO241"/>
      <c r="JP241"/>
      <c r="JQ241"/>
      <c r="JR241"/>
      <c r="JS241"/>
      <c r="JT241"/>
      <c r="JU241"/>
      <c r="JV241"/>
      <c r="JW241"/>
      <c r="JX241"/>
      <c r="JY241"/>
      <c r="JZ241"/>
      <c r="KA241"/>
      <c r="KB241"/>
      <c r="KC241"/>
      <c r="KD241"/>
      <c r="KE241"/>
      <c r="KF241"/>
      <c r="KG241"/>
      <c r="KH241"/>
      <c r="KI241"/>
      <c r="KJ241"/>
      <c r="KK241"/>
      <c r="KL241"/>
      <c r="KM241"/>
      <c r="KN241"/>
      <c r="KO241"/>
      <c r="KP241"/>
      <c r="KQ241"/>
      <c r="KR241"/>
      <c r="KS241"/>
      <c r="KT241"/>
      <c r="KU241"/>
      <c r="KV241"/>
      <c r="KW241"/>
      <c r="KX241"/>
      <c r="KY241"/>
      <c r="KZ241"/>
      <c r="LA241"/>
      <c r="LB241"/>
      <c r="LC241"/>
      <c r="LD241"/>
      <c r="LE241"/>
      <c r="LF241"/>
      <c r="LG241"/>
      <c r="LH241"/>
      <c r="LI241"/>
      <c r="LJ241"/>
      <c r="LK241"/>
      <c r="LL241"/>
      <c r="LM241"/>
      <c r="LN241"/>
      <c r="LO241"/>
      <c r="LP241"/>
      <c r="LQ241"/>
      <c r="LR241"/>
      <c r="LS241"/>
      <c r="LT241"/>
      <c r="LU241"/>
      <c r="LV241"/>
      <c r="LW241"/>
      <c r="LX241"/>
      <c r="LY241"/>
      <c r="LZ241"/>
      <c r="MA241"/>
      <c r="MB241"/>
      <c r="MC241"/>
      <c r="MD241"/>
      <c r="ME241"/>
      <c r="MF241"/>
      <c r="MG241"/>
      <c r="MH241"/>
      <c r="MI241"/>
      <c r="MJ241"/>
      <c r="MK241"/>
      <c r="ML241"/>
      <c r="MM241"/>
      <c r="MN241"/>
      <c r="MO241"/>
      <c r="MP241"/>
      <c r="MQ241"/>
      <c r="MR241"/>
      <c r="MS241"/>
      <c r="MT241"/>
      <c r="MU241"/>
      <c r="MV241"/>
      <c r="MW241"/>
      <c r="MX241"/>
      <c r="MY241"/>
      <c r="MZ241"/>
      <c r="NA241"/>
      <c r="NB241"/>
      <c r="NC241"/>
      <c r="ND241"/>
      <c r="NE241"/>
      <c r="NF241"/>
      <c r="NG241"/>
      <c r="NH241"/>
      <c r="NI241"/>
      <c r="NJ241"/>
      <c r="NK241"/>
      <c r="NL241"/>
      <c r="NM241"/>
      <c r="NN241"/>
      <c r="NO241"/>
      <c r="NP241"/>
      <c r="NQ241"/>
      <c r="NR241"/>
      <c r="NS241"/>
      <c r="NT241"/>
      <c r="NU241"/>
      <c r="NV241"/>
      <c r="NW241"/>
      <c r="NX241"/>
      <c r="NY241"/>
      <c r="NZ241"/>
      <c r="OA241"/>
      <c r="OB241"/>
      <c r="OC241"/>
      <c r="OD241"/>
      <c r="OE241"/>
      <c r="OF241"/>
      <c r="OG241"/>
      <c r="OH241"/>
      <c r="OI241"/>
      <c r="OJ241"/>
      <c r="OK241"/>
      <c r="OL241"/>
      <c r="OM241"/>
      <c r="ON241"/>
      <c r="OO241"/>
      <c r="OP241"/>
      <c r="OQ241"/>
      <c r="OR241"/>
      <c r="OS241"/>
      <c r="OT241"/>
      <c r="OU241"/>
      <c r="OV241"/>
      <c r="OW241"/>
      <c r="OX241"/>
      <c r="OY241"/>
      <c r="OZ241"/>
      <c r="PA241"/>
      <c r="PB241"/>
      <c r="PC241"/>
      <c r="PD241"/>
      <c r="PE241"/>
      <c r="PF241"/>
      <c r="PG241"/>
      <c r="PH241"/>
      <c r="PI241"/>
      <c r="PJ241"/>
      <c r="PK241"/>
      <c r="PL241"/>
      <c r="PM241"/>
      <c r="PN241"/>
      <c r="PO241"/>
      <c r="PP241"/>
      <c r="PQ241"/>
      <c r="PR241"/>
      <c r="PS241"/>
      <c r="PT241"/>
      <c r="PU241"/>
      <c r="PV241"/>
      <c r="PW241"/>
      <c r="PX241"/>
      <c r="PY241"/>
      <c r="PZ241"/>
      <c r="QA241"/>
      <c r="QB241"/>
      <c r="QC241"/>
      <c r="QD241"/>
      <c r="QE241"/>
      <c r="QF241"/>
      <c r="QG241"/>
      <c r="QH241"/>
      <c r="QI241"/>
      <c r="QJ241"/>
      <c r="QK241"/>
      <c r="QL241"/>
      <c r="QM241"/>
      <c r="QN241"/>
      <c r="QO241"/>
      <c r="QP241"/>
      <c r="QQ241"/>
      <c r="QR241"/>
      <c r="QS241"/>
      <c r="QT241"/>
      <c r="QU241"/>
      <c r="QV241"/>
      <c r="QW241"/>
      <c r="QX241"/>
      <c r="QY241"/>
      <c r="QZ241"/>
      <c r="RA241"/>
      <c r="RB241"/>
      <c r="RC241"/>
      <c r="RD241"/>
      <c r="RE241"/>
      <c r="RF241"/>
      <c r="RG241"/>
      <c r="RH241"/>
      <c r="RI241"/>
      <c r="RJ241"/>
      <c r="RK241"/>
      <c r="RL241"/>
      <c r="RM241"/>
      <c r="RN241"/>
      <c r="RO241"/>
      <c r="RP241"/>
      <c r="RQ241"/>
      <c r="RR241"/>
      <c r="RS241"/>
      <c r="RT241"/>
      <c r="RU241"/>
      <c r="RV241"/>
      <c r="RW241"/>
      <c r="RX241"/>
      <c r="RY241"/>
      <c r="RZ241"/>
      <c r="SA241"/>
      <c r="SB241"/>
      <c r="SC241"/>
      <c r="SD241"/>
      <c r="SE241"/>
      <c r="SF241"/>
      <c r="SG241"/>
      <c r="SH241"/>
      <c r="SI241"/>
      <c r="SJ241"/>
      <c r="SK241"/>
      <c r="SL241"/>
      <c r="SM241"/>
      <c r="SN241"/>
      <c r="SO241"/>
      <c r="SP241"/>
      <c r="SQ241"/>
      <c r="SR241"/>
      <c r="SS241"/>
      <c r="ST241"/>
      <c r="SU241"/>
      <c r="SV241"/>
      <c r="SW241"/>
      <c r="SX241"/>
      <c r="SY241"/>
      <c r="SZ241"/>
      <c r="TA241"/>
      <c r="TB241"/>
      <c r="TC241"/>
      <c r="TD241"/>
      <c r="TE241"/>
      <c r="TF241"/>
      <c r="TG241"/>
      <c r="TH241"/>
      <c r="TI241"/>
      <c r="TJ241"/>
      <c r="TK241"/>
      <c r="TL241"/>
      <c r="TM241"/>
      <c r="TN241"/>
      <c r="TO241"/>
      <c r="TP241"/>
      <c r="TQ241"/>
      <c r="TR241"/>
      <c r="TS241"/>
      <c r="TT241"/>
      <c r="TU241"/>
      <c r="TV241"/>
      <c r="TW241"/>
      <c r="TX241"/>
      <c r="TY241"/>
      <c r="TZ241"/>
      <c r="UA241"/>
      <c r="UB241"/>
      <c r="UC241"/>
      <c r="UD241"/>
      <c r="UE241"/>
      <c r="UF241"/>
      <c r="UG241"/>
      <c r="UH241"/>
      <c r="UI241"/>
      <c r="UJ241"/>
      <c r="UK241"/>
      <c r="UL241"/>
      <c r="UM241"/>
      <c r="UN241"/>
      <c r="UO241"/>
      <c r="UP241"/>
      <c r="UQ241"/>
      <c r="UR241"/>
      <c r="US241"/>
      <c r="UT241"/>
      <c r="UU241"/>
      <c r="UV241"/>
      <c r="UW241"/>
      <c r="UX241"/>
      <c r="UY241"/>
      <c r="UZ241"/>
      <c r="VA241"/>
      <c r="VB241"/>
      <c r="VC241"/>
      <c r="VD241"/>
      <c r="VE241"/>
      <c r="VF241"/>
      <c r="VG241"/>
      <c r="VH241"/>
      <c r="VI241"/>
      <c r="VJ241"/>
      <c r="VK241"/>
      <c r="VL241"/>
      <c r="VM241"/>
      <c r="VN241"/>
      <c r="VO241"/>
      <c r="VP241"/>
      <c r="VQ241"/>
      <c r="VR241"/>
      <c r="VS241"/>
      <c r="VT241"/>
      <c r="VU241"/>
      <c r="VV241"/>
      <c r="VW241"/>
      <c r="VX241"/>
      <c r="VY241"/>
      <c r="VZ241"/>
      <c r="WA241"/>
      <c r="WB241"/>
      <c r="WC241"/>
      <c r="WD241"/>
      <c r="WE241"/>
      <c r="WF241"/>
      <c r="WG241"/>
      <c r="WH241"/>
      <c r="WI241"/>
      <c r="WJ241"/>
      <c r="WK241"/>
      <c r="WL241"/>
      <c r="WM241"/>
      <c r="WN241"/>
      <c r="WO241"/>
      <c r="WP241"/>
      <c r="WQ241"/>
      <c r="WR241"/>
      <c r="WS241"/>
      <c r="WT241"/>
      <c r="WU241"/>
      <c r="WV241"/>
      <c r="WW241"/>
      <c r="WX241"/>
      <c r="WY241"/>
      <c r="WZ241"/>
      <c r="XA241"/>
      <c r="XB241"/>
      <c r="XC241"/>
      <c r="XD241"/>
      <c r="XE241"/>
      <c r="XF241"/>
      <c r="XG241"/>
      <c r="XH241"/>
      <c r="XI241"/>
      <c r="XJ241"/>
      <c r="XK241"/>
      <c r="XL241"/>
      <c r="XM241"/>
      <c r="XN241"/>
      <c r="XO241"/>
      <c r="XP241"/>
      <c r="XQ241"/>
      <c r="XR241"/>
      <c r="XS241"/>
      <c r="XT241"/>
      <c r="XU241"/>
      <c r="XV241"/>
      <c r="XW241"/>
      <c r="XX241"/>
      <c r="XY241"/>
      <c r="XZ241"/>
      <c r="YA241"/>
      <c r="YB241"/>
      <c r="YC241"/>
      <c r="YD241"/>
      <c r="YE241"/>
      <c r="YF241"/>
      <c r="YG241"/>
      <c r="YH241"/>
      <c r="YI241"/>
      <c r="YJ241"/>
      <c r="YK241"/>
      <c r="YL241"/>
      <c r="YM241"/>
      <c r="YN241"/>
      <c r="YO241"/>
      <c r="YP241"/>
      <c r="YQ241"/>
      <c r="YR241"/>
      <c r="YS241"/>
      <c r="YT241"/>
      <c r="YU241"/>
      <c r="YV241"/>
      <c r="YW241"/>
      <c r="YX241"/>
      <c r="YY241"/>
      <c r="YZ241"/>
      <c r="ZA241"/>
      <c r="ZB241"/>
      <c r="ZC241"/>
      <c r="ZD241"/>
      <c r="ZE241"/>
      <c r="ZF241"/>
      <c r="ZG241"/>
      <c r="ZH241"/>
      <c r="ZI241"/>
      <c r="ZJ241"/>
      <c r="ZK241"/>
      <c r="ZL241"/>
      <c r="ZM241"/>
      <c r="ZN241"/>
      <c r="ZO241"/>
      <c r="ZP241"/>
      <c r="ZQ241"/>
      <c r="ZR241"/>
      <c r="ZS241"/>
      <c r="ZT241"/>
      <c r="ZU241"/>
      <c r="ZV241"/>
      <c r="ZW241"/>
      <c r="ZX241"/>
      <c r="ZY241"/>
      <c r="ZZ241" s="52"/>
      <c r="AAA241" s="192"/>
      <c r="AAD241" s="90"/>
      <c r="AAE241" s="520">
        <f>IF(AND(S.AC.InvolveMeeting2="Y",S.AC.CommitteeInvolved="Y"),1,0)</f>
        <v>0</v>
      </c>
      <c r="AAF241" s="90" t="s">
        <v>0</v>
      </c>
      <c r="AAG241" s="73">
        <f t="shared" si="181"/>
        <v>2</v>
      </c>
      <c r="AAH241" s="73">
        <f>G241</f>
        <v>2</v>
      </c>
      <c r="AAI241" s="60"/>
      <c r="AAJ241" s="55"/>
      <c r="AAK241" s="55"/>
      <c r="AAL241" s="90"/>
    </row>
    <row r="242" spans="1:714" s="23" customFormat="1" ht="15" hidden="1" customHeight="1" outlineLevel="2" thickBot="1">
      <c r="A242" s="171"/>
      <c r="B242" s="615" t="s">
        <v>155</v>
      </c>
      <c r="C242" s="362" t="s">
        <v>0</v>
      </c>
      <c r="D242" s="380"/>
      <c r="E242" s="342">
        <f t="shared" si="182"/>
        <v>1</v>
      </c>
      <c r="F242" s="457">
        <f t="shared" ca="1" si="183"/>
        <v>0</v>
      </c>
      <c r="G242" s="451">
        <f t="shared" si="178"/>
        <v>2</v>
      </c>
      <c r="H242" s="343">
        <f t="shared" si="184"/>
        <v>2</v>
      </c>
      <c r="I242" s="244"/>
      <c r="J242" s="193"/>
      <c r="K242" s="193"/>
      <c r="L242" s="46"/>
      <c r="M242" s="46"/>
      <c r="N242" s="46"/>
      <c r="O242" s="46"/>
      <c r="P242" s="46"/>
      <c r="Q242" s="46"/>
      <c r="R242" s="46"/>
      <c r="S242" s="46"/>
      <c r="T242" s="46"/>
      <c r="U242" s="46"/>
      <c r="V242" s="46"/>
      <c r="W242" s="46"/>
      <c r="X242" s="46"/>
      <c r="Y242" s="46"/>
      <c r="Z242" s="46"/>
      <c r="AA242" s="46"/>
      <c r="AB242" s="46"/>
      <c r="AC242" s="46"/>
      <c r="AD242" s="46"/>
      <c r="AE242" s="46"/>
      <c r="AF242" s="46"/>
      <c r="AG242" s="46"/>
      <c r="AH242" s="46"/>
      <c r="AI242" s="46"/>
      <c r="AJ242" s="46"/>
      <c r="AK242" s="46"/>
      <c r="AL242" s="46"/>
      <c r="AM242" s="46"/>
      <c r="AN242" s="46"/>
      <c r="AO242" s="46"/>
      <c r="AP242" s="46"/>
      <c r="AQ242" s="46"/>
      <c r="AR242" s="46"/>
      <c r="AS242" s="46"/>
      <c r="AT242" s="46"/>
      <c r="AU242" s="46"/>
      <c r="AV242" s="46"/>
      <c r="AW242" s="46"/>
      <c r="AX242" s="46"/>
      <c r="AY242" s="46"/>
      <c r="AZ242" s="46"/>
      <c r="BA242" s="46"/>
      <c r="BB242" s="46"/>
      <c r="BC242" s="46"/>
      <c r="BD242" s="46"/>
      <c r="BE242" s="46"/>
      <c r="BF242" s="46"/>
      <c r="BG242" s="46"/>
      <c r="BH242" s="46"/>
      <c r="BI242" s="46"/>
      <c r="BJ242" s="46"/>
      <c r="BK242" s="46"/>
      <c r="BL242" s="46"/>
      <c r="BM242" s="46"/>
      <c r="BN242" s="46"/>
      <c r="BO242" s="46"/>
      <c r="BP242" s="46"/>
      <c r="BQ242" s="46"/>
      <c r="BR242" s="46"/>
      <c r="BS242" s="46"/>
      <c r="BT242" s="46"/>
      <c r="BU242" s="46"/>
      <c r="BV242" s="46"/>
      <c r="BW242" s="46"/>
      <c r="BX242" s="46"/>
      <c r="BY242" s="46"/>
      <c r="BZ242" s="46"/>
      <c r="CA242" s="46"/>
      <c r="CB242" s="46"/>
      <c r="CC242" s="46"/>
      <c r="CD242" s="46"/>
      <c r="CE242" s="46"/>
      <c r="CF242" s="46"/>
      <c r="CG242" s="46"/>
      <c r="CH242" s="46"/>
      <c r="CI242" s="46"/>
      <c r="CJ242" s="46"/>
      <c r="CK242" s="46"/>
      <c r="CL242" s="46"/>
      <c r="CM242" s="46"/>
      <c r="CN242" s="46"/>
      <c r="CO242" s="46"/>
      <c r="CP242" s="46"/>
      <c r="CQ242" s="46"/>
      <c r="CR242" s="46"/>
      <c r="CS242" s="46"/>
      <c r="CT242" s="46"/>
      <c r="CU242" s="46"/>
      <c r="CV242" s="46"/>
      <c r="CW242" s="46"/>
      <c r="CX242" s="46"/>
      <c r="CY242" s="46"/>
      <c r="CZ242" s="46"/>
      <c r="DA242" s="46"/>
      <c r="DB242" s="46"/>
      <c r="DC242" s="46"/>
      <c r="DD242" s="46"/>
      <c r="DE242" s="46"/>
      <c r="DF242" s="46"/>
      <c r="DG242" s="46"/>
      <c r="DH242" s="46"/>
      <c r="DI242" s="46"/>
      <c r="DJ242" s="46"/>
      <c r="DK242" s="46"/>
      <c r="DL242" s="46"/>
      <c r="DM242" s="46"/>
      <c r="DN242" s="46"/>
      <c r="DO242" s="46"/>
      <c r="DP242" s="46"/>
      <c r="DQ242"/>
      <c r="DR242"/>
      <c r="DS242"/>
      <c r="DT242"/>
      <c r="DU242"/>
      <c r="DV242"/>
      <c r="DW242"/>
      <c r="DX242"/>
      <c r="DY242"/>
      <c r="DZ242"/>
      <c r="EA242"/>
      <c r="EB242"/>
      <c r="EC242"/>
      <c r="ED242"/>
      <c r="EE242"/>
      <c r="EF242"/>
      <c r="EG242"/>
      <c r="EH242"/>
      <c r="EI242"/>
      <c r="EJ242"/>
      <c r="EK242"/>
      <c r="EL242"/>
      <c r="EM242"/>
      <c r="EN242"/>
      <c r="EO242"/>
      <c r="EP242"/>
      <c r="EQ242"/>
      <c r="ER242"/>
      <c r="ES242"/>
      <c r="ET242"/>
      <c r="EU242"/>
      <c r="EV242"/>
      <c r="EW242"/>
      <c r="EX242"/>
      <c r="EY242"/>
      <c r="EZ242"/>
      <c r="FA242"/>
      <c r="FB242"/>
      <c r="FC242"/>
      <c r="FD242"/>
      <c r="FE242"/>
      <c r="FF242"/>
      <c r="FG242"/>
      <c r="FH242"/>
      <c r="FI242"/>
      <c r="FJ242"/>
      <c r="FK242"/>
      <c r="FL242"/>
      <c r="FM242"/>
      <c r="FN242"/>
      <c r="FO242"/>
      <c r="FP242"/>
      <c r="FQ242"/>
      <c r="FR242"/>
      <c r="FS242"/>
      <c r="FT242"/>
      <c r="FU242"/>
      <c r="FV242"/>
      <c r="FW242"/>
      <c r="FX242"/>
      <c r="FY242"/>
      <c r="FZ242"/>
      <c r="GA242"/>
      <c r="GB242"/>
      <c r="GC242"/>
      <c r="GD242"/>
      <c r="GE242"/>
      <c r="GF242"/>
      <c r="GG242"/>
      <c r="GH242"/>
      <c r="GI242"/>
      <c r="GJ242"/>
      <c r="GK242"/>
      <c r="GL242"/>
      <c r="GM242"/>
      <c r="GN242"/>
      <c r="GO242"/>
      <c r="GP242"/>
      <c r="GQ242"/>
      <c r="GR242"/>
      <c r="GS242"/>
      <c r="GT242"/>
      <c r="GU242"/>
      <c r="GV242"/>
      <c r="GW242"/>
      <c r="GX242"/>
      <c r="GY242"/>
      <c r="GZ242"/>
      <c r="HA242"/>
      <c r="HB242"/>
      <c r="HC242"/>
      <c r="HD242"/>
      <c r="HE242"/>
      <c r="HF242"/>
      <c r="HG242"/>
      <c r="HH242"/>
      <c r="HI242"/>
      <c r="HJ242"/>
      <c r="HK242"/>
      <c r="HL242"/>
      <c r="HM242"/>
      <c r="HN242"/>
      <c r="HO242"/>
      <c r="HP242"/>
      <c r="HQ242"/>
      <c r="HR242"/>
      <c r="HS242"/>
      <c r="HT242"/>
      <c r="HU242"/>
      <c r="HV242"/>
      <c r="HW242"/>
      <c r="HX242"/>
      <c r="HY242"/>
      <c r="HZ242"/>
      <c r="IA242"/>
      <c r="IB242"/>
      <c r="IC242"/>
      <c r="ID242"/>
      <c r="IE242"/>
      <c r="IF242"/>
      <c r="IG242"/>
      <c r="IH242"/>
      <c r="II242"/>
      <c r="IJ242"/>
      <c r="IK242"/>
      <c r="IL242"/>
      <c r="IM242"/>
      <c r="IN242"/>
      <c r="IO242"/>
      <c r="IP242"/>
      <c r="IQ242"/>
      <c r="IR242"/>
      <c r="IS242"/>
      <c r="IT242"/>
      <c r="IU242"/>
      <c r="IV242"/>
      <c r="IW242"/>
      <c r="IX242"/>
      <c r="IY242"/>
      <c r="IZ242"/>
      <c r="JA242"/>
      <c r="JB242"/>
      <c r="JC242"/>
      <c r="JD242"/>
      <c r="JE242"/>
      <c r="JF242"/>
      <c r="JG242"/>
      <c r="JH242"/>
      <c r="JI242"/>
      <c r="JJ242"/>
      <c r="JK242"/>
      <c r="JL242"/>
      <c r="JM242"/>
      <c r="JN242"/>
      <c r="JO242"/>
      <c r="JP242"/>
      <c r="JQ242"/>
      <c r="JR242"/>
      <c r="JS242"/>
      <c r="JT242"/>
      <c r="JU242"/>
      <c r="JV242"/>
      <c r="JW242"/>
      <c r="JX242"/>
      <c r="JY242"/>
      <c r="JZ242"/>
      <c r="KA242"/>
      <c r="KB242"/>
      <c r="KC242"/>
      <c r="KD242"/>
      <c r="KE242"/>
      <c r="KF242"/>
      <c r="KG242"/>
      <c r="KH242"/>
      <c r="KI242"/>
      <c r="KJ242"/>
      <c r="KK242"/>
      <c r="KL242"/>
      <c r="KM242"/>
      <c r="KN242"/>
      <c r="KO242"/>
      <c r="KP242"/>
      <c r="KQ242"/>
      <c r="KR242"/>
      <c r="KS242"/>
      <c r="KT242"/>
      <c r="KU242"/>
      <c r="KV242"/>
      <c r="KW242"/>
      <c r="KX242"/>
      <c r="KY242"/>
      <c r="KZ242"/>
      <c r="LA242"/>
      <c r="LB242"/>
      <c r="LC242"/>
      <c r="LD242"/>
      <c r="LE242"/>
      <c r="LF242"/>
      <c r="LG242"/>
      <c r="LH242"/>
      <c r="LI242"/>
      <c r="LJ242"/>
      <c r="LK242"/>
      <c r="LL242"/>
      <c r="LM242"/>
      <c r="LN242"/>
      <c r="LO242"/>
      <c r="LP242"/>
      <c r="LQ242"/>
      <c r="LR242"/>
      <c r="LS242"/>
      <c r="LT242"/>
      <c r="LU242"/>
      <c r="LV242"/>
      <c r="LW242"/>
      <c r="LX242"/>
      <c r="LY242"/>
      <c r="LZ242"/>
      <c r="MA242"/>
      <c r="MB242"/>
      <c r="MC242"/>
      <c r="MD242"/>
      <c r="ME242"/>
      <c r="MF242"/>
      <c r="MG242"/>
      <c r="MH242"/>
      <c r="MI242"/>
      <c r="MJ242"/>
      <c r="MK242"/>
      <c r="ML242"/>
      <c r="MM242"/>
      <c r="MN242"/>
      <c r="MO242"/>
      <c r="MP242"/>
      <c r="MQ242"/>
      <c r="MR242"/>
      <c r="MS242"/>
      <c r="MT242"/>
      <c r="MU242"/>
      <c r="MV242"/>
      <c r="MW242"/>
      <c r="MX242"/>
      <c r="MY242"/>
      <c r="MZ242"/>
      <c r="NA242"/>
      <c r="NB242"/>
      <c r="NC242"/>
      <c r="ND242"/>
      <c r="NE242"/>
      <c r="NF242"/>
      <c r="NG242"/>
      <c r="NH242"/>
      <c r="NI242"/>
      <c r="NJ242"/>
      <c r="NK242"/>
      <c r="NL242"/>
      <c r="NM242"/>
      <c r="NN242"/>
      <c r="NO242"/>
      <c r="NP242"/>
      <c r="NQ242"/>
      <c r="NR242"/>
      <c r="NS242"/>
      <c r="NT242"/>
      <c r="NU242"/>
      <c r="NV242"/>
      <c r="NW242"/>
      <c r="NX242"/>
      <c r="NY242"/>
      <c r="NZ242"/>
      <c r="OA242"/>
      <c r="OB242"/>
      <c r="OC242"/>
      <c r="OD242"/>
      <c r="OE242"/>
      <c r="OF242"/>
      <c r="OG242"/>
      <c r="OH242"/>
      <c r="OI242"/>
      <c r="OJ242"/>
      <c r="OK242"/>
      <c r="OL242"/>
      <c r="OM242"/>
      <c r="ON242"/>
      <c r="OO242"/>
      <c r="OP242"/>
      <c r="OQ242"/>
      <c r="OR242"/>
      <c r="OS242"/>
      <c r="OT242"/>
      <c r="OU242"/>
      <c r="OV242"/>
      <c r="OW242"/>
      <c r="OX242"/>
      <c r="OY242"/>
      <c r="OZ242"/>
      <c r="PA242"/>
      <c r="PB242"/>
      <c r="PC242"/>
      <c r="PD242"/>
      <c r="PE242"/>
      <c r="PF242"/>
      <c r="PG242"/>
      <c r="PH242"/>
      <c r="PI242"/>
      <c r="PJ242"/>
      <c r="PK242"/>
      <c r="PL242"/>
      <c r="PM242"/>
      <c r="PN242"/>
      <c r="PO242"/>
      <c r="PP242"/>
      <c r="PQ242"/>
      <c r="PR242"/>
      <c r="PS242"/>
      <c r="PT242"/>
      <c r="PU242"/>
      <c r="PV242"/>
      <c r="PW242"/>
      <c r="PX242"/>
      <c r="PY242"/>
      <c r="PZ242"/>
      <c r="QA242"/>
      <c r="QB242"/>
      <c r="QC242"/>
      <c r="QD242"/>
      <c r="QE242"/>
      <c r="QF242"/>
      <c r="QG242"/>
      <c r="QH242"/>
      <c r="QI242"/>
      <c r="QJ242"/>
      <c r="QK242"/>
      <c r="QL242"/>
      <c r="QM242"/>
      <c r="QN242"/>
      <c r="QO242"/>
      <c r="QP242"/>
      <c r="QQ242"/>
      <c r="QR242"/>
      <c r="QS242"/>
      <c r="QT242"/>
      <c r="QU242"/>
      <c r="QV242"/>
      <c r="QW242"/>
      <c r="QX242"/>
      <c r="QY242"/>
      <c r="QZ242"/>
      <c r="RA242"/>
      <c r="RB242"/>
      <c r="RC242"/>
      <c r="RD242"/>
      <c r="RE242"/>
      <c r="RF242"/>
      <c r="RG242"/>
      <c r="RH242"/>
      <c r="RI242"/>
      <c r="RJ242"/>
      <c r="RK242"/>
      <c r="RL242"/>
      <c r="RM242"/>
      <c r="RN242"/>
      <c r="RO242"/>
      <c r="RP242"/>
      <c r="RQ242"/>
      <c r="RR242"/>
      <c r="RS242"/>
      <c r="RT242"/>
      <c r="RU242"/>
      <c r="RV242"/>
      <c r="RW242"/>
      <c r="RX242"/>
      <c r="RY242"/>
      <c r="RZ242"/>
      <c r="SA242"/>
      <c r="SB242"/>
      <c r="SC242"/>
      <c r="SD242"/>
      <c r="SE242"/>
      <c r="SF242"/>
      <c r="SG242"/>
      <c r="SH242"/>
      <c r="SI242"/>
      <c r="SJ242"/>
      <c r="SK242"/>
      <c r="SL242"/>
      <c r="SM242"/>
      <c r="SN242"/>
      <c r="SO242"/>
      <c r="SP242"/>
      <c r="SQ242"/>
      <c r="SR242"/>
      <c r="SS242"/>
      <c r="ST242"/>
      <c r="SU242"/>
      <c r="SV242"/>
      <c r="SW242"/>
      <c r="SX242"/>
      <c r="SY242"/>
      <c r="SZ242"/>
      <c r="TA242"/>
      <c r="TB242"/>
      <c r="TC242"/>
      <c r="TD242"/>
      <c r="TE242"/>
      <c r="TF242"/>
      <c r="TG242"/>
      <c r="TH242"/>
      <c r="TI242"/>
      <c r="TJ242"/>
      <c r="TK242"/>
      <c r="TL242"/>
      <c r="TM242"/>
      <c r="TN242"/>
      <c r="TO242"/>
      <c r="TP242"/>
      <c r="TQ242"/>
      <c r="TR242"/>
      <c r="TS242"/>
      <c r="TT242"/>
      <c r="TU242"/>
      <c r="TV242"/>
      <c r="TW242"/>
      <c r="TX242"/>
      <c r="TY242"/>
      <c r="TZ242"/>
      <c r="UA242"/>
      <c r="UB242"/>
      <c r="UC242"/>
      <c r="UD242"/>
      <c r="UE242"/>
      <c r="UF242"/>
      <c r="UG242"/>
      <c r="UH242"/>
      <c r="UI242"/>
      <c r="UJ242"/>
      <c r="UK242"/>
      <c r="UL242"/>
      <c r="UM242"/>
      <c r="UN242"/>
      <c r="UO242"/>
      <c r="UP242"/>
      <c r="UQ242"/>
      <c r="UR242"/>
      <c r="US242"/>
      <c r="UT242"/>
      <c r="UU242"/>
      <c r="UV242"/>
      <c r="UW242"/>
      <c r="UX242"/>
      <c r="UY242"/>
      <c r="UZ242"/>
      <c r="VA242"/>
      <c r="VB242"/>
      <c r="VC242"/>
      <c r="VD242"/>
      <c r="VE242"/>
      <c r="VF242"/>
      <c r="VG242"/>
      <c r="VH242"/>
      <c r="VI242"/>
      <c r="VJ242"/>
      <c r="VK242"/>
      <c r="VL242"/>
      <c r="VM242"/>
      <c r="VN242"/>
      <c r="VO242"/>
      <c r="VP242"/>
      <c r="VQ242"/>
      <c r="VR242"/>
      <c r="VS242"/>
      <c r="VT242"/>
      <c r="VU242"/>
      <c r="VV242"/>
      <c r="VW242"/>
      <c r="VX242"/>
      <c r="VY242"/>
      <c r="VZ242"/>
      <c r="WA242"/>
      <c r="WB242"/>
      <c r="WC242"/>
      <c r="WD242"/>
      <c r="WE242"/>
      <c r="WF242"/>
      <c r="WG242"/>
      <c r="WH242"/>
      <c r="WI242"/>
      <c r="WJ242"/>
      <c r="WK242"/>
      <c r="WL242"/>
      <c r="WM242"/>
      <c r="WN242"/>
      <c r="WO242"/>
      <c r="WP242"/>
      <c r="WQ242"/>
      <c r="WR242"/>
      <c r="WS242"/>
      <c r="WT242"/>
      <c r="WU242"/>
      <c r="WV242"/>
      <c r="WW242"/>
      <c r="WX242"/>
      <c r="WY242"/>
      <c r="WZ242"/>
      <c r="XA242"/>
      <c r="XB242"/>
      <c r="XC242"/>
      <c r="XD242"/>
      <c r="XE242"/>
      <c r="XF242"/>
      <c r="XG242"/>
      <c r="XH242"/>
      <c r="XI242"/>
      <c r="XJ242"/>
      <c r="XK242"/>
      <c r="XL242"/>
      <c r="XM242"/>
      <c r="XN242"/>
      <c r="XO242"/>
      <c r="XP242"/>
      <c r="XQ242"/>
      <c r="XR242"/>
      <c r="XS242"/>
      <c r="XT242"/>
      <c r="XU242"/>
      <c r="XV242"/>
      <c r="XW242"/>
      <c r="XX242"/>
      <c r="XY242"/>
      <c r="XZ242"/>
      <c r="YA242"/>
      <c r="YB242"/>
      <c r="YC242"/>
      <c r="YD242"/>
      <c r="YE242"/>
      <c r="YF242"/>
      <c r="YG242"/>
      <c r="YH242"/>
      <c r="YI242"/>
      <c r="YJ242"/>
      <c r="YK242"/>
      <c r="YL242"/>
      <c r="YM242"/>
      <c r="YN242"/>
      <c r="YO242"/>
      <c r="YP242"/>
      <c r="YQ242"/>
      <c r="YR242"/>
      <c r="YS242"/>
      <c r="YT242"/>
      <c r="YU242"/>
      <c r="YV242"/>
      <c r="YW242"/>
      <c r="YX242"/>
      <c r="YY242"/>
      <c r="YZ242"/>
      <c r="ZA242"/>
      <c r="ZB242"/>
      <c r="ZC242"/>
      <c r="ZD242"/>
      <c r="ZE242"/>
      <c r="ZF242"/>
      <c r="ZG242"/>
      <c r="ZH242"/>
      <c r="ZI242"/>
      <c r="ZJ242"/>
      <c r="ZK242"/>
      <c r="ZL242"/>
      <c r="ZM242"/>
      <c r="ZN242"/>
      <c r="ZO242"/>
      <c r="ZP242"/>
      <c r="ZQ242"/>
      <c r="ZR242"/>
      <c r="ZS242"/>
      <c r="ZT242"/>
      <c r="ZU242"/>
      <c r="ZV242"/>
      <c r="ZW242"/>
      <c r="ZX242"/>
      <c r="ZY242"/>
      <c r="ZZ242" s="52"/>
      <c r="AAA242" s="192"/>
      <c r="AAD242" s="90"/>
      <c r="AAE242" s="520">
        <f>IF(AND(S.AC.InvolveMeeting2="Y",S.AC.CommitteeInvolved="Y"),1,0)</f>
        <v>0</v>
      </c>
      <c r="AAF242" s="90" t="s">
        <v>0</v>
      </c>
      <c r="AAG242" s="73">
        <f t="shared" si="181"/>
        <v>2</v>
      </c>
      <c r="AAH242" s="73">
        <f>G242</f>
        <v>2</v>
      </c>
      <c r="AAI242" s="60"/>
      <c r="AAJ242" s="55"/>
      <c r="AAK242" s="55"/>
      <c r="AAL242" s="90"/>
    </row>
    <row r="243" spans="1:714" s="23" customFormat="1" ht="15" hidden="1" customHeight="1" outlineLevel="3" thickBot="1">
      <c r="A243" s="171"/>
      <c r="B243" s="661" t="s">
        <v>216</v>
      </c>
      <c r="C243" s="377" t="s">
        <v>17</v>
      </c>
      <c r="D243" s="452"/>
      <c r="E243" s="453"/>
      <c r="F243" s="453"/>
      <c r="G243" s="453"/>
      <c r="H243" s="453"/>
      <c r="I243" s="244"/>
      <c r="J243" s="193"/>
      <c r="K243" s="193"/>
      <c r="L243" s="46"/>
      <c r="M243" s="46"/>
      <c r="N243" s="46"/>
      <c r="O243" s="46"/>
      <c r="P243" s="46"/>
      <c r="Q243" s="46"/>
      <c r="R243" s="46"/>
      <c r="S243" s="46"/>
      <c r="T243" s="46"/>
      <c r="U243" s="46"/>
      <c r="V243" s="46"/>
      <c r="W243" s="46"/>
      <c r="X243" s="46"/>
      <c r="Y243" s="46"/>
      <c r="Z243" s="46"/>
      <c r="AA243" s="46"/>
      <c r="AB243" s="46"/>
      <c r="AC243" s="46"/>
      <c r="AD243" s="46"/>
      <c r="AE243" s="46"/>
      <c r="AF243" s="46"/>
      <c r="AG243" s="46"/>
      <c r="AH243" s="46"/>
      <c r="AI243" s="46"/>
      <c r="AJ243" s="46"/>
      <c r="AK243" s="46"/>
      <c r="AL243" s="46"/>
      <c r="AM243" s="46"/>
      <c r="AN243" s="46"/>
      <c r="AO243" s="46"/>
      <c r="AP243" s="46"/>
      <c r="AQ243" s="46"/>
      <c r="AR243" s="46"/>
      <c r="AS243" s="46"/>
      <c r="AT243" s="46"/>
      <c r="AU243" s="46"/>
      <c r="AV243" s="46"/>
      <c r="AW243" s="46"/>
      <c r="AX243" s="46"/>
      <c r="AY243" s="46"/>
      <c r="AZ243" s="46"/>
      <c r="BA243" s="46"/>
      <c r="BB243" s="46"/>
      <c r="BC243" s="46"/>
      <c r="BD243" s="46"/>
      <c r="BE243" s="46"/>
      <c r="BF243" s="46"/>
      <c r="BG243" s="46"/>
      <c r="BH243" s="46"/>
      <c r="BI243" s="46"/>
      <c r="BJ243" s="46"/>
      <c r="BK243" s="46"/>
      <c r="BL243" s="46"/>
      <c r="BM243" s="46"/>
      <c r="BN243" s="46"/>
      <c r="BO243" s="46"/>
      <c r="BP243" s="46"/>
      <c r="BQ243" s="46"/>
      <c r="BR243" s="46"/>
      <c r="BS243" s="46"/>
      <c r="BT243" s="46"/>
      <c r="BU243" s="46"/>
      <c r="BV243" s="46"/>
      <c r="BW243" s="46"/>
      <c r="BX243" s="46"/>
      <c r="BY243" s="46"/>
      <c r="BZ243" s="46"/>
      <c r="CA243" s="46"/>
      <c r="CB243" s="46"/>
      <c r="CC243" s="46"/>
      <c r="CD243" s="46"/>
      <c r="CE243" s="46"/>
      <c r="CF243" s="46"/>
      <c r="CG243" s="46"/>
      <c r="CH243" s="46"/>
      <c r="CI243" s="46"/>
      <c r="CJ243" s="46"/>
      <c r="CK243" s="46"/>
      <c r="CL243" s="46"/>
      <c r="CM243" s="46"/>
      <c r="CN243" s="46"/>
      <c r="CO243" s="46"/>
      <c r="CP243" s="46"/>
      <c r="CQ243" s="46"/>
      <c r="CR243" s="46"/>
      <c r="CS243" s="46"/>
      <c r="CT243" s="46"/>
      <c r="CU243" s="46"/>
      <c r="CV243" s="46"/>
      <c r="CW243" s="46"/>
      <c r="CX243" s="46"/>
      <c r="CY243" s="46"/>
      <c r="CZ243" s="46"/>
      <c r="DA243" s="46"/>
      <c r="DB243" s="46"/>
      <c r="DC243" s="46"/>
      <c r="DD243" s="46"/>
      <c r="DE243" s="46"/>
      <c r="DF243" s="46"/>
      <c r="DG243" s="46"/>
      <c r="DH243" s="46"/>
      <c r="DI243" s="46"/>
      <c r="DJ243" s="46"/>
      <c r="DK243" s="46"/>
      <c r="DL243" s="46"/>
      <c r="DM243" s="46"/>
      <c r="DN243" s="46"/>
      <c r="DO243" s="46"/>
      <c r="DP243" s="46"/>
      <c r="DQ243"/>
      <c r="DR243"/>
      <c r="DS243"/>
      <c r="DT243"/>
      <c r="DU243"/>
      <c r="DV243"/>
      <c r="DW243"/>
      <c r="DX243"/>
      <c r="DY243"/>
      <c r="DZ243"/>
      <c r="EA243"/>
      <c r="EB243"/>
      <c r="EC243"/>
      <c r="ED243"/>
      <c r="EE243"/>
      <c r="EF243"/>
      <c r="EG243"/>
      <c r="EH243"/>
      <c r="EI243"/>
      <c r="EJ243"/>
      <c r="EK243"/>
      <c r="EL243"/>
      <c r="EM243"/>
      <c r="EN243"/>
      <c r="EO243"/>
      <c r="EP243"/>
      <c r="EQ243"/>
      <c r="ER243"/>
      <c r="ES243"/>
      <c r="ET243"/>
      <c r="EU243"/>
      <c r="EV243"/>
      <c r="EW243"/>
      <c r="EX243"/>
      <c r="EY243"/>
      <c r="EZ243"/>
      <c r="FA243"/>
      <c r="FB243"/>
      <c r="FC243"/>
      <c r="FD243"/>
      <c r="FE243"/>
      <c r="FF243"/>
      <c r="FG243"/>
      <c r="FH243"/>
      <c r="FI243"/>
      <c r="FJ243"/>
      <c r="FK243"/>
      <c r="FL243"/>
      <c r="FM243"/>
      <c r="FN243"/>
      <c r="FO243"/>
      <c r="FP243"/>
      <c r="FQ243"/>
      <c r="FR243"/>
      <c r="FS243"/>
      <c r="FT243"/>
      <c r="FU243"/>
      <c r="FV243"/>
      <c r="FW243"/>
      <c r="FX243"/>
      <c r="FY243"/>
      <c r="FZ243"/>
      <c r="GA243"/>
      <c r="GB243"/>
      <c r="GC243"/>
      <c r="GD243"/>
      <c r="GE243"/>
      <c r="GF243"/>
      <c r="GG243"/>
      <c r="GH243"/>
      <c r="GI243"/>
      <c r="GJ243"/>
      <c r="GK243"/>
      <c r="GL243"/>
      <c r="GM243"/>
      <c r="GN243"/>
      <c r="GO243"/>
      <c r="GP243"/>
      <c r="GQ243"/>
      <c r="GR243"/>
      <c r="GS243"/>
      <c r="GT243"/>
      <c r="GU243"/>
      <c r="GV243"/>
      <c r="GW243"/>
      <c r="GX243"/>
      <c r="GY243"/>
      <c r="GZ243"/>
      <c r="HA243"/>
      <c r="HB243"/>
      <c r="HC243"/>
      <c r="HD243"/>
      <c r="HE243"/>
      <c r="HF243"/>
      <c r="HG243"/>
      <c r="HH243"/>
      <c r="HI243"/>
      <c r="HJ243"/>
      <c r="HK243"/>
      <c r="HL243"/>
      <c r="HM243"/>
      <c r="HN243"/>
      <c r="HO243"/>
      <c r="HP243"/>
      <c r="HQ243"/>
      <c r="HR243"/>
      <c r="HS243"/>
      <c r="HT243"/>
      <c r="HU243"/>
      <c r="HV243"/>
      <c r="HW243"/>
      <c r="HX243"/>
      <c r="HY243"/>
      <c r="HZ243"/>
      <c r="IA243"/>
      <c r="IB243"/>
      <c r="IC243"/>
      <c r="ID243"/>
      <c r="IE243"/>
      <c r="IF243"/>
      <c r="IG243"/>
      <c r="IH243"/>
      <c r="II243"/>
      <c r="IJ243"/>
      <c r="IK243"/>
      <c r="IL243"/>
      <c r="IM243"/>
      <c r="IN243"/>
      <c r="IO243"/>
      <c r="IP243"/>
      <c r="IQ243"/>
      <c r="IR243"/>
      <c r="IS243"/>
      <c r="IT243"/>
      <c r="IU243"/>
      <c r="IV243"/>
      <c r="IW243"/>
      <c r="IX243"/>
      <c r="IY243"/>
      <c r="IZ243"/>
      <c r="JA243"/>
      <c r="JB243"/>
      <c r="JC243"/>
      <c r="JD243"/>
      <c r="JE243"/>
      <c r="JF243"/>
      <c r="JG243"/>
      <c r="JH243"/>
      <c r="JI243"/>
      <c r="JJ243"/>
      <c r="JK243"/>
      <c r="JL243"/>
      <c r="JM243"/>
      <c r="JN243"/>
      <c r="JO243"/>
      <c r="JP243"/>
      <c r="JQ243"/>
      <c r="JR243"/>
      <c r="JS243"/>
      <c r="JT243"/>
      <c r="JU243"/>
      <c r="JV243"/>
      <c r="JW243"/>
      <c r="JX243"/>
      <c r="JY243"/>
      <c r="JZ243"/>
      <c r="KA243"/>
      <c r="KB243"/>
      <c r="KC243"/>
      <c r="KD243"/>
      <c r="KE243"/>
      <c r="KF243"/>
      <c r="KG243"/>
      <c r="KH243"/>
      <c r="KI243"/>
      <c r="KJ243"/>
      <c r="KK243"/>
      <c r="KL243"/>
      <c r="KM243"/>
      <c r="KN243"/>
      <c r="KO243"/>
      <c r="KP243"/>
      <c r="KQ243"/>
      <c r="KR243"/>
      <c r="KS243"/>
      <c r="KT243"/>
      <c r="KU243"/>
      <c r="KV243"/>
      <c r="KW243"/>
      <c r="KX243"/>
      <c r="KY243"/>
      <c r="KZ243"/>
      <c r="LA243"/>
      <c r="LB243"/>
      <c r="LC243"/>
      <c r="LD243"/>
      <c r="LE243"/>
      <c r="LF243"/>
      <c r="LG243"/>
      <c r="LH243"/>
      <c r="LI243"/>
      <c r="LJ243"/>
      <c r="LK243"/>
      <c r="LL243"/>
      <c r="LM243"/>
      <c r="LN243"/>
      <c r="LO243"/>
      <c r="LP243"/>
      <c r="LQ243"/>
      <c r="LR243"/>
      <c r="LS243"/>
      <c r="LT243"/>
      <c r="LU243"/>
      <c r="LV243"/>
      <c r="LW243"/>
      <c r="LX243"/>
      <c r="LY243"/>
      <c r="LZ243"/>
      <c r="MA243"/>
      <c r="MB243"/>
      <c r="MC243"/>
      <c r="MD243"/>
      <c r="ME243"/>
      <c r="MF243"/>
      <c r="MG243"/>
      <c r="MH243"/>
      <c r="MI243"/>
      <c r="MJ243"/>
      <c r="MK243"/>
      <c r="ML243"/>
      <c r="MM243"/>
      <c r="MN243"/>
      <c r="MO243"/>
      <c r="MP243"/>
      <c r="MQ243"/>
      <c r="MR243"/>
      <c r="MS243"/>
      <c r="MT243"/>
      <c r="MU243"/>
      <c r="MV243"/>
      <c r="MW243"/>
      <c r="MX243"/>
      <c r="MY243"/>
      <c r="MZ243"/>
      <c r="NA243"/>
      <c r="NB243"/>
      <c r="NC243"/>
      <c r="ND243"/>
      <c r="NE243"/>
      <c r="NF243"/>
      <c r="NG243"/>
      <c r="NH243"/>
      <c r="NI243"/>
      <c r="NJ243"/>
      <c r="NK243"/>
      <c r="NL243"/>
      <c r="NM243"/>
      <c r="NN243"/>
      <c r="NO243"/>
      <c r="NP243"/>
      <c r="NQ243"/>
      <c r="NR243"/>
      <c r="NS243"/>
      <c r="NT243"/>
      <c r="NU243"/>
      <c r="NV243"/>
      <c r="NW243"/>
      <c r="NX243"/>
      <c r="NY243"/>
      <c r="NZ243"/>
      <c r="OA243"/>
      <c r="OB243"/>
      <c r="OC243"/>
      <c r="OD243"/>
      <c r="OE243"/>
      <c r="OF243"/>
      <c r="OG243"/>
      <c r="OH243"/>
      <c r="OI243"/>
      <c r="OJ243"/>
      <c r="OK243"/>
      <c r="OL243"/>
      <c r="OM243"/>
      <c r="ON243"/>
      <c r="OO243"/>
      <c r="OP243"/>
      <c r="OQ243"/>
      <c r="OR243"/>
      <c r="OS243"/>
      <c r="OT243"/>
      <c r="OU243"/>
      <c r="OV243"/>
      <c r="OW243"/>
      <c r="OX243"/>
      <c r="OY243"/>
      <c r="OZ243"/>
      <c r="PA243"/>
      <c r="PB243"/>
      <c r="PC243"/>
      <c r="PD243"/>
      <c r="PE243"/>
      <c r="PF243"/>
      <c r="PG243"/>
      <c r="PH243"/>
      <c r="PI243"/>
      <c r="PJ243"/>
      <c r="PK243"/>
      <c r="PL243"/>
      <c r="PM243"/>
      <c r="PN243"/>
      <c r="PO243"/>
      <c r="PP243"/>
      <c r="PQ243"/>
      <c r="PR243"/>
      <c r="PS243"/>
      <c r="PT243"/>
      <c r="PU243"/>
      <c r="PV243"/>
      <c r="PW243"/>
      <c r="PX243"/>
      <c r="PY243"/>
      <c r="PZ243"/>
      <c r="QA243"/>
      <c r="QB243"/>
      <c r="QC243"/>
      <c r="QD243"/>
      <c r="QE243"/>
      <c r="QF243"/>
      <c r="QG243"/>
      <c r="QH243"/>
      <c r="QI243"/>
      <c r="QJ243"/>
      <c r="QK243"/>
      <c r="QL243"/>
      <c r="QM243"/>
      <c r="QN243"/>
      <c r="QO243"/>
      <c r="QP243"/>
      <c r="QQ243"/>
      <c r="QR243"/>
      <c r="QS243"/>
      <c r="QT243"/>
      <c r="QU243"/>
      <c r="QV243"/>
      <c r="QW243"/>
      <c r="QX243"/>
      <c r="QY243"/>
      <c r="QZ243"/>
      <c r="RA243"/>
      <c r="RB243"/>
      <c r="RC243"/>
      <c r="RD243"/>
      <c r="RE243"/>
      <c r="RF243"/>
      <c r="RG243"/>
      <c r="RH243"/>
      <c r="RI243"/>
      <c r="RJ243"/>
      <c r="RK243"/>
      <c r="RL243"/>
      <c r="RM243"/>
      <c r="RN243"/>
      <c r="RO243"/>
      <c r="RP243"/>
      <c r="RQ243"/>
      <c r="RR243"/>
      <c r="RS243"/>
      <c r="RT243"/>
      <c r="RU243"/>
      <c r="RV243"/>
      <c r="RW243"/>
      <c r="RX243"/>
      <c r="RY243"/>
      <c r="RZ243"/>
      <c r="SA243"/>
      <c r="SB243"/>
      <c r="SC243"/>
      <c r="SD243"/>
      <c r="SE243"/>
      <c r="SF243"/>
      <c r="SG243"/>
      <c r="SH243"/>
      <c r="SI243"/>
      <c r="SJ243"/>
      <c r="SK243"/>
      <c r="SL243"/>
      <c r="SM243"/>
      <c r="SN243"/>
      <c r="SO243"/>
      <c r="SP243"/>
      <c r="SQ243"/>
      <c r="SR243"/>
      <c r="SS243"/>
      <c r="ST243"/>
      <c r="SU243"/>
      <c r="SV243"/>
      <c r="SW243"/>
      <c r="SX243"/>
      <c r="SY243"/>
      <c r="SZ243"/>
      <c r="TA243"/>
      <c r="TB243"/>
      <c r="TC243"/>
      <c r="TD243"/>
      <c r="TE243"/>
      <c r="TF243"/>
      <c r="TG243"/>
      <c r="TH243"/>
      <c r="TI243"/>
      <c r="TJ243"/>
      <c r="TK243"/>
      <c r="TL243"/>
      <c r="TM243"/>
      <c r="TN243"/>
      <c r="TO243"/>
      <c r="TP243"/>
      <c r="TQ243"/>
      <c r="TR243"/>
      <c r="TS243"/>
      <c r="TT243"/>
      <c r="TU243"/>
      <c r="TV243"/>
      <c r="TW243"/>
      <c r="TX243"/>
      <c r="TY243"/>
      <c r="TZ243"/>
      <c r="UA243"/>
      <c r="UB243"/>
      <c r="UC243"/>
      <c r="UD243"/>
      <c r="UE243"/>
      <c r="UF243"/>
      <c r="UG243"/>
      <c r="UH243"/>
      <c r="UI243"/>
      <c r="UJ243"/>
      <c r="UK243"/>
      <c r="UL243"/>
      <c r="UM243"/>
      <c r="UN243"/>
      <c r="UO243"/>
      <c r="UP243"/>
      <c r="UQ243"/>
      <c r="UR243"/>
      <c r="US243"/>
      <c r="UT243"/>
      <c r="UU243"/>
      <c r="UV243"/>
      <c r="UW243"/>
      <c r="UX243"/>
      <c r="UY243"/>
      <c r="UZ243"/>
      <c r="VA243"/>
      <c r="VB243"/>
      <c r="VC243"/>
      <c r="VD243"/>
      <c r="VE243"/>
      <c r="VF243"/>
      <c r="VG243"/>
      <c r="VH243"/>
      <c r="VI243"/>
      <c r="VJ243"/>
      <c r="VK243"/>
      <c r="VL243"/>
      <c r="VM243"/>
      <c r="VN243"/>
      <c r="VO243"/>
      <c r="VP243"/>
      <c r="VQ243"/>
      <c r="VR243"/>
      <c r="VS243"/>
      <c r="VT243"/>
      <c r="VU243"/>
      <c r="VV243"/>
      <c r="VW243"/>
      <c r="VX243"/>
      <c r="VY243"/>
      <c r="VZ243"/>
      <c r="WA243"/>
      <c r="WB243"/>
      <c r="WC243"/>
      <c r="WD243"/>
      <c r="WE243"/>
      <c r="WF243"/>
      <c r="WG243"/>
      <c r="WH243"/>
      <c r="WI243"/>
      <c r="WJ243"/>
      <c r="WK243"/>
      <c r="WL243"/>
      <c r="WM243"/>
      <c r="WN243"/>
      <c r="WO243"/>
      <c r="WP243"/>
      <c r="WQ243"/>
      <c r="WR243"/>
      <c r="WS243"/>
      <c r="WT243"/>
      <c r="WU243"/>
      <c r="WV243"/>
      <c r="WW243"/>
      <c r="WX243"/>
      <c r="WY243"/>
      <c r="WZ243"/>
      <c r="XA243"/>
      <c r="XB243"/>
      <c r="XC243"/>
      <c r="XD243"/>
      <c r="XE243"/>
      <c r="XF243"/>
      <c r="XG243"/>
      <c r="XH243"/>
      <c r="XI243"/>
      <c r="XJ243"/>
      <c r="XK243"/>
      <c r="XL243"/>
      <c r="XM243"/>
      <c r="XN243"/>
      <c r="XO243"/>
      <c r="XP243"/>
      <c r="XQ243"/>
      <c r="XR243"/>
      <c r="XS243"/>
      <c r="XT243"/>
      <c r="XU243"/>
      <c r="XV243"/>
      <c r="XW243"/>
      <c r="XX243"/>
      <c r="XY243"/>
      <c r="XZ243"/>
      <c r="YA243"/>
      <c r="YB243"/>
      <c r="YC243"/>
      <c r="YD243"/>
      <c r="YE243"/>
      <c r="YF243"/>
      <c r="YG243"/>
      <c r="YH243"/>
      <c r="YI243"/>
      <c r="YJ243"/>
      <c r="YK243"/>
      <c r="YL243"/>
      <c r="YM243"/>
      <c r="YN243"/>
      <c r="YO243"/>
      <c r="YP243"/>
      <c r="YQ243"/>
      <c r="YR243"/>
      <c r="YS243"/>
      <c r="YT243"/>
      <c r="YU243"/>
      <c r="YV243"/>
      <c r="YW243"/>
      <c r="YX243"/>
      <c r="YY243"/>
      <c r="YZ243"/>
      <c r="ZA243"/>
      <c r="ZB243"/>
      <c r="ZC243"/>
      <c r="ZD243"/>
      <c r="ZE243"/>
      <c r="ZF243"/>
      <c r="ZG243"/>
      <c r="ZH243"/>
      <c r="ZI243"/>
      <c r="ZJ243"/>
      <c r="ZK243"/>
      <c r="ZL243"/>
      <c r="ZM243"/>
      <c r="ZN243"/>
      <c r="ZO243"/>
      <c r="ZP243"/>
      <c r="ZQ243"/>
      <c r="ZR243"/>
      <c r="ZS243"/>
      <c r="ZT243"/>
      <c r="ZU243"/>
      <c r="ZV243"/>
      <c r="ZW243"/>
      <c r="ZX243"/>
      <c r="ZY243"/>
      <c r="ZZ243" s="52"/>
      <c r="AAA243" s="192"/>
      <c r="AAD243" s="90"/>
      <c r="AAE243" s="520">
        <f>IF(AND(S.AC.InvolveMeeting2="Y",S.AC.CommitteeInvolved="Y",S.AC.Presentation2="Y"),1,0)</f>
        <v>0</v>
      </c>
      <c r="AAF243" s="190" t="s">
        <v>52</v>
      </c>
      <c r="AAG243" s="39"/>
      <c r="AAH243" s="39"/>
      <c r="AAI243" s="39"/>
      <c r="AAJ243" s="55"/>
      <c r="AAK243" s="55"/>
      <c r="AAL243" s="90"/>
    </row>
    <row r="244" spans="1:714" s="23" customFormat="1" ht="15" hidden="1" customHeight="1" outlineLevel="3">
      <c r="A244" s="171"/>
      <c r="B244" s="662" t="s">
        <v>156</v>
      </c>
      <c r="C244" s="362" t="s">
        <v>0</v>
      </c>
      <c r="D244" s="454"/>
      <c r="E244" s="442"/>
      <c r="F244" s="442"/>
      <c r="G244" s="442"/>
      <c r="H244" s="442"/>
      <c r="I244" s="244"/>
      <c r="J244" s="193"/>
      <c r="K244" s="193"/>
      <c r="L244" s="46"/>
      <c r="M244" s="46"/>
      <c r="N244" s="46"/>
      <c r="O244" s="46"/>
      <c r="P244" s="46"/>
      <c r="Q244" s="46"/>
      <c r="R244" s="46"/>
      <c r="S244" s="46"/>
      <c r="T244" s="46"/>
      <c r="U244" s="46"/>
      <c r="V244" s="46"/>
      <c r="W244" s="46"/>
      <c r="X244" s="46"/>
      <c r="Y244" s="46"/>
      <c r="Z244" s="46"/>
      <c r="AA244" s="46"/>
      <c r="AB244" s="46"/>
      <c r="AC244" s="46"/>
      <c r="AD244" s="46"/>
      <c r="AE244" s="46"/>
      <c r="AF244" s="46"/>
      <c r="AG244" s="46"/>
      <c r="AH244" s="46"/>
      <c r="AI244" s="46"/>
      <c r="AJ244" s="46"/>
      <c r="AK244" s="46"/>
      <c r="AL244" s="46"/>
      <c r="AM244" s="46"/>
      <c r="AN244" s="46"/>
      <c r="AO244" s="46"/>
      <c r="AP244" s="46"/>
      <c r="AQ244" s="46"/>
      <c r="AR244" s="46"/>
      <c r="AS244" s="46"/>
      <c r="AT244" s="46"/>
      <c r="AU244" s="46"/>
      <c r="AV244" s="46"/>
      <c r="AW244" s="46"/>
      <c r="AX244" s="46"/>
      <c r="AY244" s="46"/>
      <c r="AZ244" s="46"/>
      <c r="BA244" s="46"/>
      <c r="BB244" s="46"/>
      <c r="BC244" s="46"/>
      <c r="BD244" s="46"/>
      <c r="BE244" s="46"/>
      <c r="BF244" s="46"/>
      <c r="BG244" s="46"/>
      <c r="BH244" s="46"/>
      <c r="BI244" s="46"/>
      <c r="BJ244" s="46"/>
      <c r="BK244" s="46"/>
      <c r="BL244" s="46"/>
      <c r="BM244" s="46"/>
      <c r="BN244" s="46"/>
      <c r="BO244" s="46"/>
      <c r="BP244" s="46"/>
      <c r="BQ244" s="46"/>
      <c r="BR244" s="46"/>
      <c r="BS244" s="46"/>
      <c r="BT244" s="46"/>
      <c r="BU244" s="46"/>
      <c r="BV244" s="46"/>
      <c r="BW244" s="46"/>
      <c r="BX244" s="46"/>
      <c r="BY244" s="46"/>
      <c r="BZ244" s="46"/>
      <c r="CA244" s="46"/>
      <c r="CB244" s="46"/>
      <c r="CC244" s="46"/>
      <c r="CD244" s="46"/>
      <c r="CE244" s="46"/>
      <c r="CF244" s="46"/>
      <c r="CG244" s="46"/>
      <c r="CH244" s="46"/>
      <c r="CI244" s="46"/>
      <c r="CJ244" s="46"/>
      <c r="CK244" s="46"/>
      <c r="CL244" s="46"/>
      <c r="CM244" s="46"/>
      <c r="CN244" s="46"/>
      <c r="CO244" s="46"/>
      <c r="CP244" s="46"/>
      <c r="CQ244" s="46"/>
      <c r="CR244" s="46"/>
      <c r="CS244" s="46"/>
      <c r="CT244" s="46"/>
      <c r="CU244" s="46"/>
      <c r="CV244" s="46"/>
      <c r="CW244" s="46"/>
      <c r="CX244" s="46"/>
      <c r="CY244" s="46"/>
      <c r="CZ244" s="46"/>
      <c r="DA244" s="46"/>
      <c r="DB244" s="46"/>
      <c r="DC244" s="46"/>
      <c r="DD244" s="46"/>
      <c r="DE244" s="46"/>
      <c r="DF244" s="46"/>
      <c r="DG244" s="46"/>
      <c r="DH244" s="46"/>
      <c r="DI244" s="46"/>
      <c r="DJ244" s="46"/>
      <c r="DK244" s="46"/>
      <c r="DL244" s="46"/>
      <c r="DM244" s="46"/>
      <c r="DN244" s="46"/>
      <c r="DO244" s="46"/>
      <c r="DP244" s="46"/>
      <c r="DQ244"/>
      <c r="DR244"/>
      <c r="DS244"/>
      <c r="DT244"/>
      <c r="DU244"/>
      <c r="DV244"/>
      <c r="DW244"/>
      <c r="DX244"/>
      <c r="DY244"/>
      <c r="DZ244"/>
      <c r="EA244"/>
      <c r="EB244"/>
      <c r="EC244"/>
      <c r="ED244"/>
      <c r="EE244"/>
      <c r="EF244"/>
      <c r="EG244"/>
      <c r="EH244"/>
      <c r="EI244"/>
      <c r="EJ244"/>
      <c r="EK244"/>
      <c r="EL244"/>
      <c r="EM244"/>
      <c r="EN244"/>
      <c r="EO244"/>
      <c r="EP244"/>
      <c r="EQ244"/>
      <c r="ER244"/>
      <c r="ES244"/>
      <c r="ET244"/>
      <c r="EU244"/>
      <c r="EV244"/>
      <c r="EW244"/>
      <c r="EX244"/>
      <c r="EY244"/>
      <c r="EZ244"/>
      <c r="FA244"/>
      <c r="FB244"/>
      <c r="FC244"/>
      <c r="FD244"/>
      <c r="FE244"/>
      <c r="FF244"/>
      <c r="FG244"/>
      <c r="FH244"/>
      <c r="FI244"/>
      <c r="FJ244"/>
      <c r="FK244"/>
      <c r="FL244"/>
      <c r="FM244"/>
      <c r="FN244"/>
      <c r="FO244"/>
      <c r="FP244"/>
      <c r="FQ244"/>
      <c r="FR244"/>
      <c r="FS244"/>
      <c r="FT244"/>
      <c r="FU244"/>
      <c r="FV244"/>
      <c r="FW244"/>
      <c r="FX244"/>
      <c r="FY244"/>
      <c r="FZ244"/>
      <c r="GA244"/>
      <c r="GB244"/>
      <c r="GC244"/>
      <c r="GD244"/>
      <c r="GE244"/>
      <c r="GF244"/>
      <c r="GG244"/>
      <c r="GH244"/>
      <c r="GI244"/>
      <c r="GJ244"/>
      <c r="GK244"/>
      <c r="GL244"/>
      <c r="GM244"/>
      <c r="GN244"/>
      <c r="GO244"/>
      <c r="GP244"/>
      <c r="GQ244"/>
      <c r="GR244"/>
      <c r="GS244"/>
      <c r="GT244"/>
      <c r="GU244"/>
      <c r="GV244"/>
      <c r="GW244"/>
      <c r="GX244"/>
      <c r="GY244"/>
      <c r="GZ244"/>
      <c r="HA244"/>
      <c r="HB244"/>
      <c r="HC244"/>
      <c r="HD244"/>
      <c r="HE244"/>
      <c r="HF244"/>
      <c r="HG244"/>
      <c r="HH244"/>
      <c r="HI244"/>
      <c r="HJ244"/>
      <c r="HK244"/>
      <c r="HL244"/>
      <c r="HM244"/>
      <c r="HN244"/>
      <c r="HO244"/>
      <c r="HP244"/>
      <c r="HQ244"/>
      <c r="HR244"/>
      <c r="HS244"/>
      <c r="HT244"/>
      <c r="HU244"/>
      <c r="HV244"/>
      <c r="HW244"/>
      <c r="HX244"/>
      <c r="HY244"/>
      <c r="HZ244"/>
      <c r="IA244"/>
      <c r="IB244"/>
      <c r="IC244"/>
      <c r="ID244"/>
      <c r="IE244"/>
      <c r="IF244"/>
      <c r="IG244"/>
      <c r="IH244"/>
      <c r="II244"/>
      <c r="IJ244"/>
      <c r="IK244"/>
      <c r="IL244"/>
      <c r="IM244"/>
      <c r="IN244"/>
      <c r="IO244"/>
      <c r="IP244"/>
      <c r="IQ244"/>
      <c r="IR244"/>
      <c r="IS244"/>
      <c r="IT244"/>
      <c r="IU244"/>
      <c r="IV244"/>
      <c r="IW244"/>
      <c r="IX244"/>
      <c r="IY244"/>
      <c r="IZ244"/>
      <c r="JA244"/>
      <c r="JB244"/>
      <c r="JC244"/>
      <c r="JD244"/>
      <c r="JE244"/>
      <c r="JF244"/>
      <c r="JG244"/>
      <c r="JH244"/>
      <c r="JI244"/>
      <c r="JJ244"/>
      <c r="JK244"/>
      <c r="JL244"/>
      <c r="JM244"/>
      <c r="JN244"/>
      <c r="JO244"/>
      <c r="JP244"/>
      <c r="JQ244"/>
      <c r="JR244"/>
      <c r="JS244"/>
      <c r="JT244"/>
      <c r="JU244"/>
      <c r="JV244"/>
      <c r="JW244"/>
      <c r="JX244"/>
      <c r="JY244"/>
      <c r="JZ244"/>
      <c r="KA244"/>
      <c r="KB244"/>
      <c r="KC244"/>
      <c r="KD244"/>
      <c r="KE244"/>
      <c r="KF244"/>
      <c r="KG244"/>
      <c r="KH244"/>
      <c r="KI244"/>
      <c r="KJ244"/>
      <c r="KK244"/>
      <c r="KL244"/>
      <c r="KM244"/>
      <c r="KN244"/>
      <c r="KO244"/>
      <c r="KP244"/>
      <c r="KQ244"/>
      <c r="KR244"/>
      <c r="KS244"/>
      <c r="KT244"/>
      <c r="KU244"/>
      <c r="KV244"/>
      <c r="KW244"/>
      <c r="KX244"/>
      <c r="KY244"/>
      <c r="KZ244"/>
      <c r="LA244"/>
      <c r="LB244"/>
      <c r="LC244"/>
      <c r="LD244"/>
      <c r="LE244"/>
      <c r="LF244"/>
      <c r="LG244"/>
      <c r="LH244"/>
      <c r="LI244"/>
      <c r="LJ244"/>
      <c r="LK244"/>
      <c r="LL244"/>
      <c r="LM244"/>
      <c r="LN244"/>
      <c r="LO244"/>
      <c r="LP244"/>
      <c r="LQ244"/>
      <c r="LR244"/>
      <c r="LS244"/>
      <c r="LT244"/>
      <c r="LU244"/>
      <c r="LV244"/>
      <c r="LW244"/>
      <c r="LX244"/>
      <c r="LY244"/>
      <c r="LZ244"/>
      <c r="MA244"/>
      <c r="MB244"/>
      <c r="MC244"/>
      <c r="MD244"/>
      <c r="ME244"/>
      <c r="MF244"/>
      <c r="MG244"/>
      <c r="MH244"/>
      <c r="MI244"/>
      <c r="MJ244"/>
      <c r="MK244"/>
      <c r="ML244"/>
      <c r="MM244"/>
      <c r="MN244"/>
      <c r="MO244"/>
      <c r="MP244"/>
      <c r="MQ244"/>
      <c r="MR244"/>
      <c r="MS244"/>
      <c r="MT244"/>
      <c r="MU244"/>
      <c r="MV244"/>
      <c r="MW244"/>
      <c r="MX244"/>
      <c r="MY244"/>
      <c r="MZ244"/>
      <c r="NA244"/>
      <c r="NB244"/>
      <c r="NC244"/>
      <c r="ND244"/>
      <c r="NE244"/>
      <c r="NF244"/>
      <c r="NG244"/>
      <c r="NH244"/>
      <c r="NI244"/>
      <c r="NJ244"/>
      <c r="NK244"/>
      <c r="NL244"/>
      <c r="NM244"/>
      <c r="NN244"/>
      <c r="NO244"/>
      <c r="NP244"/>
      <c r="NQ244"/>
      <c r="NR244"/>
      <c r="NS244"/>
      <c r="NT244"/>
      <c r="NU244"/>
      <c r="NV244"/>
      <c r="NW244"/>
      <c r="NX244"/>
      <c r="NY244"/>
      <c r="NZ244"/>
      <c r="OA244"/>
      <c r="OB244"/>
      <c r="OC244"/>
      <c r="OD244"/>
      <c r="OE244"/>
      <c r="OF244"/>
      <c r="OG244"/>
      <c r="OH244"/>
      <c r="OI244"/>
      <c r="OJ244"/>
      <c r="OK244"/>
      <c r="OL244"/>
      <c r="OM244"/>
      <c r="ON244"/>
      <c r="OO244"/>
      <c r="OP244"/>
      <c r="OQ244"/>
      <c r="OR244"/>
      <c r="OS244"/>
      <c r="OT244"/>
      <c r="OU244"/>
      <c r="OV244"/>
      <c r="OW244"/>
      <c r="OX244"/>
      <c r="OY244"/>
      <c r="OZ244"/>
      <c r="PA244"/>
      <c r="PB244"/>
      <c r="PC244"/>
      <c r="PD244"/>
      <c r="PE244"/>
      <c r="PF244"/>
      <c r="PG244"/>
      <c r="PH244"/>
      <c r="PI244"/>
      <c r="PJ244"/>
      <c r="PK244"/>
      <c r="PL244"/>
      <c r="PM244"/>
      <c r="PN244"/>
      <c r="PO244"/>
      <c r="PP244"/>
      <c r="PQ244"/>
      <c r="PR244"/>
      <c r="PS244"/>
      <c r="PT244"/>
      <c r="PU244"/>
      <c r="PV244"/>
      <c r="PW244"/>
      <c r="PX244"/>
      <c r="PY244"/>
      <c r="PZ244"/>
      <c r="QA244"/>
      <c r="QB244"/>
      <c r="QC244"/>
      <c r="QD244"/>
      <c r="QE244"/>
      <c r="QF244"/>
      <c r="QG244"/>
      <c r="QH244"/>
      <c r="QI244"/>
      <c r="QJ244"/>
      <c r="QK244"/>
      <c r="QL244"/>
      <c r="QM244"/>
      <c r="QN244"/>
      <c r="QO244"/>
      <c r="QP244"/>
      <c r="QQ244"/>
      <c r="QR244"/>
      <c r="QS244"/>
      <c r="QT244"/>
      <c r="QU244"/>
      <c r="QV244"/>
      <c r="QW244"/>
      <c r="QX244"/>
      <c r="QY244"/>
      <c r="QZ244"/>
      <c r="RA244"/>
      <c r="RB244"/>
      <c r="RC244"/>
      <c r="RD244"/>
      <c r="RE244"/>
      <c r="RF244"/>
      <c r="RG244"/>
      <c r="RH244"/>
      <c r="RI244"/>
      <c r="RJ244"/>
      <c r="RK244"/>
      <c r="RL244"/>
      <c r="RM244"/>
      <c r="RN244"/>
      <c r="RO244"/>
      <c r="RP244"/>
      <c r="RQ244"/>
      <c r="RR244"/>
      <c r="RS244"/>
      <c r="RT244"/>
      <c r="RU244"/>
      <c r="RV244"/>
      <c r="RW244"/>
      <c r="RX244"/>
      <c r="RY244"/>
      <c r="RZ244"/>
      <c r="SA244"/>
      <c r="SB244"/>
      <c r="SC244"/>
      <c r="SD244"/>
      <c r="SE244"/>
      <c r="SF244"/>
      <c r="SG244"/>
      <c r="SH244"/>
      <c r="SI244"/>
      <c r="SJ244"/>
      <c r="SK244"/>
      <c r="SL244"/>
      <c r="SM244"/>
      <c r="SN244"/>
      <c r="SO244"/>
      <c r="SP244"/>
      <c r="SQ244"/>
      <c r="SR244"/>
      <c r="SS244"/>
      <c r="ST244"/>
      <c r="SU244"/>
      <c r="SV244"/>
      <c r="SW244"/>
      <c r="SX244"/>
      <c r="SY244"/>
      <c r="SZ244"/>
      <c r="TA244"/>
      <c r="TB244"/>
      <c r="TC244"/>
      <c r="TD244"/>
      <c r="TE244"/>
      <c r="TF244"/>
      <c r="TG244"/>
      <c r="TH244"/>
      <c r="TI244"/>
      <c r="TJ244"/>
      <c r="TK244"/>
      <c r="TL244"/>
      <c r="TM244"/>
      <c r="TN244"/>
      <c r="TO244"/>
      <c r="TP244"/>
      <c r="TQ244"/>
      <c r="TR244"/>
      <c r="TS244"/>
      <c r="TT244"/>
      <c r="TU244"/>
      <c r="TV244"/>
      <c r="TW244"/>
      <c r="TX244"/>
      <c r="TY244"/>
      <c r="TZ244"/>
      <c r="UA244"/>
      <c r="UB244"/>
      <c r="UC244"/>
      <c r="UD244"/>
      <c r="UE244"/>
      <c r="UF244"/>
      <c r="UG244"/>
      <c r="UH244"/>
      <c r="UI244"/>
      <c r="UJ244"/>
      <c r="UK244"/>
      <c r="UL244"/>
      <c r="UM244"/>
      <c r="UN244"/>
      <c r="UO244"/>
      <c r="UP244"/>
      <c r="UQ244"/>
      <c r="UR244"/>
      <c r="US244"/>
      <c r="UT244"/>
      <c r="UU244"/>
      <c r="UV244"/>
      <c r="UW244"/>
      <c r="UX244"/>
      <c r="UY244"/>
      <c r="UZ244"/>
      <c r="VA244"/>
      <c r="VB244"/>
      <c r="VC244"/>
      <c r="VD244"/>
      <c r="VE244"/>
      <c r="VF244"/>
      <c r="VG244"/>
      <c r="VH244"/>
      <c r="VI244"/>
      <c r="VJ244"/>
      <c r="VK244"/>
      <c r="VL244"/>
      <c r="VM244"/>
      <c r="VN244"/>
      <c r="VO244"/>
      <c r="VP244"/>
      <c r="VQ244"/>
      <c r="VR244"/>
      <c r="VS244"/>
      <c r="VT244"/>
      <c r="VU244"/>
      <c r="VV244"/>
      <c r="VW244"/>
      <c r="VX244"/>
      <c r="VY244"/>
      <c r="VZ244"/>
      <c r="WA244"/>
      <c r="WB244"/>
      <c r="WC244"/>
      <c r="WD244"/>
      <c r="WE244"/>
      <c r="WF244"/>
      <c r="WG244"/>
      <c r="WH244"/>
      <c r="WI244"/>
      <c r="WJ244"/>
      <c r="WK244"/>
      <c r="WL244"/>
      <c r="WM244"/>
      <c r="WN244"/>
      <c r="WO244"/>
      <c r="WP244"/>
      <c r="WQ244"/>
      <c r="WR244"/>
      <c r="WS244"/>
      <c r="WT244"/>
      <c r="WU244"/>
      <c r="WV244"/>
      <c r="WW244"/>
      <c r="WX244"/>
      <c r="WY244"/>
      <c r="WZ244"/>
      <c r="XA244"/>
      <c r="XB244"/>
      <c r="XC244"/>
      <c r="XD244"/>
      <c r="XE244"/>
      <c r="XF244"/>
      <c r="XG244"/>
      <c r="XH244"/>
      <c r="XI244"/>
      <c r="XJ244"/>
      <c r="XK244"/>
      <c r="XL244"/>
      <c r="XM244"/>
      <c r="XN244"/>
      <c r="XO244"/>
      <c r="XP244"/>
      <c r="XQ244"/>
      <c r="XR244"/>
      <c r="XS244"/>
      <c r="XT244"/>
      <c r="XU244"/>
      <c r="XV244"/>
      <c r="XW244"/>
      <c r="XX244"/>
      <c r="XY244"/>
      <c r="XZ244"/>
      <c r="YA244"/>
      <c r="YB244"/>
      <c r="YC244"/>
      <c r="YD244"/>
      <c r="YE244"/>
      <c r="YF244"/>
      <c r="YG244"/>
      <c r="YH244"/>
      <c r="YI244"/>
      <c r="YJ244"/>
      <c r="YK244"/>
      <c r="YL244"/>
      <c r="YM244"/>
      <c r="YN244"/>
      <c r="YO244"/>
      <c r="YP244"/>
      <c r="YQ244"/>
      <c r="YR244"/>
      <c r="YS244"/>
      <c r="YT244"/>
      <c r="YU244"/>
      <c r="YV244"/>
      <c r="YW244"/>
      <c r="YX244"/>
      <c r="YY244"/>
      <c r="YZ244"/>
      <c r="ZA244"/>
      <c r="ZB244"/>
      <c r="ZC244"/>
      <c r="ZD244"/>
      <c r="ZE244"/>
      <c r="ZF244"/>
      <c r="ZG244"/>
      <c r="ZH244"/>
      <c r="ZI244"/>
      <c r="ZJ244"/>
      <c r="ZK244"/>
      <c r="ZL244"/>
      <c r="ZM244"/>
      <c r="ZN244"/>
      <c r="ZO244"/>
      <c r="ZP244"/>
      <c r="ZQ244"/>
      <c r="ZR244"/>
      <c r="ZS244"/>
      <c r="ZT244"/>
      <c r="ZU244"/>
      <c r="ZV244"/>
      <c r="ZW244"/>
      <c r="ZX244"/>
      <c r="ZY244"/>
      <c r="ZZ244" s="52"/>
      <c r="AAA244" s="192"/>
      <c r="AAD244" s="90"/>
      <c r="AAE244" s="520">
        <f t="shared" ref="AAE244:AAE250" si="185">IF(AND(S.AC.InvolveMeeting1="Y",S.AC.CommitteeInvolved="Y",S.AC.Presentation1="Y"),1,0)</f>
        <v>0</v>
      </c>
      <c r="AAF244" s="190" t="s">
        <v>52</v>
      </c>
      <c r="AAG244" s="39"/>
      <c r="AAH244" s="39"/>
      <c r="AAI244" s="60"/>
      <c r="AAJ244" s="55"/>
      <c r="AAK244" s="55"/>
      <c r="AAL244" s="90"/>
    </row>
    <row r="245" spans="1:714" s="23" customFormat="1" ht="15" hidden="1" customHeight="1" outlineLevel="3">
      <c r="A245" s="171"/>
      <c r="B245" s="663" t="str">
        <f>AAK245</f>
        <v>* drafts optional AC.PRESENTATION.01.16.00</v>
      </c>
      <c r="C245" s="790" t="str">
        <f>HYPERLINK("http://deq05/intranet/communication/docs/DEQAgencyTemplate1.potx","i")</f>
        <v>i</v>
      </c>
      <c r="D245" s="511"/>
      <c r="E245" s="342">
        <f>NETWORKDAYS(G245,H245,S.DDL_DEQClosed)</f>
        <v>1</v>
      </c>
      <c r="F245" s="457">
        <f ca="1">IF(YEAR(H245)&gt;2000,NETWORKDAYS(TODAY(),H245,S.DDL_DEQClosed),0)</f>
        <v>0</v>
      </c>
      <c r="G245" s="451">
        <f t="shared" ref="G245" si="186">AAG245</f>
        <v>2</v>
      </c>
      <c r="H245" s="343">
        <f>AAH245</f>
        <v>2</v>
      </c>
      <c r="I245" s="244"/>
      <c r="J245" s="193"/>
      <c r="K245" s="193"/>
      <c r="L245" s="46"/>
      <c r="M245" s="46"/>
      <c r="N245" s="46"/>
      <c r="O245" s="46"/>
      <c r="P245" s="46"/>
      <c r="Q245" s="46"/>
      <c r="R245" s="46"/>
      <c r="S245" s="46"/>
      <c r="T245" s="46"/>
      <c r="U245" s="46"/>
      <c r="V245" s="46"/>
      <c r="W245" s="46"/>
      <c r="X245" s="46"/>
      <c r="Y245" s="46"/>
      <c r="Z245" s="46"/>
      <c r="AA245" s="46"/>
      <c r="AB245" s="46"/>
      <c r="AC245" s="46"/>
      <c r="AD245" s="46"/>
      <c r="AE245" s="46"/>
      <c r="AF245" s="46"/>
      <c r="AG245" s="46"/>
      <c r="AH245" s="46"/>
      <c r="AI245" s="46"/>
      <c r="AJ245" s="46"/>
      <c r="AK245" s="46"/>
      <c r="AL245" s="46"/>
      <c r="AM245" s="46"/>
      <c r="AN245" s="46"/>
      <c r="AO245" s="46"/>
      <c r="AP245" s="46"/>
      <c r="AQ245" s="46"/>
      <c r="AR245" s="46"/>
      <c r="AS245" s="46"/>
      <c r="AT245" s="46"/>
      <c r="AU245" s="46"/>
      <c r="AV245" s="46"/>
      <c r="AW245" s="46"/>
      <c r="AX245" s="46"/>
      <c r="AY245" s="46"/>
      <c r="AZ245" s="46"/>
      <c r="BA245" s="46"/>
      <c r="BB245" s="46"/>
      <c r="BC245" s="46"/>
      <c r="BD245" s="46"/>
      <c r="BE245" s="46"/>
      <c r="BF245" s="46"/>
      <c r="BG245" s="46"/>
      <c r="BH245" s="46"/>
      <c r="BI245" s="46"/>
      <c r="BJ245" s="46"/>
      <c r="BK245" s="46"/>
      <c r="BL245" s="46"/>
      <c r="BM245" s="46"/>
      <c r="BN245" s="46"/>
      <c r="BO245" s="46"/>
      <c r="BP245" s="46"/>
      <c r="BQ245" s="46"/>
      <c r="BR245" s="46"/>
      <c r="BS245" s="46"/>
      <c r="BT245" s="46"/>
      <c r="BU245" s="46"/>
      <c r="BV245" s="46"/>
      <c r="BW245" s="46"/>
      <c r="BX245" s="46"/>
      <c r="BY245" s="46"/>
      <c r="BZ245" s="46"/>
      <c r="CA245" s="46"/>
      <c r="CB245" s="46"/>
      <c r="CC245" s="46"/>
      <c r="CD245" s="46"/>
      <c r="CE245" s="46"/>
      <c r="CF245" s="46"/>
      <c r="CG245" s="46"/>
      <c r="CH245" s="46"/>
      <c r="CI245" s="46"/>
      <c r="CJ245" s="46"/>
      <c r="CK245" s="46"/>
      <c r="CL245" s="46"/>
      <c r="CM245" s="46"/>
      <c r="CN245" s="46"/>
      <c r="CO245" s="46"/>
      <c r="CP245" s="46"/>
      <c r="CQ245" s="46"/>
      <c r="CR245" s="46"/>
      <c r="CS245" s="46"/>
      <c r="CT245" s="46"/>
      <c r="CU245" s="46"/>
      <c r="CV245" s="46"/>
      <c r="CW245" s="46"/>
      <c r="CX245" s="46"/>
      <c r="CY245" s="46"/>
      <c r="CZ245" s="46"/>
      <c r="DA245" s="46"/>
      <c r="DB245" s="46"/>
      <c r="DC245" s="46"/>
      <c r="DD245" s="46"/>
      <c r="DE245" s="46"/>
      <c r="DF245" s="46"/>
      <c r="DG245" s="46"/>
      <c r="DH245" s="46"/>
      <c r="DI245" s="46"/>
      <c r="DJ245" s="46"/>
      <c r="DK245" s="46"/>
      <c r="DL245" s="46"/>
      <c r="DM245" s="46"/>
      <c r="DN245" s="46"/>
      <c r="DO245" s="46"/>
      <c r="DP245" s="46"/>
      <c r="DQ245"/>
      <c r="DR245"/>
      <c r="DS245"/>
      <c r="DT245"/>
      <c r="DU245"/>
      <c r="DV245"/>
      <c r="DW245"/>
      <c r="DX245"/>
      <c r="DY245"/>
      <c r="DZ245"/>
      <c r="EA245"/>
      <c r="EB245"/>
      <c r="EC245"/>
      <c r="ED245"/>
      <c r="EE245"/>
      <c r="EF245"/>
      <c r="EG245"/>
      <c r="EH245"/>
      <c r="EI245"/>
      <c r="EJ245"/>
      <c r="EK245"/>
      <c r="EL245"/>
      <c r="EM245"/>
      <c r="EN245"/>
      <c r="EO245"/>
      <c r="EP245"/>
      <c r="EQ245"/>
      <c r="ER245"/>
      <c r="ES245"/>
      <c r="ET245"/>
      <c r="EU245"/>
      <c r="EV245"/>
      <c r="EW245"/>
      <c r="EX245"/>
      <c r="EY245"/>
      <c r="EZ245"/>
      <c r="FA245"/>
      <c r="FB245"/>
      <c r="FC245"/>
      <c r="FD245"/>
      <c r="FE245"/>
      <c r="FF245"/>
      <c r="FG245"/>
      <c r="FH245"/>
      <c r="FI245"/>
      <c r="FJ245"/>
      <c r="FK245"/>
      <c r="FL245"/>
      <c r="FM245"/>
      <c r="FN245"/>
      <c r="FO245"/>
      <c r="FP245"/>
      <c r="FQ245"/>
      <c r="FR245"/>
      <c r="FS245"/>
      <c r="FT245"/>
      <c r="FU245"/>
      <c r="FV245"/>
      <c r="FW245"/>
      <c r="FX245"/>
      <c r="FY245"/>
      <c r="FZ245"/>
      <c r="GA245"/>
      <c r="GB245"/>
      <c r="GC245"/>
      <c r="GD245"/>
      <c r="GE245"/>
      <c r="GF245"/>
      <c r="GG245"/>
      <c r="GH245"/>
      <c r="GI245"/>
      <c r="GJ245"/>
      <c r="GK245"/>
      <c r="GL245"/>
      <c r="GM245"/>
      <c r="GN245"/>
      <c r="GO245"/>
      <c r="GP245"/>
      <c r="GQ245"/>
      <c r="GR245"/>
      <c r="GS245"/>
      <c r="GT245"/>
      <c r="GU245"/>
      <c r="GV245"/>
      <c r="GW245"/>
      <c r="GX245"/>
      <c r="GY245"/>
      <c r="GZ245"/>
      <c r="HA245"/>
      <c r="HB245"/>
      <c r="HC245"/>
      <c r="HD245"/>
      <c r="HE245"/>
      <c r="HF245"/>
      <c r="HG245"/>
      <c r="HH245"/>
      <c r="HI245"/>
      <c r="HJ245"/>
      <c r="HK245"/>
      <c r="HL245"/>
      <c r="HM245"/>
      <c r="HN245"/>
      <c r="HO245"/>
      <c r="HP245"/>
      <c r="HQ245"/>
      <c r="HR245"/>
      <c r="HS245"/>
      <c r="HT245"/>
      <c r="HU245"/>
      <c r="HV245"/>
      <c r="HW245"/>
      <c r="HX245"/>
      <c r="HY245"/>
      <c r="HZ245"/>
      <c r="IA245"/>
      <c r="IB245"/>
      <c r="IC245"/>
      <c r="ID245"/>
      <c r="IE245"/>
      <c r="IF245"/>
      <c r="IG245"/>
      <c r="IH245"/>
      <c r="II245"/>
      <c r="IJ245"/>
      <c r="IK245"/>
      <c r="IL245"/>
      <c r="IM245"/>
      <c r="IN245"/>
      <c r="IO245"/>
      <c r="IP245"/>
      <c r="IQ245"/>
      <c r="IR245"/>
      <c r="IS245"/>
      <c r="IT245"/>
      <c r="IU245"/>
      <c r="IV245"/>
      <c r="IW245"/>
      <c r="IX245"/>
      <c r="IY245"/>
      <c r="IZ245"/>
      <c r="JA245"/>
      <c r="JB245"/>
      <c r="JC245"/>
      <c r="JD245"/>
      <c r="JE245"/>
      <c r="JF245"/>
      <c r="JG245"/>
      <c r="JH245"/>
      <c r="JI245"/>
      <c r="JJ245"/>
      <c r="JK245"/>
      <c r="JL245"/>
      <c r="JM245"/>
      <c r="JN245"/>
      <c r="JO245"/>
      <c r="JP245"/>
      <c r="JQ245"/>
      <c r="JR245"/>
      <c r="JS245"/>
      <c r="JT245"/>
      <c r="JU245"/>
      <c r="JV245"/>
      <c r="JW245"/>
      <c r="JX245"/>
      <c r="JY245"/>
      <c r="JZ245"/>
      <c r="KA245"/>
      <c r="KB245"/>
      <c r="KC245"/>
      <c r="KD245"/>
      <c r="KE245"/>
      <c r="KF245"/>
      <c r="KG245"/>
      <c r="KH245"/>
      <c r="KI245"/>
      <c r="KJ245"/>
      <c r="KK245"/>
      <c r="KL245"/>
      <c r="KM245"/>
      <c r="KN245"/>
      <c r="KO245"/>
      <c r="KP245"/>
      <c r="KQ245"/>
      <c r="KR245"/>
      <c r="KS245"/>
      <c r="KT245"/>
      <c r="KU245"/>
      <c r="KV245"/>
      <c r="KW245"/>
      <c r="KX245"/>
      <c r="KY245"/>
      <c r="KZ245"/>
      <c r="LA245"/>
      <c r="LB245"/>
      <c r="LC245"/>
      <c r="LD245"/>
      <c r="LE245"/>
      <c r="LF245"/>
      <c r="LG245"/>
      <c r="LH245"/>
      <c r="LI245"/>
      <c r="LJ245"/>
      <c r="LK245"/>
      <c r="LL245"/>
      <c r="LM245"/>
      <c r="LN245"/>
      <c r="LO245"/>
      <c r="LP245"/>
      <c r="LQ245"/>
      <c r="LR245"/>
      <c r="LS245"/>
      <c r="LT245"/>
      <c r="LU245"/>
      <c r="LV245"/>
      <c r="LW245"/>
      <c r="LX245"/>
      <c r="LY245"/>
      <c r="LZ245"/>
      <c r="MA245"/>
      <c r="MB245"/>
      <c r="MC245"/>
      <c r="MD245"/>
      <c r="ME245"/>
      <c r="MF245"/>
      <c r="MG245"/>
      <c r="MH245"/>
      <c r="MI245"/>
      <c r="MJ245"/>
      <c r="MK245"/>
      <c r="ML245"/>
      <c r="MM245"/>
      <c r="MN245"/>
      <c r="MO245"/>
      <c r="MP245"/>
      <c r="MQ245"/>
      <c r="MR245"/>
      <c r="MS245"/>
      <c r="MT245"/>
      <c r="MU245"/>
      <c r="MV245"/>
      <c r="MW245"/>
      <c r="MX245"/>
      <c r="MY245"/>
      <c r="MZ245"/>
      <c r="NA245"/>
      <c r="NB245"/>
      <c r="NC245"/>
      <c r="ND245"/>
      <c r="NE245"/>
      <c r="NF245"/>
      <c r="NG245"/>
      <c r="NH245"/>
      <c r="NI245"/>
      <c r="NJ245"/>
      <c r="NK245"/>
      <c r="NL245"/>
      <c r="NM245"/>
      <c r="NN245"/>
      <c r="NO245"/>
      <c r="NP245"/>
      <c r="NQ245"/>
      <c r="NR245"/>
      <c r="NS245"/>
      <c r="NT245"/>
      <c r="NU245"/>
      <c r="NV245"/>
      <c r="NW245"/>
      <c r="NX245"/>
      <c r="NY245"/>
      <c r="NZ245"/>
      <c r="OA245"/>
      <c r="OB245"/>
      <c r="OC245"/>
      <c r="OD245"/>
      <c r="OE245"/>
      <c r="OF245"/>
      <c r="OG245"/>
      <c r="OH245"/>
      <c r="OI245"/>
      <c r="OJ245"/>
      <c r="OK245"/>
      <c r="OL245"/>
      <c r="OM245"/>
      <c r="ON245"/>
      <c r="OO245"/>
      <c r="OP245"/>
      <c r="OQ245"/>
      <c r="OR245"/>
      <c r="OS245"/>
      <c r="OT245"/>
      <c r="OU245"/>
      <c r="OV245"/>
      <c r="OW245"/>
      <c r="OX245"/>
      <c r="OY245"/>
      <c r="OZ245"/>
      <c r="PA245"/>
      <c r="PB245"/>
      <c r="PC245"/>
      <c r="PD245"/>
      <c r="PE245"/>
      <c r="PF245"/>
      <c r="PG245"/>
      <c r="PH245"/>
      <c r="PI245"/>
      <c r="PJ245"/>
      <c r="PK245"/>
      <c r="PL245"/>
      <c r="PM245"/>
      <c r="PN245"/>
      <c r="PO245"/>
      <c r="PP245"/>
      <c r="PQ245"/>
      <c r="PR245"/>
      <c r="PS245"/>
      <c r="PT245"/>
      <c r="PU245"/>
      <c r="PV245"/>
      <c r="PW245"/>
      <c r="PX245"/>
      <c r="PY245"/>
      <c r="PZ245"/>
      <c r="QA245"/>
      <c r="QB245"/>
      <c r="QC245"/>
      <c r="QD245"/>
      <c r="QE245"/>
      <c r="QF245"/>
      <c r="QG245"/>
      <c r="QH245"/>
      <c r="QI245"/>
      <c r="QJ245"/>
      <c r="QK245"/>
      <c r="QL245"/>
      <c r="QM245"/>
      <c r="QN245"/>
      <c r="QO245"/>
      <c r="QP245"/>
      <c r="QQ245"/>
      <c r="QR245"/>
      <c r="QS245"/>
      <c r="QT245"/>
      <c r="QU245"/>
      <c r="QV245"/>
      <c r="QW245"/>
      <c r="QX245"/>
      <c r="QY245"/>
      <c r="QZ245"/>
      <c r="RA245"/>
      <c r="RB245"/>
      <c r="RC245"/>
      <c r="RD245"/>
      <c r="RE245"/>
      <c r="RF245"/>
      <c r="RG245"/>
      <c r="RH245"/>
      <c r="RI245"/>
      <c r="RJ245"/>
      <c r="RK245"/>
      <c r="RL245"/>
      <c r="RM245"/>
      <c r="RN245"/>
      <c r="RO245"/>
      <c r="RP245"/>
      <c r="RQ245"/>
      <c r="RR245"/>
      <c r="RS245"/>
      <c r="RT245"/>
      <c r="RU245"/>
      <c r="RV245"/>
      <c r="RW245"/>
      <c r="RX245"/>
      <c r="RY245"/>
      <c r="RZ245"/>
      <c r="SA245"/>
      <c r="SB245"/>
      <c r="SC245"/>
      <c r="SD245"/>
      <c r="SE245"/>
      <c r="SF245"/>
      <c r="SG245"/>
      <c r="SH245"/>
      <c r="SI245"/>
      <c r="SJ245"/>
      <c r="SK245"/>
      <c r="SL245"/>
      <c r="SM245"/>
      <c r="SN245"/>
      <c r="SO245"/>
      <c r="SP245"/>
      <c r="SQ245"/>
      <c r="SR245"/>
      <c r="SS245"/>
      <c r="ST245"/>
      <c r="SU245"/>
      <c r="SV245"/>
      <c r="SW245"/>
      <c r="SX245"/>
      <c r="SY245"/>
      <c r="SZ245"/>
      <c r="TA245"/>
      <c r="TB245"/>
      <c r="TC245"/>
      <c r="TD245"/>
      <c r="TE245"/>
      <c r="TF245"/>
      <c r="TG245"/>
      <c r="TH245"/>
      <c r="TI245"/>
      <c r="TJ245"/>
      <c r="TK245"/>
      <c r="TL245"/>
      <c r="TM245"/>
      <c r="TN245"/>
      <c r="TO245"/>
      <c r="TP245"/>
      <c r="TQ245"/>
      <c r="TR245"/>
      <c r="TS245"/>
      <c r="TT245"/>
      <c r="TU245"/>
      <c r="TV245"/>
      <c r="TW245"/>
      <c r="TX245"/>
      <c r="TY245"/>
      <c r="TZ245"/>
      <c r="UA245"/>
      <c r="UB245"/>
      <c r="UC245"/>
      <c r="UD245"/>
      <c r="UE245"/>
      <c r="UF245"/>
      <c r="UG245"/>
      <c r="UH245"/>
      <c r="UI245"/>
      <c r="UJ245"/>
      <c r="UK245"/>
      <c r="UL245"/>
      <c r="UM245"/>
      <c r="UN245"/>
      <c r="UO245"/>
      <c r="UP245"/>
      <c r="UQ245"/>
      <c r="UR245"/>
      <c r="US245"/>
      <c r="UT245"/>
      <c r="UU245"/>
      <c r="UV245"/>
      <c r="UW245"/>
      <c r="UX245"/>
      <c r="UY245"/>
      <c r="UZ245"/>
      <c r="VA245"/>
      <c r="VB245"/>
      <c r="VC245"/>
      <c r="VD245"/>
      <c r="VE245"/>
      <c r="VF245"/>
      <c r="VG245"/>
      <c r="VH245"/>
      <c r="VI245"/>
      <c r="VJ245"/>
      <c r="VK245"/>
      <c r="VL245"/>
      <c r="VM245"/>
      <c r="VN245"/>
      <c r="VO245"/>
      <c r="VP245"/>
      <c r="VQ245"/>
      <c r="VR245"/>
      <c r="VS245"/>
      <c r="VT245"/>
      <c r="VU245"/>
      <c r="VV245"/>
      <c r="VW245"/>
      <c r="VX245"/>
      <c r="VY245"/>
      <c r="VZ245"/>
      <c r="WA245"/>
      <c r="WB245"/>
      <c r="WC245"/>
      <c r="WD245"/>
      <c r="WE245"/>
      <c r="WF245"/>
      <c r="WG245"/>
      <c r="WH245"/>
      <c r="WI245"/>
      <c r="WJ245"/>
      <c r="WK245"/>
      <c r="WL245"/>
      <c r="WM245"/>
      <c r="WN245"/>
      <c r="WO245"/>
      <c r="WP245"/>
      <c r="WQ245"/>
      <c r="WR245"/>
      <c r="WS245"/>
      <c r="WT245"/>
      <c r="WU245"/>
      <c r="WV245"/>
      <c r="WW245"/>
      <c r="WX245"/>
      <c r="WY245"/>
      <c r="WZ245"/>
      <c r="XA245"/>
      <c r="XB245"/>
      <c r="XC245"/>
      <c r="XD245"/>
      <c r="XE245"/>
      <c r="XF245"/>
      <c r="XG245"/>
      <c r="XH245"/>
      <c r="XI245"/>
      <c r="XJ245"/>
      <c r="XK245"/>
      <c r="XL245"/>
      <c r="XM245"/>
      <c r="XN245"/>
      <c r="XO245"/>
      <c r="XP245"/>
      <c r="XQ245"/>
      <c r="XR245"/>
      <c r="XS245"/>
      <c r="XT245"/>
      <c r="XU245"/>
      <c r="XV245"/>
      <c r="XW245"/>
      <c r="XX245"/>
      <c r="XY245"/>
      <c r="XZ245"/>
      <c r="YA245"/>
      <c r="YB245"/>
      <c r="YC245"/>
      <c r="YD245"/>
      <c r="YE245"/>
      <c r="YF245"/>
      <c r="YG245"/>
      <c r="YH245"/>
      <c r="YI245"/>
      <c r="YJ245"/>
      <c r="YK245"/>
      <c r="YL245"/>
      <c r="YM245"/>
      <c r="YN245"/>
      <c r="YO245"/>
      <c r="YP245"/>
      <c r="YQ245"/>
      <c r="YR245"/>
      <c r="YS245"/>
      <c r="YT245"/>
      <c r="YU245"/>
      <c r="YV245"/>
      <c r="YW245"/>
      <c r="YX245"/>
      <c r="YY245"/>
      <c r="YZ245"/>
      <c r="ZA245"/>
      <c r="ZB245"/>
      <c r="ZC245"/>
      <c r="ZD245"/>
      <c r="ZE245"/>
      <c r="ZF245"/>
      <c r="ZG245"/>
      <c r="ZH245"/>
      <c r="ZI245"/>
      <c r="ZJ245"/>
      <c r="ZK245"/>
      <c r="ZL245"/>
      <c r="ZM245"/>
      <c r="ZN245"/>
      <c r="ZO245"/>
      <c r="ZP245"/>
      <c r="ZQ245"/>
      <c r="ZR245"/>
      <c r="ZS245"/>
      <c r="ZT245"/>
      <c r="ZU245"/>
      <c r="ZV245"/>
      <c r="ZW245"/>
      <c r="ZX245"/>
      <c r="ZY245"/>
      <c r="ZZ245" s="52"/>
      <c r="AAA245" s="192"/>
      <c r="AAD245" s="90"/>
      <c r="AAE245" s="520">
        <f t="shared" si="185"/>
        <v>0</v>
      </c>
      <c r="AAF245" s="90" t="s">
        <v>0</v>
      </c>
      <c r="AAG245" s="73">
        <f>G242</f>
        <v>2</v>
      </c>
      <c r="AAH245" s="73">
        <f>G245</f>
        <v>2</v>
      </c>
      <c r="AAI245" s="60"/>
      <c r="AAJ245" s="55"/>
      <c r="AAK245" s="92" t="str">
        <f>"* drafts optional AC.PRESENTATION."&amp;TEXT($G$209,"mm.dd.yy")</f>
        <v>* drafts optional AC.PRESENTATION.01.16.00</v>
      </c>
      <c r="AAL245" s="90"/>
    </row>
    <row r="246" spans="1:714" s="23" customFormat="1" ht="15" hidden="1" customHeight="1" outlineLevel="3">
      <c r="A246" s="171"/>
      <c r="B246" s="662" t="s">
        <v>156</v>
      </c>
      <c r="C246" s="362" t="s">
        <v>0</v>
      </c>
      <c r="D246" s="454"/>
      <c r="E246" s="453"/>
      <c r="F246" s="453"/>
      <c r="G246" s="453"/>
      <c r="H246" s="453"/>
      <c r="I246" s="244"/>
      <c r="J246" s="193"/>
      <c r="K246" s="193"/>
      <c r="L246" s="46"/>
      <c r="M246" s="46"/>
      <c r="N246" s="46"/>
      <c r="O246" s="46"/>
      <c r="P246" s="46"/>
      <c r="Q246" s="46"/>
      <c r="R246" s="46"/>
      <c r="S246" s="46"/>
      <c r="T246" s="46"/>
      <c r="U246" s="46"/>
      <c r="V246" s="46"/>
      <c r="W246" s="46"/>
      <c r="X246" s="46"/>
      <c r="Y246" s="46"/>
      <c r="Z246" s="46"/>
      <c r="AA246" s="46"/>
      <c r="AB246" s="46"/>
      <c r="AC246" s="46"/>
      <c r="AD246" s="46"/>
      <c r="AE246" s="46"/>
      <c r="AF246" s="46"/>
      <c r="AG246" s="46"/>
      <c r="AH246" s="46"/>
      <c r="AI246" s="46"/>
      <c r="AJ246" s="46"/>
      <c r="AK246" s="46"/>
      <c r="AL246" s="46"/>
      <c r="AM246" s="46"/>
      <c r="AN246" s="46"/>
      <c r="AO246" s="46"/>
      <c r="AP246" s="46"/>
      <c r="AQ246" s="46"/>
      <c r="AR246" s="46"/>
      <c r="AS246" s="46"/>
      <c r="AT246" s="46"/>
      <c r="AU246" s="46"/>
      <c r="AV246" s="46"/>
      <c r="AW246" s="46"/>
      <c r="AX246" s="46"/>
      <c r="AY246" s="46"/>
      <c r="AZ246" s="46"/>
      <c r="BA246" s="46"/>
      <c r="BB246" s="46"/>
      <c r="BC246" s="46"/>
      <c r="BD246" s="46"/>
      <c r="BE246" s="46"/>
      <c r="BF246" s="46"/>
      <c r="BG246" s="46"/>
      <c r="BH246" s="46"/>
      <c r="BI246" s="46"/>
      <c r="BJ246" s="46"/>
      <c r="BK246" s="46"/>
      <c r="BL246" s="46"/>
      <c r="BM246" s="46"/>
      <c r="BN246" s="46"/>
      <c r="BO246" s="46"/>
      <c r="BP246" s="46"/>
      <c r="BQ246" s="46"/>
      <c r="BR246" s="46"/>
      <c r="BS246" s="46"/>
      <c r="BT246" s="46"/>
      <c r="BU246" s="46"/>
      <c r="BV246" s="46"/>
      <c r="BW246" s="46"/>
      <c r="BX246" s="46"/>
      <c r="BY246" s="46"/>
      <c r="BZ246" s="46"/>
      <c r="CA246" s="46"/>
      <c r="CB246" s="46"/>
      <c r="CC246" s="46"/>
      <c r="CD246" s="46"/>
      <c r="CE246" s="46"/>
      <c r="CF246" s="46"/>
      <c r="CG246" s="46"/>
      <c r="CH246" s="46"/>
      <c r="CI246" s="46"/>
      <c r="CJ246" s="46"/>
      <c r="CK246" s="46"/>
      <c r="CL246" s="46"/>
      <c r="CM246" s="46"/>
      <c r="CN246" s="46"/>
      <c r="CO246" s="46"/>
      <c r="CP246" s="46"/>
      <c r="CQ246" s="46"/>
      <c r="CR246" s="46"/>
      <c r="CS246" s="46"/>
      <c r="CT246" s="46"/>
      <c r="CU246" s="46"/>
      <c r="CV246" s="46"/>
      <c r="CW246" s="46"/>
      <c r="CX246" s="46"/>
      <c r="CY246" s="46"/>
      <c r="CZ246" s="46"/>
      <c r="DA246" s="46"/>
      <c r="DB246" s="46"/>
      <c r="DC246" s="46"/>
      <c r="DD246" s="46"/>
      <c r="DE246" s="46"/>
      <c r="DF246" s="46"/>
      <c r="DG246" s="46"/>
      <c r="DH246" s="46"/>
      <c r="DI246" s="46"/>
      <c r="DJ246" s="46"/>
      <c r="DK246" s="46"/>
      <c r="DL246" s="46"/>
      <c r="DM246" s="46"/>
      <c r="DN246" s="46"/>
      <c r="DO246" s="46"/>
      <c r="DP246" s="46"/>
      <c r="DQ246"/>
      <c r="DR246"/>
      <c r="DS246"/>
      <c r="DT246"/>
      <c r="DU246"/>
      <c r="DV246"/>
      <c r="DW246"/>
      <c r="DX246"/>
      <c r="DY246"/>
      <c r="DZ246"/>
      <c r="EA246"/>
      <c r="EB246"/>
      <c r="EC246"/>
      <c r="ED246"/>
      <c r="EE246"/>
      <c r="EF246"/>
      <c r="EG246"/>
      <c r="EH246"/>
      <c r="EI246"/>
      <c r="EJ246"/>
      <c r="EK246"/>
      <c r="EL246"/>
      <c r="EM246"/>
      <c r="EN246"/>
      <c r="EO246"/>
      <c r="EP246"/>
      <c r="EQ246"/>
      <c r="ER246"/>
      <c r="ES246"/>
      <c r="ET246"/>
      <c r="EU246"/>
      <c r="EV246"/>
      <c r="EW246"/>
      <c r="EX246"/>
      <c r="EY246"/>
      <c r="EZ246"/>
      <c r="FA246"/>
      <c r="FB246"/>
      <c r="FC246"/>
      <c r="FD246"/>
      <c r="FE246"/>
      <c r="FF246"/>
      <c r="FG246"/>
      <c r="FH246"/>
      <c r="FI246"/>
      <c r="FJ246"/>
      <c r="FK246"/>
      <c r="FL246"/>
      <c r="FM246"/>
      <c r="FN246"/>
      <c r="FO246"/>
      <c r="FP246"/>
      <c r="FQ246"/>
      <c r="FR246"/>
      <c r="FS246"/>
      <c r="FT246"/>
      <c r="FU246"/>
      <c r="FV246"/>
      <c r="FW246"/>
      <c r="FX246"/>
      <c r="FY246"/>
      <c r="FZ246"/>
      <c r="GA246"/>
      <c r="GB246"/>
      <c r="GC246"/>
      <c r="GD246"/>
      <c r="GE246"/>
      <c r="GF246"/>
      <c r="GG246"/>
      <c r="GH246"/>
      <c r="GI246"/>
      <c r="GJ246"/>
      <c r="GK246"/>
      <c r="GL246"/>
      <c r="GM246"/>
      <c r="GN246"/>
      <c r="GO246"/>
      <c r="GP246"/>
      <c r="GQ246"/>
      <c r="GR246"/>
      <c r="GS246"/>
      <c r="GT246"/>
      <c r="GU246"/>
      <c r="GV246"/>
      <c r="GW246"/>
      <c r="GX246"/>
      <c r="GY246"/>
      <c r="GZ246"/>
      <c r="HA246"/>
      <c r="HB246"/>
      <c r="HC246"/>
      <c r="HD246"/>
      <c r="HE246"/>
      <c r="HF246"/>
      <c r="HG246"/>
      <c r="HH246"/>
      <c r="HI246"/>
      <c r="HJ246"/>
      <c r="HK246"/>
      <c r="HL246"/>
      <c r="HM246"/>
      <c r="HN246"/>
      <c r="HO246"/>
      <c r="HP246"/>
      <c r="HQ246"/>
      <c r="HR246"/>
      <c r="HS246"/>
      <c r="HT246"/>
      <c r="HU246"/>
      <c r="HV246"/>
      <c r="HW246"/>
      <c r="HX246"/>
      <c r="HY246"/>
      <c r="HZ246"/>
      <c r="IA246"/>
      <c r="IB246"/>
      <c r="IC246"/>
      <c r="ID246"/>
      <c r="IE246"/>
      <c r="IF246"/>
      <c r="IG246"/>
      <c r="IH246"/>
      <c r="II246"/>
      <c r="IJ246"/>
      <c r="IK246"/>
      <c r="IL246"/>
      <c r="IM246"/>
      <c r="IN246"/>
      <c r="IO246"/>
      <c r="IP246"/>
      <c r="IQ246"/>
      <c r="IR246"/>
      <c r="IS246"/>
      <c r="IT246"/>
      <c r="IU246"/>
      <c r="IV246"/>
      <c r="IW246"/>
      <c r="IX246"/>
      <c r="IY246"/>
      <c r="IZ246"/>
      <c r="JA246"/>
      <c r="JB246"/>
      <c r="JC246"/>
      <c r="JD246"/>
      <c r="JE246"/>
      <c r="JF246"/>
      <c r="JG246"/>
      <c r="JH246"/>
      <c r="JI246"/>
      <c r="JJ246"/>
      <c r="JK246"/>
      <c r="JL246"/>
      <c r="JM246"/>
      <c r="JN246"/>
      <c r="JO246"/>
      <c r="JP246"/>
      <c r="JQ246"/>
      <c r="JR246"/>
      <c r="JS246"/>
      <c r="JT246"/>
      <c r="JU246"/>
      <c r="JV246"/>
      <c r="JW246"/>
      <c r="JX246"/>
      <c r="JY246"/>
      <c r="JZ246"/>
      <c r="KA246"/>
      <c r="KB246"/>
      <c r="KC246"/>
      <c r="KD246"/>
      <c r="KE246"/>
      <c r="KF246"/>
      <c r="KG246"/>
      <c r="KH246"/>
      <c r="KI246"/>
      <c r="KJ246"/>
      <c r="KK246"/>
      <c r="KL246"/>
      <c r="KM246"/>
      <c r="KN246"/>
      <c r="KO246"/>
      <c r="KP246"/>
      <c r="KQ246"/>
      <c r="KR246"/>
      <c r="KS246"/>
      <c r="KT246"/>
      <c r="KU246"/>
      <c r="KV246"/>
      <c r="KW246"/>
      <c r="KX246"/>
      <c r="KY246"/>
      <c r="KZ246"/>
      <c r="LA246"/>
      <c r="LB246"/>
      <c r="LC246"/>
      <c r="LD246"/>
      <c r="LE246"/>
      <c r="LF246"/>
      <c r="LG246"/>
      <c r="LH246"/>
      <c r="LI246"/>
      <c r="LJ246"/>
      <c r="LK246"/>
      <c r="LL246"/>
      <c r="LM246"/>
      <c r="LN246"/>
      <c r="LO246"/>
      <c r="LP246"/>
      <c r="LQ246"/>
      <c r="LR246"/>
      <c r="LS246"/>
      <c r="LT246"/>
      <c r="LU246"/>
      <c r="LV246"/>
      <c r="LW246"/>
      <c r="LX246"/>
      <c r="LY246"/>
      <c r="LZ246"/>
      <c r="MA246"/>
      <c r="MB246"/>
      <c r="MC246"/>
      <c r="MD246"/>
      <c r="ME246"/>
      <c r="MF246"/>
      <c r="MG246"/>
      <c r="MH246"/>
      <c r="MI246"/>
      <c r="MJ246"/>
      <c r="MK246"/>
      <c r="ML246"/>
      <c r="MM246"/>
      <c r="MN246"/>
      <c r="MO246"/>
      <c r="MP246"/>
      <c r="MQ246"/>
      <c r="MR246"/>
      <c r="MS246"/>
      <c r="MT246"/>
      <c r="MU246"/>
      <c r="MV246"/>
      <c r="MW246"/>
      <c r="MX246"/>
      <c r="MY246"/>
      <c r="MZ246"/>
      <c r="NA246"/>
      <c r="NB246"/>
      <c r="NC246"/>
      <c r="ND246"/>
      <c r="NE246"/>
      <c r="NF246"/>
      <c r="NG246"/>
      <c r="NH246"/>
      <c r="NI246"/>
      <c r="NJ246"/>
      <c r="NK246"/>
      <c r="NL246"/>
      <c r="NM246"/>
      <c r="NN246"/>
      <c r="NO246"/>
      <c r="NP246"/>
      <c r="NQ246"/>
      <c r="NR246"/>
      <c r="NS246"/>
      <c r="NT246"/>
      <c r="NU246"/>
      <c r="NV246"/>
      <c r="NW246"/>
      <c r="NX246"/>
      <c r="NY246"/>
      <c r="NZ246"/>
      <c r="OA246"/>
      <c r="OB246"/>
      <c r="OC246"/>
      <c r="OD246"/>
      <c r="OE246"/>
      <c r="OF246"/>
      <c r="OG246"/>
      <c r="OH246"/>
      <c r="OI246"/>
      <c r="OJ246"/>
      <c r="OK246"/>
      <c r="OL246"/>
      <c r="OM246"/>
      <c r="ON246"/>
      <c r="OO246"/>
      <c r="OP246"/>
      <c r="OQ246"/>
      <c r="OR246"/>
      <c r="OS246"/>
      <c r="OT246"/>
      <c r="OU246"/>
      <c r="OV246"/>
      <c r="OW246"/>
      <c r="OX246"/>
      <c r="OY246"/>
      <c r="OZ246"/>
      <c r="PA246"/>
      <c r="PB246"/>
      <c r="PC246"/>
      <c r="PD246"/>
      <c r="PE246"/>
      <c r="PF246"/>
      <c r="PG246"/>
      <c r="PH246"/>
      <c r="PI246"/>
      <c r="PJ246"/>
      <c r="PK246"/>
      <c r="PL246"/>
      <c r="PM246"/>
      <c r="PN246"/>
      <c r="PO246"/>
      <c r="PP246"/>
      <c r="PQ246"/>
      <c r="PR246"/>
      <c r="PS246"/>
      <c r="PT246"/>
      <c r="PU246"/>
      <c r="PV246"/>
      <c r="PW246"/>
      <c r="PX246"/>
      <c r="PY246"/>
      <c r="PZ246"/>
      <c r="QA246"/>
      <c r="QB246"/>
      <c r="QC246"/>
      <c r="QD246"/>
      <c r="QE246"/>
      <c r="QF246"/>
      <c r="QG246"/>
      <c r="QH246"/>
      <c r="QI246"/>
      <c r="QJ246"/>
      <c r="QK246"/>
      <c r="QL246"/>
      <c r="QM246"/>
      <c r="QN246"/>
      <c r="QO246"/>
      <c r="QP246"/>
      <c r="QQ246"/>
      <c r="QR246"/>
      <c r="QS246"/>
      <c r="QT246"/>
      <c r="QU246"/>
      <c r="QV246"/>
      <c r="QW246"/>
      <c r="QX246"/>
      <c r="QY246"/>
      <c r="QZ246"/>
      <c r="RA246"/>
      <c r="RB246"/>
      <c r="RC246"/>
      <c r="RD246"/>
      <c r="RE246"/>
      <c r="RF246"/>
      <c r="RG246"/>
      <c r="RH246"/>
      <c r="RI246"/>
      <c r="RJ246"/>
      <c r="RK246"/>
      <c r="RL246"/>
      <c r="RM246"/>
      <c r="RN246"/>
      <c r="RO246"/>
      <c r="RP246"/>
      <c r="RQ246"/>
      <c r="RR246"/>
      <c r="RS246"/>
      <c r="RT246"/>
      <c r="RU246"/>
      <c r="RV246"/>
      <c r="RW246"/>
      <c r="RX246"/>
      <c r="RY246"/>
      <c r="RZ246"/>
      <c r="SA246"/>
      <c r="SB246"/>
      <c r="SC246"/>
      <c r="SD246"/>
      <c r="SE246"/>
      <c r="SF246"/>
      <c r="SG246"/>
      <c r="SH246"/>
      <c r="SI246"/>
      <c r="SJ246"/>
      <c r="SK246"/>
      <c r="SL246"/>
      <c r="SM246"/>
      <c r="SN246"/>
      <c r="SO246"/>
      <c r="SP246"/>
      <c r="SQ246"/>
      <c r="SR246"/>
      <c r="SS246"/>
      <c r="ST246"/>
      <c r="SU246"/>
      <c r="SV246"/>
      <c r="SW246"/>
      <c r="SX246"/>
      <c r="SY246"/>
      <c r="SZ246"/>
      <c r="TA246"/>
      <c r="TB246"/>
      <c r="TC246"/>
      <c r="TD246"/>
      <c r="TE246"/>
      <c r="TF246"/>
      <c r="TG246"/>
      <c r="TH246"/>
      <c r="TI246"/>
      <c r="TJ246"/>
      <c r="TK246"/>
      <c r="TL246"/>
      <c r="TM246"/>
      <c r="TN246"/>
      <c r="TO246"/>
      <c r="TP246"/>
      <c r="TQ246"/>
      <c r="TR246"/>
      <c r="TS246"/>
      <c r="TT246"/>
      <c r="TU246"/>
      <c r="TV246"/>
      <c r="TW246"/>
      <c r="TX246"/>
      <c r="TY246"/>
      <c r="TZ246"/>
      <c r="UA246"/>
      <c r="UB246"/>
      <c r="UC246"/>
      <c r="UD246"/>
      <c r="UE246"/>
      <c r="UF246"/>
      <c r="UG246"/>
      <c r="UH246"/>
      <c r="UI246"/>
      <c r="UJ246"/>
      <c r="UK246"/>
      <c r="UL246"/>
      <c r="UM246"/>
      <c r="UN246"/>
      <c r="UO246"/>
      <c r="UP246"/>
      <c r="UQ246"/>
      <c r="UR246"/>
      <c r="US246"/>
      <c r="UT246"/>
      <c r="UU246"/>
      <c r="UV246"/>
      <c r="UW246"/>
      <c r="UX246"/>
      <c r="UY246"/>
      <c r="UZ246"/>
      <c r="VA246"/>
      <c r="VB246"/>
      <c r="VC246"/>
      <c r="VD246"/>
      <c r="VE246"/>
      <c r="VF246"/>
      <c r="VG246"/>
      <c r="VH246"/>
      <c r="VI246"/>
      <c r="VJ246"/>
      <c r="VK246"/>
      <c r="VL246"/>
      <c r="VM246"/>
      <c r="VN246"/>
      <c r="VO246"/>
      <c r="VP246"/>
      <c r="VQ246"/>
      <c r="VR246"/>
      <c r="VS246"/>
      <c r="VT246"/>
      <c r="VU246"/>
      <c r="VV246"/>
      <c r="VW246"/>
      <c r="VX246"/>
      <c r="VY246"/>
      <c r="VZ246"/>
      <c r="WA246"/>
      <c r="WB246"/>
      <c r="WC246"/>
      <c r="WD246"/>
      <c r="WE246"/>
      <c r="WF246"/>
      <c r="WG246"/>
      <c r="WH246"/>
      <c r="WI246"/>
      <c r="WJ246"/>
      <c r="WK246"/>
      <c r="WL246"/>
      <c r="WM246"/>
      <c r="WN246"/>
      <c r="WO246"/>
      <c r="WP246"/>
      <c r="WQ246"/>
      <c r="WR246"/>
      <c r="WS246"/>
      <c r="WT246"/>
      <c r="WU246"/>
      <c r="WV246"/>
      <c r="WW246"/>
      <c r="WX246"/>
      <c r="WY246"/>
      <c r="WZ246"/>
      <c r="XA246"/>
      <c r="XB246"/>
      <c r="XC246"/>
      <c r="XD246"/>
      <c r="XE246"/>
      <c r="XF246"/>
      <c r="XG246"/>
      <c r="XH246"/>
      <c r="XI246"/>
      <c r="XJ246"/>
      <c r="XK246"/>
      <c r="XL246"/>
      <c r="XM246"/>
      <c r="XN246"/>
      <c r="XO246"/>
      <c r="XP246"/>
      <c r="XQ246"/>
      <c r="XR246"/>
      <c r="XS246"/>
      <c r="XT246"/>
      <c r="XU246"/>
      <c r="XV246"/>
      <c r="XW246"/>
      <c r="XX246"/>
      <c r="XY246"/>
      <c r="XZ246"/>
      <c r="YA246"/>
      <c r="YB246"/>
      <c r="YC246"/>
      <c r="YD246"/>
      <c r="YE246"/>
      <c r="YF246"/>
      <c r="YG246"/>
      <c r="YH246"/>
      <c r="YI246"/>
      <c r="YJ246"/>
      <c r="YK246"/>
      <c r="YL246"/>
      <c r="YM246"/>
      <c r="YN246"/>
      <c r="YO246"/>
      <c r="YP246"/>
      <c r="YQ246"/>
      <c r="YR246"/>
      <c r="YS246"/>
      <c r="YT246"/>
      <c r="YU246"/>
      <c r="YV246"/>
      <c r="YW246"/>
      <c r="YX246"/>
      <c r="YY246"/>
      <c r="YZ246"/>
      <c r="ZA246"/>
      <c r="ZB246"/>
      <c r="ZC246"/>
      <c r="ZD246"/>
      <c r="ZE246"/>
      <c r="ZF246"/>
      <c r="ZG246"/>
      <c r="ZH246"/>
      <c r="ZI246"/>
      <c r="ZJ246"/>
      <c r="ZK246"/>
      <c r="ZL246"/>
      <c r="ZM246"/>
      <c r="ZN246"/>
      <c r="ZO246"/>
      <c r="ZP246"/>
      <c r="ZQ246"/>
      <c r="ZR246"/>
      <c r="ZS246"/>
      <c r="ZT246"/>
      <c r="ZU246"/>
      <c r="ZV246"/>
      <c r="ZW246"/>
      <c r="ZX246"/>
      <c r="ZY246"/>
      <c r="ZZ246" s="52"/>
      <c r="AAA246" s="192"/>
      <c r="AAD246" s="90"/>
      <c r="AAE246" s="520">
        <f t="shared" si="185"/>
        <v>0</v>
      </c>
      <c r="AAF246" s="190" t="s">
        <v>52</v>
      </c>
      <c r="AAG246" s="39"/>
      <c r="AAH246" s="39"/>
      <c r="AAI246" s="60"/>
      <c r="AAJ246" s="55"/>
      <c r="AAK246" s="55"/>
      <c r="AAL246" s="90"/>
    </row>
    <row r="247" spans="1:714" s="23" customFormat="1" ht="15" hidden="1" customHeight="1" outlineLevel="3">
      <c r="A247" s="171"/>
      <c r="B247" s="664" t="s">
        <v>240</v>
      </c>
      <c r="C247" s="362" t="s">
        <v>0</v>
      </c>
      <c r="D247" s="380"/>
      <c r="E247" s="342">
        <f t="shared" ref="E247" si="187">NETWORKDAYS(G247,H247,S.DDL_DEQClosed)</f>
        <v>1</v>
      </c>
      <c r="F247" s="457">
        <f ca="1">IF(YEAR(H247)&gt;2000,NETWORKDAYS(TODAY(),H247,S.DDL_DEQClosed),0)</f>
        <v>0</v>
      </c>
      <c r="G247" s="451">
        <f t="shared" ref="G247:G251" si="188">AAG247</f>
        <v>2</v>
      </c>
      <c r="H247" s="343">
        <f>AAH247</f>
        <v>2</v>
      </c>
      <c r="I247" s="244"/>
      <c r="J247" s="193"/>
      <c r="K247" s="193"/>
      <c r="L247" s="46"/>
      <c r="M247" s="46"/>
      <c r="N247" s="46"/>
      <c r="O247" s="46"/>
      <c r="P247" s="46"/>
      <c r="Q247" s="46"/>
      <c r="R247" s="46"/>
      <c r="S247" s="46"/>
      <c r="T247" s="46"/>
      <c r="U247" s="46"/>
      <c r="V247" s="46"/>
      <c r="W247" s="46"/>
      <c r="X247" s="46"/>
      <c r="Y247" s="46"/>
      <c r="Z247" s="46"/>
      <c r="AA247" s="46"/>
      <c r="AB247" s="46"/>
      <c r="AC247" s="46"/>
      <c r="AD247" s="46"/>
      <c r="AE247" s="46"/>
      <c r="AF247" s="46"/>
      <c r="AG247" s="46"/>
      <c r="AH247" s="46"/>
      <c r="AI247" s="46"/>
      <c r="AJ247" s="46"/>
      <c r="AK247" s="46"/>
      <c r="AL247" s="46"/>
      <c r="AM247" s="46"/>
      <c r="AN247" s="46"/>
      <c r="AO247" s="46"/>
      <c r="AP247" s="46"/>
      <c r="AQ247" s="46"/>
      <c r="AR247" s="46"/>
      <c r="AS247" s="46"/>
      <c r="AT247" s="46"/>
      <c r="AU247" s="46"/>
      <c r="AV247" s="46"/>
      <c r="AW247" s="46"/>
      <c r="AX247" s="46"/>
      <c r="AY247" s="46"/>
      <c r="AZ247" s="46"/>
      <c r="BA247" s="46"/>
      <c r="BB247" s="46"/>
      <c r="BC247" s="46"/>
      <c r="BD247" s="46"/>
      <c r="BE247" s="46"/>
      <c r="BF247" s="46"/>
      <c r="BG247" s="46"/>
      <c r="BH247" s="46"/>
      <c r="BI247" s="46"/>
      <c r="BJ247" s="46"/>
      <c r="BK247" s="46"/>
      <c r="BL247" s="46"/>
      <c r="BM247" s="46"/>
      <c r="BN247" s="46"/>
      <c r="BO247" s="46"/>
      <c r="BP247" s="46"/>
      <c r="BQ247" s="46"/>
      <c r="BR247" s="46"/>
      <c r="BS247" s="46"/>
      <c r="BT247" s="46"/>
      <c r="BU247" s="46"/>
      <c r="BV247" s="46"/>
      <c r="BW247" s="46"/>
      <c r="BX247" s="46"/>
      <c r="BY247" s="46"/>
      <c r="BZ247" s="46"/>
      <c r="CA247" s="46"/>
      <c r="CB247" s="46"/>
      <c r="CC247" s="46"/>
      <c r="CD247" s="46"/>
      <c r="CE247" s="46"/>
      <c r="CF247" s="46"/>
      <c r="CG247" s="46"/>
      <c r="CH247" s="46"/>
      <c r="CI247" s="46"/>
      <c r="CJ247" s="46"/>
      <c r="CK247" s="46"/>
      <c r="CL247" s="46"/>
      <c r="CM247" s="46"/>
      <c r="CN247" s="46"/>
      <c r="CO247" s="46"/>
      <c r="CP247" s="46"/>
      <c r="CQ247" s="46"/>
      <c r="CR247" s="46"/>
      <c r="CS247" s="46"/>
      <c r="CT247" s="46"/>
      <c r="CU247" s="46"/>
      <c r="CV247" s="46"/>
      <c r="CW247" s="46"/>
      <c r="CX247" s="46"/>
      <c r="CY247" s="46"/>
      <c r="CZ247" s="46"/>
      <c r="DA247" s="46"/>
      <c r="DB247" s="46"/>
      <c r="DC247" s="46"/>
      <c r="DD247" s="46"/>
      <c r="DE247" s="46"/>
      <c r="DF247" s="46"/>
      <c r="DG247" s="46"/>
      <c r="DH247" s="46"/>
      <c r="DI247" s="46"/>
      <c r="DJ247" s="46"/>
      <c r="DK247" s="46"/>
      <c r="DL247" s="46"/>
      <c r="DM247" s="46"/>
      <c r="DN247" s="46"/>
      <c r="DO247" s="46"/>
      <c r="DP247" s="46"/>
      <c r="DQ247"/>
      <c r="DR247"/>
      <c r="DS247"/>
      <c r="DT247"/>
      <c r="DU247"/>
      <c r="DV247"/>
      <c r="DW247"/>
      <c r="DX247"/>
      <c r="DY247"/>
      <c r="DZ247"/>
      <c r="EA247"/>
      <c r="EB247"/>
      <c r="EC247"/>
      <c r="ED247"/>
      <c r="EE247"/>
      <c r="EF247"/>
      <c r="EG247"/>
      <c r="EH247"/>
      <c r="EI247"/>
      <c r="EJ247"/>
      <c r="EK247"/>
      <c r="EL247"/>
      <c r="EM247"/>
      <c r="EN247"/>
      <c r="EO247"/>
      <c r="EP247"/>
      <c r="EQ247"/>
      <c r="ER247"/>
      <c r="ES247"/>
      <c r="ET247"/>
      <c r="EU247"/>
      <c r="EV247"/>
      <c r="EW247"/>
      <c r="EX247"/>
      <c r="EY247"/>
      <c r="EZ247"/>
      <c r="FA247"/>
      <c r="FB247"/>
      <c r="FC247"/>
      <c r="FD247"/>
      <c r="FE247"/>
      <c r="FF247"/>
      <c r="FG247"/>
      <c r="FH247"/>
      <c r="FI247"/>
      <c r="FJ247"/>
      <c r="FK247"/>
      <c r="FL247"/>
      <c r="FM247"/>
      <c r="FN247"/>
      <c r="FO247"/>
      <c r="FP247"/>
      <c r="FQ247"/>
      <c r="FR247"/>
      <c r="FS247"/>
      <c r="FT247"/>
      <c r="FU247"/>
      <c r="FV247"/>
      <c r="FW247"/>
      <c r="FX247"/>
      <c r="FY247"/>
      <c r="FZ247"/>
      <c r="GA247"/>
      <c r="GB247"/>
      <c r="GC247"/>
      <c r="GD247"/>
      <c r="GE247"/>
      <c r="GF247"/>
      <c r="GG247"/>
      <c r="GH247"/>
      <c r="GI247"/>
      <c r="GJ247"/>
      <c r="GK247"/>
      <c r="GL247"/>
      <c r="GM247"/>
      <c r="GN247"/>
      <c r="GO247"/>
      <c r="GP247"/>
      <c r="GQ247"/>
      <c r="GR247"/>
      <c r="GS247"/>
      <c r="GT247"/>
      <c r="GU247"/>
      <c r="GV247"/>
      <c r="GW247"/>
      <c r="GX247"/>
      <c r="GY247"/>
      <c r="GZ247"/>
      <c r="HA247"/>
      <c r="HB247"/>
      <c r="HC247"/>
      <c r="HD247"/>
      <c r="HE247"/>
      <c r="HF247"/>
      <c r="HG247"/>
      <c r="HH247"/>
      <c r="HI247"/>
      <c r="HJ247"/>
      <c r="HK247"/>
      <c r="HL247"/>
      <c r="HM247"/>
      <c r="HN247"/>
      <c r="HO247"/>
      <c r="HP247"/>
      <c r="HQ247"/>
      <c r="HR247"/>
      <c r="HS247"/>
      <c r="HT247"/>
      <c r="HU247"/>
      <c r="HV247"/>
      <c r="HW247"/>
      <c r="HX247"/>
      <c r="HY247"/>
      <c r="HZ247"/>
      <c r="IA247"/>
      <c r="IB247"/>
      <c r="IC247"/>
      <c r="ID247"/>
      <c r="IE247"/>
      <c r="IF247"/>
      <c r="IG247"/>
      <c r="IH247"/>
      <c r="II247"/>
      <c r="IJ247"/>
      <c r="IK247"/>
      <c r="IL247"/>
      <c r="IM247"/>
      <c r="IN247"/>
      <c r="IO247"/>
      <c r="IP247"/>
      <c r="IQ247"/>
      <c r="IR247"/>
      <c r="IS247"/>
      <c r="IT247"/>
      <c r="IU247"/>
      <c r="IV247"/>
      <c r="IW247"/>
      <c r="IX247"/>
      <c r="IY247"/>
      <c r="IZ247"/>
      <c r="JA247"/>
      <c r="JB247"/>
      <c r="JC247"/>
      <c r="JD247"/>
      <c r="JE247"/>
      <c r="JF247"/>
      <c r="JG247"/>
      <c r="JH247"/>
      <c r="JI247"/>
      <c r="JJ247"/>
      <c r="JK247"/>
      <c r="JL247"/>
      <c r="JM247"/>
      <c r="JN247"/>
      <c r="JO247"/>
      <c r="JP247"/>
      <c r="JQ247"/>
      <c r="JR247"/>
      <c r="JS247"/>
      <c r="JT247"/>
      <c r="JU247"/>
      <c r="JV247"/>
      <c r="JW247"/>
      <c r="JX247"/>
      <c r="JY247"/>
      <c r="JZ247"/>
      <c r="KA247"/>
      <c r="KB247"/>
      <c r="KC247"/>
      <c r="KD247"/>
      <c r="KE247"/>
      <c r="KF247"/>
      <c r="KG247"/>
      <c r="KH247"/>
      <c r="KI247"/>
      <c r="KJ247"/>
      <c r="KK247"/>
      <c r="KL247"/>
      <c r="KM247"/>
      <c r="KN247"/>
      <c r="KO247"/>
      <c r="KP247"/>
      <c r="KQ247"/>
      <c r="KR247"/>
      <c r="KS247"/>
      <c r="KT247"/>
      <c r="KU247"/>
      <c r="KV247"/>
      <c r="KW247"/>
      <c r="KX247"/>
      <c r="KY247"/>
      <c r="KZ247"/>
      <c r="LA247"/>
      <c r="LB247"/>
      <c r="LC247"/>
      <c r="LD247"/>
      <c r="LE247"/>
      <c r="LF247"/>
      <c r="LG247"/>
      <c r="LH247"/>
      <c r="LI247"/>
      <c r="LJ247"/>
      <c r="LK247"/>
      <c r="LL247"/>
      <c r="LM247"/>
      <c r="LN247"/>
      <c r="LO247"/>
      <c r="LP247"/>
      <c r="LQ247"/>
      <c r="LR247"/>
      <c r="LS247"/>
      <c r="LT247"/>
      <c r="LU247"/>
      <c r="LV247"/>
      <c r="LW247"/>
      <c r="LX247"/>
      <c r="LY247"/>
      <c r="LZ247"/>
      <c r="MA247"/>
      <c r="MB247"/>
      <c r="MC247"/>
      <c r="MD247"/>
      <c r="ME247"/>
      <c r="MF247"/>
      <c r="MG247"/>
      <c r="MH247"/>
      <c r="MI247"/>
      <c r="MJ247"/>
      <c r="MK247"/>
      <c r="ML247"/>
      <c r="MM247"/>
      <c r="MN247"/>
      <c r="MO247"/>
      <c r="MP247"/>
      <c r="MQ247"/>
      <c r="MR247"/>
      <c r="MS247"/>
      <c r="MT247"/>
      <c r="MU247"/>
      <c r="MV247"/>
      <c r="MW247"/>
      <c r="MX247"/>
      <c r="MY247"/>
      <c r="MZ247"/>
      <c r="NA247"/>
      <c r="NB247"/>
      <c r="NC247"/>
      <c r="ND247"/>
      <c r="NE247"/>
      <c r="NF247"/>
      <c r="NG247"/>
      <c r="NH247"/>
      <c r="NI247"/>
      <c r="NJ247"/>
      <c r="NK247"/>
      <c r="NL247"/>
      <c r="NM247"/>
      <c r="NN247"/>
      <c r="NO247"/>
      <c r="NP247"/>
      <c r="NQ247"/>
      <c r="NR247"/>
      <c r="NS247"/>
      <c r="NT247"/>
      <c r="NU247"/>
      <c r="NV247"/>
      <c r="NW247"/>
      <c r="NX247"/>
      <c r="NY247"/>
      <c r="NZ247"/>
      <c r="OA247"/>
      <c r="OB247"/>
      <c r="OC247"/>
      <c r="OD247"/>
      <c r="OE247"/>
      <c r="OF247"/>
      <c r="OG247"/>
      <c r="OH247"/>
      <c r="OI247"/>
      <c r="OJ247"/>
      <c r="OK247"/>
      <c r="OL247"/>
      <c r="OM247"/>
      <c r="ON247"/>
      <c r="OO247"/>
      <c r="OP247"/>
      <c r="OQ247"/>
      <c r="OR247"/>
      <c r="OS247"/>
      <c r="OT247"/>
      <c r="OU247"/>
      <c r="OV247"/>
      <c r="OW247"/>
      <c r="OX247"/>
      <c r="OY247"/>
      <c r="OZ247"/>
      <c r="PA247"/>
      <c r="PB247"/>
      <c r="PC247"/>
      <c r="PD247"/>
      <c r="PE247"/>
      <c r="PF247"/>
      <c r="PG247"/>
      <c r="PH247"/>
      <c r="PI247"/>
      <c r="PJ247"/>
      <c r="PK247"/>
      <c r="PL247"/>
      <c r="PM247"/>
      <c r="PN247"/>
      <c r="PO247"/>
      <c r="PP247"/>
      <c r="PQ247"/>
      <c r="PR247"/>
      <c r="PS247"/>
      <c r="PT247"/>
      <c r="PU247"/>
      <c r="PV247"/>
      <c r="PW247"/>
      <c r="PX247"/>
      <c r="PY247"/>
      <c r="PZ247"/>
      <c r="QA247"/>
      <c r="QB247"/>
      <c r="QC247"/>
      <c r="QD247"/>
      <c r="QE247"/>
      <c r="QF247"/>
      <c r="QG247"/>
      <c r="QH247"/>
      <c r="QI247"/>
      <c r="QJ247"/>
      <c r="QK247"/>
      <c r="QL247"/>
      <c r="QM247"/>
      <c r="QN247"/>
      <c r="QO247"/>
      <c r="QP247"/>
      <c r="QQ247"/>
      <c r="QR247"/>
      <c r="QS247"/>
      <c r="QT247"/>
      <c r="QU247"/>
      <c r="QV247"/>
      <c r="QW247"/>
      <c r="QX247"/>
      <c r="QY247"/>
      <c r="QZ247"/>
      <c r="RA247"/>
      <c r="RB247"/>
      <c r="RC247"/>
      <c r="RD247"/>
      <c r="RE247"/>
      <c r="RF247"/>
      <c r="RG247"/>
      <c r="RH247"/>
      <c r="RI247"/>
      <c r="RJ247"/>
      <c r="RK247"/>
      <c r="RL247"/>
      <c r="RM247"/>
      <c r="RN247"/>
      <c r="RO247"/>
      <c r="RP247"/>
      <c r="RQ247"/>
      <c r="RR247"/>
      <c r="RS247"/>
      <c r="RT247"/>
      <c r="RU247"/>
      <c r="RV247"/>
      <c r="RW247"/>
      <c r="RX247"/>
      <c r="RY247"/>
      <c r="RZ247"/>
      <c r="SA247"/>
      <c r="SB247"/>
      <c r="SC247"/>
      <c r="SD247"/>
      <c r="SE247"/>
      <c r="SF247"/>
      <c r="SG247"/>
      <c r="SH247"/>
      <c r="SI247"/>
      <c r="SJ247"/>
      <c r="SK247"/>
      <c r="SL247"/>
      <c r="SM247"/>
      <c r="SN247"/>
      <c r="SO247"/>
      <c r="SP247"/>
      <c r="SQ247"/>
      <c r="SR247"/>
      <c r="SS247"/>
      <c r="ST247"/>
      <c r="SU247"/>
      <c r="SV247"/>
      <c r="SW247"/>
      <c r="SX247"/>
      <c r="SY247"/>
      <c r="SZ247"/>
      <c r="TA247"/>
      <c r="TB247"/>
      <c r="TC247"/>
      <c r="TD247"/>
      <c r="TE247"/>
      <c r="TF247"/>
      <c r="TG247"/>
      <c r="TH247"/>
      <c r="TI247"/>
      <c r="TJ247"/>
      <c r="TK247"/>
      <c r="TL247"/>
      <c r="TM247"/>
      <c r="TN247"/>
      <c r="TO247"/>
      <c r="TP247"/>
      <c r="TQ247"/>
      <c r="TR247"/>
      <c r="TS247"/>
      <c r="TT247"/>
      <c r="TU247"/>
      <c r="TV247"/>
      <c r="TW247"/>
      <c r="TX247"/>
      <c r="TY247"/>
      <c r="TZ247"/>
      <c r="UA247"/>
      <c r="UB247"/>
      <c r="UC247"/>
      <c r="UD247"/>
      <c r="UE247"/>
      <c r="UF247"/>
      <c r="UG247"/>
      <c r="UH247"/>
      <c r="UI247"/>
      <c r="UJ247"/>
      <c r="UK247"/>
      <c r="UL247"/>
      <c r="UM247"/>
      <c r="UN247"/>
      <c r="UO247"/>
      <c r="UP247"/>
      <c r="UQ247"/>
      <c r="UR247"/>
      <c r="US247"/>
      <c r="UT247"/>
      <c r="UU247"/>
      <c r="UV247"/>
      <c r="UW247"/>
      <c r="UX247"/>
      <c r="UY247"/>
      <c r="UZ247"/>
      <c r="VA247"/>
      <c r="VB247"/>
      <c r="VC247"/>
      <c r="VD247"/>
      <c r="VE247"/>
      <c r="VF247"/>
      <c r="VG247"/>
      <c r="VH247"/>
      <c r="VI247"/>
      <c r="VJ247"/>
      <c r="VK247"/>
      <c r="VL247"/>
      <c r="VM247"/>
      <c r="VN247"/>
      <c r="VO247"/>
      <c r="VP247"/>
      <c r="VQ247"/>
      <c r="VR247"/>
      <c r="VS247"/>
      <c r="VT247"/>
      <c r="VU247"/>
      <c r="VV247"/>
      <c r="VW247"/>
      <c r="VX247"/>
      <c r="VY247"/>
      <c r="VZ247"/>
      <c r="WA247"/>
      <c r="WB247"/>
      <c r="WC247"/>
      <c r="WD247"/>
      <c r="WE247"/>
      <c r="WF247"/>
      <c r="WG247"/>
      <c r="WH247"/>
      <c r="WI247"/>
      <c r="WJ247"/>
      <c r="WK247"/>
      <c r="WL247"/>
      <c r="WM247"/>
      <c r="WN247"/>
      <c r="WO247"/>
      <c r="WP247"/>
      <c r="WQ247"/>
      <c r="WR247"/>
      <c r="WS247"/>
      <c r="WT247"/>
      <c r="WU247"/>
      <c r="WV247"/>
      <c r="WW247"/>
      <c r="WX247"/>
      <c r="WY247"/>
      <c r="WZ247"/>
      <c r="XA247"/>
      <c r="XB247"/>
      <c r="XC247"/>
      <c r="XD247"/>
      <c r="XE247"/>
      <c r="XF247"/>
      <c r="XG247"/>
      <c r="XH247"/>
      <c r="XI247"/>
      <c r="XJ247"/>
      <c r="XK247"/>
      <c r="XL247"/>
      <c r="XM247"/>
      <c r="XN247"/>
      <c r="XO247"/>
      <c r="XP247"/>
      <c r="XQ247"/>
      <c r="XR247"/>
      <c r="XS247"/>
      <c r="XT247"/>
      <c r="XU247"/>
      <c r="XV247"/>
      <c r="XW247"/>
      <c r="XX247"/>
      <c r="XY247"/>
      <c r="XZ247"/>
      <c r="YA247"/>
      <c r="YB247"/>
      <c r="YC247"/>
      <c r="YD247"/>
      <c r="YE247"/>
      <c r="YF247"/>
      <c r="YG247"/>
      <c r="YH247"/>
      <c r="YI247"/>
      <c r="YJ247"/>
      <c r="YK247"/>
      <c r="YL247"/>
      <c r="YM247"/>
      <c r="YN247"/>
      <c r="YO247"/>
      <c r="YP247"/>
      <c r="YQ247"/>
      <c r="YR247"/>
      <c r="YS247"/>
      <c r="YT247"/>
      <c r="YU247"/>
      <c r="YV247"/>
      <c r="YW247"/>
      <c r="YX247"/>
      <c r="YY247"/>
      <c r="YZ247"/>
      <c r="ZA247"/>
      <c r="ZB247"/>
      <c r="ZC247"/>
      <c r="ZD247"/>
      <c r="ZE247"/>
      <c r="ZF247"/>
      <c r="ZG247"/>
      <c r="ZH247"/>
      <c r="ZI247"/>
      <c r="ZJ247"/>
      <c r="ZK247"/>
      <c r="ZL247"/>
      <c r="ZM247"/>
      <c r="ZN247"/>
      <c r="ZO247"/>
      <c r="ZP247"/>
      <c r="ZQ247"/>
      <c r="ZR247"/>
      <c r="ZS247"/>
      <c r="ZT247"/>
      <c r="ZU247"/>
      <c r="ZV247"/>
      <c r="ZW247"/>
      <c r="ZX247"/>
      <c r="ZY247"/>
      <c r="ZZ247" s="52"/>
      <c r="AAA247" s="192"/>
      <c r="AAD247" s="90"/>
      <c r="AAE247" s="520">
        <f t="shared" si="185"/>
        <v>0</v>
      </c>
      <c r="AAF247" s="90" t="s">
        <v>0</v>
      </c>
      <c r="AAG247" s="73">
        <f>G245</f>
        <v>2</v>
      </c>
      <c r="AAH247" s="73">
        <f t="shared" ref="AAH247" si="189">G247</f>
        <v>2</v>
      </c>
      <c r="AAI247" s="60"/>
      <c r="AAJ247" s="55"/>
      <c r="AAK247" s="55"/>
      <c r="AAL247" s="90"/>
    </row>
    <row r="248" spans="1:714" s="23" customFormat="1" ht="15" hidden="1" customHeight="1" outlineLevel="3">
      <c r="A248" s="171"/>
      <c r="B248" s="665" t="s">
        <v>319</v>
      </c>
      <c r="C248" s="362" t="s">
        <v>0</v>
      </c>
      <c r="D248" s="380"/>
      <c r="E248" s="342">
        <f>NETWORKDAYS(G248,H248,S.DDL_DEQClosed)</f>
        <v>1</v>
      </c>
      <c r="F248" s="457">
        <f ca="1">IF(YEAR(H248)&gt;2000,NETWORKDAYS(TODAY(),H248,S.DDL_DEQClosed),0)</f>
        <v>0</v>
      </c>
      <c r="G248" s="451">
        <f t="shared" si="188"/>
        <v>2</v>
      </c>
      <c r="H248" s="343">
        <f>AAH248</f>
        <v>2</v>
      </c>
      <c r="I248" s="244"/>
      <c r="J248" s="193"/>
      <c r="K248" s="193"/>
      <c r="L248" s="46"/>
      <c r="M248" s="46"/>
      <c r="N248" s="46"/>
      <c r="O248" s="46"/>
      <c r="P248" s="46"/>
      <c r="Q248" s="46"/>
      <c r="R248" s="46"/>
      <c r="S248" s="46"/>
      <c r="T248" s="46"/>
      <c r="U248" s="46"/>
      <c r="V248" s="46"/>
      <c r="W248" s="46"/>
      <c r="X248" s="46"/>
      <c r="Y248" s="46"/>
      <c r="Z248" s="46"/>
      <c r="AA248" s="46"/>
      <c r="AB248" s="46"/>
      <c r="AC248" s="46"/>
      <c r="AD248" s="46"/>
      <c r="AE248" s="46"/>
      <c r="AF248" s="46"/>
      <c r="AG248" s="46"/>
      <c r="AH248" s="46"/>
      <c r="AI248" s="46"/>
      <c r="AJ248" s="46"/>
      <c r="AK248" s="46"/>
      <c r="AL248" s="46"/>
      <c r="AM248" s="46"/>
      <c r="AN248" s="46"/>
      <c r="AO248" s="46"/>
      <c r="AP248" s="46"/>
      <c r="AQ248" s="46"/>
      <c r="AR248" s="46"/>
      <c r="AS248" s="46"/>
      <c r="AT248" s="46"/>
      <c r="AU248" s="46"/>
      <c r="AV248" s="46"/>
      <c r="AW248" s="46"/>
      <c r="AX248" s="46"/>
      <c r="AY248" s="46"/>
      <c r="AZ248" s="46"/>
      <c r="BA248" s="46"/>
      <c r="BB248" s="46"/>
      <c r="BC248" s="46"/>
      <c r="BD248" s="46"/>
      <c r="BE248" s="46"/>
      <c r="BF248" s="46"/>
      <c r="BG248" s="46"/>
      <c r="BH248" s="46"/>
      <c r="BI248" s="46"/>
      <c r="BJ248" s="46"/>
      <c r="BK248" s="46"/>
      <c r="BL248" s="46"/>
      <c r="BM248" s="46"/>
      <c r="BN248" s="46"/>
      <c r="BO248" s="46"/>
      <c r="BP248" s="46"/>
      <c r="BQ248" s="46"/>
      <c r="BR248" s="46"/>
      <c r="BS248" s="46"/>
      <c r="BT248" s="46"/>
      <c r="BU248" s="46"/>
      <c r="BV248" s="46"/>
      <c r="BW248" s="46"/>
      <c r="BX248" s="46"/>
      <c r="BY248" s="46"/>
      <c r="BZ248" s="46"/>
      <c r="CA248" s="46"/>
      <c r="CB248" s="46"/>
      <c r="CC248" s="46"/>
      <c r="CD248" s="46"/>
      <c r="CE248" s="46"/>
      <c r="CF248" s="46"/>
      <c r="CG248" s="46"/>
      <c r="CH248" s="46"/>
      <c r="CI248" s="46"/>
      <c r="CJ248" s="46"/>
      <c r="CK248" s="46"/>
      <c r="CL248" s="46"/>
      <c r="CM248" s="46"/>
      <c r="CN248" s="46"/>
      <c r="CO248" s="46"/>
      <c r="CP248" s="46"/>
      <c r="CQ248" s="46"/>
      <c r="CR248" s="46"/>
      <c r="CS248" s="46"/>
      <c r="CT248" s="46"/>
      <c r="CU248" s="46"/>
      <c r="CV248" s="46"/>
      <c r="CW248" s="46"/>
      <c r="CX248" s="46"/>
      <c r="CY248" s="46"/>
      <c r="CZ248" s="46"/>
      <c r="DA248" s="46"/>
      <c r="DB248" s="46"/>
      <c r="DC248" s="46"/>
      <c r="DD248" s="46"/>
      <c r="DE248" s="46"/>
      <c r="DF248" s="46"/>
      <c r="DG248" s="46"/>
      <c r="DH248" s="46"/>
      <c r="DI248" s="46"/>
      <c r="DJ248" s="46"/>
      <c r="DK248" s="46"/>
      <c r="DL248" s="46"/>
      <c r="DM248" s="46"/>
      <c r="DN248" s="46"/>
      <c r="DO248" s="46"/>
      <c r="DP248" s="46"/>
      <c r="DQ248"/>
      <c r="DR248"/>
      <c r="DS248"/>
      <c r="DT248"/>
      <c r="DU248"/>
      <c r="DV248"/>
      <c r="DW248"/>
      <c r="DX248"/>
      <c r="DY248"/>
      <c r="DZ248"/>
      <c r="EA248"/>
      <c r="EB248"/>
      <c r="EC248"/>
      <c r="ED248"/>
      <c r="EE248"/>
      <c r="EF248"/>
      <c r="EG248"/>
      <c r="EH248"/>
      <c r="EI248"/>
      <c r="EJ248"/>
      <c r="EK248"/>
      <c r="EL248"/>
      <c r="EM248"/>
      <c r="EN248"/>
      <c r="EO248"/>
      <c r="EP248"/>
      <c r="EQ248"/>
      <c r="ER248"/>
      <c r="ES248"/>
      <c r="ET248"/>
      <c r="EU248"/>
      <c r="EV248"/>
      <c r="EW248"/>
      <c r="EX248"/>
      <c r="EY248"/>
      <c r="EZ248"/>
      <c r="FA248"/>
      <c r="FB248"/>
      <c r="FC248"/>
      <c r="FD248"/>
      <c r="FE248"/>
      <c r="FF248"/>
      <c r="FG248"/>
      <c r="FH248"/>
      <c r="FI248"/>
      <c r="FJ248"/>
      <c r="FK248"/>
      <c r="FL248"/>
      <c r="FM248"/>
      <c r="FN248"/>
      <c r="FO248"/>
      <c r="FP248"/>
      <c r="FQ248"/>
      <c r="FR248"/>
      <c r="FS248"/>
      <c r="FT248"/>
      <c r="FU248"/>
      <c r="FV248"/>
      <c r="FW248"/>
      <c r="FX248"/>
      <c r="FY248"/>
      <c r="FZ248"/>
      <c r="GA248"/>
      <c r="GB248"/>
      <c r="GC248"/>
      <c r="GD248"/>
      <c r="GE248"/>
      <c r="GF248"/>
      <c r="GG248"/>
      <c r="GH248"/>
      <c r="GI248"/>
      <c r="GJ248"/>
      <c r="GK248"/>
      <c r="GL248"/>
      <c r="GM248"/>
      <c r="GN248"/>
      <c r="GO248"/>
      <c r="GP248"/>
      <c r="GQ248"/>
      <c r="GR248"/>
      <c r="GS248"/>
      <c r="GT248"/>
      <c r="GU248"/>
      <c r="GV248"/>
      <c r="GW248"/>
      <c r="GX248"/>
      <c r="GY248"/>
      <c r="GZ248"/>
      <c r="HA248"/>
      <c r="HB248"/>
      <c r="HC248"/>
      <c r="HD248"/>
      <c r="HE248"/>
      <c r="HF248"/>
      <c r="HG248"/>
      <c r="HH248"/>
      <c r="HI248"/>
      <c r="HJ248"/>
      <c r="HK248"/>
      <c r="HL248"/>
      <c r="HM248"/>
      <c r="HN248"/>
      <c r="HO248"/>
      <c r="HP248"/>
      <c r="HQ248"/>
      <c r="HR248"/>
      <c r="HS248"/>
      <c r="HT248"/>
      <c r="HU248"/>
      <c r="HV248"/>
      <c r="HW248"/>
      <c r="HX248"/>
      <c r="HY248"/>
      <c r="HZ248"/>
      <c r="IA248"/>
      <c r="IB248"/>
      <c r="IC248"/>
      <c r="ID248"/>
      <c r="IE248"/>
      <c r="IF248"/>
      <c r="IG248"/>
      <c r="IH248"/>
      <c r="II248"/>
      <c r="IJ248"/>
      <c r="IK248"/>
      <c r="IL248"/>
      <c r="IM248"/>
      <c r="IN248"/>
      <c r="IO248"/>
      <c r="IP248"/>
      <c r="IQ248"/>
      <c r="IR248"/>
      <c r="IS248"/>
      <c r="IT248"/>
      <c r="IU248"/>
      <c r="IV248"/>
      <c r="IW248"/>
      <c r="IX248"/>
      <c r="IY248"/>
      <c r="IZ248"/>
      <c r="JA248"/>
      <c r="JB248"/>
      <c r="JC248"/>
      <c r="JD248"/>
      <c r="JE248"/>
      <c r="JF248"/>
      <c r="JG248"/>
      <c r="JH248"/>
      <c r="JI248"/>
      <c r="JJ248"/>
      <c r="JK248"/>
      <c r="JL248"/>
      <c r="JM248"/>
      <c r="JN248"/>
      <c r="JO248"/>
      <c r="JP248"/>
      <c r="JQ248"/>
      <c r="JR248"/>
      <c r="JS248"/>
      <c r="JT248"/>
      <c r="JU248"/>
      <c r="JV248"/>
      <c r="JW248"/>
      <c r="JX248"/>
      <c r="JY248"/>
      <c r="JZ248"/>
      <c r="KA248"/>
      <c r="KB248"/>
      <c r="KC248"/>
      <c r="KD248"/>
      <c r="KE248"/>
      <c r="KF248"/>
      <c r="KG248"/>
      <c r="KH248"/>
      <c r="KI248"/>
      <c r="KJ248"/>
      <c r="KK248"/>
      <c r="KL248"/>
      <c r="KM248"/>
      <c r="KN248"/>
      <c r="KO248"/>
      <c r="KP248"/>
      <c r="KQ248"/>
      <c r="KR248"/>
      <c r="KS248"/>
      <c r="KT248"/>
      <c r="KU248"/>
      <c r="KV248"/>
      <c r="KW248"/>
      <c r="KX248"/>
      <c r="KY248"/>
      <c r="KZ248"/>
      <c r="LA248"/>
      <c r="LB248"/>
      <c r="LC248"/>
      <c r="LD248"/>
      <c r="LE248"/>
      <c r="LF248"/>
      <c r="LG248"/>
      <c r="LH248"/>
      <c r="LI248"/>
      <c r="LJ248"/>
      <c r="LK248"/>
      <c r="LL248"/>
      <c r="LM248"/>
      <c r="LN248"/>
      <c r="LO248"/>
      <c r="LP248"/>
      <c r="LQ248"/>
      <c r="LR248"/>
      <c r="LS248"/>
      <c r="LT248"/>
      <c r="LU248"/>
      <c r="LV248"/>
      <c r="LW248"/>
      <c r="LX248"/>
      <c r="LY248"/>
      <c r="LZ248"/>
      <c r="MA248"/>
      <c r="MB248"/>
      <c r="MC248"/>
      <c r="MD248"/>
      <c r="ME248"/>
      <c r="MF248"/>
      <c r="MG248"/>
      <c r="MH248"/>
      <c r="MI248"/>
      <c r="MJ248"/>
      <c r="MK248"/>
      <c r="ML248"/>
      <c r="MM248"/>
      <c r="MN248"/>
      <c r="MO248"/>
      <c r="MP248"/>
      <c r="MQ248"/>
      <c r="MR248"/>
      <c r="MS248"/>
      <c r="MT248"/>
      <c r="MU248"/>
      <c r="MV248"/>
      <c r="MW248"/>
      <c r="MX248"/>
      <c r="MY248"/>
      <c r="MZ248"/>
      <c r="NA248"/>
      <c r="NB248"/>
      <c r="NC248"/>
      <c r="ND248"/>
      <c r="NE248"/>
      <c r="NF248"/>
      <c r="NG248"/>
      <c r="NH248"/>
      <c r="NI248"/>
      <c r="NJ248"/>
      <c r="NK248"/>
      <c r="NL248"/>
      <c r="NM248"/>
      <c r="NN248"/>
      <c r="NO248"/>
      <c r="NP248"/>
      <c r="NQ248"/>
      <c r="NR248"/>
      <c r="NS248"/>
      <c r="NT248"/>
      <c r="NU248"/>
      <c r="NV248"/>
      <c r="NW248"/>
      <c r="NX248"/>
      <c r="NY248"/>
      <c r="NZ248"/>
      <c r="OA248"/>
      <c r="OB248"/>
      <c r="OC248"/>
      <c r="OD248"/>
      <c r="OE248"/>
      <c r="OF248"/>
      <c r="OG248"/>
      <c r="OH248"/>
      <c r="OI248"/>
      <c r="OJ248"/>
      <c r="OK248"/>
      <c r="OL248"/>
      <c r="OM248"/>
      <c r="ON248"/>
      <c r="OO248"/>
      <c r="OP248"/>
      <c r="OQ248"/>
      <c r="OR248"/>
      <c r="OS248"/>
      <c r="OT248"/>
      <c r="OU248"/>
      <c r="OV248"/>
      <c r="OW248"/>
      <c r="OX248"/>
      <c r="OY248"/>
      <c r="OZ248"/>
      <c r="PA248"/>
      <c r="PB248"/>
      <c r="PC248"/>
      <c r="PD248"/>
      <c r="PE248"/>
      <c r="PF248"/>
      <c r="PG248"/>
      <c r="PH248"/>
      <c r="PI248"/>
      <c r="PJ248"/>
      <c r="PK248"/>
      <c r="PL248"/>
      <c r="PM248"/>
      <c r="PN248"/>
      <c r="PO248"/>
      <c r="PP248"/>
      <c r="PQ248"/>
      <c r="PR248"/>
      <c r="PS248"/>
      <c r="PT248"/>
      <c r="PU248"/>
      <c r="PV248"/>
      <c r="PW248"/>
      <c r="PX248"/>
      <c r="PY248"/>
      <c r="PZ248"/>
      <c r="QA248"/>
      <c r="QB248"/>
      <c r="QC248"/>
      <c r="QD248"/>
      <c r="QE248"/>
      <c r="QF248"/>
      <c r="QG248"/>
      <c r="QH248"/>
      <c r="QI248"/>
      <c r="QJ248"/>
      <c r="QK248"/>
      <c r="QL248"/>
      <c r="QM248"/>
      <c r="QN248"/>
      <c r="QO248"/>
      <c r="QP248"/>
      <c r="QQ248"/>
      <c r="QR248"/>
      <c r="QS248"/>
      <c r="QT248"/>
      <c r="QU248"/>
      <c r="QV248"/>
      <c r="QW248"/>
      <c r="QX248"/>
      <c r="QY248"/>
      <c r="QZ248"/>
      <c r="RA248"/>
      <c r="RB248"/>
      <c r="RC248"/>
      <c r="RD248"/>
      <c r="RE248"/>
      <c r="RF248"/>
      <c r="RG248"/>
      <c r="RH248"/>
      <c r="RI248"/>
      <c r="RJ248"/>
      <c r="RK248"/>
      <c r="RL248"/>
      <c r="RM248"/>
      <c r="RN248"/>
      <c r="RO248"/>
      <c r="RP248"/>
      <c r="RQ248"/>
      <c r="RR248"/>
      <c r="RS248"/>
      <c r="RT248"/>
      <c r="RU248"/>
      <c r="RV248"/>
      <c r="RW248"/>
      <c r="RX248"/>
      <c r="RY248"/>
      <c r="RZ248"/>
      <c r="SA248"/>
      <c r="SB248"/>
      <c r="SC248"/>
      <c r="SD248"/>
      <c r="SE248"/>
      <c r="SF248"/>
      <c r="SG248"/>
      <c r="SH248"/>
      <c r="SI248"/>
      <c r="SJ248"/>
      <c r="SK248"/>
      <c r="SL248"/>
      <c r="SM248"/>
      <c r="SN248"/>
      <c r="SO248"/>
      <c r="SP248"/>
      <c r="SQ248"/>
      <c r="SR248"/>
      <c r="SS248"/>
      <c r="ST248"/>
      <c r="SU248"/>
      <c r="SV248"/>
      <c r="SW248"/>
      <c r="SX248"/>
      <c r="SY248"/>
      <c r="SZ248"/>
      <c r="TA248"/>
      <c r="TB248"/>
      <c r="TC248"/>
      <c r="TD248"/>
      <c r="TE248"/>
      <c r="TF248"/>
      <c r="TG248"/>
      <c r="TH248"/>
      <c r="TI248"/>
      <c r="TJ248"/>
      <c r="TK248"/>
      <c r="TL248"/>
      <c r="TM248"/>
      <c r="TN248"/>
      <c r="TO248"/>
      <c r="TP248"/>
      <c r="TQ248"/>
      <c r="TR248"/>
      <c r="TS248"/>
      <c r="TT248"/>
      <c r="TU248"/>
      <c r="TV248"/>
      <c r="TW248"/>
      <c r="TX248"/>
      <c r="TY248"/>
      <c r="TZ248"/>
      <c r="UA248"/>
      <c r="UB248"/>
      <c r="UC248"/>
      <c r="UD248"/>
      <c r="UE248"/>
      <c r="UF248"/>
      <c r="UG248"/>
      <c r="UH248"/>
      <c r="UI248"/>
      <c r="UJ248"/>
      <c r="UK248"/>
      <c r="UL248"/>
      <c r="UM248"/>
      <c r="UN248"/>
      <c r="UO248"/>
      <c r="UP248"/>
      <c r="UQ248"/>
      <c r="UR248"/>
      <c r="US248"/>
      <c r="UT248"/>
      <c r="UU248"/>
      <c r="UV248"/>
      <c r="UW248"/>
      <c r="UX248"/>
      <c r="UY248"/>
      <c r="UZ248"/>
      <c r="VA248"/>
      <c r="VB248"/>
      <c r="VC248"/>
      <c r="VD248"/>
      <c r="VE248"/>
      <c r="VF248"/>
      <c r="VG248"/>
      <c r="VH248"/>
      <c r="VI248"/>
      <c r="VJ248"/>
      <c r="VK248"/>
      <c r="VL248"/>
      <c r="VM248"/>
      <c r="VN248"/>
      <c r="VO248"/>
      <c r="VP248"/>
      <c r="VQ248"/>
      <c r="VR248"/>
      <c r="VS248"/>
      <c r="VT248"/>
      <c r="VU248"/>
      <c r="VV248"/>
      <c r="VW248"/>
      <c r="VX248"/>
      <c r="VY248"/>
      <c r="VZ248"/>
      <c r="WA248"/>
      <c r="WB248"/>
      <c r="WC248"/>
      <c r="WD248"/>
      <c r="WE248"/>
      <c r="WF248"/>
      <c r="WG248"/>
      <c r="WH248"/>
      <c r="WI248"/>
      <c r="WJ248"/>
      <c r="WK248"/>
      <c r="WL248"/>
      <c r="WM248"/>
      <c r="WN248"/>
      <c r="WO248"/>
      <c r="WP248"/>
      <c r="WQ248"/>
      <c r="WR248"/>
      <c r="WS248"/>
      <c r="WT248"/>
      <c r="WU248"/>
      <c r="WV248"/>
      <c r="WW248"/>
      <c r="WX248"/>
      <c r="WY248"/>
      <c r="WZ248"/>
      <c r="XA248"/>
      <c r="XB248"/>
      <c r="XC248"/>
      <c r="XD248"/>
      <c r="XE248"/>
      <c r="XF248"/>
      <c r="XG248"/>
      <c r="XH248"/>
      <c r="XI248"/>
      <c r="XJ248"/>
      <c r="XK248"/>
      <c r="XL248"/>
      <c r="XM248"/>
      <c r="XN248"/>
      <c r="XO248"/>
      <c r="XP248"/>
      <c r="XQ248"/>
      <c r="XR248"/>
      <c r="XS248"/>
      <c r="XT248"/>
      <c r="XU248"/>
      <c r="XV248"/>
      <c r="XW248"/>
      <c r="XX248"/>
      <c r="XY248"/>
      <c r="XZ248"/>
      <c r="YA248"/>
      <c r="YB248"/>
      <c r="YC248"/>
      <c r="YD248"/>
      <c r="YE248"/>
      <c r="YF248"/>
      <c r="YG248"/>
      <c r="YH248"/>
      <c r="YI248"/>
      <c r="YJ248"/>
      <c r="YK248"/>
      <c r="YL248"/>
      <c r="YM248"/>
      <c r="YN248"/>
      <c r="YO248"/>
      <c r="YP248"/>
      <c r="YQ248"/>
      <c r="YR248"/>
      <c r="YS248"/>
      <c r="YT248"/>
      <c r="YU248"/>
      <c r="YV248"/>
      <c r="YW248"/>
      <c r="YX248"/>
      <c r="YY248"/>
      <c r="YZ248"/>
      <c r="ZA248"/>
      <c r="ZB248"/>
      <c r="ZC248"/>
      <c r="ZD248"/>
      <c r="ZE248"/>
      <c r="ZF248"/>
      <c r="ZG248"/>
      <c r="ZH248"/>
      <c r="ZI248"/>
      <c r="ZJ248"/>
      <c r="ZK248"/>
      <c r="ZL248"/>
      <c r="ZM248"/>
      <c r="ZN248"/>
      <c r="ZO248"/>
      <c r="ZP248"/>
      <c r="ZQ248"/>
      <c r="ZR248"/>
      <c r="ZS248"/>
      <c r="ZT248"/>
      <c r="ZU248"/>
      <c r="ZV248"/>
      <c r="ZW248"/>
      <c r="ZX248"/>
      <c r="ZY248"/>
      <c r="ZZ248" s="52"/>
      <c r="AAA248" s="192"/>
      <c r="AAD248" s="90"/>
      <c r="AAE248" s="520">
        <f t="shared" si="185"/>
        <v>0</v>
      </c>
      <c r="AAF248" s="90" t="s">
        <v>0</v>
      </c>
      <c r="AAG248" s="73">
        <f>G247</f>
        <v>2</v>
      </c>
      <c r="AAH248" s="73">
        <f>G248</f>
        <v>2</v>
      </c>
      <c r="AAI248" s="60" t="s">
        <v>0</v>
      </c>
      <c r="AAJ248" s="55"/>
      <c r="AAK248" s="55"/>
      <c r="AAL248" s="90"/>
    </row>
    <row r="249" spans="1:714" s="23" customFormat="1" ht="15" hidden="1" customHeight="1" outlineLevel="3">
      <c r="A249" s="171"/>
      <c r="B249" s="666" t="str">
        <f>AAK249</f>
        <v>AndreaRW submits Web Request to post materials</v>
      </c>
      <c r="C249" s="792" t="str">
        <f>HYPERLINK("http://deq05/intranet/communication/WebRequests.htm","i")</f>
        <v>i</v>
      </c>
      <c r="D249" s="380"/>
      <c r="E249" s="342">
        <f>NETWORKDAYS(G249,H249,S.DDL_DEQClosed)</f>
        <v>1</v>
      </c>
      <c r="F249" s="457">
        <f t="shared" ref="F249:F254" ca="1" si="190">IF(YEAR(H249)&gt;2000,NETWORKDAYS(TODAY(),H249,S.DDL_DEQClosed),0)</f>
        <v>0</v>
      </c>
      <c r="G249" s="451">
        <f t="shared" si="188"/>
        <v>2</v>
      </c>
      <c r="H249" s="343">
        <f>AAH249</f>
        <v>2</v>
      </c>
      <c r="I249" s="244"/>
      <c r="J249" s="193"/>
      <c r="K249" s="193"/>
      <c r="L249" s="46"/>
      <c r="M249" s="46"/>
      <c r="N249" s="46"/>
      <c r="O249" s="46"/>
      <c r="P249" s="46"/>
      <c r="Q249" s="46"/>
      <c r="R249" s="46"/>
      <c r="S249" s="46"/>
      <c r="T249" s="46"/>
      <c r="U249" s="46"/>
      <c r="V249" s="46"/>
      <c r="W249" s="46"/>
      <c r="X249" s="46"/>
      <c r="Y249" s="46"/>
      <c r="Z249" s="46"/>
      <c r="AA249" s="46"/>
      <c r="AB249" s="46"/>
      <c r="AC249" s="46"/>
      <c r="AD249" s="46"/>
      <c r="AE249" s="46"/>
      <c r="AF249" s="46"/>
      <c r="AG249" s="46"/>
      <c r="AH249" s="46"/>
      <c r="AI249" s="46"/>
      <c r="AJ249" s="46"/>
      <c r="AK249" s="46"/>
      <c r="AL249" s="46"/>
      <c r="AM249" s="46"/>
      <c r="AN249" s="46"/>
      <c r="AO249" s="46"/>
      <c r="AP249" s="46"/>
      <c r="AQ249" s="46"/>
      <c r="AR249" s="46"/>
      <c r="AS249" s="46"/>
      <c r="AT249" s="46"/>
      <c r="AU249" s="46"/>
      <c r="AV249" s="46"/>
      <c r="AW249" s="46"/>
      <c r="AX249" s="46"/>
      <c r="AY249" s="46"/>
      <c r="AZ249" s="46"/>
      <c r="BA249" s="46"/>
      <c r="BB249" s="46"/>
      <c r="BC249" s="46"/>
      <c r="BD249" s="46"/>
      <c r="BE249" s="46"/>
      <c r="BF249" s="46"/>
      <c r="BG249" s="46"/>
      <c r="BH249" s="46"/>
      <c r="BI249" s="46"/>
      <c r="BJ249" s="46"/>
      <c r="BK249" s="46"/>
      <c r="BL249" s="46"/>
      <c r="BM249" s="46"/>
      <c r="BN249" s="46"/>
      <c r="BO249" s="46"/>
      <c r="BP249" s="46"/>
      <c r="BQ249" s="46"/>
      <c r="BR249" s="46"/>
      <c r="BS249" s="46"/>
      <c r="BT249" s="46"/>
      <c r="BU249" s="46"/>
      <c r="BV249" s="46"/>
      <c r="BW249" s="46"/>
      <c r="BX249" s="46"/>
      <c r="BY249" s="46"/>
      <c r="BZ249" s="46"/>
      <c r="CA249" s="46"/>
      <c r="CB249" s="46"/>
      <c r="CC249" s="46"/>
      <c r="CD249" s="46"/>
      <c r="CE249" s="46"/>
      <c r="CF249" s="46"/>
      <c r="CG249" s="46"/>
      <c r="CH249" s="46"/>
      <c r="CI249" s="46"/>
      <c r="CJ249" s="46"/>
      <c r="CK249" s="46"/>
      <c r="CL249" s="46"/>
      <c r="CM249" s="46"/>
      <c r="CN249" s="46"/>
      <c r="CO249" s="46"/>
      <c r="CP249" s="46"/>
      <c r="CQ249" s="46"/>
      <c r="CR249" s="46"/>
      <c r="CS249" s="46"/>
      <c r="CT249" s="46"/>
      <c r="CU249" s="46"/>
      <c r="CV249" s="46"/>
      <c r="CW249" s="46"/>
      <c r="CX249" s="46"/>
      <c r="CY249" s="46"/>
      <c r="CZ249" s="46"/>
      <c r="DA249" s="46"/>
      <c r="DB249" s="46"/>
      <c r="DC249" s="46"/>
      <c r="DD249" s="46"/>
      <c r="DE249" s="46"/>
      <c r="DF249" s="46"/>
      <c r="DG249" s="46"/>
      <c r="DH249" s="46"/>
      <c r="DI249" s="46"/>
      <c r="DJ249" s="46"/>
      <c r="DK249" s="46"/>
      <c r="DL249" s="46"/>
      <c r="DM249" s="46"/>
      <c r="DN249" s="46"/>
      <c r="DO249" s="46"/>
      <c r="DP249" s="46"/>
      <c r="DQ249"/>
      <c r="DR249"/>
      <c r="DS249"/>
      <c r="DT249"/>
      <c r="DU249"/>
      <c r="DV249"/>
      <c r="DW249"/>
      <c r="DX249"/>
      <c r="DY249"/>
      <c r="DZ249"/>
      <c r="EA249"/>
      <c r="EB249"/>
      <c r="EC249"/>
      <c r="ED249"/>
      <c r="EE249"/>
      <c r="EF249"/>
      <c r="EG249"/>
      <c r="EH249"/>
      <c r="EI249"/>
      <c r="EJ249"/>
      <c r="EK249"/>
      <c r="EL249"/>
      <c r="EM249"/>
      <c r="EN249"/>
      <c r="EO249"/>
      <c r="EP249"/>
      <c r="EQ249"/>
      <c r="ER249"/>
      <c r="ES249"/>
      <c r="ET249"/>
      <c r="EU249"/>
      <c r="EV249"/>
      <c r="EW249"/>
      <c r="EX249"/>
      <c r="EY249"/>
      <c r="EZ249"/>
      <c r="FA249"/>
      <c r="FB249"/>
      <c r="FC249"/>
      <c r="FD249"/>
      <c r="FE249"/>
      <c r="FF249"/>
      <c r="FG249"/>
      <c r="FH249"/>
      <c r="FI249"/>
      <c r="FJ249"/>
      <c r="FK249"/>
      <c r="FL249"/>
      <c r="FM249"/>
      <c r="FN249"/>
      <c r="FO249"/>
      <c r="FP249"/>
      <c r="FQ249"/>
      <c r="FR249"/>
      <c r="FS249"/>
      <c r="FT249"/>
      <c r="FU249"/>
      <c r="FV249"/>
      <c r="FW249"/>
      <c r="FX249"/>
      <c r="FY249"/>
      <c r="FZ249"/>
      <c r="GA249"/>
      <c r="GB249"/>
      <c r="GC249"/>
      <c r="GD249"/>
      <c r="GE249"/>
      <c r="GF249"/>
      <c r="GG249"/>
      <c r="GH249"/>
      <c r="GI249"/>
      <c r="GJ249"/>
      <c r="GK249"/>
      <c r="GL249"/>
      <c r="GM249"/>
      <c r="GN249"/>
      <c r="GO249"/>
      <c r="GP249"/>
      <c r="GQ249"/>
      <c r="GR249"/>
      <c r="GS249"/>
      <c r="GT249"/>
      <c r="GU249"/>
      <c r="GV249"/>
      <c r="GW249"/>
      <c r="GX249"/>
      <c r="GY249"/>
      <c r="GZ249"/>
      <c r="HA249"/>
      <c r="HB249"/>
      <c r="HC249"/>
      <c r="HD249"/>
      <c r="HE249"/>
      <c r="HF249"/>
      <c r="HG249"/>
      <c r="HH249"/>
      <c r="HI249"/>
      <c r="HJ249"/>
      <c r="HK249"/>
      <c r="HL249"/>
      <c r="HM249"/>
      <c r="HN249"/>
      <c r="HO249"/>
      <c r="HP249"/>
      <c r="HQ249"/>
      <c r="HR249"/>
      <c r="HS249"/>
      <c r="HT249"/>
      <c r="HU249"/>
      <c r="HV249"/>
      <c r="HW249"/>
      <c r="HX249"/>
      <c r="HY249"/>
      <c r="HZ249"/>
      <c r="IA249"/>
      <c r="IB249"/>
      <c r="IC249"/>
      <c r="ID249"/>
      <c r="IE249"/>
      <c r="IF249"/>
      <c r="IG249"/>
      <c r="IH249"/>
      <c r="II249"/>
      <c r="IJ249"/>
      <c r="IK249"/>
      <c r="IL249"/>
      <c r="IM249"/>
      <c r="IN249"/>
      <c r="IO249"/>
      <c r="IP249"/>
      <c r="IQ249"/>
      <c r="IR249"/>
      <c r="IS249"/>
      <c r="IT249"/>
      <c r="IU249"/>
      <c r="IV249"/>
      <c r="IW249"/>
      <c r="IX249"/>
      <c r="IY249"/>
      <c r="IZ249"/>
      <c r="JA249"/>
      <c r="JB249"/>
      <c r="JC249"/>
      <c r="JD249"/>
      <c r="JE249"/>
      <c r="JF249"/>
      <c r="JG249"/>
      <c r="JH249"/>
      <c r="JI249"/>
      <c r="JJ249"/>
      <c r="JK249"/>
      <c r="JL249"/>
      <c r="JM249"/>
      <c r="JN249"/>
      <c r="JO249"/>
      <c r="JP249"/>
      <c r="JQ249"/>
      <c r="JR249"/>
      <c r="JS249"/>
      <c r="JT249"/>
      <c r="JU249"/>
      <c r="JV249"/>
      <c r="JW249"/>
      <c r="JX249"/>
      <c r="JY249"/>
      <c r="JZ249"/>
      <c r="KA249"/>
      <c r="KB249"/>
      <c r="KC249"/>
      <c r="KD249"/>
      <c r="KE249"/>
      <c r="KF249"/>
      <c r="KG249"/>
      <c r="KH249"/>
      <c r="KI249"/>
      <c r="KJ249"/>
      <c r="KK249"/>
      <c r="KL249"/>
      <c r="KM249"/>
      <c r="KN249"/>
      <c r="KO249"/>
      <c r="KP249"/>
      <c r="KQ249"/>
      <c r="KR249"/>
      <c r="KS249"/>
      <c r="KT249"/>
      <c r="KU249"/>
      <c r="KV249"/>
      <c r="KW249"/>
      <c r="KX249"/>
      <c r="KY249"/>
      <c r="KZ249"/>
      <c r="LA249"/>
      <c r="LB249"/>
      <c r="LC249"/>
      <c r="LD249"/>
      <c r="LE249"/>
      <c r="LF249"/>
      <c r="LG249"/>
      <c r="LH249"/>
      <c r="LI249"/>
      <c r="LJ249"/>
      <c r="LK249"/>
      <c r="LL249"/>
      <c r="LM249"/>
      <c r="LN249"/>
      <c r="LO249"/>
      <c r="LP249"/>
      <c r="LQ249"/>
      <c r="LR249"/>
      <c r="LS249"/>
      <c r="LT249"/>
      <c r="LU249"/>
      <c r="LV249"/>
      <c r="LW249"/>
      <c r="LX249"/>
      <c r="LY249"/>
      <c r="LZ249"/>
      <c r="MA249"/>
      <c r="MB249"/>
      <c r="MC249"/>
      <c r="MD249"/>
      <c r="ME249"/>
      <c r="MF249"/>
      <c r="MG249"/>
      <c r="MH249"/>
      <c r="MI249"/>
      <c r="MJ249"/>
      <c r="MK249"/>
      <c r="ML249"/>
      <c r="MM249"/>
      <c r="MN249"/>
      <c r="MO249"/>
      <c r="MP249"/>
      <c r="MQ249"/>
      <c r="MR249"/>
      <c r="MS249"/>
      <c r="MT249"/>
      <c r="MU249"/>
      <c r="MV249"/>
      <c r="MW249"/>
      <c r="MX249"/>
      <c r="MY249"/>
      <c r="MZ249"/>
      <c r="NA249"/>
      <c r="NB249"/>
      <c r="NC249"/>
      <c r="ND249"/>
      <c r="NE249"/>
      <c r="NF249"/>
      <c r="NG249"/>
      <c r="NH249"/>
      <c r="NI249"/>
      <c r="NJ249"/>
      <c r="NK249"/>
      <c r="NL249"/>
      <c r="NM249"/>
      <c r="NN249"/>
      <c r="NO249"/>
      <c r="NP249"/>
      <c r="NQ249"/>
      <c r="NR249"/>
      <c r="NS249"/>
      <c r="NT249"/>
      <c r="NU249"/>
      <c r="NV249"/>
      <c r="NW249"/>
      <c r="NX249"/>
      <c r="NY249"/>
      <c r="NZ249"/>
      <c r="OA249"/>
      <c r="OB249"/>
      <c r="OC249"/>
      <c r="OD249"/>
      <c r="OE249"/>
      <c r="OF249"/>
      <c r="OG249"/>
      <c r="OH249"/>
      <c r="OI249"/>
      <c r="OJ249"/>
      <c r="OK249"/>
      <c r="OL249"/>
      <c r="OM249"/>
      <c r="ON249"/>
      <c r="OO249"/>
      <c r="OP249"/>
      <c r="OQ249"/>
      <c r="OR249"/>
      <c r="OS249"/>
      <c r="OT249"/>
      <c r="OU249"/>
      <c r="OV249"/>
      <c r="OW249"/>
      <c r="OX249"/>
      <c r="OY249"/>
      <c r="OZ249"/>
      <c r="PA249"/>
      <c r="PB249"/>
      <c r="PC249"/>
      <c r="PD249"/>
      <c r="PE249"/>
      <c r="PF249"/>
      <c r="PG249"/>
      <c r="PH249"/>
      <c r="PI249"/>
      <c r="PJ249"/>
      <c r="PK249"/>
      <c r="PL249"/>
      <c r="PM249"/>
      <c r="PN249"/>
      <c r="PO249"/>
      <c r="PP249"/>
      <c r="PQ249"/>
      <c r="PR249"/>
      <c r="PS249"/>
      <c r="PT249"/>
      <c r="PU249"/>
      <c r="PV249"/>
      <c r="PW249"/>
      <c r="PX249"/>
      <c r="PY249"/>
      <c r="PZ249"/>
      <c r="QA249"/>
      <c r="QB249"/>
      <c r="QC249"/>
      <c r="QD249"/>
      <c r="QE249"/>
      <c r="QF249"/>
      <c r="QG249"/>
      <c r="QH249"/>
      <c r="QI249"/>
      <c r="QJ249"/>
      <c r="QK249"/>
      <c r="QL249"/>
      <c r="QM249"/>
      <c r="QN249"/>
      <c r="QO249"/>
      <c r="QP249"/>
      <c r="QQ249"/>
      <c r="QR249"/>
      <c r="QS249"/>
      <c r="QT249"/>
      <c r="QU249"/>
      <c r="QV249"/>
      <c r="QW249"/>
      <c r="QX249"/>
      <c r="QY249"/>
      <c r="QZ249"/>
      <c r="RA249"/>
      <c r="RB249"/>
      <c r="RC249"/>
      <c r="RD249"/>
      <c r="RE249"/>
      <c r="RF249"/>
      <c r="RG249"/>
      <c r="RH249"/>
      <c r="RI249"/>
      <c r="RJ249"/>
      <c r="RK249"/>
      <c r="RL249"/>
      <c r="RM249"/>
      <c r="RN249"/>
      <c r="RO249"/>
      <c r="RP249"/>
      <c r="RQ249"/>
      <c r="RR249"/>
      <c r="RS249"/>
      <c r="RT249"/>
      <c r="RU249"/>
      <c r="RV249"/>
      <c r="RW249"/>
      <c r="RX249"/>
      <c r="RY249"/>
      <c r="RZ249"/>
      <c r="SA249"/>
      <c r="SB249"/>
      <c r="SC249"/>
      <c r="SD249"/>
      <c r="SE249"/>
      <c r="SF249"/>
      <c r="SG249"/>
      <c r="SH249"/>
      <c r="SI249"/>
      <c r="SJ249"/>
      <c r="SK249"/>
      <c r="SL249"/>
      <c r="SM249"/>
      <c r="SN249"/>
      <c r="SO249"/>
      <c r="SP249"/>
      <c r="SQ249"/>
      <c r="SR249"/>
      <c r="SS249"/>
      <c r="ST249"/>
      <c r="SU249"/>
      <c r="SV249"/>
      <c r="SW249"/>
      <c r="SX249"/>
      <c r="SY249"/>
      <c r="SZ249"/>
      <c r="TA249"/>
      <c r="TB249"/>
      <c r="TC249"/>
      <c r="TD249"/>
      <c r="TE249"/>
      <c r="TF249"/>
      <c r="TG249"/>
      <c r="TH249"/>
      <c r="TI249"/>
      <c r="TJ249"/>
      <c r="TK249"/>
      <c r="TL249"/>
      <c r="TM249"/>
      <c r="TN249"/>
      <c r="TO249"/>
      <c r="TP249"/>
      <c r="TQ249"/>
      <c r="TR249"/>
      <c r="TS249"/>
      <c r="TT249"/>
      <c r="TU249"/>
      <c r="TV249"/>
      <c r="TW249"/>
      <c r="TX249"/>
      <c r="TY249"/>
      <c r="TZ249"/>
      <c r="UA249"/>
      <c r="UB249"/>
      <c r="UC249"/>
      <c r="UD249"/>
      <c r="UE249"/>
      <c r="UF249"/>
      <c r="UG249"/>
      <c r="UH249"/>
      <c r="UI249"/>
      <c r="UJ249"/>
      <c r="UK249"/>
      <c r="UL249"/>
      <c r="UM249"/>
      <c r="UN249"/>
      <c r="UO249"/>
      <c r="UP249"/>
      <c r="UQ249"/>
      <c r="UR249"/>
      <c r="US249"/>
      <c r="UT249"/>
      <c r="UU249"/>
      <c r="UV249"/>
      <c r="UW249"/>
      <c r="UX249"/>
      <c r="UY249"/>
      <c r="UZ249"/>
      <c r="VA249"/>
      <c r="VB249"/>
      <c r="VC249"/>
      <c r="VD249"/>
      <c r="VE249"/>
      <c r="VF249"/>
      <c r="VG249"/>
      <c r="VH249"/>
      <c r="VI249"/>
      <c r="VJ249"/>
      <c r="VK249"/>
      <c r="VL249"/>
      <c r="VM249"/>
      <c r="VN249"/>
      <c r="VO249"/>
      <c r="VP249"/>
      <c r="VQ249"/>
      <c r="VR249"/>
      <c r="VS249"/>
      <c r="VT249"/>
      <c r="VU249"/>
      <c r="VV249"/>
      <c r="VW249"/>
      <c r="VX249"/>
      <c r="VY249"/>
      <c r="VZ249"/>
      <c r="WA249"/>
      <c r="WB249"/>
      <c r="WC249"/>
      <c r="WD249"/>
      <c r="WE249"/>
      <c r="WF249"/>
      <c r="WG249"/>
      <c r="WH249"/>
      <c r="WI249"/>
      <c r="WJ249"/>
      <c r="WK249"/>
      <c r="WL249"/>
      <c r="WM249"/>
      <c r="WN249"/>
      <c r="WO249"/>
      <c r="WP249"/>
      <c r="WQ249"/>
      <c r="WR249"/>
      <c r="WS249"/>
      <c r="WT249"/>
      <c r="WU249"/>
      <c r="WV249"/>
      <c r="WW249"/>
      <c r="WX249"/>
      <c r="WY249"/>
      <c r="WZ249"/>
      <c r="XA249"/>
      <c r="XB249"/>
      <c r="XC249"/>
      <c r="XD249"/>
      <c r="XE249"/>
      <c r="XF249"/>
      <c r="XG249"/>
      <c r="XH249"/>
      <c r="XI249"/>
      <c r="XJ249"/>
      <c r="XK249"/>
      <c r="XL249"/>
      <c r="XM249"/>
      <c r="XN249"/>
      <c r="XO249"/>
      <c r="XP249"/>
      <c r="XQ249"/>
      <c r="XR249"/>
      <c r="XS249"/>
      <c r="XT249"/>
      <c r="XU249"/>
      <c r="XV249"/>
      <c r="XW249"/>
      <c r="XX249"/>
      <c r="XY249"/>
      <c r="XZ249"/>
      <c r="YA249"/>
      <c r="YB249"/>
      <c r="YC249"/>
      <c r="YD249"/>
      <c r="YE249"/>
      <c r="YF249"/>
      <c r="YG249"/>
      <c r="YH249"/>
      <c r="YI249"/>
      <c r="YJ249"/>
      <c r="YK249"/>
      <c r="YL249"/>
      <c r="YM249"/>
      <c r="YN249"/>
      <c r="YO249"/>
      <c r="YP249"/>
      <c r="YQ249"/>
      <c r="YR249"/>
      <c r="YS249"/>
      <c r="YT249"/>
      <c r="YU249"/>
      <c r="YV249"/>
      <c r="YW249"/>
      <c r="YX249"/>
      <c r="YY249"/>
      <c r="YZ249"/>
      <c r="ZA249"/>
      <c r="ZB249"/>
      <c r="ZC249"/>
      <c r="ZD249"/>
      <c r="ZE249"/>
      <c r="ZF249"/>
      <c r="ZG249"/>
      <c r="ZH249"/>
      <c r="ZI249"/>
      <c r="ZJ249"/>
      <c r="ZK249"/>
      <c r="ZL249"/>
      <c r="ZM249"/>
      <c r="ZN249"/>
      <c r="ZO249"/>
      <c r="ZP249"/>
      <c r="ZQ249"/>
      <c r="ZR249"/>
      <c r="ZS249"/>
      <c r="ZT249"/>
      <c r="ZU249"/>
      <c r="ZV249"/>
      <c r="ZW249"/>
      <c r="ZX249"/>
      <c r="ZY249"/>
      <c r="ZZ249" s="52"/>
      <c r="AAA249" s="192"/>
      <c r="AAD249" s="90"/>
      <c r="AAE249" s="520">
        <f t="shared" si="185"/>
        <v>0</v>
      </c>
      <c r="AAF249" s="90" t="s">
        <v>0</v>
      </c>
      <c r="AAG249" s="73">
        <f>G248</f>
        <v>2</v>
      </c>
      <c r="AAH249" s="73">
        <f>G249</f>
        <v>2</v>
      </c>
      <c r="AAI249" s="60"/>
      <c r="AAJ249" s="55"/>
      <c r="AAK249" s="92" t="str">
        <f>S.Staff.Lead&amp;" submits Web Request to post materials"</f>
        <v>AndreaRW submits Web Request to post materials</v>
      </c>
      <c r="AAL249" s="90"/>
    </row>
    <row r="250" spans="1:714" s="23" customFormat="1" ht="15" hidden="1" customHeight="1" outlineLevel="3">
      <c r="A250" s="171"/>
      <c r="B250" s="665" t="s">
        <v>159</v>
      </c>
      <c r="C250" s="425" t="s">
        <v>0</v>
      </c>
      <c r="D250" s="380"/>
      <c r="E250" s="342">
        <f>NETWORKDAYS(G250,H250,S.DDL_DEQClosed)</f>
        <v>1</v>
      </c>
      <c r="F250" s="457">
        <f t="shared" ca="1" si="190"/>
        <v>0</v>
      </c>
      <c r="G250" s="451">
        <f t="shared" si="188"/>
        <v>2</v>
      </c>
      <c r="H250" s="343">
        <f>AAH250</f>
        <v>2</v>
      </c>
      <c r="I250" s="244"/>
      <c r="J250" s="193"/>
      <c r="K250" s="193"/>
      <c r="L250" s="46"/>
      <c r="M250" s="46"/>
      <c r="N250" s="46"/>
      <c r="O250" s="46"/>
      <c r="P250" s="46"/>
      <c r="Q250" s="46"/>
      <c r="R250" s="46"/>
      <c r="S250" s="46"/>
      <c r="T250" s="46"/>
      <c r="U250" s="46"/>
      <c r="V250" s="46"/>
      <c r="W250" s="46"/>
      <c r="X250" s="46"/>
      <c r="Y250" s="46"/>
      <c r="Z250" s="46"/>
      <c r="AA250" s="46"/>
      <c r="AB250" s="46"/>
      <c r="AC250" s="46"/>
      <c r="AD250" s="46"/>
      <c r="AE250" s="46"/>
      <c r="AF250" s="46"/>
      <c r="AG250" s="46"/>
      <c r="AH250" s="46"/>
      <c r="AI250" s="46"/>
      <c r="AJ250" s="46"/>
      <c r="AK250" s="46"/>
      <c r="AL250" s="46"/>
      <c r="AM250" s="46"/>
      <c r="AN250" s="46"/>
      <c r="AO250" s="46"/>
      <c r="AP250" s="46"/>
      <c r="AQ250" s="46"/>
      <c r="AR250" s="46"/>
      <c r="AS250" s="46"/>
      <c r="AT250" s="46"/>
      <c r="AU250" s="46"/>
      <c r="AV250" s="46"/>
      <c r="AW250" s="46"/>
      <c r="AX250" s="46"/>
      <c r="AY250" s="46"/>
      <c r="AZ250" s="46"/>
      <c r="BA250" s="46"/>
      <c r="BB250" s="46"/>
      <c r="BC250" s="46"/>
      <c r="BD250" s="46"/>
      <c r="BE250" s="46"/>
      <c r="BF250" s="46"/>
      <c r="BG250" s="46"/>
      <c r="BH250" s="46"/>
      <c r="BI250" s="46"/>
      <c r="BJ250" s="46"/>
      <c r="BK250" s="46"/>
      <c r="BL250" s="46"/>
      <c r="BM250" s="46"/>
      <c r="BN250" s="46"/>
      <c r="BO250" s="46"/>
      <c r="BP250" s="46"/>
      <c r="BQ250" s="46"/>
      <c r="BR250" s="46"/>
      <c r="BS250" s="46"/>
      <c r="BT250" s="46"/>
      <c r="BU250" s="46"/>
      <c r="BV250" s="46"/>
      <c r="BW250" s="46"/>
      <c r="BX250" s="46"/>
      <c r="BY250" s="46"/>
      <c r="BZ250" s="46"/>
      <c r="CA250" s="46"/>
      <c r="CB250" s="46"/>
      <c r="CC250" s="46"/>
      <c r="CD250" s="46"/>
      <c r="CE250" s="46"/>
      <c r="CF250" s="46"/>
      <c r="CG250" s="46"/>
      <c r="CH250" s="46"/>
      <c r="CI250" s="46"/>
      <c r="CJ250" s="46"/>
      <c r="CK250" s="46"/>
      <c r="CL250" s="46"/>
      <c r="CM250" s="46"/>
      <c r="CN250" s="46"/>
      <c r="CO250" s="46"/>
      <c r="CP250" s="46"/>
      <c r="CQ250" s="46"/>
      <c r="CR250" s="46"/>
      <c r="CS250" s="46"/>
      <c r="CT250" s="46"/>
      <c r="CU250" s="46"/>
      <c r="CV250" s="46"/>
      <c r="CW250" s="46"/>
      <c r="CX250" s="46"/>
      <c r="CY250" s="46"/>
      <c r="CZ250" s="46"/>
      <c r="DA250" s="46"/>
      <c r="DB250" s="46"/>
      <c r="DC250" s="46"/>
      <c r="DD250" s="46"/>
      <c r="DE250" s="46"/>
      <c r="DF250" s="46"/>
      <c r="DG250" s="46"/>
      <c r="DH250" s="46"/>
      <c r="DI250" s="46"/>
      <c r="DJ250" s="46"/>
      <c r="DK250" s="46"/>
      <c r="DL250" s="46"/>
      <c r="DM250" s="46"/>
      <c r="DN250" s="46"/>
      <c r="DO250" s="46"/>
      <c r="DP250" s="46"/>
      <c r="DQ250"/>
      <c r="DR250"/>
      <c r="DS250"/>
      <c r="DT250"/>
      <c r="DU250"/>
      <c r="DV250"/>
      <c r="DW250"/>
      <c r="DX250"/>
      <c r="DY250"/>
      <c r="DZ250"/>
      <c r="EA250"/>
      <c r="EB250"/>
      <c r="EC250"/>
      <c r="ED250"/>
      <c r="EE250"/>
      <c r="EF250"/>
      <c r="EG250"/>
      <c r="EH250"/>
      <c r="EI250"/>
      <c r="EJ250"/>
      <c r="EK250"/>
      <c r="EL250"/>
      <c r="EM250"/>
      <c r="EN250"/>
      <c r="EO250"/>
      <c r="EP250"/>
      <c r="EQ250"/>
      <c r="ER250"/>
      <c r="ES250"/>
      <c r="ET250"/>
      <c r="EU250"/>
      <c r="EV250"/>
      <c r="EW250"/>
      <c r="EX250"/>
      <c r="EY250"/>
      <c r="EZ250"/>
      <c r="FA250"/>
      <c r="FB250"/>
      <c r="FC250"/>
      <c r="FD250"/>
      <c r="FE250"/>
      <c r="FF250"/>
      <c r="FG250"/>
      <c r="FH250"/>
      <c r="FI250"/>
      <c r="FJ250"/>
      <c r="FK250"/>
      <c r="FL250"/>
      <c r="FM250"/>
      <c r="FN250"/>
      <c r="FO250"/>
      <c r="FP250"/>
      <c r="FQ250"/>
      <c r="FR250"/>
      <c r="FS250"/>
      <c r="FT250"/>
      <c r="FU250"/>
      <c r="FV250"/>
      <c r="FW250"/>
      <c r="FX250"/>
      <c r="FY250"/>
      <c r="FZ250"/>
      <c r="GA250"/>
      <c r="GB250"/>
      <c r="GC250"/>
      <c r="GD250"/>
      <c r="GE250"/>
      <c r="GF250"/>
      <c r="GG250"/>
      <c r="GH250"/>
      <c r="GI250"/>
      <c r="GJ250"/>
      <c r="GK250"/>
      <c r="GL250"/>
      <c r="GM250"/>
      <c r="GN250"/>
      <c r="GO250"/>
      <c r="GP250"/>
      <c r="GQ250"/>
      <c r="GR250"/>
      <c r="GS250"/>
      <c r="GT250"/>
      <c r="GU250"/>
      <c r="GV250"/>
      <c r="GW250"/>
      <c r="GX250"/>
      <c r="GY250"/>
      <c r="GZ250"/>
      <c r="HA250"/>
      <c r="HB250"/>
      <c r="HC250"/>
      <c r="HD250"/>
      <c r="HE250"/>
      <c r="HF250"/>
      <c r="HG250"/>
      <c r="HH250"/>
      <c r="HI250"/>
      <c r="HJ250"/>
      <c r="HK250"/>
      <c r="HL250"/>
      <c r="HM250"/>
      <c r="HN250"/>
      <c r="HO250"/>
      <c r="HP250"/>
      <c r="HQ250"/>
      <c r="HR250"/>
      <c r="HS250"/>
      <c r="HT250"/>
      <c r="HU250"/>
      <c r="HV250"/>
      <c r="HW250"/>
      <c r="HX250"/>
      <c r="HY250"/>
      <c r="HZ250"/>
      <c r="IA250"/>
      <c r="IB250"/>
      <c r="IC250"/>
      <c r="ID250"/>
      <c r="IE250"/>
      <c r="IF250"/>
      <c r="IG250"/>
      <c r="IH250"/>
      <c r="II250"/>
      <c r="IJ250"/>
      <c r="IK250"/>
      <c r="IL250"/>
      <c r="IM250"/>
      <c r="IN250"/>
      <c r="IO250"/>
      <c r="IP250"/>
      <c r="IQ250"/>
      <c r="IR250"/>
      <c r="IS250"/>
      <c r="IT250"/>
      <c r="IU250"/>
      <c r="IV250"/>
      <c r="IW250"/>
      <c r="IX250"/>
      <c r="IY250"/>
      <c r="IZ250"/>
      <c r="JA250"/>
      <c r="JB250"/>
      <c r="JC250"/>
      <c r="JD250"/>
      <c r="JE250"/>
      <c r="JF250"/>
      <c r="JG250"/>
      <c r="JH250"/>
      <c r="JI250"/>
      <c r="JJ250"/>
      <c r="JK250"/>
      <c r="JL250"/>
      <c r="JM250"/>
      <c r="JN250"/>
      <c r="JO250"/>
      <c r="JP250"/>
      <c r="JQ250"/>
      <c r="JR250"/>
      <c r="JS250"/>
      <c r="JT250"/>
      <c r="JU250"/>
      <c r="JV250"/>
      <c r="JW250"/>
      <c r="JX250"/>
      <c r="JY250"/>
      <c r="JZ250"/>
      <c r="KA250"/>
      <c r="KB250"/>
      <c r="KC250"/>
      <c r="KD250"/>
      <c r="KE250"/>
      <c r="KF250"/>
      <c r="KG250"/>
      <c r="KH250"/>
      <c r="KI250"/>
      <c r="KJ250"/>
      <c r="KK250"/>
      <c r="KL250"/>
      <c r="KM250"/>
      <c r="KN250"/>
      <c r="KO250"/>
      <c r="KP250"/>
      <c r="KQ250"/>
      <c r="KR250"/>
      <c r="KS250"/>
      <c r="KT250"/>
      <c r="KU250"/>
      <c r="KV250"/>
      <c r="KW250"/>
      <c r="KX250"/>
      <c r="KY250"/>
      <c r="KZ250"/>
      <c r="LA250"/>
      <c r="LB250"/>
      <c r="LC250"/>
      <c r="LD250"/>
      <c r="LE250"/>
      <c r="LF250"/>
      <c r="LG250"/>
      <c r="LH250"/>
      <c r="LI250"/>
      <c r="LJ250"/>
      <c r="LK250"/>
      <c r="LL250"/>
      <c r="LM250"/>
      <c r="LN250"/>
      <c r="LO250"/>
      <c r="LP250"/>
      <c r="LQ250"/>
      <c r="LR250"/>
      <c r="LS250"/>
      <c r="LT250"/>
      <c r="LU250"/>
      <c r="LV250"/>
      <c r="LW250"/>
      <c r="LX250"/>
      <c r="LY250"/>
      <c r="LZ250"/>
      <c r="MA250"/>
      <c r="MB250"/>
      <c r="MC250"/>
      <c r="MD250"/>
      <c r="ME250"/>
      <c r="MF250"/>
      <c r="MG250"/>
      <c r="MH250"/>
      <c r="MI250"/>
      <c r="MJ250"/>
      <c r="MK250"/>
      <c r="ML250"/>
      <c r="MM250"/>
      <c r="MN250"/>
      <c r="MO250"/>
      <c r="MP250"/>
      <c r="MQ250"/>
      <c r="MR250"/>
      <c r="MS250"/>
      <c r="MT250"/>
      <c r="MU250"/>
      <c r="MV250"/>
      <c r="MW250"/>
      <c r="MX250"/>
      <c r="MY250"/>
      <c r="MZ250"/>
      <c r="NA250"/>
      <c r="NB250"/>
      <c r="NC250"/>
      <c r="ND250"/>
      <c r="NE250"/>
      <c r="NF250"/>
      <c r="NG250"/>
      <c r="NH250"/>
      <c r="NI250"/>
      <c r="NJ250"/>
      <c r="NK250"/>
      <c r="NL250"/>
      <c r="NM250"/>
      <c r="NN250"/>
      <c r="NO250"/>
      <c r="NP250"/>
      <c r="NQ250"/>
      <c r="NR250"/>
      <c r="NS250"/>
      <c r="NT250"/>
      <c r="NU250"/>
      <c r="NV250"/>
      <c r="NW250"/>
      <c r="NX250"/>
      <c r="NY250"/>
      <c r="NZ250"/>
      <c r="OA250"/>
      <c r="OB250"/>
      <c r="OC250"/>
      <c r="OD250"/>
      <c r="OE250"/>
      <c r="OF250"/>
      <c r="OG250"/>
      <c r="OH250"/>
      <c r="OI250"/>
      <c r="OJ250"/>
      <c r="OK250"/>
      <c r="OL250"/>
      <c r="OM250"/>
      <c r="ON250"/>
      <c r="OO250"/>
      <c r="OP250"/>
      <c r="OQ250"/>
      <c r="OR250"/>
      <c r="OS250"/>
      <c r="OT250"/>
      <c r="OU250"/>
      <c r="OV250"/>
      <c r="OW250"/>
      <c r="OX250"/>
      <c r="OY250"/>
      <c r="OZ250"/>
      <c r="PA250"/>
      <c r="PB250"/>
      <c r="PC250"/>
      <c r="PD250"/>
      <c r="PE250"/>
      <c r="PF250"/>
      <c r="PG250"/>
      <c r="PH250"/>
      <c r="PI250"/>
      <c r="PJ250"/>
      <c r="PK250"/>
      <c r="PL250"/>
      <c r="PM250"/>
      <c r="PN250"/>
      <c r="PO250"/>
      <c r="PP250"/>
      <c r="PQ250"/>
      <c r="PR250"/>
      <c r="PS250"/>
      <c r="PT250"/>
      <c r="PU250"/>
      <c r="PV250"/>
      <c r="PW250"/>
      <c r="PX250"/>
      <c r="PY250"/>
      <c r="PZ250"/>
      <c r="QA250"/>
      <c r="QB250"/>
      <c r="QC250"/>
      <c r="QD250"/>
      <c r="QE250"/>
      <c r="QF250"/>
      <c r="QG250"/>
      <c r="QH250"/>
      <c r="QI250"/>
      <c r="QJ250"/>
      <c r="QK250"/>
      <c r="QL250"/>
      <c r="QM250"/>
      <c r="QN250"/>
      <c r="QO250"/>
      <c r="QP250"/>
      <c r="QQ250"/>
      <c r="QR250"/>
      <c r="QS250"/>
      <c r="QT250"/>
      <c r="QU250"/>
      <c r="QV250"/>
      <c r="QW250"/>
      <c r="QX250"/>
      <c r="QY250"/>
      <c r="QZ250"/>
      <c r="RA250"/>
      <c r="RB250"/>
      <c r="RC250"/>
      <c r="RD250"/>
      <c r="RE250"/>
      <c r="RF250"/>
      <c r="RG250"/>
      <c r="RH250"/>
      <c r="RI250"/>
      <c r="RJ250"/>
      <c r="RK250"/>
      <c r="RL250"/>
      <c r="RM250"/>
      <c r="RN250"/>
      <c r="RO250"/>
      <c r="RP250"/>
      <c r="RQ250"/>
      <c r="RR250"/>
      <c r="RS250"/>
      <c r="RT250"/>
      <c r="RU250"/>
      <c r="RV250"/>
      <c r="RW250"/>
      <c r="RX250"/>
      <c r="RY250"/>
      <c r="RZ250"/>
      <c r="SA250"/>
      <c r="SB250"/>
      <c r="SC250"/>
      <c r="SD250"/>
      <c r="SE250"/>
      <c r="SF250"/>
      <c r="SG250"/>
      <c r="SH250"/>
      <c r="SI250"/>
      <c r="SJ250"/>
      <c r="SK250"/>
      <c r="SL250"/>
      <c r="SM250"/>
      <c r="SN250"/>
      <c r="SO250"/>
      <c r="SP250"/>
      <c r="SQ250"/>
      <c r="SR250"/>
      <c r="SS250"/>
      <c r="ST250"/>
      <c r="SU250"/>
      <c r="SV250"/>
      <c r="SW250"/>
      <c r="SX250"/>
      <c r="SY250"/>
      <c r="SZ250"/>
      <c r="TA250"/>
      <c r="TB250"/>
      <c r="TC250"/>
      <c r="TD250"/>
      <c r="TE250"/>
      <c r="TF250"/>
      <c r="TG250"/>
      <c r="TH250"/>
      <c r="TI250"/>
      <c r="TJ250"/>
      <c r="TK250"/>
      <c r="TL250"/>
      <c r="TM250"/>
      <c r="TN250"/>
      <c r="TO250"/>
      <c r="TP250"/>
      <c r="TQ250"/>
      <c r="TR250"/>
      <c r="TS250"/>
      <c r="TT250"/>
      <c r="TU250"/>
      <c r="TV250"/>
      <c r="TW250"/>
      <c r="TX250"/>
      <c r="TY250"/>
      <c r="TZ250"/>
      <c r="UA250"/>
      <c r="UB250"/>
      <c r="UC250"/>
      <c r="UD250"/>
      <c r="UE250"/>
      <c r="UF250"/>
      <c r="UG250"/>
      <c r="UH250"/>
      <c r="UI250"/>
      <c r="UJ250"/>
      <c r="UK250"/>
      <c r="UL250"/>
      <c r="UM250"/>
      <c r="UN250"/>
      <c r="UO250"/>
      <c r="UP250"/>
      <c r="UQ250"/>
      <c r="UR250"/>
      <c r="US250"/>
      <c r="UT250"/>
      <c r="UU250"/>
      <c r="UV250"/>
      <c r="UW250"/>
      <c r="UX250"/>
      <c r="UY250"/>
      <c r="UZ250"/>
      <c r="VA250"/>
      <c r="VB250"/>
      <c r="VC250"/>
      <c r="VD250"/>
      <c r="VE250"/>
      <c r="VF250"/>
      <c r="VG250"/>
      <c r="VH250"/>
      <c r="VI250"/>
      <c r="VJ250"/>
      <c r="VK250"/>
      <c r="VL250"/>
      <c r="VM250"/>
      <c r="VN250"/>
      <c r="VO250"/>
      <c r="VP250"/>
      <c r="VQ250"/>
      <c r="VR250"/>
      <c r="VS250"/>
      <c r="VT250"/>
      <c r="VU250"/>
      <c r="VV250"/>
      <c r="VW250"/>
      <c r="VX250"/>
      <c r="VY250"/>
      <c r="VZ250"/>
      <c r="WA250"/>
      <c r="WB250"/>
      <c r="WC250"/>
      <c r="WD250"/>
      <c r="WE250"/>
      <c r="WF250"/>
      <c r="WG250"/>
      <c r="WH250"/>
      <c r="WI250"/>
      <c r="WJ250"/>
      <c r="WK250"/>
      <c r="WL250"/>
      <c r="WM250"/>
      <c r="WN250"/>
      <c r="WO250"/>
      <c r="WP250"/>
      <c r="WQ250"/>
      <c r="WR250"/>
      <c r="WS250"/>
      <c r="WT250"/>
      <c r="WU250"/>
      <c r="WV250"/>
      <c r="WW250"/>
      <c r="WX250"/>
      <c r="WY250"/>
      <c r="WZ250"/>
      <c r="XA250"/>
      <c r="XB250"/>
      <c r="XC250"/>
      <c r="XD250"/>
      <c r="XE250"/>
      <c r="XF250"/>
      <c r="XG250"/>
      <c r="XH250"/>
      <c r="XI250"/>
      <c r="XJ250"/>
      <c r="XK250"/>
      <c r="XL250"/>
      <c r="XM250"/>
      <c r="XN250"/>
      <c r="XO250"/>
      <c r="XP250"/>
      <c r="XQ250"/>
      <c r="XR250"/>
      <c r="XS250"/>
      <c r="XT250"/>
      <c r="XU250"/>
      <c r="XV250"/>
      <c r="XW250"/>
      <c r="XX250"/>
      <c r="XY250"/>
      <c r="XZ250"/>
      <c r="YA250"/>
      <c r="YB250"/>
      <c r="YC250"/>
      <c r="YD250"/>
      <c r="YE250"/>
      <c r="YF250"/>
      <c r="YG250"/>
      <c r="YH250"/>
      <c r="YI250"/>
      <c r="YJ250"/>
      <c r="YK250"/>
      <c r="YL250"/>
      <c r="YM250"/>
      <c r="YN250"/>
      <c r="YO250"/>
      <c r="YP250"/>
      <c r="YQ250"/>
      <c r="YR250"/>
      <c r="YS250"/>
      <c r="YT250"/>
      <c r="YU250"/>
      <c r="YV250"/>
      <c r="YW250"/>
      <c r="YX250"/>
      <c r="YY250"/>
      <c r="YZ250"/>
      <c r="ZA250"/>
      <c r="ZB250"/>
      <c r="ZC250"/>
      <c r="ZD250"/>
      <c r="ZE250"/>
      <c r="ZF250"/>
      <c r="ZG250"/>
      <c r="ZH250"/>
      <c r="ZI250"/>
      <c r="ZJ250"/>
      <c r="ZK250"/>
      <c r="ZL250"/>
      <c r="ZM250"/>
      <c r="ZN250"/>
      <c r="ZO250"/>
      <c r="ZP250"/>
      <c r="ZQ250"/>
      <c r="ZR250"/>
      <c r="ZS250"/>
      <c r="ZT250"/>
      <c r="ZU250"/>
      <c r="ZV250"/>
      <c r="ZW250"/>
      <c r="ZX250"/>
      <c r="ZY250"/>
      <c r="ZZ250" s="52"/>
      <c r="AAA250" s="192"/>
      <c r="AAD250" s="90"/>
      <c r="AAE250" s="520">
        <f t="shared" si="185"/>
        <v>0</v>
      </c>
      <c r="AAF250" s="90"/>
      <c r="AAG250" s="73">
        <f t="shared" ref="AAG250:AAG251" si="191">G249</f>
        <v>2</v>
      </c>
      <c r="AAH250" s="73">
        <f>G250</f>
        <v>2</v>
      </c>
      <c r="AAI250" s="72"/>
      <c r="AAJ250" s="72"/>
      <c r="AAK250" s="55"/>
      <c r="AAL250" s="90"/>
    </row>
    <row r="251" spans="1:714" s="23" customFormat="1" ht="15" hidden="1" customHeight="1" outlineLevel="2">
      <c r="A251" s="171"/>
      <c r="B251" s="486" t="str">
        <f>AAK251</f>
        <v>AndreaRW sends meeting notice with link to Web page</v>
      </c>
      <c r="C251" s="425" t="s">
        <v>0</v>
      </c>
      <c r="D251" s="380"/>
      <c r="E251" s="342">
        <f>NETWORKDAYS(G251,H251,S.DDL_DEQClosed)</f>
        <v>1</v>
      </c>
      <c r="F251" s="457">
        <f t="shared" ca="1" si="190"/>
        <v>0</v>
      </c>
      <c r="G251" s="451">
        <f t="shared" si="188"/>
        <v>2</v>
      </c>
      <c r="H251" s="343">
        <f t="shared" ref="H251:H254" si="192">AAH251</f>
        <v>2</v>
      </c>
      <c r="I251" s="244"/>
      <c r="J251" s="193"/>
      <c r="K251" s="193"/>
      <c r="L251" s="46"/>
      <c r="M251" s="46"/>
      <c r="N251" s="46"/>
      <c r="O251" s="46"/>
      <c r="P251" s="46"/>
      <c r="Q251" s="46"/>
      <c r="R251" s="46"/>
      <c r="S251" s="46"/>
      <c r="T251" s="46"/>
      <c r="U251" s="46"/>
      <c r="V251" s="46"/>
      <c r="W251" s="46"/>
      <c r="X251" s="46"/>
      <c r="Y251" s="46"/>
      <c r="Z251" s="46"/>
      <c r="AA251" s="46"/>
      <c r="AB251" s="46"/>
      <c r="AC251" s="46"/>
      <c r="AD251" s="46"/>
      <c r="AE251" s="46"/>
      <c r="AF251" s="46"/>
      <c r="AG251" s="46"/>
      <c r="AH251" s="46"/>
      <c r="AI251" s="46"/>
      <c r="AJ251" s="46"/>
      <c r="AK251" s="46"/>
      <c r="AL251" s="46"/>
      <c r="AM251" s="46"/>
      <c r="AN251" s="46"/>
      <c r="AO251" s="46"/>
      <c r="AP251" s="46"/>
      <c r="AQ251" s="46"/>
      <c r="AR251" s="46"/>
      <c r="AS251" s="46"/>
      <c r="AT251" s="46"/>
      <c r="AU251" s="46"/>
      <c r="AV251" s="46"/>
      <c r="AW251" s="46"/>
      <c r="AX251" s="46"/>
      <c r="AY251" s="46"/>
      <c r="AZ251" s="46"/>
      <c r="BA251" s="46"/>
      <c r="BB251" s="46"/>
      <c r="BC251" s="46"/>
      <c r="BD251" s="46"/>
      <c r="BE251" s="46"/>
      <c r="BF251" s="46"/>
      <c r="BG251" s="46"/>
      <c r="BH251" s="46"/>
      <c r="BI251" s="46"/>
      <c r="BJ251" s="46"/>
      <c r="BK251" s="46"/>
      <c r="BL251" s="46"/>
      <c r="BM251" s="46"/>
      <c r="BN251" s="46"/>
      <c r="BO251" s="46"/>
      <c r="BP251" s="46"/>
      <c r="BQ251" s="46"/>
      <c r="BR251" s="46"/>
      <c r="BS251" s="46"/>
      <c r="BT251" s="46"/>
      <c r="BU251" s="46"/>
      <c r="BV251" s="46"/>
      <c r="BW251" s="46"/>
      <c r="BX251" s="46"/>
      <c r="BY251" s="46"/>
      <c r="BZ251" s="46"/>
      <c r="CA251" s="46"/>
      <c r="CB251" s="46"/>
      <c r="CC251" s="46"/>
      <c r="CD251" s="46"/>
      <c r="CE251" s="46"/>
      <c r="CF251" s="46"/>
      <c r="CG251" s="46"/>
      <c r="CH251" s="46"/>
      <c r="CI251" s="46"/>
      <c r="CJ251" s="46"/>
      <c r="CK251" s="46"/>
      <c r="CL251" s="46"/>
      <c r="CM251" s="46"/>
      <c r="CN251" s="46"/>
      <c r="CO251" s="46"/>
      <c r="CP251" s="46"/>
      <c r="CQ251" s="46"/>
      <c r="CR251" s="46"/>
      <c r="CS251" s="46"/>
      <c r="CT251" s="46"/>
      <c r="CU251" s="46"/>
      <c r="CV251" s="46"/>
      <c r="CW251" s="46"/>
      <c r="CX251" s="46"/>
      <c r="CY251" s="46"/>
      <c r="CZ251" s="46"/>
      <c r="DA251" s="46"/>
      <c r="DB251" s="46"/>
      <c r="DC251" s="46"/>
      <c r="DD251" s="46"/>
      <c r="DE251" s="46"/>
      <c r="DF251" s="46"/>
      <c r="DG251" s="46"/>
      <c r="DH251" s="46"/>
      <c r="DI251" s="46"/>
      <c r="DJ251" s="46"/>
      <c r="DK251" s="46"/>
      <c r="DL251" s="46"/>
      <c r="DM251" s="46"/>
      <c r="DN251" s="46"/>
      <c r="DO251" s="46"/>
      <c r="DP251" s="46"/>
      <c r="DQ251"/>
      <c r="DR251"/>
      <c r="DS251"/>
      <c r="DT251"/>
      <c r="DU251"/>
      <c r="DV251"/>
      <c r="DW251"/>
      <c r="DX251"/>
      <c r="DY251"/>
      <c r="DZ251"/>
      <c r="EA251"/>
      <c r="EB251"/>
      <c r="EC251"/>
      <c r="ED251"/>
      <c r="EE251"/>
      <c r="EF251"/>
      <c r="EG251"/>
      <c r="EH251"/>
      <c r="EI251"/>
      <c r="EJ251"/>
      <c r="EK251"/>
      <c r="EL251"/>
      <c r="EM251"/>
      <c r="EN251"/>
      <c r="EO251"/>
      <c r="EP251"/>
      <c r="EQ251"/>
      <c r="ER251"/>
      <c r="ES251"/>
      <c r="ET251"/>
      <c r="EU251"/>
      <c r="EV251"/>
      <c r="EW251"/>
      <c r="EX251"/>
      <c r="EY251"/>
      <c r="EZ251"/>
      <c r="FA251"/>
      <c r="FB251"/>
      <c r="FC251"/>
      <c r="FD251"/>
      <c r="FE251"/>
      <c r="FF251"/>
      <c r="FG251"/>
      <c r="FH251"/>
      <c r="FI251"/>
      <c r="FJ251"/>
      <c r="FK251"/>
      <c r="FL251"/>
      <c r="FM251"/>
      <c r="FN251"/>
      <c r="FO251"/>
      <c r="FP251"/>
      <c r="FQ251"/>
      <c r="FR251"/>
      <c r="FS251"/>
      <c r="FT251"/>
      <c r="FU251"/>
      <c r="FV251"/>
      <c r="FW251"/>
      <c r="FX251"/>
      <c r="FY251"/>
      <c r="FZ251"/>
      <c r="GA251"/>
      <c r="GB251"/>
      <c r="GC251"/>
      <c r="GD251"/>
      <c r="GE251"/>
      <c r="GF251"/>
      <c r="GG251"/>
      <c r="GH251"/>
      <c r="GI251"/>
      <c r="GJ251"/>
      <c r="GK251"/>
      <c r="GL251"/>
      <c r="GM251"/>
      <c r="GN251"/>
      <c r="GO251"/>
      <c r="GP251"/>
      <c r="GQ251"/>
      <c r="GR251"/>
      <c r="GS251"/>
      <c r="GT251"/>
      <c r="GU251"/>
      <c r="GV251"/>
      <c r="GW251"/>
      <c r="GX251"/>
      <c r="GY251"/>
      <c r="GZ251"/>
      <c r="HA251"/>
      <c r="HB251"/>
      <c r="HC251"/>
      <c r="HD251"/>
      <c r="HE251"/>
      <c r="HF251"/>
      <c r="HG251"/>
      <c r="HH251"/>
      <c r="HI251"/>
      <c r="HJ251"/>
      <c r="HK251"/>
      <c r="HL251"/>
      <c r="HM251"/>
      <c r="HN251"/>
      <c r="HO251"/>
      <c r="HP251"/>
      <c r="HQ251"/>
      <c r="HR251"/>
      <c r="HS251"/>
      <c r="HT251"/>
      <c r="HU251"/>
      <c r="HV251"/>
      <c r="HW251"/>
      <c r="HX251"/>
      <c r="HY251"/>
      <c r="HZ251"/>
      <c r="IA251"/>
      <c r="IB251"/>
      <c r="IC251"/>
      <c r="ID251"/>
      <c r="IE251"/>
      <c r="IF251"/>
      <c r="IG251"/>
      <c r="IH251"/>
      <c r="II251"/>
      <c r="IJ251"/>
      <c r="IK251"/>
      <c r="IL251"/>
      <c r="IM251"/>
      <c r="IN251"/>
      <c r="IO251"/>
      <c r="IP251"/>
      <c r="IQ251"/>
      <c r="IR251"/>
      <c r="IS251"/>
      <c r="IT251"/>
      <c r="IU251"/>
      <c r="IV251"/>
      <c r="IW251"/>
      <c r="IX251"/>
      <c r="IY251"/>
      <c r="IZ251"/>
      <c r="JA251"/>
      <c r="JB251"/>
      <c r="JC251"/>
      <c r="JD251"/>
      <c r="JE251"/>
      <c r="JF251"/>
      <c r="JG251"/>
      <c r="JH251"/>
      <c r="JI251"/>
      <c r="JJ251"/>
      <c r="JK251"/>
      <c r="JL251"/>
      <c r="JM251"/>
      <c r="JN251"/>
      <c r="JO251"/>
      <c r="JP251"/>
      <c r="JQ251"/>
      <c r="JR251"/>
      <c r="JS251"/>
      <c r="JT251"/>
      <c r="JU251"/>
      <c r="JV251"/>
      <c r="JW251"/>
      <c r="JX251"/>
      <c r="JY251"/>
      <c r="JZ251"/>
      <c r="KA251"/>
      <c r="KB251"/>
      <c r="KC251"/>
      <c r="KD251"/>
      <c r="KE251"/>
      <c r="KF251"/>
      <c r="KG251"/>
      <c r="KH251"/>
      <c r="KI251"/>
      <c r="KJ251"/>
      <c r="KK251"/>
      <c r="KL251"/>
      <c r="KM251"/>
      <c r="KN251"/>
      <c r="KO251"/>
      <c r="KP251"/>
      <c r="KQ251"/>
      <c r="KR251"/>
      <c r="KS251"/>
      <c r="KT251"/>
      <c r="KU251"/>
      <c r="KV251"/>
      <c r="KW251"/>
      <c r="KX251"/>
      <c r="KY251"/>
      <c r="KZ251"/>
      <c r="LA251"/>
      <c r="LB251"/>
      <c r="LC251"/>
      <c r="LD251"/>
      <c r="LE251"/>
      <c r="LF251"/>
      <c r="LG251"/>
      <c r="LH251"/>
      <c r="LI251"/>
      <c r="LJ251"/>
      <c r="LK251"/>
      <c r="LL251"/>
      <c r="LM251"/>
      <c r="LN251"/>
      <c r="LO251"/>
      <c r="LP251"/>
      <c r="LQ251"/>
      <c r="LR251"/>
      <c r="LS251"/>
      <c r="LT251"/>
      <c r="LU251"/>
      <c r="LV251"/>
      <c r="LW251"/>
      <c r="LX251"/>
      <c r="LY251"/>
      <c r="LZ251"/>
      <c r="MA251"/>
      <c r="MB251"/>
      <c r="MC251"/>
      <c r="MD251"/>
      <c r="ME251"/>
      <c r="MF251"/>
      <c r="MG251"/>
      <c r="MH251"/>
      <c r="MI251"/>
      <c r="MJ251"/>
      <c r="MK251"/>
      <c r="ML251"/>
      <c r="MM251"/>
      <c r="MN251"/>
      <c r="MO251"/>
      <c r="MP251"/>
      <c r="MQ251"/>
      <c r="MR251"/>
      <c r="MS251"/>
      <c r="MT251"/>
      <c r="MU251"/>
      <c r="MV251"/>
      <c r="MW251"/>
      <c r="MX251"/>
      <c r="MY251"/>
      <c r="MZ251"/>
      <c r="NA251"/>
      <c r="NB251"/>
      <c r="NC251"/>
      <c r="ND251"/>
      <c r="NE251"/>
      <c r="NF251"/>
      <c r="NG251"/>
      <c r="NH251"/>
      <c r="NI251"/>
      <c r="NJ251"/>
      <c r="NK251"/>
      <c r="NL251"/>
      <c r="NM251"/>
      <c r="NN251"/>
      <c r="NO251"/>
      <c r="NP251"/>
      <c r="NQ251"/>
      <c r="NR251"/>
      <c r="NS251"/>
      <c r="NT251"/>
      <c r="NU251"/>
      <c r="NV251"/>
      <c r="NW251"/>
      <c r="NX251"/>
      <c r="NY251"/>
      <c r="NZ251"/>
      <c r="OA251"/>
      <c r="OB251"/>
      <c r="OC251"/>
      <c r="OD251"/>
      <c r="OE251"/>
      <c r="OF251"/>
      <c r="OG251"/>
      <c r="OH251"/>
      <c r="OI251"/>
      <c r="OJ251"/>
      <c r="OK251"/>
      <c r="OL251"/>
      <c r="OM251"/>
      <c r="ON251"/>
      <c r="OO251"/>
      <c r="OP251"/>
      <c r="OQ251"/>
      <c r="OR251"/>
      <c r="OS251"/>
      <c r="OT251"/>
      <c r="OU251"/>
      <c r="OV251"/>
      <c r="OW251"/>
      <c r="OX251"/>
      <c r="OY251"/>
      <c r="OZ251"/>
      <c r="PA251"/>
      <c r="PB251"/>
      <c r="PC251"/>
      <c r="PD251"/>
      <c r="PE251"/>
      <c r="PF251"/>
      <c r="PG251"/>
      <c r="PH251"/>
      <c r="PI251"/>
      <c r="PJ251"/>
      <c r="PK251"/>
      <c r="PL251"/>
      <c r="PM251"/>
      <c r="PN251"/>
      <c r="PO251"/>
      <c r="PP251"/>
      <c r="PQ251"/>
      <c r="PR251"/>
      <c r="PS251"/>
      <c r="PT251"/>
      <c r="PU251"/>
      <c r="PV251"/>
      <c r="PW251"/>
      <c r="PX251"/>
      <c r="PY251"/>
      <c r="PZ251"/>
      <c r="QA251"/>
      <c r="QB251"/>
      <c r="QC251"/>
      <c r="QD251"/>
      <c r="QE251"/>
      <c r="QF251"/>
      <c r="QG251"/>
      <c r="QH251"/>
      <c r="QI251"/>
      <c r="QJ251"/>
      <c r="QK251"/>
      <c r="QL251"/>
      <c r="QM251"/>
      <c r="QN251"/>
      <c r="QO251"/>
      <c r="QP251"/>
      <c r="QQ251"/>
      <c r="QR251"/>
      <c r="QS251"/>
      <c r="QT251"/>
      <c r="QU251"/>
      <c r="QV251"/>
      <c r="QW251"/>
      <c r="QX251"/>
      <c r="QY251"/>
      <c r="QZ251"/>
      <c r="RA251"/>
      <c r="RB251"/>
      <c r="RC251"/>
      <c r="RD251"/>
      <c r="RE251"/>
      <c r="RF251"/>
      <c r="RG251"/>
      <c r="RH251"/>
      <c r="RI251"/>
      <c r="RJ251"/>
      <c r="RK251"/>
      <c r="RL251"/>
      <c r="RM251"/>
      <c r="RN251"/>
      <c r="RO251"/>
      <c r="RP251"/>
      <c r="RQ251"/>
      <c r="RR251"/>
      <c r="RS251"/>
      <c r="RT251"/>
      <c r="RU251"/>
      <c r="RV251"/>
      <c r="RW251"/>
      <c r="RX251"/>
      <c r="RY251"/>
      <c r="RZ251"/>
      <c r="SA251"/>
      <c r="SB251"/>
      <c r="SC251"/>
      <c r="SD251"/>
      <c r="SE251"/>
      <c r="SF251"/>
      <c r="SG251"/>
      <c r="SH251"/>
      <c r="SI251"/>
      <c r="SJ251"/>
      <c r="SK251"/>
      <c r="SL251"/>
      <c r="SM251"/>
      <c r="SN251"/>
      <c r="SO251"/>
      <c r="SP251"/>
      <c r="SQ251"/>
      <c r="SR251"/>
      <c r="SS251"/>
      <c r="ST251"/>
      <c r="SU251"/>
      <c r="SV251"/>
      <c r="SW251"/>
      <c r="SX251"/>
      <c r="SY251"/>
      <c r="SZ251"/>
      <c r="TA251"/>
      <c r="TB251"/>
      <c r="TC251"/>
      <c r="TD251"/>
      <c r="TE251"/>
      <c r="TF251"/>
      <c r="TG251"/>
      <c r="TH251"/>
      <c r="TI251"/>
      <c r="TJ251"/>
      <c r="TK251"/>
      <c r="TL251"/>
      <c r="TM251"/>
      <c r="TN251"/>
      <c r="TO251"/>
      <c r="TP251"/>
      <c r="TQ251"/>
      <c r="TR251"/>
      <c r="TS251"/>
      <c r="TT251"/>
      <c r="TU251"/>
      <c r="TV251"/>
      <c r="TW251"/>
      <c r="TX251"/>
      <c r="TY251"/>
      <c r="TZ251"/>
      <c r="UA251"/>
      <c r="UB251"/>
      <c r="UC251"/>
      <c r="UD251"/>
      <c r="UE251"/>
      <c r="UF251"/>
      <c r="UG251"/>
      <c r="UH251"/>
      <c r="UI251"/>
      <c r="UJ251"/>
      <c r="UK251"/>
      <c r="UL251"/>
      <c r="UM251"/>
      <c r="UN251"/>
      <c r="UO251"/>
      <c r="UP251"/>
      <c r="UQ251"/>
      <c r="UR251"/>
      <c r="US251"/>
      <c r="UT251"/>
      <c r="UU251"/>
      <c r="UV251"/>
      <c r="UW251"/>
      <c r="UX251"/>
      <c r="UY251"/>
      <c r="UZ251"/>
      <c r="VA251"/>
      <c r="VB251"/>
      <c r="VC251"/>
      <c r="VD251"/>
      <c r="VE251"/>
      <c r="VF251"/>
      <c r="VG251"/>
      <c r="VH251"/>
      <c r="VI251"/>
      <c r="VJ251"/>
      <c r="VK251"/>
      <c r="VL251"/>
      <c r="VM251"/>
      <c r="VN251"/>
      <c r="VO251"/>
      <c r="VP251"/>
      <c r="VQ251"/>
      <c r="VR251"/>
      <c r="VS251"/>
      <c r="VT251"/>
      <c r="VU251"/>
      <c r="VV251"/>
      <c r="VW251"/>
      <c r="VX251"/>
      <c r="VY251"/>
      <c r="VZ251"/>
      <c r="WA251"/>
      <c r="WB251"/>
      <c r="WC251"/>
      <c r="WD251"/>
      <c r="WE251"/>
      <c r="WF251"/>
      <c r="WG251"/>
      <c r="WH251"/>
      <c r="WI251"/>
      <c r="WJ251"/>
      <c r="WK251"/>
      <c r="WL251"/>
      <c r="WM251"/>
      <c r="WN251"/>
      <c r="WO251"/>
      <c r="WP251"/>
      <c r="WQ251"/>
      <c r="WR251"/>
      <c r="WS251"/>
      <c r="WT251"/>
      <c r="WU251"/>
      <c r="WV251"/>
      <c r="WW251"/>
      <c r="WX251"/>
      <c r="WY251"/>
      <c r="WZ251"/>
      <c r="XA251"/>
      <c r="XB251"/>
      <c r="XC251"/>
      <c r="XD251"/>
      <c r="XE251"/>
      <c r="XF251"/>
      <c r="XG251"/>
      <c r="XH251"/>
      <c r="XI251"/>
      <c r="XJ251"/>
      <c r="XK251"/>
      <c r="XL251"/>
      <c r="XM251"/>
      <c r="XN251"/>
      <c r="XO251"/>
      <c r="XP251"/>
      <c r="XQ251"/>
      <c r="XR251"/>
      <c r="XS251"/>
      <c r="XT251"/>
      <c r="XU251"/>
      <c r="XV251"/>
      <c r="XW251"/>
      <c r="XX251"/>
      <c r="XY251"/>
      <c r="XZ251"/>
      <c r="YA251"/>
      <c r="YB251"/>
      <c r="YC251"/>
      <c r="YD251"/>
      <c r="YE251"/>
      <c r="YF251"/>
      <c r="YG251"/>
      <c r="YH251"/>
      <c r="YI251"/>
      <c r="YJ251"/>
      <c r="YK251"/>
      <c r="YL251"/>
      <c r="YM251"/>
      <c r="YN251"/>
      <c r="YO251"/>
      <c r="YP251"/>
      <c r="YQ251"/>
      <c r="YR251"/>
      <c r="YS251"/>
      <c r="YT251"/>
      <c r="YU251"/>
      <c r="YV251"/>
      <c r="YW251"/>
      <c r="YX251"/>
      <c r="YY251"/>
      <c r="YZ251"/>
      <c r="ZA251"/>
      <c r="ZB251"/>
      <c r="ZC251"/>
      <c r="ZD251"/>
      <c r="ZE251"/>
      <c r="ZF251"/>
      <c r="ZG251"/>
      <c r="ZH251"/>
      <c r="ZI251"/>
      <c r="ZJ251"/>
      <c r="ZK251"/>
      <c r="ZL251"/>
      <c r="ZM251"/>
      <c r="ZN251"/>
      <c r="ZO251"/>
      <c r="ZP251"/>
      <c r="ZQ251"/>
      <c r="ZR251"/>
      <c r="ZS251"/>
      <c r="ZT251"/>
      <c r="ZU251"/>
      <c r="ZV251"/>
      <c r="ZW251"/>
      <c r="ZX251"/>
      <c r="ZY251"/>
      <c r="ZZ251" s="52"/>
      <c r="AAA251" s="192"/>
      <c r="AAD251" s="90"/>
      <c r="AAE251" s="520">
        <f>IF(AND(S.AC.InvolveMeeting1="Y",S.AC.CommitteeInvolved="Y"),1,0)</f>
        <v>0</v>
      </c>
      <c r="AAF251" s="90"/>
      <c r="AAG251" s="73">
        <f t="shared" si="191"/>
        <v>2</v>
      </c>
      <c r="AAH251" s="73">
        <f>G251</f>
        <v>2</v>
      </c>
      <c r="AAI251" s="72"/>
      <c r="AAJ251" s="72"/>
      <c r="AAK251" s="92" t="str">
        <f>S.Staff.Lead&amp;" sends meeting notice with link to Web page"</f>
        <v>AndreaRW sends meeting notice with link to Web page</v>
      </c>
      <c r="AAL251" s="90"/>
    </row>
    <row r="252" spans="1:714" s="23" customFormat="1" ht="15" hidden="1" customHeight="1" outlineLevel="2">
      <c r="A252" s="171"/>
      <c r="B252" s="616" t="s">
        <v>157</v>
      </c>
      <c r="C252" s="425" t="s">
        <v>0</v>
      </c>
      <c r="D252" s="843" t="s">
        <v>323</v>
      </c>
      <c r="E252" s="843"/>
      <c r="F252" s="843"/>
      <c r="G252" s="844"/>
      <c r="H252" s="351">
        <f t="shared" si="192"/>
        <v>16</v>
      </c>
      <c r="I252" s="244"/>
      <c r="J252" s="193"/>
      <c r="K252" s="193"/>
      <c r="L252" s="46"/>
      <c r="M252" s="46"/>
      <c r="N252" s="46"/>
      <c r="O252" s="46"/>
      <c r="P252" s="46"/>
      <c r="Q252" s="46"/>
      <c r="R252" s="46"/>
      <c r="S252" s="46"/>
      <c r="T252" s="46"/>
      <c r="U252" s="46"/>
      <c r="V252" s="46"/>
      <c r="W252" s="46"/>
      <c r="X252" s="46"/>
      <c r="Y252" s="46"/>
      <c r="Z252" s="46"/>
      <c r="AA252" s="46"/>
      <c r="AB252" s="46"/>
      <c r="AC252" s="46"/>
      <c r="AD252" s="46"/>
      <c r="AE252" s="46"/>
      <c r="AF252" s="46"/>
      <c r="AG252" s="46"/>
      <c r="AH252" s="46"/>
      <c r="AI252" s="46"/>
      <c r="AJ252" s="46"/>
      <c r="AK252" s="46"/>
      <c r="AL252" s="46"/>
      <c r="AM252" s="46"/>
      <c r="AN252" s="46"/>
      <c r="AO252" s="46"/>
      <c r="AP252" s="46"/>
      <c r="AQ252" s="46"/>
      <c r="AR252" s="46"/>
      <c r="AS252" s="46"/>
      <c r="AT252" s="46"/>
      <c r="AU252" s="46"/>
      <c r="AV252" s="46"/>
      <c r="AW252" s="46"/>
      <c r="AX252" s="46"/>
      <c r="AY252" s="46"/>
      <c r="AZ252" s="46"/>
      <c r="BA252" s="46"/>
      <c r="BB252" s="46"/>
      <c r="BC252" s="46"/>
      <c r="BD252" s="46"/>
      <c r="BE252" s="46"/>
      <c r="BF252" s="46"/>
      <c r="BG252" s="46"/>
      <c r="BH252" s="46"/>
      <c r="BI252" s="46"/>
      <c r="BJ252" s="46"/>
      <c r="BK252" s="46"/>
      <c r="BL252" s="46"/>
      <c r="BM252" s="46"/>
      <c r="BN252" s="46"/>
      <c r="BO252" s="46"/>
      <c r="BP252" s="46"/>
      <c r="BQ252" s="46"/>
      <c r="BR252" s="46"/>
      <c r="BS252" s="46"/>
      <c r="BT252" s="46"/>
      <c r="BU252" s="46"/>
      <c r="BV252" s="46"/>
      <c r="BW252" s="46"/>
      <c r="BX252" s="46"/>
      <c r="BY252" s="46"/>
      <c r="BZ252" s="46"/>
      <c r="CA252" s="46"/>
      <c r="CB252" s="46"/>
      <c r="CC252" s="46"/>
      <c r="CD252" s="46"/>
      <c r="CE252" s="46"/>
      <c r="CF252" s="46"/>
      <c r="CG252" s="46"/>
      <c r="CH252" s="46"/>
      <c r="CI252" s="46"/>
      <c r="CJ252" s="46"/>
      <c r="CK252" s="46"/>
      <c r="CL252" s="46"/>
      <c r="CM252" s="46"/>
      <c r="CN252" s="46"/>
      <c r="CO252" s="46"/>
      <c r="CP252" s="46"/>
      <c r="CQ252" s="46"/>
      <c r="CR252" s="46"/>
      <c r="CS252" s="46"/>
      <c r="CT252" s="46"/>
      <c r="CU252" s="46"/>
      <c r="CV252" s="46"/>
      <c r="CW252" s="46"/>
      <c r="CX252" s="46"/>
      <c r="CY252" s="46"/>
      <c r="CZ252" s="46"/>
      <c r="DA252" s="46"/>
      <c r="DB252" s="46"/>
      <c r="DC252" s="46"/>
      <c r="DD252" s="46"/>
      <c r="DE252" s="46"/>
      <c r="DF252" s="46"/>
      <c r="DG252" s="46"/>
      <c r="DH252" s="46"/>
      <c r="DI252" s="46"/>
      <c r="DJ252" s="46"/>
      <c r="DK252" s="46"/>
      <c r="DL252" s="46"/>
      <c r="DM252" s="46"/>
      <c r="DN252" s="46"/>
      <c r="DO252" s="46"/>
      <c r="DP252" s="46"/>
      <c r="DQ252"/>
      <c r="DR252"/>
      <c r="DS252"/>
      <c r="DT252"/>
      <c r="DU252"/>
      <c r="DV252"/>
      <c r="DW252"/>
      <c r="DX252"/>
      <c r="DY252"/>
      <c r="DZ252"/>
      <c r="EA252"/>
      <c r="EB252"/>
      <c r="EC252"/>
      <c r="ED252"/>
      <c r="EE252"/>
      <c r="EF252"/>
      <c r="EG252"/>
      <c r="EH252"/>
      <c r="EI252"/>
      <c r="EJ252"/>
      <c r="EK252"/>
      <c r="EL252"/>
      <c r="EM252"/>
      <c r="EN252"/>
      <c r="EO252"/>
      <c r="EP252"/>
      <c r="EQ252"/>
      <c r="ER252"/>
      <c r="ES252"/>
      <c r="ET252"/>
      <c r="EU252"/>
      <c r="EV252"/>
      <c r="EW252"/>
      <c r="EX252"/>
      <c r="EY252"/>
      <c r="EZ252"/>
      <c r="FA252"/>
      <c r="FB252"/>
      <c r="FC252"/>
      <c r="FD252"/>
      <c r="FE252"/>
      <c r="FF252"/>
      <c r="FG252"/>
      <c r="FH252"/>
      <c r="FI252"/>
      <c r="FJ252"/>
      <c r="FK252"/>
      <c r="FL252"/>
      <c r="FM252"/>
      <c r="FN252"/>
      <c r="FO252"/>
      <c r="FP252"/>
      <c r="FQ252"/>
      <c r="FR252"/>
      <c r="FS252"/>
      <c r="FT252"/>
      <c r="FU252"/>
      <c r="FV252"/>
      <c r="FW252"/>
      <c r="FX252"/>
      <c r="FY252"/>
      <c r="FZ252"/>
      <c r="GA252"/>
      <c r="GB252"/>
      <c r="GC252"/>
      <c r="GD252"/>
      <c r="GE252"/>
      <c r="GF252"/>
      <c r="GG252"/>
      <c r="GH252"/>
      <c r="GI252"/>
      <c r="GJ252"/>
      <c r="GK252"/>
      <c r="GL252"/>
      <c r="GM252"/>
      <c r="GN252"/>
      <c r="GO252"/>
      <c r="GP252"/>
      <c r="GQ252"/>
      <c r="GR252"/>
      <c r="GS252"/>
      <c r="GT252"/>
      <c r="GU252"/>
      <c r="GV252"/>
      <c r="GW252"/>
      <c r="GX252"/>
      <c r="GY252"/>
      <c r="GZ252"/>
      <c r="HA252"/>
      <c r="HB252"/>
      <c r="HC252"/>
      <c r="HD252"/>
      <c r="HE252"/>
      <c r="HF252"/>
      <c r="HG252"/>
      <c r="HH252"/>
      <c r="HI252"/>
      <c r="HJ252"/>
      <c r="HK252"/>
      <c r="HL252"/>
      <c r="HM252"/>
      <c r="HN252"/>
      <c r="HO252"/>
      <c r="HP252"/>
      <c r="HQ252"/>
      <c r="HR252"/>
      <c r="HS252"/>
      <c r="HT252"/>
      <c r="HU252"/>
      <c r="HV252"/>
      <c r="HW252"/>
      <c r="HX252"/>
      <c r="HY252"/>
      <c r="HZ252"/>
      <c r="IA252"/>
      <c r="IB252"/>
      <c r="IC252"/>
      <c r="ID252"/>
      <c r="IE252"/>
      <c r="IF252"/>
      <c r="IG252"/>
      <c r="IH252"/>
      <c r="II252"/>
      <c r="IJ252"/>
      <c r="IK252"/>
      <c r="IL252"/>
      <c r="IM252"/>
      <c r="IN252"/>
      <c r="IO252"/>
      <c r="IP252"/>
      <c r="IQ252"/>
      <c r="IR252"/>
      <c r="IS252"/>
      <c r="IT252"/>
      <c r="IU252"/>
      <c r="IV252"/>
      <c r="IW252"/>
      <c r="IX252"/>
      <c r="IY252"/>
      <c r="IZ252"/>
      <c r="JA252"/>
      <c r="JB252"/>
      <c r="JC252"/>
      <c r="JD252"/>
      <c r="JE252"/>
      <c r="JF252"/>
      <c r="JG252"/>
      <c r="JH252"/>
      <c r="JI252"/>
      <c r="JJ252"/>
      <c r="JK252"/>
      <c r="JL252"/>
      <c r="JM252"/>
      <c r="JN252"/>
      <c r="JO252"/>
      <c r="JP252"/>
      <c r="JQ252"/>
      <c r="JR252"/>
      <c r="JS252"/>
      <c r="JT252"/>
      <c r="JU252"/>
      <c r="JV252"/>
      <c r="JW252"/>
      <c r="JX252"/>
      <c r="JY252"/>
      <c r="JZ252"/>
      <c r="KA252"/>
      <c r="KB252"/>
      <c r="KC252"/>
      <c r="KD252"/>
      <c r="KE252"/>
      <c r="KF252"/>
      <c r="KG252"/>
      <c r="KH252"/>
      <c r="KI252"/>
      <c r="KJ252"/>
      <c r="KK252"/>
      <c r="KL252"/>
      <c r="KM252"/>
      <c r="KN252"/>
      <c r="KO252"/>
      <c r="KP252"/>
      <c r="KQ252"/>
      <c r="KR252"/>
      <c r="KS252"/>
      <c r="KT252"/>
      <c r="KU252"/>
      <c r="KV252"/>
      <c r="KW252"/>
      <c r="KX252"/>
      <c r="KY252"/>
      <c r="KZ252"/>
      <c r="LA252"/>
      <c r="LB252"/>
      <c r="LC252"/>
      <c r="LD252"/>
      <c r="LE252"/>
      <c r="LF252"/>
      <c r="LG252"/>
      <c r="LH252"/>
      <c r="LI252"/>
      <c r="LJ252"/>
      <c r="LK252"/>
      <c r="LL252"/>
      <c r="LM252"/>
      <c r="LN252"/>
      <c r="LO252"/>
      <c r="LP252"/>
      <c r="LQ252"/>
      <c r="LR252"/>
      <c r="LS252"/>
      <c r="LT252"/>
      <c r="LU252"/>
      <c r="LV252"/>
      <c r="LW252"/>
      <c r="LX252"/>
      <c r="LY252"/>
      <c r="LZ252"/>
      <c r="MA252"/>
      <c r="MB252"/>
      <c r="MC252"/>
      <c r="MD252"/>
      <c r="ME252"/>
      <c r="MF252"/>
      <c r="MG252"/>
      <c r="MH252"/>
      <c r="MI252"/>
      <c r="MJ252"/>
      <c r="MK252"/>
      <c r="ML252"/>
      <c r="MM252"/>
      <c r="MN252"/>
      <c r="MO252"/>
      <c r="MP252"/>
      <c r="MQ252"/>
      <c r="MR252"/>
      <c r="MS252"/>
      <c r="MT252"/>
      <c r="MU252"/>
      <c r="MV252"/>
      <c r="MW252"/>
      <c r="MX252"/>
      <c r="MY252"/>
      <c r="MZ252"/>
      <c r="NA252"/>
      <c r="NB252"/>
      <c r="NC252"/>
      <c r="ND252"/>
      <c r="NE252"/>
      <c r="NF252"/>
      <c r="NG252"/>
      <c r="NH252"/>
      <c r="NI252"/>
      <c r="NJ252"/>
      <c r="NK252"/>
      <c r="NL252"/>
      <c r="NM252"/>
      <c r="NN252"/>
      <c r="NO252"/>
      <c r="NP252"/>
      <c r="NQ252"/>
      <c r="NR252"/>
      <c r="NS252"/>
      <c r="NT252"/>
      <c r="NU252"/>
      <c r="NV252"/>
      <c r="NW252"/>
      <c r="NX252"/>
      <c r="NY252"/>
      <c r="NZ252"/>
      <c r="OA252"/>
      <c r="OB252"/>
      <c r="OC252"/>
      <c r="OD252"/>
      <c r="OE252"/>
      <c r="OF252"/>
      <c r="OG252"/>
      <c r="OH252"/>
      <c r="OI252"/>
      <c r="OJ252"/>
      <c r="OK252"/>
      <c r="OL252"/>
      <c r="OM252"/>
      <c r="ON252"/>
      <c r="OO252"/>
      <c r="OP252"/>
      <c r="OQ252"/>
      <c r="OR252"/>
      <c r="OS252"/>
      <c r="OT252"/>
      <c r="OU252"/>
      <c r="OV252"/>
      <c r="OW252"/>
      <c r="OX252"/>
      <c r="OY252"/>
      <c r="OZ252"/>
      <c r="PA252"/>
      <c r="PB252"/>
      <c r="PC252"/>
      <c r="PD252"/>
      <c r="PE252"/>
      <c r="PF252"/>
      <c r="PG252"/>
      <c r="PH252"/>
      <c r="PI252"/>
      <c r="PJ252"/>
      <c r="PK252"/>
      <c r="PL252"/>
      <c r="PM252"/>
      <c r="PN252"/>
      <c r="PO252"/>
      <c r="PP252"/>
      <c r="PQ252"/>
      <c r="PR252"/>
      <c r="PS252"/>
      <c r="PT252"/>
      <c r="PU252"/>
      <c r="PV252"/>
      <c r="PW252"/>
      <c r="PX252"/>
      <c r="PY252"/>
      <c r="PZ252"/>
      <c r="QA252"/>
      <c r="QB252"/>
      <c r="QC252"/>
      <c r="QD252"/>
      <c r="QE252"/>
      <c r="QF252"/>
      <c r="QG252"/>
      <c r="QH252"/>
      <c r="QI252"/>
      <c r="QJ252"/>
      <c r="QK252"/>
      <c r="QL252"/>
      <c r="QM252"/>
      <c r="QN252"/>
      <c r="QO252"/>
      <c r="QP252"/>
      <c r="QQ252"/>
      <c r="QR252"/>
      <c r="QS252"/>
      <c r="QT252"/>
      <c r="QU252"/>
      <c r="QV252"/>
      <c r="QW252"/>
      <c r="QX252"/>
      <c r="QY252"/>
      <c r="QZ252"/>
      <c r="RA252"/>
      <c r="RB252"/>
      <c r="RC252"/>
      <c r="RD252"/>
      <c r="RE252"/>
      <c r="RF252"/>
      <c r="RG252"/>
      <c r="RH252"/>
      <c r="RI252"/>
      <c r="RJ252"/>
      <c r="RK252"/>
      <c r="RL252"/>
      <c r="RM252"/>
      <c r="RN252"/>
      <c r="RO252"/>
      <c r="RP252"/>
      <c r="RQ252"/>
      <c r="RR252"/>
      <c r="RS252"/>
      <c r="RT252"/>
      <c r="RU252"/>
      <c r="RV252"/>
      <c r="RW252"/>
      <c r="RX252"/>
      <c r="RY252"/>
      <c r="RZ252"/>
      <c r="SA252"/>
      <c r="SB252"/>
      <c r="SC252"/>
      <c r="SD252"/>
      <c r="SE252"/>
      <c r="SF252"/>
      <c r="SG252"/>
      <c r="SH252"/>
      <c r="SI252"/>
      <c r="SJ252"/>
      <c r="SK252"/>
      <c r="SL252"/>
      <c r="SM252"/>
      <c r="SN252"/>
      <c r="SO252"/>
      <c r="SP252"/>
      <c r="SQ252"/>
      <c r="SR252"/>
      <c r="SS252"/>
      <c r="ST252"/>
      <c r="SU252"/>
      <c r="SV252"/>
      <c r="SW252"/>
      <c r="SX252"/>
      <c r="SY252"/>
      <c r="SZ252"/>
      <c r="TA252"/>
      <c r="TB252"/>
      <c r="TC252"/>
      <c r="TD252"/>
      <c r="TE252"/>
      <c r="TF252"/>
      <c r="TG252"/>
      <c r="TH252"/>
      <c r="TI252"/>
      <c r="TJ252"/>
      <c r="TK252"/>
      <c r="TL252"/>
      <c r="TM252"/>
      <c r="TN252"/>
      <c r="TO252"/>
      <c r="TP252"/>
      <c r="TQ252"/>
      <c r="TR252"/>
      <c r="TS252"/>
      <c r="TT252"/>
      <c r="TU252"/>
      <c r="TV252"/>
      <c r="TW252"/>
      <c r="TX252"/>
      <c r="TY252"/>
      <c r="TZ252"/>
      <c r="UA252"/>
      <c r="UB252"/>
      <c r="UC252"/>
      <c r="UD252"/>
      <c r="UE252"/>
      <c r="UF252"/>
      <c r="UG252"/>
      <c r="UH252"/>
      <c r="UI252"/>
      <c r="UJ252"/>
      <c r="UK252"/>
      <c r="UL252"/>
      <c r="UM252"/>
      <c r="UN252"/>
      <c r="UO252"/>
      <c r="UP252"/>
      <c r="UQ252"/>
      <c r="UR252"/>
      <c r="US252"/>
      <c r="UT252"/>
      <c r="UU252"/>
      <c r="UV252"/>
      <c r="UW252"/>
      <c r="UX252"/>
      <c r="UY252"/>
      <c r="UZ252"/>
      <c r="VA252"/>
      <c r="VB252"/>
      <c r="VC252"/>
      <c r="VD252"/>
      <c r="VE252"/>
      <c r="VF252"/>
      <c r="VG252"/>
      <c r="VH252"/>
      <c r="VI252"/>
      <c r="VJ252"/>
      <c r="VK252"/>
      <c r="VL252"/>
      <c r="VM252"/>
      <c r="VN252"/>
      <c r="VO252"/>
      <c r="VP252"/>
      <c r="VQ252"/>
      <c r="VR252"/>
      <c r="VS252"/>
      <c r="VT252"/>
      <c r="VU252"/>
      <c r="VV252"/>
      <c r="VW252"/>
      <c r="VX252"/>
      <c r="VY252"/>
      <c r="VZ252"/>
      <c r="WA252"/>
      <c r="WB252"/>
      <c r="WC252"/>
      <c r="WD252"/>
      <c r="WE252"/>
      <c r="WF252"/>
      <c r="WG252"/>
      <c r="WH252"/>
      <c r="WI252"/>
      <c r="WJ252"/>
      <c r="WK252"/>
      <c r="WL252"/>
      <c r="WM252"/>
      <c r="WN252"/>
      <c r="WO252"/>
      <c r="WP252"/>
      <c r="WQ252"/>
      <c r="WR252"/>
      <c r="WS252"/>
      <c r="WT252"/>
      <c r="WU252"/>
      <c r="WV252"/>
      <c r="WW252"/>
      <c r="WX252"/>
      <c r="WY252"/>
      <c r="WZ252"/>
      <c r="XA252"/>
      <c r="XB252"/>
      <c r="XC252"/>
      <c r="XD252"/>
      <c r="XE252"/>
      <c r="XF252"/>
      <c r="XG252"/>
      <c r="XH252"/>
      <c r="XI252"/>
      <c r="XJ252"/>
      <c r="XK252"/>
      <c r="XL252"/>
      <c r="XM252"/>
      <c r="XN252"/>
      <c r="XO252"/>
      <c r="XP252"/>
      <c r="XQ252"/>
      <c r="XR252"/>
      <c r="XS252"/>
      <c r="XT252"/>
      <c r="XU252"/>
      <c r="XV252"/>
      <c r="XW252"/>
      <c r="XX252"/>
      <c r="XY252"/>
      <c r="XZ252"/>
      <c r="YA252"/>
      <c r="YB252"/>
      <c r="YC252"/>
      <c r="YD252"/>
      <c r="YE252"/>
      <c r="YF252"/>
      <c r="YG252"/>
      <c r="YH252"/>
      <c r="YI252"/>
      <c r="YJ252"/>
      <c r="YK252"/>
      <c r="YL252"/>
      <c r="YM252"/>
      <c r="YN252"/>
      <c r="YO252"/>
      <c r="YP252"/>
      <c r="YQ252"/>
      <c r="YR252"/>
      <c r="YS252"/>
      <c r="YT252"/>
      <c r="YU252"/>
      <c r="YV252"/>
      <c r="YW252"/>
      <c r="YX252"/>
      <c r="YY252"/>
      <c r="YZ252"/>
      <c r="ZA252"/>
      <c r="ZB252"/>
      <c r="ZC252"/>
      <c r="ZD252"/>
      <c r="ZE252"/>
      <c r="ZF252"/>
      <c r="ZG252"/>
      <c r="ZH252"/>
      <c r="ZI252"/>
      <c r="ZJ252"/>
      <c r="ZK252"/>
      <c r="ZL252"/>
      <c r="ZM252"/>
      <c r="ZN252"/>
      <c r="ZO252"/>
      <c r="ZP252"/>
      <c r="ZQ252"/>
      <c r="ZR252"/>
      <c r="ZS252"/>
      <c r="ZT252"/>
      <c r="ZU252"/>
      <c r="ZV252"/>
      <c r="ZW252"/>
      <c r="ZX252"/>
      <c r="ZY252"/>
      <c r="ZZ252" s="52"/>
      <c r="AAA252" s="192"/>
      <c r="AAD252" s="90"/>
      <c r="AAE252" s="520">
        <f>IF(AND(S.AC.InvolveMeeting1="Y",S.AC.CommitteeInvolved="Y"),1,0)</f>
        <v>0</v>
      </c>
      <c r="AAF252" s="90"/>
      <c r="AAG252" s="72"/>
      <c r="AAH252" s="73">
        <f>S.AC.DateMeeting2</f>
        <v>16</v>
      </c>
      <c r="AAI252" s="72"/>
      <c r="AAJ252" s="72"/>
      <c r="AAK252" s="55"/>
      <c r="AAL252" s="90"/>
    </row>
    <row r="253" spans="1:714" s="23" customFormat="1" ht="15" hidden="1" customHeight="1" outlineLevel="2">
      <c r="A253" s="171"/>
      <c r="B253" s="486" t="str">
        <f>AAK253</f>
        <v>AndreaRW drafts AC.MINUTES 01.16.00</v>
      </c>
      <c r="C253" s="790" t="str">
        <f>HYPERLINK("\\deq000\templates\General\Minutes Template.dotx","i")</f>
        <v>i</v>
      </c>
      <c r="D253" s="511"/>
      <c r="E253" s="342">
        <f t="shared" ref="E253:E254" si="193">NETWORKDAYS(G253,H253,S.DDL_DEQClosed)</f>
        <v>1</v>
      </c>
      <c r="F253" s="457">
        <f t="shared" ca="1" si="190"/>
        <v>0</v>
      </c>
      <c r="G253" s="451">
        <f>AAG253</f>
        <v>16</v>
      </c>
      <c r="H253" s="343">
        <f t="shared" si="192"/>
        <v>16</v>
      </c>
      <c r="I253" s="244"/>
      <c r="J253" s="193"/>
      <c r="K253" s="193"/>
      <c r="L253" s="46"/>
      <c r="M253" s="46"/>
      <c r="N253" s="46"/>
      <c r="O253" s="46"/>
      <c r="P253" s="46"/>
      <c r="Q253" s="46"/>
      <c r="R253" s="46"/>
      <c r="S253" s="46"/>
      <c r="T253" s="46"/>
      <c r="U253" s="46"/>
      <c r="V253" s="46"/>
      <c r="W253" s="46"/>
      <c r="X253" s="46"/>
      <c r="Y253" s="46"/>
      <c r="Z253" s="46"/>
      <c r="AA253" s="46"/>
      <c r="AB253" s="46"/>
      <c r="AC253" s="46"/>
      <c r="AD253" s="46"/>
      <c r="AE253" s="46"/>
      <c r="AF253" s="46"/>
      <c r="AG253" s="46"/>
      <c r="AH253" s="46"/>
      <c r="AI253" s="46"/>
      <c r="AJ253" s="46"/>
      <c r="AK253" s="46"/>
      <c r="AL253" s="46"/>
      <c r="AM253" s="46"/>
      <c r="AN253" s="46"/>
      <c r="AO253" s="46"/>
      <c r="AP253" s="46"/>
      <c r="AQ253" s="46"/>
      <c r="AR253" s="46"/>
      <c r="AS253" s="46"/>
      <c r="AT253" s="46"/>
      <c r="AU253" s="46"/>
      <c r="AV253" s="46"/>
      <c r="AW253" s="46"/>
      <c r="AX253" s="46"/>
      <c r="AY253" s="46"/>
      <c r="AZ253" s="46"/>
      <c r="BA253" s="46"/>
      <c r="BB253" s="46"/>
      <c r="BC253" s="46"/>
      <c r="BD253" s="46"/>
      <c r="BE253" s="46"/>
      <c r="BF253" s="46"/>
      <c r="BG253" s="46"/>
      <c r="BH253" s="46"/>
      <c r="BI253" s="46"/>
      <c r="BJ253" s="46"/>
      <c r="BK253" s="46"/>
      <c r="BL253" s="46"/>
      <c r="BM253" s="46"/>
      <c r="BN253" s="46"/>
      <c r="BO253" s="46"/>
      <c r="BP253" s="46"/>
      <c r="BQ253" s="46"/>
      <c r="BR253" s="46"/>
      <c r="BS253" s="46"/>
      <c r="BT253" s="46"/>
      <c r="BU253" s="46"/>
      <c r="BV253" s="46"/>
      <c r="BW253" s="46"/>
      <c r="BX253" s="46"/>
      <c r="BY253" s="46"/>
      <c r="BZ253" s="46"/>
      <c r="CA253" s="46"/>
      <c r="CB253" s="46"/>
      <c r="CC253" s="46"/>
      <c r="CD253" s="46"/>
      <c r="CE253" s="46"/>
      <c r="CF253" s="46"/>
      <c r="CG253" s="46"/>
      <c r="CH253" s="46"/>
      <c r="CI253" s="46"/>
      <c r="CJ253" s="46"/>
      <c r="CK253" s="46"/>
      <c r="CL253" s="46"/>
      <c r="CM253" s="46"/>
      <c r="CN253" s="46"/>
      <c r="CO253" s="46"/>
      <c r="CP253" s="46"/>
      <c r="CQ253" s="46"/>
      <c r="CR253" s="46"/>
      <c r="CS253" s="46"/>
      <c r="CT253" s="46"/>
      <c r="CU253" s="46"/>
      <c r="CV253" s="46"/>
      <c r="CW253" s="46"/>
      <c r="CX253" s="46"/>
      <c r="CY253" s="46"/>
      <c r="CZ253" s="46"/>
      <c r="DA253" s="46"/>
      <c r="DB253" s="46"/>
      <c r="DC253" s="46"/>
      <c r="DD253" s="46"/>
      <c r="DE253" s="46"/>
      <c r="DF253" s="46"/>
      <c r="DG253" s="46"/>
      <c r="DH253" s="46"/>
      <c r="DI253" s="46"/>
      <c r="DJ253" s="46"/>
      <c r="DK253" s="46"/>
      <c r="DL253" s="46"/>
      <c r="DM253" s="46"/>
      <c r="DN253" s="46"/>
      <c r="DO253" s="46"/>
      <c r="DP253" s="46"/>
      <c r="DQ253"/>
      <c r="DR253"/>
      <c r="DS253"/>
      <c r="DT253"/>
      <c r="DU253"/>
      <c r="DV253"/>
      <c r="DW253"/>
      <c r="DX253"/>
      <c r="DY253"/>
      <c r="DZ253"/>
      <c r="EA253"/>
      <c r="EB253"/>
      <c r="EC253"/>
      <c r="ED253"/>
      <c r="EE253"/>
      <c r="EF253"/>
      <c r="EG253"/>
      <c r="EH253"/>
      <c r="EI253"/>
      <c r="EJ253"/>
      <c r="EK253"/>
      <c r="EL253"/>
      <c r="EM253"/>
      <c r="EN253"/>
      <c r="EO253"/>
      <c r="EP253"/>
      <c r="EQ253"/>
      <c r="ER253"/>
      <c r="ES253"/>
      <c r="ET253"/>
      <c r="EU253"/>
      <c r="EV253"/>
      <c r="EW253"/>
      <c r="EX253"/>
      <c r="EY253"/>
      <c r="EZ253"/>
      <c r="FA253"/>
      <c r="FB253"/>
      <c r="FC253"/>
      <c r="FD253"/>
      <c r="FE253"/>
      <c r="FF253"/>
      <c r="FG253"/>
      <c r="FH253"/>
      <c r="FI253"/>
      <c r="FJ253"/>
      <c r="FK253"/>
      <c r="FL253"/>
      <c r="FM253"/>
      <c r="FN253"/>
      <c r="FO253"/>
      <c r="FP253"/>
      <c r="FQ253"/>
      <c r="FR253"/>
      <c r="FS253"/>
      <c r="FT253"/>
      <c r="FU253"/>
      <c r="FV253"/>
      <c r="FW253"/>
      <c r="FX253"/>
      <c r="FY253"/>
      <c r="FZ253"/>
      <c r="GA253"/>
      <c r="GB253"/>
      <c r="GC253"/>
      <c r="GD253"/>
      <c r="GE253"/>
      <c r="GF253"/>
      <c r="GG253"/>
      <c r="GH253"/>
      <c r="GI253"/>
      <c r="GJ253"/>
      <c r="GK253"/>
      <c r="GL253"/>
      <c r="GM253"/>
      <c r="GN253"/>
      <c r="GO253"/>
      <c r="GP253"/>
      <c r="GQ253"/>
      <c r="GR253"/>
      <c r="GS253"/>
      <c r="GT253"/>
      <c r="GU253"/>
      <c r="GV253"/>
      <c r="GW253"/>
      <c r="GX253"/>
      <c r="GY253"/>
      <c r="GZ253"/>
      <c r="HA253"/>
      <c r="HB253"/>
      <c r="HC253"/>
      <c r="HD253"/>
      <c r="HE253"/>
      <c r="HF253"/>
      <c r="HG253"/>
      <c r="HH253"/>
      <c r="HI253"/>
      <c r="HJ253"/>
      <c r="HK253"/>
      <c r="HL253"/>
      <c r="HM253"/>
      <c r="HN253"/>
      <c r="HO253"/>
      <c r="HP253"/>
      <c r="HQ253"/>
      <c r="HR253"/>
      <c r="HS253"/>
      <c r="HT253"/>
      <c r="HU253"/>
      <c r="HV253"/>
      <c r="HW253"/>
      <c r="HX253"/>
      <c r="HY253"/>
      <c r="HZ253"/>
      <c r="IA253"/>
      <c r="IB253"/>
      <c r="IC253"/>
      <c r="ID253"/>
      <c r="IE253"/>
      <c r="IF253"/>
      <c r="IG253"/>
      <c r="IH253"/>
      <c r="II253"/>
      <c r="IJ253"/>
      <c r="IK253"/>
      <c r="IL253"/>
      <c r="IM253"/>
      <c r="IN253"/>
      <c r="IO253"/>
      <c r="IP253"/>
      <c r="IQ253"/>
      <c r="IR253"/>
      <c r="IS253"/>
      <c r="IT253"/>
      <c r="IU253"/>
      <c r="IV253"/>
      <c r="IW253"/>
      <c r="IX253"/>
      <c r="IY253"/>
      <c r="IZ253"/>
      <c r="JA253"/>
      <c r="JB253"/>
      <c r="JC253"/>
      <c r="JD253"/>
      <c r="JE253"/>
      <c r="JF253"/>
      <c r="JG253"/>
      <c r="JH253"/>
      <c r="JI253"/>
      <c r="JJ253"/>
      <c r="JK253"/>
      <c r="JL253"/>
      <c r="JM253"/>
      <c r="JN253"/>
      <c r="JO253"/>
      <c r="JP253"/>
      <c r="JQ253"/>
      <c r="JR253"/>
      <c r="JS253"/>
      <c r="JT253"/>
      <c r="JU253"/>
      <c r="JV253"/>
      <c r="JW253"/>
      <c r="JX253"/>
      <c r="JY253"/>
      <c r="JZ253"/>
      <c r="KA253"/>
      <c r="KB253"/>
      <c r="KC253"/>
      <c r="KD253"/>
      <c r="KE253"/>
      <c r="KF253"/>
      <c r="KG253"/>
      <c r="KH253"/>
      <c r="KI253"/>
      <c r="KJ253"/>
      <c r="KK253"/>
      <c r="KL253"/>
      <c r="KM253"/>
      <c r="KN253"/>
      <c r="KO253"/>
      <c r="KP253"/>
      <c r="KQ253"/>
      <c r="KR253"/>
      <c r="KS253"/>
      <c r="KT253"/>
      <c r="KU253"/>
      <c r="KV253"/>
      <c r="KW253"/>
      <c r="KX253"/>
      <c r="KY253"/>
      <c r="KZ253"/>
      <c r="LA253"/>
      <c r="LB253"/>
      <c r="LC253"/>
      <c r="LD253"/>
      <c r="LE253"/>
      <c r="LF253"/>
      <c r="LG253"/>
      <c r="LH253"/>
      <c r="LI253"/>
      <c r="LJ253"/>
      <c r="LK253"/>
      <c r="LL253"/>
      <c r="LM253"/>
      <c r="LN253"/>
      <c r="LO253"/>
      <c r="LP253"/>
      <c r="LQ253"/>
      <c r="LR253"/>
      <c r="LS253"/>
      <c r="LT253"/>
      <c r="LU253"/>
      <c r="LV253"/>
      <c r="LW253"/>
      <c r="LX253"/>
      <c r="LY253"/>
      <c r="LZ253"/>
      <c r="MA253"/>
      <c r="MB253"/>
      <c r="MC253"/>
      <c r="MD253"/>
      <c r="ME253"/>
      <c r="MF253"/>
      <c r="MG253"/>
      <c r="MH253"/>
      <c r="MI253"/>
      <c r="MJ253"/>
      <c r="MK253"/>
      <c r="ML253"/>
      <c r="MM253"/>
      <c r="MN253"/>
      <c r="MO253"/>
      <c r="MP253"/>
      <c r="MQ253"/>
      <c r="MR253"/>
      <c r="MS253"/>
      <c r="MT253"/>
      <c r="MU253"/>
      <c r="MV253"/>
      <c r="MW253"/>
      <c r="MX253"/>
      <c r="MY253"/>
      <c r="MZ253"/>
      <c r="NA253"/>
      <c r="NB253"/>
      <c r="NC253"/>
      <c r="ND253"/>
      <c r="NE253"/>
      <c r="NF253"/>
      <c r="NG253"/>
      <c r="NH253"/>
      <c r="NI253"/>
      <c r="NJ253"/>
      <c r="NK253"/>
      <c r="NL253"/>
      <c r="NM253"/>
      <c r="NN253"/>
      <c r="NO253"/>
      <c r="NP253"/>
      <c r="NQ253"/>
      <c r="NR253"/>
      <c r="NS253"/>
      <c r="NT253"/>
      <c r="NU253"/>
      <c r="NV253"/>
      <c r="NW253"/>
      <c r="NX253"/>
      <c r="NY253"/>
      <c r="NZ253"/>
      <c r="OA253"/>
      <c r="OB253"/>
      <c r="OC253"/>
      <c r="OD253"/>
      <c r="OE253"/>
      <c r="OF253"/>
      <c r="OG253"/>
      <c r="OH253"/>
      <c r="OI253"/>
      <c r="OJ253"/>
      <c r="OK253"/>
      <c r="OL253"/>
      <c r="OM253"/>
      <c r="ON253"/>
      <c r="OO253"/>
      <c r="OP253"/>
      <c r="OQ253"/>
      <c r="OR253"/>
      <c r="OS253"/>
      <c r="OT253"/>
      <c r="OU253"/>
      <c r="OV253"/>
      <c r="OW253"/>
      <c r="OX253"/>
      <c r="OY253"/>
      <c r="OZ253"/>
      <c r="PA253"/>
      <c r="PB253"/>
      <c r="PC253"/>
      <c r="PD253"/>
      <c r="PE253"/>
      <c r="PF253"/>
      <c r="PG253"/>
      <c r="PH253"/>
      <c r="PI253"/>
      <c r="PJ253"/>
      <c r="PK253"/>
      <c r="PL253"/>
      <c r="PM253"/>
      <c r="PN253"/>
      <c r="PO253"/>
      <c r="PP253"/>
      <c r="PQ253"/>
      <c r="PR253"/>
      <c r="PS253"/>
      <c r="PT253"/>
      <c r="PU253"/>
      <c r="PV253"/>
      <c r="PW253"/>
      <c r="PX253"/>
      <c r="PY253"/>
      <c r="PZ253"/>
      <c r="QA253"/>
      <c r="QB253"/>
      <c r="QC253"/>
      <c r="QD253"/>
      <c r="QE253"/>
      <c r="QF253"/>
      <c r="QG253"/>
      <c r="QH253"/>
      <c r="QI253"/>
      <c r="QJ253"/>
      <c r="QK253"/>
      <c r="QL253"/>
      <c r="QM253"/>
      <c r="QN253"/>
      <c r="QO253"/>
      <c r="QP253"/>
      <c r="QQ253"/>
      <c r="QR253"/>
      <c r="QS253"/>
      <c r="QT253"/>
      <c r="QU253"/>
      <c r="QV253"/>
      <c r="QW253"/>
      <c r="QX253"/>
      <c r="QY253"/>
      <c r="QZ253"/>
      <c r="RA253"/>
      <c r="RB253"/>
      <c r="RC253"/>
      <c r="RD253"/>
      <c r="RE253"/>
      <c r="RF253"/>
      <c r="RG253"/>
      <c r="RH253"/>
      <c r="RI253"/>
      <c r="RJ253"/>
      <c r="RK253"/>
      <c r="RL253"/>
      <c r="RM253"/>
      <c r="RN253"/>
      <c r="RO253"/>
      <c r="RP253"/>
      <c r="RQ253"/>
      <c r="RR253"/>
      <c r="RS253"/>
      <c r="RT253"/>
      <c r="RU253"/>
      <c r="RV253"/>
      <c r="RW253"/>
      <c r="RX253"/>
      <c r="RY253"/>
      <c r="RZ253"/>
      <c r="SA253"/>
      <c r="SB253"/>
      <c r="SC253"/>
      <c r="SD253"/>
      <c r="SE253"/>
      <c r="SF253"/>
      <c r="SG253"/>
      <c r="SH253"/>
      <c r="SI253"/>
      <c r="SJ253"/>
      <c r="SK253"/>
      <c r="SL253"/>
      <c r="SM253"/>
      <c r="SN253"/>
      <c r="SO253"/>
      <c r="SP253"/>
      <c r="SQ253"/>
      <c r="SR253"/>
      <c r="SS253"/>
      <c r="ST253"/>
      <c r="SU253"/>
      <c r="SV253"/>
      <c r="SW253"/>
      <c r="SX253"/>
      <c r="SY253"/>
      <c r="SZ253"/>
      <c r="TA253"/>
      <c r="TB253"/>
      <c r="TC253"/>
      <c r="TD253"/>
      <c r="TE253"/>
      <c r="TF253"/>
      <c r="TG253"/>
      <c r="TH253"/>
      <c r="TI253"/>
      <c r="TJ253"/>
      <c r="TK253"/>
      <c r="TL253"/>
      <c r="TM253"/>
      <c r="TN253"/>
      <c r="TO253"/>
      <c r="TP253"/>
      <c r="TQ253"/>
      <c r="TR253"/>
      <c r="TS253"/>
      <c r="TT253"/>
      <c r="TU253"/>
      <c r="TV253"/>
      <c r="TW253"/>
      <c r="TX253"/>
      <c r="TY253"/>
      <c r="TZ253"/>
      <c r="UA253"/>
      <c r="UB253"/>
      <c r="UC253"/>
      <c r="UD253"/>
      <c r="UE253"/>
      <c r="UF253"/>
      <c r="UG253"/>
      <c r="UH253"/>
      <c r="UI253"/>
      <c r="UJ253"/>
      <c r="UK253"/>
      <c r="UL253"/>
      <c r="UM253"/>
      <c r="UN253"/>
      <c r="UO253"/>
      <c r="UP253"/>
      <c r="UQ253"/>
      <c r="UR253"/>
      <c r="US253"/>
      <c r="UT253"/>
      <c r="UU253"/>
      <c r="UV253"/>
      <c r="UW253"/>
      <c r="UX253"/>
      <c r="UY253"/>
      <c r="UZ253"/>
      <c r="VA253"/>
      <c r="VB253"/>
      <c r="VC253"/>
      <c r="VD253"/>
      <c r="VE253"/>
      <c r="VF253"/>
      <c r="VG253"/>
      <c r="VH253"/>
      <c r="VI253"/>
      <c r="VJ253"/>
      <c r="VK253"/>
      <c r="VL253"/>
      <c r="VM253"/>
      <c r="VN253"/>
      <c r="VO253"/>
      <c r="VP253"/>
      <c r="VQ253"/>
      <c r="VR253"/>
      <c r="VS253"/>
      <c r="VT253"/>
      <c r="VU253"/>
      <c r="VV253"/>
      <c r="VW253"/>
      <c r="VX253"/>
      <c r="VY253"/>
      <c r="VZ253"/>
      <c r="WA253"/>
      <c r="WB253"/>
      <c r="WC253"/>
      <c r="WD253"/>
      <c r="WE253"/>
      <c r="WF253"/>
      <c r="WG253"/>
      <c r="WH253"/>
      <c r="WI253"/>
      <c r="WJ253"/>
      <c r="WK253"/>
      <c r="WL253"/>
      <c r="WM253"/>
      <c r="WN253"/>
      <c r="WO253"/>
      <c r="WP253"/>
      <c r="WQ253"/>
      <c r="WR253"/>
      <c r="WS253"/>
      <c r="WT253"/>
      <c r="WU253"/>
      <c r="WV253"/>
      <c r="WW253"/>
      <c r="WX253"/>
      <c r="WY253"/>
      <c r="WZ253"/>
      <c r="XA253"/>
      <c r="XB253"/>
      <c r="XC253"/>
      <c r="XD253"/>
      <c r="XE253"/>
      <c r="XF253"/>
      <c r="XG253"/>
      <c r="XH253"/>
      <c r="XI253"/>
      <c r="XJ253"/>
      <c r="XK253"/>
      <c r="XL253"/>
      <c r="XM253"/>
      <c r="XN253"/>
      <c r="XO253"/>
      <c r="XP253"/>
      <c r="XQ253"/>
      <c r="XR253"/>
      <c r="XS253"/>
      <c r="XT253"/>
      <c r="XU253"/>
      <c r="XV253"/>
      <c r="XW253"/>
      <c r="XX253"/>
      <c r="XY253"/>
      <c r="XZ253"/>
      <c r="YA253"/>
      <c r="YB253"/>
      <c r="YC253"/>
      <c r="YD253"/>
      <c r="YE253"/>
      <c r="YF253"/>
      <c r="YG253"/>
      <c r="YH253"/>
      <c r="YI253"/>
      <c r="YJ253"/>
      <c r="YK253"/>
      <c r="YL253"/>
      <c r="YM253"/>
      <c r="YN253"/>
      <c r="YO253"/>
      <c r="YP253"/>
      <c r="YQ253"/>
      <c r="YR253"/>
      <c r="YS253"/>
      <c r="YT253"/>
      <c r="YU253"/>
      <c r="YV253"/>
      <c r="YW253"/>
      <c r="YX253"/>
      <c r="YY253"/>
      <c r="YZ253"/>
      <c r="ZA253"/>
      <c r="ZB253"/>
      <c r="ZC253"/>
      <c r="ZD253"/>
      <c r="ZE253"/>
      <c r="ZF253"/>
      <c r="ZG253"/>
      <c r="ZH253"/>
      <c r="ZI253"/>
      <c r="ZJ253"/>
      <c r="ZK253"/>
      <c r="ZL253"/>
      <c r="ZM253"/>
      <c r="ZN253"/>
      <c r="ZO253"/>
      <c r="ZP253"/>
      <c r="ZQ253"/>
      <c r="ZR253"/>
      <c r="ZS253"/>
      <c r="ZT253"/>
      <c r="ZU253"/>
      <c r="ZV253"/>
      <c r="ZW253"/>
      <c r="ZX253"/>
      <c r="ZY253"/>
      <c r="ZZ253" s="52"/>
      <c r="AAA253" s="192"/>
      <c r="AAD253" s="90"/>
      <c r="AAE253" s="520">
        <f>IF(AND(S.AC.InvolveMeeting1="Y",S.AC.CommitteeInvolved="Y"),1,0)</f>
        <v>0</v>
      </c>
      <c r="AAF253" s="90"/>
      <c r="AAG253" s="73">
        <f>S.AC.DateMeeting2</f>
        <v>16</v>
      </c>
      <c r="AAH253" s="73">
        <f t="shared" ref="AAH253:AAH254" si="194">G253</f>
        <v>16</v>
      </c>
      <c r="AAI253" s="72"/>
      <c r="AAJ253" s="72"/>
      <c r="AAK253" s="80" t="str">
        <f>S.Staff.Lead&amp;" drafts AC.MINUTES "&amp;TEXT(S.AC.DateMeeting1,"mm.dd.yy")</f>
        <v>AndreaRW drafts AC.MINUTES 01.16.00</v>
      </c>
      <c r="AAL253" s="90"/>
    </row>
    <row r="254" spans="1:714" s="23" customFormat="1" ht="15" hidden="1" customHeight="1" outlineLevel="2" thickBot="1">
      <c r="A254" s="171"/>
      <c r="B254" s="616" t="s">
        <v>158</v>
      </c>
      <c r="C254" s="425" t="s">
        <v>0</v>
      </c>
      <c r="D254" s="380"/>
      <c r="E254" s="342">
        <f t="shared" si="193"/>
        <v>1</v>
      </c>
      <c r="F254" s="457">
        <f t="shared" ca="1" si="190"/>
        <v>0</v>
      </c>
      <c r="G254" s="451">
        <f>AAG254</f>
        <v>16</v>
      </c>
      <c r="H254" s="343">
        <f t="shared" si="192"/>
        <v>16</v>
      </c>
      <c r="I254" s="244"/>
      <c r="J254" s="193"/>
      <c r="K254" s="193"/>
      <c r="L254" s="46"/>
      <c r="M254" s="46"/>
      <c r="N254" s="46"/>
      <c r="O254" s="46"/>
      <c r="P254" s="46"/>
      <c r="Q254" s="46"/>
      <c r="R254" s="46"/>
      <c r="S254" s="46"/>
      <c r="T254" s="46"/>
      <c r="U254" s="46"/>
      <c r="V254" s="46"/>
      <c r="W254" s="46"/>
      <c r="X254" s="46"/>
      <c r="Y254" s="46"/>
      <c r="Z254" s="46"/>
      <c r="AA254" s="46"/>
      <c r="AB254" s="46"/>
      <c r="AC254" s="46"/>
      <c r="AD254" s="46"/>
      <c r="AE254" s="46"/>
      <c r="AF254" s="46"/>
      <c r="AG254" s="46"/>
      <c r="AH254" s="46"/>
      <c r="AI254" s="46"/>
      <c r="AJ254" s="46"/>
      <c r="AK254" s="46"/>
      <c r="AL254" s="46"/>
      <c r="AM254" s="46"/>
      <c r="AN254" s="46"/>
      <c r="AO254" s="46"/>
      <c r="AP254" s="46"/>
      <c r="AQ254" s="46"/>
      <c r="AR254" s="46"/>
      <c r="AS254" s="46"/>
      <c r="AT254" s="46"/>
      <c r="AU254" s="46"/>
      <c r="AV254" s="46"/>
      <c r="AW254" s="46"/>
      <c r="AX254" s="46"/>
      <c r="AY254" s="46"/>
      <c r="AZ254" s="46"/>
      <c r="BA254" s="46"/>
      <c r="BB254" s="46"/>
      <c r="BC254" s="46"/>
      <c r="BD254" s="46"/>
      <c r="BE254" s="46"/>
      <c r="BF254" s="46"/>
      <c r="BG254" s="46"/>
      <c r="BH254" s="46"/>
      <c r="BI254" s="46"/>
      <c r="BJ254" s="46"/>
      <c r="BK254" s="46"/>
      <c r="BL254" s="46"/>
      <c r="BM254" s="46"/>
      <c r="BN254" s="46"/>
      <c r="BO254" s="46"/>
      <c r="BP254" s="46"/>
      <c r="BQ254" s="46"/>
      <c r="BR254" s="46"/>
      <c r="BS254" s="46"/>
      <c r="BT254" s="46"/>
      <c r="BU254" s="46"/>
      <c r="BV254" s="46"/>
      <c r="BW254" s="46"/>
      <c r="BX254" s="46"/>
      <c r="BY254" s="46"/>
      <c r="BZ254" s="46"/>
      <c r="CA254" s="46"/>
      <c r="CB254" s="46"/>
      <c r="CC254" s="46"/>
      <c r="CD254" s="46"/>
      <c r="CE254" s="46"/>
      <c r="CF254" s="46"/>
      <c r="CG254" s="46"/>
      <c r="CH254" s="46"/>
      <c r="CI254" s="46"/>
      <c r="CJ254" s="46"/>
      <c r="CK254" s="46"/>
      <c r="CL254" s="46"/>
      <c r="CM254" s="46"/>
      <c r="CN254" s="46"/>
      <c r="CO254" s="46"/>
      <c r="CP254" s="46"/>
      <c r="CQ254" s="46"/>
      <c r="CR254" s="46"/>
      <c r="CS254" s="46"/>
      <c r="CT254" s="46"/>
      <c r="CU254" s="46"/>
      <c r="CV254" s="46"/>
      <c r="CW254" s="46"/>
      <c r="CX254" s="46"/>
      <c r="CY254" s="46"/>
      <c r="CZ254" s="46"/>
      <c r="DA254" s="46"/>
      <c r="DB254" s="46"/>
      <c r="DC254" s="46"/>
      <c r="DD254" s="46"/>
      <c r="DE254" s="46"/>
      <c r="DF254" s="46"/>
      <c r="DG254" s="46"/>
      <c r="DH254" s="46"/>
      <c r="DI254" s="46"/>
      <c r="DJ254" s="46"/>
      <c r="DK254" s="46"/>
      <c r="DL254" s="46"/>
      <c r="DM254" s="46"/>
      <c r="DN254" s="46"/>
      <c r="DO254" s="46"/>
      <c r="DP254" s="46"/>
      <c r="DQ254"/>
      <c r="DR254"/>
      <c r="DS254"/>
      <c r="DT254"/>
      <c r="DU254"/>
      <c r="DV254"/>
      <c r="DW254"/>
      <c r="DX254"/>
      <c r="DY254"/>
      <c r="DZ254"/>
      <c r="EA254"/>
      <c r="EB254"/>
      <c r="EC254"/>
      <c r="ED254"/>
      <c r="EE254"/>
      <c r="EF254"/>
      <c r="EG254"/>
      <c r="EH254"/>
      <c r="EI254"/>
      <c r="EJ254"/>
      <c r="EK254"/>
      <c r="EL254"/>
      <c r="EM254"/>
      <c r="EN254"/>
      <c r="EO254"/>
      <c r="EP254"/>
      <c r="EQ254"/>
      <c r="ER254"/>
      <c r="ES254"/>
      <c r="ET254"/>
      <c r="EU254"/>
      <c r="EV254"/>
      <c r="EW254"/>
      <c r="EX254"/>
      <c r="EY254"/>
      <c r="EZ254"/>
      <c r="FA254"/>
      <c r="FB254"/>
      <c r="FC254"/>
      <c r="FD254"/>
      <c r="FE254"/>
      <c r="FF254"/>
      <c r="FG254"/>
      <c r="FH254"/>
      <c r="FI254"/>
      <c r="FJ254"/>
      <c r="FK254"/>
      <c r="FL254"/>
      <c r="FM254"/>
      <c r="FN254"/>
      <c r="FO254"/>
      <c r="FP254"/>
      <c r="FQ254"/>
      <c r="FR254"/>
      <c r="FS254"/>
      <c r="FT254"/>
      <c r="FU254"/>
      <c r="FV254"/>
      <c r="FW254"/>
      <c r="FX254"/>
      <c r="FY254"/>
      <c r="FZ254"/>
      <c r="GA254"/>
      <c r="GB254"/>
      <c r="GC254"/>
      <c r="GD254"/>
      <c r="GE254"/>
      <c r="GF254"/>
      <c r="GG254"/>
      <c r="GH254"/>
      <c r="GI254"/>
      <c r="GJ254"/>
      <c r="GK254"/>
      <c r="GL254"/>
      <c r="GM254"/>
      <c r="GN254"/>
      <c r="GO254"/>
      <c r="GP254"/>
      <c r="GQ254"/>
      <c r="GR254"/>
      <c r="GS254"/>
      <c r="GT254"/>
      <c r="GU254"/>
      <c r="GV254"/>
      <c r="GW254"/>
      <c r="GX254"/>
      <c r="GY254"/>
      <c r="GZ254"/>
      <c r="HA254"/>
      <c r="HB254"/>
      <c r="HC254"/>
      <c r="HD254"/>
      <c r="HE254"/>
      <c r="HF254"/>
      <c r="HG254"/>
      <c r="HH254"/>
      <c r="HI254"/>
      <c r="HJ254"/>
      <c r="HK254"/>
      <c r="HL254"/>
      <c r="HM254"/>
      <c r="HN254"/>
      <c r="HO254"/>
      <c r="HP254"/>
      <c r="HQ254"/>
      <c r="HR254"/>
      <c r="HS254"/>
      <c r="HT254"/>
      <c r="HU254"/>
      <c r="HV254"/>
      <c r="HW254"/>
      <c r="HX254"/>
      <c r="HY254"/>
      <c r="HZ254"/>
      <c r="IA254"/>
      <c r="IB254"/>
      <c r="IC254"/>
      <c r="ID254"/>
      <c r="IE254"/>
      <c r="IF254"/>
      <c r="IG254"/>
      <c r="IH254"/>
      <c r="II254"/>
      <c r="IJ254"/>
      <c r="IK254"/>
      <c r="IL254"/>
      <c r="IM254"/>
      <c r="IN254"/>
      <c r="IO254"/>
      <c r="IP254"/>
      <c r="IQ254"/>
      <c r="IR254"/>
      <c r="IS254"/>
      <c r="IT254"/>
      <c r="IU254"/>
      <c r="IV254"/>
      <c r="IW254"/>
      <c r="IX254"/>
      <c r="IY254"/>
      <c r="IZ254"/>
      <c r="JA254"/>
      <c r="JB254"/>
      <c r="JC254"/>
      <c r="JD254"/>
      <c r="JE254"/>
      <c r="JF254"/>
      <c r="JG254"/>
      <c r="JH254"/>
      <c r="JI254"/>
      <c r="JJ254"/>
      <c r="JK254"/>
      <c r="JL254"/>
      <c r="JM254"/>
      <c r="JN254"/>
      <c r="JO254"/>
      <c r="JP254"/>
      <c r="JQ254"/>
      <c r="JR254"/>
      <c r="JS254"/>
      <c r="JT254"/>
      <c r="JU254"/>
      <c r="JV254"/>
      <c r="JW254"/>
      <c r="JX254"/>
      <c r="JY254"/>
      <c r="JZ254"/>
      <c r="KA254"/>
      <c r="KB254"/>
      <c r="KC254"/>
      <c r="KD254"/>
      <c r="KE254"/>
      <c r="KF254"/>
      <c r="KG254"/>
      <c r="KH254"/>
      <c r="KI254"/>
      <c r="KJ254"/>
      <c r="KK254"/>
      <c r="KL254"/>
      <c r="KM254"/>
      <c r="KN254"/>
      <c r="KO254"/>
      <c r="KP254"/>
      <c r="KQ254"/>
      <c r="KR254"/>
      <c r="KS254"/>
      <c r="KT254"/>
      <c r="KU254"/>
      <c r="KV254"/>
      <c r="KW254"/>
      <c r="KX254"/>
      <c r="KY254"/>
      <c r="KZ254"/>
      <c r="LA254"/>
      <c r="LB254"/>
      <c r="LC254"/>
      <c r="LD254"/>
      <c r="LE254"/>
      <c r="LF254"/>
      <c r="LG254"/>
      <c r="LH254"/>
      <c r="LI254"/>
      <c r="LJ254"/>
      <c r="LK254"/>
      <c r="LL254"/>
      <c r="LM254"/>
      <c r="LN254"/>
      <c r="LO254"/>
      <c r="LP254"/>
      <c r="LQ254"/>
      <c r="LR254"/>
      <c r="LS254"/>
      <c r="LT254"/>
      <c r="LU254"/>
      <c r="LV254"/>
      <c r="LW254"/>
      <c r="LX254"/>
      <c r="LY254"/>
      <c r="LZ254"/>
      <c r="MA254"/>
      <c r="MB254"/>
      <c r="MC254"/>
      <c r="MD254"/>
      <c r="ME254"/>
      <c r="MF254"/>
      <c r="MG254"/>
      <c r="MH254"/>
      <c r="MI254"/>
      <c r="MJ254"/>
      <c r="MK254"/>
      <c r="ML254"/>
      <c r="MM254"/>
      <c r="MN254"/>
      <c r="MO254"/>
      <c r="MP254"/>
      <c r="MQ254"/>
      <c r="MR254"/>
      <c r="MS254"/>
      <c r="MT254"/>
      <c r="MU254"/>
      <c r="MV254"/>
      <c r="MW254"/>
      <c r="MX254"/>
      <c r="MY254"/>
      <c r="MZ254"/>
      <c r="NA254"/>
      <c r="NB254"/>
      <c r="NC254"/>
      <c r="ND254"/>
      <c r="NE254"/>
      <c r="NF254"/>
      <c r="NG254"/>
      <c r="NH254"/>
      <c r="NI254"/>
      <c r="NJ254"/>
      <c r="NK254"/>
      <c r="NL254"/>
      <c r="NM254"/>
      <c r="NN254"/>
      <c r="NO254"/>
      <c r="NP254"/>
      <c r="NQ254"/>
      <c r="NR254"/>
      <c r="NS254"/>
      <c r="NT254"/>
      <c r="NU254"/>
      <c r="NV254"/>
      <c r="NW254"/>
      <c r="NX254"/>
      <c r="NY254"/>
      <c r="NZ254"/>
      <c r="OA254"/>
      <c r="OB254"/>
      <c r="OC254"/>
      <c r="OD254"/>
      <c r="OE254"/>
      <c r="OF254"/>
      <c r="OG254"/>
      <c r="OH254"/>
      <c r="OI254"/>
      <c r="OJ254"/>
      <c r="OK254"/>
      <c r="OL254"/>
      <c r="OM254"/>
      <c r="ON254"/>
      <c r="OO254"/>
      <c r="OP254"/>
      <c r="OQ254"/>
      <c r="OR254"/>
      <c r="OS254"/>
      <c r="OT254"/>
      <c r="OU254"/>
      <c r="OV254"/>
      <c r="OW254"/>
      <c r="OX254"/>
      <c r="OY254"/>
      <c r="OZ254"/>
      <c r="PA254"/>
      <c r="PB254"/>
      <c r="PC254"/>
      <c r="PD254"/>
      <c r="PE254"/>
      <c r="PF254"/>
      <c r="PG254"/>
      <c r="PH254"/>
      <c r="PI254"/>
      <c r="PJ254"/>
      <c r="PK254"/>
      <c r="PL254"/>
      <c r="PM254"/>
      <c r="PN254"/>
      <c r="PO254"/>
      <c r="PP254"/>
      <c r="PQ254"/>
      <c r="PR254"/>
      <c r="PS254"/>
      <c r="PT254"/>
      <c r="PU254"/>
      <c r="PV254"/>
      <c r="PW254"/>
      <c r="PX254"/>
      <c r="PY254"/>
      <c r="PZ254"/>
      <c r="QA254"/>
      <c r="QB254"/>
      <c r="QC254"/>
      <c r="QD254"/>
      <c r="QE254"/>
      <c r="QF254"/>
      <c r="QG254"/>
      <c r="QH254"/>
      <c r="QI254"/>
      <c r="QJ254"/>
      <c r="QK254"/>
      <c r="QL254"/>
      <c r="QM254"/>
      <c r="QN254"/>
      <c r="QO254"/>
      <c r="QP254"/>
      <c r="QQ254"/>
      <c r="QR254"/>
      <c r="QS254"/>
      <c r="QT254"/>
      <c r="QU254"/>
      <c r="QV254"/>
      <c r="QW254"/>
      <c r="QX254"/>
      <c r="QY254"/>
      <c r="QZ254"/>
      <c r="RA254"/>
      <c r="RB254"/>
      <c r="RC254"/>
      <c r="RD254"/>
      <c r="RE254"/>
      <c r="RF254"/>
      <c r="RG254"/>
      <c r="RH254"/>
      <c r="RI254"/>
      <c r="RJ254"/>
      <c r="RK254"/>
      <c r="RL254"/>
      <c r="RM254"/>
      <c r="RN254"/>
      <c r="RO254"/>
      <c r="RP254"/>
      <c r="RQ254"/>
      <c r="RR254"/>
      <c r="RS254"/>
      <c r="RT254"/>
      <c r="RU254"/>
      <c r="RV254"/>
      <c r="RW254"/>
      <c r="RX254"/>
      <c r="RY254"/>
      <c r="RZ254"/>
      <c r="SA254"/>
      <c r="SB254"/>
      <c r="SC254"/>
      <c r="SD254"/>
      <c r="SE254"/>
      <c r="SF254"/>
      <c r="SG254"/>
      <c r="SH254"/>
      <c r="SI254"/>
      <c r="SJ254"/>
      <c r="SK254"/>
      <c r="SL254"/>
      <c r="SM254"/>
      <c r="SN254"/>
      <c r="SO254"/>
      <c r="SP254"/>
      <c r="SQ254"/>
      <c r="SR254"/>
      <c r="SS254"/>
      <c r="ST254"/>
      <c r="SU254"/>
      <c r="SV254"/>
      <c r="SW254"/>
      <c r="SX254"/>
      <c r="SY254"/>
      <c r="SZ254"/>
      <c r="TA254"/>
      <c r="TB254"/>
      <c r="TC254"/>
      <c r="TD254"/>
      <c r="TE254"/>
      <c r="TF254"/>
      <c r="TG254"/>
      <c r="TH254"/>
      <c r="TI254"/>
      <c r="TJ254"/>
      <c r="TK254"/>
      <c r="TL254"/>
      <c r="TM254"/>
      <c r="TN254"/>
      <c r="TO254"/>
      <c r="TP254"/>
      <c r="TQ254"/>
      <c r="TR254"/>
      <c r="TS254"/>
      <c r="TT254"/>
      <c r="TU254"/>
      <c r="TV254"/>
      <c r="TW254"/>
      <c r="TX254"/>
      <c r="TY254"/>
      <c r="TZ254"/>
      <c r="UA254"/>
      <c r="UB254"/>
      <c r="UC254"/>
      <c r="UD254"/>
      <c r="UE254"/>
      <c r="UF254"/>
      <c r="UG254"/>
      <c r="UH254"/>
      <c r="UI254"/>
      <c r="UJ254"/>
      <c r="UK254"/>
      <c r="UL254"/>
      <c r="UM254"/>
      <c r="UN254"/>
      <c r="UO254"/>
      <c r="UP254"/>
      <c r="UQ254"/>
      <c r="UR254"/>
      <c r="US254"/>
      <c r="UT254"/>
      <c r="UU254"/>
      <c r="UV254"/>
      <c r="UW254"/>
      <c r="UX254"/>
      <c r="UY254"/>
      <c r="UZ254"/>
      <c r="VA254"/>
      <c r="VB254"/>
      <c r="VC254"/>
      <c r="VD254"/>
      <c r="VE254"/>
      <c r="VF254"/>
      <c r="VG254"/>
      <c r="VH254"/>
      <c r="VI254"/>
      <c r="VJ254"/>
      <c r="VK254"/>
      <c r="VL254"/>
      <c r="VM254"/>
      <c r="VN254"/>
      <c r="VO254"/>
      <c r="VP254"/>
      <c r="VQ254"/>
      <c r="VR254"/>
      <c r="VS254"/>
      <c r="VT254"/>
      <c r="VU254"/>
      <c r="VV254"/>
      <c r="VW254"/>
      <c r="VX254"/>
      <c r="VY254"/>
      <c r="VZ254"/>
      <c r="WA254"/>
      <c r="WB254"/>
      <c r="WC254"/>
      <c r="WD254"/>
      <c r="WE254"/>
      <c r="WF254"/>
      <c r="WG254"/>
      <c r="WH254"/>
      <c r="WI254"/>
      <c r="WJ254"/>
      <c r="WK254"/>
      <c r="WL254"/>
      <c r="WM254"/>
      <c r="WN254"/>
      <c r="WO254"/>
      <c r="WP254"/>
      <c r="WQ254"/>
      <c r="WR254"/>
      <c r="WS254"/>
      <c r="WT254"/>
      <c r="WU254"/>
      <c r="WV254"/>
      <c r="WW254"/>
      <c r="WX254"/>
      <c r="WY254"/>
      <c r="WZ254"/>
      <c r="XA254"/>
      <c r="XB254"/>
      <c r="XC254"/>
      <c r="XD254"/>
      <c r="XE254"/>
      <c r="XF254"/>
      <c r="XG254"/>
      <c r="XH254"/>
      <c r="XI254"/>
      <c r="XJ254"/>
      <c r="XK254"/>
      <c r="XL254"/>
      <c r="XM254"/>
      <c r="XN254"/>
      <c r="XO254"/>
      <c r="XP254"/>
      <c r="XQ254"/>
      <c r="XR254"/>
      <c r="XS254"/>
      <c r="XT254"/>
      <c r="XU254"/>
      <c r="XV254"/>
      <c r="XW254"/>
      <c r="XX254"/>
      <c r="XY254"/>
      <c r="XZ254"/>
      <c r="YA254"/>
      <c r="YB254"/>
      <c r="YC254"/>
      <c r="YD254"/>
      <c r="YE254"/>
      <c r="YF254"/>
      <c r="YG254"/>
      <c r="YH254"/>
      <c r="YI254"/>
      <c r="YJ254"/>
      <c r="YK254"/>
      <c r="YL254"/>
      <c r="YM254"/>
      <c r="YN254"/>
      <c r="YO254"/>
      <c r="YP254"/>
      <c r="YQ254"/>
      <c r="YR254"/>
      <c r="YS254"/>
      <c r="YT254"/>
      <c r="YU254"/>
      <c r="YV254"/>
      <c r="YW254"/>
      <c r="YX254"/>
      <c r="YY254"/>
      <c r="YZ254"/>
      <c r="ZA254"/>
      <c r="ZB254"/>
      <c r="ZC254"/>
      <c r="ZD254"/>
      <c r="ZE254"/>
      <c r="ZF254"/>
      <c r="ZG254"/>
      <c r="ZH254"/>
      <c r="ZI254"/>
      <c r="ZJ254"/>
      <c r="ZK254"/>
      <c r="ZL254"/>
      <c r="ZM254"/>
      <c r="ZN254"/>
      <c r="ZO254"/>
      <c r="ZP254"/>
      <c r="ZQ254"/>
      <c r="ZR254"/>
      <c r="ZS254"/>
      <c r="ZT254"/>
      <c r="ZU254"/>
      <c r="ZV254"/>
      <c r="ZW254"/>
      <c r="ZX254"/>
      <c r="ZY254"/>
      <c r="ZZ254" s="52"/>
      <c r="AAA254" s="192"/>
      <c r="AAD254" s="90"/>
      <c r="AAE254" s="520">
        <f>IF(AND(S.AC.InvolveMeeting1="Y",S.AC.CommitteeInvolved="Y"),1,0)</f>
        <v>0</v>
      </c>
      <c r="AAF254" s="90"/>
      <c r="AAG254" s="73">
        <f>S.AC.DateMeeting2</f>
        <v>16</v>
      </c>
      <c r="AAH254" s="73">
        <f t="shared" si="194"/>
        <v>16</v>
      </c>
      <c r="AAI254" s="72"/>
      <c r="AAJ254" s="72"/>
      <c r="AAK254" s="55"/>
      <c r="AAL254" s="90"/>
    </row>
    <row r="255" spans="1:714" s="23" customFormat="1" ht="15" hidden="1" customHeight="1" outlineLevel="1" collapsed="1" thickBot="1">
      <c r="A255" s="171"/>
      <c r="B255" s="528" t="s">
        <v>24</v>
      </c>
      <c r="C255" s="377" t="s">
        <v>303</v>
      </c>
      <c r="D255" s="515"/>
      <c r="E255" s="515"/>
      <c r="F255" s="527"/>
      <c r="G255" s="339">
        <f>AAG255</f>
        <v>16</v>
      </c>
      <c r="H255" s="341" t="s">
        <v>54</v>
      </c>
      <c r="I255" s="244"/>
      <c r="J255" s="193"/>
      <c r="K255" s="193"/>
      <c r="L255" s="46"/>
      <c r="M255" s="46"/>
      <c r="N255" s="46"/>
      <c r="O255" s="46"/>
      <c r="P255" s="46"/>
      <c r="Q255" s="46"/>
      <c r="R255" s="46"/>
      <c r="S255" s="46"/>
      <c r="T255" s="46"/>
      <c r="U255" s="46"/>
      <c r="V255" s="46"/>
      <c r="W255" s="46"/>
      <c r="X255" s="46"/>
      <c r="Y255" s="46"/>
      <c r="Z255" s="46"/>
      <c r="AA255" s="46"/>
      <c r="AB255" s="46"/>
      <c r="AC255" s="46"/>
      <c r="AD255" s="46"/>
      <c r="AE255" s="46"/>
      <c r="AF255" s="46"/>
      <c r="AG255" s="46"/>
      <c r="AH255" s="46"/>
      <c r="AI255" s="46"/>
      <c r="AJ255" s="46"/>
      <c r="AK255" s="46"/>
      <c r="AL255" s="46"/>
      <c r="AM255" s="46"/>
      <c r="AN255" s="46"/>
      <c r="AO255" s="46"/>
      <c r="AP255" s="46"/>
      <c r="AQ255" s="46"/>
      <c r="AR255" s="46"/>
      <c r="AS255" s="46"/>
      <c r="AT255" s="46"/>
      <c r="AU255" s="46"/>
      <c r="AV255" s="46"/>
      <c r="AW255" s="46"/>
      <c r="AX255" s="46"/>
      <c r="AY255" s="46"/>
      <c r="AZ255" s="46"/>
      <c r="BA255" s="46"/>
      <c r="BB255" s="46"/>
      <c r="BC255" s="46"/>
      <c r="BD255" s="46"/>
      <c r="BE255" s="46"/>
      <c r="BF255" s="46"/>
      <c r="BG255" s="46"/>
      <c r="BH255" s="46"/>
      <c r="BI255" s="46"/>
      <c r="BJ255" s="46"/>
      <c r="BK255" s="46"/>
      <c r="BL255" s="46"/>
      <c r="BM255" s="46"/>
      <c r="BN255" s="46"/>
      <c r="BO255" s="46"/>
      <c r="BP255" s="46"/>
      <c r="BQ255" s="46"/>
      <c r="BR255" s="46"/>
      <c r="BS255" s="46"/>
      <c r="BT255" s="46"/>
      <c r="BU255" s="46"/>
      <c r="BV255" s="46"/>
      <c r="BW255" s="46"/>
      <c r="BX255" s="46"/>
      <c r="BY255" s="46"/>
      <c r="BZ255" s="46"/>
      <c r="CA255" s="46"/>
      <c r="CB255" s="46"/>
      <c r="CC255" s="46"/>
      <c r="CD255" s="46"/>
      <c r="CE255" s="46"/>
      <c r="CF255" s="46"/>
      <c r="CG255" s="46"/>
      <c r="CH255" s="46"/>
      <c r="CI255" s="46"/>
      <c r="CJ255" s="46"/>
      <c r="CK255" s="46"/>
      <c r="CL255" s="46"/>
      <c r="CM255" s="46"/>
      <c r="CN255" s="46"/>
      <c r="CO255" s="46"/>
      <c r="CP255" s="46"/>
      <c r="CQ255" s="46"/>
      <c r="CR255" s="46"/>
      <c r="CS255" s="46"/>
      <c r="CT255" s="46"/>
      <c r="CU255" s="46"/>
      <c r="CV255" s="46"/>
      <c r="CW255" s="46"/>
      <c r="CX255" s="46"/>
      <c r="CY255" s="46"/>
      <c r="CZ255" s="46"/>
      <c r="DA255" s="46"/>
      <c r="DB255" s="46"/>
      <c r="DC255" s="46"/>
      <c r="DD255" s="46"/>
      <c r="DE255" s="46"/>
      <c r="DF255" s="46"/>
      <c r="DG255" s="46"/>
      <c r="DH255" s="46"/>
      <c r="DI255" s="46"/>
      <c r="DJ255" s="46"/>
      <c r="DK255" s="46"/>
      <c r="DL255" s="46"/>
      <c r="DM255" s="46"/>
      <c r="DN255" s="46"/>
      <c r="DO255" s="46"/>
      <c r="DP255" s="46"/>
      <c r="DQ255"/>
      <c r="DR255"/>
      <c r="DS255"/>
      <c r="DT255"/>
      <c r="DU255"/>
      <c r="DV255"/>
      <c r="DW255"/>
      <c r="DX255"/>
      <c r="DY255"/>
      <c r="DZ255"/>
      <c r="EA255"/>
      <c r="EB255"/>
      <c r="EC255"/>
      <c r="ED255"/>
      <c r="EE255"/>
      <c r="EF255"/>
      <c r="EG255"/>
      <c r="EH255"/>
      <c r="EI255"/>
      <c r="EJ255"/>
      <c r="EK255"/>
      <c r="EL255"/>
      <c r="EM255"/>
      <c r="EN255"/>
      <c r="EO255"/>
      <c r="EP255"/>
      <c r="EQ255"/>
      <c r="ER255"/>
      <c r="ES255"/>
      <c r="ET255"/>
      <c r="EU255"/>
      <c r="EV255"/>
      <c r="EW255"/>
      <c r="EX255"/>
      <c r="EY255"/>
      <c r="EZ255"/>
      <c r="FA255"/>
      <c r="FB255"/>
      <c r="FC255"/>
      <c r="FD255"/>
      <c r="FE255"/>
      <c r="FF255"/>
      <c r="FG255"/>
      <c r="FH255"/>
      <c r="FI255"/>
      <c r="FJ255"/>
      <c r="FK255"/>
      <c r="FL255"/>
      <c r="FM255"/>
      <c r="FN255"/>
      <c r="FO255"/>
      <c r="FP255"/>
      <c r="FQ255"/>
      <c r="FR255"/>
      <c r="FS255"/>
      <c r="FT255"/>
      <c r="FU255"/>
      <c r="FV255"/>
      <c r="FW255"/>
      <c r="FX255"/>
      <c r="FY255"/>
      <c r="FZ255"/>
      <c r="GA255"/>
      <c r="GB255"/>
      <c r="GC255"/>
      <c r="GD255"/>
      <c r="GE255"/>
      <c r="GF255"/>
      <c r="GG255"/>
      <c r="GH255"/>
      <c r="GI255"/>
      <c r="GJ255"/>
      <c r="GK255"/>
      <c r="GL255"/>
      <c r="GM255"/>
      <c r="GN255"/>
      <c r="GO255"/>
      <c r="GP255"/>
      <c r="GQ255"/>
      <c r="GR255"/>
      <c r="GS255"/>
      <c r="GT255"/>
      <c r="GU255"/>
      <c r="GV255"/>
      <c r="GW255"/>
      <c r="GX255"/>
      <c r="GY255"/>
      <c r="GZ255"/>
      <c r="HA255"/>
      <c r="HB255"/>
      <c r="HC255"/>
      <c r="HD255"/>
      <c r="HE255"/>
      <c r="HF255"/>
      <c r="HG255"/>
      <c r="HH255"/>
      <c r="HI255"/>
      <c r="HJ255"/>
      <c r="HK255"/>
      <c r="HL255"/>
      <c r="HM255"/>
      <c r="HN255"/>
      <c r="HO255"/>
      <c r="HP255"/>
      <c r="HQ255"/>
      <c r="HR255"/>
      <c r="HS255"/>
      <c r="HT255"/>
      <c r="HU255"/>
      <c r="HV255"/>
      <c r="HW255"/>
      <c r="HX255"/>
      <c r="HY255"/>
      <c r="HZ255"/>
      <c r="IA255"/>
      <c r="IB255"/>
      <c r="IC255"/>
      <c r="ID255"/>
      <c r="IE255"/>
      <c r="IF255"/>
      <c r="IG255"/>
      <c r="IH255"/>
      <c r="II255"/>
      <c r="IJ255"/>
      <c r="IK255"/>
      <c r="IL255"/>
      <c r="IM255"/>
      <c r="IN255"/>
      <c r="IO255"/>
      <c r="IP255"/>
      <c r="IQ255"/>
      <c r="IR255"/>
      <c r="IS255"/>
      <c r="IT255"/>
      <c r="IU255"/>
      <c r="IV255"/>
      <c r="IW255"/>
      <c r="IX255"/>
      <c r="IY255"/>
      <c r="IZ255"/>
      <c r="JA255"/>
      <c r="JB255"/>
      <c r="JC255"/>
      <c r="JD255"/>
      <c r="JE255"/>
      <c r="JF255"/>
      <c r="JG255"/>
      <c r="JH255"/>
      <c r="JI255"/>
      <c r="JJ255"/>
      <c r="JK255"/>
      <c r="JL255"/>
      <c r="JM255"/>
      <c r="JN255"/>
      <c r="JO255"/>
      <c r="JP255"/>
      <c r="JQ255"/>
      <c r="JR255"/>
      <c r="JS255"/>
      <c r="JT255"/>
      <c r="JU255"/>
      <c r="JV255"/>
      <c r="JW255"/>
      <c r="JX255"/>
      <c r="JY255"/>
      <c r="JZ255"/>
      <c r="KA255"/>
      <c r="KB255"/>
      <c r="KC255"/>
      <c r="KD255"/>
      <c r="KE255"/>
      <c r="KF255"/>
      <c r="KG255"/>
      <c r="KH255"/>
      <c r="KI255"/>
      <c r="KJ255"/>
      <c r="KK255"/>
      <c r="KL255"/>
      <c r="KM255"/>
      <c r="KN255"/>
      <c r="KO255"/>
      <c r="KP255"/>
      <c r="KQ255"/>
      <c r="KR255"/>
      <c r="KS255"/>
      <c r="KT255"/>
      <c r="KU255"/>
      <c r="KV255"/>
      <c r="KW255"/>
      <c r="KX255"/>
      <c r="KY255"/>
      <c r="KZ255"/>
      <c r="LA255"/>
      <c r="LB255"/>
      <c r="LC255"/>
      <c r="LD255"/>
      <c r="LE255"/>
      <c r="LF255"/>
      <c r="LG255"/>
      <c r="LH255"/>
      <c r="LI255"/>
      <c r="LJ255"/>
      <c r="LK255"/>
      <c r="LL255"/>
      <c r="LM255"/>
      <c r="LN255"/>
      <c r="LO255"/>
      <c r="LP255"/>
      <c r="LQ255"/>
      <c r="LR255"/>
      <c r="LS255"/>
      <c r="LT255"/>
      <c r="LU255"/>
      <c r="LV255"/>
      <c r="LW255"/>
      <c r="LX255"/>
      <c r="LY255"/>
      <c r="LZ255"/>
      <c r="MA255"/>
      <c r="MB255"/>
      <c r="MC255"/>
      <c r="MD255"/>
      <c r="ME255"/>
      <c r="MF255"/>
      <c r="MG255"/>
      <c r="MH255"/>
      <c r="MI255"/>
      <c r="MJ255"/>
      <c r="MK255"/>
      <c r="ML255"/>
      <c r="MM255"/>
      <c r="MN255"/>
      <c r="MO255"/>
      <c r="MP255"/>
      <c r="MQ255"/>
      <c r="MR255"/>
      <c r="MS255"/>
      <c r="MT255"/>
      <c r="MU255"/>
      <c r="MV255"/>
      <c r="MW255"/>
      <c r="MX255"/>
      <c r="MY255"/>
      <c r="MZ255"/>
      <c r="NA255"/>
      <c r="NB255"/>
      <c r="NC255"/>
      <c r="ND255"/>
      <c r="NE255"/>
      <c r="NF255"/>
      <c r="NG255"/>
      <c r="NH255"/>
      <c r="NI255"/>
      <c r="NJ255"/>
      <c r="NK255"/>
      <c r="NL255"/>
      <c r="NM255"/>
      <c r="NN255"/>
      <c r="NO255"/>
      <c r="NP255"/>
      <c r="NQ255"/>
      <c r="NR255"/>
      <c r="NS255"/>
      <c r="NT255"/>
      <c r="NU255"/>
      <c r="NV255"/>
      <c r="NW255"/>
      <c r="NX255"/>
      <c r="NY255"/>
      <c r="NZ255"/>
      <c r="OA255"/>
      <c r="OB255"/>
      <c r="OC255"/>
      <c r="OD255"/>
      <c r="OE255"/>
      <c r="OF255"/>
      <c r="OG255"/>
      <c r="OH255"/>
      <c r="OI255"/>
      <c r="OJ255"/>
      <c r="OK255"/>
      <c r="OL255"/>
      <c r="OM255"/>
      <c r="ON255"/>
      <c r="OO255"/>
      <c r="OP255"/>
      <c r="OQ255"/>
      <c r="OR255"/>
      <c r="OS255"/>
      <c r="OT255"/>
      <c r="OU255"/>
      <c r="OV255"/>
      <c r="OW255"/>
      <c r="OX255"/>
      <c r="OY255"/>
      <c r="OZ255"/>
      <c r="PA255"/>
      <c r="PB255"/>
      <c r="PC255"/>
      <c r="PD255"/>
      <c r="PE255"/>
      <c r="PF255"/>
      <c r="PG255"/>
      <c r="PH255"/>
      <c r="PI255"/>
      <c r="PJ255"/>
      <c r="PK255"/>
      <c r="PL255"/>
      <c r="PM255"/>
      <c r="PN255"/>
      <c r="PO255"/>
      <c r="PP255"/>
      <c r="PQ255"/>
      <c r="PR255"/>
      <c r="PS255"/>
      <c r="PT255"/>
      <c r="PU255"/>
      <c r="PV255"/>
      <c r="PW255"/>
      <c r="PX255"/>
      <c r="PY255"/>
      <c r="PZ255"/>
      <c r="QA255"/>
      <c r="QB255"/>
      <c r="QC255"/>
      <c r="QD255"/>
      <c r="QE255"/>
      <c r="QF255"/>
      <c r="QG255"/>
      <c r="QH255"/>
      <c r="QI255"/>
      <c r="QJ255"/>
      <c r="QK255"/>
      <c r="QL255"/>
      <c r="QM255"/>
      <c r="QN255"/>
      <c r="QO255"/>
      <c r="QP255"/>
      <c r="QQ255"/>
      <c r="QR255"/>
      <c r="QS255"/>
      <c r="QT255"/>
      <c r="QU255"/>
      <c r="QV255"/>
      <c r="QW255"/>
      <c r="QX255"/>
      <c r="QY255"/>
      <c r="QZ255"/>
      <c r="RA255"/>
      <c r="RB255"/>
      <c r="RC255"/>
      <c r="RD255"/>
      <c r="RE255"/>
      <c r="RF255"/>
      <c r="RG255"/>
      <c r="RH255"/>
      <c r="RI255"/>
      <c r="RJ255"/>
      <c r="RK255"/>
      <c r="RL255"/>
      <c r="RM255"/>
      <c r="RN255"/>
      <c r="RO255"/>
      <c r="RP255"/>
      <c r="RQ255"/>
      <c r="RR255"/>
      <c r="RS255"/>
      <c r="RT255"/>
      <c r="RU255"/>
      <c r="RV255"/>
      <c r="RW255"/>
      <c r="RX255"/>
      <c r="RY255"/>
      <c r="RZ255"/>
      <c r="SA255"/>
      <c r="SB255"/>
      <c r="SC255"/>
      <c r="SD255"/>
      <c r="SE255"/>
      <c r="SF255"/>
      <c r="SG255"/>
      <c r="SH255"/>
      <c r="SI255"/>
      <c r="SJ255"/>
      <c r="SK255"/>
      <c r="SL255"/>
      <c r="SM255"/>
      <c r="SN255"/>
      <c r="SO255"/>
      <c r="SP255"/>
      <c r="SQ255"/>
      <c r="SR255"/>
      <c r="SS255"/>
      <c r="ST255"/>
      <c r="SU255"/>
      <c r="SV255"/>
      <c r="SW255"/>
      <c r="SX255"/>
      <c r="SY255"/>
      <c r="SZ255"/>
      <c r="TA255"/>
      <c r="TB255"/>
      <c r="TC255"/>
      <c r="TD255"/>
      <c r="TE255"/>
      <c r="TF255"/>
      <c r="TG255"/>
      <c r="TH255"/>
      <c r="TI255"/>
      <c r="TJ255"/>
      <c r="TK255"/>
      <c r="TL255"/>
      <c r="TM255"/>
      <c r="TN255"/>
      <c r="TO255"/>
      <c r="TP255"/>
      <c r="TQ255"/>
      <c r="TR255"/>
      <c r="TS255"/>
      <c r="TT255"/>
      <c r="TU255"/>
      <c r="TV255"/>
      <c r="TW255"/>
      <c r="TX255"/>
      <c r="TY255"/>
      <c r="TZ255"/>
      <c r="UA255"/>
      <c r="UB255"/>
      <c r="UC255"/>
      <c r="UD255"/>
      <c r="UE255"/>
      <c r="UF255"/>
      <c r="UG255"/>
      <c r="UH255"/>
      <c r="UI255"/>
      <c r="UJ255"/>
      <c r="UK255"/>
      <c r="UL255"/>
      <c r="UM255"/>
      <c r="UN255"/>
      <c r="UO255"/>
      <c r="UP255"/>
      <c r="UQ255"/>
      <c r="UR255"/>
      <c r="US255"/>
      <c r="UT255"/>
      <c r="UU255"/>
      <c r="UV255"/>
      <c r="UW255"/>
      <c r="UX255"/>
      <c r="UY255"/>
      <c r="UZ255"/>
      <c r="VA255"/>
      <c r="VB255"/>
      <c r="VC255"/>
      <c r="VD255"/>
      <c r="VE255"/>
      <c r="VF255"/>
      <c r="VG255"/>
      <c r="VH255"/>
      <c r="VI255"/>
      <c r="VJ255"/>
      <c r="VK255"/>
      <c r="VL255"/>
      <c r="VM255"/>
      <c r="VN255"/>
      <c r="VO255"/>
      <c r="VP255"/>
      <c r="VQ255"/>
      <c r="VR255"/>
      <c r="VS255"/>
      <c r="VT255"/>
      <c r="VU255"/>
      <c r="VV255"/>
      <c r="VW255"/>
      <c r="VX255"/>
      <c r="VY255"/>
      <c r="VZ255"/>
      <c r="WA255"/>
      <c r="WB255"/>
      <c r="WC255"/>
      <c r="WD255"/>
      <c r="WE255"/>
      <c r="WF255"/>
      <c r="WG255"/>
      <c r="WH255"/>
      <c r="WI255"/>
      <c r="WJ255"/>
      <c r="WK255"/>
      <c r="WL255"/>
      <c r="WM255"/>
      <c r="WN255"/>
      <c r="WO255"/>
      <c r="WP255"/>
      <c r="WQ255"/>
      <c r="WR255"/>
      <c r="WS255"/>
      <c r="WT255"/>
      <c r="WU255"/>
      <c r="WV255"/>
      <c r="WW255"/>
      <c r="WX255"/>
      <c r="WY255"/>
      <c r="WZ255"/>
      <c r="XA255"/>
      <c r="XB255"/>
      <c r="XC255"/>
      <c r="XD255"/>
      <c r="XE255"/>
      <c r="XF255"/>
      <c r="XG255"/>
      <c r="XH255"/>
      <c r="XI255"/>
      <c r="XJ255"/>
      <c r="XK255"/>
      <c r="XL255"/>
      <c r="XM255"/>
      <c r="XN255"/>
      <c r="XO255"/>
      <c r="XP255"/>
      <c r="XQ255"/>
      <c r="XR255"/>
      <c r="XS255"/>
      <c r="XT255"/>
      <c r="XU255"/>
      <c r="XV255"/>
      <c r="XW255"/>
      <c r="XX255"/>
      <c r="XY255"/>
      <c r="XZ255"/>
      <c r="YA255"/>
      <c r="YB255"/>
      <c r="YC255"/>
      <c r="YD255"/>
      <c r="YE255"/>
      <c r="YF255"/>
      <c r="YG255"/>
      <c r="YH255"/>
      <c r="YI255"/>
      <c r="YJ255"/>
      <c r="YK255"/>
      <c r="YL255"/>
      <c r="YM255"/>
      <c r="YN255"/>
      <c r="YO255"/>
      <c r="YP255"/>
      <c r="YQ255"/>
      <c r="YR255"/>
      <c r="YS255"/>
      <c r="YT255"/>
      <c r="YU255"/>
      <c r="YV255"/>
      <c r="YW255"/>
      <c r="YX255"/>
      <c r="YY255"/>
      <c r="YZ255"/>
      <c r="ZA255"/>
      <c r="ZB255"/>
      <c r="ZC255"/>
      <c r="ZD255"/>
      <c r="ZE255"/>
      <c r="ZF255"/>
      <c r="ZG255"/>
      <c r="ZH255"/>
      <c r="ZI255"/>
      <c r="ZJ255"/>
      <c r="ZK255"/>
      <c r="ZL255"/>
      <c r="ZM255"/>
      <c r="ZN255"/>
      <c r="ZO255"/>
      <c r="ZP255"/>
      <c r="ZQ255"/>
      <c r="ZR255"/>
      <c r="ZS255"/>
      <c r="ZT255"/>
      <c r="ZU255"/>
      <c r="ZV255"/>
      <c r="ZW255"/>
      <c r="ZX255"/>
      <c r="ZY255"/>
      <c r="ZZ255" s="52"/>
      <c r="AAA255" s="192"/>
      <c r="AAB255"/>
      <c r="AAC255"/>
      <c r="AAD255" s="90"/>
      <c r="AAE255" s="520">
        <f>IF(AND(S.AC.InvolveMeeting3="Y",S.AC.CommitteeInvolved="Y"),1,0)</f>
        <v>0</v>
      </c>
      <c r="AAF255" s="190" t="s">
        <v>52</v>
      </c>
      <c r="AAG255" s="73">
        <f>S.AC.DateMeeting2</f>
        <v>16</v>
      </c>
      <c r="AAH255" s="39" t="s">
        <v>0</v>
      </c>
      <c r="AAI255" s="72"/>
      <c r="AAJ255" s="72"/>
      <c r="AAK255" s="55"/>
      <c r="AAL255" s="90"/>
    </row>
    <row r="256" spans="1:714" s="23" customFormat="1" ht="15" hidden="1" customHeight="1" outlineLevel="2">
      <c r="A256" s="171"/>
      <c r="B256" s="613" t="s">
        <v>154</v>
      </c>
      <c r="C256" s="346"/>
      <c r="D256" s="380"/>
      <c r="E256" s="342">
        <f t="shared" ref="E256" si="195">NETWORKDAYS(G256,H256,S.DDL_DEQClosed)</f>
        <v>1</v>
      </c>
      <c r="F256" s="457">
        <f ca="1">IF(YEAR(H256)&gt;2000,NETWORKDAYS(TODAY(),H256,S.DDL_DEQClosed),0)</f>
        <v>0</v>
      </c>
      <c r="G256" s="451">
        <f t="shared" ref="G256" si="196">AAG256</f>
        <v>2</v>
      </c>
      <c r="H256" s="343">
        <f t="shared" ref="H256" si="197">AAH256</f>
        <v>2</v>
      </c>
      <c r="I256" s="244"/>
      <c r="J256" s="193"/>
      <c r="K256" s="193"/>
      <c r="L256" s="46"/>
      <c r="M256" s="46"/>
      <c r="N256" s="46"/>
      <c r="O256" s="46"/>
      <c r="P256" s="46"/>
      <c r="Q256" s="46"/>
      <c r="R256" s="46"/>
      <c r="S256" s="46"/>
      <c r="T256" s="46"/>
      <c r="U256" s="46"/>
      <c r="V256" s="46"/>
      <c r="W256" s="46"/>
      <c r="X256" s="46"/>
      <c r="Y256" s="46"/>
      <c r="Z256" s="46"/>
      <c r="AA256" s="46"/>
      <c r="AB256" s="46"/>
      <c r="AC256" s="46"/>
      <c r="AD256" s="46"/>
      <c r="AE256" s="46"/>
      <c r="AF256" s="46"/>
      <c r="AG256" s="46"/>
      <c r="AH256" s="46"/>
      <c r="AI256" s="46"/>
      <c r="AJ256" s="46"/>
      <c r="AK256" s="46"/>
      <c r="AL256" s="46"/>
      <c r="AM256" s="46"/>
      <c r="AN256" s="46"/>
      <c r="AO256" s="46"/>
      <c r="AP256" s="46"/>
      <c r="AQ256" s="46"/>
      <c r="AR256" s="46"/>
      <c r="AS256" s="46"/>
      <c r="AT256" s="46"/>
      <c r="AU256" s="46"/>
      <c r="AV256" s="46"/>
      <c r="AW256" s="46"/>
      <c r="AX256" s="46"/>
      <c r="AY256" s="46"/>
      <c r="AZ256" s="46"/>
      <c r="BA256" s="46"/>
      <c r="BB256" s="46"/>
      <c r="BC256" s="46"/>
      <c r="BD256" s="46"/>
      <c r="BE256" s="46"/>
      <c r="BF256" s="46"/>
      <c r="BG256" s="46"/>
      <c r="BH256" s="46"/>
      <c r="BI256" s="46"/>
      <c r="BJ256" s="46"/>
      <c r="BK256" s="46"/>
      <c r="BL256" s="46"/>
      <c r="BM256" s="46"/>
      <c r="BN256" s="46"/>
      <c r="BO256" s="46"/>
      <c r="BP256" s="46"/>
      <c r="BQ256" s="46"/>
      <c r="BR256" s="46"/>
      <c r="BS256" s="46"/>
      <c r="BT256" s="46"/>
      <c r="BU256" s="46"/>
      <c r="BV256" s="46"/>
      <c r="BW256" s="46"/>
      <c r="BX256" s="46"/>
      <c r="BY256" s="46"/>
      <c r="BZ256" s="46"/>
      <c r="CA256" s="46"/>
      <c r="CB256" s="46"/>
      <c r="CC256" s="46"/>
      <c r="CD256" s="46"/>
      <c r="CE256" s="46"/>
      <c r="CF256" s="46"/>
      <c r="CG256" s="46"/>
      <c r="CH256" s="46"/>
      <c r="CI256" s="46"/>
      <c r="CJ256" s="46"/>
      <c r="CK256" s="46"/>
      <c r="CL256" s="46"/>
      <c r="CM256" s="46"/>
      <c r="CN256" s="46"/>
      <c r="CO256" s="46"/>
      <c r="CP256" s="46"/>
      <c r="CQ256" s="46"/>
      <c r="CR256" s="46"/>
      <c r="CS256" s="46"/>
      <c r="CT256" s="46"/>
      <c r="CU256" s="46"/>
      <c r="CV256" s="46"/>
      <c r="CW256" s="46"/>
      <c r="CX256" s="46"/>
      <c r="CY256" s="46"/>
      <c r="CZ256" s="46"/>
      <c r="DA256" s="46"/>
      <c r="DB256" s="46"/>
      <c r="DC256" s="46"/>
      <c r="DD256" s="46"/>
      <c r="DE256" s="46"/>
      <c r="DF256" s="46"/>
      <c r="DG256" s="46"/>
      <c r="DH256" s="46"/>
      <c r="DI256" s="46"/>
      <c r="DJ256" s="46"/>
      <c r="DK256" s="46"/>
      <c r="DL256" s="46"/>
      <c r="DM256" s="46"/>
      <c r="DN256" s="46"/>
      <c r="DO256" s="46"/>
      <c r="DP256" s="46"/>
      <c r="DQ256"/>
      <c r="DR256"/>
      <c r="DS256"/>
      <c r="DT256"/>
      <c r="DU256"/>
      <c r="DV256"/>
      <c r="DW256"/>
      <c r="DX256"/>
      <c r="DY256"/>
      <c r="DZ256"/>
      <c r="EA256"/>
      <c r="EB256"/>
      <c r="EC256"/>
      <c r="ED256"/>
      <c r="EE256"/>
      <c r="EF256"/>
      <c r="EG256"/>
      <c r="EH256"/>
      <c r="EI256"/>
      <c r="EJ256"/>
      <c r="EK256"/>
      <c r="EL256"/>
      <c r="EM256"/>
      <c r="EN256"/>
      <c r="EO256"/>
      <c r="EP256"/>
      <c r="EQ256"/>
      <c r="ER256"/>
      <c r="ES256"/>
      <c r="ET256"/>
      <c r="EU256"/>
      <c r="EV256"/>
      <c r="EW256"/>
      <c r="EX256"/>
      <c r="EY256"/>
      <c r="EZ256"/>
      <c r="FA256"/>
      <c r="FB256"/>
      <c r="FC256"/>
      <c r="FD256"/>
      <c r="FE256"/>
      <c r="FF256"/>
      <c r="FG256"/>
      <c r="FH256"/>
      <c r="FI256"/>
      <c r="FJ256"/>
      <c r="FK256"/>
      <c r="FL256"/>
      <c r="FM256"/>
      <c r="FN256"/>
      <c r="FO256"/>
      <c r="FP256"/>
      <c r="FQ256"/>
      <c r="FR256"/>
      <c r="FS256"/>
      <c r="FT256"/>
      <c r="FU256"/>
      <c r="FV256"/>
      <c r="FW256"/>
      <c r="FX256"/>
      <c r="FY256"/>
      <c r="FZ256"/>
      <c r="GA256"/>
      <c r="GB256"/>
      <c r="GC256"/>
      <c r="GD256"/>
      <c r="GE256"/>
      <c r="GF256"/>
      <c r="GG256"/>
      <c r="GH256"/>
      <c r="GI256"/>
      <c r="GJ256"/>
      <c r="GK256"/>
      <c r="GL256"/>
      <c r="GM256"/>
      <c r="GN256"/>
      <c r="GO256"/>
      <c r="GP256"/>
      <c r="GQ256"/>
      <c r="GR256"/>
      <c r="GS256"/>
      <c r="GT256"/>
      <c r="GU256"/>
      <c r="GV256"/>
      <c r="GW256"/>
      <c r="GX256"/>
      <c r="GY256"/>
      <c r="GZ256"/>
      <c r="HA256"/>
      <c r="HB256"/>
      <c r="HC256"/>
      <c r="HD256"/>
      <c r="HE256"/>
      <c r="HF256"/>
      <c r="HG256"/>
      <c r="HH256"/>
      <c r="HI256"/>
      <c r="HJ256"/>
      <c r="HK256"/>
      <c r="HL256"/>
      <c r="HM256"/>
      <c r="HN256"/>
      <c r="HO256"/>
      <c r="HP256"/>
      <c r="HQ256"/>
      <c r="HR256"/>
      <c r="HS256"/>
      <c r="HT256"/>
      <c r="HU256"/>
      <c r="HV256"/>
      <c r="HW256"/>
      <c r="HX256"/>
      <c r="HY256"/>
      <c r="HZ256"/>
      <c r="IA256"/>
      <c r="IB256"/>
      <c r="IC256"/>
      <c r="ID256"/>
      <c r="IE256"/>
      <c r="IF256"/>
      <c r="IG256"/>
      <c r="IH256"/>
      <c r="II256"/>
      <c r="IJ256"/>
      <c r="IK256"/>
      <c r="IL256"/>
      <c r="IM256"/>
      <c r="IN256"/>
      <c r="IO256"/>
      <c r="IP256"/>
      <c r="IQ256"/>
      <c r="IR256"/>
      <c r="IS256"/>
      <c r="IT256"/>
      <c r="IU256"/>
      <c r="IV256"/>
      <c r="IW256"/>
      <c r="IX256"/>
      <c r="IY256"/>
      <c r="IZ256"/>
      <c r="JA256"/>
      <c r="JB256"/>
      <c r="JC256"/>
      <c r="JD256"/>
      <c r="JE256"/>
      <c r="JF256"/>
      <c r="JG256"/>
      <c r="JH256"/>
      <c r="JI256"/>
      <c r="JJ256"/>
      <c r="JK256"/>
      <c r="JL256"/>
      <c r="JM256"/>
      <c r="JN256"/>
      <c r="JO256"/>
      <c r="JP256"/>
      <c r="JQ256"/>
      <c r="JR256"/>
      <c r="JS256"/>
      <c r="JT256"/>
      <c r="JU256"/>
      <c r="JV256"/>
      <c r="JW256"/>
      <c r="JX256"/>
      <c r="JY256"/>
      <c r="JZ256"/>
      <c r="KA256"/>
      <c r="KB256"/>
      <c r="KC256"/>
      <c r="KD256"/>
      <c r="KE256"/>
      <c r="KF256"/>
      <c r="KG256"/>
      <c r="KH256"/>
      <c r="KI256"/>
      <c r="KJ256"/>
      <c r="KK256"/>
      <c r="KL256"/>
      <c r="KM256"/>
      <c r="KN256"/>
      <c r="KO256"/>
      <c r="KP256"/>
      <c r="KQ256"/>
      <c r="KR256"/>
      <c r="KS256"/>
      <c r="KT256"/>
      <c r="KU256"/>
      <c r="KV256"/>
      <c r="KW256"/>
      <c r="KX256"/>
      <c r="KY256"/>
      <c r="KZ256"/>
      <c r="LA256"/>
      <c r="LB256"/>
      <c r="LC256"/>
      <c r="LD256"/>
      <c r="LE256"/>
      <c r="LF256"/>
      <c r="LG256"/>
      <c r="LH256"/>
      <c r="LI256"/>
      <c r="LJ256"/>
      <c r="LK256"/>
      <c r="LL256"/>
      <c r="LM256"/>
      <c r="LN256"/>
      <c r="LO256"/>
      <c r="LP256"/>
      <c r="LQ256"/>
      <c r="LR256"/>
      <c r="LS256"/>
      <c r="LT256"/>
      <c r="LU256"/>
      <c r="LV256"/>
      <c r="LW256"/>
      <c r="LX256"/>
      <c r="LY256"/>
      <c r="LZ256"/>
      <c r="MA256"/>
      <c r="MB256"/>
      <c r="MC256"/>
      <c r="MD256"/>
      <c r="ME256"/>
      <c r="MF256"/>
      <c r="MG256"/>
      <c r="MH256"/>
      <c r="MI256"/>
      <c r="MJ256"/>
      <c r="MK256"/>
      <c r="ML256"/>
      <c r="MM256"/>
      <c r="MN256"/>
      <c r="MO256"/>
      <c r="MP256"/>
      <c r="MQ256"/>
      <c r="MR256"/>
      <c r="MS256"/>
      <c r="MT256"/>
      <c r="MU256"/>
      <c r="MV256"/>
      <c r="MW256"/>
      <c r="MX256"/>
      <c r="MY256"/>
      <c r="MZ256"/>
      <c r="NA256"/>
      <c r="NB256"/>
      <c r="NC256"/>
      <c r="ND256"/>
      <c r="NE256"/>
      <c r="NF256"/>
      <c r="NG256"/>
      <c r="NH256"/>
      <c r="NI256"/>
      <c r="NJ256"/>
      <c r="NK256"/>
      <c r="NL256"/>
      <c r="NM256"/>
      <c r="NN256"/>
      <c r="NO256"/>
      <c r="NP256"/>
      <c r="NQ256"/>
      <c r="NR256"/>
      <c r="NS256"/>
      <c r="NT256"/>
      <c r="NU256"/>
      <c r="NV256"/>
      <c r="NW256"/>
      <c r="NX256"/>
      <c r="NY256"/>
      <c r="NZ256"/>
      <c r="OA256"/>
      <c r="OB256"/>
      <c r="OC256"/>
      <c r="OD256"/>
      <c r="OE256"/>
      <c r="OF256"/>
      <c r="OG256"/>
      <c r="OH256"/>
      <c r="OI256"/>
      <c r="OJ256"/>
      <c r="OK256"/>
      <c r="OL256"/>
      <c r="OM256"/>
      <c r="ON256"/>
      <c r="OO256"/>
      <c r="OP256"/>
      <c r="OQ256"/>
      <c r="OR256"/>
      <c r="OS256"/>
      <c r="OT256"/>
      <c r="OU256"/>
      <c r="OV256"/>
      <c r="OW256"/>
      <c r="OX256"/>
      <c r="OY256"/>
      <c r="OZ256"/>
      <c r="PA256"/>
      <c r="PB256"/>
      <c r="PC256"/>
      <c r="PD256"/>
      <c r="PE256"/>
      <c r="PF256"/>
      <c r="PG256"/>
      <c r="PH256"/>
      <c r="PI256"/>
      <c r="PJ256"/>
      <c r="PK256"/>
      <c r="PL256"/>
      <c r="PM256"/>
      <c r="PN256"/>
      <c r="PO256"/>
      <c r="PP256"/>
      <c r="PQ256"/>
      <c r="PR256"/>
      <c r="PS256"/>
      <c r="PT256"/>
      <c r="PU256"/>
      <c r="PV256"/>
      <c r="PW256"/>
      <c r="PX256"/>
      <c r="PY256"/>
      <c r="PZ256"/>
      <c r="QA256"/>
      <c r="QB256"/>
      <c r="QC256"/>
      <c r="QD256"/>
      <c r="QE256"/>
      <c r="QF256"/>
      <c r="QG256"/>
      <c r="QH256"/>
      <c r="QI256"/>
      <c r="QJ256"/>
      <c r="QK256"/>
      <c r="QL256"/>
      <c r="QM256"/>
      <c r="QN256"/>
      <c r="QO256"/>
      <c r="QP256"/>
      <c r="QQ256"/>
      <c r="QR256"/>
      <c r="QS256"/>
      <c r="QT256"/>
      <c r="QU256"/>
      <c r="QV256"/>
      <c r="QW256"/>
      <c r="QX256"/>
      <c r="QY256"/>
      <c r="QZ256"/>
      <c r="RA256"/>
      <c r="RB256"/>
      <c r="RC256"/>
      <c r="RD256"/>
      <c r="RE256"/>
      <c r="RF256"/>
      <c r="RG256"/>
      <c r="RH256"/>
      <c r="RI256"/>
      <c r="RJ256"/>
      <c r="RK256"/>
      <c r="RL256"/>
      <c r="RM256"/>
      <c r="RN256"/>
      <c r="RO256"/>
      <c r="RP256"/>
      <c r="RQ256"/>
      <c r="RR256"/>
      <c r="RS256"/>
      <c r="RT256"/>
      <c r="RU256"/>
      <c r="RV256"/>
      <c r="RW256"/>
      <c r="RX256"/>
      <c r="RY256"/>
      <c r="RZ256"/>
      <c r="SA256"/>
      <c r="SB256"/>
      <c r="SC256"/>
      <c r="SD256"/>
      <c r="SE256"/>
      <c r="SF256"/>
      <c r="SG256"/>
      <c r="SH256"/>
      <c r="SI256"/>
      <c r="SJ256"/>
      <c r="SK256"/>
      <c r="SL256"/>
      <c r="SM256"/>
      <c r="SN256"/>
      <c r="SO256"/>
      <c r="SP256"/>
      <c r="SQ256"/>
      <c r="SR256"/>
      <c r="SS256"/>
      <c r="ST256"/>
      <c r="SU256"/>
      <c r="SV256"/>
      <c r="SW256"/>
      <c r="SX256"/>
      <c r="SY256"/>
      <c r="SZ256"/>
      <c r="TA256"/>
      <c r="TB256"/>
      <c r="TC256"/>
      <c r="TD256"/>
      <c r="TE256"/>
      <c r="TF256"/>
      <c r="TG256"/>
      <c r="TH256"/>
      <c r="TI256"/>
      <c r="TJ256"/>
      <c r="TK256"/>
      <c r="TL256"/>
      <c r="TM256"/>
      <c r="TN256"/>
      <c r="TO256"/>
      <c r="TP256"/>
      <c r="TQ256"/>
      <c r="TR256"/>
      <c r="TS256"/>
      <c r="TT256"/>
      <c r="TU256"/>
      <c r="TV256"/>
      <c r="TW256"/>
      <c r="TX256"/>
      <c r="TY256"/>
      <c r="TZ256"/>
      <c r="UA256"/>
      <c r="UB256"/>
      <c r="UC256"/>
      <c r="UD256"/>
      <c r="UE256"/>
      <c r="UF256"/>
      <c r="UG256"/>
      <c r="UH256"/>
      <c r="UI256"/>
      <c r="UJ256"/>
      <c r="UK256"/>
      <c r="UL256"/>
      <c r="UM256"/>
      <c r="UN256"/>
      <c r="UO256"/>
      <c r="UP256"/>
      <c r="UQ256"/>
      <c r="UR256"/>
      <c r="US256"/>
      <c r="UT256"/>
      <c r="UU256"/>
      <c r="UV256"/>
      <c r="UW256"/>
      <c r="UX256"/>
      <c r="UY256"/>
      <c r="UZ256"/>
      <c r="VA256"/>
      <c r="VB256"/>
      <c r="VC256"/>
      <c r="VD256"/>
      <c r="VE256"/>
      <c r="VF256"/>
      <c r="VG256"/>
      <c r="VH256"/>
      <c r="VI256"/>
      <c r="VJ256"/>
      <c r="VK256"/>
      <c r="VL256"/>
      <c r="VM256"/>
      <c r="VN256"/>
      <c r="VO256"/>
      <c r="VP256"/>
      <c r="VQ256"/>
      <c r="VR256"/>
      <c r="VS256"/>
      <c r="VT256"/>
      <c r="VU256"/>
      <c r="VV256"/>
      <c r="VW256"/>
      <c r="VX256"/>
      <c r="VY256"/>
      <c r="VZ256"/>
      <c r="WA256"/>
      <c r="WB256"/>
      <c r="WC256"/>
      <c r="WD256"/>
      <c r="WE256"/>
      <c r="WF256"/>
      <c r="WG256"/>
      <c r="WH256"/>
      <c r="WI256"/>
      <c r="WJ256"/>
      <c r="WK256"/>
      <c r="WL256"/>
      <c r="WM256"/>
      <c r="WN256"/>
      <c r="WO256"/>
      <c r="WP256"/>
      <c r="WQ256"/>
      <c r="WR256"/>
      <c r="WS256"/>
      <c r="WT256"/>
      <c r="WU256"/>
      <c r="WV256"/>
      <c r="WW256"/>
      <c r="WX256"/>
      <c r="WY256"/>
      <c r="WZ256"/>
      <c r="XA256"/>
      <c r="XB256"/>
      <c r="XC256"/>
      <c r="XD256"/>
      <c r="XE256"/>
      <c r="XF256"/>
      <c r="XG256"/>
      <c r="XH256"/>
      <c r="XI256"/>
      <c r="XJ256"/>
      <c r="XK256"/>
      <c r="XL256"/>
      <c r="XM256"/>
      <c r="XN256"/>
      <c r="XO256"/>
      <c r="XP256"/>
      <c r="XQ256"/>
      <c r="XR256"/>
      <c r="XS256"/>
      <c r="XT256"/>
      <c r="XU256"/>
      <c r="XV256"/>
      <c r="XW256"/>
      <c r="XX256"/>
      <c r="XY256"/>
      <c r="XZ256"/>
      <c r="YA256"/>
      <c r="YB256"/>
      <c r="YC256"/>
      <c r="YD256"/>
      <c r="YE256"/>
      <c r="YF256"/>
      <c r="YG256"/>
      <c r="YH256"/>
      <c r="YI256"/>
      <c r="YJ256"/>
      <c r="YK256"/>
      <c r="YL256"/>
      <c r="YM256"/>
      <c r="YN256"/>
      <c r="YO256"/>
      <c r="YP256"/>
      <c r="YQ256"/>
      <c r="YR256"/>
      <c r="YS256"/>
      <c r="YT256"/>
      <c r="YU256"/>
      <c r="YV256"/>
      <c r="YW256"/>
      <c r="YX256"/>
      <c r="YY256"/>
      <c r="YZ256"/>
      <c r="ZA256"/>
      <c r="ZB256"/>
      <c r="ZC256"/>
      <c r="ZD256"/>
      <c r="ZE256"/>
      <c r="ZF256"/>
      <c r="ZG256"/>
      <c r="ZH256"/>
      <c r="ZI256"/>
      <c r="ZJ256"/>
      <c r="ZK256"/>
      <c r="ZL256"/>
      <c r="ZM256"/>
      <c r="ZN256"/>
      <c r="ZO256"/>
      <c r="ZP256"/>
      <c r="ZQ256"/>
      <c r="ZR256"/>
      <c r="ZS256"/>
      <c r="ZT256"/>
      <c r="ZU256"/>
      <c r="ZV256"/>
      <c r="ZW256"/>
      <c r="ZX256"/>
      <c r="ZY256"/>
      <c r="ZZ256" s="52"/>
      <c r="AAA256" s="192"/>
      <c r="AAD256" s="90"/>
      <c r="AAE256" s="520">
        <f>IF(AND(S.AC.InvolveMeeting3="Y",S.AC.CommitteeInvolved="Y"),1,0)</f>
        <v>0</v>
      </c>
      <c r="AAF256" s="90"/>
      <c r="AAG256" s="73">
        <f>WORKDAY(S.AC.DateMeeting3-13,-1,S.DDL_DEQClosed)</f>
        <v>2</v>
      </c>
      <c r="AAH256" s="73">
        <f t="shared" ref="AAH256" si="198">G256</f>
        <v>2</v>
      </c>
      <c r="AAI256" s="60"/>
      <c r="AAJ256" s="55"/>
      <c r="AAK256" s="39"/>
      <c r="AAL256" s="90"/>
    </row>
    <row r="257" spans="1:714" s="23" customFormat="1" ht="15" hidden="1" customHeight="1" outlineLevel="2">
      <c r="A257" s="171"/>
      <c r="B257" s="384" t="str">
        <f>AAK257</f>
        <v>AndreaRW coordinates or drafts:</v>
      </c>
      <c r="C257" s="346"/>
      <c r="D257" s="374"/>
      <c r="E257" s="350"/>
      <c r="F257" s="350"/>
      <c r="G257" s="346"/>
      <c r="H257" s="409"/>
      <c r="I257" s="244"/>
      <c r="J257" s="193"/>
      <c r="K257" s="193"/>
      <c r="L257" s="46"/>
      <c r="M257" s="46"/>
      <c r="N257" s="46"/>
      <c r="O257" s="46"/>
      <c r="P257" s="46"/>
      <c r="Q257" s="46"/>
      <c r="R257" s="46"/>
      <c r="S257" s="46"/>
      <c r="T257" s="46"/>
      <c r="U257" s="46"/>
      <c r="V257" s="46"/>
      <c r="W257" s="46"/>
      <c r="X257" s="46"/>
      <c r="Y257" s="46"/>
      <c r="Z257" s="46"/>
      <c r="AA257" s="46"/>
      <c r="AB257" s="46"/>
      <c r="AC257" s="46"/>
      <c r="AD257" s="46"/>
      <c r="AE257" s="46"/>
      <c r="AF257" s="46"/>
      <c r="AG257" s="46"/>
      <c r="AH257" s="46"/>
      <c r="AI257" s="46"/>
      <c r="AJ257" s="46"/>
      <c r="AK257" s="46"/>
      <c r="AL257" s="46"/>
      <c r="AM257" s="46"/>
      <c r="AN257" s="46"/>
      <c r="AO257" s="46"/>
      <c r="AP257" s="46"/>
      <c r="AQ257" s="46"/>
      <c r="AR257" s="46"/>
      <c r="AS257" s="46"/>
      <c r="AT257" s="46"/>
      <c r="AU257" s="46"/>
      <c r="AV257" s="46"/>
      <c r="AW257" s="46"/>
      <c r="AX257" s="46"/>
      <c r="AY257" s="46"/>
      <c r="AZ257" s="46"/>
      <c r="BA257" s="46"/>
      <c r="BB257" s="46"/>
      <c r="BC257" s="46"/>
      <c r="BD257" s="46"/>
      <c r="BE257" s="46"/>
      <c r="BF257" s="46"/>
      <c r="BG257" s="46"/>
      <c r="BH257" s="46"/>
      <c r="BI257" s="46"/>
      <c r="BJ257" s="46"/>
      <c r="BK257" s="46"/>
      <c r="BL257" s="46"/>
      <c r="BM257" s="46"/>
      <c r="BN257" s="46"/>
      <c r="BO257" s="46"/>
      <c r="BP257" s="46"/>
      <c r="BQ257" s="46"/>
      <c r="BR257" s="46"/>
      <c r="BS257" s="46"/>
      <c r="BT257" s="46"/>
      <c r="BU257" s="46"/>
      <c r="BV257" s="46"/>
      <c r="BW257" s="46"/>
      <c r="BX257" s="46"/>
      <c r="BY257" s="46"/>
      <c r="BZ257" s="46"/>
      <c r="CA257" s="46"/>
      <c r="CB257" s="46"/>
      <c r="CC257" s="46"/>
      <c r="CD257" s="46"/>
      <c r="CE257" s="46"/>
      <c r="CF257" s="46"/>
      <c r="CG257" s="46"/>
      <c r="CH257" s="46"/>
      <c r="CI257" s="46"/>
      <c r="CJ257" s="46"/>
      <c r="CK257" s="46"/>
      <c r="CL257" s="46"/>
      <c r="CM257" s="46"/>
      <c r="CN257" s="46"/>
      <c r="CO257" s="46"/>
      <c r="CP257" s="46"/>
      <c r="CQ257" s="46"/>
      <c r="CR257" s="46"/>
      <c r="CS257" s="46"/>
      <c r="CT257" s="46"/>
      <c r="CU257" s="46"/>
      <c r="CV257" s="46"/>
      <c r="CW257" s="46"/>
      <c r="CX257" s="46"/>
      <c r="CY257" s="46"/>
      <c r="CZ257" s="46"/>
      <c r="DA257" s="46"/>
      <c r="DB257" s="46"/>
      <c r="DC257" s="46"/>
      <c r="DD257" s="46"/>
      <c r="DE257" s="46"/>
      <c r="DF257" s="46"/>
      <c r="DG257" s="46"/>
      <c r="DH257" s="46"/>
      <c r="DI257" s="46"/>
      <c r="DJ257" s="46"/>
      <c r="DK257" s="46"/>
      <c r="DL257" s="46"/>
      <c r="DM257" s="46"/>
      <c r="DN257" s="46"/>
      <c r="DO257" s="46"/>
      <c r="DP257" s="46"/>
      <c r="DQ257"/>
      <c r="DR257"/>
      <c r="DS257"/>
      <c r="DT257"/>
      <c r="DU257"/>
      <c r="DV257"/>
      <c r="DW257"/>
      <c r="DX257"/>
      <c r="DY257"/>
      <c r="DZ257"/>
      <c r="EA257"/>
      <c r="EB257"/>
      <c r="EC257"/>
      <c r="ED257"/>
      <c r="EE257"/>
      <c r="EF257"/>
      <c r="EG257"/>
      <c r="EH257"/>
      <c r="EI257"/>
      <c r="EJ257"/>
      <c r="EK257"/>
      <c r="EL257"/>
      <c r="EM257"/>
      <c r="EN257"/>
      <c r="EO257"/>
      <c r="EP257"/>
      <c r="EQ257"/>
      <c r="ER257"/>
      <c r="ES257"/>
      <c r="ET257"/>
      <c r="EU257"/>
      <c r="EV257"/>
      <c r="EW257"/>
      <c r="EX257"/>
      <c r="EY257"/>
      <c r="EZ257"/>
      <c r="FA257"/>
      <c r="FB257"/>
      <c r="FC257"/>
      <c r="FD257"/>
      <c r="FE257"/>
      <c r="FF257"/>
      <c r="FG257"/>
      <c r="FH257"/>
      <c r="FI257"/>
      <c r="FJ257"/>
      <c r="FK257"/>
      <c r="FL257"/>
      <c r="FM257"/>
      <c r="FN257"/>
      <c r="FO257"/>
      <c r="FP257"/>
      <c r="FQ257"/>
      <c r="FR257"/>
      <c r="FS257"/>
      <c r="FT257"/>
      <c r="FU257"/>
      <c r="FV257"/>
      <c r="FW257"/>
      <c r="FX257"/>
      <c r="FY257"/>
      <c r="FZ257"/>
      <c r="GA257"/>
      <c r="GB257"/>
      <c r="GC257"/>
      <c r="GD257"/>
      <c r="GE257"/>
      <c r="GF257"/>
      <c r="GG257"/>
      <c r="GH257"/>
      <c r="GI257"/>
      <c r="GJ257"/>
      <c r="GK257"/>
      <c r="GL257"/>
      <c r="GM257"/>
      <c r="GN257"/>
      <c r="GO257"/>
      <c r="GP257"/>
      <c r="GQ257"/>
      <c r="GR257"/>
      <c r="GS257"/>
      <c r="GT257"/>
      <c r="GU257"/>
      <c r="GV257"/>
      <c r="GW257"/>
      <c r="GX257"/>
      <c r="GY257"/>
      <c r="GZ257"/>
      <c r="HA257"/>
      <c r="HB257"/>
      <c r="HC257"/>
      <c r="HD257"/>
      <c r="HE257"/>
      <c r="HF257"/>
      <c r="HG257"/>
      <c r="HH257"/>
      <c r="HI257"/>
      <c r="HJ257"/>
      <c r="HK257"/>
      <c r="HL257"/>
      <c r="HM257"/>
      <c r="HN257"/>
      <c r="HO257"/>
      <c r="HP257"/>
      <c r="HQ257"/>
      <c r="HR257"/>
      <c r="HS257"/>
      <c r="HT257"/>
      <c r="HU257"/>
      <c r="HV257"/>
      <c r="HW257"/>
      <c r="HX257"/>
      <c r="HY257"/>
      <c r="HZ257"/>
      <c r="IA257"/>
      <c r="IB257"/>
      <c r="IC257"/>
      <c r="ID257"/>
      <c r="IE257"/>
      <c r="IF257"/>
      <c r="IG257"/>
      <c r="IH257"/>
      <c r="II257"/>
      <c r="IJ257"/>
      <c r="IK257"/>
      <c r="IL257"/>
      <c r="IM257"/>
      <c r="IN257"/>
      <c r="IO257"/>
      <c r="IP257"/>
      <c r="IQ257"/>
      <c r="IR257"/>
      <c r="IS257"/>
      <c r="IT257"/>
      <c r="IU257"/>
      <c r="IV257"/>
      <c r="IW257"/>
      <c r="IX257"/>
      <c r="IY257"/>
      <c r="IZ257"/>
      <c r="JA257"/>
      <c r="JB257"/>
      <c r="JC257"/>
      <c r="JD257"/>
      <c r="JE257"/>
      <c r="JF257"/>
      <c r="JG257"/>
      <c r="JH257"/>
      <c r="JI257"/>
      <c r="JJ257"/>
      <c r="JK257"/>
      <c r="JL257"/>
      <c r="JM257"/>
      <c r="JN257"/>
      <c r="JO257"/>
      <c r="JP257"/>
      <c r="JQ257"/>
      <c r="JR257"/>
      <c r="JS257"/>
      <c r="JT257"/>
      <c r="JU257"/>
      <c r="JV257"/>
      <c r="JW257"/>
      <c r="JX257"/>
      <c r="JY257"/>
      <c r="JZ257"/>
      <c r="KA257"/>
      <c r="KB257"/>
      <c r="KC257"/>
      <c r="KD257"/>
      <c r="KE257"/>
      <c r="KF257"/>
      <c r="KG257"/>
      <c r="KH257"/>
      <c r="KI257"/>
      <c r="KJ257"/>
      <c r="KK257"/>
      <c r="KL257"/>
      <c r="KM257"/>
      <c r="KN257"/>
      <c r="KO257"/>
      <c r="KP257"/>
      <c r="KQ257"/>
      <c r="KR257"/>
      <c r="KS257"/>
      <c r="KT257"/>
      <c r="KU257"/>
      <c r="KV257"/>
      <c r="KW257"/>
      <c r="KX257"/>
      <c r="KY257"/>
      <c r="KZ257"/>
      <c r="LA257"/>
      <c r="LB257"/>
      <c r="LC257"/>
      <c r="LD257"/>
      <c r="LE257"/>
      <c r="LF257"/>
      <c r="LG257"/>
      <c r="LH257"/>
      <c r="LI257"/>
      <c r="LJ257"/>
      <c r="LK257"/>
      <c r="LL257"/>
      <c r="LM257"/>
      <c r="LN257"/>
      <c r="LO257"/>
      <c r="LP257"/>
      <c r="LQ257"/>
      <c r="LR257"/>
      <c r="LS257"/>
      <c r="LT257"/>
      <c r="LU257"/>
      <c r="LV257"/>
      <c r="LW257"/>
      <c r="LX257"/>
      <c r="LY257"/>
      <c r="LZ257"/>
      <c r="MA257"/>
      <c r="MB257"/>
      <c r="MC257"/>
      <c r="MD257"/>
      <c r="ME257"/>
      <c r="MF257"/>
      <c r="MG257"/>
      <c r="MH257"/>
      <c r="MI257"/>
      <c r="MJ257"/>
      <c r="MK257"/>
      <c r="ML257"/>
      <c r="MM257"/>
      <c r="MN257"/>
      <c r="MO257"/>
      <c r="MP257"/>
      <c r="MQ257"/>
      <c r="MR257"/>
      <c r="MS257"/>
      <c r="MT257"/>
      <c r="MU257"/>
      <c r="MV257"/>
      <c r="MW257"/>
      <c r="MX257"/>
      <c r="MY257"/>
      <c r="MZ257"/>
      <c r="NA257"/>
      <c r="NB257"/>
      <c r="NC257"/>
      <c r="ND257"/>
      <c r="NE257"/>
      <c r="NF257"/>
      <c r="NG257"/>
      <c r="NH257"/>
      <c r="NI257"/>
      <c r="NJ257"/>
      <c r="NK257"/>
      <c r="NL257"/>
      <c r="NM257"/>
      <c r="NN257"/>
      <c r="NO257"/>
      <c r="NP257"/>
      <c r="NQ257"/>
      <c r="NR257"/>
      <c r="NS257"/>
      <c r="NT257"/>
      <c r="NU257"/>
      <c r="NV257"/>
      <c r="NW257"/>
      <c r="NX257"/>
      <c r="NY257"/>
      <c r="NZ257"/>
      <c r="OA257"/>
      <c r="OB257"/>
      <c r="OC257"/>
      <c r="OD257"/>
      <c r="OE257"/>
      <c r="OF257"/>
      <c r="OG257"/>
      <c r="OH257"/>
      <c r="OI257"/>
      <c r="OJ257"/>
      <c r="OK257"/>
      <c r="OL257"/>
      <c r="OM257"/>
      <c r="ON257"/>
      <c r="OO257"/>
      <c r="OP257"/>
      <c r="OQ257"/>
      <c r="OR257"/>
      <c r="OS257"/>
      <c r="OT257"/>
      <c r="OU257"/>
      <c r="OV257"/>
      <c r="OW257"/>
      <c r="OX257"/>
      <c r="OY257"/>
      <c r="OZ257"/>
      <c r="PA257"/>
      <c r="PB257"/>
      <c r="PC257"/>
      <c r="PD257"/>
      <c r="PE257"/>
      <c r="PF257"/>
      <c r="PG257"/>
      <c r="PH257"/>
      <c r="PI257"/>
      <c r="PJ257"/>
      <c r="PK257"/>
      <c r="PL257"/>
      <c r="PM257"/>
      <c r="PN257"/>
      <c r="PO257"/>
      <c r="PP257"/>
      <c r="PQ257"/>
      <c r="PR257"/>
      <c r="PS257"/>
      <c r="PT257"/>
      <c r="PU257"/>
      <c r="PV257"/>
      <c r="PW257"/>
      <c r="PX257"/>
      <c r="PY257"/>
      <c r="PZ257"/>
      <c r="QA257"/>
      <c r="QB257"/>
      <c r="QC257"/>
      <c r="QD257"/>
      <c r="QE257"/>
      <c r="QF257"/>
      <c r="QG257"/>
      <c r="QH257"/>
      <c r="QI257"/>
      <c r="QJ257"/>
      <c r="QK257"/>
      <c r="QL257"/>
      <c r="QM257"/>
      <c r="QN257"/>
      <c r="QO257"/>
      <c r="QP257"/>
      <c r="QQ257"/>
      <c r="QR257"/>
      <c r="QS257"/>
      <c r="QT257"/>
      <c r="QU257"/>
      <c r="QV257"/>
      <c r="QW257"/>
      <c r="QX257"/>
      <c r="QY257"/>
      <c r="QZ257"/>
      <c r="RA257"/>
      <c r="RB257"/>
      <c r="RC257"/>
      <c r="RD257"/>
      <c r="RE257"/>
      <c r="RF257"/>
      <c r="RG257"/>
      <c r="RH257"/>
      <c r="RI257"/>
      <c r="RJ257"/>
      <c r="RK257"/>
      <c r="RL257"/>
      <c r="RM257"/>
      <c r="RN257"/>
      <c r="RO257"/>
      <c r="RP257"/>
      <c r="RQ257"/>
      <c r="RR257"/>
      <c r="RS257"/>
      <c r="RT257"/>
      <c r="RU257"/>
      <c r="RV257"/>
      <c r="RW257"/>
      <c r="RX257"/>
      <c r="RY257"/>
      <c r="RZ257"/>
      <c r="SA257"/>
      <c r="SB257"/>
      <c r="SC257"/>
      <c r="SD257"/>
      <c r="SE257"/>
      <c r="SF257"/>
      <c r="SG257"/>
      <c r="SH257"/>
      <c r="SI257"/>
      <c r="SJ257"/>
      <c r="SK257"/>
      <c r="SL257"/>
      <c r="SM257"/>
      <c r="SN257"/>
      <c r="SO257"/>
      <c r="SP257"/>
      <c r="SQ257"/>
      <c r="SR257"/>
      <c r="SS257"/>
      <c r="ST257"/>
      <c r="SU257"/>
      <c r="SV257"/>
      <c r="SW257"/>
      <c r="SX257"/>
      <c r="SY257"/>
      <c r="SZ257"/>
      <c r="TA257"/>
      <c r="TB257"/>
      <c r="TC257"/>
      <c r="TD257"/>
      <c r="TE257"/>
      <c r="TF257"/>
      <c r="TG257"/>
      <c r="TH257"/>
      <c r="TI257"/>
      <c r="TJ257"/>
      <c r="TK257"/>
      <c r="TL257"/>
      <c r="TM257"/>
      <c r="TN257"/>
      <c r="TO257"/>
      <c r="TP257"/>
      <c r="TQ257"/>
      <c r="TR257"/>
      <c r="TS257"/>
      <c r="TT257"/>
      <c r="TU257"/>
      <c r="TV257"/>
      <c r="TW257"/>
      <c r="TX257"/>
      <c r="TY257"/>
      <c r="TZ257"/>
      <c r="UA257"/>
      <c r="UB257"/>
      <c r="UC257"/>
      <c r="UD257"/>
      <c r="UE257"/>
      <c r="UF257"/>
      <c r="UG257"/>
      <c r="UH257"/>
      <c r="UI257"/>
      <c r="UJ257"/>
      <c r="UK257"/>
      <c r="UL257"/>
      <c r="UM257"/>
      <c r="UN257"/>
      <c r="UO257"/>
      <c r="UP257"/>
      <c r="UQ257"/>
      <c r="UR257"/>
      <c r="US257"/>
      <c r="UT257"/>
      <c r="UU257"/>
      <c r="UV257"/>
      <c r="UW257"/>
      <c r="UX257"/>
      <c r="UY257"/>
      <c r="UZ257"/>
      <c r="VA257"/>
      <c r="VB257"/>
      <c r="VC257"/>
      <c r="VD257"/>
      <c r="VE257"/>
      <c r="VF257"/>
      <c r="VG257"/>
      <c r="VH257"/>
      <c r="VI257"/>
      <c r="VJ257"/>
      <c r="VK257"/>
      <c r="VL257"/>
      <c r="VM257"/>
      <c r="VN257"/>
      <c r="VO257"/>
      <c r="VP257"/>
      <c r="VQ257"/>
      <c r="VR257"/>
      <c r="VS257"/>
      <c r="VT257"/>
      <c r="VU257"/>
      <c r="VV257"/>
      <c r="VW257"/>
      <c r="VX257"/>
      <c r="VY257"/>
      <c r="VZ257"/>
      <c r="WA257"/>
      <c r="WB257"/>
      <c r="WC257"/>
      <c r="WD257"/>
      <c r="WE257"/>
      <c r="WF257"/>
      <c r="WG257"/>
      <c r="WH257"/>
      <c r="WI257"/>
      <c r="WJ257"/>
      <c r="WK257"/>
      <c r="WL257"/>
      <c r="WM257"/>
      <c r="WN257"/>
      <c r="WO257"/>
      <c r="WP257"/>
      <c r="WQ257"/>
      <c r="WR257"/>
      <c r="WS257"/>
      <c r="WT257"/>
      <c r="WU257"/>
      <c r="WV257"/>
      <c r="WW257"/>
      <c r="WX257"/>
      <c r="WY257"/>
      <c r="WZ257"/>
      <c r="XA257"/>
      <c r="XB257"/>
      <c r="XC257"/>
      <c r="XD257"/>
      <c r="XE257"/>
      <c r="XF257"/>
      <c r="XG257"/>
      <c r="XH257"/>
      <c r="XI257"/>
      <c r="XJ257"/>
      <c r="XK257"/>
      <c r="XL257"/>
      <c r="XM257"/>
      <c r="XN257"/>
      <c r="XO257"/>
      <c r="XP257"/>
      <c r="XQ257"/>
      <c r="XR257"/>
      <c r="XS257"/>
      <c r="XT257"/>
      <c r="XU257"/>
      <c r="XV257"/>
      <c r="XW257"/>
      <c r="XX257"/>
      <c r="XY257"/>
      <c r="XZ257"/>
      <c r="YA257"/>
      <c r="YB257"/>
      <c r="YC257"/>
      <c r="YD257"/>
      <c r="YE257"/>
      <c r="YF257"/>
      <c r="YG257"/>
      <c r="YH257"/>
      <c r="YI257"/>
      <c r="YJ257"/>
      <c r="YK257"/>
      <c r="YL257"/>
      <c r="YM257"/>
      <c r="YN257"/>
      <c r="YO257"/>
      <c r="YP257"/>
      <c r="YQ257"/>
      <c r="YR257"/>
      <c r="YS257"/>
      <c r="YT257"/>
      <c r="YU257"/>
      <c r="YV257"/>
      <c r="YW257"/>
      <c r="YX257"/>
      <c r="YY257"/>
      <c r="YZ257"/>
      <c r="ZA257"/>
      <c r="ZB257"/>
      <c r="ZC257"/>
      <c r="ZD257"/>
      <c r="ZE257"/>
      <c r="ZF257"/>
      <c r="ZG257"/>
      <c r="ZH257"/>
      <c r="ZI257"/>
      <c r="ZJ257"/>
      <c r="ZK257"/>
      <c r="ZL257"/>
      <c r="ZM257"/>
      <c r="ZN257"/>
      <c r="ZO257"/>
      <c r="ZP257"/>
      <c r="ZQ257"/>
      <c r="ZR257"/>
      <c r="ZS257"/>
      <c r="ZT257"/>
      <c r="ZU257"/>
      <c r="ZV257"/>
      <c r="ZW257"/>
      <c r="ZX257"/>
      <c r="ZY257"/>
      <c r="ZZ257" s="52"/>
      <c r="AAA257" s="192"/>
      <c r="AAD257" s="90"/>
      <c r="AAE257" s="520">
        <f>IF(AND(S.AC.InvolveMeeting3="Y",S.AC.CommitteeInvolved="Y"),1,0)</f>
        <v>0</v>
      </c>
      <c r="AAF257" s="190" t="s">
        <v>52</v>
      </c>
      <c r="AAG257" s="60"/>
      <c r="AAH257" s="71"/>
      <c r="AAI257" s="71"/>
      <c r="AAJ257" s="55"/>
      <c r="AAK257" s="80" t="str">
        <f>S.Staff.Lead&amp;" coordinates or drafts:"</f>
        <v>AndreaRW coordinates or drafts:</v>
      </c>
      <c r="AAL257" s="90"/>
    </row>
    <row r="258" spans="1:714" s="23" customFormat="1" ht="15" hidden="1" customHeight="1" outlineLevel="2">
      <c r="A258" s="171"/>
      <c r="B258" s="437" t="str">
        <f>AAK258</f>
        <v>* AC.AGENDA.01.16.00, gets team agreement</v>
      </c>
      <c r="C258" s="790" t="str">
        <f>HYPERLINK("\\deq000\templates\General\Agenda Template.dotx","i")</f>
        <v>i</v>
      </c>
      <c r="D258" s="511"/>
      <c r="E258" s="342">
        <f t="shared" ref="E258:E261" si="199">NETWORKDAYS(G258,H258,S.DDL_DEQClosed)</f>
        <v>1</v>
      </c>
      <c r="F258" s="457">
        <f t="shared" ref="F258:F261" ca="1" si="200">IF(YEAR(H258)&gt;2000,NETWORKDAYS(TODAY(),H258,S.DDL_DEQClosed),0)</f>
        <v>0</v>
      </c>
      <c r="G258" s="451">
        <f t="shared" ref="G258:G265" si="201">AAG258</f>
        <v>2</v>
      </c>
      <c r="H258" s="343">
        <f t="shared" ref="H258:H261" si="202">AAH258</f>
        <v>2</v>
      </c>
      <c r="I258" s="244"/>
      <c r="J258" s="193"/>
      <c r="K258" s="193"/>
      <c r="L258" s="46"/>
      <c r="M258" s="46"/>
      <c r="N258" s="46"/>
      <c r="O258" s="46"/>
      <c r="P258" s="46"/>
      <c r="Q258" s="46"/>
      <c r="R258" s="46"/>
      <c r="S258" s="46"/>
      <c r="T258" s="46"/>
      <c r="U258" s="46"/>
      <c r="V258" s="46"/>
      <c r="W258" s="46"/>
      <c r="X258" s="46"/>
      <c r="Y258" s="46"/>
      <c r="Z258" s="46"/>
      <c r="AA258" s="46"/>
      <c r="AB258" s="46"/>
      <c r="AC258" s="46"/>
      <c r="AD258" s="46"/>
      <c r="AE258" s="46"/>
      <c r="AF258" s="46"/>
      <c r="AG258" s="46"/>
      <c r="AH258" s="46"/>
      <c r="AI258" s="46"/>
      <c r="AJ258" s="46"/>
      <c r="AK258" s="46"/>
      <c r="AL258" s="46"/>
      <c r="AM258" s="46"/>
      <c r="AN258" s="46"/>
      <c r="AO258" s="46"/>
      <c r="AP258" s="46"/>
      <c r="AQ258" s="46"/>
      <c r="AR258" s="46"/>
      <c r="AS258" s="46"/>
      <c r="AT258" s="46"/>
      <c r="AU258" s="46"/>
      <c r="AV258" s="46"/>
      <c r="AW258" s="46"/>
      <c r="AX258" s="46"/>
      <c r="AY258" s="46"/>
      <c r="AZ258" s="46"/>
      <c r="BA258" s="46"/>
      <c r="BB258" s="46"/>
      <c r="BC258" s="46"/>
      <c r="BD258" s="46"/>
      <c r="BE258" s="46"/>
      <c r="BF258" s="46"/>
      <c r="BG258" s="46"/>
      <c r="BH258" s="46"/>
      <c r="BI258" s="46"/>
      <c r="BJ258" s="46"/>
      <c r="BK258" s="46"/>
      <c r="BL258" s="46"/>
      <c r="BM258" s="46"/>
      <c r="BN258" s="46"/>
      <c r="BO258" s="46"/>
      <c r="BP258" s="46"/>
      <c r="BQ258" s="46"/>
      <c r="BR258" s="46"/>
      <c r="BS258" s="46"/>
      <c r="BT258" s="46"/>
      <c r="BU258" s="46"/>
      <c r="BV258" s="46"/>
      <c r="BW258" s="46"/>
      <c r="BX258" s="46"/>
      <c r="BY258" s="46"/>
      <c r="BZ258" s="46"/>
      <c r="CA258" s="46"/>
      <c r="CB258" s="46"/>
      <c r="CC258" s="46"/>
      <c r="CD258" s="46"/>
      <c r="CE258" s="46"/>
      <c r="CF258" s="46"/>
      <c r="CG258" s="46"/>
      <c r="CH258" s="46"/>
      <c r="CI258" s="46"/>
      <c r="CJ258" s="46"/>
      <c r="CK258" s="46"/>
      <c r="CL258" s="46"/>
      <c r="CM258" s="46"/>
      <c r="CN258" s="46"/>
      <c r="CO258" s="46"/>
      <c r="CP258" s="46"/>
      <c r="CQ258" s="46"/>
      <c r="CR258" s="46"/>
      <c r="CS258" s="46"/>
      <c r="CT258" s="46"/>
      <c r="CU258" s="46"/>
      <c r="CV258" s="46"/>
      <c r="CW258" s="46"/>
      <c r="CX258" s="46"/>
      <c r="CY258" s="46"/>
      <c r="CZ258" s="46"/>
      <c r="DA258" s="46"/>
      <c r="DB258" s="46"/>
      <c r="DC258" s="46"/>
      <c r="DD258" s="46"/>
      <c r="DE258" s="46"/>
      <c r="DF258" s="46"/>
      <c r="DG258" s="46"/>
      <c r="DH258" s="46"/>
      <c r="DI258" s="46"/>
      <c r="DJ258" s="46"/>
      <c r="DK258" s="46"/>
      <c r="DL258" s="46"/>
      <c r="DM258" s="46"/>
      <c r="DN258" s="46"/>
      <c r="DO258" s="46"/>
      <c r="DP258" s="46"/>
      <c r="DQ258"/>
      <c r="DR258"/>
      <c r="DS258"/>
      <c r="DT258"/>
      <c r="DU258"/>
      <c r="DV258"/>
      <c r="DW258"/>
      <c r="DX258"/>
      <c r="DY258"/>
      <c r="DZ258"/>
      <c r="EA258"/>
      <c r="EB258"/>
      <c r="EC258"/>
      <c r="ED258"/>
      <c r="EE258"/>
      <c r="EF258"/>
      <c r="EG258"/>
      <c r="EH258"/>
      <c r="EI258"/>
      <c r="EJ258"/>
      <c r="EK258"/>
      <c r="EL258"/>
      <c r="EM258"/>
      <c r="EN258"/>
      <c r="EO258"/>
      <c r="EP258"/>
      <c r="EQ258"/>
      <c r="ER258"/>
      <c r="ES258"/>
      <c r="ET258"/>
      <c r="EU258"/>
      <c r="EV258"/>
      <c r="EW258"/>
      <c r="EX258"/>
      <c r="EY258"/>
      <c r="EZ258"/>
      <c r="FA258"/>
      <c r="FB258"/>
      <c r="FC258"/>
      <c r="FD258"/>
      <c r="FE258"/>
      <c r="FF258"/>
      <c r="FG258"/>
      <c r="FH258"/>
      <c r="FI258"/>
      <c r="FJ258"/>
      <c r="FK258"/>
      <c r="FL258"/>
      <c r="FM258"/>
      <c r="FN258"/>
      <c r="FO258"/>
      <c r="FP258"/>
      <c r="FQ258"/>
      <c r="FR258"/>
      <c r="FS258"/>
      <c r="FT258"/>
      <c r="FU258"/>
      <c r="FV258"/>
      <c r="FW258"/>
      <c r="FX258"/>
      <c r="FY258"/>
      <c r="FZ258"/>
      <c r="GA258"/>
      <c r="GB258"/>
      <c r="GC258"/>
      <c r="GD258"/>
      <c r="GE258"/>
      <c r="GF258"/>
      <c r="GG258"/>
      <c r="GH258"/>
      <c r="GI258"/>
      <c r="GJ258"/>
      <c r="GK258"/>
      <c r="GL258"/>
      <c r="GM258"/>
      <c r="GN258"/>
      <c r="GO258"/>
      <c r="GP258"/>
      <c r="GQ258"/>
      <c r="GR258"/>
      <c r="GS258"/>
      <c r="GT258"/>
      <c r="GU258"/>
      <c r="GV258"/>
      <c r="GW258"/>
      <c r="GX258"/>
      <c r="GY258"/>
      <c r="GZ258"/>
      <c r="HA258"/>
      <c r="HB258"/>
      <c r="HC258"/>
      <c r="HD258"/>
      <c r="HE258"/>
      <c r="HF258"/>
      <c r="HG258"/>
      <c r="HH258"/>
      <c r="HI258"/>
      <c r="HJ258"/>
      <c r="HK258"/>
      <c r="HL258"/>
      <c r="HM258"/>
      <c r="HN258"/>
      <c r="HO258"/>
      <c r="HP258"/>
      <c r="HQ258"/>
      <c r="HR258"/>
      <c r="HS258"/>
      <c r="HT258"/>
      <c r="HU258"/>
      <c r="HV258"/>
      <c r="HW258"/>
      <c r="HX258"/>
      <c r="HY258"/>
      <c r="HZ258"/>
      <c r="IA258"/>
      <c r="IB258"/>
      <c r="IC258"/>
      <c r="ID258"/>
      <c r="IE258"/>
      <c r="IF258"/>
      <c r="IG258"/>
      <c r="IH258"/>
      <c r="II258"/>
      <c r="IJ258"/>
      <c r="IK258"/>
      <c r="IL258"/>
      <c r="IM258"/>
      <c r="IN258"/>
      <c r="IO258"/>
      <c r="IP258"/>
      <c r="IQ258"/>
      <c r="IR258"/>
      <c r="IS258"/>
      <c r="IT258"/>
      <c r="IU258"/>
      <c r="IV258"/>
      <c r="IW258"/>
      <c r="IX258"/>
      <c r="IY258"/>
      <c r="IZ258"/>
      <c r="JA258"/>
      <c r="JB258"/>
      <c r="JC258"/>
      <c r="JD258"/>
      <c r="JE258"/>
      <c r="JF258"/>
      <c r="JG258"/>
      <c r="JH258"/>
      <c r="JI258"/>
      <c r="JJ258"/>
      <c r="JK258"/>
      <c r="JL258"/>
      <c r="JM258"/>
      <c r="JN258"/>
      <c r="JO258"/>
      <c r="JP258"/>
      <c r="JQ258"/>
      <c r="JR258"/>
      <c r="JS258"/>
      <c r="JT258"/>
      <c r="JU258"/>
      <c r="JV258"/>
      <c r="JW258"/>
      <c r="JX258"/>
      <c r="JY258"/>
      <c r="JZ258"/>
      <c r="KA258"/>
      <c r="KB258"/>
      <c r="KC258"/>
      <c r="KD258"/>
      <c r="KE258"/>
      <c r="KF258"/>
      <c r="KG258"/>
      <c r="KH258"/>
      <c r="KI258"/>
      <c r="KJ258"/>
      <c r="KK258"/>
      <c r="KL258"/>
      <c r="KM258"/>
      <c r="KN258"/>
      <c r="KO258"/>
      <c r="KP258"/>
      <c r="KQ258"/>
      <c r="KR258"/>
      <c r="KS258"/>
      <c r="KT258"/>
      <c r="KU258"/>
      <c r="KV258"/>
      <c r="KW258"/>
      <c r="KX258"/>
      <c r="KY258"/>
      <c r="KZ258"/>
      <c r="LA258"/>
      <c r="LB258"/>
      <c r="LC258"/>
      <c r="LD258"/>
      <c r="LE258"/>
      <c r="LF258"/>
      <c r="LG258"/>
      <c r="LH258"/>
      <c r="LI258"/>
      <c r="LJ258"/>
      <c r="LK258"/>
      <c r="LL258"/>
      <c r="LM258"/>
      <c r="LN258"/>
      <c r="LO258"/>
      <c r="LP258"/>
      <c r="LQ258"/>
      <c r="LR258"/>
      <c r="LS258"/>
      <c r="LT258"/>
      <c r="LU258"/>
      <c r="LV258"/>
      <c r="LW258"/>
      <c r="LX258"/>
      <c r="LY258"/>
      <c r="LZ258"/>
      <c r="MA258"/>
      <c r="MB258"/>
      <c r="MC258"/>
      <c r="MD258"/>
      <c r="ME258"/>
      <c r="MF258"/>
      <c r="MG258"/>
      <c r="MH258"/>
      <c r="MI258"/>
      <c r="MJ258"/>
      <c r="MK258"/>
      <c r="ML258"/>
      <c r="MM258"/>
      <c r="MN258"/>
      <c r="MO258"/>
      <c r="MP258"/>
      <c r="MQ258"/>
      <c r="MR258"/>
      <c r="MS258"/>
      <c r="MT258"/>
      <c r="MU258"/>
      <c r="MV258"/>
      <c r="MW258"/>
      <c r="MX258"/>
      <c r="MY258"/>
      <c r="MZ258"/>
      <c r="NA258"/>
      <c r="NB258"/>
      <c r="NC258"/>
      <c r="ND258"/>
      <c r="NE258"/>
      <c r="NF258"/>
      <c r="NG258"/>
      <c r="NH258"/>
      <c r="NI258"/>
      <c r="NJ258"/>
      <c r="NK258"/>
      <c r="NL258"/>
      <c r="NM258"/>
      <c r="NN258"/>
      <c r="NO258"/>
      <c r="NP258"/>
      <c r="NQ258"/>
      <c r="NR258"/>
      <c r="NS258"/>
      <c r="NT258"/>
      <c r="NU258"/>
      <c r="NV258"/>
      <c r="NW258"/>
      <c r="NX258"/>
      <c r="NY258"/>
      <c r="NZ258"/>
      <c r="OA258"/>
      <c r="OB258"/>
      <c r="OC258"/>
      <c r="OD258"/>
      <c r="OE258"/>
      <c r="OF258"/>
      <c r="OG258"/>
      <c r="OH258"/>
      <c r="OI258"/>
      <c r="OJ258"/>
      <c r="OK258"/>
      <c r="OL258"/>
      <c r="OM258"/>
      <c r="ON258"/>
      <c r="OO258"/>
      <c r="OP258"/>
      <c r="OQ258"/>
      <c r="OR258"/>
      <c r="OS258"/>
      <c r="OT258"/>
      <c r="OU258"/>
      <c r="OV258"/>
      <c r="OW258"/>
      <c r="OX258"/>
      <c r="OY258"/>
      <c r="OZ258"/>
      <c r="PA258"/>
      <c r="PB258"/>
      <c r="PC258"/>
      <c r="PD258"/>
      <c r="PE258"/>
      <c r="PF258"/>
      <c r="PG258"/>
      <c r="PH258"/>
      <c r="PI258"/>
      <c r="PJ258"/>
      <c r="PK258"/>
      <c r="PL258"/>
      <c r="PM258"/>
      <c r="PN258"/>
      <c r="PO258"/>
      <c r="PP258"/>
      <c r="PQ258"/>
      <c r="PR258"/>
      <c r="PS258"/>
      <c r="PT258"/>
      <c r="PU258"/>
      <c r="PV258"/>
      <c r="PW258"/>
      <c r="PX258"/>
      <c r="PY258"/>
      <c r="PZ258"/>
      <c r="QA258"/>
      <c r="QB258"/>
      <c r="QC258"/>
      <c r="QD258"/>
      <c r="QE258"/>
      <c r="QF258"/>
      <c r="QG258"/>
      <c r="QH258"/>
      <c r="QI258"/>
      <c r="QJ258"/>
      <c r="QK258"/>
      <c r="QL258"/>
      <c r="QM258"/>
      <c r="QN258"/>
      <c r="QO258"/>
      <c r="QP258"/>
      <c r="QQ258"/>
      <c r="QR258"/>
      <c r="QS258"/>
      <c r="QT258"/>
      <c r="QU258"/>
      <c r="QV258"/>
      <c r="QW258"/>
      <c r="QX258"/>
      <c r="QY258"/>
      <c r="QZ258"/>
      <c r="RA258"/>
      <c r="RB258"/>
      <c r="RC258"/>
      <c r="RD258"/>
      <c r="RE258"/>
      <c r="RF258"/>
      <c r="RG258"/>
      <c r="RH258"/>
      <c r="RI258"/>
      <c r="RJ258"/>
      <c r="RK258"/>
      <c r="RL258"/>
      <c r="RM258"/>
      <c r="RN258"/>
      <c r="RO258"/>
      <c r="RP258"/>
      <c r="RQ258"/>
      <c r="RR258"/>
      <c r="RS258"/>
      <c r="RT258"/>
      <c r="RU258"/>
      <c r="RV258"/>
      <c r="RW258"/>
      <c r="RX258"/>
      <c r="RY258"/>
      <c r="RZ258"/>
      <c r="SA258"/>
      <c r="SB258"/>
      <c r="SC258"/>
      <c r="SD258"/>
      <c r="SE258"/>
      <c r="SF258"/>
      <c r="SG258"/>
      <c r="SH258"/>
      <c r="SI258"/>
      <c r="SJ258"/>
      <c r="SK258"/>
      <c r="SL258"/>
      <c r="SM258"/>
      <c r="SN258"/>
      <c r="SO258"/>
      <c r="SP258"/>
      <c r="SQ258"/>
      <c r="SR258"/>
      <c r="SS258"/>
      <c r="ST258"/>
      <c r="SU258"/>
      <c r="SV258"/>
      <c r="SW258"/>
      <c r="SX258"/>
      <c r="SY258"/>
      <c r="SZ258"/>
      <c r="TA258"/>
      <c r="TB258"/>
      <c r="TC258"/>
      <c r="TD258"/>
      <c r="TE258"/>
      <c r="TF258"/>
      <c r="TG258"/>
      <c r="TH258"/>
      <c r="TI258"/>
      <c r="TJ258"/>
      <c r="TK258"/>
      <c r="TL258"/>
      <c r="TM258"/>
      <c r="TN258"/>
      <c r="TO258"/>
      <c r="TP258"/>
      <c r="TQ258"/>
      <c r="TR258"/>
      <c r="TS258"/>
      <c r="TT258"/>
      <c r="TU258"/>
      <c r="TV258"/>
      <c r="TW258"/>
      <c r="TX258"/>
      <c r="TY258"/>
      <c r="TZ258"/>
      <c r="UA258"/>
      <c r="UB258"/>
      <c r="UC258"/>
      <c r="UD258"/>
      <c r="UE258"/>
      <c r="UF258"/>
      <c r="UG258"/>
      <c r="UH258"/>
      <c r="UI258"/>
      <c r="UJ258"/>
      <c r="UK258"/>
      <c r="UL258"/>
      <c r="UM258"/>
      <c r="UN258"/>
      <c r="UO258"/>
      <c r="UP258"/>
      <c r="UQ258"/>
      <c r="UR258"/>
      <c r="US258"/>
      <c r="UT258"/>
      <c r="UU258"/>
      <c r="UV258"/>
      <c r="UW258"/>
      <c r="UX258"/>
      <c r="UY258"/>
      <c r="UZ258"/>
      <c r="VA258"/>
      <c r="VB258"/>
      <c r="VC258"/>
      <c r="VD258"/>
      <c r="VE258"/>
      <c r="VF258"/>
      <c r="VG258"/>
      <c r="VH258"/>
      <c r="VI258"/>
      <c r="VJ258"/>
      <c r="VK258"/>
      <c r="VL258"/>
      <c r="VM258"/>
      <c r="VN258"/>
      <c r="VO258"/>
      <c r="VP258"/>
      <c r="VQ258"/>
      <c r="VR258"/>
      <c r="VS258"/>
      <c r="VT258"/>
      <c r="VU258"/>
      <c r="VV258"/>
      <c r="VW258"/>
      <c r="VX258"/>
      <c r="VY258"/>
      <c r="VZ258"/>
      <c r="WA258"/>
      <c r="WB258"/>
      <c r="WC258"/>
      <c r="WD258"/>
      <c r="WE258"/>
      <c r="WF258"/>
      <c r="WG258"/>
      <c r="WH258"/>
      <c r="WI258"/>
      <c r="WJ258"/>
      <c r="WK258"/>
      <c r="WL258"/>
      <c r="WM258"/>
      <c r="WN258"/>
      <c r="WO258"/>
      <c r="WP258"/>
      <c r="WQ258"/>
      <c r="WR258"/>
      <c r="WS258"/>
      <c r="WT258"/>
      <c r="WU258"/>
      <c r="WV258"/>
      <c r="WW258"/>
      <c r="WX258"/>
      <c r="WY258"/>
      <c r="WZ258"/>
      <c r="XA258"/>
      <c r="XB258"/>
      <c r="XC258"/>
      <c r="XD258"/>
      <c r="XE258"/>
      <c r="XF258"/>
      <c r="XG258"/>
      <c r="XH258"/>
      <c r="XI258"/>
      <c r="XJ258"/>
      <c r="XK258"/>
      <c r="XL258"/>
      <c r="XM258"/>
      <c r="XN258"/>
      <c r="XO258"/>
      <c r="XP258"/>
      <c r="XQ258"/>
      <c r="XR258"/>
      <c r="XS258"/>
      <c r="XT258"/>
      <c r="XU258"/>
      <c r="XV258"/>
      <c r="XW258"/>
      <c r="XX258"/>
      <c r="XY258"/>
      <c r="XZ258"/>
      <c r="YA258"/>
      <c r="YB258"/>
      <c r="YC258"/>
      <c r="YD258"/>
      <c r="YE258"/>
      <c r="YF258"/>
      <c r="YG258"/>
      <c r="YH258"/>
      <c r="YI258"/>
      <c r="YJ258"/>
      <c r="YK258"/>
      <c r="YL258"/>
      <c r="YM258"/>
      <c r="YN258"/>
      <c r="YO258"/>
      <c r="YP258"/>
      <c r="YQ258"/>
      <c r="YR258"/>
      <c r="YS258"/>
      <c r="YT258"/>
      <c r="YU258"/>
      <c r="YV258"/>
      <c r="YW258"/>
      <c r="YX258"/>
      <c r="YY258"/>
      <c r="YZ258"/>
      <c r="ZA258"/>
      <c r="ZB258"/>
      <c r="ZC258"/>
      <c r="ZD258"/>
      <c r="ZE258"/>
      <c r="ZF258"/>
      <c r="ZG258"/>
      <c r="ZH258"/>
      <c r="ZI258"/>
      <c r="ZJ258"/>
      <c r="ZK258"/>
      <c r="ZL258"/>
      <c r="ZM258"/>
      <c r="ZN258"/>
      <c r="ZO258"/>
      <c r="ZP258"/>
      <c r="ZQ258"/>
      <c r="ZR258"/>
      <c r="ZS258"/>
      <c r="ZT258"/>
      <c r="ZU258"/>
      <c r="ZV258"/>
      <c r="ZW258"/>
      <c r="ZX258"/>
      <c r="ZY258"/>
      <c r="ZZ258" s="52"/>
      <c r="AAA258" s="192"/>
      <c r="AAD258" s="90"/>
      <c r="AAE258" s="520">
        <f>IF(AND(S.AC.InvolveMeeting1="Y",S.AC.CommitteeInvolved="Y"),1,0)</f>
        <v>0</v>
      </c>
      <c r="AAF258" s="90" t="s">
        <v>0</v>
      </c>
      <c r="AAG258" s="73">
        <f>G256</f>
        <v>2</v>
      </c>
      <c r="AAH258" s="73">
        <f>G258</f>
        <v>2</v>
      </c>
      <c r="AAI258" s="72"/>
      <c r="AAJ258" s="74"/>
      <c r="AAK258" s="80" t="str">
        <f>"* AC.AGENDA."&amp; TEXT(S.AC.DateMeeting1,"mm.dd.yy")&amp;", gets team agreement"</f>
        <v>* AC.AGENDA.01.16.00, gets team agreement</v>
      </c>
      <c r="AAL258" s="90"/>
    </row>
    <row r="259" spans="1:714" s="23" customFormat="1" ht="15" hidden="1" customHeight="1" outlineLevel="2">
      <c r="A259" s="171"/>
      <c r="B259" s="437" t="str">
        <f>AAK259</f>
        <v>* AC.NOTIFICATION.01.16.00</v>
      </c>
      <c r="C259" s="362" t="s">
        <v>0</v>
      </c>
      <c r="D259" s="380"/>
      <c r="E259" s="342">
        <f t="shared" si="199"/>
        <v>1</v>
      </c>
      <c r="F259" s="457">
        <f t="shared" ca="1" si="200"/>
        <v>0</v>
      </c>
      <c r="G259" s="451">
        <f t="shared" si="201"/>
        <v>2</v>
      </c>
      <c r="H259" s="343">
        <f t="shared" si="202"/>
        <v>2</v>
      </c>
      <c r="I259" s="244"/>
      <c r="J259" s="193"/>
      <c r="K259" s="193"/>
      <c r="L259" s="46"/>
      <c r="M259" s="46"/>
      <c r="N259" s="46"/>
      <c r="O259" s="46"/>
      <c r="P259" s="46"/>
      <c r="Q259" s="46"/>
      <c r="R259" s="46"/>
      <c r="S259" s="46"/>
      <c r="T259" s="46"/>
      <c r="U259" s="46"/>
      <c r="V259" s="46"/>
      <c r="W259" s="46"/>
      <c r="X259" s="46"/>
      <c r="Y259" s="46"/>
      <c r="Z259" s="46"/>
      <c r="AA259" s="46"/>
      <c r="AB259" s="46"/>
      <c r="AC259" s="46"/>
      <c r="AD259" s="46"/>
      <c r="AE259" s="46"/>
      <c r="AF259" s="46"/>
      <c r="AG259" s="46"/>
      <c r="AH259" s="46"/>
      <c r="AI259" s="46"/>
      <c r="AJ259" s="46"/>
      <c r="AK259" s="46"/>
      <c r="AL259" s="46"/>
      <c r="AM259" s="46"/>
      <c r="AN259" s="46"/>
      <c r="AO259" s="46"/>
      <c r="AP259" s="46"/>
      <c r="AQ259" s="46"/>
      <c r="AR259" s="46"/>
      <c r="AS259" s="46"/>
      <c r="AT259" s="46"/>
      <c r="AU259" s="46"/>
      <c r="AV259" s="46"/>
      <c r="AW259" s="46"/>
      <c r="AX259" s="46"/>
      <c r="AY259" s="46"/>
      <c r="AZ259" s="46"/>
      <c r="BA259" s="46"/>
      <c r="BB259" s="46"/>
      <c r="BC259" s="46"/>
      <c r="BD259" s="46"/>
      <c r="BE259" s="46"/>
      <c r="BF259" s="46"/>
      <c r="BG259" s="46"/>
      <c r="BH259" s="46"/>
      <c r="BI259" s="46"/>
      <c r="BJ259" s="46"/>
      <c r="BK259" s="46"/>
      <c r="BL259" s="46"/>
      <c r="BM259" s="46"/>
      <c r="BN259" s="46"/>
      <c r="BO259" s="46"/>
      <c r="BP259" s="46"/>
      <c r="BQ259" s="46"/>
      <c r="BR259" s="46"/>
      <c r="BS259" s="46"/>
      <c r="BT259" s="46"/>
      <c r="BU259" s="46"/>
      <c r="BV259" s="46"/>
      <c r="BW259" s="46"/>
      <c r="BX259" s="46"/>
      <c r="BY259" s="46"/>
      <c r="BZ259" s="46"/>
      <c r="CA259" s="46"/>
      <c r="CB259" s="46"/>
      <c r="CC259" s="46"/>
      <c r="CD259" s="46"/>
      <c r="CE259" s="46"/>
      <c r="CF259" s="46"/>
      <c r="CG259" s="46"/>
      <c r="CH259" s="46"/>
      <c r="CI259" s="46"/>
      <c r="CJ259" s="46"/>
      <c r="CK259" s="46"/>
      <c r="CL259" s="46"/>
      <c r="CM259" s="46"/>
      <c r="CN259" s="46"/>
      <c r="CO259" s="46"/>
      <c r="CP259" s="46"/>
      <c r="CQ259" s="46"/>
      <c r="CR259" s="46"/>
      <c r="CS259" s="46"/>
      <c r="CT259" s="46"/>
      <c r="CU259" s="46"/>
      <c r="CV259" s="46"/>
      <c r="CW259" s="46"/>
      <c r="CX259" s="46"/>
      <c r="CY259" s="46"/>
      <c r="CZ259" s="46"/>
      <c r="DA259" s="46"/>
      <c r="DB259" s="46"/>
      <c r="DC259" s="46"/>
      <c r="DD259" s="46"/>
      <c r="DE259" s="46"/>
      <c r="DF259" s="46"/>
      <c r="DG259" s="46"/>
      <c r="DH259" s="46"/>
      <c r="DI259" s="46"/>
      <c r="DJ259" s="46"/>
      <c r="DK259" s="46"/>
      <c r="DL259" s="46"/>
      <c r="DM259" s="46"/>
      <c r="DN259" s="46"/>
      <c r="DO259" s="46"/>
      <c r="DP259" s="46"/>
      <c r="DQ259"/>
      <c r="DR259"/>
      <c r="DS259"/>
      <c r="DT259"/>
      <c r="DU259"/>
      <c r="DV259"/>
      <c r="DW259"/>
      <c r="DX259"/>
      <c r="DY259"/>
      <c r="DZ259"/>
      <c r="EA259"/>
      <c r="EB259"/>
      <c r="EC259"/>
      <c r="ED259"/>
      <c r="EE259"/>
      <c r="EF259"/>
      <c r="EG259"/>
      <c r="EH259"/>
      <c r="EI259"/>
      <c r="EJ259"/>
      <c r="EK259"/>
      <c r="EL259"/>
      <c r="EM259"/>
      <c r="EN259"/>
      <c r="EO259"/>
      <c r="EP259"/>
      <c r="EQ259"/>
      <c r="ER259"/>
      <c r="ES259"/>
      <c r="ET259"/>
      <c r="EU259"/>
      <c r="EV259"/>
      <c r="EW259"/>
      <c r="EX259"/>
      <c r="EY259"/>
      <c r="EZ259"/>
      <c r="FA259"/>
      <c r="FB259"/>
      <c r="FC259"/>
      <c r="FD259"/>
      <c r="FE259"/>
      <c r="FF259"/>
      <c r="FG259"/>
      <c r="FH259"/>
      <c r="FI259"/>
      <c r="FJ259"/>
      <c r="FK259"/>
      <c r="FL259"/>
      <c r="FM259"/>
      <c r="FN259"/>
      <c r="FO259"/>
      <c r="FP259"/>
      <c r="FQ259"/>
      <c r="FR259"/>
      <c r="FS259"/>
      <c r="FT259"/>
      <c r="FU259"/>
      <c r="FV259"/>
      <c r="FW259"/>
      <c r="FX259"/>
      <c r="FY259"/>
      <c r="FZ259"/>
      <c r="GA259"/>
      <c r="GB259"/>
      <c r="GC259"/>
      <c r="GD259"/>
      <c r="GE259"/>
      <c r="GF259"/>
      <c r="GG259"/>
      <c r="GH259"/>
      <c r="GI259"/>
      <c r="GJ259"/>
      <c r="GK259"/>
      <c r="GL259"/>
      <c r="GM259"/>
      <c r="GN259"/>
      <c r="GO259"/>
      <c r="GP259"/>
      <c r="GQ259"/>
      <c r="GR259"/>
      <c r="GS259"/>
      <c r="GT259"/>
      <c r="GU259"/>
      <c r="GV259"/>
      <c r="GW259"/>
      <c r="GX259"/>
      <c r="GY259"/>
      <c r="GZ259"/>
      <c r="HA259"/>
      <c r="HB259"/>
      <c r="HC259"/>
      <c r="HD259"/>
      <c r="HE259"/>
      <c r="HF259"/>
      <c r="HG259"/>
      <c r="HH259"/>
      <c r="HI259"/>
      <c r="HJ259"/>
      <c r="HK259"/>
      <c r="HL259"/>
      <c r="HM259"/>
      <c r="HN259"/>
      <c r="HO259"/>
      <c r="HP259"/>
      <c r="HQ259"/>
      <c r="HR259"/>
      <c r="HS259"/>
      <c r="HT259"/>
      <c r="HU259"/>
      <c r="HV259"/>
      <c r="HW259"/>
      <c r="HX259"/>
      <c r="HY259"/>
      <c r="HZ259"/>
      <c r="IA259"/>
      <c r="IB259"/>
      <c r="IC259"/>
      <c r="ID259"/>
      <c r="IE259"/>
      <c r="IF259"/>
      <c r="IG259"/>
      <c r="IH259"/>
      <c r="II259"/>
      <c r="IJ259"/>
      <c r="IK259"/>
      <c r="IL259"/>
      <c r="IM259"/>
      <c r="IN259"/>
      <c r="IO259"/>
      <c r="IP259"/>
      <c r="IQ259"/>
      <c r="IR259"/>
      <c r="IS259"/>
      <c r="IT259"/>
      <c r="IU259"/>
      <c r="IV259"/>
      <c r="IW259"/>
      <c r="IX259"/>
      <c r="IY259"/>
      <c r="IZ259"/>
      <c r="JA259"/>
      <c r="JB259"/>
      <c r="JC259"/>
      <c r="JD259"/>
      <c r="JE259"/>
      <c r="JF259"/>
      <c r="JG259"/>
      <c r="JH259"/>
      <c r="JI259"/>
      <c r="JJ259"/>
      <c r="JK259"/>
      <c r="JL259"/>
      <c r="JM259"/>
      <c r="JN259"/>
      <c r="JO259"/>
      <c r="JP259"/>
      <c r="JQ259"/>
      <c r="JR259"/>
      <c r="JS259"/>
      <c r="JT259"/>
      <c r="JU259"/>
      <c r="JV259"/>
      <c r="JW259"/>
      <c r="JX259"/>
      <c r="JY259"/>
      <c r="JZ259"/>
      <c r="KA259"/>
      <c r="KB259"/>
      <c r="KC259"/>
      <c r="KD259"/>
      <c r="KE259"/>
      <c r="KF259"/>
      <c r="KG259"/>
      <c r="KH259"/>
      <c r="KI259"/>
      <c r="KJ259"/>
      <c r="KK259"/>
      <c r="KL259"/>
      <c r="KM259"/>
      <c r="KN259"/>
      <c r="KO259"/>
      <c r="KP259"/>
      <c r="KQ259"/>
      <c r="KR259"/>
      <c r="KS259"/>
      <c r="KT259"/>
      <c r="KU259"/>
      <c r="KV259"/>
      <c r="KW259"/>
      <c r="KX259"/>
      <c r="KY259"/>
      <c r="KZ259"/>
      <c r="LA259"/>
      <c r="LB259"/>
      <c r="LC259"/>
      <c r="LD259"/>
      <c r="LE259"/>
      <c r="LF259"/>
      <c r="LG259"/>
      <c r="LH259"/>
      <c r="LI259"/>
      <c r="LJ259"/>
      <c r="LK259"/>
      <c r="LL259"/>
      <c r="LM259"/>
      <c r="LN259"/>
      <c r="LO259"/>
      <c r="LP259"/>
      <c r="LQ259"/>
      <c r="LR259"/>
      <c r="LS259"/>
      <c r="LT259"/>
      <c r="LU259"/>
      <c r="LV259"/>
      <c r="LW259"/>
      <c r="LX259"/>
      <c r="LY259"/>
      <c r="LZ259"/>
      <c r="MA259"/>
      <c r="MB259"/>
      <c r="MC259"/>
      <c r="MD259"/>
      <c r="ME259"/>
      <c r="MF259"/>
      <c r="MG259"/>
      <c r="MH259"/>
      <c r="MI259"/>
      <c r="MJ259"/>
      <c r="MK259"/>
      <c r="ML259"/>
      <c r="MM259"/>
      <c r="MN259"/>
      <c r="MO259"/>
      <c r="MP259"/>
      <c r="MQ259"/>
      <c r="MR259"/>
      <c r="MS259"/>
      <c r="MT259"/>
      <c r="MU259"/>
      <c r="MV259"/>
      <c r="MW259"/>
      <c r="MX259"/>
      <c r="MY259"/>
      <c r="MZ259"/>
      <c r="NA259"/>
      <c r="NB259"/>
      <c r="NC259"/>
      <c r="ND259"/>
      <c r="NE259"/>
      <c r="NF259"/>
      <c r="NG259"/>
      <c r="NH259"/>
      <c r="NI259"/>
      <c r="NJ259"/>
      <c r="NK259"/>
      <c r="NL259"/>
      <c r="NM259"/>
      <c r="NN259"/>
      <c r="NO259"/>
      <c r="NP259"/>
      <c r="NQ259"/>
      <c r="NR259"/>
      <c r="NS259"/>
      <c r="NT259"/>
      <c r="NU259"/>
      <c r="NV259"/>
      <c r="NW259"/>
      <c r="NX259"/>
      <c r="NY259"/>
      <c r="NZ259"/>
      <c r="OA259"/>
      <c r="OB259"/>
      <c r="OC259"/>
      <c r="OD259"/>
      <c r="OE259"/>
      <c r="OF259"/>
      <c r="OG259"/>
      <c r="OH259"/>
      <c r="OI259"/>
      <c r="OJ259"/>
      <c r="OK259"/>
      <c r="OL259"/>
      <c r="OM259"/>
      <c r="ON259"/>
      <c r="OO259"/>
      <c r="OP259"/>
      <c r="OQ259"/>
      <c r="OR259"/>
      <c r="OS259"/>
      <c r="OT259"/>
      <c r="OU259"/>
      <c r="OV259"/>
      <c r="OW259"/>
      <c r="OX259"/>
      <c r="OY259"/>
      <c r="OZ259"/>
      <c r="PA259"/>
      <c r="PB259"/>
      <c r="PC259"/>
      <c r="PD259"/>
      <c r="PE259"/>
      <c r="PF259"/>
      <c r="PG259"/>
      <c r="PH259"/>
      <c r="PI259"/>
      <c r="PJ259"/>
      <c r="PK259"/>
      <c r="PL259"/>
      <c r="PM259"/>
      <c r="PN259"/>
      <c r="PO259"/>
      <c r="PP259"/>
      <c r="PQ259"/>
      <c r="PR259"/>
      <c r="PS259"/>
      <c r="PT259"/>
      <c r="PU259"/>
      <c r="PV259"/>
      <c r="PW259"/>
      <c r="PX259"/>
      <c r="PY259"/>
      <c r="PZ259"/>
      <c r="QA259"/>
      <c r="QB259"/>
      <c r="QC259"/>
      <c r="QD259"/>
      <c r="QE259"/>
      <c r="QF259"/>
      <c r="QG259"/>
      <c r="QH259"/>
      <c r="QI259"/>
      <c r="QJ259"/>
      <c r="QK259"/>
      <c r="QL259"/>
      <c r="QM259"/>
      <c r="QN259"/>
      <c r="QO259"/>
      <c r="QP259"/>
      <c r="QQ259"/>
      <c r="QR259"/>
      <c r="QS259"/>
      <c r="QT259"/>
      <c r="QU259"/>
      <c r="QV259"/>
      <c r="QW259"/>
      <c r="QX259"/>
      <c r="QY259"/>
      <c r="QZ259"/>
      <c r="RA259"/>
      <c r="RB259"/>
      <c r="RC259"/>
      <c r="RD259"/>
      <c r="RE259"/>
      <c r="RF259"/>
      <c r="RG259"/>
      <c r="RH259"/>
      <c r="RI259"/>
      <c r="RJ259"/>
      <c r="RK259"/>
      <c r="RL259"/>
      <c r="RM259"/>
      <c r="RN259"/>
      <c r="RO259"/>
      <c r="RP259"/>
      <c r="RQ259"/>
      <c r="RR259"/>
      <c r="RS259"/>
      <c r="RT259"/>
      <c r="RU259"/>
      <c r="RV259"/>
      <c r="RW259"/>
      <c r="RX259"/>
      <c r="RY259"/>
      <c r="RZ259"/>
      <c r="SA259"/>
      <c r="SB259"/>
      <c r="SC259"/>
      <c r="SD259"/>
      <c r="SE259"/>
      <c r="SF259"/>
      <c r="SG259"/>
      <c r="SH259"/>
      <c r="SI259"/>
      <c r="SJ259"/>
      <c r="SK259"/>
      <c r="SL259"/>
      <c r="SM259"/>
      <c r="SN259"/>
      <c r="SO259"/>
      <c r="SP259"/>
      <c r="SQ259"/>
      <c r="SR259"/>
      <c r="SS259"/>
      <c r="ST259"/>
      <c r="SU259"/>
      <c r="SV259"/>
      <c r="SW259"/>
      <c r="SX259"/>
      <c r="SY259"/>
      <c r="SZ259"/>
      <c r="TA259"/>
      <c r="TB259"/>
      <c r="TC259"/>
      <c r="TD259"/>
      <c r="TE259"/>
      <c r="TF259"/>
      <c r="TG259"/>
      <c r="TH259"/>
      <c r="TI259"/>
      <c r="TJ259"/>
      <c r="TK259"/>
      <c r="TL259"/>
      <c r="TM259"/>
      <c r="TN259"/>
      <c r="TO259"/>
      <c r="TP259"/>
      <c r="TQ259"/>
      <c r="TR259"/>
      <c r="TS259"/>
      <c r="TT259"/>
      <c r="TU259"/>
      <c r="TV259"/>
      <c r="TW259"/>
      <c r="TX259"/>
      <c r="TY259"/>
      <c r="TZ259"/>
      <c r="UA259"/>
      <c r="UB259"/>
      <c r="UC259"/>
      <c r="UD259"/>
      <c r="UE259"/>
      <c r="UF259"/>
      <c r="UG259"/>
      <c r="UH259"/>
      <c r="UI259"/>
      <c r="UJ259"/>
      <c r="UK259"/>
      <c r="UL259"/>
      <c r="UM259"/>
      <c r="UN259"/>
      <c r="UO259"/>
      <c r="UP259"/>
      <c r="UQ259"/>
      <c r="UR259"/>
      <c r="US259"/>
      <c r="UT259"/>
      <c r="UU259"/>
      <c r="UV259"/>
      <c r="UW259"/>
      <c r="UX259"/>
      <c r="UY259"/>
      <c r="UZ259"/>
      <c r="VA259"/>
      <c r="VB259"/>
      <c r="VC259"/>
      <c r="VD259"/>
      <c r="VE259"/>
      <c r="VF259"/>
      <c r="VG259"/>
      <c r="VH259"/>
      <c r="VI259"/>
      <c r="VJ259"/>
      <c r="VK259"/>
      <c r="VL259"/>
      <c r="VM259"/>
      <c r="VN259"/>
      <c r="VO259"/>
      <c r="VP259"/>
      <c r="VQ259"/>
      <c r="VR259"/>
      <c r="VS259"/>
      <c r="VT259"/>
      <c r="VU259"/>
      <c r="VV259"/>
      <c r="VW259"/>
      <c r="VX259"/>
      <c r="VY259"/>
      <c r="VZ259"/>
      <c r="WA259"/>
      <c r="WB259"/>
      <c r="WC259"/>
      <c r="WD259"/>
      <c r="WE259"/>
      <c r="WF259"/>
      <c r="WG259"/>
      <c r="WH259"/>
      <c r="WI259"/>
      <c r="WJ259"/>
      <c r="WK259"/>
      <c r="WL259"/>
      <c r="WM259"/>
      <c r="WN259"/>
      <c r="WO259"/>
      <c r="WP259"/>
      <c r="WQ259"/>
      <c r="WR259"/>
      <c r="WS259"/>
      <c r="WT259"/>
      <c r="WU259"/>
      <c r="WV259"/>
      <c r="WW259"/>
      <c r="WX259"/>
      <c r="WY259"/>
      <c r="WZ259"/>
      <c r="XA259"/>
      <c r="XB259"/>
      <c r="XC259"/>
      <c r="XD259"/>
      <c r="XE259"/>
      <c r="XF259"/>
      <c r="XG259"/>
      <c r="XH259"/>
      <c r="XI259"/>
      <c r="XJ259"/>
      <c r="XK259"/>
      <c r="XL259"/>
      <c r="XM259"/>
      <c r="XN259"/>
      <c r="XO259"/>
      <c r="XP259"/>
      <c r="XQ259"/>
      <c r="XR259"/>
      <c r="XS259"/>
      <c r="XT259"/>
      <c r="XU259"/>
      <c r="XV259"/>
      <c r="XW259"/>
      <c r="XX259"/>
      <c r="XY259"/>
      <c r="XZ259"/>
      <c r="YA259"/>
      <c r="YB259"/>
      <c r="YC259"/>
      <c r="YD259"/>
      <c r="YE259"/>
      <c r="YF259"/>
      <c r="YG259"/>
      <c r="YH259"/>
      <c r="YI259"/>
      <c r="YJ259"/>
      <c r="YK259"/>
      <c r="YL259"/>
      <c r="YM259"/>
      <c r="YN259"/>
      <c r="YO259"/>
      <c r="YP259"/>
      <c r="YQ259"/>
      <c r="YR259"/>
      <c r="YS259"/>
      <c r="YT259"/>
      <c r="YU259"/>
      <c r="YV259"/>
      <c r="YW259"/>
      <c r="YX259"/>
      <c r="YY259"/>
      <c r="YZ259"/>
      <c r="ZA259"/>
      <c r="ZB259"/>
      <c r="ZC259"/>
      <c r="ZD259"/>
      <c r="ZE259"/>
      <c r="ZF259"/>
      <c r="ZG259"/>
      <c r="ZH259"/>
      <c r="ZI259"/>
      <c r="ZJ259"/>
      <c r="ZK259"/>
      <c r="ZL259"/>
      <c r="ZM259"/>
      <c r="ZN259"/>
      <c r="ZO259"/>
      <c r="ZP259"/>
      <c r="ZQ259"/>
      <c r="ZR259"/>
      <c r="ZS259"/>
      <c r="ZT259"/>
      <c r="ZU259"/>
      <c r="ZV259"/>
      <c r="ZW259"/>
      <c r="ZX259"/>
      <c r="ZY259"/>
      <c r="ZZ259" s="52"/>
      <c r="AAA259" s="192"/>
      <c r="AAD259" s="90"/>
      <c r="AAE259" s="520">
        <f>IF(AND(S.AC.InvolveMeeting1="Y",S.AC.CommitteeInvolved="Y"),1,0)</f>
        <v>0</v>
      </c>
      <c r="AAF259" s="90" t="s">
        <v>0</v>
      </c>
      <c r="AAG259" s="73">
        <f>G258</f>
        <v>2</v>
      </c>
      <c r="AAH259" s="73">
        <f t="shared" ref="AAH259:AAH261" si="203">G259</f>
        <v>2</v>
      </c>
      <c r="AAI259" s="72"/>
      <c r="AAJ259" s="72"/>
      <c r="AAK259" s="80" t="str">
        <f>"* AC.NOTIFICATION."&amp;TEXT(S.AC.DateMeeting1,"mm.dd.yy")</f>
        <v>* AC.NOTIFICATION.01.16.00</v>
      </c>
      <c r="AAL259" s="90"/>
    </row>
    <row r="260" spans="1:714" s="23" customFormat="1" ht="15" hidden="1" customHeight="1" outlineLevel="2">
      <c r="A260" s="171"/>
      <c r="B260" s="441" t="s">
        <v>318</v>
      </c>
      <c r="C260" s="790" t="str">
        <f>HYPERLINK("http://deq05/intranet/contentmanagement/login.asp","i")</f>
        <v>i</v>
      </c>
      <c r="D260" s="512"/>
      <c r="E260" s="342">
        <f t="shared" si="199"/>
        <v>1</v>
      </c>
      <c r="F260" s="457">
        <f t="shared" ca="1" si="200"/>
        <v>0</v>
      </c>
      <c r="G260" s="451">
        <f t="shared" si="201"/>
        <v>2</v>
      </c>
      <c r="H260" s="343">
        <f t="shared" si="202"/>
        <v>2</v>
      </c>
      <c r="I260" s="244"/>
      <c r="J260" s="193"/>
      <c r="K260" s="193"/>
      <c r="L260" s="46"/>
      <c r="M260" s="46"/>
      <c r="N260" s="46"/>
      <c r="O260" s="46"/>
      <c r="P260" s="46"/>
      <c r="Q260" s="46"/>
      <c r="R260" s="46"/>
      <c r="S260" s="46"/>
      <c r="T260" s="46"/>
      <c r="U260" s="46"/>
      <c r="V260" s="46"/>
      <c r="W260" s="46"/>
      <c r="X260" s="46"/>
      <c r="Y260" s="46"/>
      <c r="Z260" s="46"/>
      <c r="AA260" s="46"/>
      <c r="AB260" s="46"/>
      <c r="AC260" s="46"/>
      <c r="AD260" s="46"/>
      <c r="AE260" s="46"/>
      <c r="AF260" s="46"/>
      <c r="AG260" s="46"/>
      <c r="AH260" s="46"/>
      <c r="AI260" s="46"/>
      <c r="AJ260" s="46"/>
      <c r="AK260" s="46"/>
      <c r="AL260" s="46"/>
      <c r="AM260" s="46"/>
      <c r="AN260" s="46"/>
      <c r="AO260" s="46"/>
      <c r="AP260" s="46"/>
      <c r="AQ260" s="46"/>
      <c r="AR260" s="46"/>
      <c r="AS260" s="46"/>
      <c r="AT260" s="46"/>
      <c r="AU260" s="46"/>
      <c r="AV260" s="46"/>
      <c r="AW260" s="46"/>
      <c r="AX260" s="46"/>
      <c r="AY260" s="46"/>
      <c r="AZ260" s="46"/>
      <c r="BA260" s="46"/>
      <c r="BB260" s="46"/>
      <c r="BC260" s="46"/>
      <c r="BD260" s="46"/>
      <c r="BE260" s="46"/>
      <c r="BF260" s="46"/>
      <c r="BG260" s="46"/>
      <c r="BH260" s="46"/>
      <c r="BI260" s="46"/>
      <c r="BJ260" s="46"/>
      <c r="BK260" s="46"/>
      <c r="BL260" s="46"/>
      <c r="BM260" s="46"/>
      <c r="BN260" s="46"/>
      <c r="BO260" s="46"/>
      <c r="BP260" s="46"/>
      <c r="BQ260" s="46"/>
      <c r="BR260" s="46"/>
      <c r="BS260" s="46"/>
      <c r="BT260" s="46"/>
      <c r="BU260" s="46"/>
      <c r="BV260" s="46"/>
      <c r="BW260" s="46"/>
      <c r="BX260" s="46"/>
      <c r="BY260" s="46"/>
      <c r="BZ260" s="46"/>
      <c r="CA260" s="46"/>
      <c r="CB260" s="46"/>
      <c r="CC260" s="46"/>
      <c r="CD260" s="46"/>
      <c r="CE260" s="46"/>
      <c r="CF260" s="46"/>
      <c r="CG260" s="46"/>
      <c r="CH260" s="46"/>
      <c r="CI260" s="46"/>
      <c r="CJ260" s="46"/>
      <c r="CK260" s="46"/>
      <c r="CL260" s="46"/>
      <c r="CM260" s="46"/>
      <c r="CN260" s="46"/>
      <c r="CO260" s="46"/>
      <c r="CP260" s="46"/>
      <c r="CQ260" s="46"/>
      <c r="CR260" s="46"/>
      <c r="CS260" s="46"/>
      <c r="CT260" s="46"/>
      <c r="CU260" s="46"/>
      <c r="CV260" s="46"/>
      <c r="CW260" s="46"/>
      <c r="CX260" s="46"/>
      <c r="CY260" s="46"/>
      <c r="CZ260" s="46"/>
      <c r="DA260" s="46"/>
      <c r="DB260" s="46"/>
      <c r="DC260" s="46"/>
      <c r="DD260" s="46"/>
      <c r="DE260" s="46"/>
      <c r="DF260" s="46"/>
      <c r="DG260" s="46"/>
      <c r="DH260" s="46"/>
      <c r="DI260" s="46"/>
      <c r="DJ260" s="46"/>
      <c r="DK260" s="46"/>
      <c r="DL260" s="46"/>
      <c r="DM260" s="46"/>
      <c r="DN260" s="46"/>
      <c r="DO260" s="46"/>
      <c r="DP260" s="46"/>
      <c r="DQ260"/>
      <c r="DR260"/>
      <c r="DS260"/>
      <c r="DT260"/>
      <c r="DU260"/>
      <c r="DV260"/>
      <c r="DW260"/>
      <c r="DX260"/>
      <c r="DY260"/>
      <c r="DZ260"/>
      <c r="EA260"/>
      <c r="EB260"/>
      <c r="EC260"/>
      <c r="ED260"/>
      <c r="EE260"/>
      <c r="EF260"/>
      <c r="EG260"/>
      <c r="EH260"/>
      <c r="EI260"/>
      <c r="EJ260"/>
      <c r="EK260"/>
      <c r="EL260"/>
      <c r="EM260"/>
      <c r="EN260"/>
      <c r="EO260"/>
      <c r="EP260"/>
      <c r="EQ260"/>
      <c r="ER260"/>
      <c r="ES260"/>
      <c r="ET260"/>
      <c r="EU260"/>
      <c r="EV260"/>
      <c r="EW260"/>
      <c r="EX260"/>
      <c r="EY260"/>
      <c r="EZ260"/>
      <c r="FA260"/>
      <c r="FB260"/>
      <c r="FC260"/>
      <c r="FD260"/>
      <c r="FE260"/>
      <c r="FF260"/>
      <c r="FG260"/>
      <c r="FH260"/>
      <c r="FI260"/>
      <c r="FJ260"/>
      <c r="FK260"/>
      <c r="FL260"/>
      <c r="FM260"/>
      <c r="FN260"/>
      <c r="FO260"/>
      <c r="FP260"/>
      <c r="FQ260"/>
      <c r="FR260"/>
      <c r="FS260"/>
      <c r="FT260"/>
      <c r="FU260"/>
      <c r="FV260"/>
      <c r="FW260"/>
      <c r="FX260"/>
      <c r="FY260"/>
      <c r="FZ260"/>
      <c r="GA260"/>
      <c r="GB260"/>
      <c r="GC260"/>
      <c r="GD260"/>
      <c r="GE260"/>
      <c r="GF260"/>
      <c r="GG260"/>
      <c r="GH260"/>
      <c r="GI260"/>
      <c r="GJ260"/>
      <c r="GK260"/>
      <c r="GL260"/>
      <c r="GM260"/>
      <c r="GN260"/>
      <c r="GO260"/>
      <c r="GP260"/>
      <c r="GQ260"/>
      <c r="GR260"/>
      <c r="GS260"/>
      <c r="GT260"/>
      <c r="GU260"/>
      <c r="GV260"/>
      <c r="GW260"/>
      <c r="GX260"/>
      <c r="GY260"/>
      <c r="GZ260"/>
      <c r="HA260"/>
      <c r="HB260"/>
      <c r="HC260"/>
      <c r="HD260"/>
      <c r="HE260"/>
      <c r="HF260"/>
      <c r="HG260"/>
      <c r="HH260"/>
      <c r="HI260"/>
      <c r="HJ260"/>
      <c r="HK260"/>
      <c r="HL260"/>
      <c r="HM260"/>
      <c r="HN260"/>
      <c r="HO260"/>
      <c r="HP260"/>
      <c r="HQ260"/>
      <c r="HR260"/>
      <c r="HS260"/>
      <c r="HT260"/>
      <c r="HU260"/>
      <c r="HV260"/>
      <c r="HW260"/>
      <c r="HX260"/>
      <c r="HY260"/>
      <c r="HZ260"/>
      <c r="IA260"/>
      <c r="IB260"/>
      <c r="IC260"/>
      <c r="ID260"/>
      <c r="IE260"/>
      <c r="IF260"/>
      <c r="IG260"/>
      <c r="IH260"/>
      <c r="II260"/>
      <c r="IJ260"/>
      <c r="IK260"/>
      <c r="IL260"/>
      <c r="IM260"/>
      <c r="IN260"/>
      <c r="IO260"/>
      <c r="IP260"/>
      <c r="IQ260"/>
      <c r="IR260"/>
      <c r="IS260"/>
      <c r="IT260"/>
      <c r="IU260"/>
      <c r="IV260"/>
      <c r="IW260"/>
      <c r="IX260"/>
      <c r="IY260"/>
      <c r="IZ260"/>
      <c r="JA260"/>
      <c r="JB260"/>
      <c r="JC260"/>
      <c r="JD260"/>
      <c r="JE260"/>
      <c r="JF260"/>
      <c r="JG260"/>
      <c r="JH260"/>
      <c r="JI260"/>
      <c r="JJ260"/>
      <c r="JK260"/>
      <c r="JL260"/>
      <c r="JM260"/>
      <c r="JN260"/>
      <c r="JO260"/>
      <c r="JP260"/>
      <c r="JQ260"/>
      <c r="JR260"/>
      <c r="JS260"/>
      <c r="JT260"/>
      <c r="JU260"/>
      <c r="JV260"/>
      <c r="JW260"/>
      <c r="JX260"/>
      <c r="JY260"/>
      <c r="JZ260"/>
      <c r="KA260"/>
      <c r="KB260"/>
      <c r="KC260"/>
      <c r="KD260"/>
      <c r="KE260"/>
      <c r="KF260"/>
      <c r="KG260"/>
      <c r="KH260"/>
      <c r="KI260"/>
      <c r="KJ260"/>
      <c r="KK260"/>
      <c r="KL260"/>
      <c r="KM260"/>
      <c r="KN260"/>
      <c r="KO260"/>
      <c r="KP260"/>
      <c r="KQ260"/>
      <c r="KR260"/>
      <c r="KS260"/>
      <c r="KT260"/>
      <c r="KU260"/>
      <c r="KV260"/>
      <c r="KW260"/>
      <c r="KX260"/>
      <c r="KY260"/>
      <c r="KZ260"/>
      <c r="LA260"/>
      <c r="LB260"/>
      <c r="LC260"/>
      <c r="LD260"/>
      <c r="LE260"/>
      <c r="LF260"/>
      <c r="LG260"/>
      <c r="LH260"/>
      <c r="LI260"/>
      <c r="LJ260"/>
      <c r="LK260"/>
      <c r="LL260"/>
      <c r="LM260"/>
      <c r="LN260"/>
      <c r="LO260"/>
      <c r="LP260"/>
      <c r="LQ260"/>
      <c r="LR260"/>
      <c r="LS260"/>
      <c r="LT260"/>
      <c r="LU260"/>
      <c r="LV260"/>
      <c r="LW260"/>
      <c r="LX260"/>
      <c r="LY260"/>
      <c r="LZ260"/>
      <c r="MA260"/>
      <c r="MB260"/>
      <c r="MC260"/>
      <c r="MD260"/>
      <c r="ME260"/>
      <c r="MF260"/>
      <c r="MG260"/>
      <c r="MH260"/>
      <c r="MI260"/>
      <c r="MJ260"/>
      <c r="MK260"/>
      <c r="ML260"/>
      <c r="MM260"/>
      <c r="MN260"/>
      <c r="MO260"/>
      <c r="MP260"/>
      <c r="MQ260"/>
      <c r="MR260"/>
      <c r="MS260"/>
      <c r="MT260"/>
      <c r="MU260"/>
      <c r="MV260"/>
      <c r="MW260"/>
      <c r="MX260"/>
      <c r="MY260"/>
      <c r="MZ260"/>
      <c r="NA260"/>
      <c r="NB260"/>
      <c r="NC260"/>
      <c r="ND260"/>
      <c r="NE260"/>
      <c r="NF260"/>
      <c r="NG260"/>
      <c r="NH260"/>
      <c r="NI260"/>
      <c r="NJ260"/>
      <c r="NK260"/>
      <c r="NL260"/>
      <c r="NM260"/>
      <c r="NN260"/>
      <c r="NO260"/>
      <c r="NP260"/>
      <c r="NQ260"/>
      <c r="NR260"/>
      <c r="NS260"/>
      <c r="NT260"/>
      <c r="NU260"/>
      <c r="NV260"/>
      <c r="NW260"/>
      <c r="NX260"/>
      <c r="NY260"/>
      <c r="NZ260"/>
      <c r="OA260"/>
      <c r="OB260"/>
      <c r="OC260"/>
      <c r="OD260"/>
      <c r="OE260"/>
      <c r="OF260"/>
      <c r="OG260"/>
      <c r="OH260"/>
      <c r="OI260"/>
      <c r="OJ260"/>
      <c r="OK260"/>
      <c r="OL260"/>
      <c r="OM260"/>
      <c r="ON260"/>
      <c r="OO260"/>
      <c r="OP260"/>
      <c r="OQ260"/>
      <c r="OR260"/>
      <c r="OS260"/>
      <c r="OT260"/>
      <c r="OU260"/>
      <c r="OV260"/>
      <c r="OW260"/>
      <c r="OX260"/>
      <c r="OY260"/>
      <c r="OZ260"/>
      <c r="PA260"/>
      <c r="PB260"/>
      <c r="PC260"/>
      <c r="PD260"/>
      <c r="PE260"/>
      <c r="PF260"/>
      <c r="PG260"/>
      <c r="PH260"/>
      <c r="PI260"/>
      <c r="PJ260"/>
      <c r="PK260"/>
      <c r="PL260"/>
      <c r="PM260"/>
      <c r="PN260"/>
      <c r="PO260"/>
      <c r="PP260"/>
      <c r="PQ260"/>
      <c r="PR260"/>
      <c r="PS260"/>
      <c r="PT260"/>
      <c r="PU260"/>
      <c r="PV260"/>
      <c r="PW260"/>
      <c r="PX260"/>
      <c r="PY260"/>
      <c r="PZ260"/>
      <c r="QA260"/>
      <c r="QB260"/>
      <c r="QC260"/>
      <c r="QD260"/>
      <c r="QE260"/>
      <c r="QF260"/>
      <c r="QG260"/>
      <c r="QH260"/>
      <c r="QI260"/>
      <c r="QJ260"/>
      <c r="QK260"/>
      <c r="QL260"/>
      <c r="QM260"/>
      <c r="QN260"/>
      <c r="QO260"/>
      <c r="QP260"/>
      <c r="QQ260"/>
      <c r="QR260"/>
      <c r="QS260"/>
      <c r="QT260"/>
      <c r="QU260"/>
      <c r="QV260"/>
      <c r="QW260"/>
      <c r="QX260"/>
      <c r="QY260"/>
      <c r="QZ260"/>
      <c r="RA260"/>
      <c r="RB260"/>
      <c r="RC260"/>
      <c r="RD260"/>
      <c r="RE260"/>
      <c r="RF260"/>
      <c r="RG260"/>
      <c r="RH260"/>
      <c r="RI260"/>
      <c r="RJ260"/>
      <c r="RK260"/>
      <c r="RL260"/>
      <c r="RM260"/>
      <c r="RN260"/>
      <c r="RO260"/>
      <c r="RP260"/>
      <c r="RQ260"/>
      <c r="RR260"/>
      <c r="RS260"/>
      <c r="RT260"/>
      <c r="RU260"/>
      <c r="RV260"/>
      <c r="RW260"/>
      <c r="RX260"/>
      <c r="RY260"/>
      <c r="RZ260"/>
      <c r="SA260"/>
      <c r="SB260"/>
      <c r="SC260"/>
      <c r="SD260"/>
      <c r="SE260"/>
      <c r="SF260"/>
      <c r="SG260"/>
      <c r="SH260"/>
      <c r="SI260"/>
      <c r="SJ260"/>
      <c r="SK260"/>
      <c r="SL260"/>
      <c r="SM260"/>
      <c r="SN260"/>
      <c r="SO260"/>
      <c r="SP260"/>
      <c r="SQ260"/>
      <c r="SR260"/>
      <c r="SS260"/>
      <c r="ST260"/>
      <c r="SU260"/>
      <c r="SV260"/>
      <c r="SW260"/>
      <c r="SX260"/>
      <c r="SY260"/>
      <c r="SZ260"/>
      <c r="TA260"/>
      <c r="TB260"/>
      <c r="TC260"/>
      <c r="TD260"/>
      <c r="TE260"/>
      <c r="TF260"/>
      <c r="TG260"/>
      <c r="TH260"/>
      <c r="TI260"/>
      <c r="TJ260"/>
      <c r="TK260"/>
      <c r="TL260"/>
      <c r="TM260"/>
      <c r="TN260"/>
      <c r="TO260"/>
      <c r="TP260"/>
      <c r="TQ260"/>
      <c r="TR260"/>
      <c r="TS260"/>
      <c r="TT260"/>
      <c r="TU260"/>
      <c r="TV260"/>
      <c r="TW260"/>
      <c r="TX260"/>
      <c r="TY260"/>
      <c r="TZ260"/>
      <c r="UA260"/>
      <c r="UB260"/>
      <c r="UC260"/>
      <c r="UD260"/>
      <c r="UE260"/>
      <c r="UF260"/>
      <c r="UG260"/>
      <c r="UH260"/>
      <c r="UI260"/>
      <c r="UJ260"/>
      <c r="UK260"/>
      <c r="UL260"/>
      <c r="UM260"/>
      <c r="UN260"/>
      <c r="UO260"/>
      <c r="UP260"/>
      <c r="UQ260"/>
      <c r="UR260"/>
      <c r="US260"/>
      <c r="UT260"/>
      <c r="UU260"/>
      <c r="UV260"/>
      <c r="UW260"/>
      <c r="UX260"/>
      <c r="UY260"/>
      <c r="UZ260"/>
      <c r="VA260"/>
      <c r="VB260"/>
      <c r="VC260"/>
      <c r="VD260"/>
      <c r="VE260"/>
      <c r="VF260"/>
      <c r="VG260"/>
      <c r="VH260"/>
      <c r="VI260"/>
      <c r="VJ260"/>
      <c r="VK260"/>
      <c r="VL260"/>
      <c r="VM260"/>
      <c r="VN260"/>
      <c r="VO260"/>
      <c r="VP260"/>
      <c r="VQ260"/>
      <c r="VR260"/>
      <c r="VS260"/>
      <c r="VT260"/>
      <c r="VU260"/>
      <c r="VV260"/>
      <c r="VW260"/>
      <c r="VX260"/>
      <c r="VY260"/>
      <c r="VZ260"/>
      <c r="WA260"/>
      <c r="WB260"/>
      <c r="WC260"/>
      <c r="WD260"/>
      <c r="WE260"/>
      <c r="WF260"/>
      <c r="WG260"/>
      <c r="WH260"/>
      <c r="WI260"/>
      <c r="WJ260"/>
      <c r="WK260"/>
      <c r="WL260"/>
      <c r="WM260"/>
      <c r="WN260"/>
      <c r="WO260"/>
      <c r="WP260"/>
      <c r="WQ260"/>
      <c r="WR260"/>
      <c r="WS260"/>
      <c r="WT260"/>
      <c r="WU260"/>
      <c r="WV260"/>
      <c r="WW260"/>
      <c r="WX260"/>
      <c r="WY260"/>
      <c r="WZ260"/>
      <c r="XA260"/>
      <c r="XB260"/>
      <c r="XC260"/>
      <c r="XD260"/>
      <c r="XE260"/>
      <c r="XF260"/>
      <c r="XG260"/>
      <c r="XH260"/>
      <c r="XI260"/>
      <c r="XJ260"/>
      <c r="XK260"/>
      <c r="XL260"/>
      <c r="XM260"/>
      <c r="XN260"/>
      <c r="XO260"/>
      <c r="XP260"/>
      <c r="XQ260"/>
      <c r="XR260"/>
      <c r="XS260"/>
      <c r="XT260"/>
      <c r="XU260"/>
      <c r="XV260"/>
      <c r="XW260"/>
      <c r="XX260"/>
      <c r="XY260"/>
      <c r="XZ260"/>
      <c r="YA260"/>
      <c r="YB260"/>
      <c r="YC260"/>
      <c r="YD260"/>
      <c r="YE260"/>
      <c r="YF260"/>
      <c r="YG260"/>
      <c r="YH260"/>
      <c r="YI260"/>
      <c r="YJ260"/>
      <c r="YK260"/>
      <c r="YL260"/>
      <c r="YM260"/>
      <c r="YN260"/>
      <c r="YO260"/>
      <c r="YP260"/>
      <c r="YQ260"/>
      <c r="YR260"/>
      <c r="YS260"/>
      <c r="YT260"/>
      <c r="YU260"/>
      <c r="YV260"/>
      <c r="YW260"/>
      <c r="YX260"/>
      <c r="YY260"/>
      <c r="YZ260"/>
      <c r="ZA260"/>
      <c r="ZB260"/>
      <c r="ZC260"/>
      <c r="ZD260"/>
      <c r="ZE260"/>
      <c r="ZF260"/>
      <c r="ZG260"/>
      <c r="ZH260"/>
      <c r="ZI260"/>
      <c r="ZJ260"/>
      <c r="ZK260"/>
      <c r="ZL260"/>
      <c r="ZM260"/>
      <c r="ZN260"/>
      <c r="ZO260"/>
      <c r="ZP260"/>
      <c r="ZQ260"/>
      <c r="ZR260"/>
      <c r="ZS260"/>
      <c r="ZT260"/>
      <c r="ZU260"/>
      <c r="ZV260"/>
      <c r="ZW260"/>
      <c r="ZX260"/>
      <c r="ZY260"/>
      <c r="ZZ260" s="52"/>
      <c r="AAA260" s="192" t="s">
        <v>0</v>
      </c>
      <c r="AAD260" s="90"/>
      <c r="AAE260" s="520">
        <f>IF(AND(S.AC.InvolveMeeting1="Y",S.AC.CommitteeInvolved="Y"),1,0)</f>
        <v>0</v>
      </c>
      <c r="AAF260" s="90" t="s">
        <v>0</v>
      </c>
      <c r="AAG260" s="73">
        <f t="shared" ref="AAG260:AAG265" si="204">G259</f>
        <v>2</v>
      </c>
      <c r="AAH260" s="73">
        <f t="shared" si="203"/>
        <v>2</v>
      </c>
      <c r="AAI260" s="60"/>
      <c r="AAJ260" s="55"/>
      <c r="AAK260" s="55"/>
      <c r="AAL260" s="90"/>
    </row>
    <row r="261" spans="1:714" s="23" customFormat="1" ht="15" hidden="1" customHeight="1" outlineLevel="2">
      <c r="A261" s="171"/>
      <c r="B261" s="407" t="s">
        <v>241</v>
      </c>
      <c r="C261" s="362" t="s">
        <v>0</v>
      </c>
      <c r="D261" s="380"/>
      <c r="E261" s="342">
        <f t="shared" si="199"/>
        <v>1</v>
      </c>
      <c r="F261" s="457">
        <f t="shared" ca="1" si="200"/>
        <v>0</v>
      </c>
      <c r="G261" s="451">
        <f t="shared" si="201"/>
        <v>2</v>
      </c>
      <c r="H261" s="343">
        <f t="shared" si="202"/>
        <v>2</v>
      </c>
      <c r="I261" s="244"/>
      <c r="J261" s="193"/>
      <c r="K261" s="193"/>
      <c r="L261" s="46"/>
      <c r="M261" s="46"/>
      <c r="N261" s="46"/>
      <c r="O261" s="46"/>
      <c r="P261" s="46"/>
      <c r="Q261" s="46"/>
      <c r="R261" s="46"/>
      <c r="S261" s="46"/>
      <c r="T261" s="46"/>
      <c r="U261" s="46"/>
      <c r="V261" s="46"/>
      <c r="W261" s="46"/>
      <c r="X261" s="46"/>
      <c r="Y261" s="46"/>
      <c r="Z261" s="46"/>
      <c r="AA261" s="46"/>
      <c r="AB261" s="46"/>
      <c r="AC261" s="46"/>
      <c r="AD261" s="46"/>
      <c r="AE261" s="46"/>
      <c r="AF261" s="46"/>
      <c r="AG261" s="46"/>
      <c r="AH261" s="46"/>
      <c r="AI261" s="46"/>
      <c r="AJ261" s="46"/>
      <c r="AK261" s="46"/>
      <c r="AL261" s="46"/>
      <c r="AM261" s="46"/>
      <c r="AN261" s="46"/>
      <c r="AO261" s="46"/>
      <c r="AP261" s="46"/>
      <c r="AQ261" s="46"/>
      <c r="AR261" s="46"/>
      <c r="AS261" s="46"/>
      <c r="AT261" s="46"/>
      <c r="AU261" s="46"/>
      <c r="AV261" s="46"/>
      <c r="AW261" s="46"/>
      <c r="AX261" s="46"/>
      <c r="AY261" s="46"/>
      <c r="AZ261" s="46"/>
      <c r="BA261" s="46"/>
      <c r="BB261" s="46"/>
      <c r="BC261" s="46"/>
      <c r="BD261" s="46"/>
      <c r="BE261" s="46"/>
      <c r="BF261" s="46"/>
      <c r="BG261" s="46"/>
      <c r="BH261" s="46"/>
      <c r="BI261" s="46"/>
      <c r="BJ261" s="46"/>
      <c r="BK261" s="46"/>
      <c r="BL261" s="46"/>
      <c r="BM261" s="46"/>
      <c r="BN261" s="46"/>
      <c r="BO261" s="46"/>
      <c r="BP261" s="46"/>
      <c r="BQ261" s="46"/>
      <c r="BR261" s="46"/>
      <c r="BS261" s="46"/>
      <c r="BT261" s="46"/>
      <c r="BU261" s="46"/>
      <c r="BV261" s="46"/>
      <c r="BW261" s="46"/>
      <c r="BX261" s="46"/>
      <c r="BY261" s="46"/>
      <c r="BZ261" s="46"/>
      <c r="CA261" s="46"/>
      <c r="CB261" s="46"/>
      <c r="CC261" s="46"/>
      <c r="CD261" s="46"/>
      <c r="CE261" s="46"/>
      <c r="CF261" s="46"/>
      <c r="CG261" s="46"/>
      <c r="CH261" s="46"/>
      <c r="CI261" s="46"/>
      <c r="CJ261" s="46"/>
      <c r="CK261" s="46"/>
      <c r="CL261" s="46"/>
      <c r="CM261" s="46"/>
      <c r="CN261" s="46"/>
      <c r="CO261" s="46"/>
      <c r="CP261" s="46"/>
      <c r="CQ261" s="46"/>
      <c r="CR261" s="46"/>
      <c r="CS261" s="46"/>
      <c r="CT261" s="46"/>
      <c r="CU261" s="46"/>
      <c r="CV261" s="46"/>
      <c r="CW261" s="46"/>
      <c r="CX261" s="46"/>
      <c r="CY261" s="46"/>
      <c r="CZ261" s="46"/>
      <c r="DA261" s="46"/>
      <c r="DB261" s="46"/>
      <c r="DC261" s="46"/>
      <c r="DD261" s="46"/>
      <c r="DE261" s="46"/>
      <c r="DF261" s="46"/>
      <c r="DG261" s="46"/>
      <c r="DH261" s="46"/>
      <c r="DI261" s="46"/>
      <c r="DJ261" s="46"/>
      <c r="DK261" s="46"/>
      <c r="DL261" s="46"/>
      <c r="DM261" s="46"/>
      <c r="DN261" s="46"/>
      <c r="DO261" s="46"/>
      <c r="DP261" s="46"/>
      <c r="DQ261"/>
      <c r="DR261"/>
      <c r="DS261"/>
      <c r="DT261"/>
      <c r="DU261"/>
      <c r="DV261"/>
      <c r="DW261"/>
      <c r="DX261"/>
      <c r="DY261"/>
      <c r="DZ261"/>
      <c r="EA261"/>
      <c r="EB261"/>
      <c r="EC261"/>
      <c r="ED261"/>
      <c r="EE261"/>
      <c r="EF261"/>
      <c r="EG261"/>
      <c r="EH261"/>
      <c r="EI261"/>
      <c r="EJ261"/>
      <c r="EK261"/>
      <c r="EL261"/>
      <c r="EM261"/>
      <c r="EN261"/>
      <c r="EO261"/>
      <c r="EP261"/>
      <c r="EQ261"/>
      <c r="ER261"/>
      <c r="ES261"/>
      <c r="ET261"/>
      <c r="EU261"/>
      <c r="EV261"/>
      <c r="EW261"/>
      <c r="EX261"/>
      <c r="EY261"/>
      <c r="EZ261"/>
      <c r="FA261"/>
      <c r="FB261"/>
      <c r="FC261"/>
      <c r="FD261"/>
      <c r="FE261"/>
      <c r="FF261"/>
      <c r="FG261"/>
      <c r="FH261"/>
      <c r="FI261"/>
      <c r="FJ261"/>
      <c r="FK261"/>
      <c r="FL261"/>
      <c r="FM261"/>
      <c r="FN261"/>
      <c r="FO261"/>
      <c r="FP261"/>
      <c r="FQ261"/>
      <c r="FR261"/>
      <c r="FS261"/>
      <c r="FT261"/>
      <c r="FU261"/>
      <c r="FV261"/>
      <c r="FW261"/>
      <c r="FX261"/>
      <c r="FY261"/>
      <c r="FZ261"/>
      <c r="GA261"/>
      <c r="GB261"/>
      <c r="GC261"/>
      <c r="GD261"/>
      <c r="GE261"/>
      <c r="GF261"/>
      <c r="GG261"/>
      <c r="GH261"/>
      <c r="GI261"/>
      <c r="GJ261"/>
      <c r="GK261"/>
      <c r="GL261"/>
      <c r="GM261"/>
      <c r="GN261"/>
      <c r="GO261"/>
      <c r="GP261"/>
      <c r="GQ261"/>
      <c r="GR261"/>
      <c r="GS261"/>
      <c r="GT261"/>
      <c r="GU261"/>
      <c r="GV261"/>
      <c r="GW261"/>
      <c r="GX261"/>
      <c r="GY261"/>
      <c r="GZ261"/>
      <c r="HA261"/>
      <c r="HB261"/>
      <c r="HC261"/>
      <c r="HD261"/>
      <c r="HE261"/>
      <c r="HF261"/>
      <c r="HG261"/>
      <c r="HH261"/>
      <c r="HI261"/>
      <c r="HJ261"/>
      <c r="HK261"/>
      <c r="HL261"/>
      <c r="HM261"/>
      <c r="HN261"/>
      <c r="HO261"/>
      <c r="HP261"/>
      <c r="HQ261"/>
      <c r="HR261"/>
      <c r="HS261"/>
      <c r="HT261"/>
      <c r="HU261"/>
      <c r="HV261"/>
      <c r="HW261"/>
      <c r="HX261"/>
      <c r="HY261"/>
      <c r="HZ261"/>
      <c r="IA261"/>
      <c r="IB261"/>
      <c r="IC261"/>
      <c r="ID261"/>
      <c r="IE261"/>
      <c r="IF261"/>
      <c r="IG261"/>
      <c r="IH261"/>
      <c r="II261"/>
      <c r="IJ261"/>
      <c r="IK261"/>
      <c r="IL261"/>
      <c r="IM261"/>
      <c r="IN261"/>
      <c r="IO261"/>
      <c r="IP261"/>
      <c r="IQ261"/>
      <c r="IR261"/>
      <c r="IS261"/>
      <c r="IT261"/>
      <c r="IU261"/>
      <c r="IV261"/>
      <c r="IW261"/>
      <c r="IX261"/>
      <c r="IY261"/>
      <c r="IZ261"/>
      <c r="JA261"/>
      <c r="JB261"/>
      <c r="JC261"/>
      <c r="JD261"/>
      <c r="JE261"/>
      <c r="JF261"/>
      <c r="JG261"/>
      <c r="JH261"/>
      <c r="JI261"/>
      <c r="JJ261"/>
      <c r="JK261"/>
      <c r="JL261"/>
      <c r="JM261"/>
      <c r="JN261"/>
      <c r="JO261"/>
      <c r="JP261"/>
      <c r="JQ261"/>
      <c r="JR261"/>
      <c r="JS261"/>
      <c r="JT261"/>
      <c r="JU261"/>
      <c r="JV261"/>
      <c r="JW261"/>
      <c r="JX261"/>
      <c r="JY261"/>
      <c r="JZ261"/>
      <c r="KA261"/>
      <c r="KB261"/>
      <c r="KC261"/>
      <c r="KD261"/>
      <c r="KE261"/>
      <c r="KF261"/>
      <c r="KG261"/>
      <c r="KH261"/>
      <c r="KI261"/>
      <c r="KJ261"/>
      <c r="KK261"/>
      <c r="KL261"/>
      <c r="KM261"/>
      <c r="KN261"/>
      <c r="KO261"/>
      <c r="KP261"/>
      <c r="KQ261"/>
      <c r="KR261"/>
      <c r="KS261"/>
      <c r="KT261"/>
      <c r="KU261"/>
      <c r="KV261"/>
      <c r="KW261"/>
      <c r="KX261"/>
      <c r="KY261"/>
      <c r="KZ261"/>
      <c r="LA261"/>
      <c r="LB261"/>
      <c r="LC261"/>
      <c r="LD261"/>
      <c r="LE261"/>
      <c r="LF261"/>
      <c r="LG261"/>
      <c r="LH261"/>
      <c r="LI261"/>
      <c r="LJ261"/>
      <c r="LK261"/>
      <c r="LL261"/>
      <c r="LM261"/>
      <c r="LN261"/>
      <c r="LO261"/>
      <c r="LP261"/>
      <c r="LQ261"/>
      <c r="LR261"/>
      <c r="LS261"/>
      <c r="LT261"/>
      <c r="LU261"/>
      <c r="LV261"/>
      <c r="LW261"/>
      <c r="LX261"/>
      <c r="LY261"/>
      <c r="LZ261"/>
      <c r="MA261"/>
      <c r="MB261"/>
      <c r="MC261"/>
      <c r="MD261"/>
      <c r="ME261"/>
      <c r="MF261"/>
      <c r="MG261"/>
      <c r="MH261"/>
      <c r="MI261"/>
      <c r="MJ261"/>
      <c r="MK261"/>
      <c r="ML261"/>
      <c r="MM261"/>
      <c r="MN261"/>
      <c r="MO261"/>
      <c r="MP261"/>
      <c r="MQ261"/>
      <c r="MR261"/>
      <c r="MS261"/>
      <c r="MT261"/>
      <c r="MU261"/>
      <c r="MV261"/>
      <c r="MW261"/>
      <c r="MX261"/>
      <c r="MY261"/>
      <c r="MZ261"/>
      <c r="NA261"/>
      <c r="NB261"/>
      <c r="NC261"/>
      <c r="ND261"/>
      <c r="NE261"/>
      <c r="NF261"/>
      <c r="NG261"/>
      <c r="NH261"/>
      <c r="NI261"/>
      <c r="NJ261"/>
      <c r="NK261"/>
      <c r="NL261"/>
      <c r="NM261"/>
      <c r="NN261"/>
      <c r="NO261"/>
      <c r="NP261"/>
      <c r="NQ261"/>
      <c r="NR261"/>
      <c r="NS261"/>
      <c r="NT261"/>
      <c r="NU261"/>
      <c r="NV261"/>
      <c r="NW261"/>
      <c r="NX261"/>
      <c r="NY261"/>
      <c r="NZ261"/>
      <c r="OA261"/>
      <c r="OB261"/>
      <c r="OC261"/>
      <c r="OD261"/>
      <c r="OE261"/>
      <c r="OF261"/>
      <c r="OG261"/>
      <c r="OH261"/>
      <c r="OI261"/>
      <c r="OJ261"/>
      <c r="OK261"/>
      <c r="OL261"/>
      <c r="OM261"/>
      <c r="ON261"/>
      <c r="OO261"/>
      <c r="OP261"/>
      <c r="OQ261"/>
      <c r="OR261"/>
      <c r="OS261"/>
      <c r="OT261"/>
      <c r="OU261"/>
      <c r="OV261"/>
      <c r="OW261"/>
      <c r="OX261"/>
      <c r="OY261"/>
      <c r="OZ261"/>
      <c r="PA261"/>
      <c r="PB261"/>
      <c r="PC261"/>
      <c r="PD261"/>
      <c r="PE261"/>
      <c r="PF261"/>
      <c r="PG261"/>
      <c r="PH261"/>
      <c r="PI261"/>
      <c r="PJ261"/>
      <c r="PK261"/>
      <c r="PL261"/>
      <c r="PM261"/>
      <c r="PN261"/>
      <c r="PO261"/>
      <c r="PP261"/>
      <c r="PQ261"/>
      <c r="PR261"/>
      <c r="PS261"/>
      <c r="PT261"/>
      <c r="PU261"/>
      <c r="PV261"/>
      <c r="PW261"/>
      <c r="PX261"/>
      <c r="PY261"/>
      <c r="PZ261"/>
      <c r="QA261"/>
      <c r="QB261"/>
      <c r="QC261"/>
      <c r="QD261"/>
      <c r="QE261"/>
      <c r="QF261"/>
      <c r="QG261"/>
      <c r="QH261"/>
      <c r="QI261"/>
      <c r="QJ261"/>
      <c r="QK261"/>
      <c r="QL261"/>
      <c r="QM261"/>
      <c r="QN261"/>
      <c r="QO261"/>
      <c r="QP261"/>
      <c r="QQ261"/>
      <c r="QR261"/>
      <c r="QS261"/>
      <c r="QT261"/>
      <c r="QU261"/>
      <c r="QV261"/>
      <c r="QW261"/>
      <c r="QX261"/>
      <c r="QY261"/>
      <c r="QZ261"/>
      <c r="RA261"/>
      <c r="RB261"/>
      <c r="RC261"/>
      <c r="RD261"/>
      <c r="RE261"/>
      <c r="RF261"/>
      <c r="RG261"/>
      <c r="RH261"/>
      <c r="RI261"/>
      <c r="RJ261"/>
      <c r="RK261"/>
      <c r="RL261"/>
      <c r="RM261"/>
      <c r="RN261"/>
      <c r="RO261"/>
      <c r="RP261"/>
      <c r="RQ261"/>
      <c r="RR261"/>
      <c r="RS261"/>
      <c r="RT261"/>
      <c r="RU261"/>
      <c r="RV261"/>
      <c r="RW261"/>
      <c r="RX261"/>
      <c r="RY261"/>
      <c r="RZ261"/>
      <c r="SA261"/>
      <c r="SB261"/>
      <c r="SC261"/>
      <c r="SD261"/>
      <c r="SE261"/>
      <c r="SF261"/>
      <c r="SG261"/>
      <c r="SH261"/>
      <c r="SI261"/>
      <c r="SJ261"/>
      <c r="SK261"/>
      <c r="SL261"/>
      <c r="SM261"/>
      <c r="SN261"/>
      <c r="SO261"/>
      <c r="SP261"/>
      <c r="SQ261"/>
      <c r="SR261"/>
      <c r="SS261"/>
      <c r="ST261"/>
      <c r="SU261"/>
      <c r="SV261"/>
      <c r="SW261"/>
      <c r="SX261"/>
      <c r="SY261"/>
      <c r="SZ261"/>
      <c r="TA261"/>
      <c r="TB261"/>
      <c r="TC261"/>
      <c r="TD261"/>
      <c r="TE261"/>
      <c r="TF261"/>
      <c r="TG261"/>
      <c r="TH261"/>
      <c r="TI261"/>
      <c r="TJ261"/>
      <c r="TK261"/>
      <c r="TL261"/>
      <c r="TM261"/>
      <c r="TN261"/>
      <c r="TO261"/>
      <c r="TP261"/>
      <c r="TQ261"/>
      <c r="TR261"/>
      <c r="TS261"/>
      <c r="TT261"/>
      <c r="TU261"/>
      <c r="TV261"/>
      <c r="TW261"/>
      <c r="TX261"/>
      <c r="TY261"/>
      <c r="TZ261"/>
      <c r="UA261"/>
      <c r="UB261"/>
      <c r="UC261"/>
      <c r="UD261"/>
      <c r="UE261"/>
      <c r="UF261"/>
      <c r="UG261"/>
      <c r="UH261"/>
      <c r="UI261"/>
      <c r="UJ261"/>
      <c r="UK261"/>
      <c r="UL261"/>
      <c r="UM261"/>
      <c r="UN261"/>
      <c r="UO261"/>
      <c r="UP261"/>
      <c r="UQ261"/>
      <c r="UR261"/>
      <c r="US261"/>
      <c r="UT261"/>
      <c r="UU261"/>
      <c r="UV261"/>
      <c r="UW261"/>
      <c r="UX261"/>
      <c r="UY261"/>
      <c r="UZ261"/>
      <c r="VA261"/>
      <c r="VB261"/>
      <c r="VC261"/>
      <c r="VD261"/>
      <c r="VE261"/>
      <c r="VF261"/>
      <c r="VG261"/>
      <c r="VH261"/>
      <c r="VI261"/>
      <c r="VJ261"/>
      <c r="VK261"/>
      <c r="VL261"/>
      <c r="VM261"/>
      <c r="VN261"/>
      <c r="VO261"/>
      <c r="VP261"/>
      <c r="VQ261"/>
      <c r="VR261"/>
      <c r="VS261"/>
      <c r="VT261"/>
      <c r="VU261"/>
      <c r="VV261"/>
      <c r="VW261"/>
      <c r="VX261"/>
      <c r="VY261"/>
      <c r="VZ261"/>
      <c r="WA261"/>
      <c r="WB261"/>
      <c r="WC261"/>
      <c r="WD261"/>
      <c r="WE261"/>
      <c r="WF261"/>
      <c r="WG261"/>
      <c r="WH261"/>
      <c r="WI261"/>
      <c r="WJ261"/>
      <c r="WK261"/>
      <c r="WL261"/>
      <c r="WM261"/>
      <c r="WN261"/>
      <c r="WO261"/>
      <c r="WP261"/>
      <c r="WQ261"/>
      <c r="WR261"/>
      <c r="WS261"/>
      <c r="WT261"/>
      <c r="WU261"/>
      <c r="WV261"/>
      <c r="WW261"/>
      <c r="WX261"/>
      <c r="WY261"/>
      <c r="WZ261"/>
      <c r="XA261"/>
      <c r="XB261"/>
      <c r="XC261"/>
      <c r="XD261"/>
      <c r="XE261"/>
      <c r="XF261"/>
      <c r="XG261"/>
      <c r="XH261"/>
      <c r="XI261"/>
      <c r="XJ261"/>
      <c r="XK261"/>
      <c r="XL261"/>
      <c r="XM261"/>
      <c r="XN261"/>
      <c r="XO261"/>
      <c r="XP261"/>
      <c r="XQ261"/>
      <c r="XR261"/>
      <c r="XS261"/>
      <c r="XT261"/>
      <c r="XU261"/>
      <c r="XV261"/>
      <c r="XW261"/>
      <c r="XX261"/>
      <c r="XY261"/>
      <c r="XZ261"/>
      <c r="YA261"/>
      <c r="YB261"/>
      <c r="YC261"/>
      <c r="YD261"/>
      <c r="YE261"/>
      <c r="YF261"/>
      <c r="YG261"/>
      <c r="YH261"/>
      <c r="YI261"/>
      <c r="YJ261"/>
      <c r="YK261"/>
      <c r="YL261"/>
      <c r="YM261"/>
      <c r="YN261"/>
      <c r="YO261"/>
      <c r="YP261"/>
      <c r="YQ261"/>
      <c r="YR261"/>
      <c r="YS261"/>
      <c r="YT261"/>
      <c r="YU261"/>
      <c r="YV261"/>
      <c r="YW261"/>
      <c r="YX261"/>
      <c r="YY261"/>
      <c r="YZ261"/>
      <c r="ZA261"/>
      <c r="ZB261"/>
      <c r="ZC261"/>
      <c r="ZD261"/>
      <c r="ZE261"/>
      <c r="ZF261"/>
      <c r="ZG261"/>
      <c r="ZH261"/>
      <c r="ZI261"/>
      <c r="ZJ261"/>
      <c r="ZK261"/>
      <c r="ZL261"/>
      <c r="ZM261"/>
      <c r="ZN261"/>
      <c r="ZO261"/>
      <c r="ZP261"/>
      <c r="ZQ261"/>
      <c r="ZR261"/>
      <c r="ZS261"/>
      <c r="ZT261"/>
      <c r="ZU261"/>
      <c r="ZV261"/>
      <c r="ZW261"/>
      <c r="ZX261"/>
      <c r="ZY261"/>
      <c r="ZZ261" s="52"/>
      <c r="AAA261" s="192"/>
      <c r="AAD261" s="90"/>
      <c r="AAE261" s="520">
        <f>IF(AND(S.AC.InvolveMeeting1="Y",S.AC.CommitteeInvolved="Y"),1,0)</f>
        <v>0</v>
      </c>
      <c r="AAF261" s="90" t="s">
        <v>0</v>
      </c>
      <c r="AAG261" s="73">
        <f t="shared" si="204"/>
        <v>2</v>
      </c>
      <c r="AAH261" s="73">
        <f t="shared" si="203"/>
        <v>2</v>
      </c>
      <c r="AAI261" s="60"/>
      <c r="AAJ261" s="55"/>
      <c r="AAK261" s="55"/>
      <c r="AAL261" s="90"/>
    </row>
    <row r="262" spans="1:714" s="23" customFormat="1" ht="15" hidden="1" customHeight="1" outlineLevel="2">
      <c r="A262" s="171"/>
      <c r="B262" s="615" t="s">
        <v>155</v>
      </c>
      <c r="C262" s="362" t="s">
        <v>0</v>
      </c>
      <c r="D262" s="380"/>
      <c r="E262" s="342">
        <f t="shared" ref="E262:E265" si="205">NETWORKDAYS(G262,H262,S.DDL_DEQClosed)</f>
        <v>1</v>
      </c>
      <c r="F262" s="457">
        <f t="shared" ref="F262:F265" ca="1" si="206">IF(YEAR(H262)&gt;2000,NETWORKDAYS(TODAY(),H262,S.DDL_DEQClosed),0)</f>
        <v>0</v>
      </c>
      <c r="G262" s="451">
        <f t="shared" si="201"/>
        <v>2</v>
      </c>
      <c r="H262" s="343">
        <f t="shared" ref="H262:H265" si="207">AAH262</f>
        <v>2</v>
      </c>
      <c r="I262" s="244"/>
      <c r="J262" s="193"/>
      <c r="K262" s="193"/>
      <c r="L262" s="46"/>
      <c r="M262" s="46"/>
      <c r="N262" s="46"/>
      <c r="O262" s="46"/>
      <c r="P262" s="46"/>
      <c r="Q262" s="46"/>
      <c r="R262" s="46"/>
      <c r="S262" s="46"/>
      <c r="T262" s="46"/>
      <c r="U262" s="46"/>
      <c r="V262" s="46"/>
      <c r="W262" s="46"/>
      <c r="X262" s="46"/>
      <c r="Y262" s="46"/>
      <c r="Z262" s="46"/>
      <c r="AA262" s="46"/>
      <c r="AB262" s="46"/>
      <c r="AC262" s="46"/>
      <c r="AD262" s="46"/>
      <c r="AE262" s="46"/>
      <c r="AF262" s="46"/>
      <c r="AG262" s="46"/>
      <c r="AH262" s="46"/>
      <c r="AI262" s="46"/>
      <c r="AJ262" s="46"/>
      <c r="AK262" s="46"/>
      <c r="AL262" s="46"/>
      <c r="AM262" s="46"/>
      <c r="AN262" s="46"/>
      <c r="AO262" s="46"/>
      <c r="AP262" s="46"/>
      <c r="AQ262" s="46"/>
      <c r="AR262" s="46"/>
      <c r="AS262" s="46"/>
      <c r="AT262" s="46"/>
      <c r="AU262" s="46"/>
      <c r="AV262" s="46"/>
      <c r="AW262" s="46"/>
      <c r="AX262" s="46"/>
      <c r="AY262" s="46"/>
      <c r="AZ262" s="46"/>
      <c r="BA262" s="46"/>
      <c r="BB262" s="46"/>
      <c r="BC262" s="46"/>
      <c r="BD262" s="46"/>
      <c r="BE262" s="46"/>
      <c r="BF262" s="46"/>
      <c r="BG262" s="46"/>
      <c r="BH262" s="46"/>
      <c r="BI262" s="46"/>
      <c r="BJ262" s="46"/>
      <c r="BK262" s="46"/>
      <c r="BL262" s="46"/>
      <c r="BM262" s="46"/>
      <c r="BN262" s="46"/>
      <c r="BO262" s="46"/>
      <c r="BP262" s="46"/>
      <c r="BQ262" s="46"/>
      <c r="BR262" s="46"/>
      <c r="BS262" s="46"/>
      <c r="BT262" s="46"/>
      <c r="BU262" s="46"/>
      <c r="BV262" s="46"/>
      <c r="BW262" s="46"/>
      <c r="BX262" s="46"/>
      <c r="BY262" s="46"/>
      <c r="BZ262" s="46"/>
      <c r="CA262" s="46"/>
      <c r="CB262" s="46"/>
      <c r="CC262" s="46"/>
      <c r="CD262" s="46"/>
      <c r="CE262" s="46"/>
      <c r="CF262" s="46"/>
      <c r="CG262" s="46"/>
      <c r="CH262" s="46"/>
      <c r="CI262" s="46"/>
      <c r="CJ262" s="46"/>
      <c r="CK262" s="46"/>
      <c r="CL262" s="46"/>
      <c r="CM262" s="46"/>
      <c r="CN262" s="46"/>
      <c r="CO262" s="46"/>
      <c r="CP262" s="46"/>
      <c r="CQ262" s="46"/>
      <c r="CR262" s="46"/>
      <c r="CS262" s="46"/>
      <c r="CT262" s="46"/>
      <c r="CU262" s="46"/>
      <c r="CV262" s="46"/>
      <c r="CW262" s="46"/>
      <c r="CX262" s="46"/>
      <c r="CY262" s="46"/>
      <c r="CZ262" s="46"/>
      <c r="DA262" s="46"/>
      <c r="DB262" s="46"/>
      <c r="DC262" s="46"/>
      <c r="DD262" s="46"/>
      <c r="DE262" s="46"/>
      <c r="DF262" s="46"/>
      <c r="DG262" s="46"/>
      <c r="DH262" s="46"/>
      <c r="DI262" s="46"/>
      <c r="DJ262" s="46"/>
      <c r="DK262" s="46"/>
      <c r="DL262" s="46"/>
      <c r="DM262" s="46"/>
      <c r="DN262" s="46"/>
      <c r="DO262" s="46"/>
      <c r="DP262" s="46"/>
      <c r="DQ262"/>
      <c r="DR262"/>
      <c r="DS262"/>
      <c r="DT262"/>
      <c r="DU262"/>
      <c r="DV262"/>
      <c r="DW262"/>
      <c r="DX262"/>
      <c r="DY262"/>
      <c r="DZ262"/>
      <c r="EA262"/>
      <c r="EB262"/>
      <c r="EC262"/>
      <c r="ED262"/>
      <c r="EE262"/>
      <c r="EF262"/>
      <c r="EG262"/>
      <c r="EH262"/>
      <c r="EI262"/>
      <c r="EJ262"/>
      <c r="EK262"/>
      <c r="EL262"/>
      <c r="EM262"/>
      <c r="EN262"/>
      <c r="EO262"/>
      <c r="EP262"/>
      <c r="EQ262"/>
      <c r="ER262"/>
      <c r="ES262"/>
      <c r="ET262"/>
      <c r="EU262"/>
      <c r="EV262"/>
      <c r="EW262"/>
      <c r="EX262"/>
      <c r="EY262"/>
      <c r="EZ262"/>
      <c r="FA262"/>
      <c r="FB262"/>
      <c r="FC262"/>
      <c r="FD262"/>
      <c r="FE262"/>
      <c r="FF262"/>
      <c r="FG262"/>
      <c r="FH262"/>
      <c r="FI262"/>
      <c r="FJ262"/>
      <c r="FK262"/>
      <c r="FL262"/>
      <c r="FM262"/>
      <c r="FN262"/>
      <c r="FO262"/>
      <c r="FP262"/>
      <c r="FQ262"/>
      <c r="FR262"/>
      <c r="FS262"/>
      <c r="FT262"/>
      <c r="FU262"/>
      <c r="FV262"/>
      <c r="FW262"/>
      <c r="FX262"/>
      <c r="FY262"/>
      <c r="FZ262"/>
      <c r="GA262"/>
      <c r="GB262"/>
      <c r="GC262"/>
      <c r="GD262"/>
      <c r="GE262"/>
      <c r="GF262"/>
      <c r="GG262"/>
      <c r="GH262"/>
      <c r="GI262"/>
      <c r="GJ262"/>
      <c r="GK262"/>
      <c r="GL262"/>
      <c r="GM262"/>
      <c r="GN262"/>
      <c r="GO262"/>
      <c r="GP262"/>
      <c r="GQ262"/>
      <c r="GR262"/>
      <c r="GS262"/>
      <c r="GT262"/>
      <c r="GU262"/>
      <c r="GV262"/>
      <c r="GW262"/>
      <c r="GX262"/>
      <c r="GY262"/>
      <c r="GZ262"/>
      <c r="HA262"/>
      <c r="HB262"/>
      <c r="HC262"/>
      <c r="HD262"/>
      <c r="HE262"/>
      <c r="HF262"/>
      <c r="HG262"/>
      <c r="HH262"/>
      <c r="HI262"/>
      <c r="HJ262"/>
      <c r="HK262"/>
      <c r="HL262"/>
      <c r="HM262"/>
      <c r="HN262"/>
      <c r="HO262"/>
      <c r="HP262"/>
      <c r="HQ262"/>
      <c r="HR262"/>
      <c r="HS262"/>
      <c r="HT262"/>
      <c r="HU262"/>
      <c r="HV262"/>
      <c r="HW262"/>
      <c r="HX262"/>
      <c r="HY262"/>
      <c r="HZ262"/>
      <c r="IA262"/>
      <c r="IB262"/>
      <c r="IC262"/>
      <c r="ID262"/>
      <c r="IE262"/>
      <c r="IF262"/>
      <c r="IG262"/>
      <c r="IH262"/>
      <c r="II262"/>
      <c r="IJ262"/>
      <c r="IK262"/>
      <c r="IL262"/>
      <c r="IM262"/>
      <c r="IN262"/>
      <c r="IO262"/>
      <c r="IP262"/>
      <c r="IQ262"/>
      <c r="IR262"/>
      <c r="IS262"/>
      <c r="IT262"/>
      <c r="IU262"/>
      <c r="IV262"/>
      <c r="IW262"/>
      <c r="IX262"/>
      <c r="IY262"/>
      <c r="IZ262"/>
      <c r="JA262"/>
      <c r="JB262"/>
      <c r="JC262"/>
      <c r="JD262"/>
      <c r="JE262"/>
      <c r="JF262"/>
      <c r="JG262"/>
      <c r="JH262"/>
      <c r="JI262"/>
      <c r="JJ262"/>
      <c r="JK262"/>
      <c r="JL262"/>
      <c r="JM262"/>
      <c r="JN262"/>
      <c r="JO262"/>
      <c r="JP262"/>
      <c r="JQ262"/>
      <c r="JR262"/>
      <c r="JS262"/>
      <c r="JT262"/>
      <c r="JU262"/>
      <c r="JV262"/>
      <c r="JW262"/>
      <c r="JX262"/>
      <c r="JY262"/>
      <c r="JZ262"/>
      <c r="KA262"/>
      <c r="KB262"/>
      <c r="KC262"/>
      <c r="KD262"/>
      <c r="KE262"/>
      <c r="KF262"/>
      <c r="KG262"/>
      <c r="KH262"/>
      <c r="KI262"/>
      <c r="KJ262"/>
      <c r="KK262"/>
      <c r="KL262"/>
      <c r="KM262"/>
      <c r="KN262"/>
      <c r="KO262"/>
      <c r="KP262"/>
      <c r="KQ262"/>
      <c r="KR262"/>
      <c r="KS262"/>
      <c r="KT262"/>
      <c r="KU262"/>
      <c r="KV262"/>
      <c r="KW262"/>
      <c r="KX262"/>
      <c r="KY262"/>
      <c r="KZ262"/>
      <c r="LA262"/>
      <c r="LB262"/>
      <c r="LC262"/>
      <c r="LD262"/>
      <c r="LE262"/>
      <c r="LF262"/>
      <c r="LG262"/>
      <c r="LH262"/>
      <c r="LI262"/>
      <c r="LJ262"/>
      <c r="LK262"/>
      <c r="LL262"/>
      <c r="LM262"/>
      <c r="LN262"/>
      <c r="LO262"/>
      <c r="LP262"/>
      <c r="LQ262"/>
      <c r="LR262"/>
      <c r="LS262"/>
      <c r="LT262"/>
      <c r="LU262"/>
      <c r="LV262"/>
      <c r="LW262"/>
      <c r="LX262"/>
      <c r="LY262"/>
      <c r="LZ262"/>
      <c r="MA262"/>
      <c r="MB262"/>
      <c r="MC262"/>
      <c r="MD262"/>
      <c r="ME262"/>
      <c r="MF262"/>
      <c r="MG262"/>
      <c r="MH262"/>
      <c r="MI262"/>
      <c r="MJ262"/>
      <c r="MK262"/>
      <c r="ML262"/>
      <c r="MM262"/>
      <c r="MN262"/>
      <c r="MO262"/>
      <c r="MP262"/>
      <c r="MQ262"/>
      <c r="MR262"/>
      <c r="MS262"/>
      <c r="MT262"/>
      <c r="MU262"/>
      <c r="MV262"/>
      <c r="MW262"/>
      <c r="MX262"/>
      <c r="MY262"/>
      <c r="MZ262"/>
      <c r="NA262"/>
      <c r="NB262"/>
      <c r="NC262"/>
      <c r="ND262"/>
      <c r="NE262"/>
      <c r="NF262"/>
      <c r="NG262"/>
      <c r="NH262"/>
      <c r="NI262"/>
      <c r="NJ262"/>
      <c r="NK262"/>
      <c r="NL262"/>
      <c r="NM262"/>
      <c r="NN262"/>
      <c r="NO262"/>
      <c r="NP262"/>
      <c r="NQ262"/>
      <c r="NR262"/>
      <c r="NS262"/>
      <c r="NT262"/>
      <c r="NU262"/>
      <c r="NV262"/>
      <c r="NW262"/>
      <c r="NX262"/>
      <c r="NY262"/>
      <c r="NZ262"/>
      <c r="OA262"/>
      <c r="OB262"/>
      <c r="OC262"/>
      <c r="OD262"/>
      <c r="OE262"/>
      <c r="OF262"/>
      <c r="OG262"/>
      <c r="OH262"/>
      <c r="OI262"/>
      <c r="OJ262"/>
      <c r="OK262"/>
      <c r="OL262"/>
      <c r="OM262"/>
      <c r="ON262"/>
      <c r="OO262"/>
      <c r="OP262"/>
      <c r="OQ262"/>
      <c r="OR262"/>
      <c r="OS262"/>
      <c r="OT262"/>
      <c r="OU262"/>
      <c r="OV262"/>
      <c r="OW262"/>
      <c r="OX262"/>
      <c r="OY262"/>
      <c r="OZ262"/>
      <c r="PA262"/>
      <c r="PB262"/>
      <c r="PC262"/>
      <c r="PD262"/>
      <c r="PE262"/>
      <c r="PF262"/>
      <c r="PG262"/>
      <c r="PH262"/>
      <c r="PI262"/>
      <c r="PJ262"/>
      <c r="PK262"/>
      <c r="PL262"/>
      <c r="PM262"/>
      <c r="PN262"/>
      <c r="PO262"/>
      <c r="PP262"/>
      <c r="PQ262"/>
      <c r="PR262"/>
      <c r="PS262"/>
      <c r="PT262"/>
      <c r="PU262"/>
      <c r="PV262"/>
      <c r="PW262"/>
      <c r="PX262"/>
      <c r="PY262"/>
      <c r="PZ262"/>
      <c r="QA262"/>
      <c r="QB262"/>
      <c r="QC262"/>
      <c r="QD262"/>
      <c r="QE262"/>
      <c r="QF262"/>
      <c r="QG262"/>
      <c r="QH262"/>
      <c r="QI262"/>
      <c r="QJ262"/>
      <c r="QK262"/>
      <c r="QL262"/>
      <c r="QM262"/>
      <c r="QN262"/>
      <c r="QO262"/>
      <c r="QP262"/>
      <c r="QQ262"/>
      <c r="QR262"/>
      <c r="QS262"/>
      <c r="QT262"/>
      <c r="QU262"/>
      <c r="QV262"/>
      <c r="QW262"/>
      <c r="QX262"/>
      <c r="QY262"/>
      <c r="QZ262"/>
      <c r="RA262"/>
      <c r="RB262"/>
      <c r="RC262"/>
      <c r="RD262"/>
      <c r="RE262"/>
      <c r="RF262"/>
      <c r="RG262"/>
      <c r="RH262"/>
      <c r="RI262"/>
      <c r="RJ262"/>
      <c r="RK262"/>
      <c r="RL262"/>
      <c r="RM262"/>
      <c r="RN262"/>
      <c r="RO262"/>
      <c r="RP262"/>
      <c r="RQ262"/>
      <c r="RR262"/>
      <c r="RS262"/>
      <c r="RT262"/>
      <c r="RU262"/>
      <c r="RV262"/>
      <c r="RW262"/>
      <c r="RX262"/>
      <c r="RY262"/>
      <c r="RZ262"/>
      <c r="SA262"/>
      <c r="SB262"/>
      <c r="SC262"/>
      <c r="SD262"/>
      <c r="SE262"/>
      <c r="SF262"/>
      <c r="SG262"/>
      <c r="SH262"/>
      <c r="SI262"/>
      <c r="SJ262"/>
      <c r="SK262"/>
      <c r="SL262"/>
      <c r="SM262"/>
      <c r="SN262"/>
      <c r="SO262"/>
      <c r="SP262"/>
      <c r="SQ262"/>
      <c r="SR262"/>
      <c r="SS262"/>
      <c r="ST262"/>
      <c r="SU262"/>
      <c r="SV262"/>
      <c r="SW262"/>
      <c r="SX262"/>
      <c r="SY262"/>
      <c r="SZ262"/>
      <c r="TA262"/>
      <c r="TB262"/>
      <c r="TC262"/>
      <c r="TD262"/>
      <c r="TE262"/>
      <c r="TF262"/>
      <c r="TG262"/>
      <c r="TH262"/>
      <c r="TI262"/>
      <c r="TJ262"/>
      <c r="TK262"/>
      <c r="TL262"/>
      <c r="TM262"/>
      <c r="TN262"/>
      <c r="TO262"/>
      <c r="TP262"/>
      <c r="TQ262"/>
      <c r="TR262"/>
      <c r="TS262"/>
      <c r="TT262"/>
      <c r="TU262"/>
      <c r="TV262"/>
      <c r="TW262"/>
      <c r="TX262"/>
      <c r="TY262"/>
      <c r="TZ262"/>
      <c r="UA262"/>
      <c r="UB262"/>
      <c r="UC262"/>
      <c r="UD262"/>
      <c r="UE262"/>
      <c r="UF262"/>
      <c r="UG262"/>
      <c r="UH262"/>
      <c r="UI262"/>
      <c r="UJ262"/>
      <c r="UK262"/>
      <c r="UL262"/>
      <c r="UM262"/>
      <c r="UN262"/>
      <c r="UO262"/>
      <c r="UP262"/>
      <c r="UQ262"/>
      <c r="UR262"/>
      <c r="US262"/>
      <c r="UT262"/>
      <c r="UU262"/>
      <c r="UV262"/>
      <c r="UW262"/>
      <c r="UX262"/>
      <c r="UY262"/>
      <c r="UZ262"/>
      <c r="VA262"/>
      <c r="VB262"/>
      <c r="VC262"/>
      <c r="VD262"/>
      <c r="VE262"/>
      <c r="VF262"/>
      <c r="VG262"/>
      <c r="VH262"/>
      <c r="VI262"/>
      <c r="VJ262"/>
      <c r="VK262"/>
      <c r="VL262"/>
      <c r="VM262"/>
      <c r="VN262"/>
      <c r="VO262"/>
      <c r="VP262"/>
      <c r="VQ262"/>
      <c r="VR262"/>
      <c r="VS262"/>
      <c r="VT262"/>
      <c r="VU262"/>
      <c r="VV262"/>
      <c r="VW262"/>
      <c r="VX262"/>
      <c r="VY262"/>
      <c r="VZ262"/>
      <c r="WA262"/>
      <c r="WB262"/>
      <c r="WC262"/>
      <c r="WD262"/>
      <c r="WE262"/>
      <c r="WF262"/>
      <c r="WG262"/>
      <c r="WH262"/>
      <c r="WI262"/>
      <c r="WJ262"/>
      <c r="WK262"/>
      <c r="WL262"/>
      <c r="WM262"/>
      <c r="WN262"/>
      <c r="WO262"/>
      <c r="WP262"/>
      <c r="WQ262"/>
      <c r="WR262"/>
      <c r="WS262"/>
      <c r="WT262"/>
      <c r="WU262"/>
      <c r="WV262"/>
      <c r="WW262"/>
      <c r="WX262"/>
      <c r="WY262"/>
      <c r="WZ262"/>
      <c r="XA262"/>
      <c r="XB262"/>
      <c r="XC262"/>
      <c r="XD262"/>
      <c r="XE262"/>
      <c r="XF262"/>
      <c r="XG262"/>
      <c r="XH262"/>
      <c r="XI262"/>
      <c r="XJ262"/>
      <c r="XK262"/>
      <c r="XL262"/>
      <c r="XM262"/>
      <c r="XN262"/>
      <c r="XO262"/>
      <c r="XP262"/>
      <c r="XQ262"/>
      <c r="XR262"/>
      <c r="XS262"/>
      <c r="XT262"/>
      <c r="XU262"/>
      <c r="XV262"/>
      <c r="XW262"/>
      <c r="XX262"/>
      <c r="XY262"/>
      <c r="XZ262"/>
      <c r="YA262"/>
      <c r="YB262"/>
      <c r="YC262"/>
      <c r="YD262"/>
      <c r="YE262"/>
      <c r="YF262"/>
      <c r="YG262"/>
      <c r="YH262"/>
      <c r="YI262"/>
      <c r="YJ262"/>
      <c r="YK262"/>
      <c r="YL262"/>
      <c r="YM262"/>
      <c r="YN262"/>
      <c r="YO262"/>
      <c r="YP262"/>
      <c r="YQ262"/>
      <c r="YR262"/>
      <c r="YS262"/>
      <c r="YT262"/>
      <c r="YU262"/>
      <c r="YV262"/>
      <c r="YW262"/>
      <c r="YX262"/>
      <c r="YY262"/>
      <c r="YZ262"/>
      <c r="ZA262"/>
      <c r="ZB262"/>
      <c r="ZC262"/>
      <c r="ZD262"/>
      <c r="ZE262"/>
      <c r="ZF262"/>
      <c r="ZG262"/>
      <c r="ZH262"/>
      <c r="ZI262"/>
      <c r="ZJ262"/>
      <c r="ZK262"/>
      <c r="ZL262"/>
      <c r="ZM262"/>
      <c r="ZN262"/>
      <c r="ZO262"/>
      <c r="ZP262"/>
      <c r="ZQ262"/>
      <c r="ZR262"/>
      <c r="ZS262"/>
      <c r="ZT262"/>
      <c r="ZU262"/>
      <c r="ZV262"/>
      <c r="ZW262"/>
      <c r="ZX262"/>
      <c r="ZY262"/>
      <c r="ZZ262" s="52"/>
      <c r="AAA262" s="192"/>
      <c r="AAD262" s="90"/>
      <c r="AAE262" s="520">
        <f>IF(AND(S.AC.InvolveMeeting3="Y",S.AC.CommitteeInvolved="Y"),1,0)</f>
        <v>0</v>
      </c>
      <c r="AAF262" s="90" t="s">
        <v>0</v>
      </c>
      <c r="AAG262" s="73">
        <f t="shared" si="204"/>
        <v>2</v>
      </c>
      <c r="AAH262" s="73">
        <f>G262</f>
        <v>2</v>
      </c>
      <c r="AAI262" s="60"/>
      <c r="AAJ262" s="55"/>
      <c r="AAK262" s="55"/>
      <c r="AAL262" s="90"/>
    </row>
    <row r="263" spans="1:714" s="23" customFormat="1" ht="15" hidden="1" customHeight="1" outlineLevel="2">
      <c r="A263" s="171"/>
      <c r="B263" s="615" t="s">
        <v>155</v>
      </c>
      <c r="C263" s="362" t="s">
        <v>0</v>
      </c>
      <c r="D263" s="380"/>
      <c r="E263" s="342">
        <f t="shared" si="205"/>
        <v>1</v>
      </c>
      <c r="F263" s="457">
        <f t="shared" ca="1" si="206"/>
        <v>0</v>
      </c>
      <c r="G263" s="451">
        <f t="shared" si="201"/>
        <v>2</v>
      </c>
      <c r="H263" s="343">
        <f t="shared" si="207"/>
        <v>2</v>
      </c>
      <c r="I263" s="244"/>
      <c r="J263" s="193"/>
      <c r="K263" s="193"/>
      <c r="L263" s="46"/>
      <c r="M263" s="46"/>
      <c r="N263" s="46"/>
      <c r="O263" s="46"/>
      <c r="P263" s="46"/>
      <c r="Q263" s="46"/>
      <c r="R263" s="46"/>
      <c r="S263" s="46"/>
      <c r="T263" s="46"/>
      <c r="U263" s="46"/>
      <c r="V263" s="46"/>
      <c r="W263" s="46"/>
      <c r="X263" s="46"/>
      <c r="Y263" s="46"/>
      <c r="Z263" s="46"/>
      <c r="AA263" s="46"/>
      <c r="AB263" s="46"/>
      <c r="AC263" s="46"/>
      <c r="AD263" s="46"/>
      <c r="AE263" s="46"/>
      <c r="AF263" s="46"/>
      <c r="AG263" s="46"/>
      <c r="AH263" s="46"/>
      <c r="AI263" s="46"/>
      <c r="AJ263" s="46"/>
      <c r="AK263" s="46"/>
      <c r="AL263" s="46"/>
      <c r="AM263" s="46"/>
      <c r="AN263" s="46"/>
      <c r="AO263" s="46"/>
      <c r="AP263" s="46"/>
      <c r="AQ263" s="46"/>
      <c r="AR263" s="46"/>
      <c r="AS263" s="46"/>
      <c r="AT263" s="46"/>
      <c r="AU263" s="46"/>
      <c r="AV263" s="46"/>
      <c r="AW263" s="46"/>
      <c r="AX263" s="46"/>
      <c r="AY263" s="46"/>
      <c r="AZ263" s="46"/>
      <c r="BA263" s="46"/>
      <c r="BB263" s="46"/>
      <c r="BC263" s="46"/>
      <c r="BD263" s="46"/>
      <c r="BE263" s="46"/>
      <c r="BF263" s="46"/>
      <c r="BG263" s="46"/>
      <c r="BH263" s="46"/>
      <c r="BI263" s="46"/>
      <c r="BJ263" s="46"/>
      <c r="BK263" s="46"/>
      <c r="BL263" s="46"/>
      <c r="BM263" s="46"/>
      <c r="BN263" s="46"/>
      <c r="BO263" s="46"/>
      <c r="BP263" s="46"/>
      <c r="BQ263" s="46"/>
      <c r="BR263" s="46"/>
      <c r="BS263" s="46"/>
      <c r="BT263" s="46"/>
      <c r="BU263" s="46"/>
      <c r="BV263" s="46"/>
      <c r="BW263" s="46"/>
      <c r="BX263" s="46"/>
      <c r="BY263" s="46"/>
      <c r="BZ263" s="46"/>
      <c r="CA263" s="46"/>
      <c r="CB263" s="46"/>
      <c r="CC263" s="46"/>
      <c r="CD263" s="46"/>
      <c r="CE263" s="46"/>
      <c r="CF263" s="46"/>
      <c r="CG263" s="46"/>
      <c r="CH263" s="46"/>
      <c r="CI263" s="46"/>
      <c r="CJ263" s="46"/>
      <c r="CK263" s="46"/>
      <c r="CL263" s="46"/>
      <c r="CM263" s="46"/>
      <c r="CN263" s="46"/>
      <c r="CO263" s="46"/>
      <c r="CP263" s="46"/>
      <c r="CQ263" s="46"/>
      <c r="CR263" s="46"/>
      <c r="CS263" s="46"/>
      <c r="CT263" s="46"/>
      <c r="CU263" s="46"/>
      <c r="CV263" s="46"/>
      <c r="CW263" s="46"/>
      <c r="CX263" s="46"/>
      <c r="CY263" s="46"/>
      <c r="CZ263" s="46"/>
      <c r="DA263" s="46"/>
      <c r="DB263" s="46"/>
      <c r="DC263" s="46"/>
      <c r="DD263" s="46"/>
      <c r="DE263" s="46"/>
      <c r="DF263" s="46"/>
      <c r="DG263" s="46"/>
      <c r="DH263" s="46"/>
      <c r="DI263" s="46"/>
      <c r="DJ263" s="46"/>
      <c r="DK263" s="46"/>
      <c r="DL263" s="46"/>
      <c r="DM263" s="46"/>
      <c r="DN263" s="46"/>
      <c r="DO263" s="46"/>
      <c r="DP263" s="46"/>
      <c r="DQ263"/>
      <c r="DR263"/>
      <c r="DS263"/>
      <c r="DT263"/>
      <c r="DU263"/>
      <c r="DV263"/>
      <c r="DW263"/>
      <c r="DX263"/>
      <c r="DY263"/>
      <c r="DZ263"/>
      <c r="EA263"/>
      <c r="EB263"/>
      <c r="EC263"/>
      <c r="ED263"/>
      <c r="EE263"/>
      <c r="EF263"/>
      <c r="EG263"/>
      <c r="EH263"/>
      <c r="EI263"/>
      <c r="EJ263"/>
      <c r="EK263"/>
      <c r="EL263"/>
      <c r="EM263"/>
      <c r="EN263"/>
      <c r="EO263"/>
      <c r="EP263"/>
      <c r="EQ263"/>
      <c r="ER263"/>
      <c r="ES263"/>
      <c r="ET263"/>
      <c r="EU263"/>
      <c r="EV263"/>
      <c r="EW263"/>
      <c r="EX263"/>
      <c r="EY263"/>
      <c r="EZ263"/>
      <c r="FA263"/>
      <c r="FB263"/>
      <c r="FC263"/>
      <c r="FD263"/>
      <c r="FE263"/>
      <c r="FF263"/>
      <c r="FG263"/>
      <c r="FH263"/>
      <c r="FI263"/>
      <c r="FJ263"/>
      <c r="FK263"/>
      <c r="FL263"/>
      <c r="FM263"/>
      <c r="FN263"/>
      <c r="FO263"/>
      <c r="FP263"/>
      <c r="FQ263"/>
      <c r="FR263"/>
      <c r="FS263"/>
      <c r="FT263"/>
      <c r="FU263"/>
      <c r="FV263"/>
      <c r="FW263"/>
      <c r="FX263"/>
      <c r="FY263"/>
      <c r="FZ263"/>
      <c r="GA263"/>
      <c r="GB263"/>
      <c r="GC263"/>
      <c r="GD263"/>
      <c r="GE263"/>
      <c r="GF263"/>
      <c r="GG263"/>
      <c r="GH263"/>
      <c r="GI263"/>
      <c r="GJ263"/>
      <c r="GK263"/>
      <c r="GL263"/>
      <c r="GM263"/>
      <c r="GN263"/>
      <c r="GO263"/>
      <c r="GP263"/>
      <c r="GQ263"/>
      <c r="GR263"/>
      <c r="GS263"/>
      <c r="GT263"/>
      <c r="GU263"/>
      <c r="GV263"/>
      <c r="GW263"/>
      <c r="GX263"/>
      <c r="GY263"/>
      <c r="GZ263"/>
      <c r="HA263"/>
      <c r="HB263"/>
      <c r="HC263"/>
      <c r="HD263"/>
      <c r="HE263"/>
      <c r="HF263"/>
      <c r="HG263"/>
      <c r="HH263"/>
      <c r="HI263"/>
      <c r="HJ263"/>
      <c r="HK263"/>
      <c r="HL263"/>
      <c r="HM263"/>
      <c r="HN263"/>
      <c r="HO263"/>
      <c r="HP263"/>
      <c r="HQ263"/>
      <c r="HR263"/>
      <c r="HS263"/>
      <c r="HT263"/>
      <c r="HU263"/>
      <c r="HV263"/>
      <c r="HW263"/>
      <c r="HX263"/>
      <c r="HY263"/>
      <c r="HZ263"/>
      <c r="IA263"/>
      <c r="IB263"/>
      <c r="IC263"/>
      <c r="ID263"/>
      <c r="IE263"/>
      <c r="IF263"/>
      <c r="IG263"/>
      <c r="IH263"/>
      <c r="II263"/>
      <c r="IJ263"/>
      <c r="IK263"/>
      <c r="IL263"/>
      <c r="IM263"/>
      <c r="IN263"/>
      <c r="IO263"/>
      <c r="IP263"/>
      <c r="IQ263"/>
      <c r="IR263"/>
      <c r="IS263"/>
      <c r="IT263"/>
      <c r="IU263"/>
      <c r="IV263"/>
      <c r="IW263"/>
      <c r="IX263"/>
      <c r="IY263"/>
      <c r="IZ263"/>
      <c r="JA263"/>
      <c r="JB263"/>
      <c r="JC263"/>
      <c r="JD263"/>
      <c r="JE263"/>
      <c r="JF263"/>
      <c r="JG263"/>
      <c r="JH263"/>
      <c r="JI263"/>
      <c r="JJ263"/>
      <c r="JK263"/>
      <c r="JL263"/>
      <c r="JM263"/>
      <c r="JN263"/>
      <c r="JO263"/>
      <c r="JP263"/>
      <c r="JQ263"/>
      <c r="JR263"/>
      <c r="JS263"/>
      <c r="JT263"/>
      <c r="JU263"/>
      <c r="JV263"/>
      <c r="JW263"/>
      <c r="JX263"/>
      <c r="JY263"/>
      <c r="JZ263"/>
      <c r="KA263"/>
      <c r="KB263"/>
      <c r="KC263"/>
      <c r="KD263"/>
      <c r="KE263"/>
      <c r="KF263"/>
      <c r="KG263"/>
      <c r="KH263"/>
      <c r="KI263"/>
      <c r="KJ263"/>
      <c r="KK263"/>
      <c r="KL263"/>
      <c r="KM263"/>
      <c r="KN263"/>
      <c r="KO263"/>
      <c r="KP263"/>
      <c r="KQ263"/>
      <c r="KR263"/>
      <c r="KS263"/>
      <c r="KT263"/>
      <c r="KU263"/>
      <c r="KV263"/>
      <c r="KW263"/>
      <c r="KX263"/>
      <c r="KY263"/>
      <c r="KZ263"/>
      <c r="LA263"/>
      <c r="LB263"/>
      <c r="LC263"/>
      <c r="LD263"/>
      <c r="LE263"/>
      <c r="LF263"/>
      <c r="LG263"/>
      <c r="LH263"/>
      <c r="LI263"/>
      <c r="LJ263"/>
      <c r="LK263"/>
      <c r="LL263"/>
      <c r="LM263"/>
      <c r="LN263"/>
      <c r="LO263"/>
      <c r="LP263"/>
      <c r="LQ263"/>
      <c r="LR263"/>
      <c r="LS263"/>
      <c r="LT263"/>
      <c r="LU263"/>
      <c r="LV263"/>
      <c r="LW263"/>
      <c r="LX263"/>
      <c r="LY263"/>
      <c r="LZ263"/>
      <c r="MA263"/>
      <c r="MB263"/>
      <c r="MC263"/>
      <c r="MD263"/>
      <c r="ME263"/>
      <c r="MF263"/>
      <c r="MG263"/>
      <c r="MH263"/>
      <c r="MI263"/>
      <c r="MJ263"/>
      <c r="MK263"/>
      <c r="ML263"/>
      <c r="MM263"/>
      <c r="MN263"/>
      <c r="MO263"/>
      <c r="MP263"/>
      <c r="MQ263"/>
      <c r="MR263"/>
      <c r="MS263"/>
      <c r="MT263"/>
      <c r="MU263"/>
      <c r="MV263"/>
      <c r="MW263"/>
      <c r="MX263"/>
      <c r="MY263"/>
      <c r="MZ263"/>
      <c r="NA263"/>
      <c r="NB263"/>
      <c r="NC263"/>
      <c r="ND263"/>
      <c r="NE263"/>
      <c r="NF263"/>
      <c r="NG263"/>
      <c r="NH263"/>
      <c r="NI263"/>
      <c r="NJ263"/>
      <c r="NK263"/>
      <c r="NL263"/>
      <c r="NM263"/>
      <c r="NN263"/>
      <c r="NO263"/>
      <c r="NP263"/>
      <c r="NQ263"/>
      <c r="NR263"/>
      <c r="NS263"/>
      <c r="NT263"/>
      <c r="NU263"/>
      <c r="NV263"/>
      <c r="NW263"/>
      <c r="NX263"/>
      <c r="NY263"/>
      <c r="NZ263"/>
      <c r="OA263"/>
      <c r="OB263"/>
      <c r="OC263"/>
      <c r="OD263"/>
      <c r="OE263"/>
      <c r="OF263"/>
      <c r="OG263"/>
      <c r="OH263"/>
      <c r="OI263"/>
      <c r="OJ263"/>
      <c r="OK263"/>
      <c r="OL263"/>
      <c r="OM263"/>
      <c r="ON263"/>
      <c r="OO263"/>
      <c r="OP263"/>
      <c r="OQ263"/>
      <c r="OR263"/>
      <c r="OS263"/>
      <c r="OT263"/>
      <c r="OU263"/>
      <c r="OV263"/>
      <c r="OW263"/>
      <c r="OX263"/>
      <c r="OY263"/>
      <c r="OZ263"/>
      <c r="PA263"/>
      <c r="PB263"/>
      <c r="PC263"/>
      <c r="PD263"/>
      <c r="PE263"/>
      <c r="PF263"/>
      <c r="PG263"/>
      <c r="PH263"/>
      <c r="PI263"/>
      <c r="PJ263"/>
      <c r="PK263"/>
      <c r="PL263"/>
      <c r="PM263"/>
      <c r="PN263"/>
      <c r="PO263"/>
      <c r="PP263"/>
      <c r="PQ263"/>
      <c r="PR263"/>
      <c r="PS263"/>
      <c r="PT263"/>
      <c r="PU263"/>
      <c r="PV263"/>
      <c r="PW263"/>
      <c r="PX263"/>
      <c r="PY263"/>
      <c r="PZ263"/>
      <c r="QA263"/>
      <c r="QB263"/>
      <c r="QC263"/>
      <c r="QD263"/>
      <c r="QE263"/>
      <c r="QF263"/>
      <c r="QG263"/>
      <c r="QH263"/>
      <c r="QI263"/>
      <c r="QJ263"/>
      <c r="QK263"/>
      <c r="QL263"/>
      <c r="QM263"/>
      <c r="QN263"/>
      <c r="QO263"/>
      <c r="QP263"/>
      <c r="QQ263"/>
      <c r="QR263"/>
      <c r="QS263"/>
      <c r="QT263"/>
      <c r="QU263"/>
      <c r="QV263"/>
      <c r="QW263"/>
      <c r="QX263"/>
      <c r="QY263"/>
      <c r="QZ263"/>
      <c r="RA263"/>
      <c r="RB263"/>
      <c r="RC263"/>
      <c r="RD263"/>
      <c r="RE263"/>
      <c r="RF263"/>
      <c r="RG263"/>
      <c r="RH263"/>
      <c r="RI263"/>
      <c r="RJ263"/>
      <c r="RK263"/>
      <c r="RL263"/>
      <c r="RM263"/>
      <c r="RN263"/>
      <c r="RO263"/>
      <c r="RP263"/>
      <c r="RQ263"/>
      <c r="RR263"/>
      <c r="RS263"/>
      <c r="RT263"/>
      <c r="RU263"/>
      <c r="RV263"/>
      <c r="RW263"/>
      <c r="RX263"/>
      <c r="RY263"/>
      <c r="RZ263"/>
      <c r="SA263"/>
      <c r="SB263"/>
      <c r="SC263"/>
      <c r="SD263"/>
      <c r="SE263"/>
      <c r="SF263"/>
      <c r="SG263"/>
      <c r="SH263"/>
      <c r="SI263"/>
      <c r="SJ263"/>
      <c r="SK263"/>
      <c r="SL263"/>
      <c r="SM263"/>
      <c r="SN263"/>
      <c r="SO263"/>
      <c r="SP263"/>
      <c r="SQ263"/>
      <c r="SR263"/>
      <c r="SS263"/>
      <c r="ST263"/>
      <c r="SU263"/>
      <c r="SV263"/>
      <c r="SW263"/>
      <c r="SX263"/>
      <c r="SY263"/>
      <c r="SZ263"/>
      <c r="TA263"/>
      <c r="TB263"/>
      <c r="TC263"/>
      <c r="TD263"/>
      <c r="TE263"/>
      <c r="TF263"/>
      <c r="TG263"/>
      <c r="TH263"/>
      <c r="TI263"/>
      <c r="TJ263"/>
      <c r="TK263"/>
      <c r="TL263"/>
      <c r="TM263"/>
      <c r="TN263"/>
      <c r="TO263"/>
      <c r="TP263"/>
      <c r="TQ263"/>
      <c r="TR263"/>
      <c r="TS263"/>
      <c r="TT263"/>
      <c r="TU263"/>
      <c r="TV263"/>
      <c r="TW263"/>
      <c r="TX263"/>
      <c r="TY263"/>
      <c r="TZ263"/>
      <c r="UA263"/>
      <c r="UB263"/>
      <c r="UC263"/>
      <c r="UD263"/>
      <c r="UE263"/>
      <c r="UF263"/>
      <c r="UG263"/>
      <c r="UH263"/>
      <c r="UI263"/>
      <c r="UJ263"/>
      <c r="UK263"/>
      <c r="UL263"/>
      <c r="UM263"/>
      <c r="UN263"/>
      <c r="UO263"/>
      <c r="UP263"/>
      <c r="UQ263"/>
      <c r="UR263"/>
      <c r="US263"/>
      <c r="UT263"/>
      <c r="UU263"/>
      <c r="UV263"/>
      <c r="UW263"/>
      <c r="UX263"/>
      <c r="UY263"/>
      <c r="UZ263"/>
      <c r="VA263"/>
      <c r="VB263"/>
      <c r="VC263"/>
      <c r="VD263"/>
      <c r="VE263"/>
      <c r="VF263"/>
      <c r="VG263"/>
      <c r="VH263"/>
      <c r="VI263"/>
      <c r="VJ263"/>
      <c r="VK263"/>
      <c r="VL263"/>
      <c r="VM263"/>
      <c r="VN263"/>
      <c r="VO263"/>
      <c r="VP263"/>
      <c r="VQ263"/>
      <c r="VR263"/>
      <c r="VS263"/>
      <c r="VT263"/>
      <c r="VU263"/>
      <c r="VV263"/>
      <c r="VW263"/>
      <c r="VX263"/>
      <c r="VY263"/>
      <c r="VZ263"/>
      <c r="WA263"/>
      <c r="WB263"/>
      <c r="WC263"/>
      <c r="WD263"/>
      <c r="WE263"/>
      <c r="WF263"/>
      <c r="WG263"/>
      <c r="WH263"/>
      <c r="WI263"/>
      <c r="WJ263"/>
      <c r="WK263"/>
      <c r="WL263"/>
      <c r="WM263"/>
      <c r="WN263"/>
      <c r="WO263"/>
      <c r="WP263"/>
      <c r="WQ263"/>
      <c r="WR263"/>
      <c r="WS263"/>
      <c r="WT263"/>
      <c r="WU263"/>
      <c r="WV263"/>
      <c r="WW263"/>
      <c r="WX263"/>
      <c r="WY263"/>
      <c r="WZ263"/>
      <c r="XA263"/>
      <c r="XB263"/>
      <c r="XC263"/>
      <c r="XD263"/>
      <c r="XE263"/>
      <c r="XF263"/>
      <c r="XG263"/>
      <c r="XH263"/>
      <c r="XI263"/>
      <c r="XJ263"/>
      <c r="XK263"/>
      <c r="XL263"/>
      <c r="XM263"/>
      <c r="XN263"/>
      <c r="XO263"/>
      <c r="XP263"/>
      <c r="XQ263"/>
      <c r="XR263"/>
      <c r="XS263"/>
      <c r="XT263"/>
      <c r="XU263"/>
      <c r="XV263"/>
      <c r="XW263"/>
      <c r="XX263"/>
      <c r="XY263"/>
      <c r="XZ263"/>
      <c r="YA263"/>
      <c r="YB263"/>
      <c r="YC263"/>
      <c r="YD263"/>
      <c r="YE263"/>
      <c r="YF263"/>
      <c r="YG263"/>
      <c r="YH263"/>
      <c r="YI263"/>
      <c r="YJ263"/>
      <c r="YK263"/>
      <c r="YL263"/>
      <c r="YM263"/>
      <c r="YN263"/>
      <c r="YO263"/>
      <c r="YP263"/>
      <c r="YQ263"/>
      <c r="YR263"/>
      <c r="YS263"/>
      <c r="YT263"/>
      <c r="YU263"/>
      <c r="YV263"/>
      <c r="YW263"/>
      <c r="YX263"/>
      <c r="YY263"/>
      <c r="YZ263"/>
      <c r="ZA263"/>
      <c r="ZB263"/>
      <c r="ZC263"/>
      <c r="ZD263"/>
      <c r="ZE263"/>
      <c r="ZF263"/>
      <c r="ZG263"/>
      <c r="ZH263"/>
      <c r="ZI263"/>
      <c r="ZJ263"/>
      <c r="ZK263"/>
      <c r="ZL263"/>
      <c r="ZM263"/>
      <c r="ZN263"/>
      <c r="ZO263"/>
      <c r="ZP263"/>
      <c r="ZQ263"/>
      <c r="ZR263"/>
      <c r="ZS263"/>
      <c r="ZT263"/>
      <c r="ZU263"/>
      <c r="ZV263"/>
      <c r="ZW263"/>
      <c r="ZX263"/>
      <c r="ZY263"/>
      <c r="ZZ263" s="52"/>
      <c r="AAA263" s="192"/>
      <c r="AAD263" s="90"/>
      <c r="AAE263" s="520">
        <f>IF(AND(S.AC.InvolveMeeting3="Y",S.AC.CommitteeInvolved="Y"),1,0)</f>
        <v>0</v>
      </c>
      <c r="AAF263" s="90" t="s">
        <v>0</v>
      </c>
      <c r="AAG263" s="73">
        <f t="shared" si="204"/>
        <v>2</v>
      </c>
      <c r="AAH263" s="73">
        <f>G263</f>
        <v>2</v>
      </c>
      <c r="AAI263" s="60"/>
      <c r="AAJ263" s="55"/>
      <c r="AAK263" s="55"/>
      <c r="AAL263" s="90"/>
    </row>
    <row r="264" spans="1:714" s="23" customFormat="1" ht="15" hidden="1" customHeight="1" outlineLevel="2">
      <c r="A264" s="171"/>
      <c r="B264" s="615" t="s">
        <v>155</v>
      </c>
      <c r="C264" s="362" t="s">
        <v>0</v>
      </c>
      <c r="D264" s="380"/>
      <c r="E264" s="342">
        <f t="shared" si="205"/>
        <v>1</v>
      </c>
      <c r="F264" s="457">
        <f t="shared" ca="1" si="206"/>
        <v>0</v>
      </c>
      <c r="G264" s="451">
        <f t="shared" si="201"/>
        <v>2</v>
      </c>
      <c r="H264" s="343">
        <f t="shared" si="207"/>
        <v>2</v>
      </c>
      <c r="I264" s="244"/>
      <c r="J264" s="193"/>
      <c r="K264" s="193"/>
      <c r="L264" s="46"/>
      <c r="M264" s="46"/>
      <c r="N264" s="46"/>
      <c r="O264" s="46"/>
      <c r="P264" s="46"/>
      <c r="Q264" s="46"/>
      <c r="R264" s="46"/>
      <c r="S264" s="46"/>
      <c r="T264" s="46"/>
      <c r="U264" s="46"/>
      <c r="V264" s="46"/>
      <c r="W264" s="46"/>
      <c r="X264" s="46"/>
      <c r="Y264" s="46"/>
      <c r="Z264" s="46"/>
      <c r="AA264" s="46"/>
      <c r="AB264" s="46"/>
      <c r="AC264" s="46"/>
      <c r="AD264" s="46"/>
      <c r="AE264" s="46"/>
      <c r="AF264" s="46"/>
      <c r="AG264" s="46"/>
      <c r="AH264" s="46"/>
      <c r="AI264" s="46"/>
      <c r="AJ264" s="46"/>
      <c r="AK264" s="46"/>
      <c r="AL264" s="46"/>
      <c r="AM264" s="46"/>
      <c r="AN264" s="46"/>
      <c r="AO264" s="46"/>
      <c r="AP264" s="46"/>
      <c r="AQ264" s="46"/>
      <c r="AR264" s="46"/>
      <c r="AS264" s="46"/>
      <c r="AT264" s="46"/>
      <c r="AU264" s="46"/>
      <c r="AV264" s="46"/>
      <c r="AW264" s="46"/>
      <c r="AX264" s="46"/>
      <c r="AY264" s="46"/>
      <c r="AZ264" s="46"/>
      <c r="BA264" s="46"/>
      <c r="BB264" s="46"/>
      <c r="BC264" s="46"/>
      <c r="BD264" s="46"/>
      <c r="BE264" s="46"/>
      <c r="BF264" s="46"/>
      <c r="BG264" s="46"/>
      <c r="BH264" s="46"/>
      <c r="BI264" s="46"/>
      <c r="BJ264" s="46"/>
      <c r="BK264" s="46"/>
      <c r="BL264" s="46"/>
      <c r="BM264" s="46"/>
      <c r="BN264" s="46"/>
      <c r="BO264" s="46"/>
      <c r="BP264" s="46"/>
      <c r="BQ264" s="46"/>
      <c r="BR264" s="46"/>
      <c r="BS264" s="46"/>
      <c r="BT264" s="46"/>
      <c r="BU264" s="46"/>
      <c r="BV264" s="46"/>
      <c r="BW264" s="46"/>
      <c r="BX264" s="46"/>
      <c r="BY264" s="46"/>
      <c r="BZ264" s="46"/>
      <c r="CA264" s="46"/>
      <c r="CB264" s="46"/>
      <c r="CC264" s="46"/>
      <c r="CD264" s="46"/>
      <c r="CE264" s="46"/>
      <c r="CF264" s="46"/>
      <c r="CG264" s="46"/>
      <c r="CH264" s="46"/>
      <c r="CI264" s="46"/>
      <c r="CJ264" s="46"/>
      <c r="CK264" s="46"/>
      <c r="CL264" s="46"/>
      <c r="CM264" s="46"/>
      <c r="CN264" s="46"/>
      <c r="CO264" s="46"/>
      <c r="CP264" s="46"/>
      <c r="CQ264" s="46"/>
      <c r="CR264" s="46"/>
      <c r="CS264" s="46"/>
      <c r="CT264" s="46"/>
      <c r="CU264" s="46"/>
      <c r="CV264" s="46"/>
      <c r="CW264" s="46"/>
      <c r="CX264" s="46"/>
      <c r="CY264" s="46"/>
      <c r="CZ264" s="46"/>
      <c r="DA264" s="46"/>
      <c r="DB264" s="46"/>
      <c r="DC264" s="46"/>
      <c r="DD264" s="46"/>
      <c r="DE264" s="46"/>
      <c r="DF264" s="46"/>
      <c r="DG264" s="46"/>
      <c r="DH264" s="46"/>
      <c r="DI264" s="46"/>
      <c r="DJ264" s="46"/>
      <c r="DK264" s="46"/>
      <c r="DL264" s="46"/>
      <c r="DM264" s="46"/>
      <c r="DN264" s="46"/>
      <c r="DO264" s="46"/>
      <c r="DP264" s="46"/>
      <c r="DQ264"/>
      <c r="DR264"/>
      <c r="DS264"/>
      <c r="DT264"/>
      <c r="DU264"/>
      <c r="DV264"/>
      <c r="DW264"/>
      <c r="DX264"/>
      <c r="DY264"/>
      <c r="DZ264"/>
      <c r="EA264"/>
      <c r="EB264"/>
      <c r="EC264"/>
      <c r="ED264"/>
      <c r="EE264"/>
      <c r="EF264"/>
      <c r="EG264"/>
      <c r="EH264"/>
      <c r="EI264"/>
      <c r="EJ264"/>
      <c r="EK264"/>
      <c r="EL264"/>
      <c r="EM264"/>
      <c r="EN264"/>
      <c r="EO264"/>
      <c r="EP264"/>
      <c r="EQ264"/>
      <c r="ER264"/>
      <c r="ES264"/>
      <c r="ET264"/>
      <c r="EU264"/>
      <c r="EV264"/>
      <c r="EW264"/>
      <c r="EX264"/>
      <c r="EY264"/>
      <c r="EZ264"/>
      <c r="FA264"/>
      <c r="FB264"/>
      <c r="FC264"/>
      <c r="FD264"/>
      <c r="FE264"/>
      <c r="FF264"/>
      <c r="FG264"/>
      <c r="FH264"/>
      <c r="FI264"/>
      <c r="FJ264"/>
      <c r="FK264"/>
      <c r="FL264"/>
      <c r="FM264"/>
      <c r="FN264"/>
      <c r="FO264"/>
      <c r="FP264"/>
      <c r="FQ264"/>
      <c r="FR264"/>
      <c r="FS264"/>
      <c r="FT264"/>
      <c r="FU264"/>
      <c r="FV264"/>
      <c r="FW264"/>
      <c r="FX264"/>
      <c r="FY264"/>
      <c r="FZ264"/>
      <c r="GA264"/>
      <c r="GB264"/>
      <c r="GC264"/>
      <c r="GD264"/>
      <c r="GE264"/>
      <c r="GF264"/>
      <c r="GG264"/>
      <c r="GH264"/>
      <c r="GI264"/>
      <c r="GJ264"/>
      <c r="GK264"/>
      <c r="GL264"/>
      <c r="GM264"/>
      <c r="GN264"/>
      <c r="GO264"/>
      <c r="GP264"/>
      <c r="GQ264"/>
      <c r="GR264"/>
      <c r="GS264"/>
      <c r="GT264"/>
      <c r="GU264"/>
      <c r="GV264"/>
      <c r="GW264"/>
      <c r="GX264"/>
      <c r="GY264"/>
      <c r="GZ264"/>
      <c r="HA264"/>
      <c r="HB264"/>
      <c r="HC264"/>
      <c r="HD264"/>
      <c r="HE264"/>
      <c r="HF264"/>
      <c r="HG264"/>
      <c r="HH264"/>
      <c r="HI264"/>
      <c r="HJ264"/>
      <c r="HK264"/>
      <c r="HL264"/>
      <c r="HM264"/>
      <c r="HN264"/>
      <c r="HO264"/>
      <c r="HP264"/>
      <c r="HQ264"/>
      <c r="HR264"/>
      <c r="HS264"/>
      <c r="HT264"/>
      <c r="HU264"/>
      <c r="HV264"/>
      <c r="HW264"/>
      <c r="HX264"/>
      <c r="HY264"/>
      <c r="HZ264"/>
      <c r="IA264"/>
      <c r="IB264"/>
      <c r="IC264"/>
      <c r="ID264"/>
      <c r="IE264"/>
      <c r="IF264"/>
      <c r="IG264"/>
      <c r="IH264"/>
      <c r="II264"/>
      <c r="IJ264"/>
      <c r="IK264"/>
      <c r="IL264"/>
      <c r="IM264"/>
      <c r="IN264"/>
      <c r="IO264"/>
      <c r="IP264"/>
      <c r="IQ264"/>
      <c r="IR264"/>
      <c r="IS264"/>
      <c r="IT264"/>
      <c r="IU264"/>
      <c r="IV264"/>
      <c r="IW264"/>
      <c r="IX264"/>
      <c r="IY264"/>
      <c r="IZ264"/>
      <c r="JA264"/>
      <c r="JB264"/>
      <c r="JC264"/>
      <c r="JD264"/>
      <c r="JE264"/>
      <c r="JF264"/>
      <c r="JG264"/>
      <c r="JH264"/>
      <c r="JI264"/>
      <c r="JJ264"/>
      <c r="JK264"/>
      <c r="JL264"/>
      <c r="JM264"/>
      <c r="JN264"/>
      <c r="JO264"/>
      <c r="JP264"/>
      <c r="JQ264"/>
      <c r="JR264"/>
      <c r="JS264"/>
      <c r="JT264"/>
      <c r="JU264"/>
      <c r="JV264"/>
      <c r="JW264"/>
      <c r="JX264"/>
      <c r="JY264"/>
      <c r="JZ264"/>
      <c r="KA264"/>
      <c r="KB264"/>
      <c r="KC264"/>
      <c r="KD264"/>
      <c r="KE264"/>
      <c r="KF264"/>
      <c r="KG264"/>
      <c r="KH264"/>
      <c r="KI264"/>
      <c r="KJ264"/>
      <c r="KK264"/>
      <c r="KL264"/>
      <c r="KM264"/>
      <c r="KN264"/>
      <c r="KO264"/>
      <c r="KP264"/>
      <c r="KQ264"/>
      <c r="KR264"/>
      <c r="KS264"/>
      <c r="KT264"/>
      <c r="KU264"/>
      <c r="KV264"/>
      <c r="KW264"/>
      <c r="KX264"/>
      <c r="KY264"/>
      <c r="KZ264"/>
      <c r="LA264"/>
      <c r="LB264"/>
      <c r="LC264"/>
      <c r="LD264"/>
      <c r="LE264"/>
      <c r="LF264"/>
      <c r="LG264"/>
      <c r="LH264"/>
      <c r="LI264"/>
      <c r="LJ264"/>
      <c r="LK264"/>
      <c r="LL264"/>
      <c r="LM264"/>
      <c r="LN264"/>
      <c r="LO264"/>
      <c r="LP264"/>
      <c r="LQ264"/>
      <c r="LR264"/>
      <c r="LS264"/>
      <c r="LT264"/>
      <c r="LU264"/>
      <c r="LV264"/>
      <c r="LW264"/>
      <c r="LX264"/>
      <c r="LY264"/>
      <c r="LZ264"/>
      <c r="MA264"/>
      <c r="MB264"/>
      <c r="MC264"/>
      <c r="MD264"/>
      <c r="ME264"/>
      <c r="MF264"/>
      <c r="MG264"/>
      <c r="MH264"/>
      <c r="MI264"/>
      <c r="MJ264"/>
      <c r="MK264"/>
      <c r="ML264"/>
      <c r="MM264"/>
      <c r="MN264"/>
      <c r="MO264"/>
      <c r="MP264"/>
      <c r="MQ264"/>
      <c r="MR264"/>
      <c r="MS264"/>
      <c r="MT264"/>
      <c r="MU264"/>
      <c r="MV264"/>
      <c r="MW264"/>
      <c r="MX264"/>
      <c r="MY264"/>
      <c r="MZ264"/>
      <c r="NA264"/>
      <c r="NB264"/>
      <c r="NC264"/>
      <c r="ND264"/>
      <c r="NE264"/>
      <c r="NF264"/>
      <c r="NG264"/>
      <c r="NH264"/>
      <c r="NI264"/>
      <c r="NJ264"/>
      <c r="NK264"/>
      <c r="NL264"/>
      <c r="NM264"/>
      <c r="NN264"/>
      <c r="NO264"/>
      <c r="NP264"/>
      <c r="NQ264"/>
      <c r="NR264"/>
      <c r="NS264"/>
      <c r="NT264"/>
      <c r="NU264"/>
      <c r="NV264"/>
      <c r="NW264"/>
      <c r="NX264"/>
      <c r="NY264"/>
      <c r="NZ264"/>
      <c r="OA264"/>
      <c r="OB264"/>
      <c r="OC264"/>
      <c r="OD264"/>
      <c r="OE264"/>
      <c r="OF264"/>
      <c r="OG264"/>
      <c r="OH264"/>
      <c r="OI264"/>
      <c r="OJ264"/>
      <c r="OK264"/>
      <c r="OL264"/>
      <c r="OM264"/>
      <c r="ON264"/>
      <c r="OO264"/>
      <c r="OP264"/>
      <c r="OQ264"/>
      <c r="OR264"/>
      <c r="OS264"/>
      <c r="OT264"/>
      <c r="OU264"/>
      <c r="OV264"/>
      <c r="OW264"/>
      <c r="OX264"/>
      <c r="OY264"/>
      <c r="OZ264"/>
      <c r="PA264"/>
      <c r="PB264"/>
      <c r="PC264"/>
      <c r="PD264"/>
      <c r="PE264"/>
      <c r="PF264"/>
      <c r="PG264"/>
      <c r="PH264"/>
      <c r="PI264"/>
      <c r="PJ264"/>
      <c r="PK264"/>
      <c r="PL264"/>
      <c r="PM264"/>
      <c r="PN264"/>
      <c r="PO264"/>
      <c r="PP264"/>
      <c r="PQ264"/>
      <c r="PR264"/>
      <c r="PS264"/>
      <c r="PT264"/>
      <c r="PU264"/>
      <c r="PV264"/>
      <c r="PW264"/>
      <c r="PX264"/>
      <c r="PY264"/>
      <c r="PZ264"/>
      <c r="QA264"/>
      <c r="QB264"/>
      <c r="QC264"/>
      <c r="QD264"/>
      <c r="QE264"/>
      <c r="QF264"/>
      <c r="QG264"/>
      <c r="QH264"/>
      <c r="QI264"/>
      <c r="QJ264"/>
      <c r="QK264"/>
      <c r="QL264"/>
      <c r="QM264"/>
      <c r="QN264"/>
      <c r="QO264"/>
      <c r="QP264"/>
      <c r="QQ264"/>
      <c r="QR264"/>
      <c r="QS264"/>
      <c r="QT264"/>
      <c r="QU264"/>
      <c r="QV264"/>
      <c r="QW264"/>
      <c r="QX264"/>
      <c r="QY264"/>
      <c r="QZ264"/>
      <c r="RA264"/>
      <c r="RB264"/>
      <c r="RC264"/>
      <c r="RD264"/>
      <c r="RE264"/>
      <c r="RF264"/>
      <c r="RG264"/>
      <c r="RH264"/>
      <c r="RI264"/>
      <c r="RJ264"/>
      <c r="RK264"/>
      <c r="RL264"/>
      <c r="RM264"/>
      <c r="RN264"/>
      <c r="RO264"/>
      <c r="RP264"/>
      <c r="RQ264"/>
      <c r="RR264"/>
      <c r="RS264"/>
      <c r="RT264"/>
      <c r="RU264"/>
      <c r="RV264"/>
      <c r="RW264"/>
      <c r="RX264"/>
      <c r="RY264"/>
      <c r="RZ264"/>
      <c r="SA264"/>
      <c r="SB264"/>
      <c r="SC264"/>
      <c r="SD264"/>
      <c r="SE264"/>
      <c r="SF264"/>
      <c r="SG264"/>
      <c r="SH264"/>
      <c r="SI264"/>
      <c r="SJ264"/>
      <c r="SK264"/>
      <c r="SL264"/>
      <c r="SM264"/>
      <c r="SN264"/>
      <c r="SO264"/>
      <c r="SP264"/>
      <c r="SQ264"/>
      <c r="SR264"/>
      <c r="SS264"/>
      <c r="ST264"/>
      <c r="SU264"/>
      <c r="SV264"/>
      <c r="SW264"/>
      <c r="SX264"/>
      <c r="SY264"/>
      <c r="SZ264"/>
      <c r="TA264"/>
      <c r="TB264"/>
      <c r="TC264"/>
      <c r="TD264"/>
      <c r="TE264"/>
      <c r="TF264"/>
      <c r="TG264"/>
      <c r="TH264"/>
      <c r="TI264"/>
      <c r="TJ264"/>
      <c r="TK264"/>
      <c r="TL264"/>
      <c r="TM264"/>
      <c r="TN264"/>
      <c r="TO264"/>
      <c r="TP264"/>
      <c r="TQ264"/>
      <c r="TR264"/>
      <c r="TS264"/>
      <c r="TT264"/>
      <c r="TU264"/>
      <c r="TV264"/>
      <c r="TW264"/>
      <c r="TX264"/>
      <c r="TY264"/>
      <c r="TZ264"/>
      <c r="UA264"/>
      <c r="UB264"/>
      <c r="UC264"/>
      <c r="UD264"/>
      <c r="UE264"/>
      <c r="UF264"/>
      <c r="UG264"/>
      <c r="UH264"/>
      <c r="UI264"/>
      <c r="UJ264"/>
      <c r="UK264"/>
      <c r="UL264"/>
      <c r="UM264"/>
      <c r="UN264"/>
      <c r="UO264"/>
      <c r="UP264"/>
      <c r="UQ264"/>
      <c r="UR264"/>
      <c r="US264"/>
      <c r="UT264"/>
      <c r="UU264"/>
      <c r="UV264"/>
      <c r="UW264"/>
      <c r="UX264"/>
      <c r="UY264"/>
      <c r="UZ264"/>
      <c r="VA264"/>
      <c r="VB264"/>
      <c r="VC264"/>
      <c r="VD264"/>
      <c r="VE264"/>
      <c r="VF264"/>
      <c r="VG264"/>
      <c r="VH264"/>
      <c r="VI264"/>
      <c r="VJ264"/>
      <c r="VK264"/>
      <c r="VL264"/>
      <c r="VM264"/>
      <c r="VN264"/>
      <c r="VO264"/>
      <c r="VP264"/>
      <c r="VQ264"/>
      <c r="VR264"/>
      <c r="VS264"/>
      <c r="VT264"/>
      <c r="VU264"/>
      <c r="VV264"/>
      <c r="VW264"/>
      <c r="VX264"/>
      <c r="VY264"/>
      <c r="VZ264"/>
      <c r="WA264"/>
      <c r="WB264"/>
      <c r="WC264"/>
      <c r="WD264"/>
      <c r="WE264"/>
      <c r="WF264"/>
      <c r="WG264"/>
      <c r="WH264"/>
      <c r="WI264"/>
      <c r="WJ264"/>
      <c r="WK264"/>
      <c r="WL264"/>
      <c r="WM264"/>
      <c r="WN264"/>
      <c r="WO264"/>
      <c r="WP264"/>
      <c r="WQ264"/>
      <c r="WR264"/>
      <c r="WS264"/>
      <c r="WT264"/>
      <c r="WU264"/>
      <c r="WV264"/>
      <c r="WW264"/>
      <c r="WX264"/>
      <c r="WY264"/>
      <c r="WZ264"/>
      <c r="XA264"/>
      <c r="XB264"/>
      <c r="XC264"/>
      <c r="XD264"/>
      <c r="XE264"/>
      <c r="XF264"/>
      <c r="XG264"/>
      <c r="XH264"/>
      <c r="XI264"/>
      <c r="XJ264"/>
      <c r="XK264"/>
      <c r="XL264"/>
      <c r="XM264"/>
      <c r="XN264"/>
      <c r="XO264"/>
      <c r="XP264"/>
      <c r="XQ264"/>
      <c r="XR264"/>
      <c r="XS264"/>
      <c r="XT264"/>
      <c r="XU264"/>
      <c r="XV264"/>
      <c r="XW264"/>
      <c r="XX264"/>
      <c r="XY264"/>
      <c r="XZ264"/>
      <c r="YA264"/>
      <c r="YB264"/>
      <c r="YC264"/>
      <c r="YD264"/>
      <c r="YE264"/>
      <c r="YF264"/>
      <c r="YG264"/>
      <c r="YH264"/>
      <c r="YI264"/>
      <c r="YJ264"/>
      <c r="YK264"/>
      <c r="YL264"/>
      <c r="YM264"/>
      <c r="YN264"/>
      <c r="YO264"/>
      <c r="YP264"/>
      <c r="YQ264"/>
      <c r="YR264"/>
      <c r="YS264"/>
      <c r="YT264"/>
      <c r="YU264"/>
      <c r="YV264"/>
      <c r="YW264"/>
      <c r="YX264"/>
      <c r="YY264"/>
      <c r="YZ264"/>
      <c r="ZA264"/>
      <c r="ZB264"/>
      <c r="ZC264"/>
      <c r="ZD264"/>
      <c r="ZE264"/>
      <c r="ZF264"/>
      <c r="ZG264"/>
      <c r="ZH264"/>
      <c r="ZI264"/>
      <c r="ZJ264"/>
      <c r="ZK264"/>
      <c r="ZL264"/>
      <c r="ZM264"/>
      <c r="ZN264"/>
      <c r="ZO264"/>
      <c r="ZP264"/>
      <c r="ZQ264"/>
      <c r="ZR264"/>
      <c r="ZS264"/>
      <c r="ZT264"/>
      <c r="ZU264"/>
      <c r="ZV264"/>
      <c r="ZW264"/>
      <c r="ZX264"/>
      <c r="ZY264"/>
      <c r="ZZ264" s="52"/>
      <c r="AAA264" s="192"/>
      <c r="AAD264" s="90"/>
      <c r="AAE264" s="520">
        <f>IF(AND(S.AC.InvolveMeeting3="Y",S.AC.CommitteeInvolved="Y"),1,0)</f>
        <v>0</v>
      </c>
      <c r="AAF264" s="90" t="s">
        <v>0</v>
      </c>
      <c r="AAG264" s="73">
        <f t="shared" si="204"/>
        <v>2</v>
      </c>
      <c r="AAH264" s="73">
        <f>G264</f>
        <v>2</v>
      </c>
      <c r="AAI264" s="60"/>
      <c r="AAJ264" s="55"/>
      <c r="AAK264" s="55"/>
      <c r="AAL264" s="90"/>
    </row>
    <row r="265" spans="1:714" s="23" customFormat="1" ht="15" hidden="1" customHeight="1" outlineLevel="2" thickBot="1">
      <c r="A265" s="171"/>
      <c r="B265" s="615" t="s">
        <v>155</v>
      </c>
      <c r="C265" s="362" t="s">
        <v>0</v>
      </c>
      <c r="D265" s="380"/>
      <c r="E265" s="342">
        <f t="shared" si="205"/>
        <v>1</v>
      </c>
      <c r="F265" s="457">
        <f t="shared" ca="1" si="206"/>
        <v>0</v>
      </c>
      <c r="G265" s="451">
        <f t="shared" si="201"/>
        <v>2</v>
      </c>
      <c r="H265" s="343">
        <f t="shared" si="207"/>
        <v>2</v>
      </c>
      <c r="I265" s="244"/>
      <c r="J265" s="193"/>
      <c r="K265" s="193"/>
      <c r="L265" s="46"/>
      <c r="M265" s="46"/>
      <c r="N265" s="46"/>
      <c r="O265" s="46"/>
      <c r="P265" s="46"/>
      <c r="Q265" s="46"/>
      <c r="R265" s="46"/>
      <c r="S265" s="46"/>
      <c r="T265" s="46"/>
      <c r="U265" s="46"/>
      <c r="V265" s="46"/>
      <c r="W265" s="46"/>
      <c r="X265" s="46"/>
      <c r="Y265" s="46"/>
      <c r="Z265" s="46"/>
      <c r="AA265" s="46"/>
      <c r="AB265" s="46"/>
      <c r="AC265" s="46"/>
      <c r="AD265" s="46"/>
      <c r="AE265" s="46"/>
      <c r="AF265" s="46"/>
      <c r="AG265" s="46"/>
      <c r="AH265" s="46"/>
      <c r="AI265" s="46"/>
      <c r="AJ265" s="46"/>
      <c r="AK265" s="46"/>
      <c r="AL265" s="46"/>
      <c r="AM265" s="46"/>
      <c r="AN265" s="46"/>
      <c r="AO265" s="46"/>
      <c r="AP265" s="46"/>
      <c r="AQ265" s="46"/>
      <c r="AR265" s="46"/>
      <c r="AS265" s="46"/>
      <c r="AT265" s="46"/>
      <c r="AU265" s="46"/>
      <c r="AV265" s="46"/>
      <c r="AW265" s="46"/>
      <c r="AX265" s="46"/>
      <c r="AY265" s="46"/>
      <c r="AZ265" s="46"/>
      <c r="BA265" s="46"/>
      <c r="BB265" s="46"/>
      <c r="BC265" s="46"/>
      <c r="BD265" s="46"/>
      <c r="BE265" s="46"/>
      <c r="BF265" s="46"/>
      <c r="BG265" s="46"/>
      <c r="BH265" s="46"/>
      <c r="BI265" s="46"/>
      <c r="BJ265" s="46"/>
      <c r="BK265" s="46"/>
      <c r="BL265" s="46"/>
      <c r="BM265" s="46"/>
      <c r="BN265" s="46"/>
      <c r="BO265" s="46"/>
      <c r="BP265" s="46"/>
      <c r="BQ265" s="46"/>
      <c r="BR265" s="46"/>
      <c r="BS265" s="46"/>
      <c r="BT265" s="46"/>
      <c r="BU265" s="46"/>
      <c r="BV265" s="46"/>
      <c r="BW265" s="46"/>
      <c r="BX265" s="46"/>
      <c r="BY265" s="46"/>
      <c r="BZ265" s="46"/>
      <c r="CA265" s="46"/>
      <c r="CB265" s="46"/>
      <c r="CC265" s="46"/>
      <c r="CD265" s="46"/>
      <c r="CE265" s="46"/>
      <c r="CF265" s="46"/>
      <c r="CG265" s="46"/>
      <c r="CH265" s="46"/>
      <c r="CI265" s="46"/>
      <c r="CJ265" s="46"/>
      <c r="CK265" s="46"/>
      <c r="CL265" s="46"/>
      <c r="CM265" s="46"/>
      <c r="CN265" s="46"/>
      <c r="CO265" s="46"/>
      <c r="CP265" s="46"/>
      <c r="CQ265" s="46"/>
      <c r="CR265" s="46"/>
      <c r="CS265" s="46"/>
      <c r="CT265" s="46"/>
      <c r="CU265" s="46"/>
      <c r="CV265" s="46"/>
      <c r="CW265" s="46"/>
      <c r="CX265" s="46"/>
      <c r="CY265" s="46"/>
      <c r="CZ265" s="46"/>
      <c r="DA265" s="46"/>
      <c r="DB265" s="46"/>
      <c r="DC265" s="46"/>
      <c r="DD265" s="46"/>
      <c r="DE265" s="46"/>
      <c r="DF265" s="46"/>
      <c r="DG265" s="46"/>
      <c r="DH265" s="46"/>
      <c r="DI265" s="46"/>
      <c r="DJ265" s="46"/>
      <c r="DK265" s="46"/>
      <c r="DL265" s="46"/>
      <c r="DM265" s="46"/>
      <c r="DN265" s="46"/>
      <c r="DO265" s="46"/>
      <c r="DP265" s="46"/>
      <c r="DQ265"/>
      <c r="DR265"/>
      <c r="DS265"/>
      <c r="DT265"/>
      <c r="DU265"/>
      <c r="DV265"/>
      <c r="DW265"/>
      <c r="DX265"/>
      <c r="DY265"/>
      <c r="DZ265"/>
      <c r="EA265"/>
      <c r="EB265"/>
      <c r="EC265"/>
      <c r="ED265"/>
      <c r="EE265"/>
      <c r="EF265"/>
      <c r="EG265"/>
      <c r="EH265"/>
      <c r="EI265"/>
      <c r="EJ265"/>
      <c r="EK265"/>
      <c r="EL265"/>
      <c r="EM265"/>
      <c r="EN265"/>
      <c r="EO265"/>
      <c r="EP265"/>
      <c r="EQ265"/>
      <c r="ER265"/>
      <c r="ES265"/>
      <c r="ET265"/>
      <c r="EU265"/>
      <c r="EV265"/>
      <c r="EW265"/>
      <c r="EX265"/>
      <c r="EY265"/>
      <c r="EZ265"/>
      <c r="FA265"/>
      <c r="FB265"/>
      <c r="FC265"/>
      <c r="FD265"/>
      <c r="FE265"/>
      <c r="FF265"/>
      <c r="FG265"/>
      <c r="FH265"/>
      <c r="FI265"/>
      <c r="FJ265"/>
      <c r="FK265"/>
      <c r="FL265"/>
      <c r="FM265"/>
      <c r="FN265"/>
      <c r="FO265"/>
      <c r="FP265"/>
      <c r="FQ265"/>
      <c r="FR265"/>
      <c r="FS265"/>
      <c r="FT265"/>
      <c r="FU265"/>
      <c r="FV265"/>
      <c r="FW265"/>
      <c r="FX265"/>
      <c r="FY265"/>
      <c r="FZ265"/>
      <c r="GA265"/>
      <c r="GB265"/>
      <c r="GC265"/>
      <c r="GD265"/>
      <c r="GE265"/>
      <c r="GF265"/>
      <c r="GG265"/>
      <c r="GH265"/>
      <c r="GI265"/>
      <c r="GJ265"/>
      <c r="GK265"/>
      <c r="GL265"/>
      <c r="GM265"/>
      <c r="GN265"/>
      <c r="GO265"/>
      <c r="GP265"/>
      <c r="GQ265"/>
      <c r="GR265"/>
      <c r="GS265"/>
      <c r="GT265"/>
      <c r="GU265"/>
      <c r="GV265"/>
      <c r="GW265"/>
      <c r="GX265"/>
      <c r="GY265"/>
      <c r="GZ265"/>
      <c r="HA265"/>
      <c r="HB265"/>
      <c r="HC265"/>
      <c r="HD265"/>
      <c r="HE265"/>
      <c r="HF265"/>
      <c r="HG265"/>
      <c r="HH265"/>
      <c r="HI265"/>
      <c r="HJ265"/>
      <c r="HK265"/>
      <c r="HL265"/>
      <c r="HM265"/>
      <c r="HN265"/>
      <c r="HO265"/>
      <c r="HP265"/>
      <c r="HQ265"/>
      <c r="HR265"/>
      <c r="HS265"/>
      <c r="HT265"/>
      <c r="HU265"/>
      <c r="HV265"/>
      <c r="HW265"/>
      <c r="HX265"/>
      <c r="HY265"/>
      <c r="HZ265"/>
      <c r="IA265"/>
      <c r="IB265"/>
      <c r="IC265"/>
      <c r="ID265"/>
      <c r="IE265"/>
      <c r="IF265"/>
      <c r="IG265"/>
      <c r="IH265"/>
      <c r="II265"/>
      <c r="IJ265"/>
      <c r="IK265"/>
      <c r="IL265"/>
      <c r="IM265"/>
      <c r="IN265"/>
      <c r="IO265"/>
      <c r="IP265"/>
      <c r="IQ265"/>
      <c r="IR265"/>
      <c r="IS265"/>
      <c r="IT265"/>
      <c r="IU265"/>
      <c r="IV265"/>
      <c r="IW265"/>
      <c r="IX265"/>
      <c r="IY265"/>
      <c r="IZ265"/>
      <c r="JA265"/>
      <c r="JB265"/>
      <c r="JC265"/>
      <c r="JD265"/>
      <c r="JE265"/>
      <c r="JF265"/>
      <c r="JG265"/>
      <c r="JH265"/>
      <c r="JI265"/>
      <c r="JJ265"/>
      <c r="JK265"/>
      <c r="JL265"/>
      <c r="JM265"/>
      <c r="JN265"/>
      <c r="JO265"/>
      <c r="JP265"/>
      <c r="JQ265"/>
      <c r="JR265"/>
      <c r="JS265"/>
      <c r="JT265"/>
      <c r="JU265"/>
      <c r="JV265"/>
      <c r="JW265"/>
      <c r="JX265"/>
      <c r="JY265"/>
      <c r="JZ265"/>
      <c r="KA265"/>
      <c r="KB265"/>
      <c r="KC265"/>
      <c r="KD265"/>
      <c r="KE265"/>
      <c r="KF265"/>
      <c r="KG265"/>
      <c r="KH265"/>
      <c r="KI265"/>
      <c r="KJ265"/>
      <c r="KK265"/>
      <c r="KL265"/>
      <c r="KM265"/>
      <c r="KN265"/>
      <c r="KO265"/>
      <c r="KP265"/>
      <c r="KQ265"/>
      <c r="KR265"/>
      <c r="KS265"/>
      <c r="KT265"/>
      <c r="KU265"/>
      <c r="KV265"/>
      <c r="KW265"/>
      <c r="KX265"/>
      <c r="KY265"/>
      <c r="KZ265"/>
      <c r="LA265"/>
      <c r="LB265"/>
      <c r="LC265"/>
      <c r="LD265"/>
      <c r="LE265"/>
      <c r="LF265"/>
      <c r="LG265"/>
      <c r="LH265"/>
      <c r="LI265"/>
      <c r="LJ265"/>
      <c r="LK265"/>
      <c r="LL265"/>
      <c r="LM265"/>
      <c r="LN265"/>
      <c r="LO265"/>
      <c r="LP265"/>
      <c r="LQ265"/>
      <c r="LR265"/>
      <c r="LS265"/>
      <c r="LT265"/>
      <c r="LU265"/>
      <c r="LV265"/>
      <c r="LW265"/>
      <c r="LX265"/>
      <c r="LY265"/>
      <c r="LZ265"/>
      <c r="MA265"/>
      <c r="MB265"/>
      <c r="MC265"/>
      <c r="MD265"/>
      <c r="ME265"/>
      <c r="MF265"/>
      <c r="MG265"/>
      <c r="MH265"/>
      <c r="MI265"/>
      <c r="MJ265"/>
      <c r="MK265"/>
      <c r="ML265"/>
      <c r="MM265"/>
      <c r="MN265"/>
      <c r="MO265"/>
      <c r="MP265"/>
      <c r="MQ265"/>
      <c r="MR265"/>
      <c r="MS265"/>
      <c r="MT265"/>
      <c r="MU265"/>
      <c r="MV265"/>
      <c r="MW265"/>
      <c r="MX265"/>
      <c r="MY265"/>
      <c r="MZ265"/>
      <c r="NA265"/>
      <c r="NB265"/>
      <c r="NC265"/>
      <c r="ND265"/>
      <c r="NE265"/>
      <c r="NF265"/>
      <c r="NG265"/>
      <c r="NH265"/>
      <c r="NI265"/>
      <c r="NJ265"/>
      <c r="NK265"/>
      <c r="NL265"/>
      <c r="NM265"/>
      <c r="NN265"/>
      <c r="NO265"/>
      <c r="NP265"/>
      <c r="NQ265"/>
      <c r="NR265"/>
      <c r="NS265"/>
      <c r="NT265"/>
      <c r="NU265"/>
      <c r="NV265"/>
      <c r="NW265"/>
      <c r="NX265"/>
      <c r="NY265"/>
      <c r="NZ265"/>
      <c r="OA265"/>
      <c r="OB265"/>
      <c r="OC265"/>
      <c r="OD265"/>
      <c r="OE265"/>
      <c r="OF265"/>
      <c r="OG265"/>
      <c r="OH265"/>
      <c r="OI265"/>
      <c r="OJ265"/>
      <c r="OK265"/>
      <c r="OL265"/>
      <c r="OM265"/>
      <c r="ON265"/>
      <c r="OO265"/>
      <c r="OP265"/>
      <c r="OQ265"/>
      <c r="OR265"/>
      <c r="OS265"/>
      <c r="OT265"/>
      <c r="OU265"/>
      <c r="OV265"/>
      <c r="OW265"/>
      <c r="OX265"/>
      <c r="OY265"/>
      <c r="OZ265"/>
      <c r="PA265"/>
      <c r="PB265"/>
      <c r="PC265"/>
      <c r="PD265"/>
      <c r="PE265"/>
      <c r="PF265"/>
      <c r="PG265"/>
      <c r="PH265"/>
      <c r="PI265"/>
      <c r="PJ265"/>
      <c r="PK265"/>
      <c r="PL265"/>
      <c r="PM265"/>
      <c r="PN265"/>
      <c r="PO265"/>
      <c r="PP265"/>
      <c r="PQ265"/>
      <c r="PR265"/>
      <c r="PS265"/>
      <c r="PT265"/>
      <c r="PU265"/>
      <c r="PV265"/>
      <c r="PW265"/>
      <c r="PX265"/>
      <c r="PY265"/>
      <c r="PZ265"/>
      <c r="QA265"/>
      <c r="QB265"/>
      <c r="QC265"/>
      <c r="QD265"/>
      <c r="QE265"/>
      <c r="QF265"/>
      <c r="QG265"/>
      <c r="QH265"/>
      <c r="QI265"/>
      <c r="QJ265"/>
      <c r="QK265"/>
      <c r="QL265"/>
      <c r="QM265"/>
      <c r="QN265"/>
      <c r="QO265"/>
      <c r="QP265"/>
      <c r="QQ265"/>
      <c r="QR265"/>
      <c r="QS265"/>
      <c r="QT265"/>
      <c r="QU265"/>
      <c r="QV265"/>
      <c r="QW265"/>
      <c r="QX265"/>
      <c r="QY265"/>
      <c r="QZ265"/>
      <c r="RA265"/>
      <c r="RB265"/>
      <c r="RC265"/>
      <c r="RD265"/>
      <c r="RE265"/>
      <c r="RF265"/>
      <c r="RG265"/>
      <c r="RH265"/>
      <c r="RI265"/>
      <c r="RJ265"/>
      <c r="RK265"/>
      <c r="RL265"/>
      <c r="RM265"/>
      <c r="RN265"/>
      <c r="RO265"/>
      <c r="RP265"/>
      <c r="RQ265"/>
      <c r="RR265"/>
      <c r="RS265"/>
      <c r="RT265"/>
      <c r="RU265"/>
      <c r="RV265"/>
      <c r="RW265"/>
      <c r="RX265"/>
      <c r="RY265"/>
      <c r="RZ265"/>
      <c r="SA265"/>
      <c r="SB265"/>
      <c r="SC265"/>
      <c r="SD265"/>
      <c r="SE265"/>
      <c r="SF265"/>
      <c r="SG265"/>
      <c r="SH265"/>
      <c r="SI265"/>
      <c r="SJ265"/>
      <c r="SK265"/>
      <c r="SL265"/>
      <c r="SM265"/>
      <c r="SN265"/>
      <c r="SO265"/>
      <c r="SP265"/>
      <c r="SQ265"/>
      <c r="SR265"/>
      <c r="SS265"/>
      <c r="ST265"/>
      <c r="SU265"/>
      <c r="SV265"/>
      <c r="SW265"/>
      <c r="SX265"/>
      <c r="SY265"/>
      <c r="SZ265"/>
      <c r="TA265"/>
      <c r="TB265"/>
      <c r="TC265"/>
      <c r="TD265"/>
      <c r="TE265"/>
      <c r="TF265"/>
      <c r="TG265"/>
      <c r="TH265"/>
      <c r="TI265"/>
      <c r="TJ265"/>
      <c r="TK265"/>
      <c r="TL265"/>
      <c r="TM265"/>
      <c r="TN265"/>
      <c r="TO265"/>
      <c r="TP265"/>
      <c r="TQ265"/>
      <c r="TR265"/>
      <c r="TS265"/>
      <c r="TT265"/>
      <c r="TU265"/>
      <c r="TV265"/>
      <c r="TW265"/>
      <c r="TX265"/>
      <c r="TY265"/>
      <c r="TZ265"/>
      <c r="UA265"/>
      <c r="UB265"/>
      <c r="UC265"/>
      <c r="UD265"/>
      <c r="UE265"/>
      <c r="UF265"/>
      <c r="UG265"/>
      <c r="UH265"/>
      <c r="UI265"/>
      <c r="UJ265"/>
      <c r="UK265"/>
      <c r="UL265"/>
      <c r="UM265"/>
      <c r="UN265"/>
      <c r="UO265"/>
      <c r="UP265"/>
      <c r="UQ265"/>
      <c r="UR265"/>
      <c r="US265"/>
      <c r="UT265"/>
      <c r="UU265"/>
      <c r="UV265"/>
      <c r="UW265"/>
      <c r="UX265"/>
      <c r="UY265"/>
      <c r="UZ265"/>
      <c r="VA265"/>
      <c r="VB265"/>
      <c r="VC265"/>
      <c r="VD265"/>
      <c r="VE265"/>
      <c r="VF265"/>
      <c r="VG265"/>
      <c r="VH265"/>
      <c r="VI265"/>
      <c r="VJ265"/>
      <c r="VK265"/>
      <c r="VL265"/>
      <c r="VM265"/>
      <c r="VN265"/>
      <c r="VO265"/>
      <c r="VP265"/>
      <c r="VQ265"/>
      <c r="VR265"/>
      <c r="VS265"/>
      <c r="VT265"/>
      <c r="VU265"/>
      <c r="VV265"/>
      <c r="VW265"/>
      <c r="VX265"/>
      <c r="VY265"/>
      <c r="VZ265"/>
      <c r="WA265"/>
      <c r="WB265"/>
      <c r="WC265"/>
      <c r="WD265"/>
      <c r="WE265"/>
      <c r="WF265"/>
      <c r="WG265"/>
      <c r="WH265"/>
      <c r="WI265"/>
      <c r="WJ265"/>
      <c r="WK265"/>
      <c r="WL265"/>
      <c r="WM265"/>
      <c r="WN265"/>
      <c r="WO265"/>
      <c r="WP265"/>
      <c r="WQ265"/>
      <c r="WR265"/>
      <c r="WS265"/>
      <c r="WT265"/>
      <c r="WU265"/>
      <c r="WV265"/>
      <c r="WW265"/>
      <c r="WX265"/>
      <c r="WY265"/>
      <c r="WZ265"/>
      <c r="XA265"/>
      <c r="XB265"/>
      <c r="XC265"/>
      <c r="XD265"/>
      <c r="XE265"/>
      <c r="XF265"/>
      <c r="XG265"/>
      <c r="XH265"/>
      <c r="XI265"/>
      <c r="XJ265"/>
      <c r="XK265"/>
      <c r="XL265"/>
      <c r="XM265"/>
      <c r="XN265"/>
      <c r="XO265"/>
      <c r="XP265"/>
      <c r="XQ265"/>
      <c r="XR265"/>
      <c r="XS265"/>
      <c r="XT265"/>
      <c r="XU265"/>
      <c r="XV265"/>
      <c r="XW265"/>
      <c r="XX265"/>
      <c r="XY265"/>
      <c r="XZ265"/>
      <c r="YA265"/>
      <c r="YB265"/>
      <c r="YC265"/>
      <c r="YD265"/>
      <c r="YE265"/>
      <c r="YF265"/>
      <c r="YG265"/>
      <c r="YH265"/>
      <c r="YI265"/>
      <c r="YJ265"/>
      <c r="YK265"/>
      <c r="YL265"/>
      <c r="YM265"/>
      <c r="YN265"/>
      <c r="YO265"/>
      <c r="YP265"/>
      <c r="YQ265"/>
      <c r="YR265"/>
      <c r="YS265"/>
      <c r="YT265"/>
      <c r="YU265"/>
      <c r="YV265"/>
      <c r="YW265"/>
      <c r="YX265"/>
      <c r="YY265"/>
      <c r="YZ265"/>
      <c r="ZA265"/>
      <c r="ZB265"/>
      <c r="ZC265"/>
      <c r="ZD265"/>
      <c r="ZE265"/>
      <c r="ZF265"/>
      <c r="ZG265"/>
      <c r="ZH265"/>
      <c r="ZI265"/>
      <c r="ZJ265"/>
      <c r="ZK265"/>
      <c r="ZL265"/>
      <c r="ZM265"/>
      <c r="ZN265"/>
      <c r="ZO265"/>
      <c r="ZP265"/>
      <c r="ZQ265"/>
      <c r="ZR265"/>
      <c r="ZS265"/>
      <c r="ZT265"/>
      <c r="ZU265"/>
      <c r="ZV265"/>
      <c r="ZW265"/>
      <c r="ZX265"/>
      <c r="ZY265"/>
      <c r="ZZ265" s="52"/>
      <c r="AAA265" s="192"/>
      <c r="AAD265" s="90"/>
      <c r="AAE265" s="520">
        <f>IF(AND(S.AC.InvolveMeeting3="Y",S.AC.CommitteeInvolved="Y"),1,0)</f>
        <v>0</v>
      </c>
      <c r="AAF265" s="90" t="s">
        <v>0</v>
      </c>
      <c r="AAG265" s="73">
        <f t="shared" si="204"/>
        <v>2</v>
      </c>
      <c r="AAH265" s="73">
        <f>G265</f>
        <v>2</v>
      </c>
      <c r="AAI265" s="60"/>
      <c r="AAJ265" s="55"/>
      <c r="AAK265" s="55"/>
      <c r="AAL265" s="90"/>
    </row>
    <row r="266" spans="1:714" s="23" customFormat="1" ht="15" hidden="1" customHeight="1" outlineLevel="3" thickBot="1">
      <c r="A266" s="171"/>
      <c r="B266" s="661" t="s">
        <v>216</v>
      </c>
      <c r="C266" s="377" t="s">
        <v>17</v>
      </c>
      <c r="D266" s="452"/>
      <c r="E266" s="453"/>
      <c r="F266" s="453"/>
      <c r="G266" s="453"/>
      <c r="H266" s="453"/>
      <c r="I266" s="244"/>
      <c r="J266" s="193"/>
      <c r="K266" s="193"/>
      <c r="L266" s="46"/>
      <c r="M266" s="46"/>
      <c r="N266" s="46"/>
      <c r="O266" s="46"/>
      <c r="P266" s="46"/>
      <c r="Q266" s="46"/>
      <c r="R266" s="46"/>
      <c r="S266" s="46"/>
      <c r="T266" s="46"/>
      <c r="U266" s="46"/>
      <c r="V266" s="46"/>
      <c r="W266" s="46"/>
      <c r="X266" s="46"/>
      <c r="Y266" s="46"/>
      <c r="Z266" s="46"/>
      <c r="AA266" s="46"/>
      <c r="AB266" s="46"/>
      <c r="AC266" s="46"/>
      <c r="AD266" s="46"/>
      <c r="AE266" s="46"/>
      <c r="AF266" s="46"/>
      <c r="AG266" s="46"/>
      <c r="AH266" s="46"/>
      <c r="AI266" s="46"/>
      <c r="AJ266" s="46"/>
      <c r="AK266" s="46"/>
      <c r="AL266" s="46"/>
      <c r="AM266" s="46"/>
      <c r="AN266" s="46"/>
      <c r="AO266" s="46"/>
      <c r="AP266" s="46"/>
      <c r="AQ266" s="46"/>
      <c r="AR266" s="46"/>
      <c r="AS266" s="46"/>
      <c r="AT266" s="46"/>
      <c r="AU266" s="46"/>
      <c r="AV266" s="46"/>
      <c r="AW266" s="46"/>
      <c r="AX266" s="46"/>
      <c r="AY266" s="46"/>
      <c r="AZ266" s="46"/>
      <c r="BA266" s="46"/>
      <c r="BB266" s="46"/>
      <c r="BC266" s="46"/>
      <c r="BD266" s="46"/>
      <c r="BE266" s="46"/>
      <c r="BF266" s="46"/>
      <c r="BG266" s="46"/>
      <c r="BH266" s="46"/>
      <c r="BI266" s="46"/>
      <c r="BJ266" s="46"/>
      <c r="BK266" s="46"/>
      <c r="BL266" s="46"/>
      <c r="BM266" s="46"/>
      <c r="BN266" s="46"/>
      <c r="BO266" s="46"/>
      <c r="BP266" s="46"/>
      <c r="BQ266" s="46"/>
      <c r="BR266" s="46"/>
      <c r="BS266" s="46"/>
      <c r="BT266" s="46"/>
      <c r="BU266" s="46"/>
      <c r="BV266" s="46"/>
      <c r="BW266" s="46"/>
      <c r="BX266" s="46"/>
      <c r="BY266" s="46"/>
      <c r="BZ266" s="46"/>
      <c r="CA266" s="46"/>
      <c r="CB266" s="46"/>
      <c r="CC266" s="46"/>
      <c r="CD266" s="46"/>
      <c r="CE266" s="46"/>
      <c r="CF266" s="46"/>
      <c r="CG266" s="46"/>
      <c r="CH266" s="46"/>
      <c r="CI266" s="46"/>
      <c r="CJ266" s="46"/>
      <c r="CK266" s="46"/>
      <c r="CL266" s="46"/>
      <c r="CM266" s="46"/>
      <c r="CN266" s="46"/>
      <c r="CO266" s="46"/>
      <c r="CP266" s="46"/>
      <c r="CQ266" s="46"/>
      <c r="CR266" s="46"/>
      <c r="CS266" s="46"/>
      <c r="CT266" s="46"/>
      <c r="CU266" s="46"/>
      <c r="CV266" s="46"/>
      <c r="CW266" s="46"/>
      <c r="CX266" s="46"/>
      <c r="CY266" s="46"/>
      <c r="CZ266" s="46"/>
      <c r="DA266" s="46"/>
      <c r="DB266" s="46"/>
      <c r="DC266" s="46"/>
      <c r="DD266" s="46"/>
      <c r="DE266" s="46"/>
      <c r="DF266" s="46"/>
      <c r="DG266" s="46"/>
      <c r="DH266" s="46"/>
      <c r="DI266" s="46"/>
      <c r="DJ266" s="46"/>
      <c r="DK266" s="46"/>
      <c r="DL266" s="46"/>
      <c r="DM266" s="46"/>
      <c r="DN266" s="46"/>
      <c r="DO266" s="46"/>
      <c r="DP266" s="46"/>
      <c r="DQ266"/>
      <c r="DR266"/>
      <c r="DS266"/>
      <c r="DT266"/>
      <c r="DU266"/>
      <c r="DV266"/>
      <c r="DW266"/>
      <c r="DX266"/>
      <c r="DY266"/>
      <c r="DZ266"/>
      <c r="EA266"/>
      <c r="EB266"/>
      <c r="EC266"/>
      <c r="ED266"/>
      <c r="EE266"/>
      <c r="EF266"/>
      <c r="EG266"/>
      <c r="EH266"/>
      <c r="EI266"/>
      <c r="EJ266"/>
      <c r="EK266"/>
      <c r="EL266"/>
      <c r="EM266"/>
      <c r="EN266"/>
      <c r="EO266"/>
      <c r="EP266"/>
      <c r="EQ266"/>
      <c r="ER266"/>
      <c r="ES266"/>
      <c r="ET266"/>
      <c r="EU266"/>
      <c r="EV266"/>
      <c r="EW266"/>
      <c r="EX266"/>
      <c r="EY266"/>
      <c r="EZ266"/>
      <c r="FA266"/>
      <c r="FB266"/>
      <c r="FC266"/>
      <c r="FD266"/>
      <c r="FE266"/>
      <c r="FF266"/>
      <c r="FG266"/>
      <c r="FH266"/>
      <c r="FI266"/>
      <c r="FJ266"/>
      <c r="FK266"/>
      <c r="FL266"/>
      <c r="FM266"/>
      <c r="FN266"/>
      <c r="FO266"/>
      <c r="FP266"/>
      <c r="FQ266"/>
      <c r="FR266"/>
      <c r="FS266"/>
      <c r="FT266"/>
      <c r="FU266"/>
      <c r="FV266"/>
      <c r="FW266"/>
      <c r="FX266"/>
      <c r="FY266"/>
      <c r="FZ266"/>
      <c r="GA266"/>
      <c r="GB266"/>
      <c r="GC266"/>
      <c r="GD266"/>
      <c r="GE266"/>
      <c r="GF266"/>
      <c r="GG266"/>
      <c r="GH266"/>
      <c r="GI266"/>
      <c r="GJ266"/>
      <c r="GK266"/>
      <c r="GL266"/>
      <c r="GM266"/>
      <c r="GN266"/>
      <c r="GO266"/>
      <c r="GP266"/>
      <c r="GQ266"/>
      <c r="GR266"/>
      <c r="GS266"/>
      <c r="GT266"/>
      <c r="GU266"/>
      <c r="GV266"/>
      <c r="GW266"/>
      <c r="GX266"/>
      <c r="GY266"/>
      <c r="GZ266"/>
      <c r="HA266"/>
      <c r="HB266"/>
      <c r="HC266"/>
      <c r="HD266"/>
      <c r="HE266"/>
      <c r="HF266"/>
      <c r="HG266"/>
      <c r="HH266"/>
      <c r="HI266"/>
      <c r="HJ266"/>
      <c r="HK266"/>
      <c r="HL266"/>
      <c r="HM266"/>
      <c r="HN266"/>
      <c r="HO266"/>
      <c r="HP266"/>
      <c r="HQ266"/>
      <c r="HR266"/>
      <c r="HS266"/>
      <c r="HT266"/>
      <c r="HU266"/>
      <c r="HV266"/>
      <c r="HW266"/>
      <c r="HX266"/>
      <c r="HY266"/>
      <c r="HZ266"/>
      <c r="IA266"/>
      <c r="IB266"/>
      <c r="IC266"/>
      <c r="ID266"/>
      <c r="IE266"/>
      <c r="IF266"/>
      <c r="IG266"/>
      <c r="IH266"/>
      <c r="II266"/>
      <c r="IJ266"/>
      <c r="IK266"/>
      <c r="IL266"/>
      <c r="IM266"/>
      <c r="IN266"/>
      <c r="IO266"/>
      <c r="IP266"/>
      <c r="IQ266"/>
      <c r="IR266"/>
      <c r="IS266"/>
      <c r="IT266"/>
      <c r="IU266"/>
      <c r="IV266"/>
      <c r="IW266"/>
      <c r="IX266"/>
      <c r="IY266"/>
      <c r="IZ266"/>
      <c r="JA266"/>
      <c r="JB266"/>
      <c r="JC266"/>
      <c r="JD266"/>
      <c r="JE266"/>
      <c r="JF266"/>
      <c r="JG266"/>
      <c r="JH266"/>
      <c r="JI266"/>
      <c r="JJ266"/>
      <c r="JK266"/>
      <c r="JL266"/>
      <c r="JM266"/>
      <c r="JN266"/>
      <c r="JO266"/>
      <c r="JP266"/>
      <c r="JQ266"/>
      <c r="JR266"/>
      <c r="JS266"/>
      <c r="JT266"/>
      <c r="JU266"/>
      <c r="JV266"/>
      <c r="JW266"/>
      <c r="JX266"/>
      <c r="JY266"/>
      <c r="JZ266"/>
      <c r="KA266"/>
      <c r="KB266"/>
      <c r="KC266"/>
      <c r="KD266"/>
      <c r="KE266"/>
      <c r="KF266"/>
      <c r="KG266"/>
      <c r="KH266"/>
      <c r="KI266"/>
      <c r="KJ266"/>
      <c r="KK266"/>
      <c r="KL266"/>
      <c r="KM266"/>
      <c r="KN266"/>
      <c r="KO266"/>
      <c r="KP266"/>
      <c r="KQ266"/>
      <c r="KR266"/>
      <c r="KS266"/>
      <c r="KT266"/>
      <c r="KU266"/>
      <c r="KV266"/>
      <c r="KW266"/>
      <c r="KX266"/>
      <c r="KY266"/>
      <c r="KZ266"/>
      <c r="LA266"/>
      <c r="LB266"/>
      <c r="LC266"/>
      <c r="LD266"/>
      <c r="LE266"/>
      <c r="LF266"/>
      <c r="LG266"/>
      <c r="LH266"/>
      <c r="LI266"/>
      <c r="LJ266"/>
      <c r="LK266"/>
      <c r="LL266"/>
      <c r="LM266"/>
      <c r="LN266"/>
      <c r="LO266"/>
      <c r="LP266"/>
      <c r="LQ266"/>
      <c r="LR266"/>
      <c r="LS266"/>
      <c r="LT266"/>
      <c r="LU266"/>
      <c r="LV266"/>
      <c r="LW266"/>
      <c r="LX266"/>
      <c r="LY266"/>
      <c r="LZ266"/>
      <c r="MA266"/>
      <c r="MB266"/>
      <c r="MC266"/>
      <c r="MD266"/>
      <c r="ME266"/>
      <c r="MF266"/>
      <c r="MG266"/>
      <c r="MH266"/>
      <c r="MI266"/>
      <c r="MJ266"/>
      <c r="MK266"/>
      <c r="ML266"/>
      <c r="MM266"/>
      <c r="MN266"/>
      <c r="MO266"/>
      <c r="MP266"/>
      <c r="MQ266"/>
      <c r="MR266"/>
      <c r="MS266"/>
      <c r="MT266"/>
      <c r="MU266"/>
      <c r="MV266"/>
      <c r="MW266"/>
      <c r="MX266"/>
      <c r="MY266"/>
      <c r="MZ266"/>
      <c r="NA266"/>
      <c r="NB266"/>
      <c r="NC266"/>
      <c r="ND266"/>
      <c r="NE266"/>
      <c r="NF266"/>
      <c r="NG266"/>
      <c r="NH266"/>
      <c r="NI266"/>
      <c r="NJ266"/>
      <c r="NK266"/>
      <c r="NL266"/>
      <c r="NM266"/>
      <c r="NN266"/>
      <c r="NO266"/>
      <c r="NP266"/>
      <c r="NQ266"/>
      <c r="NR266"/>
      <c r="NS266"/>
      <c r="NT266"/>
      <c r="NU266"/>
      <c r="NV266"/>
      <c r="NW266"/>
      <c r="NX266"/>
      <c r="NY266"/>
      <c r="NZ266"/>
      <c r="OA266"/>
      <c r="OB266"/>
      <c r="OC266"/>
      <c r="OD266"/>
      <c r="OE266"/>
      <c r="OF266"/>
      <c r="OG266"/>
      <c r="OH266"/>
      <c r="OI266"/>
      <c r="OJ266"/>
      <c r="OK266"/>
      <c r="OL266"/>
      <c r="OM266"/>
      <c r="ON266"/>
      <c r="OO266"/>
      <c r="OP266"/>
      <c r="OQ266"/>
      <c r="OR266"/>
      <c r="OS266"/>
      <c r="OT266"/>
      <c r="OU266"/>
      <c r="OV266"/>
      <c r="OW266"/>
      <c r="OX266"/>
      <c r="OY266"/>
      <c r="OZ266"/>
      <c r="PA266"/>
      <c r="PB266"/>
      <c r="PC266"/>
      <c r="PD266"/>
      <c r="PE266"/>
      <c r="PF266"/>
      <c r="PG266"/>
      <c r="PH266"/>
      <c r="PI266"/>
      <c r="PJ266"/>
      <c r="PK266"/>
      <c r="PL266"/>
      <c r="PM266"/>
      <c r="PN266"/>
      <c r="PO266"/>
      <c r="PP266"/>
      <c r="PQ266"/>
      <c r="PR266"/>
      <c r="PS266"/>
      <c r="PT266"/>
      <c r="PU266"/>
      <c r="PV266"/>
      <c r="PW266"/>
      <c r="PX266"/>
      <c r="PY266"/>
      <c r="PZ266"/>
      <c r="QA266"/>
      <c r="QB266"/>
      <c r="QC266"/>
      <c r="QD266"/>
      <c r="QE266"/>
      <c r="QF266"/>
      <c r="QG266"/>
      <c r="QH266"/>
      <c r="QI266"/>
      <c r="QJ266"/>
      <c r="QK266"/>
      <c r="QL266"/>
      <c r="QM266"/>
      <c r="QN266"/>
      <c r="QO266"/>
      <c r="QP266"/>
      <c r="QQ266"/>
      <c r="QR266"/>
      <c r="QS266"/>
      <c r="QT266"/>
      <c r="QU266"/>
      <c r="QV266"/>
      <c r="QW266"/>
      <c r="QX266"/>
      <c r="QY266"/>
      <c r="QZ266"/>
      <c r="RA266"/>
      <c r="RB266"/>
      <c r="RC266"/>
      <c r="RD266"/>
      <c r="RE266"/>
      <c r="RF266"/>
      <c r="RG266"/>
      <c r="RH266"/>
      <c r="RI266"/>
      <c r="RJ266"/>
      <c r="RK266"/>
      <c r="RL266"/>
      <c r="RM266"/>
      <c r="RN266"/>
      <c r="RO266"/>
      <c r="RP266"/>
      <c r="RQ266"/>
      <c r="RR266"/>
      <c r="RS266"/>
      <c r="RT266"/>
      <c r="RU266"/>
      <c r="RV266"/>
      <c r="RW266"/>
      <c r="RX266"/>
      <c r="RY266"/>
      <c r="RZ266"/>
      <c r="SA266"/>
      <c r="SB266"/>
      <c r="SC266"/>
      <c r="SD266"/>
      <c r="SE266"/>
      <c r="SF266"/>
      <c r="SG266"/>
      <c r="SH266"/>
      <c r="SI266"/>
      <c r="SJ266"/>
      <c r="SK266"/>
      <c r="SL266"/>
      <c r="SM266"/>
      <c r="SN266"/>
      <c r="SO266"/>
      <c r="SP266"/>
      <c r="SQ266"/>
      <c r="SR266"/>
      <c r="SS266"/>
      <c r="ST266"/>
      <c r="SU266"/>
      <c r="SV266"/>
      <c r="SW266"/>
      <c r="SX266"/>
      <c r="SY266"/>
      <c r="SZ266"/>
      <c r="TA266"/>
      <c r="TB266"/>
      <c r="TC266"/>
      <c r="TD266"/>
      <c r="TE266"/>
      <c r="TF266"/>
      <c r="TG266"/>
      <c r="TH266"/>
      <c r="TI266"/>
      <c r="TJ266"/>
      <c r="TK266"/>
      <c r="TL266"/>
      <c r="TM266"/>
      <c r="TN266"/>
      <c r="TO266"/>
      <c r="TP266"/>
      <c r="TQ266"/>
      <c r="TR266"/>
      <c r="TS266"/>
      <c r="TT266"/>
      <c r="TU266"/>
      <c r="TV266"/>
      <c r="TW266"/>
      <c r="TX266"/>
      <c r="TY266"/>
      <c r="TZ266"/>
      <c r="UA266"/>
      <c r="UB266"/>
      <c r="UC266"/>
      <c r="UD266"/>
      <c r="UE266"/>
      <c r="UF266"/>
      <c r="UG266"/>
      <c r="UH266"/>
      <c r="UI266"/>
      <c r="UJ266"/>
      <c r="UK266"/>
      <c r="UL266"/>
      <c r="UM266"/>
      <c r="UN266"/>
      <c r="UO266"/>
      <c r="UP266"/>
      <c r="UQ266"/>
      <c r="UR266"/>
      <c r="US266"/>
      <c r="UT266"/>
      <c r="UU266"/>
      <c r="UV266"/>
      <c r="UW266"/>
      <c r="UX266"/>
      <c r="UY266"/>
      <c r="UZ266"/>
      <c r="VA266"/>
      <c r="VB266"/>
      <c r="VC266"/>
      <c r="VD266"/>
      <c r="VE266"/>
      <c r="VF266"/>
      <c r="VG266"/>
      <c r="VH266"/>
      <c r="VI266"/>
      <c r="VJ266"/>
      <c r="VK266"/>
      <c r="VL266"/>
      <c r="VM266"/>
      <c r="VN266"/>
      <c r="VO266"/>
      <c r="VP266"/>
      <c r="VQ266"/>
      <c r="VR266"/>
      <c r="VS266"/>
      <c r="VT266"/>
      <c r="VU266"/>
      <c r="VV266"/>
      <c r="VW266"/>
      <c r="VX266"/>
      <c r="VY266"/>
      <c r="VZ266"/>
      <c r="WA266"/>
      <c r="WB266"/>
      <c r="WC266"/>
      <c r="WD266"/>
      <c r="WE266"/>
      <c r="WF266"/>
      <c r="WG266"/>
      <c r="WH266"/>
      <c r="WI266"/>
      <c r="WJ266"/>
      <c r="WK266"/>
      <c r="WL266"/>
      <c r="WM266"/>
      <c r="WN266"/>
      <c r="WO266"/>
      <c r="WP266"/>
      <c r="WQ266"/>
      <c r="WR266"/>
      <c r="WS266"/>
      <c r="WT266"/>
      <c r="WU266"/>
      <c r="WV266"/>
      <c r="WW266"/>
      <c r="WX266"/>
      <c r="WY266"/>
      <c r="WZ266"/>
      <c r="XA266"/>
      <c r="XB266"/>
      <c r="XC266"/>
      <c r="XD266"/>
      <c r="XE266"/>
      <c r="XF266"/>
      <c r="XG266"/>
      <c r="XH266"/>
      <c r="XI266"/>
      <c r="XJ266"/>
      <c r="XK266"/>
      <c r="XL266"/>
      <c r="XM266"/>
      <c r="XN266"/>
      <c r="XO266"/>
      <c r="XP266"/>
      <c r="XQ266"/>
      <c r="XR266"/>
      <c r="XS266"/>
      <c r="XT266"/>
      <c r="XU266"/>
      <c r="XV266"/>
      <c r="XW266"/>
      <c r="XX266"/>
      <c r="XY266"/>
      <c r="XZ266"/>
      <c r="YA266"/>
      <c r="YB266"/>
      <c r="YC266"/>
      <c r="YD266"/>
      <c r="YE266"/>
      <c r="YF266"/>
      <c r="YG266"/>
      <c r="YH266"/>
      <c r="YI266"/>
      <c r="YJ266"/>
      <c r="YK266"/>
      <c r="YL266"/>
      <c r="YM266"/>
      <c r="YN266"/>
      <c r="YO266"/>
      <c r="YP266"/>
      <c r="YQ266"/>
      <c r="YR266"/>
      <c r="YS266"/>
      <c r="YT266"/>
      <c r="YU266"/>
      <c r="YV266"/>
      <c r="YW266"/>
      <c r="YX266"/>
      <c r="YY266"/>
      <c r="YZ266"/>
      <c r="ZA266"/>
      <c r="ZB266"/>
      <c r="ZC266"/>
      <c r="ZD266"/>
      <c r="ZE266"/>
      <c r="ZF266"/>
      <c r="ZG266"/>
      <c r="ZH266"/>
      <c r="ZI266"/>
      <c r="ZJ266"/>
      <c r="ZK266"/>
      <c r="ZL266"/>
      <c r="ZM266"/>
      <c r="ZN266"/>
      <c r="ZO266"/>
      <c r="ZP266"/>
      <c r="ZQ266"/>
      <c r="ZR266"/>
      <c r="ZS266"/>
      <c r="ZT266"/>
      <c r="ZU266"/>
      <c r="ZV266"/>
      <c r="ZW266"/>
      <c r="ZX266"/>
      <c r="ZY266"/>
      <c r="ZZ266" s="52"/>
      <c r="AAA266" s="192"/>
      <c r="AAD266" s="90"/>
      <c r="AAE266" s="520">
        <f>IF(AND(S.AC.InvolveMeeting3="Y",S.AC.CommitteeInvolved="Y",S.AC.Presentation3="Y"),1,0)</f>
        <v>0</v>
      </c>
      <c r="AAF266" s="190" t="s">
        <v>52</v>
      </c>
      <c r="AAG266" s="39"/>
      <c r="AAH266" s="39"/>
      <c r="AAI266" s="39"/>
      <c r="AAJ266" s="55"/>
      <c r="AAK266" s="55"/>
      <c r="AAL266" s="90"/>
    </row>
    <row r="267" spans="1:714" s="23" customFormat="1" ht="15" hidden="1" customHeight="1" outlineLevel="3">
      <c r="A267" s="171"/>
      <c r="B267" s="662" t="s">
        <v>156</v>
      </c>
      <c r="C267" s="362" t="s">
        <v>0</v>
      </c>
      <c r="D267" s="454"/>
      <c r="E267" s="442"/>
      <c r="F267" s="442"/>
      <c r="G267" s="442"/>
      <c r="H267" s="442"/>
      <c r="I267" s="244"/>
      <c r="J267" s="193"/>
      <c r="K267" s="193"/>
      <c r="L267" s="46"/>
      <c r="M267" s="46"/>
      <c r="N267" s="46"/>
      <c r="O267" s="46"/>
      <c r="P267" s="46"/>
      <c r="Q267" s="46"/>
      <c r="R267" s="46"/>
      <c r="S267" s="46"/>
      <c r="T267" s="46"/>
      <c r="U267" s="46"/>
      <c r="V267" s="46"/>
      <c r="W267" s="46"/>
      <c r="X267" s="46"/>
      <c r="Y267" s="46"/>
      <c r="Z267" s="46"/>
      <c r="AA267" s="46"/>
      <c r="AB267" s="46"/>
      <c r="AC267" s="46"/>
      <c r="AD267" s="46"/>
      <c r="AE267" s="46"/>
      <c r="AF267" s="46"/>
      <c r="AG267" s="46"/>
      <c r="AH267" s="46"/>
      <c r="AI267" s="46"/>
      <c r="AJ267" s="46"/>
      <c r="AK267" s="46"/>
      <c r="AL267" s="46"/>
      <c r="AM267" s="46"/>
      <c r="AN267" s="46"/>
      <c r="AO267" s="46"/>
      <c r="AP267" s="46"/>
      <c r="AQ267" s="46"/>
      <c r="AR267" s="46"/>
      <c r="AS267" s="46"/>
      <c r="AT267" s="46"/>
      <c r="AU267" s="46"/>
      <c r="AV267" s="46"/>
      <c r="AW267" s="46"/>
      <c r="AX267" s="46"/>
      <c r="AY267" s="46"/>
      <c r="AZ267" s="46"/>
      <c r="BA267" s="46"/>
      <c r="BB267" s="46"/>
      <c r="BC267" s="46"/>
      <c r="BD267" s="46"/>
      <c r="BE267" s="46"/>
      <c r="BF267" s="46"/>
      <c r="BG267" s="46"/>
      <c r="BH267" s="46"/>
      <c r="BI267" s="46"/>
      <c r="BJ267" s="46"/>
      <c r="BK267" s="46"/>
      <c r="BL267" s="46"/>
      <c r="BM267" s="46"/>
      <c r="BN267" s="46"/>
      <c r="BO267" s="46"/>
      <c r="BP267" s="46"/>
      <c r="BQ267" s="46"/>
      <c r="BR267" s="46"/>
      <c r="BS267" s="46"/>
      <c r="BT267" s="46"/>
      <c r="BU267" s="46"/>
      <c r="BV267" s="46"/>
      <c r="BW267" s="46"/>
      <c r="BX267" s="46"/>
      <c r="BY267" s="46"/>
      <c r="BZ267" s="46"/>
      <c r="CA267" s="46"/>
      <c r="CB267" s="46"/>
      <c r="CC267" s="46"/>
      <c r="CD267" s="46"/>
      <c r="CE267" s="46"/>
      <c r="CF267" s="46"/>
      <c r="CG267" s="46"/>
      <c r="CH267" s="46"/>
      <c r="CI267" s="46"/>
      <c r="CJ267" s="46"/>
      <c r="CK267" s="46"/>
      <c r="CL267" s="46"/>
      <c r="CM267" s="46"/>
      <c r="CN267" s="46"/>
      <c r="CO267" s="46"/>
      <c r="CP267" s="46"/>
      <c r="CQ267" s="46"/>
      <c r="CR267" s="46"/>
      <c r="CS267" s="46"/>
      <c r="CT267" s="46"/>
      <c r="CU267" s="46"/>
      <c r="CV267" s="46"/>
      <c r="CW267" s="46"/>
      <c r="CX267" s="46"/>
      <c r="CY267" s="46"/>
      <c r="CZ267" s="46"/>
      <c r="DA267" s="46"/>
      <c r="DB267" s="46"/>
      <c r="DC267" s="46"/>
      <c r="DD267" s="46"/>
      <c r="DE267" s="46"/>
      <c r="DF267" s="46"/>
      <c r="DG267" s="46"/>
      <c r="DH267" s="46"/>
      <c r="DI267" s="46"/>
      <c r="DJ267" s="46"/>
      <c r="DK267" s="46"/>
      <c r="DL267" s="46"/>
      <c r="DM267" s="46"/>
      <c r="DN267" s="46"/>
      <c r="DO267" s="46"/>
      <c r="DP267" s="46"/>
      <c r="DQ267"/>
      <c r="DR267"/>
      <c r="DS267"/>
      <c r="DT267"/>
      <c r="DU267"/>
      <c r="DV267"/>
      <c r="DW267"/>
      <c r="DX267"/>
      <c r="DY267"/>
      <c r="DZ267"/>
      <c r="EA267"/>
      <c r="EB267"/>
      <c r="EC267"/>
      <c r="ED267"/>
      <c r="EE267"/>
      <c r="EF267"/>
      <c r="EG267"/>
      <c r="EH267"/>
      <c r="EI267"/>
      <c r="EJ267"/>
      <c r="EK267"/>
      <c r="EL267"/>
      <c r="EM267"/>
      <c r="EN267"/>
      <c r="EO267"/>
      <c r="EP267"/>
      <c r="EQ267"/>
      <c r="ER267"/>
      <c r="ES267"/>
      <c r="ET267"/>
      <c r="EU267"/>
      <c r="EV267"/>
      <c r="EW267"/>
      <c r="EX267"/>
      <c r="EY267"/>
      <c r="EZ267"/>
      <c r="FA267"/>
      <c r="FB267"/>
      <c r="FC267"/>
      <c r="FD267"/>
      <c r="FE267"/>
      <c r="FF267"/>
      <c r="FG267"/>
      <c r="FH267"/>
      <c r="FI267"/>
      <c r="FJ267"/>
      <c r="FK267"/>
      <c r="FL267"/>
      <c r="FM267"/>
      <c r="FN267"/>
      <c r="FO267"/>
      <c r="FP267"/>
      <c r="FQ267"/>
      <c r="FR267"/>
      <c r="FS267"/>
      <c r="FT267"/>
      <c r="FU267"/>
      <c r="FV267"/>
      <c r="FW267"/>
      <c r="FX267"/>
      <c r="FY267"/>
      <c r="FZ267"/>
      <c r="GA267"/>
      <c r="GB267"/>
      <c r="GC267"/>
      <c r="GD267"/>
      <c r="GE267"/>
      <c r="GF267"/>
      <c r="GG267"/>
      <c r="GH267"/>
      <c r="GI267"/>
      <c r="GJ267"/>
      <c r="GK267"/>
      <c r="GL267"/>
      <c r="GM267"/>
      <c r="GN267"/>
      <c r="GO267"/>
      <c r="GP267"/>
      <c r="GQ267"/>
      <c r="GR267"/>
      <c r="GS267"/>
      <c r="GT267"/>
      <c r="GU267"/>
      <c r="GV267"/>
      <c r="GW267"/>
      <c r="GX267"/>
      <c r="GY267"/>
      <c r="GZ267"/>
      <c r="HA267"/>
      <c r="HB267"/>
      <c r="HC267"/>
      <c r="HD267"/>
      <c r="HE267"/>
      <c r="HF267"/>
      <c r="HG267"/>
      <c r="HH267"/>
      <c r="HI267"/>
      <c r="HJ267"/>
      <c r="HK267"/>
      <c r="HL267"/>
      <c r="HM267"/>
      <c r="HN267"/>
      <c r="HO267"/>
      <c r="HP267"/>
      <c r="HQ267"/>
      <c r="HR267"/>
      <c r="HS267"/>
      <c r="HT267"/>
      <c r="HU267"/>
      <c r="HV267"/>
      <c r="HW267"/>
      <c r="HX267"/>
      <c r="HY267"/>
      <c r="HZ267"/>
      <c r="IA267"/>
      <c r="IB267"/>
      <c r="IC267"/>
      <c r="ID267"/>
      <c r="IE267"/>
      <c r="IF267"/>
      <c r="IG267"/>
      <c r="IH267"/>
      <c r="II267"/>
      <c r="IJ267"/>
      <c r="IK267"/>
      <c r="IL267"/>
      <c r="IM267"/>
      <c r="IN267"/>
      <c r="IO267"/>
      <c r="IP267"/>
      <c r="IQ267"/>
      <c r="IR267"/>
      <c r="IS267"/>
      <c r="IT267"/>
      <c r="IU267"/>
      <c r="IV267"/>
      <c r="IW267"/>
      <c r="IX267"/>
      <c r="IY267"/>
      <c r="IZ267"/>
      <c r="JA267"/>
      <c r="JB267"/>
      <c r="JC267"/>
      <c r="JD267"/>
      <c r="JE267"/>
      <c r="JF267"/>
      <c r="JG267"/>
      <c r="JH267"/>
      <c r="JI267"/>
      <c r="JJ267"/>
      <c r="JK267"/>
      <c r="JL267"/>
      <c r="JM267"/>
      <c r="JN267"/>
      <c r="JO267"/>
      <c r="JP267"/>
      <c r="JQ267"/>
      <c r="JR267"/>
      <c r="JS267"/>
      <c r="JT267"/>
      <c r="JU267"/>
      <c r="JV267"/>
      <c r="JW267"/>
      <c r="JX267"/>
      <c r="JY267"/>
      <c r="JZ267"/>
      <c r="KA267"/>
      <c r="KB267"/>
      <c r="KC267"/>
      <c r="KD267"/>
      <c r="KE267"/>
      <c r="KF267"/>
      <c r="KG267"/>
      <c r="KH267"/>
      <c r="KI267"/>
      <c r="KJ267"/>
      <c r="KK267"/>
      <c r="KL267"/>
      <c r="KM267"/>
      <c r="KN267"/>
      <c r="KO267"/>
      <c r="KP267"/>
      <c r="KQ267"/>
      <c r="KR267"/>
      <c r="KS267"/>
      <c r="KT267"/>
      <c r="KU267"/>
      <c r="KV267"/>
      <c r="KW267"/>
      <c r="KX267"/>
      <c r="KY267"/>
      <c r="KZ267"/>
      <c r="LA267"/>
      <c r="LB267"/>
      <c r="LC267"/>
      <c r="LD267"/>
      <c r="LE267"/>
      <c r="LF267"/>
      <c r="LG267"/>
      <c r="LH267"/>
      <c r="LI267"/>
      <c r="LJ267"/>
      <c r="LK267"/>
      <c r="LL267"/>
      <c r="LM267"/>
      <c r="LN267"/>
      <c r="LO267"/>
      <c r="LP267"/>
      <c r="LQ267"/>
      <c r="LR267"/>
      <c r="LS267"/>
      <c r="LT267"/>
      <c r="LU267"/>
      <c r="LV267"/>
      <c r="LW267"/>
      <c r="LX267"/>
      <c r="LY267"/>
      <c r="LZ267"/>
      <c r="MA267"/>
      <c r="MB267"/>
      <c r="MC267"/>
      <c r="MD267"/>
      <c r="ME267"/>
      <c r="MF267"/>
      <c r="MG267"/>
      <c r="MH267"/>
      <c r="MI267"/>
      <c r="MJ267"/>
      <c r="MK267"/>
      <c r="ML267"/>
      <c r="MM267"/>
      <c r="MN267"/>
      <c r="MO267"/>
      <c r="MP267"/>
      <c r="MQ267"/>
      <c r="MR267"/>
      <c r="MS267"/>
      <c r="MT267"/>
      <c r="MU267"/>
      <c r="MV267"/>
      <c r="MW267"/>
      <c r="MX267"/>
      <c r="MY267"/>
      <c r="MZ267"/>
      <c r="NA267"/>
      <c r="NB267"/>
      <c r="NC267"/>
      <c r="ND267"/>
      <c r="NE267"/>
      <c r="NF267"/>
      <c r="NG267"/>
      <c r="NH267"/>
      <c r="NI267"/>
      <c r="NJ267"/>
      <c r="NK267"/>
      <c r="NL267"/>
      <c r="NM267"/>
      <c r="NN267"/>
      <c r="NO267"/>
      <c r="NP267"/>
      <c r="NQ267"/>
      <c r="NR267"/>
      <c r="NS267"/>
      <c r="NT267"/>
      <c r="NU267"/>
      <c r="NV267"/>
      <c r="NW267"/>
      <c r="NX267"/>
      <c r="NY267"/>
      <c r="NZ267"/>
      <c r="OA267"/>
      <c r="OB267"/>
      <c r="OC267"/>
      <c r="OD267"/>
      <c r="OE267"/>
      <c r="OF267"/>
      <c r="OG267"/>
      <c r="OH267"/>
      <c r="OI267"/>
      <c r="OJ267"/>
      <c r="OK267"/>
      <c r="OL267"/>
      <c r="OM267"/>
      <c r="ON267"/>
      <c r="OO267"/>
      <c r="OP267"/>
      <c r="OQ267"/>
      <c r="OR267"/>
      <c r="OS267"/>
      <c r="OT267"/>
      <c r="OU267"/>
      <c r="OV267"/>
      <c r="OW267"/>
      <c r="OX267"/>
      <c r="OY267"/>
      <c r="OZ267"/>
      <c r="PA267"/>
      <c r="PB267"/>
      <c r="PC267"/>
      <c r="PD267"/>
      <c r="PE267"/>
      <c r="PF267"/>
      <c r="PG267"/>
      <c r="PH267"/>
      <c r="PI267"/>
      <c r="PJ267"/>
      <c r="PK267"/>
      <c r="PL267"/>
      <c r="PM267"/>
      <c r="PN267"/>
      <c r="PO267"/>
      <c r="PP267"/>
      <c r="PQ267"/>
      <c r="PR267"/>
      <c r="PS267"/>
      <c r="PT267"/>
      <c r="PU267"/>
      <c r="PV267"/>
      <c r="PW267"/>
      <c r="PX267"/>
      <c r="PY267"/>
      <c r="PZ267"/>
      <c r="QA267"/>
      <c r="QB267"/>
      <c r="QC267"/>
      <c r="QD267"/>
      <c r="QE267"/>
      <c r="QF267"/>
      <c r="QG267"/>
      <c r="QH267"/>
      <c r="QI267"/>
      <c r="QJ267"/>
      <c r="QK267"/>
      <c r="QL267"/>
      <c r="QM267"/>
      <c r="QN267"/>
      <c r="QO267"/>
      <c r="QP267"/>
      <c r="QQ267"/>
      <c r="QR267"/>
      <c r="QS267"/>
      <c r="QT267"/>
      <c r="QU267"/>
      <c r="QV267"/>
      <c r="QW267"/>
      <c r="QX267"/>
      <c r="QY267"/>
      <c r="QZ267"/>
      <c r="RA267"/>
      <c r="RB267"/>
      <c r="RC267"/>
      <c r="RD267"/>
      <c r="RE267"/>
      <c r="RF267"/>
      <c r="RG267"/>
      <c r="RH267"/>
      <c r="RI267"/>
      <c r="RJ267"/>
      <c r="RK267"/>
      <c r="RL267"/>
      <c r="RM267"/>
      <c r="RN267"/>
      <c r="RO267"/>
      <c r="RP267"/>
      <c r="RQ267"/>
      <c r="RR267"/>
      <c r="RS267"/>
      <c r="RT267"/>
      <c r="RU267"/>
      <c r="RV267"/>
      <c r="RW267"/>
      <c r="RX267"/>
      <c r="RY267"/>
      <c r="RZ267"/>
      <c r="SA267"/>
      <c r="SB267"/>
      <c r="SC267"/>
      <c r="SD267"/>
      <c r="SE267"/>
      <c r="SF267"/>
      <c r="SG267"/>
      <c r="SH267"/>
      <c r="SI267"/>
      <c r="SJ267"/>
      <c r="SK267"/>
      <c r="SL267"/>
      <c r="SM267"/>
      <c r="SN267"/>
      <c r="SO267"/>
      <c r="SP267"/>
      <c r="SQ267"/>
      <c r="SR267"/>
      <c r="SS267"/>
      <c r="ST267"/>
      <c r="SU267"/>
      <c r="SV267"/>
      <c r="SW267"/>
      <c r="SX267"/>
      <c r="SY267"/>
      <c r="SZ267"/>
      <c r="TA267"/>
      <c r="TB267"/>
      <c r="TC267"/>
      <c r="TD267"/>
      <c r="TE267"/>
      <c r="TF267"/>
      <c r="TG267"/>
      <c r="TH267"/>
      <c r="TI267"/>
      <c r="TJ267"/>
      <c r="TK267"/>
      <c r="TL267"/>
      <c r="TM267"/>
      <c r="TN267"/>
      <c r="TO267"/>
      <c r="TP267"/>
      <c r="TQ267"/>
      <c r="TR267"/>
      <c r="TS267"/>
      <c r="TT267"/>
      <c r="TU267"/>
      <c r="TV267"/>
      <c r="TW267"/>
      <c r="TX267"/>
      <c r="TY267"/>
      <c r="TZ267"/>
      <c r="UA267"/>
      <c r="UB267"/>
      <c r="UC267"/>
      <c r="UD267"/>
      <c r="UE267"/>
      <c r="UF267"/>
      <c r="UG267"/>
      <c r="UH267"/>
      <c r="UI267"/>
      <c r="UJ267"/>
      <c r="UK267"/>
      <c r="UL267"/>
      <c r="UM267"/>
      <c r="UN267"/>
      <c r="UO267"/>
      <c r="UP267"/>
      <c r="UQ267"/>
      <c r="UR267"/>
      <c r="US267"/>
      <c r="UT267"/>
      <c r="UU267"/>
      <c r="UV267"/>
      <c r="UW267"/>
      <c r="UX267"/>
      <c r="UY267"/>
      <c r="UZ267"/>
      <c r="VA267"/>
      <c r="VB267"/>
      <c r="VC267"/>
      <c r="VD267"/>
      <c r="VE267"/>
      <c r="VF267"/>
      <c r="VG267"/>
      <c r="VH267"/>
      <c r="VI267"/>
      <c r="VJ267"/>
      <c r="VK267"/>
      <c r="VL267"/>
      <c r="VM267"/>
      <c r="VN267"/>
      <c r="VO267"/>
      <c r="VP267"/>
      <c r="VQ267"/>
      <c r="VR267"/>
      <c r="VS267"/>
      <c r="VT267"/>
      <c r="VU267"/>
      <c r="VV267"/>
      <c r="VW267"/>
      <c r="VX267"/>
      <c r="VY267"/>
      <c r="VZ267"/>
      <c r="WA267"/>
      <c r="WB267"/>
      <c r="WC267"/>
      <c r="WD267"/>
      <c r="WE267"/>
      <c r="WF267"/>
      <c r="WG267"/>
      <c r="WH267"/>
      <c r="WI267"/>
      <c r="WJ267"/>
      <c r="WK267"/>
      <c r="WL267"/>
      <c r="WM267"/>
      <c r="WN267"/>
      <c r="WO267"/>
      <c r="WP267"/>
      <c r="WQ267"/>
      <c r="WR267"/>
      <c r="WS267"/>
      <c r="WT267"/>
      <c r="WU267"/>
      <c r="WV267"/>
      <c r="WW267"/>
      <c r="WX267"/>
      <c r="WY267"/>
      <c r="WZ267"/>
      <c r="XA267"/>
      <c r="XB267"/>
      <c r="XC267"/>
      <c r="XD267"/>
      <c r="XE267"/>
      <c r="XF267"/>
      <c r="XG267"/>
      <c r="XH267"/>
      <c r="XI267"/>
      <c r="XJ267"/>
      <c r="XK267"/>
      <c r="XL267"/>
      <c r="XM267"/>
      <c r="XN267"/>
      <c r="XO267"/>
      <c r="XP267"/>
      <c r="XQ267"/>
      <c r="XR267"/>
      <c r="XS267"/>
      <c r="XT267"/>
      <c r="XU267"/>
      <c r="XV267"/>
      <c r="XW267"/>
      <c r="XX267"/>
      <c r="XY267"/>
      <c r="XZ267"/>
      <c r="YA267"/>
      <c r="YB267"/>
      <c r="YC267"/>
      <c r="YD267"/>
      <c r="YE267"/>
      <c r="YF267"/>
      <c r="YG267"/>
      <c r="YH267"/>
      <c r="YI267"/>
      <c r="YJ267"/>
      <c r="YK267"/>
      <c r="YL267"/>
      <c r="YM267"/>
      <c r="YN267"/>
      <c r="YO267"/>
      <c r="YP267"/>
      <c r="YQ267"/>
      <c r="YR267"/>
      <c r="YS267"/>
      <c r="YT267"/>
      <c r="YU267"/>
      <c r="YV267"/>
      <c r="YW267"/>
      <c r="YX267"/>
      <c r="YY267"/>
      <c r="YZ267"/>
      <c r="ZA267"/>
      <c r="ZB267"/>
      <c r="ZC267"/>
      <c r="ZD267"/>
      <c r="ZE267"/>
      <c r="ZF267"/>
      <c r="ZG267"/>
      <c r="ZH267"/>
      <c r="ZI267"/>
      <c r="ZJ267"/>
      <c r="ZK267"/>
      <c r="ZL267"/>
      <c r="ZM267"/>
      <c r="ZN267"/>
      <c r="ZO267"/>
      <c r="ZP267"/>
      <c r="ZQ267"/>
      <c r="ZR267"/>
      <c r="ZS267"/>
      <c r="ZT267"/>
      <c r="ZU267"/>
      <c r="ZV267"/>
      <c r="ZW267"/>
      <c r="ZX267"/>
      <c r="ZY267"/>
      <c r="ZZ267" s="52"/>
      <c r="AAA267" s="192"/>
      <c r="AAD267" s="90"/>
      <c r="AAE267" s="520">
        <f t="shared" ref="AAE267:AAE273" si="208">IF(AND(S.AC.InvolveMeeting1="Y",S.AC.CommitteeInvolved="Y",S.AC.Presentation1="Y"),1,0)</f>
        <v>0</v>
      </c>
      <c r="AAF267" s="190" t="s">
        <v>52</v>
      </c>
      <c r="AAG267" s="39"/>
      <c r="AAH267" s="39"/>
      <c r="AAI267" s="60"/>
      <c r="AAJ267" s="55"/>
      <c r="AAK267" s="55"/>
      <c r="AAL267" s="90"/>
    </row>
    <row r="268" spans="1:714" s="23" customFormat="1" ht="15" hidden="1" customHeight="1" outlineLevel="3">
      <c r="A268" s="171"/>
      <c r="B268" s="663" t="str">
        <f>AAK268</f>
        <v>* drafts optional AC.PRESENTATION.01.16.00</v>
      </c>
      <c r="C268" s="790" t="str">
        <f>HYPERLINK("http://deq05/intranet/communication/docs/DEQAgencyTemplate1.potx","i")</f>
        <v>i</v>
      </c>
      <c r="D268" s="511"/>
      <c r="E268" s="342">
        <f>NETWORKDAYS(G268,H268,S.DDL_DEQClosed)</f>
        <v>1</v>
      </c>
      <c r="F268" s="457">
        <f ca="1">IF(YEAR(H268)&gt;2000,NETWORKDAYS(TODAY(),H268,S.DDL_DEQClosed),0)</f>
        <v>0</v>
      </c>
      <c r="G268" s="451">
        <f t="shared" ref="G268:G274" si="209">AAG268</f>
        <v>2</v>
      </c>
      <c r="H268" s="343">
        <f>AAH268</f>
        <v>2</v>
      </c>
      <c r="I268" s="244"/>
      <c r="J268" s="193"/>
      <c r="K268" s="193"/>
      <c r="L268" s="46"/>
      <c r="M268" s="46"/>
      <c r="N268" s="46"/>
      <c r="O268" s="46"/>
      <c r="P268" s="46"/>
      <c r="Q268" s="46"/>
      <c r="R268" s="46"/>
      <c r="S268" s="46"/>
      <c r="T268" s="46"/>
      <c r="U268" s="46"/>
      <c r="V268" s="46"/>
      <c r="W268" s="46"/>
      <c r="X268" s="46"/>
      <c r="Y268" s="46"/>
      <c r="Z268" s="46"/>
      <c r="AA268" s="46"/>
      <c r="AB268" s="46"/>
      <c r="AC268" s="46"/>
      <c r="AD268" s="46"/>
      <c r="AE268" s="46"/>
      <c r="AF268" s="46"/>
      <c r="AG268" s="46"/>
      <c r="AH268" s="46"/>
      <c r="AI268" s="46"/>
      <c r="AJ268" s="46"/>
      <c r="AK268" s="46"/>
      <c r="AL268" s="46"/>
      <c r="AM268" s="46"/>
      <c r="AN268" s="46"/>
      <c r="AO268" s="46"/>
      <c r="AP268" s="46"/>
      <c r="AQ268" s="46"/>
      <c r="AR268" s="46"/>
      <c r="AS268" s="46"/>
      <c r="AT268" s="46"/>
      <c r="AU268" s="46"/>
      <c r="AV268" s="46"/>
      <c r="AW268" s="46"/>
      <c r="AX268" s="46"/>
      <c r="AY268" s="46"/>
      <c r="AZ268" s="46"/>
      <c r="BA268" s="46"/>
      <c r="BB268" s="46"/>
      <c r="BC268" s="46"/>
      <c r="BD268" s="46"/>
      <c r="BE268" s="46"/>
      <c r="BF268" s="46"/>
      <c r="BG268" s="46"/>
      <c r="BH268" s="46"/>
      <c r="BI268" s="46"/>
      <c r="BJ268" s="46"/>
      <c r="BK268" s="46"/>
      <c r="BL268" s="46"/>
      <c r="BM268" s="46"/>
      <c r="BN268" s="46"/>
      <c r="BO268" s="46"/>
      <c r="BP268" s="46"/>
      <c r="BQ268" s="46"/>
      <c r="BR268" s="46"/>
      <c r="BS268" s="46"/>
      <c r="BT268" s="46"/>
      <c r="BU268" s="46"/>
      <c r="BV268" s="46"/>
      <c r="BW268" s="46"/>
      <c r="BX268" s="46"/>
      <c r="BY268" s="46"/>
      <c r="BZ268" s="46"/>
      <c r="CA268" s="46"/>
      <c r="CB268" s="46"/>
      <c r="CC268" s="46"/>
      <c r="CD268" s="46"/>
      <c r="CE268" s="46"/>
      <c r="CF268" s="46"/>
      <c r="CG268" s="46"/>
      <c r="CH268" s="46"/>
      <c r="CI268" s="46"/>
      <c r="CJ268" s="46"/>
      <c r="CK268" s="46"/>
      <c r="CL268" s="46"/>
      <c r="CM268" s="46"/>
      <c r="CN268" s="46"/>
      <c r="CO268" s="46"/>
      <c r="CP268" s="46"/>
      <c r="CQ268" s="46"/>
      <c r="CR268" s="46"/>
      <c r="CS268" s="46"/>
      <c r="CT268" s="46"/>
      <c r="CU268" s="46"/>
      <c r="CV268" s="46"/>
      <c r="CW268" s="46"/>
      <c r="CX268" s="46"/>
      <c r="CY268" s="46"/>
      <c r="CZ268" s="46"/>
      <c r="DA268" s="46"/>
      <c r="DB268" s="46"/>
      <c r="DC268" s="46"/>
      <c r="DD268" s="46"/>
      <c r="DE268" s="46"/>
      <c r="DF268" s="46"/>
      <c r="DG268" s="46"/>
      <c r="DH268" s="46"/>
      <c r="DI268" s="46"/>
      <c r="DJ268" s="46"/>
      <c r="DK268" s="46"/>
      <c r="DL268" s="46"/>
      <c r="DM268" s="46"/>
      <c r="DN268" s="46"/>
      <c r="DO268" s="46"/>
      <c r="DP268" s="46"/>
      <c r="DQ268"/>
      <c r="DR268"/>
      <c r="DS268"/>
      <c r="DT268"/>
      <c r="DU268"/>
      <c r="DV268"/>
      <c r="DW268"/>
      <c r="DX268"/>
      <c r="DY268"/>
      <c r="DZ268"/>
      <c r="EA268"/>
      <c r="EB268"/>
      <c r="EC268"/>
      <c r="ED268"/>
      <c r="EE268"/>
      <c r="EF268"/>
      <c r="EG268"/>
      <c r="EH268"/>
      <c r="EI268"/>
      <c r="EJ268"/>
      <c r="EK268"/>
      <c r="EL268"/>
      <c r="EM268"/>
      <c r="EN268"/>
      <c r="EO268"/>
      <c r="EP268"/>
      <c r="EQ268"/>
      <c r="ER268"/>
      <c r="ES268"/>
      <c r="ET268"/>
      <c r="EU268"/>
      <c r="EV268"/>
      <c r="EW268"/>
      <c r="EX268"/>
      <c r="EY268"/>
      <c r="EZ268"/>
      <c r="FA268"/>
      <c r="FB268"/>
      <c r="FC268"/>
      <c r="FD268"/>
      <c r="FE268"/>
      <c r="FF268"/>
      <c r="FG268"/>
      <c r="FH268"/>
      <c r="FI268"/>
      <c r="FJ268"/>
      <c r="FK268"/>
      <c r="FL268"/>
      <c r="FM268"/>
      <c r="FN268"/>
      <c r="FO268"/>
      <c r="FP268"/>
      <c r="FQ268"/>
      <c r="FR268"/>
      <c r="FS268"/>
      <c r="FT268"/>
      <c r="FU268"/>
      <c r="FV268"/>
      <c r="FW268"/>
      <c r="FX268"/>
      <c r="FY268"/>
      <c r="FZ268"/>
      <c r="GA268"/>
      <c r="GB268"/>
      <c r="GC268"/>
      <c r="GD268"/>
      <c r="GE268"/>
      <c r="GF268"/>
      <c r="GG268"/>
      <c r="GH268"/>
      <c r="GI268"/>
      <c r="GJ268"/>
      <c r="GK268"/>
      <c r="GL268"/>
      <c r="GM268"/>
      <c r="GN268"/>
      <c r="GO268"/>
      <c r="GP268"/>
      <c r="GQ268"/>
      <c r="GR268"/>
      <c r="GS268"/>
      <c r="GT268"/>
      <c r="GU268"/>
      <c r="GV268"/>
      <c r="GW268"/>
      <c r="GX268"/>
      <c r="GY268"/>
      <c r="GZ268"/>
      <c r="HA268"/>
      <c r="HB268"/>
      <c r="HC268"/>
      <c r="HD268"/>
      <c r="HE268"/>
      <c r="HF268"/>
      <c r="HG268"/>
      <c r="HH268"/>
      <c r="HI268"/>
      <c r="HJ268"/>
      <c r="HK268"/>
      <c r="HL268"/>
      <c r="HM268"/>
      <c r="HN268"/>
      <c r="HO268"/>
      <c r="HP268"/>
      <c r="HQ268"/>
      <c r="HR268"/>
      <c r="HS268"/>
      <c r="HT268"/>
      <c r="HU268"/>
      <c r="HV268"/>
      <c r="HW268"/>
      <c r="HX268"/>
      <c r="HY268"/>
      <c r="HZ268"/>
      <c r="IA268"/>
      <c r="IB268"/>
      <c r="IC268"/>
      <c r="ID268"/>
      <c r="IE268"/>
      <c r="IF268"/>
      <c r="IG268"/>
      <c r="IH268"/>
      <c r="II268"/>
      <c r="IJ268"/>
      <c r="IK268"/>
      <c r="IL268"/>
      <c r="IM268"/>
      <c r="IN268"/>
      <c r="IO268"/>
      <c r="IP268"/>
      <c r="IQ268"/>
      <c r="IR268"/>
      <c r="IS268"/>
      <c r="IT268"/>
      <c r="IU268"/>
      <c r="IV268"/>
      <c r="IW268"/>
      <c r="IX268"/>
      <c r="IY268"/>
      <c r="IZ268"/>
      <c r="JA268"/>
      <c r="JB268"/>
      <c r="JC268"/>
      <c r="JD268"/>
      <c r="JE268"/>
      <c r="JF268"/>
      <c r="JG268"/>
      <c r="JH268"/>
      <c r="JI268"/>
      <c r="JJ268"/>
      <c r="JK268"/>
      <c r="JL268"/>
      <c r="JM268"/>
      <c r="JN268"/>
      <c r="JO268"/>
      <c r="JP268"/>
      <c r="JQ268"/>
      <c r="JR268"/>
      <c r="JS268"/>
      <c r="JT268"/>
      <c r="JU268"/>
      <c r="JV268"/>
      <c r="JW268"/>
      <c r="JX268"/>
      <c r="JY268"/>
      <c r="JZ268"/>
      <c r="KA268"/>
      <c r="KB268"/>
      <c r="KC268"/>
      <c r="KD268"/>
      <c r="KE268"/>
      <c r="KF268"/>
      <c r="KG268"/>
      <c r="KH268"/>
      <c r="KI268"/>
      <c r="KJ268"/>
      <c r="KK268"/>
      <c r="KL268"/>
      <c r="KM268"/>
      <c r="KN268"/>
      <c r="KO268"/>
      <c r="KP268"/>
      <c r="KQ268"/>
      <c r="KR268"/>
      <c r="KS268"/>
      <c r="KT268"/>
      <c r="KU268"/>
      <c r="KV268"/>
      <c r="KW268"/>
      <c r="KX268"/>
      <c r="KY268"/>
      <c r="KZ268"/>
      <c r="LA268"/>
      <c r="LB268"/>
      <c r="LC268"/>
      <c r="LD268"/>
      <c r="LE268"/>
      <c r="LF268"/>
      <c r="LG268"/>
      <c r="LH268"/>
      <c r="LI268"/>
      <c r="LJ268"/>
      <c r="LK268"/>
      <c r="LL268"/>
      <c r="LM268"/>
      <c r="LN268"/>
      <c r="LO268"/>
      <c r="LP268"/>
      <c r="LQ268"/>
      <c r="LR268"/>
      <c r="LS268"/>
      <c r="LT268"/>
      <c r="LU268"/>
      <c r="LV268"/>
      <c r="LW268"/>
      <c r="LX268"/>
      <c r="LY268"/>
      <c r="LZ268"/>
      <c r="MA268"/>
      <c r="MB268"/>
      <c r="MC268"/>
      <c r="MD268"/>
      <c r="ME268"/>
      <c r="MF268"/>
      <c r="MG268"/>
      <c r="MH268"/>
      <c r="MI268"/>
      <c r="MJ268"/>
      <c r="MK268"/>
      <c r="ML268"/>
      <c r="MM268"/>
      <c r="MN268"/>
      <c r="MO268"/>
      <c r="MP268"/>
      <c r="MQ268"/>
      <c r="MR268"/>
      <c r="MS268"/>
      <c r="MT268"/>
      <c r="MU268"/>
      <c r="MV268"/>
      <c r="MW268"/>
      <c r="MX268"/>
      <c r="MY268"/>
      <c r="MZ268"/>
      <c r="NA268"/>
      <c r="NB268"/>
      <c r="NC268"/>
      <c r="ND268"/>
      <c r="NE268"/>
      <c r="NF268"/>
      <c r="NG268"/>
      <c r="NH268"/>
      <c r="NI268"/>
      <c r="NJ268"/>
      <c r="NK268"/>
      <c r="NL268"/>
      <c r="NM268"/>
      <c r="NN268"/>
      <c r="NO268"/>
      <c r="NP268"/>
      <c r="NQ268"/>
      <c r="NR268"/>
      <c r="NS268"/>
      <c r="NT268"/>
      <c r="NU268"/>
      <c r="NV268"/>
      <c r="NW268"/>
      <c r="NX268"/>
      <c r="NY268"/>
      <c r="NZ268"/>
      <c r="OA268"/>
      <c r="OB268"/>
      <c r="OC268"/>
      <c r="OD268"/>
      <c r="OE268"/>
      <c r="OF268"/>
      <c r="OG268"/>
      <c r="OH268"/>
      <c r="OI268"/>
      <c r="OJ268"/>
      <c r="OK268"/>
      <c r="OL268"/>
      <c r="OM268"/>
      <c r="ON268"/>
      <c r="OO268"/>
      <c r="OP268"/>
      <c r="OQ268"/>
      <c r="OR268"/>
      <c r="OS268"/>
      <c r="OT268"/>
      <c r="OU268"/>
      <c r="OV268"/>
      <c r="OW268"/>
      <c r="OX268"/>
      <c r="OY268"/>
      <c r="OZ268"/>
      <c r="PA268"/>
      <c r="PB268"/>
      <c r="PC268"/>
      <c r="PD268"/>
      <c r="PE268"/>
      <c r="PF268"/>
      <c r="PG268"/>
      <c r="PH268"/>
      <c r="PI268"/>
      <c r="PJ268"/>
      <c r="PK268"/>
      <c r="PL268"/>
      <c r="PM268"/>
      <c r="PN268"/>
      <c r="PO268"/>
      <c r="PP268"/>
      <c r="PQ268"/>
      <c r="PR268"/>
      <c r="PS268"/>
      <c r="PT268"/>
      <c r="PU268"/>
      <c r="PV268"/>
      <c r="PW268"/>
      <c r="PX268"/>
      <c r="PY268"/>
      <c r="PZ268"/>
      <c r="QA268"/>
      <c r="QB268"/>
      <c r="QC268"/>
      <c r="QD268"/>
      <c r="QE268"/>
      <c r="QF268"/>
      <c r="QG268"/>
      <c r="QH268"/>
      <c r="QI268"/>
      <c r="QJ268"/>
      <c r="QK268"/>
      <c r="QL268"/>
      <c r="QM268"/>
      <c r="QN268"/>
      <c r="QO268"/>
      <c r="QP268"/>
      <c r="QQ268"/>
      <c r="QR268"/>
      <c r="QS268"/>
      <c r="QT268"/>
      <c r="QU268"/>
      <c r="QV268"/>
      <c r="QW268"/>
      <c r="QX268"/>
      <c r="QY268"/>
      <c r="QZ268"/>
      <c r="RA268"/>
      <c r="RB268"/>
      <c r="RC268"/>
      <c r="RD268"/>
      <c r="RE268"/>
      <c r="RF268"/>
      <c r="RG268"/>
      <c r="RH268"/>
      <c r="RI268"/>
      <c r="RJ268"/>
      <c r="RK268"/>
      <c r="RL268"/>
      <c r="RM268"/>
      <c r="RN268"/>
      <c r="RO268"/>
      <c r="RP268"/>
      <c r="RQ268"/>
      <c r="RR268"/>
      <c r="RS268"/>
      <c r="RT268"/>
      <c r="RU268"/>
      <c r="RV268"/>
      <c r="RW268"/>
      <c r="RX268"/>
      <c r="RY268"/>
      <c r="RZ268"/>
      <c r="SA268"/>
      <c r="SB268"/>
      <c r="SC268"/>
      <c r="SD268"/>
      <c r="SE268"/>
      <c r="SF268"/>
      <c r="SG268"/>
      <c r="SH268"/>
      <c r="SI268"/>
      <c r="SJ268"/>
      <c r="SK268"/>
      <c r="SL268"/>
      <c r="SM268"/>
      <c r="SN268"/>
      <c r="SO268"/>
      <c r="SP268"/>
      <c r="SQ268"/>
      <c r="SR268"/>
      <c r="SS268"/>
      <c r="ST268"/>
      <c r="SU268"/>
      <c r="SV268"/>
      <c r="SW268"/>
      <c r="SX268"/>
      <c r="SY268"/>
      <c r="SZ268"/>
      <c r="TA268"/>
      <c r="TB268"/>
      <c r="TC268"/>
      <c r="TD268"/>
      <c r="TE268"/>
      <c r="TF268"/>
      <c r="TG268"/>
      <c r="TH268"/>
      <c r="TI268"/>
      <c r="TJ268"/>
      <c r="TK268"/>
      <c r="TL268"/>
      <c r="TM268"/>
      <c r="TN268"/>
      <c r="TO268"/>
      <c r="TP268"/>
      <c r="TQ268"/>
      <c r="TR268"/>
      <c r="TS268"/>
      <c r="TT268"/>
      <c r="TU268"/>
      <c r="TV268"/>
      <c r="TW268"/>
      <c r="TX268"/>
      <c r="TY268"/>
      <c r="TZ268"/>
      <c r="UA268"/>
      <c r="UB268"/>
      <c r="UC268"/>
      <c r="UD268"/>
      <c r="UE268"/>
      <c r="UF268"/>
      <c r="UG268"/>
      <c r="UH268"/>
      <c r="UI268"/>
      <c r="UJ268"/>
      <c r="UK268"/>
      <c r="UL268"/>
      <c r="UM268"/>
      <c r="UN268"/>
      <c r="UO268"/>
      <c r="UP268"/>
      <c r="UQ268"/>
      <c r="UR268"/>
      <c r="US268"/>
      <c r="UT268"/>
      <c r="UU268"/>
      <c r="UV268"/>
      <c r="UW268"/>
      <c r="UX268"/>
      <c r="UY268"/>
      <c r="UZ268"/>
      <c r="VA268"/>
      <c r="VB268"/>
      <c r="VC268"/>
      <c r="VD268"/>
      <c r="VE268"/>
      <c r="VF268"/>
      <c r="VG268"/>
      <c r="VH268"/>
      <c r="VI268"/>
      <c r="VJ268"/>
      <c r="VK268"/>
      <c r="VL268"/>
      <c r="VM268"/>
      <c r="VN268"/>
      <c r="VO268"/>
      <c r="VP268"/>
      <c r="VQ268"/>
      <c r="VR268"/>
      <c r="VS268"/>
      <c r="VT268"/>
      <c r="VU268"/>
      <c r="VV268"/>
      <c r="VW268"/>
      <c r="VX268"/>
      <c r="VY268"/>
      <c r="VZ268"/>
      <c r="WA268"/>
      <c r="WB268"/>
      <c r="WC268"/>
      <c r="WD268"/>
      <c r="WE268"/>
      <c r="WF268"/>
      <c r="WG268"/>
      <c r="WH268"/>
      <c r="WI268"/>
      <c r="WJ268"/>
      <c r="WK268"/>
      <c r="WL268"/>
      <c r="WM268"/>
      <c r="WN268"/>
      <c r="WO268"/>
      <c r="WP268"/>
      <c r="WQ268"/>
      <c r="WR268"/>
      <c r="WS268"/>
      <c r="WT268"/>
      <c r="WU268"/>
      <c r="WV268"/>
      <c r="WW268"/>
      <c r="WX268"/>
      <c r="WY268"/>
      <c r="WZ268"/>
      <c r="XA268"/>
      <c r="XB268"/>
      <c r="XC268"/>
      <c r="XD268"/>
      <c r="XE268"/>
      <c r="XF268"/>
      <c r="XG268"/>
      <c r="XH268"/>
      <c r="XI268"/>
      <c r="XJ268"/>
      <c r="XK268"/>
      <c r="XL268"/>
      <c r="XM268"/>
      <c r="XN268"/>
      <c r="XO268"/>
      <c r="XP268"/>
      <c r="XQ268"/>
      <c r="XR268"/>
      <c r="XS268"/>
      <c r="XT268"/>
      <c r="XU268"/>
      <c r="XV268"/>
      <c r="XW268"/>
      <c r="XX268"/>
      <c r="XY268"/>
      <c r="XZ268"/>
      <c r="YA268"/>
      <c r="YB268"/>
      <c r="YC268"/>
      <c r="YD268"/>
      <c r="YE268"/>
      <c r="YF268"/>
      <c r="YG268"/>
      <c r="YH268"/>
      <c r="YI268"/>
      <c r="YJ268"/>
      <c r="YK268"/>
      <c r="YL268"/>
      <c r="YM268"/>
      <c r="YN268"/>
      <c r="YO268"/>
      <c r="YP268"/>
      <c r="YQ268"/>
      <c r="YR268"/>
      <c r="YS268"/>
      <c r="YT268"/>
      <c r="YU268"/>
      <c r="YV268"/>
      <c r="YW268"/>
      <c r="YX268"/>
      <c r="YY268"/>
      <c r="YZ268"/>
      <c r="ZA268"/>
      <c r="ZB268"/>
      <c r="ZC268"/>
      <c r="ZD268"/>
      <c r="ZE268"/>
      <c r="ZF268"/>
      <c r="ZG268"/>
      <c r="ZH268"/>
      <c r="ZI268"/>
      <c r="ZJ268"/>
      <c r="ZK268"/>
      <c r="ZL268"/>
      <c r="ZM268"/>
      <c r="ZN268"/>
      <c r="ZO268"/>
      <c r="ZP268"/>
      <c r="ZQ268"/>
      <c r="ZR268"/>
      <c r="ZS268"/>
      <c r="ZT268"/>
      <c r="ZU268"/>
      <c r="ZV268"/>
      <c r="ZW268"/>
      <c r="ZX268"/>
      <c r="ZY268"/>
      <c r="ZZ268" s="52"/>
      <c r="AAA268" s="192"/>
      <c r="AAD268" s="90"/>
      <c r="AAE268" s="520">
        <f t="shared" si="208"/>
        <v>0</v>
      </c>
      <c r="AAF268" s="90" t="s">
        <v>0</v>
      </c>
      <c r="AAG268" s="73">
        <f>G265</f>
        <v>2</v>
      </c>
      <c r="AAH268" s="73">
        <f>G268</f>
        <v>2</v>
      </c>
      <c r="AAI268" s="60"/>
      <c r="AAJ268" s="55"/>
      <c r="AAK268" s="92" t="str">
        <f>"* drafts optional AC.PRESENTATION."&amp;TEXT($G$209,"mm.dd.yy")</f>
        <v>* drafts optional AC.PRESENTATION.01.16.00</v>
      </c>
      <c r="AAL268" s="90"/>
    </row>
    <row r="269" spans="1:714" s="23" customFormat="1" ht="15" hidden="1" customHeight="1" outlineLevel="3">
      <c r="A269" s="171"/>
      <c r="B269" s="662" t="s">
        <v>156</v>
      </c>
      <c r="C269" s="362" t="s">
        <v>0</v>
      </c>
      <c r="D269" s="454"/>
      <c r="E269" s="453"/>
      <c r="F269" s="453"/>
      <c r="G269" s="453"/>
      <c r="H269" s="453"/>
      <c r="I269" s="244"/>
      <c r="J269" s="193"/>
      <c r="K269" s="193"/>
      <c r="L269" s="46"/>
      <c r="M269" s="46"/>
      <c r="N269" s="46"/>
      <c r="O269" s="46"/>
      <c r="P269" s="46"/>
      <c r="Q269" s="46"/>
      <c r="R269" s="46"/>
      <c r="S269" s="46"/>
      <c r="T269" s="46"/>
      <c r="U269" s="46"/>
      <c r="V269" s="46"/>
      <c r="W269" s="46"/>
      <c r="X269" s="46"/>
      <c r="Y269" s="46"/>
      <c r="Z269" s="46"/>
      <c r="AA269" s="46"/>
      <c r="AB269" s="46"/>
      <c r="AC269" s="46"/>
      <c r="AD269" s="46"/>
      <c r="AE269" s="46"/>
      <c r="AF269" s="46"/>
      <c r="AG269" s="46"/>
      <c r="AH269" s="46"/>
      <c r="AI269" s="46"/>
      <c r="AJ269" s="46"/>
      <c r="AK269" s="46"/>
      <c r="AL269" s="46"/>
      <c r="AM269" s="46"/>
      <c r="AN269" s="46"/>
      <c r="AO269" s="46"/>
      <c r="AP269" s="46"/>
      <c r="AQ269" s="46"/>
      <c r="AR269" s="46"/>
      <c r="AS269" s="46"/>
      <c r="AT269" s="46"/>
      <c r="AU269" s="46"/>
      <c r="AV269" s="46"/>
      <c r="AW269" s="46"/>
      <c r="AX269" s="46"/>
      <c r="AY269" s="46"/>
      <c r="AZ269" s="46"/>
      <c r="BA269" s="46"/>
      <c r="BB269" s="46"/>
      <c r="BC269" s="46"/>
      <c r="BD269" s="46"/>
      <c r="BE269" s="46"/>
      <c r="BF269" s="46"/>
      <c r="BG269" s="46"/>
      <c r="BH269" s="46"/>
      <c r="BI269" s="46"/>
      <c r="BJ269" s="46"/>
      <c r="BK269" s="46"/>
      <c r="BL269" s="46"/>
      <c r="BM269" s="46"/>
      <c r="BN269" s="46"/>
      <c r="BO269" s="46"/>
      <c r="BP269" s="46"/>
      <c r="BQ269" s="46"/>
      <c r="BR269" s="46"/>
      <c r="BS269" s="46"/>
      <c r="BT269" s="46"/>
      <c r="BU269" s="46"/>
      <c r="BV269" s="46"/>
      <c r="BW269" s="46"/>
      <c r="BX269" s="46"/>
      <c r="BY269" s="46"/>
      <c r="BZ269" s="46"/>
      <c r="CA269" s="46"/>
      <c r="CB269" s="46"/>
      <c r="CC269" s="46"/>
      <c r="CD269" s="46"/>
      <c r="CE269" s="46"/>
      <c r="CF269" s="46"/>
      <c r="CG269" s="46"/>
      <c r="CH269" s="46"/>
      <c r="CI269" s="46"/>
      <c r="CJ269" s="46"/>
      <c r="CK269" s="46"/>
      <c r="CL269" s="46"/>
      <c r="CM269" s="46"/>
      <c r="CN269" s="46"/>
      <c r="CO269" s="46"/>
      <c r="CP269" s="46"/>
      <c r="CQ269" s="46"/>
      <c r="CR269" s="46"/>
      <c r="CS269" s="46"/>
      <c r="CT269" s="46"/>
      <c r="CU269" s="46"/>
      <c r="CV269" s="46"/>
      <c r="CW269" s="46"/>
      <c r="CX269" s="46"/>
      <c r="CY269" s="46"/>
      <c r="CZ269" s="46"/>
      <c r="DA269" s="46"/>
      <c r="DB269" s="46"/>
      <c r="DC269" s="46"/>
      <c r="DD269" s="46"/>
      <c r="DE269" s="46"/>
      <c r="DF269" s="46"/>
      <c r="DG269" s="46"/>
      <c r="DH269" s="46"/>
      <c r="DI269" s="46"/>
      <c r="DJ269" s="46"/>
      <c r="DK269" s="46"/>
      <c r="DL269" s="46"/>
      <c r="DM269" s="46"/>
      <c r="DN269" s="46"/>
      <c r="DO269" s="46"/>
      <c r="DP269" s="46"/>
      <c r="DQ269"/>
      <c r="DR269"/>
      <c r="DS269"/>
      <c r="DT269"/>
      <c r="DU269"/>
      <c r="DV269"/>
      <c r="DW269"/>
      <c r="DX269"/>
      <c r="DY269"/>
      <c r="DZ269"/>
      <c r="EA269"/>
      <c r="EB269"/>
      <c r="EC269"/>
      <c r="ED269"/>
      <c r="EE269"/>
      <c r="EF269"/>
      <c r="EG269"/>
      <c r="EH269"/>
      <c r="EI269"/>
      <c r="EJ269"/>
      <c r="EK269"/>
      <c r="EL269"/>
      <c r="EM269"/>
      <c r="EN269"/>
      <c r="EO269"/>
      <c r="EP269"/>
      <c r="EQ269"/>
      <c r="ER269"/>
      <c r="ES269"/>
      <c r="ET269"/>
      <c r="EU269"/>
      <c r="EV269"/>
      <c r="EW269"/>
      <c r="EX269"/>
      <c r="EY269"/>
      <c r="EZ269"/>
      <c r="FA269"/>
      <c r="FB269"/>
      <c r="FC269"/>
      <c r="FD269"/>
      <c r="FE269"/>
      <c r="FF269"/>
      <c r="FG269"/>
      <c r="FH269"/>
      <c r="FI269"/>
      <c r="FJ269"/>
      <c r="FK269"/>
      <c r="FL269"/>
      <c r="FM269"/>
      <c r="FN269"/>
      <c r="FO269"/>
      <c r="FP269"/>
      <c r="FQ269"/>
      <c r="FR269"/>
      <c r="FS269"/>
      <c r="FT269"/>
      <c r="FU269"/>
      <c r="FV269"/>
      <c r="FW269"/>
      <c r="FX269"/>
      <c r="FY269"/>
      <c r="FZ269"/>
      <c r="GA269"/>
      <c r="GB269"/>
      <c r="GC269"/>
      <c r="GD269"/>
      <c r="GE269"/>
      <c r="GF269"/>
      <c r="GG269"/>
      <c r="GH269"/>
      <c r="GI269"/>
      <c r="GJ269"/>
      <c r="GK269"/>
      <c r="GL269"/>
      <c r="GM269"/>
      <c r="GN269"/>
      <c r="GO269"/>
      <c r="GP269"/>
      <c r="GQ269"/>
      <c r="GR269"/>
      <c r="GS269"/>
      <c r="GT269"/>
      <c r="GU269"/>
      <c r="GV269"/>
      <c r="GW269"/>
      <c r="GX269"/>
      <c r="GY269"/>
      <c r="GZ269"/>
      <c r="HA269"/>
      <c r="HB269"/>
      <c r="HC269"/>
      <c r="HD269"/>
      <c r="HE269"/>
      <c r="HF269"/>
      <c r="HG269"/>
      <c r="HH269"/>
      <c r="HI269"/>
      <c r="HJ269"/>
      <c r="HK269"/>
      <c r="HL269"/>
      <c r="HM269"/>
      <c r="HN269"/>
      <c r="HO269"/>
      <c r="HP269"/>
      <c r="HQ269"/>
      <c r="HR269"/>
      <c r="HS269"/>
      <c r="HT269"/>
      <c r="HU269"/>
      <c r="HV269"/>
      <c r="HW269"/>
      <c r="HX269"/>
      <c r="HY269"/>
      <c r="HZ269"/>
      <c r="IA269"/>
      <c r="IB269"/>
      <c r="IC269"/>
      <c r="ID269"/>
      <c r="IE269"/>
      <c r="IF269"/>
      <c r="IG269"/>
      <c r="IH269"/>
      <c r="II269"/>
      <c r="IJ269"/>
      <c r="IK269"/>
      <c r="IL269"/>
      <c r="IM269"/>
      <c r="IN269"/>
      <c r="IO269"/>
      <c r="IP269"/>
      <c r="IQ269"/>
      <c r="IR269"/>
      <c r="IS269"/>
      <c r="IT269"/>
      <c r="IU269"/>
      <c r="IV269"/>
      <c r="IW269"/>
      <c r="IX269"/>
      <c r="IY269"/>
      <c r="IZ269"/>
      <c r="JA269"/>
      <c r="JB269"/>
      <c r="JC269"/>
      <c r="JD269"/>
      <c r="JE269"/>
      <c r="JF269"/>
      <c r="JG269"/>
      <c r="JH269"/>
      <c r="JI269"/>
      <c r="JJ269"/>
      <c r="JK269"/>
      <c r="JL269"/>
      <c r="JM269"/>
      <c r="JN269"/>
      <c r="JO269"/>
      <c r="JP269"/>
      <c r="JQ269"/>
      <c r="JR269"/>
      <c r="JS269"/>
      <c r="JT269"/>
      <c r="JU269"/>
      <c r="JV269"/>
      <c r="JW269"/>
      <c r="JX269"/>
      <c r="JY269"/>
      <c r="JZ269"/>
      <c r="KA269"/>
      <c r="KB269"/>
      <c r="KC269"/>
      <c r="KD269"/>
      <c r="KE269"/>
      <c r="KF269"/>
      <c r="KG269"/>
      <c r="KH269"/>
      <c r="KI269"/>
      <c r="KJ269"/>
      <c r="KK269"/>
      <c r="KL269"/>
      <c r="KM269"/>
      <c r="KN269"/>
      <c r="KO269"/>
      <c r="KP269"/>
      <c r="KQ269"/>
      <c r="KR269"/>
      <c r="KS269"/>
      <c r="KT269"/>
      <c r="KU269"/>
      <c r="KV269"/>
      <c r="KW269"/>
      <c r="KX269"/>
      <c r="KY269"/>
      <c r="KZ269"/>
      <c r="LA269"/>
      <c r="LB269"/>
      <c r="LC269"/>
      <c r="LD269"/>
      <c r="LE269"/>
      <c r="LF269"/>
      <c r="LG269"/>
      <c r="LH269"/>
      <c r="LI269"/>
      <c r="LJ269"/>
      <c r="LK269"/>
      <c r="LL269"/>
      <c r="LM269"/>
      <c r="LN269"/>
      <c r="LO269"/>
      <c r="LP269"/>
      <c r="LQ269"/>
      <c r="LR269"/>
      <c r="LS269"/>
      <c r="LT269"/>
      <c r="LU269"/>
      <c r="LV269"/>
      <c r="LW269"/>
      <c r="LX269"/>
      <c r="LY269"/>
      <c r="LZ269"/>
      <c r="MA269"/>
      <c r="MB269"/>
      <c r="MC269"/>
      <c r="MD269"/>
      <c r="ME269"/>
      <c r="MF269"/>
      <c r="MG269"/>
      <c r="MH269"/>
      <c r="MI269"/>
      <c r="MJ269"/>
      <c r="MK269"/>
      <c r="ML269"/>
      <c r="MM269"/>
      <c r="MN269"/>
      <c r="MO269"/>
      <c r="MP269"/>
      <c r="MQ269"/>
      <c r="MR269"/>
      <c r="MS269"/>
      <c r="MT269"/>
      <c r="MU269"/>
      <c r="MV269"/>
      <c r="MW269"/>
      <c r="MX269"/>
      <c r="MY269"/>
      <c r="MZ269"/>
      <c r="NA269"/>
      <c r="NB269"/>
      <c r="NC269"/>
      <c r="ND269"/>
      <c r="NE269"/>
      <c r="NF269"/>
      <c r="NG269"/>
      <c r="NH269"/>
      <c r="NI269"/>
      <c r="NJ269"/>
      <c r="NK269"/>
      <c r="NL269"/>
      <c r="NM269"/>
      <c r="NN269"/>
      <c r="NO269"/>
      <c r="NP269"/>
      <c r="NQ269"/>
      <c r="NR269"/>
      <c r="NS269"/>
      <c r="NT269"/>
      <c r="NU269"/>
      <c r="NV269"/>
      <c r="NW269"/>
      <c r="NX269"/>
      <c r="NY269"/>
      <c r="NZ269"/>
      <c r="OA269"/>
      <c r="OB269"/>
      <c r="OC269"/>
      <c r="OD269"/>
      <c r="OE269"/>
      <c r="OF269"/>
      <c r="OG269"/>
      <c r="OH269"/>
      <c r="OI269"/>
      <c r="OJ269"/>
      <c r="OK269"/>
      <c r="OL269"/>
      <c r="OM269"/>
      <c r="ON269"/>
      <c r="OO269"/>
      <c r="OP269"/>
      <c r="OQ269"/>
      <c r="OR269"/>
      <c r="OS269"/>
      <c r="OT269"/>
      <c r="OU269"/>
      <c r="OV269"/>
      <c r="OW269"/>
      <c r="OX269"/>
      <c r="OY269"/>
      <c r="OZ269"/>
      <c r="PA269"/>
      <c r="PB269"/>
      <c r="PC269"/>
      <c r="PD269"/>
      <c r="PE269"/>
      <c r="PF269"/>
      <c r="PG269"/>
      <c r="PH269"/>
      <c r="PI269"/>
      <c r="PJ269"/>
      <c r="PK269"/>
      <c r="PL269"/>
      <c r="PM269"/>
      <c r="PN269"/>
      <c r="PO269"/>
      <c r="PP269"/>
      <c r="PQ269"/>
      <c r="PR269"/>
      <c r="PS269"/>
      <c r="PT269"/>
      <c r="PU269"/>
      <c r="PV269"/>
      <c r="PW269"/>
      <c r="PX269"/>
      <c r="PY269"/>
      <c r="PZ269"/>
      <c r="QA269"/>
      <c r="QB269"/>
      <c r="QC269"/>
      <c r="QD269"/>
      <c r="QE269"/>
      <c r="QF269"/>
      <c r="QG269"/>
      <c r="QH269"/>
      <c r="QI269"/>
      <c r="QJ269"/>
      <c r="QK269"/>
      <c r="QL269"/>
      <c r="QM269"/>
      <c r="QN269"/>
      <c r="QO269"/>
      <c r="QP269"/>
      <c r="QQ269"/>
      <c r="QR269"/>
      <c r="QS269"/>
      <c r="QT269"/>
      <c r="QU269"/>
      <c r="QV269"/>
      <c r="QW269"/>
      <c r="QX269"/>
      <c r="QY269"/>
      <c r="QZ269"/>
      <c r="RA269"/>
      <c r="RB269"/>
      <c r="RC269"/>
      <c r="RD269"/>
      <c r="RE269"/>
      <c r="RF269"/>
      <c r="RG269"/>
      <c r="RH269"/>
      <c r="RI269"/>
      <c r="RJ269"/>
      <c r="RK269"/>
      <c r="RL269"/>
      <c r="RM269"/>
      <c r="RN269"/>
      <c r="RO269"/>
      <c r="RP269"/>
      <c r="RQ269"/>
      <c r="RR269"/>
      <c r="RS269"/>
      <c r="RT269"/>
      <c r="RU269"/>
      <c r="RV269"/>
      <c r="RW269"/>
      <c r="RX269"/>
      <c r="RY269"/>
      <c r="RZ269"/>
      <c r="SA269"/>
      <c r="SB269"/>
      <c r="SC269"/>
      <c r="SD269"/>
      <c r="SE269"/>
      <c r="SF269"/>
      <c r="SG269"/>
      <c r="SH269"/>
      <c r="SI269"/>
      <c r="SJ269"/>
      <c r="SK269"/>
      <c r="SL269"/>
      <c r="SM269"/>
      <c r="SN269"/>
      <c r="SO269"/>
      <c r="SP269"/>
      <c r="SQ269"/>
      <c r="SR269"/>
      <c r="SS269"/>
      <c r="ST269"/>
      <c r="SU269"/>
      <c r="SV269"/>
      <c r="SW269"/>
      <c r="SX269"/>
      <c r="SY269"/>
      <c r="SZ269"/>
      <c r="TA269"/>
      <c r="TB269"/>
      <c r="TC269"/>
      <c r="TD269"/>
      <c r="TE269"/>
      <c r="TF269"/>
      <c r="TG269"/>
      <c r="TH269"/>
      <c r="TI269"/>
      <c r="TJ269"/>
      <c r="TK269"/>
      <c r="TL269"/>
      <c r="TM269"/>
      <c r="TN269"/>
      <c r="TO269"/>
      <c r="TP269"/>
      <c r="TQ269"/>
      <c r="TR269"/>
      <c r="TS269"/>
      <c r="TT269"/>
      <c r="TU269"/>
      <c r="TV269"/>
      <c r="TW269"/>
      <c r="TX269"/>
      <c r="TY269"/>
      <c r="TZ269"/>
      <c r="UA269"/>
      <c r="UB269"/>
      <c r="UC269"/>
      <c r="UD269"/>
      <c r="UE269"/>
      <c r="UF269"/>
      <c r="UG269"/>
      <c r="UH269"/>
      <c r="UI269"/>
      <c r="UJ269"/>
      <c r="UK269"/>
      <c r="UL269"/>
      <c r="UM269"/>
      <c r="UN269"/>
      <c r="UO269"/>
      <c r="UP269"/>
      <c r="UQ269"/>
      <c r="UR269"/>
      <c r="US269"/>
      <c r="UT269"/>
      <c r="UU269"/>
      <c r="UV269"/>
      <c r="UW269"/>
      <c r="UX269"/>
      <c r="UY269"/>
      <c r="UZ269"/>
      <c r="VA269"/>
      <c r="VB269"/>
      <c r="VC269"/>
      <c r="VD269"/>
      <c r="VE269"/>
      <c r="VF269"/>
      <c r="VG269"/>
      <c r="VH269"/>
      <c r="VI269"/>
      <c r="VJ269"/>
      <c r="VK269"/>
      <c r="VL269"/>
      <c r="VM269"/>
      <c r="VN269"/>
      <c r="VO269"/>
      <c r="VP269"/>
      <c r="VQ269"/>
      <c r="VR269"/>
      <c r="VS269"/>
      <c r="VT269"/>
      <c r="VU269"/>
      <c r="VV269"/>
      <c r="VW269"/>
      <c r="VX269"/>
      <c r="VY269"/>
      <c r="VZ269"/>
      <c r="WA269"/>
      <c r="WB269"/>
      <c r="WC269"/>
      <c r="WD269"/>
      <c r="WE269"/>
      <c r="WF269"/>
      <c r="WG269"/>
      <c r="WH269"/>
      <c r="WI269"/>
      <c r="WJ269"/>
      <c r="WK269"/>
      <c r="WL269"/>
      <c r="WM269"/>
      <c r="WN269"/>
      <c r="WO269"/>
      <c r="WP269"/>
      <c r="WQ269"/>
      <c r="WR269"/>
      <c r="WS269"/>
      <c r="WT269"/>
      <c r="WU269"/>
      <c r="WV269"/>
      <c r="WW269"/>
      <c r="WX269"/>
      <c r="WY269"/>
      <c r="WZ269"/>
      <c r="XA269"/>
      <c r="XB269"/>
      <c r="XC269"/>
      <c r="XD269"/>
      <c r="XE269"/>
      <c r="XF269"/>
      <c r="XG269"/>
      <c r="XH269"/>
      <c r="XI269"/>
      <c r="XJ269"/>
      <c r="XK269"/>
      <c r="XL269"/>
      <c r="XM269"/>
      <c r="XN269"/>
      <c r="XO269"/>
      <c r="XP269"/>
      <c r="XQ269"/>
      <c r="XR269"/>
      <c r="XS269"/>
      <c r="XT269"/>
      <c r="XU269"/>
      <c r="XV269"/>
      <c r="XW269"/>
      <c r="XX269"/>
      <c r="XY269"/>
      <c r="XZ269"/>
      <c r="YA269"/>
      <c r="YB269"/>
      <c r="YC269"/>
      <c r="YD269"/>
      <c r="YE269"/>
      <c r="YF269"/>
      <c r="YG269"/>
      <c r="YH269"/>
      <c r="YI269"/>
      <c r="YJ269"/>
      <c r="YK269"/>
      <c r="YL269"/>
      <c r="YM269"/>
      <c r="YN269"/>
      <c r="YO269"/>
      <c r="YP269"/>
      <c r="YQ269"/>
      <c r="YR269"/>
      <c r="YS269"/>
      <c r="YT269"/>
      <c r="YU269"/>
      <c r="YV269"/>
      <c r="YW269"/>
      <c r="YX269"/>
      <c r="YY269"/>
      <c r="YZ269"/>
      <c r="ZA269"/>
      <c r="ZB269"/>
      <c r="ZC269"/>
      <c r="ZD269"/>
      <c r="ZE269"/>
      <c r="ZF269"/>
      <c r="ZG269"/>
      <c r="ZH269"/>
      <c r="ZI269"/>
      <c r="ZJ269"/>
      <c r="ZK269"/>
      <c r="ZL269"/>
      <c r="ZM269"/>
      <c r="ZN269"/>
      <c r="ZO269"/>
      <c r="ZP269"/>
      <c r="ZQ269"/>
      <c r="ZR269"/>
      <c r="ZS269"/>
      <c r="ZT269"/>
      <c r="ZU269"/>
      <c r="ZV269"/>
      <c r="ZW269"/>
      <c r="ZX269"/>
      <c r="ZY269"/>
      <c r="ZZ269" s="52"/>
      <c r="AAA269" s="192"/>
      <c r="AAD269" s="90"/>
      <c r="AAE269" s="520">
        <f t="shared" si="208"/>
        <v>0</v>
      </c>
      <c r="AAF269" s="190" t="s">
        <v>52</v>
      </c>
      <c r="AAG269" s="39"/>
      <c r="AAH269" s="39"/>
      <c r="AAI269" s="60"/>
      <c r="AAJ269" s="55"/>
      <c r="AAK269" s="55"/>
      <c r="AAL269" s="90"/>
    </row>
    <row r="270" spans="1:714" s="23" customFormat="1" ht="15" hidden="1" customHeight="1" outlineLevel="3">
      <c r="A270" s="171"/>
      <c r="B270" s="664" t="s">
        <v>240</v>
      </c>
      <c r="C270" s="362" t="s">
        <v>0</v>
      </c>
      <c r="D270" s="380"/>
      <c r="E270" s="342">
        <f t="shared" ref="E270" si="210">NETWORKDAYS(G270,H270,S.DDL_DEQClosed)</f>
        <v>1</v>
      </c>
      <c r="F270" s="457">
        <f ca="1">IF(YEAR(H270)&gt;2000,NETWORKDAYS(TODAY(),H270,S.DDL_DEQClosed),0)</f>
        <v>0</v>
      </c>
      <c r="G270" s="451">
        <f t="shared" si="209"/>
        <v>2</v>
      </c>
      <c r="H270" s="343">
        <f t="shared" ref="H270:H273" si="211">AAH270</f>
        <v>2</v>
      </c>
      <c r="I270" s="244"/>
      <c r="J270" s="193"/>
      <c r="K270" s="193"/>
      <c r="L270" s="46"/>
      <c r="M270" s="46"/>
      <c r="N270" s="46"/>
      <c r="O270" s="46"/>
      <c r="P270" s="46"/>
      <c r="Q270" s="46"/>
      <c r="R270" s="46"/>
      <c r="S270" s="46"/>
      <c r="T270" s="46"/>
      <c r="U270" s="46"/>
      <c r="V270" s="46"/>
      <c r="W270" s="46"/>
      <c r="X270" s="46"/>
      <c r="Y270" s="46"/>
      <c r="Z270" s="46"/>
      <c r="AA270" s="46"/>
      <c r="AB270" s="46"/>
      <c r="AC270" s="46"/>
      <c r="AD270" s="46"/>
      <c r="AE270" s="46"/>
      <c r="AF270" s="46"/>
      <c r="AG270" s="46"/>
      <c r="AH270" s="46"/>
      <c r="AI270" s="46"/>
      <c r="AJ270" s="46"/>
      <c r="AK270" s="46"/>
      <c r="AL270" s="46"/>
      <c r="AM270" s="46"/>
      <c r="AN270" s="46"/>
      <c r="AO270" s="46"/>
      <c r="AP270" s="46"/>
      <c r="AQ270" s="46"/>
      <c r="AR270" s="46"/>
      <c r="AS270" s="46"/>
      <c r="AT270" s="46"/>
      <c r="AU270" s="46"/>
      <c r="AV270" s="46"/>
      <c r="AW270" s="46"/>
      <c r="AX270" s="46"/>
      <c r="AY270" s="46"/>
      <c r="AZ270" s="46"/>
      <c r="BA270" s="46"/>
      <c r="BB270" s="46"/>
      <c r="BC270" s="46"/>
      <c r="BD270" s="46"/>
      <c r="BE270" s="46"/>
      <c r="BF270" s="46"/>
      <c r="BG270" s="46"/>
      <c r="BH270" s="46"/>
      <c r="BI270" s="46"/>
      <c r="BJ270" s="46"/>
      <c r="BK270" s="46"/>
      <c r="BL270" s="46"/>
      <c r="BM270" s="46"/>
      <c r="BN270" s="46"/>
      <c r="BO270" s="46"/>
      <c r="BP270" s="46"/>
      <c r="BQ270" s="46"/>
      <c r="BR270" s="46"/>
      <c r="BS270" s="46"/>
      <c r="BT270" s="46"/>
      <c r="BU270" s="46"/>
      <c r="BV270" s="46"/>
      <c r="BW270" s="46"/>
      <c r="BX270" s="46"/>
      <c r="BY270" s="46"/>
      <c r="BZ270" s="46"/>
      <c r="CA270" s="46"/>
      <c r="CB270" s="46"/>
      <c r="CC270" s="46"/>
      <c r="CD270" s="46"/>
      <c r="CE270" s="46"/>
      <c r="CF270" s="46"/>
      <c r="CG270" s="46"/>
      <c r="CH270" s="46"/>
      <c r="CI270" s="46"/>
      <c r="CJ270" s="46"/>
      <c r="CK270" s="46"/>
      <c r="CL270" s="46"/>
      <c r="CM270" s="46"/>
      <c r="CN270" s="46"/>
      <c r="CO270" s="46"/>
      <c r="CP270" s="46"/>
      <c r="CQ270" s="46"/>
      <c r="CR270" s="46"/>
      <c r="CS270" s="46"/>
      <c r="CT270" s="46"/>
      <c r="CU270" s="46"/>
      <c r="CV270" s="46"/>
      <c r="CW270" s="46"/>
      <c r="CX270" s="46"/>
      <c r="CY270" s="46"/>
      <c r="CZ270" s="46"/>
      <c r="DA270" s="46"/>
      <c r="DB270" s="46"/>
      <c r="DC270" s="46"/>
      <c r="DD270" s="46"/>
      <c r="DE270" s="46"/>
      <c r="DF270" s="46"/>
      <c r="DG270" s="46"/>
      <c r="DH270" s="46"/>
      <c r="DI270" s="46"/>
      <c r="DJ270" s="46"/>
      <c r="DK270" s="46"/>
      <c r="DL270" s="46"/>
      <c r="DM270" s="46"/>
      <c r="DN270" s="46"/>
      <c r="DO270" s="46"/>
      <c r="DP270" s="46"/>
      <c r="DQ270"/>
      <c r="DR270"/>
      <c r="DS270"/>
      <c r="DT270"/>
      <c r="DU270"/>
      <c r="DV270"/>
      <c r="DW270"/>
      <c r="DX270"/>
      <c r="DY270"/>
      <c r="DZ270"/>
      <c r="EA270"/>
      <c r="EB270"/>
      <c r="EC270"/>
      <c r="ED270"/>
      <c r="EE270"/>
      <c r="EF270"/>
      <c r="EG270"/>
      <c r="EH270"/>
      <c r="EI270"/>
      <c r="EJ270"/>
      <c r="EK270"/>
      <c r="EL270"/>
      <c r="EM270"/>
      <c r="EN270"/>
      <c r="EO270"/>
      <c r="EP270"/>
      <c r="EQ270"/>
      <c r="ER270"/>
      <c r="ES270"/>
      <c r="ET270"/>
      <c r="EU270"/>
      <c r="EV270"/>
      <c r="EW270"/>
      <c r="EX270"/>
      <c r="EY270"/>
      <c r="EZ270"/>
      <c r="FA270"/>
      <c r="FB270"/>
      <c r="FC270"/>
      <c r="FD270"/>
      <c r="FE270"/>
      <c r="FF270"/>
      <c r="FG270"/>
      <c r="FH270"/>
      <c r="FI270"/>
      <c r="FJ270"/>
      <c r="FK270"/>
      <c r="FL270"/>
      <c r="FM270"/>
      <c r="FN270"/>
      <c r="FO270"/>
      <c r="FP270"/>
      <c r="FQ270"/>
      <c r="FR270"/>
      <c r="FS270"/>
      <c r="FT270"/>
      <c r="FU270"/>
      <c r="FV270"/>
      <c r="FW270"/>
      <c r="FX270"/>
      <c r="FY270"/>
      <c r="FZ270"/>
      <c r="GA270"/>
      <c r="GB270"/>
      <c r="GC270"/>
      <c r="GD270"/>
      <c r="GE270"/>
      <c r="GF270"/>
      <c r="GG270"/>
      <c r="GH270"/>
      <c r="GI270"/>
      <c r="GJ270"/>
      <c r="GK270"/>
      <c r="GL270"/>
      <c r="GM270"/>
      <c r="GN270"/>
      <c r="GO270"/>
      <c r="GP270"/>
      <c r="GQ270"/>
      <c r="GR270"/>
      <c r="GS270"/>
      <c r="GT270"/>
      <c r="GU270"/>
      <c r="GV270"/>
      <c r="GW270"/>
      <c r="GX270"/>
      <c r="GY270"/>
      <c r="GZ270"/>
      <c r="HA270"/>
      <c r="HB270"/>
      <c r="HC270"/>
      <c r="HD270"/>
      <c r="HE270"/>
      <c r="HF270"/>
      <c r="HG270"/>
      <c r="HH270"/>
      <c r="HI270"/>
      <c r="HJ270"/>
      <c r="HK270"/>
      <c r="HL270"/>
      <c r="HM270"/>
      <c r="HN270"/>
      <c r="HO270"/>
      <c r="HP270"/>
      <c r="HQ270"/>
      <c r="HR270"/>
      <c r="HS270"/>
      <c r="HT270"/>
      <c r="HU270"/>
      <c r="HV270"/>
      <c r="HW270"/>
      <c r="HX270"/>
      <c r="HY270"/>
      <c r="HZ270"/>
      <c r="IA270"/>
      <c r="IB270"/>
      <c r="IC270"/>
      <c r="ID270"/>
      <c r="IE270"/>
      <c r="IF270"/>
      <c r="IG270"/>
      <c r="IH270"/>
      <c r="II270"/>
      <c r="IJ270"/>
      <c r="IK270"/>
      <c r="IL270"/>
      <c r="IM270"/>
      <c r="IN270"/>
      <c r="IO270"/>
      <c r="IP270"/>
      <c r="IQ270"/>
      <c r="IR270"/>
      <c r="IS270"/>
      <c r="IT270"/>
      <c r="IU270"/>
      <c r="IV270"/>
      <c r="IW270"/>
      <c r="IX270"/>
      <c r="IY270"/>
      <c r="IZ270"/>
      <c r="JA270"/>
      <c r="JB270"/>
      <c r="JC270"/>
      <c r="JD270"/>
      <c r="JE270"/>
      <c r="JF270"/>
      <c r="JG270"/>
      <c r="JH270"/>
      <c r="JI270"/>
      <c r="JJ270"/>
      <c r="JK270"/>
      <c r="JL270"/>
      <c r="JM270"/>
      <c r="JN270"/>
      <c r="JO270"/>
      <c r="JP270"/>
      <c r="JQ270"/>
      <c r="JR270"/>
      <c r="JS270"/>
      <c r="JT270"/>
      <c r="JU270"/>
      <c r="JV270"/>
      <c r="JW270"/>
      <c r="JX270"/>
      <c r="JY270"/>
      <c r="JZ270"/>
      <c r="KA270"/>
      <c r="KB270"/>
      <c r="KC270"/>
      <c r="KD270"/>
      <c r="KE270"/>
      <c r="KF270"/>
      <c r="KG270"/>
      <c r="KH270"/>
      <c r="KI270"/>
      <c r="KJ270"/>
      <c r="KK270"/>
      <c r="KL270"/>
      <c r="KM270"/>
      <c r="KN270"/>
      <c r="KO270"/>
      <c r="KP270"/>
      <c r="KQ270"/>
      <c r="KR270"/>
      <c r="KS270"/>
      <c r="KT270"/>
      <c r="KU270"/>
      <c r="KV270"/>
      <c r="KW270"/>
      <c r="KX270"/>
      <c r="KY270"/>
      <c r="KZ270"/>
      <c r="LA270"/>
      <c r="LB270"/>
      <c r="LC270"/>
      <c r="LD270"/>
      <c r="LE270"/>
      <c r="LF270"/>
      <c r="LG270"/>
      <c r="LH270"/>
      <c r="LI270"/>
      <c r="LJ270"/>
      <c r="LK270"/>
      <c r="LL270"/>
      <c r="LM270"/>
      <c r="LN270"/>
      <c r="LO270"/>
      <c r="LP270"/>
      <c r="LQ270"/>
      <c r="LR270"/>
      <c r="LS270"/>
      <c r="LT270"/>
      <c r="LU270"/>
      <c r="LV270"/>
      <c r="LW270"/>
      <c r="LX270"/>
      <c r="LY270"/>
      <c r="LZ270"/>
      <c r="MA270"/>
      <c r="MB270"/>
      <c r="MC270"/>
      <c r="MD270"/>
      <c r="ME270"/>
      <c r="MF270"/>
      <c r="MG270"/>
      <c r="MH270"/>
      <c r="MI270"/>
      <c r="MJ270"/>
      <c r="MK270"/>
      <c r="ML270"/>
      <c r="MM270"/>
      <c r="MN270"/>
      <c r="MO270"/>
      <c r="MP270"/>
      <c r="MQ270"/>
      <c r="MR270"/>
      <c r="MS270"/>
      <c r="MT270"/>
      <c r="MU270"/>
      <c r="MV270"/>
      <c r="MW270"/>
      <c r="MX270"/>
      <c r="MY270"/>
      <c r="MZ270"/>
      <c r="NA270"/>
      <c r="NB270"/>
      <c r="NC270"/>
      <c r="ND270"/>
      <c r="NE270"/>
      <c r="NF270"/>
      <c r="NG270"/>
      <c r="NH270"/>
      <c r="NI270"/>
      <c r="NJ270"/>
      <c r="NK270"/>
      <c r="NL270"/>
      <c r="NM270"/>
      <c r="NN270"/>
      <c r="NO270"/>
      <c r="NP270"/>
      <c r="NQ270"/>
      <c r="NR270"/>
      <c r="NS270"/>
      <c r="NT270"/>
      <c r="NU270"/>
      <c r="NV270"/>
      <c r="NW270"/>
      <c r="NX270"/>
      <c r="NY270"/>
      <c r="NZ270"/>
      <c r="OA270"/>
      <c r="OB270"/>
      <c r="OC270"/>
      <c r="OD270"/>
      <c r="OE270"/>
      <c r="OF270"/>
      <c r="OG270"/>
      <c r="OH270"/>
      <c r="OI270"/>
      <c r="OJ270"/>
      <c r="OK270"/>
      <c r="OL270"/>
      <c r="OM270"/>
      <c r="ON270"/>
      <c r="OO270"/>
      <c r="OP270"/>
      <c r="OQ270"/>
      <c r="OR270"/>
      <c r="OS270"/>
      <c r="OT270"/>
      <c r="OU270"/>
      <c r="OV270"/>
      <c r="OW270"/>
      <c r="OX270"/>
      <c r="OY270"/>
      <c r="OZ270"/>
      <c r="PA270"/>
      <c r="PB270"/>
      <c r="PC270"/>
      <c r="PD270"/>
      <c r="PE270"/>
      <c r="PF270"/>
      <c r="PG270"/>
      <c r="PH270"/>
      <c r="PI270"/>
      <c r="PJ270"/>
      <c r="PK270"/>
      <c r="PL270"/>
      <c r="PM270"/>
      <c r="PN270"/>
      <c r="PO270"/>
      <c r="PP270"/>
      <c r="PQ270"/>
      <c r="PR270"/>
      <c r="PS270"/>
      <c r="PT270"/>
      <c r="PU270"/>
      <c r="PV270"/>
      <c r="PW270"/>
      <c r="PX270"/>
      <c r="PY270"/>
      <c r="PZ270"/>
      <c r="QA270"/>
      <c r="QB270"/>
      <c r="QC270"/>
      <c r="QD270"/>
      <c r="QE270"/>
      <c r="QF270"/>
      <c r="QG270"/>
      <c r="QH270"/>
      <c r="QI270"/>
      <c r="QJ270"/>
      <c r="QK270"/>
      <c r="QL270"/>
      <c r="QM270"/>
      <c r="QN270"/>
      <c r="QO270"/>
      <c r="QP270"/>
      <c r="QQ270"/>
      <c r="QR270"/>
      <c r="QS270"/>
      <c r="QT270"/>
      <c r="QU270"/>
      <c r="QV270"/>
      <c r="QW270"/>
      <c r="QX270"/>
      <c r="QY270"/>
      <c r="QZ270"/>
      <c r="RA270"/>
      <c r="RB270"/>
      <c r="RC270"/>
      <c r="RD270"/>
      <c r="RE270"/>
      <c r="RF270"/>
      <c r="RG270"/>
      <c r="RH270"/>
      <c r="RI270"/>
      <c r="RJ270"/>
      <c r="RK270"/>
      <c r="RL270"/>
      <c r="RM270"/>
      <c r="RN270"/>
      <c r="RO270"/>
      <c r="RP270"/>
      <c r="RQ270"/>
      <c r="RR270"/>
      <c r="RS270"/>
      <c r="RT270"/>
      <c r="RU270"/>
      <c r="RV270"/>
      <c r="RW270"/>
      <c r="RX270"/>
      <c r="RY270"/>
      <c r="RZ270"/>
      <c r="SA270"/>
      <c r="SB270"/>
      <c r="SC270"/>
      <c r="SD270"/>
      <c r="SE270"/>
      <c r="SF270"/>
      <c r="SG270"/>
      <c r="SH270"/>
      <c r="SI270"/>
      <c r="SJ270"/>
      <c r="SK270"/>
      <c r="SL270"/>
      <c r="SM270"/>
      <c r="SN270"/>
      <c r="SO270"/>
      <c r="SP270"/>
      <c r="SQ270"/>
      <c r="SR270"/>
      <c r="SS270"/>
      <c r="ST270"/>
      <c r="SU270"/>
      <c r="SV270"/>
      <c r="SW270"/>
      <c r="SX270"/>
      <c r="SY270"/>
      <c r="SZ270"/>
      <c r="TA270"/>
      <c r="TB270"/>
      <c r="TC270"/>
      <c r="TD270"/>
      <c r="TE270"/>
      <c r="TF270"/>
      <c r="TG270"/>
      <c r="TH270"/>
      <c r="TI270"/>
      <c r="TJ270"/>
      <c r="TK270"/>
      <c r="TL270"/>
      <c r="TM270"/>
      <c r="TN270"/>
      <c r="TO270"/>
      <c r="TP270"/>
      <c r="TQ270"/>
      <c r="TR270"/>
      <c r="TS270"/>
      <c r="TT270"/>
      <c r="TU270"/>
      <c r="TV270"/>
      <c r="TW270"/>
      <c r="TX270"/>
      <c r="TY270"/>
      <c r="TZ270"/>
      <c r="UA270"/>
      <c r="UB270"/>
      <c r="UC270"/>
      <c r="UD270"/>
      <c r="UE270"/>
      <c r="UF270"/>
      <c r="UG270"/>
      <c r="UH270"/>
      <c r="UI270"/>
      <c r="UJ270"/>
      <c r="UK270"/>
      <c r="UL270"/>
      <c r="UM270"/>
      <c r="UN270"/>
      <c r="UO270"/>
      <c r="UP270"/>
      <c r="UQ270"/>
      <c r="UR270"/>
      <c r="US270"/>
      <c r="UT270"/>
      <c r="UU270"/>
      <c r="UV270"/>
      <c r="UW270"/>
      <c r="UX270"/>
      <c r="UY270"/>
      <c r="UZ270"/>
      <c r="VA270"/>
      <c r="VB270"/>
      <c r="VC270"/>
      <c r="VD270"/>
      <c r="VE270"/>
      <c r="VF270"/>
      <c r="VG270"/>
      <c r="VH270"/>
      <c r="VI270"/>
      <c r="VJ270"/>
      <c r="VK270"/>
      <c r="VL270"/>
      <c r="VM270"/>
      <c r="VN270"/>
      <c r="VO270"/>
      <c r="VP270"/>
      <c r="VQ270"/>
      <c r="VR270"/>
      <c r="VS270"/>
      <c r="VT270"/>
      <c r="VU270"/>
      <c r="VV270"/>
      <c r="VW270"/>
      <c r="VX270"/>
      <c r="VY270"/>
      <c r="VZ270"/>
      <c r="WA270"/>
      <c r="WB270"/>
      <c r="WC270"/>
      <c r="WD270"/>
      <c r="WE270"/>
      <c r="WF270"/>
      <c r="WG270"/>
      <c r="WH270"/>
      <c r="WI270"/>
      <c r="WJ270"/>
      <c r="WK270"/>
      <c r="WL270"/>
      <c r="WM270"/>
      <c r="WN270"/>
      <c r="WO270"/>
      <c r="WP270"/>
      <c r="WQ270"/>
      <c r="WR270"/>
      <c r="WS270"/>
      <c r="WT270"/>
      <c r="WU270"/>
      <c r="WV270"/>
      <c r="WW270"/>
      <c r="WX270"/>
      <c r="WY270"/>
      <c r="WZ270"/>
      <c r="XA270"/>
      <c r="XB270"/>
      <c r="XC270"/>
      <c r="XD270"/>
      <c r="XE270"/>
      <c r="XF270"/>
      <c r="XG270"/>
      <c r="XH270"/>
      <c r="XI270"/>
      <c r="XJ270"/>
      <c r="XK270"/>
      <c r="XL270"/>
      <c r="XM270"/>
      <c r="XN270"/>
      <c r="XO270"/>
      <c r="XP270"/>
      <c r="XQ270"/>
      <c r="XR270"/>
      <c r="XS270"/>
      <c r="XT270"/>
      <c r="XU270"/>
      <c r="XV270"/>
      <c r="XW270"/>
      <c r="XX270"/>
      <c r="XY270"/>
      <c r="XZ270"/>
      <c r="YA270"/>
      <c r="YB270"/>
      <c r="YC270"/>
      <c r="YD270"/>
      <c r="YE270"/>
      <c r="YF270"/>
      <c r="YG270"/>
      <c r="YH270"/>
      <c r="YI270"/>
      <c r="YJ270"/>
      <c r="YK270"/>
      <c r="YL270"/>
      <c r="YM270"/>
      <c r="YN270"/>
      <c r="YO270"/>
      <c r="YP270"/>
      <c r="YQ270"/>
      <c r="YR270"/>
      <c r="YS270"/>
      <c r="YT270"/>
      <c r="YU270"/>
      <c r="YV270"/>
      <c r="YW270"/>
      <c r="YX270"/>
      <c r="YY270"/>
      <c r="YZ270"/>
      <c r="ZA270"/>
      <c r="ZB270"/>
      <c r="ZC270"/>
      <c r="ZD270"/>
      <c r="ZE270"/>
      <c r="ZF270"/>
      <c r="ZG270"/>
      <c r="ZH270"/>
      <c r="ZI270"/>
      <c r="ZJ270"/>
      <c r="ZK270"/>
      <c r="ZL270"/>
      <c r="ZM270"/>
      <c r="ZN270"/>
      <c r="ZO270"/>
      <c r="ZP270"/>
      <c r="ZQ270"/>
      <c r="ZR270"/>
      <c r="ZS270"/>
      <c r="ZT270"/>
      <c r="ZU270"/>
      <c r="ZV270"/>
      <c r="ZW270"/>
      <c r="ZX270"/>
      <c r="ZY270"/>
      <c r="ZZ270" s="52"/>
      <c r="AAA270" s="192"/>
      <c r="AAD270" s="90"/>
      <c r="AAE270" s="520">
        <f t="shared" si="208"/>
        <v>0</v>
      </c>
      <c r="AAF270" s="90" t="s">
        <v>0</v>
      </c>
      <c r="AAG270" s="73">
        <f>G268</f>
        <v>2</v>
      </c>
      <c r="AAH270" s="73">
        <f t="shared" ref="AAH270" si="212">G270</f>
        <v>2</v>
      </c>
      <c r="AAI270" s="60"/>
      <c r="AAJ270" s="55"/>
      <c r="AAK270" s="55"/>
      <c r="AAL270" s="90"/>
    </row>
    <row r="271" spans="1:714" s="23" customFormat="1" ht="15" hidden="1" customHeight="1" outlineLevel="3">
      <c r="A271" s="171"/>
      <c r="B271" s="665" t="s">
        <v>319</v>
      </c>
      <c r="C271" s="362" t="s">
        <v>0</v>
      </c>
      <c r="D271" s="380"/>
      <c r="E271" s="342">
        <f>NETWORKDAYS(G271,H271,S.DDL_DEQClosed)</f>
        <v>1</v>
      </c>
      <c r="F271" s="457">
        <f ca="1">IF(YEAR(H271)&gt;2000,NETWORKDAYS(TODAY(),H271,S.DDL_DEQClosed),0)</f>
        <v>0</v>
      </c>
      <c r="G271" s="451">
        <f t="shared" si="209"/>
        <v>2</v>
      </c>
      <c r="H271" s="343">
        <f t="shared" si="211"/>
        <v>2</v>
      </c>
      <c r="I271" s="244"/>
      <c r="J271" s="193"/>
      <c r="K271" s="193"/>
      <c r="L271" s="46"/>
      <c r="M271" s="46"/>
      <c r="N271" s="46"/>
      <c r="O271" s="46"/>
      <c r="P271" s="46"/>
      <c r="Q271" s="46"/>
      <c r="R271" s="46"/>
      <c r="S271" s="46"/>
      <c r="T271" s="46"/>
      <c r="U271" s="46"/>
      <c r="V271" s="46"/>
      <c r="W271" s="46"/>
      <c r="X271" s="46"/>
      <c r="Y271" s="46"/>
      <c r="Z271" s="46"/>
      <c r="AA271" s="46"/>
      <c r="AB271" s="46"/>
      <c r="AC271" s="46"/>
      <c r="AD271" s="46"/>
      <c r="AE271" s="46"/>
      <c r="AF271" s="46"/>
      <c r="AG271" s="46"/>
      <c r="AH271" s="46"/>
      <c r="AI271" s="46"/>
      <c r="AJ271" s="46"/>
      <c r="AK271" s="46"/>
      <c r="AL271" s="46"/>
      <c r="AM271" s="46"/>
      <c r="AN271" s="46"/>
      <c r="AO271" s="46"/>
      <c r="AP271" s="46"/>
      <c r="AQ271" s="46"/>
      <c r="AR271" s="46"/>
      <c r="AS271" s="46"/>
      <c r="AT271" s="46"/>
      <c r="AU271" s="46"/>
      <c r="AV271" s="46"/>
      <c r="AW271" s="46"/>
      <c r="AX271" s="46"/>
      <c r="AY271" s="46"/>
      <c r="AZ271" s="46"/>
      <c r="BA271" s="46"/>
      <c r="BB271" s="46"/>
      <c r="BC271" s="46"/>
      <c r="BD271" s="46"/>
      <c r="BE271" s="46"/>
      <c r="BF271" s="46"/>
      <c r="BG271" s="46"/>
      <c r="BH271" s="46"/>
      <c r="BI271" s="46"/>
      <c r="BJ271" s="46"/>
      <c r="BK271" s="46"/>
      <c r="BL271" s="46"/>
      <c r="BM271" s="46"/>
      <c r="BN271" s="46"/>
      <c r="BO271" s="46"/>
      <c r="BP271" s="46"/>
      <c r="BQ271" s="46"/>
      <c r="BR271" s="46"/>
      <c r="BS271" s="46"/>
      <c r="BT271" s="46"/>
      <c r="BU271" s="46"/>
      <c r="BV271" s="46"/>
      <c r="BW271" s="46"/>
      <c r="BX271" s="46"/>
      <c r="BY271" s="46"/>
      <c r="BZ271" s="46"/>
      <c r="CA271" s="46"/>
      <c r="CB271" s="46"/>
      <c r="CC271" s="46"/>
      <c r="CD271" s="46"/>
      <c r="CE271" s="46"/>
      <c r="CF271" s="46"/>
      <c r="CG271" s="46"/>
      <c r="CH271" s="46"/>
      <c r="CI271" s="46"/>
      <c r="CJ271" s="46"/>
      <c r="CK271" s="46"/>
      <c r="CL271" s="46"/>
      <c r="CM271" s="46"/>
      <c r="CN271" s="46"/>
      <c r="CO271" s="46"/>
      <c r="CP271" s="46"/>
      <c r="CQ271" s="46"/>
      <c r="CR271" s="46"/>
      <c r="CS271" s="46"/>
      <c r="CT271" s="46"/>
      <c r="CU271" s="46"/>
      <c r="CV271" s="46"/>
      <c r="CW271" s="46"/>
      <c r="CX271" s="46"/>
      <c r="CY271" s="46"/>
      <c r="CZ271" s="46"/>
      <c r="DA271" s="46"/>
      <c r="DB271" s="46"/>
      <c r="DC271" s="46"/>
      <c r="DD271" s="46"/>
      <c r="DE271" s="46"/>
      <c r="DF271" s="46"/>
      <c r="DG271" s="46"/>
      <c r="DH271" s="46"/>
      <c r="DI271" s="46"/>
      <c r="DJ271" s="46"/>
      <c r="DK271" s="46"/>
      <c r="DL271" s="46"/>
      <c r="DM271" s="46"/>
      <c r="DN271" s="46"/>
      <c r="DO271" s="46"/>
      <c r="DP271" s="46"/>
      <c r="DQ271"/>
      <c r="DR271"/>
      <c r="DS271"/>
      <c r="DT271"/>
      <c r="DU271"/>
      <c r="DV271"/>
      <c r="DW271"/>
      <c r="DX271"/>
      <c r="DY271"/>
      <c r="DZ271"/>
      <c r="EA271"/>
      <c r="EB271"/>
      <c r="EC271"/>
      <c r="ED271"/>
      <c r="EE271"/>
      <c r="EF271"/>
      <c r="EG271"/>
      <c r="EH271"/>
      <c r="EI271"/>
      <c r="EJ271"/>
      <c r="EK271"/>
      <c r="EL271"/>
      <c r="EM271"/>
      <c r="EN271"/>
      <c r="EO271"/>
      <c r="EP271"/>
      <c r="EQ271"/>
      <c r="ER271"/>
      <c r="ES271"/>
      <c r="ET271"/>
      <c r="EU271"/>
      <c r="EV271"/>
      <c r="EW271"/>
      <c r="EX271"/>
      <c r="EY271"/>
      <c r="EZ271"/>
      <c r="FA271"/>
      <c r="FB271"/>
      <c r="FC271"/>
      <c r="FD271"/>
      <c r="FE271"/>
      <c r="FF271"/>
      <c r="FG271"/>
      <c r="FH271"/>
      <c r="FI271"/>
      <c r="FJ271"/>
      <c r="FK271"/>
      <c r="FL271"/>
      <c r="FM271"/>
      <c r="FN271"/>
      <c r="FO271"/>
      <c r="FP271"/>
      <c r="FQ271"/>
      <c r="FR271"/>
      <c r="FS271"/>
      <c r="FT271"/>
      <c r="FU271"/>
      <c r="FV271"/>
      <c r="FW271"/>
      <c r="FX271"/>
      <c r="FY271"/>
      <c r="FZ271"/>
      <c r="GA271"/>
      <c r="GB271"/>
      <c r="GC271"/>
      <c r="GD271"/>
      <c r="GE271"/>
      <c r="GF271"/>
      <c r="GG271"/>
      <c r="GH271"/>
      <c r="GI271"/>
      <c r="GJ271"/>
      <c r="GK271"/>
      <c r="GL271"/>
      <c r="GM271"/>
      <c r="GN271"/>
      <c r="GO271"/>
      <c r="GP271"/>
      <c r="GQ271"/>
      <c r="GR271"/>
      <c r="GS271"/>
      <c r="GT271"/>
      <c r="GU271"/>
      <c r="GV271"/>
      <c r="GW271"/>
      <c r="GX271"/>
      <c r="GY271"/>
      <c r="GZ271"/>
      <c r="HA271"/>
      <c r="HB271"/>
      <c r="HC271"/>
      <c r="HD271"/>
      <c r="HE271"/>
      <c r="HF271"/>
      <c r="HG271"/>
      <c r="HH271"/>
      <c r="HI271"/>
      <c r="HJ271"/>
      <c r="HK271"/>
      <c r="HL271"/>
      <c r="HM271"/>
      <c r="HN271"/>
      <c r="HO271"/>
      <c r="HP271"/>
      <c r="HQ271"/>
      <c r="HR271"/>
      <c r="HS271"/>
      <c r="HT271"/>
      <c r="HU271"/>
      <c r="HV271"/>
      <c r="HW271"/>
      <c r="HX271"/>
      <c r="HY271"/>
      <c r="HZ271"/>
      <c r="IA271"/>
      <c r="IB271"/>
      <c r="IC271"/>
      <c r="ID271"/>
      <c r="IE271"/>
      <c r="IF271"/>
      <c r="IG271"/>
      <c r="IH271"/>
      <c r="II271"/>
      <c r="IJ271"/>
      <c r="IK271"/>
      <c r="IL271"/>
      <c r="IM271"/>
      <c r="IN271"/>
      <c r="IO271"/>
      <c r="IP271"/>
      <c r="IQ271"/>
      <c r="IR271"/>
      <c r="IS271"/>
      <c r="IT271"/>
      <c r="IU271"/>
      <c r="IV271"/>
      <c r="IW271"/>
      <c r="IX271"/>
      <c r="IY271"/>
      <c r="IZ271"/>
      <c r="JA271"/>
      <c r="JB271"/>
      <c r="JC271"/>
      <c r="JD271"/>
      <c r="JE271"/>
      <c r="JF271"/>
      <c r="JG271"/>
      <c r="JH271"/>
      <c r="JI271"/>
      <c r="JJ271"/>
      <c r="JK271"/>
      <c r="JL271"/>
      <c r="JM271"/>
      <c r="JN271"/>
      <c r="JO271"/>
      <c r="JP271"/>
      <c r="JQ271"/>
      <c r="JR271"/>
      <c r="JS271"/>
      <c r="JT271"/>
      <c r="JU271"/>
      <c r="JV271"/>
      <c r="JW271"/>
      <c r="JX271"/>
      <c r="JY271"/>
      <c r="JZ271"/>
      <c r="KA271"/>
      <c r="KB271"/>
      <c r="KC271"/>
      <c r="KD271"/>
      <c r="KE271"/>
      <c r="KF271"/>
      <c r="KG271"/>
      <c r="KH271"/>
      <c r="KI271"/>
      <c r="KJ271"/>
      <c r="KK271"/>
      <c r="KL271"/>
      <c r="KM271"/>
      <c r="KN271"/>
      <c r="KO271"/>
      <c r="KP271"/>
      <c r="KQ271"/>
      <c r="KR271"/>
      <c r="KS271"/>
      <c r="KT271"/>
      <c r="KU271"/>
      <c r="KV271"/>
      <c r="KW271"/>
      <c r="KX271"/>
      <c r="KY271"/>
      <c r="KZ271"/>
      <c r="LA271"/>
      <c r="LB271"/>
      <c r="LC271"/>
      <c r="LD271"/>
      <c r="LE271"/>
      <c r="LF271"/>
      <c r="LG271"/>
      <c r="LH271"/>
      <c r="LI271"/>
      <c r="LJ271"/>
      <c r="LK271"/>
      <c r="LL271"/>
      <c r="LM271"/>
      <c r="LN271"/>
      <c r="LO271"/>
      <c r="LP271"/>
      <c r="LQ271"/>
      <c r="LR271"/>
      <c r="LS271"/>
      <c r="LT271"/>
      <c r="LU271"/>
      <c r="LV271"/>
      <c r="LW271"/>
      <c r="LX271"/>
      <c r="LY271"/>
      <c r="LZ271"/>
      <c r="MA271"/>
      <c r="MB271"/>
      <c r="MC271"/>
      <c r="MD271"/>
      <c r="ME271"/>
      <c r="MF271"/>
      <c r="MG271"/>
      <c r="MH271"/>
      <c r="MI271"/>
      <c r="MJ271"/>
      <c r="MK271"/>
      <c r="ML271"/>
      <c r="MM271"/>
      <c r="MN271"/>
      <c r="MO271"/>
      <c r="MP271"/>
      <c r="MQ271"/>
      <c r="MR271"/>
      <c r="MS271"/>
      <c r="MT271"/>
      <c r="MU271"/>
      <c r="MV271"/>
      <c r="MW271"/>
      <c r="MX271"/>
      <c r="MY271"/>
      <c r="MZ271"/>
      <c r="NA271"/>
      <c r="NB271"/>
      <c r="NC271"/>
      <c r="ND271"/>
      <c r="NE271"/>
      <c r="NF271"/>
      <c r="NG271"/>
      <c r="NH271"/>
      <c r="NI271"/>
      <c r="NJ271"/>
      <c r="NK271"/>
      <c r="NL271"/>
      <c r="NM271"/>
      <c r="NN271"/>
      <c r="NO271"/>
      <c r="NP271"/>
      <c r="NQ271"/>
      <c r="NR271"/>
      <c r="NS271"/>
      <c r="NT271"/>
      <c r="NU271"/>
      <c r="NV271"/>
      <c r="NW271"/>
      <c r="NX271"/>
      <c r="NY271"/>
      <c r="NZ271"/>
      <c r="OA271"/>
      <c r="OB271"/>
      <c r="OC271"/>
      <c r="OD271"/>
      <c r="OE271"/>
      <c r="OF271"/>
      <c r="OG271"/>
      <c r="OH271"/>
      <c r="OI271"/>
      <c r="OJ271"/>
      <c r="OK271"/>
      <c r="OL271"/>
      <c r="OM271"/>
      <c r="ON271"/>
      <c r="OO271"/>
      <c r="OP271"/>
      <c r="OQ271"/>
      <c r="OR271"/>
      <c r="OS271"/>
      <c r="OT271"/>
      <c r="OU271"/>
      <c r="OV271"/>
      <c r="OW271"/>
      <c r="OX271"/>
      <c r="OY271"/>
      <c r="OZ271"/>
      <c r="PA271"/>
      <c r="PB271"/>
      <c r="PC271"/>
      <c r="PD271"/>
      <c r="PE271"/>
      <c r="PF271"/>
      <c r="PG271"/>
      <c r="PH271"/>
      <c r="PI271"/>
      <c r="PJ271"/>
      <c r="PK271"/>
      <c r="PL271"/>
      <c r="PM271"/>
      <c r="PN271"/>
      <c r="PO271"/>
      <c r="PP271"/>
      <c r="PQ271"/>
      <c r="PR271"/>
      <c r="PS271"/>
      <c r="PT271"/>
      <c r="PU271"/>
      <c r="PV271"/>
      <c r="PW271"/>
      <c r="PX271"/>
      <c r="PY271"/>
      <c r="PZ271"/>
      <c r="QA271"/>
      <c r="QB271"/>
      <c r="QC271"/>
      <c r="QD271"/>
      <c r="QE271"/>
      <c r="QF271"/>
      <c r="QG271"/>
      <c r="QH271"/>
      <c r="QI271"/>
      <c r="QJ271"/>
      <c r="QK271"/>
      <c r="QL271"/>
      <c r="QM271"/>
      <c r="QN271"/>
      <c r="QO271"/>
      <c r="QP271"/>
      <c r="QQ271"/>
      <c r="QR271"/>
      <c r="QS271"/>
      <c r="QT271"/>
      <c r="QU271"/>
      <c r="QV271"/>
      <c r="QW271"/>
      <c r="QX271"/>
      <c r="QY271"/>
      <c r="QZ271"/>
      <c r="RA271"/>
      <c r="RB271"/>
      <c r="RC271"/>
      <c r="RD271"/>
      <c r="RE271"/>
      <c r="RF271"/>
      <c r="RG271"/>
      <c r="RH271"/>
      <c r="RI271"/>
      <c r="RJ271"/>
      <c r="RK271"/>
      <c r="RL271"/>
      <c r="RM271"/>
      <c r="RN271"/>
      <c r="RO271"/>
      <c r="RP271"/>
      <c r="RQ271"/>
      <c r="RR271"/>
      <c r="RS271"/>
      <c r="RT271"/>
      <c r="RU271"/>
      <c r="RV271"/>
      <c r="RW271"/>
      <c r="RX271"/>
      <c r="RY271"/>
      <c r="RZ271"/>
      <c r="SA271"/>
      <c r="SB271"/>
      <c r="SC271"/>
      <c r="SD271"/>
      <c r="SE271"/>
      <c r="SF271"/>
      <c r="SG271"/>
      <c r="SH271"/>
      <c r="SI271"/>
      <c r="SJ271"/>
      <c r="SK271"/>
      <c r="SL271"/>
      <c r="SM271"/>
      <c r="SN271"/>
      <c r="SO271"/>
      <c r="SP271"/>
      <c r="SQ271"/>
      <c r="SR271"/>
      <c r="SS271"/>
      <c r="ST271"/>
      <c r="SU271"/>
      <c r="SV271"/>
      <c r="SW271"/>
      <c r="SX271"/>
      <c r="SY271"/>
      <c r="SZ271"/>
      <c r="TA271"/>
      <c r="TB271"/>
      <c r="TC271"/>
      <c r="TD271"/>
      <c r="TE271"/>
      <c r="TF271"/>
      <c r="TG271"/>
      <c r="TH271"/>
      <c r="TI271"/>
      <c r="TJ271"/>
      <c r="TK271"/>
      <c r="TL271"/>
      <c r="TM271"/>
      <c r="TN271"/>
      <c r="TO271"/>
      <c r="TP271"/>
      <c r="TQ271"/>
      <c r="TR271"/>
      <c r="TS271"/>
      <c r="TT271"/>
      <c r="TU271"/>
      <c r="TV271"/>
      <c r="TW271"/>
      <c r="TX271"/>
      <c r="TY271"/>
      <c r="TZ271"/>
      <c r="UA271"/>
      <c r="UB271"/>
      <c r="UC271"/>
      <c r="UD271"/>
      <c r="UE271"/>
      <c r="UF271"/>
      <c r="UG271"/>
      <c r="UH271"/>
      <c r="UI271"/>
      <c r="UJ271"/>
      <c r="UK271"/>
      <c r="UL271"/>
      <c r="UM271"/>
      <c r="UN271"/>
      <c r="UO271"/>
      <c r="UP271"/>
      <c r="UQ271"/>
      <c r="UR271"/>
      <c r="US271"/>
      <c r="UT271"/>
      <c r="UU271"/>
      <c r="UV271"/>
      <c r="UW271"/>
      <c r="UX271"/>
      <c r="UY271"/>
      <c r="UZ271"/>
      <c r="VA271"/>
      <c r="VB271"/>
      <c r="VC271"/>
      <c r="VD271"/>
      <c r="VE271"/>
      <c r="VF271"/>
      <c r="VG271"/>
      <c r="VH271"/>
      <c r="VI271"/>
      <c r="VJ271"/>
      <c r="VK271"/>
      <c r="VL271"/>
      <c r="VM271"/>
      <c r="VN271"/>
      <c r="VO271"/>
      <c r="VP271"/>
      <c r="VQ271"/>
      <c r="VR271"/>
      <c r="VS271"/>
      <c r="VT271"/>
      <c r="VU271"/>
      <c r="VV271"/>
      <c r="VW271"/>
      <c r="VX271"/>
      <c r="VY271"/>
      <c r="VZ271"/>
      <c r="WA271"/>
      <c r="WB271"/>
      <c r="WC271"/>
      <c r="WD271"/>
      <c r="WE271"/>
      <c r="WF271"/>
      <c r="WG271"/>
      <c r="WH271"/>
      <c r="WI271"/>
      <c r="WJ271"/>
      <c r="WK271"/>
      <c r="WL271"/>
      <c r="WM271"/>
      <c r="WN271"/>
      <c r="WO271"/>
      <c r="WP271"/>
      <c r="WQ271"/>
      <c r="WR271"/>
      <c r="WS271"/>
      <c r="WT271"/>
      <c r="WU271"/>
      <c r="WV271"/>
      <c r="WW271"/>
      <c r="WX271"/>
      <c r="WY271"/>
      <c r="WZ271"/>
      <c r="XA271"/>
      <c r="XB271"/>
      <c r="XC271"/>
      <c r="XD271"/>
      <c r="XE271"/>
      <c r="XF271"/>
      <c r="XG271"/>
      <c r="XH271"/>
      <c r="XI271"/>
      <c r="XJ271"/>
      <c r="XK271"/>
      <c r="XL271"/>
      <c r="XM271"/>
      <c r="XN271"/>
      <c r="XO271"/>
      <c r="XP271"/>
      <c r="XQ271"/>
      <c r="XR271"/>
      <c r="XS271"/>
      <c r="XT271"/>
      <c r="XU271"/>
      <c r="XV271"/>
      <c r="XW271"/>
      <c r="XX271"/>
      <c r="XY271"/>
      <c r="XZ271"/>
      <c r="YA271"/>
      <c r="YB271"/>
      <c r="YC271"/>
      <c r="YD271"/>
      <c r="YE271"/>
      <c r="YF271"/>
      <c r="YG271"/>
      <c r="YH271"/>
      <c r="YI271"/>
      <c r="YJ271"/>
      <c r="YK271"/>
      <c r="YL271"/>
      <c r="YM271"/>
      <c r="YN271"/>
      <c r="YO271"/>
      <c r="YP271"/>
      <c r="YQ271"/>
      <c r="YR271"/>
      <c r="YS271"/>
      <c r="YT271"/>
      <c r="YU271"/>
      <c r="YV271"/>
      <c r="YW271"/>
      <c r="YX271"/>
      <c r="YY271"/>
      <c r="YZ271"/>
      <c r="ZA271"/>
      <c r="ZB271"/>
      <c r="ZC271"/>
      <c r="ZD271"/>
      <c r="ZE271"/>
      <c r="ZF271"/>
      <c r="ZG271"/>
      <c r="ZH271"/>
      <c r="ZI271"/>
      <c r="ZJ271"/>
      <c r="ZK271"/>
      <c r="ZL271"/>
      <c r="ZM271"/>
      <c r="ZN271"/>
      <c r="ZO271"/>
      <c r="ZP271"/>
      <c r="ZQ271"/>
      <c r="ZR271"/>
      <c r="ZS271"/>
      <c r="ZT271"/>
      <c r="ZU271"/>
      <c r="ZV271"/>
      <c r="ZW271"/>
      <c r="ZX271"/>
      <c r="ZY271"/>
      <c r="ZZ271" s="52"/>
      <c r="AAA271" s="192"/>
      <c r="AAD271" s="90"/>
      <c r="AAE271" s="520">
        <f t="shared" si="208"/>
        <v>0</v>
      </c>
      <c r="AAF271" s="90" t="s">
        <v>0</v>
      </c>
      <c r="AAG271" s="73">
        <f>G270</f>
        <v>2</v>
      </c>
      <c r="AAH271" s="73">
        <f>G271</f>
        <v>2</v>
      </c>
      <c r="AAI271" s="60" t="s">
        <v>0</v>
      </c>
      <c r="AAJ271" s="55"/>
      <c r="AAK271" s="55"/>
      <c r="AAL271" s="90"/>
    </row>
    <row r="272" spans="1:714" s="23" customFormat="1" ht="15" hidden="1" customHeight="1" outlineLevel="3">
      <c r="A272" s="171"/>
      <c r="B272" s="666" t="str">
        <f>AAK272</f>
        <v>AndreaRW submits Web Request to post materials</v>
      </c>
      <c r="C272" s="792" t="str">
        <f>HYPERLINK("http://deq05/intranet/communication/WebRequests.htm","i")</f>
        <v>i</v>
      </c>
      <c r="D272" s="380"/>
      <c r="E272" s="342">
        <f>NETWORKDAYS(G272,H272,S.DDL_DEQClosed)</f>
        <v>1</v>
      </c>
      <c r="F272" s="457">
        <f t="shared" ref="F272:F273" ca="1" si="213">IF(YEAR(H272)&gt;2000,NETWORKDAYS(TODAY(),H272,S.DDL_DEQClosed),0)</f>
        <v>0</v>
      </c>
      <c r="G272" s="451">
        <f t="shared" si="209"/>
        <v>2</v>
      </c>
      <c r="H272" s="343">
        <f t="shared" si="211"/>
        <v>2</v>
      </c>
      <c r="I272" s="244"/>
      <c r="J272" s="193"/>
      <c r="K272" s="193"/>
      <c r="L272" s="46"/>
      <c r="M272" s="46"/>
      <c r="N272" s="46"/>
      <c r="O272" s="46"/>
      <c r="P272" s="46"/>
      <c r="Q272" s="46"/>
      <c r="R272" s="46"/>
      <c r="S272" s="46"/>
      <c r="T272" s="46"/>
      <c r="U272" s="46"/>
      <c r="V272" s="46"/>
      <c r="W272" s="46"/>
      <c r="X272" s="46"/>
      <c r="Y272" s="46"/>
      <c r="Z272" s="46"/>
      <c r="AA272" s="46"/>
      <c r="AB272" s="46"/>
      <c r="AC272" s="46"/>
      <c r="AD272" s="46"/>
      <c r="AE272" s="46"/>
      <c r="AF272" s="46"/>
      <c r="AG272" s="46"/>
      <c r="AH272" s="46"/>
      <c r="AI272" s="46"/>
      <c r="AJ272" s="46"/>
      <c r="AK272" s="46"/>
      <c r="AL272" s="46"/>
      <c r="AM272" s="46"/>
      <c r="AN272" s="46"/>
      <c r="AO272" s="46"/>
      <c r="AP272" s="46"/>
      <c r="AQ272" s="46"/>
      <c r="AR272" s="46"/>
      <c r="AS272" s="46"/>
      <c r="AT272" s="46"/>
      <c r="AU272" s="46"/>
      <c r="AV272" s="46"/>
      <c r="AW272" s="46"/>
      <c r="AX272" s="46"/>
      <c r="AY272" s="46"/>
      <c r="AZ272" s="46"/>
      <c r="BA272" s="46"/>
      <c r="BB272" s="46"/>
      <c r="BC272" s="46"/>
      <c r="BD272" s="46"/>
      <c r="BE272" s="46"/>
      <c r="BF272" s="46"/>
      <c r="BG272" s="46"/>
      <c r="BH272" s="46"/>
      <c r="BI272" s="46"/>
      <c r="BJ272" s="46"/>
      <c r="BK272" s="46"/>
      <c r="BL272" s="46"/>
      <c r="BM272" s="46"/>
      <c r="BN272" s="46"/>
      <c r="BO272" s="46"/>
      <c r="BP272" s="46"/>
      <c r="BQ272" s="46"/>
      <c r="BR272" s="46"/>
      <c r="BS272" s="46"/>
      <c r="BT272" s="46"/>
      <c r="BU272" s="46"/>
      <c r="BV272" s="46"/>
      <c r="BW272" s="46"/>
      <c r="BX272" s="46"/>
      <c r="BY272" s="46"/>
      <c r="BZ272" s="46"/>
      <c r="CA272" s="46"/>
      <c r="CB272" s="46"/>
      <c r="CC272" s="46"/>
      <c r="CD272" s="46"/>
      <c r="CE272" s="46"/>
      <c r="CF272" s="46"/>
      <c r="CG272" s="46"/>
      <c r="CH272" s="46"/>
      <c r="CI272" s="46"/>
      <c r="CJ272" s="46"/>
      <c r="CK272" s="46"/>
      <c r="CL272" s="46"/>
      <c r="CM272" s="46"/>
      <c r="CN272" s="46"/>
      <c r="CO272" s="46"/>
      <c r="CP272" s="46"/>
      <c r="CQ272" s="46"/>
      <c r="CR272" s="46"/>
      <c r="CS272" s="46"/>
      <c r="CT272" s="46"/>
      <c r="CU272" s="46"/>
      <c r="CV272" s="46"/>
      <c r="CW272" s="46"/>
      <c r="CX272" s="46"/>
      <c r="CY272" s="46"/>
      <c r="CZ272" s="46"/>
      <c r="DA272" s="46"/>
      <c r="DB272" s="46"/>
      <c r="DC272" s="46"/>
      <c r="DD272" s="46"/>
      <c r="DE272" s="46"/>
      <c r="DF272" s="46"/>
      <c r="DG272" s="46"/>
      <c r="DH272" s="46"/>
      <c r="DI272" s="46"/>
      <c r="DJ272" s="46"/>
      <c r="DK272" s="46"/>
      <c r="DL272" s="46"/>
      <c r="DM272" s="46"/>
      <c r="DN272" s="46"/>
      <c r="DO272" s="46"/>
      <c r="DP272" s="46"/>
      <c r="DQ272"/>
      <c r="DR272"/>
      <c r="DS272"/>
      <c r="DT272"/>
      <c r="DU272"/>
      <c r="DV272"/>
      <c r="DW272"/>
      <c r="DX272"/>
      <c r="DY272"/>
      <c r="DZ272"/>
      <c r="EA272"/>
      <c r="EB272"/>
      <c r="EC272"/>
      <c r="ED272"/>
      <c r="EE272"/>
      <c r="EF272"/>
      <c r="EG272"/>
      <c r="EH272"/>
      <c r="EI272"/>
      <c r="EJ272"/>
      <c r="EK272"/>
      <c r="EL272"/>
      <c r="EM272"/>
      <c r="EN272"/>
      <c r="EO272"/>
      <c r="EP272"/>
      <c r="EQ272"/>
      <c r="ER272"/>
      <c r="ES272"/>
      <c r="ET272"/>
      <c r="EU272"/>
      <c r="EV272"/>
      <c r="EW272"/>
      <c r="EX272"/>
      <c r="EY272"/>
      <c r="EZ272"/>
      <c r="FA272"/>
      <c r="FB272"/>
      <c r="FC272"/>
      <c r="FD272"/>
      <c r="FE272"/>
      <c r="FF272"/>
      <c r="FG272"/>
      <c r="FH272"/>
      <c r="FI272"/>
      <c r="FJ272"/>
      <c r="FK272"/>
      <c r="FL272"/>
      <c r="FM272"/>
      <c r="FN272"/>
      <c r="FO272"/>
      <c r="FP272"/>
      <c r="FQ272"/>
      <c r="FR272"/>
      <c r="FS272"/>
      <c r="FT272"/>
      <c r="FU272"/>
      <c r="FV272"/>
      <c r="FW272"/>
      <c r="FX272"/>
      <c r="FY272"/>
      <c r="FZ272"/>
      <c r="GA272"/>
      <c r="GB272"/>
      <c r="GC272"/>
      <c r="GD272"/>
      <c r="GE272"/>
      <c r="GF272"/>
      <c r="GG272"/>
      <c r="GH272"/>
      <c r="GI272"/>
      <c r="GJ272"/>
      <c r="GK272"/>
      <c r="GL272"/>
      <c r="GM272"/>
      <c r="GN272"/>
      <c r="GO272"/>
      <c r="GP272"/>
      <c r="GQ272"/>
      <c r="GR272"/>
      <c r="GS272"/>
      <c r="GT272"/>
      <c r="GU272"/>
      <c r="GV272"/>
      <c r="GW272"/>
      <c r="GX272"/>
      <c r="GY272"/>
      <c r="GZ272"/>
      <c r="HA272"/>
      <c r="HB272"/>
      <c r="HC272"/>
      <c r="HD272"/>
      <c r="HE272"/>
      <c r="HF272"/>
      <c r="HG272"/>
      <c r="HH272"/>
      <c r="HI272"/>
      <c r="HJ272"/>
      <c r="HK272"/>
      <c r="HL272"/>
      <c r="HM272"/>
      <c r="HN272"/>
      <c r="HO272"/>
      <c r="HP272"/>
      <c r="HQ272"/>
      <c r="HR272"/>
      <c r="HS272"/>
      <c r="HT272"/>
      <c r="HU272"/>
      <c r="HV272"/>
      <c r="HW272"/>
      <c r="HX272"/>
      <c r="HY272"/>
      <c r="HZ272"/>
      <c r="IA272"/>
      <c r="IB272"/>
      <c r="IC272"/>
      <c r="ID272"/>
      <c r="IE272"/>
      <c r="IF272"/>
      <c r="IG272"/>
      <c r="IH272"/>
      <c r="II272"/>
      <c r="IJ272"/>
      <c r="IK272"/>
      <c r="IL272"/>
      <c r="IM272"/>
      <c r="IN272"/>
      <c r="IO272"/>
      <c r="IP272"/>
      <c r="IQ272"/>
      <c r="IR272"/>
      <c r="IS272"/>
      <c r="IT272"/>
      <c r="IU272"/>
      <c r="IV272"/>
      <c r="IW272"/>
      <c r="IX272"/>
      <c r="IY272"/>
      <c r="IZ272"/>
      <c r="JA272"/>
      <c r="JB272"/>
      <c r="JC272"/>
      <c r="JD272"/>
      <c r="JE272"/>
      <c r="JF272"/>
      <c r="JG272"/>
      <c r="JH272"/>
      <c r="JI272"/>
      <c r="JJ272"/>
      <c r="JK272"/>
      <c r="JL272"/>
      <c r="JM272"/>
      <c r="JN272"/>
      <c r="JO272"/>
      <c r="JP272"/>
      <c r="JQ272"/>
      <c r="JR272"/>
      <c r="JS272"/>
      <c r="JT272"/>
      <c r="JU272"/>
      <c r="JV272"/>
      <c r="JW272"/>
      <c r="JX272"/>
      <c r="JY272"/>
      <c r="JZ272"/>
      <c r="KA272"/>
      <c r="KB272"/>
      <c r="KC272"/>
      <c r="KD272"/>
      <c r="KE272"/>
      <c r="KF272"/>
      <c r="KG272"/>
      <c r="KH272"/>
      <c r="KI272"/>
      <c r="KJ272"/>
      <c r="KK272"/>
      <c r="KL272"/>
      <c r="KM272"/>
      <c r="KN272"/>
      <c r="KO272"/>
      <c r="KP272"/>
      <c r="KQ272"/>
      <c r="KR272"/>
      <c r="KS272"/>
      <c r="KT272"/>
      <c r="KU272"/>
      <c r="KV272"/>
      <c r="KW272"/>
      <c r="KX272"/>
      <c r="KY272"/>
      <c r="KZ272"/>
      <c r="LA272"/>
      <c r="LB272"/>
      <c r="LC272"/>
      <c r="LD272"/>
      <c r="LE272"/>
      <c r="LF272"/>
      <c r="LG272"/>
      <c r="LH272"/>
      <c r="LI272"/>
      <c r="LJ272"/>
      <c r="LK272"/>
      <c r="LL272"/>
      <c r="LM272"/>
      <c r="LN272"/>
      <c r="LO272"/>
      <c r="LP272"/>
      <c r="LQ272"/>
      <c r="LR272"/>
      <c r="LS272"/>
      <c r="LT272"/>
      <c r="LU272"/>
      <c r="LV272"/>
      <c r="LW272"/>
      <c r="LX272"/>
      <c r="LY272"/>
      <c r="LZ272"/>
      <c r="MA272"/>
      <c r="MB272"/>
      <c r="MC272"/>
      <c r="MD272"/>
      <c r="ME272"/>
      <c r="MF272"/>
      <c r="MG272"/>
      <c r="MH272"/>
      <c r="MI272"/>
      <c r="MJ272"/>
      <c r="MK272"/>
      <c r="ML272"/>
      <c r="MM272"/>
      <c r="MN272"/>
      <c r="MO272"/>
      <c r="MP272"/>
      <c r="MQ272"/>
      <c r="MR272"/>
      <c r="MS272"/>
      <c r="MT272"/>
      <c r="MU272"/>
      <c r="MV272"/>
      <c r="MW272"/>
      <c r="MX272"/>
      <c r="MY272"/>
      <c r="MZ272"/>
      <c r="NA272"/>
      <c r="NB272"/>
      <c r="NC272"/>
      <c r="ND272"/>
      <c r="NE272"/>
      <c r="NF272"/>
      <c r="NG272"/>
      <c r="NH272"/>
      <c r="NI272"/>
      <c r="NJ272"/>
      <c r="NK272"/>
      <c r="NL272"/>
      <c r="NM272"/>
      <c r="NN272"/>
      <c r="NO272"/>
      <c r="NP272"/>
      <c r="NQ272"/>
      <c r="NR272"/>
      <c r="NS272"/>
      <c r="NT272"/>
      <c r="NU272"/>
      <c r="NV272"/>
      <c r="NW272"/>
      <c r="NX272"/>
      <c r="NY272"/>
      <c r="NZ272"/>
      <c r="OA272"/>
      <c r="OB272"/>
      <c r="OC272"/>
      <c r="OD272"/>
      <c r="OE272"/>
      <c r="OF272"/>
      <c r="OG272"/>
      <c r="OH272"/>
      <c r="OI272"/>
      <c r="OJ272"/>
      <c r="OK272"/>
      <c r="OL272"/>
      <c r="OM272"/>
      <c r="ON272"/>
      <c r="OO272"/>
      <c r="OP272"/>
      <c r="OQ272"/>
      <c r="OR272"/>
      <c r="OS272"/>
      <c r="OT272"/>
      <c r="OU272"/>
      <c r="OV272"/>
      <c r="OW272"/>
      <c r="OX272"/>
      <c r="OY272"/>
      <c r="OZ272"/>
      <c r="PA272"/>
      <c r="PB272"/>
      <c r="PC272"/>
      <c r="PD272"/>
      <c r="PE272"/>
      <c r="PF272"/>
      <c r="PG272"/>
      <c r="PH272"/>
      <c r="PI272"/>
      <c r="PJ272"/>
      <c r="PK272"/>
      <c r="PL272"/>
      <c r="PM272"/>
      <c r="PN272"/>
      <c r="PO272"/>
      <c r="PP272"/>
      <c r="PQ272"/>
      <c r="PR272"/>
      <c r="PS272"/>
      <c r="PT272"/>
      <c r="PU272"/>
      <c r="PV272"/>
      <c r="PW272"/>
      <c r="PX272"/>
      <c r="PY272"/>
      <c r="PZ272"/>
      <c r="QA272"/>
      <c r="QB272"/>
      <c r="QC272"/>
      <c r="QD272"/>
      <c r="QE272"/>
      <c r="QF272"/>
      <c r="QG272"/>
      <c r="QH272"/>
      <c r="QI272"/>
      <c r="QJ272"/>
      <c r="QK272"/>
      <c r="QL272"/>
      <c r="QM272"/>
      <c r="QN272"/>
      <c r="QO272"/>
      <c r="QP272"/>
      <c r="QQ272"/>
      <c r="QR272"/>
      <c r="QS272"/>
      <c r="QT272"/>
      <c r="QU272"/>
      <c r="QV272"/>
      <c r="QW272"/>
      <c r="QX272"/>
      <c r="QY272"/>
      <c r="QZ272"/>
      <c r="RA272"/>
      <c r="RB272"/>
      <c r="RC272"/>
      <c r="RD272"/>
      <c r="RE272"/>
      <c r="RF272"/>
      <c r="RG272"/>
      <c r="RH272"/>
      <c r="RI272"/>
      <c r="RJ272"/>
      <c r="RK272"/>
      <c r="RL272"/>
      <c r="RM272"/>
      <c r="RN272"/>
      <c r="RO272"/>
      <c r="RP272"/>
      <c r="RQ272"/>
      <c r="RR272"/>
      <c r="RS272"/>
      <c r="RT272"/>
      <c r="RU272"/>
      <c r="RV272"/>
      <c r="RW272"/>
      <c r="RX272"/>
      <c r="RY272"/>
      <c r="RZ272"/>
      <c r="SA272"/>
      <c r="SB272"/>
      <c r="SC272"/>
      <c r="SD272"/>
      <c r="SE272"/>
      <c r="SF272"/>
      <c r="SG272"/>
      <c r="SH272"/>
      <c r="SI272"/>
      <c r="SJ272"/>
      <c r="SK272"/>
      <c r="SL272"/>
      <c r="SM272"/>
      <c r="SN272"/>
      <c r="SO272"/>
      <c r="SP272"/>
      <c r="SQ272"/>
      <c r="SR272"/>
      <c r="SS272"/>
      <c r="ST272"/>
      <c r="SU272"/>
      <c r="SV272"/>
      <c r="SW272"/>
      <c r="SX272"/>
      <c r="SY272"/>
      <c r="SZ272"/>
      <c r="TA272"/>
      <c r="TB272"/>
      <c r="TC272"/>
      <c r="TD272"/>
      <c r="TE272"/>
      <c r="TF272"/>
      <c r="TG272"/>
      <c r="TH272"/>
      <c r="TI272"/>
      <c r="TJ272"/>
      <c r="TK272"/>
      <c r="TL272"/>
      <c r="TM272"/>
      <c r="TN272"/>
      <c r="TO272"/>
      <c r="TP272"/>
      <c r="TQ272"/>
      <c r="TR272"/>
      <c r="TS272"/>
      <c r="TT272"/>
      <c r="TU272"/>
      <c r="TV272"/>
      <c r="TW272"/>
      <c r="TX272"/>
      <c r="TY272"/>
      <c r="TZ272"/>
      <c r="UA272"/>
      <c r="UB272"/>
      <c r="UC272"/>
      <c r="UD272"/>
      <c r="UE272"/>
      <c r="UF272"/>
      <c r="UG272"/>
      <c r="UH272"/>
      <c r="UI272"/>
      <c r="UJ272"/>
      <c r="UK272"/>
      <c r="UL272"/>
      <c r="UM272"/>
      <c r="UN272"/>
      <c r="UO272"/>
      <c r="UP272"/>
      <c r="UQ272"/>
      <c r="UR272"/>
      <c r="US272"/>
      <c r="UT272"/>
      <c r="UU272"/>
      <c r="UV272"/>
      <c r="UW272"/>
      <c r="UX272"/>
      <c r="UY272"/>
      <c r="UZ272"/>
      <c r="VA272"/>
      <c r="VB272"/>
      <c r="VC272"/>
      <c r="VD272"/>
      <c r="VE272"/>
      <c r="VF272"/>
      <c r="VG272"/>
      <c r="VH272"/>
      <c r="VI272"/>
      <c r="VJ272"/>
      <c r="VK272"/>
      <c r="VL272"/>
      <c r="VM272"/>
      <c r="VN272"/>
      <c r="VO272"/>
      <c r="VP272"/>
      <c r="VQ272"/>
      <c r="VR272"/>
      <c r="VS272"/>
      <c r="VT272"/>
      <c r="VU272"/>
      <c r="VV272"/>
      <c r="VW272"/>
      <c r="VX272"/>
      <c r="VY272"/>
      <c r="VZ272"/>
      <c r="WA272"/>
      <c r="WB272"/>
      <c r="WC272"/>
      <c r="WD272"/>
      <c r="WE272"/>
      <c r="WF272"/>
      <c r="WG272"/>
      <c r="WH272"/>
      <c r="WI272"/>
      <c r="WJ272"/>
      <c r="WK272"/>
      <c r="WL272"/>
      <c r="WM272"/>
      <c r="WN272"/>
      <c r="WO272"/>
      <c r="WP272"/>
      <c r="WQ272"/>
      <c r="WR272"/>
      <c r="WS272"/>
      <c r="WT272"/>
      <c r="WU272"/>
      <c r="WV272"/>
      <c r="WW272"/>
      <c r="WX272"/>
      <c r="WY272"/>
      <c r="WZ272"/>
      <c r="XA272"/>
      <c r="XB272"/>
      <c r="XC272"/>
      <c r="XD272"/>
      <c r="XE272"/>
      <c r="XF272"/>
      <c r="XG272"/>
      <c r="XH272"/>
      <c r="XI272"/>
      <c r="XJ272"/>
      <c r="XK272"/>
      <c r="XL272"/>
      <c r="XM272"/>
      <c r="XN272"/>
      <c r="XO272"/>
      <c r="XP272"/>
      <c r="XQ272"/>
      <c r="XR272"/>
      <c r="XS272"/>
      <c r="XT272"/>
      <c r="XU272"/>
      <c r="XV272"/>
      <c r="XW272"/>
      <c r="XX272"/>
      <c r="XY272"/>
      <c r="XZ272"/>
      <c r="YA272"/>
      <c r="YB272"/>
      <c r="YC272"/>
      <c r="YD272"/>
      <c r="YE272"/>
      <c r="YF272"/>
      <c r="YG272"/>
      <c r="YH272"/>
      <c r="YI272"/>
      <c r="YJ272"/>
      <c r="YK272"/>
      <c r="YL272"/>
      <c r="YM272"/>
      <c r="YN272"/>
      <c r="YO272"/>
      <c r="YP272"/>
      <c r="YQ272"/>
      <c r="YR272"/>
      <c r="YS272"/>
      <c r="YT272"/>
      <c r="YU272"/>
      <c r="YV272"/>
      <c r="YW272"/>
      <c r="YX272"/>
      <c r="YY272"/>
      <c r="YZ272"/>
      <c r="ZA272"/>
      <c r="ZB272"/>
      <c r="ZC272"/>
      <c r="ZD272"/>
      <c r="ZE272"/>
      <c r="ZF272"/>
      <c r="ZG272"/>
      <c r="ZH272"/>
      <c r="ZI272"/>
      <c r="ZJ272"/>
      <c r="ZK272"/>
      <c r="ZL272"/>
      <c r="ZM272"/>
      <c r="ZN272"/>
      <c r="ZO272"/>
      <c r="ZP272"/>
      <c r="ZQ272"/>
      <c r="ZR272"/>
      <c r="ZS272"/>
      <c r="ZT272"/>
      <c r="ZU272"/>
      <c r="ZV272"/>
      <c r="ZW272"/>
      <c r="ZX272"/>
      <c r="ZY272"/>
      <c r="ZZ272" s="52"/>
      <c r="AAA272" s="192"/>
      <c r="AAD272" s="90"/>
      <c r="AAE272" s="520">
        <f t="shared" si="208"/>
        <v>0</v>
      </c>
      <c r="AAF272" s="90" t="s">
        <v>0</v>
      </c>
      <c r="AAG272" s="73">
        <f t="shared" ref="AAG272:AAG274" si="214">G271</f>
        <v>2</v>
      </c>
      <c r="AAH272" s="73">
        <f>G272</f>
        <v>2</v>
      </c>
      <c r="AAI272" s="60"/>
      <c r="AAJ272" s="55"/>
      <c r="AAK272" s="92" t="str">
        <f>S.Staff.Lead&amp;" submits Web Request to post materials"</f>
        <v>AndreaRW submits Web Request to post materials</v>
      </c>
      <c r="AAL272" s="90"/>
    </row>
    <row r="273" spans="1:714" s="23" customFormat="1" ht="15" hidden="1" customHeight="1" outlineLevel="3">
      <c r="A273" s="171"/>
      <c r="B273" s="665" t="s">
        <v>159</v>
      </c>
      <c r="C273" s="425" t="s">
        <v>0</v>
      </c>
      <c r="D273" s="380"/>
      <c r="E273" s="342">
        <f>NETWORKDAYS(G273,H273,S.DDL_DEQClosed)</f>
        <v>1</v>
      </c>
      <c r="F273" s="457">
        <f t="shared" ca="1" si="213"/>
        <v>0</v>
      </c>
      <c r="G273" s="451">
        <f t="shared" si="209"/>
        <v>2</v>
      </c>
      <c r="H273" s="343">
        <f t="shared" si="211"/>
        <v>2</v>
      </c>
      <c r="I273" s="244"/>
      <c r="J273" s="193"/>
      <c r="K273" s="193"/>
      <c r="L273" s="46"/>
      <c r="M273" s="46"/>
      <c r="N273" s="46"/>
      <c r="O273" s="46"/>
      <c r="P273" s="46"/>
      <c r="Q273" s="46"/>
      <c r="R273" s="46"/>
      <c r="S273" s="46"/>
      <c r="T273" s="46"/>
      <c r="U273" s="46"/>
      <c r="V273" s="46"/>
      <c r="W273" s="46"/>
      <c r="X273" s="46"/>
      <c r="Y273" s="46"/>
      <c r="Z273" s="46"/>
      <c r="AA273" s="46"/>
      <c r="AB273" s="46"/>
      <c r="AC273" s="46"/>
      <c r="AD273" s="46"/>
      <c r="AE273" s="46"/>
      <c r="AF273" s="46"/>
      <c r="AG273" s="46"/>
      <c r="AH273" s="46"/>
      <c r="AI273" s="46"/>
      <c r="AJ273" s="46"/>
      <c r="AK273" s="46"/>
      <c r="AL273" s="46"/>
      <c r="AM273" s="46"/>
      <c r="AN273" s="46"/>
      <c r="AO273" s="46"/>
      <c r="AP273" s="46"/>
      <c r="AQ273" s="46"/>
      <c r="AR273" s="46"/>
      <c r="AS273" s="46"/>
      <c r="AT273" s="46"/>
      <c r="AU273" s="46"/>
      <c r="AV273" s="46"/>
      <c r="AW273" s="46"/>
      <c r="AX273" s="46"/>
      <c r="AY273" s="46"/>
      <c r="AZ273" s="46"/>
      <c r="BA273" s="46"/>
      <c r="BB273" s="46"/>
      <c r="BC273" s="46"/>
      <c r="BD273" s="46"/>
      <c r="BE273" s="46"/>
      <c r="BF273" s="46"/>
      <c r="BG273" s="46"/>
      <c r="BH273" s="46"/>
      <c r="BI273" s="46"/>
      <c r="BJ273" s="46"/>
      <c r="BK273" s="46"/>
      <c r="BL273" s="46"/>
      <c r="BM273" s="46"/>
      <c r="BN273" s="46"/>
      <c r="BO273" s="46"/>
      <c r="BP273" s="46"/>
      <c r="BQ273" s="46"/>
      <c r="BR273" s="46"/>
      <c r="BS273" s="46"/>
      <c r="BT273" s="46"/>
      <c r="BU273" s="46"/>
      <c r="BV273" s="46"/>
      <c r="BW273" s="46"/>
      <c r="BX273" s="46"/>
      <c r="BY273" s="46"/>
      <c r="BZ273" s="46"/>
      <c r="CA273" s="46"/>
      <c r="CB273" s="46"/>
      <c r="CC273" s="46"/>
      <c r="CD273" s="46"/>
      <c r="CE273" s="46"/>
      <c r="CF273" s="46"/>
      <c r="CG273" s="46"/>
      <c r="CH273" s="46"/>
      <c r="CI273" s="46"/>
      <c r="CJ273" s="46"/>
      <c r="CK273" s="46"/>
      <c r="CL273" s="46"/>
      <c r="CM273" s="46"/>
      <c r="CN273" s="46"/>
      <c r="CO273" s="46"/>
      <c r="CP273" s="46"/>
      <c r="CQ273" s="46"/>
      <c r="CR273" s="46"/>
      <c r="CS273" s="46"/>
      <c r="CT273" s="46"/>
      <c r="CU273" s="46"/>
      <c r="CV273" s="46"/>
      <c r="CW273" s="46"/>
      <c r="CX273" s="46"/>
      <c r="CY273" s="46"/>
      <c r="CZ273" s="46"/>
      <c r="DA273" s="46"/>
      <c r="DB273" s="46"/>
      <c r="DC273" s="46"/>
      <c r="DD273" s="46"/>
      <c r="DE273" s="46"/>
      <c r="DF273" s="46"/>
      <c r="DG273" s="46"/>
      <c r="DH273" s="46"/>
      <c r="DI273" s="46"/>
      <c r="DJ273" s="46"/>
      <c r="DK273" s="46"/>
      <c r="DL273" s="46"/>
      <c r="DM273" s="46"/>
      <c r="DN273" s="46"/>
      <c r="DO273" s="46"/>
      <c r="DP273" s="46"/>
      <c r="DQ273"/>
      <c r="DR273"/>
      <c r="DS273"/>
      <c r="DT273"/>
      <c r="DU273"/>
      <c r="DV273"/>
      <c r="DW273"/>
      <c r="DX273"/>
      <c r="DY273"/>
      <c r="DZ273"/>
      <c r="EA273"/>
      <c r="EB273"/>
      <c r="EC273"/>
      <c r="ED273"/>
      <c r="EE273"/>
      <c r="EF273"/>
      <c r="EG273"/>
      <c r="EH273"/>
      <c r="EI273"/>
      <c r="EJ273"/>
      <c r="EK273"/>
      <c r="EL273"/>
      <c r="EM273"/>
      <c r="EN273"/>
      <c r="EO273"/>
      <c r="EP273"/>
      <c r="EQ273"/>
      <c r="ER273"/>
      <c r="ES273"/>
      <c r="ET273"/>
      <c r="EU273"/>
      <c r="EV273"/>
      <c r="EW273"/>
      <c r="EX273"/>
      <c r="EY273"/>
      <c r="EZ273"/>
      <c r="FA273"/>
      <c r="FB273"/>
      <c r="FC273"/>
      <c r="FD273"/>
      <c r="FE273"/>
      <c r="FF273"/>
      <c r="FG273"/>
      <c r="FH273"/>
      <c r="FI273"/>
      <c r="FJ273"/>
      <c r="FK273"/>
      <c r="FL273"/>
      <c r="FM273"/>
      <c r="FN273"/>
      <c r="FO273"/>
      <c r="FP273"/>
      <c r="FQ273"/>
      <c r="FR273"/>
      <c r="FS273"/>
      <c r="FT273"/>
      <c r="FU273"/>
      <c r="FV273"/>
      <c r="FW273"/>
      <c r="FX273"/>
      <c r="FY273"/>
      <c r="FZ273"/>
      <c r="GA273"/>
      <c r="GB273"/>
      <c r="GC273"/>
      <c r="GD273"/>
      <c r="GE273"/>
      <c r="GF273"/>
      <c r="GG273"/>
      <c r="GH273"/>
      <c r="GI273"/>
      <c r="GJ273"/>
      <c r="GK273"/>
      <c r="GL273"/>
      <c r="GM273"/>
      <c r="GN273"/>
      <c r="GO273"/>
      <c r="GP273"/>
      <c r="GQ273"/>
      <c r="GR273"/>
      <c r="GS273"/>
      <c r="GT273"/>
      <c r="GU273"/>
      <c r="GV273"/>
      <c r="GW273"/>
      <c r="GX273"/>
      <c r="GY273"/>
      <c r="GZ273"/>
      <c r="HA273"/>
      <c r="HB273"/>
      <c r="HC273"/>
      <c r="HD273"/>
      <c r="HE273"/>
      <c r="HF273"/>
      <c r="HG273"/>
      <c r="HH273"/>
      <c r="HI273"/>
      <c r="HJ273"/>
      <c r="HK273"/>
      <c r="HL273"/>
      <c r="HM273"/>
      <c r="HN273"/>
      <c r="HO273"/>
      <c r="HP273"/>
      <c r="HQ273"/>
      <c r="HR273"/>
      <c r="HS273"/>
      <c r="HT273"/>
      <c r="HU273"/>
      <c r="HV273"/>
      <c r="HW273"/>
      <c r="HX273"/>
      <c r="HY273"/>
      <c r="HZ273"/>
      <c r="IA273"/>
      <c r="IB273"/>
      <c r="IC273"/>
      <c r="ID273"/>
      <c r="IE273"/>
      <c r="IF273"/>
      <c r="IG273"/>
      <c r="IH273"/>
      <c r="II273"/>
      <c r="IJ273"/>
      <c r="IK273"/>
      <c r="IL273"/>
      <c r="IM273"/>
      <c r="IN273"/>
      <c r="IO273"/>
      <c r="IP273"/>
      <c r="IQ273"/>
      <c r="IR273"/>
      <c r="IS273"/>
      <c r="IT273"/>
      <c r="IU273"/>
      <c r="IV273"/>
      <c r="IW273"/>
      <c r="IX273"/>
      <c r="IY273"/>
      <c r="IZ273"/>
      <c r="JA273"/>
      <c r="JB273"/>
      <c r="JC273"/>
      <c r="JD273"/>
      <c r="JE273"/>
      <c r="JF273"/>
      <c r="JG273"/>
      <c r="JH273"/>
      <c r="JI273"/>
      <c r="JJ273"/>
      <c r="JK273"/>
      <c r="JL273"/>
      <c r="JM273"/>
      <c r="JN273"/>
      <c r="JO273"/>
      <c r="JP273"/>
      <c r="JQ273"/>
      <c r="JR273"/>
      <c r="JS273"/>
      <c r="JT273"/>
      <c r="JU273"/>
      <c r="JV273"/>
      <c r="JW273"/>
      <c r="JX273"/>
      <c r="JY273"/>
      <c r="JZ273"/>
      <c r="KA273"/>
      <c r="KB273"/>
      <c r="KC273"/>
      <c r="KD273"/>
      <c r="KE273"/>
      <c r="KF273"/>
      <c r="KG273"/>
      <c r="KH273"/>
      <c r="KI273"/>
      <c r="KJ273"/>
      <c r="KK273"/>
      <c r="KL273"/>
      <c r="KM273"/>
      <c r="KN273"/>
      <c r="KO273"/>
      <c r="KP273"/>
      <c r="KQ273"/>
      <c r="KR273"/>
      <c r="KS273"/>
      <c r="KT273"/>
      <c r="KU273"/>
      <c r="KV273"/>
      <c r="KW273"/>
      <c r="KX273"/>
      <c r="KY273"/>
      <c r="KZ273"/>
      <c r="LA273"/>
      <c r="LB273"/>
      <c r="LC273"/>
      <c r="LD273"/>
      <c r="LE273"/>
      <c r="LF273"/>
      <c r="LG273"/>
      <c r="LH273"/>
      <c r="LI273"/>
      <c r="LJ273"/>
      <c r="LK273"/>
      <c r="LL273"/>
      <c r="LM273"/>
      <c r="LN273"/>
      <c r="LO273"/>
      <c r="LP273"/>
      <c r="LQ273"/>
      <c r="LR273"/>
      <c r="LS273"/>
      <c r="LT273"/>
      <c r="LU273"/>
      <c r="LV273"/>
      <c r="LW273"/>
      <c r="LX273"/>
      <c r="LY273"/>
      <c r="LZ273"/>
      <c r="MA273"/>
      <c r="MB273"/>
      <c r="MC273"/>
      <c r="MD273"/>
      <c r="ME273"/>
      <c r="MF273"/>
      <c r="MG273"/>
      <c r="MH273"/>
      <c r="MI273"/>
      <c r="MJ273"/>
      <c r="MK273"/>
      <c r="ML273"/>
      <c r="MM273"/>
      <c r="MN273"/>
      <c r="MO273"/>
      <c r="MP273"/>
      <c r="MQ273"/>
      <c r="MR273"/>
      <c r="MS273"/>
      <c r="MT273"/>
      <c r="MU273"/>
      <c r="MV273"/>
      <c r="MW273"/>
      <c r="MX273"/>
      <c r="MY273"/>
      <c r="MZ273"/>
      <c r="NA273"/>
      <c r="NB273"/>
      <c r="NC273"/>
      <c r="ND273"/>
      <c r="NE273"/>
      <c r="NF273"/>
      <c r="NG273"/>
      <c r="NH273"/>
      <c r="NI273"/>
      <c r="NJ273"/>
      <c r="NK273"/>
      <c r="NL273"/>
      <c r="NM273"/>
      <c r="NN273"/>
      <c r="NO273"/>
      <c r="NP273"/>
      <c r="NQ273"/>
      <c r="NR273"/>
      <c r="NS273"/>
      <c r="NT273"/>
      <c r="NU273"/>
      <c r="NV273"/>
      <c r="NW273"/>
      <c r="NX273"/>
      <c r="NY273"/>
      <c r="NZ273"/>
      <c r="OA273"/>
      <c r="OB273"/>
      <c r="OC273"/>
      <c r="OD273"/>
      <c r="OE273"/>
      <c r="OF273"/>
      <c r="OG273"/>
      <c r="OH273"/>
      <c r="OI273"/>
      <c r="OJ273"/>
      <c r="OK273"/>
      <c r="OL273"/>
      <c r="OM273"/>
      <c r="ON273"/>
      <c r="OO273"/>
      <c r="OP273"/>
      <c r="OQ273"/>
      <c r="OR273"/>
      <c r="OS273"/>
      <c r="OT273"/>
      <c r="OU273"/>
      <c r="OV273"/>
      <c r="OW273"/>
      <c r="OX273"/>
      <c r="OY273"/>
      <c r="OZ273"/>
      <c r="PA273"/>
      <c r="PB273"/>
      <c r="PC273"/>
      <c r="PD273"/>
      <c r="PE273"/>
      <c r="PF273"/>
      <c r="PG273"/>
      <c r="PH273"/>
      <c r="PI273"/>
      <c r="PJ273"/>
      <c r="PK273"/>
      <c r="PL273"/>
      <c r="PM273"/>
      <c r="PN273"/>
      <c r="PO273"/>
      <c r="PP273"/>
      <c r="PQ273"/>
      <c r="PR273"/>
      <c r="PS273"/>
      <c r="PT273"/>
      <c r="PU273"/>
      <c r="PV273"/>
      <c r="PW273"/>
      <c r="PX273"/>
      <c r="PY273"/>
      <c r="PZ273"/>
      <c r="QA273"/>
      <c r="QB273"/>
      <c r="QC273"/>
      <c r="QD273"/>
      <c r="QE273"/>
      <c r="QF273"/>
      <c r="QG273"/>
      <c r="QH273"/>
      <c r="QI273"/>
      <c r="QJ273"/>
      <c r="QK273"/>
      <c r="QL273"/>
      <c r="QM273"/>
      <c r="QN273"/>
      <c r="QO273"/>
      <c r="QP273"/>
      <c r="QQ273"/>
      <c r="QR273"/>
      <c r="QS273"/>
      <c r="QT273"/>
      <c r="QU273"/>
      <c r="QV273"/>
      <c r="QW273"/>
      <c r="QX273"/>
      <c r="QY273"/>
      <c r="QZ273"/>
      <c r="RA273"/>
      <c r="RB273"/>
      <c r="RC273"/>
      <c r="RD273"/>
      <c r="RE273"/>
      <c r="RF273"/>
      <c r="RG273"/>
      <c r="RH273"/>
      <c r="RI273"/>
      <c r="RJ273"/>
      <c r="RK273"/>
      <c r="RL273"/>
      <c r="RM273"/>
      <c r="RN273"/>
      <c r="RO273"/>
      <c r="RP273"/>
      <c r="RQ273"/>
      <c r="RR273"/>
      <c r="RS273"/>
      <c r="RT273"/>
      <c r="RU273"/>
      <c r="RV273"/>
      <c r="RW273"/>
      <c r="RX273"/>
      <c r="RY273"/>
      <c r="RZ273"/>
      <c r="SA273"/>
      <c r="SB273"/>
      <c r="SC273"/>
      <c r="SD273"/>
      <c r="SE273"/>
      <c r="SF273"/>
      <c r="SG273"/>
      <c r="SH273"/>
      <c r="SI273"/>
      <c r="SJ273"/>
      <c r="SK273"/>
      <c r="SL273"/>
      <c r="SM273"/>
      <c r="SN273"/>
      <c r="SO273"/>
      <c r="SP273"/>
      <c r="SQ273"/>
      <c r="SR273"/>
      <c r="SS273"/>
      <c r="ST273"/>
      <c r="SU273"/>
      <c r="SV273"/>
      <c r="SW273"/>
      <c r="SX273"/>
      <c r="SY273"/>
      <c r="SZ273"/>
      <c r="TA273"/>
      <c r="TB273"/>
      <c r="TC273"/>
      <c r="TD273"/>
      <c r="TE273"/>
      <c r="TF273"/>
      <c r="TG273"/>
      <c r="TH273"/>
      <c r="TI273"/>
      <c r="TJ273"/>
      <c r="TK273"/>
      <c r="TL273"/>
      <c r="TM273"/>
      <c r="TN273"/>
      <c r="TO273"/>
      <c r="TP273"/>
      <c r="TQ273"/>
      <c r="TR273"/>
      <c r="TS273"/>
      <c r="TT273"/>
      <c r="TU273"/>
      <c r="TV273"/>
      <c r="TW273"/>
      <c r="TX273"/>
      <c r="TY273"/>
      <c r="TZ273"/>
      <c r="UA273"/>
      <c r="UB273"/>
      <c r="UC273"/>
      <c r="UD273"/>
      <c r="UE273"/>
      <c r="UF273"/>
      <c r="UG273"/>
      <c r="UH273"/>
      <c r="UI273"/>
      <c r="UJ273"/>
      <c r="UK273"/>
      <c r="UL273"/>
      <c r="UM273"/>
      <c r="UN273"/>
      <c r="UO273"/>
      <c r="UP273"/>
      <c r="UQ273"/>
      <c r="UR273"/>
      <c r="US273"/>
      <c r="UT273"/>
      <c r="UU273"/>
      <c r="UV273"/>
      <c r="UW273"/>
      <c r="UX273"/>
      <c r="UY273"/>
      <c r="UZ273"/>
      <c r="VA273"/>
      <c r="VB273"/>
      <c r="VC273"/>
      <c r="VD273"/>
      <c r="VE273"/>
      <c r="VF273"/>
      <c r="VG273"/>
      <c r="VH273"/>
      <c r="VI273"/>
      <c r="VJ273"/>
      <c r="VK273"/>
      <c r="VL273"/>
      <c r="VM273"/>
      <c r="VN273"/>
      <c r="VO273"/>
      <c r="VP273"/>
      <c r="VQ273"/>
      <c r="VR273"/>
      <c r="VS273"/>
      <c r="VT273"/>
      <c r="VU273"/>
      <c r="VV273"/>
      <c r="VW273"/>
      <c r="VX273"/>
      <c r="VY273"/>
      <c r="VZ273"/>
      <c r="WA273"/>
      <c r="WB273"/>
      <c r="WC273"/>
      <c r="WD273"/>
      <c r="WE273"/>
      <c r="WF273"/>
      <c r="WG273"/>
      <c r="WH273"/>
      <c r="WI273"/>
      <c r="WJ273"/>
      <c r="WK273"/>
      <c r="WL273"/>
      <c r="WM273"/>
      <c r="WN273"/>
      <c r="WO273"/>
      <c r="WP273"/>
      <c r="WQ273"/>
      <c r="WR273"/>
      <c r="WS273"/>
      <c r="WT273"/>
      <c r="WU273"/>
      <c r="WV273"/>
      <c r="WW273"/>
      <c r="WX273"/>
      <c r="WY273"/>
      <c r="WZ273"/>
      <c r="XA273"/>
      <c r="XB273"/>
      <c r="XC273"/>
      <c r="XD273"/>
      <c r="XE273"/>
      <c r="XF273"/>
      <c r="XG273"/>
      <c r="XH273"/>
      <c r="XI273"/>
      <c r="XJ273"/>
      <c r="XK273"/>
      <c r="XL273"/>
      <c r="XM273"/>
      <c r="XN273"/>
      <c r="XO273"/>
      <c r="XP273"/>
      <c r="XQ273"/>
      <c r="XR273"/>
      <c r="XS273"/>
      <c r="XT273"/>
      <c r="XU273"/>
      <c r="XV273"/>
      <c r="XW273"/>
      <c r="XX273"/>
      <c r="XY273"/>
      <c r="XZ273"/>
      <c r="YA273"/>
      <c r="YB273"/>
      <c r="YC273"/>
      <c r="YD273"/>
      <c r="YE273"/>
      <c r="YF273"/>
      <c r="YG273"/>
      <c r="YH273"/>
      <c r="YI273"/>
      <c r="YJ273"/>
      <c r="YK273"/>
      <c r="YL273"/>
      <c r="YM273"/>
      <c r="YN273"/>
      <c r="YO273"/>
      <c r="YP273"/>
      <c r="YQ273"/>
      <c r="YR273"/>
      <c r="YS273"/>
      <c r="YT273"/>
      <c r="YU273"/>
      <c r="YV273"/>
      <c r="YW273"/>
      <c r="YX273"/>
      <c r="YY273"/>
      <c r="YZ273"/>
      <c r="ZA273"/>
      <c r="ZB273"/>
      <c r="ZC273"/>
      <c r="ZD273"/>
      <c r="ZE273"/>
      <c r="ZF273"/>
      <c r="ZG273"/>
      <c r="ZH273"/>
      <c r="ZI273"/>
      <c r="ZJ273"/>
      <c r="ZK273"/>
      <c r="ZL273"/>
      <c r="ZM273"/>
      <c r="ZN273"/>
      <c r="ZO273"/>
      <c r="ZP273"/>
      <c r="ZQ273"/>
      <c r="ZR273"/>
      <c r="ZS273"/>
      <c r="ZT273"/>
      <c r="ZU273"/>
      <c r="ZV273"/>
      <c r="ZW273"/>
      <c r="ZX273"/>
      <c r="ZY273"/>
      <c r="ZZ273" s="52"/>
      <c r="AAA273" s="192"/>
      <c r="AAD273" s="90"/>
      <c r="AAE273" s="520">
        <f t="shared" si="208"/>
        <v>0</v>
      </c>
      <c r="AAF273" s="90"/>
      <c r="AAG273" s="73">
        <f t="shared" si="214"/>
        <v>2</v>
      </c>
      <c r="AAH273" s="73">
        <f>G273</f>
        <v>2</v>
      </c>
      <c r="AAI273" s="72"/>
      <c r="AAJ273" s="72"/>
      <c r="AAK273" s="55"/>
      <c r="AAL273" s="90"/>
    </row>
    <row r="274" spans="1:714" s="23" customFormat="1" ht="15" hidden="1" customHeight="1" outlineLevel="2">
      <c r="A274" s="171"/>
      <c r="B274" s="486" t="str">
        <f>AAK274</f>
        <v>AndreaRW sends meeting notice with link to Web page</v>
      </c>
      <c r="C274" s="425" t="s">
        <v>0</v>
      </c>
      <c r="D274" s="380"/>
      <c r="E274" s="342">
        <f>NETWORKDAYS(G274,H274,S.DDL_DEQClosed)</f>
        <v>1</v>
      </c>
      <c r="F274" s="457">
        <f t="shared" ref="F274:F277" ca="1" si="215">IF(YEAR(H274)&gt;2000,NETWORKDAYS(TODAY(),H274,S.DDL_DEQClosed),0)</f>
        <v>0</v>
      </c>
      <c r="G274" s="451">
        <f t="shared" si="209"/>
        <v>2</v>
      </c>
      <c r="H274" s="343">
        <f t="shared" ref="H274:H277" si="216">AAH274</f>
        <v>2</v>
      </c>
      <c r="I274" s="244"/>
      <c r="J274" s="193"/>
      <c r="K274" s="193"/>
      <c r="L274" s="46"/>
      <c r="M274" s="46"/>
      <c r="N274" s="46"/>
      <c r="O274" s="46"/>
      <c r="P274" s="46"/>
      <c r="Q274" s="46"/>
      <c r="R274" s="46"/>
      <c r="S274" s="46"/>
      <c r="T274" s="46"/>
      <c r="U274" s="46"/>
      <c r="V274" s="46"/>
      <c r="W274" s="46"/>
      <c r="X274" s="46"/>
      <c r="Y274" s="46"/>
      <c r="Z274" s="46"/>
      <c r="AA274" s="46"/>
      <c r="AB274" s="46"/>
      <c r="AC274" s="46"/>
      <c r="AD274" s="46"/>
      <c r="AE274" s="46"/>
      <c r="AF274" s="46"/>
      <c r="AG274" s="46"/>
      <c r="AH274" s="46"/>
      <c r="AI274" s="46"/>
      <c r="AJ274" s="46"/>
      <c r="AK274" s="46"/>
      <c r="AL274" s="46"/>
      <c r="AM274" s="46"/>
      <c r="AN274" s="46"/>
      <c r="AO274" s="46"/>
      <c r="AP274" s="46"/>
      <c r="AQ274" s="46"/>
      <c r="AR274" s="46"/>
      <c r="AS274" s="46"/>
      <c r="AT274" s="46"/>
      <c r="AU274" s="46"/>
      <c r="AV274" s="46"/>
      <c r="AW274" s="46"/>
      <c r="AX274" s="46"/>
      <c r="AY274" s="46"/>
      <c r="AZ274" s="46"/>
      <c r="BA274" s="46"/>
      <c r="BB274" s="46"/>
      <c r="BC274" s="46"/>
      <c r="BD274" s="46"/>
      <c r="BE274" s="46"/>
      <c r="BF274" s="46"/>
      <c r="BG274" s="46"/>
      <c r="BH274" s="46"/>
      <c r="BI274" s="46"/>
      <c r="BJ274" s="46"/>
      <c r="BK274" s="46"/>
      <c r="BL274" s="46"/>
      <c r="BM274" s="46"/>
      <c r="BN274" s="46"/>
      <c r="BO274" s="46"/>
      <c r="BP274" s="46"/>
      <c r="BQ274" s="46"/>
      <c r="BR274" s="46"/>
      <c r="BS274" s="46"/>
      <c r="BT274" s="46"/>
      <c r="BU274" s="46"/>
      <c r="BV274" s="46"/>
      <c r="BW274" s="46"/>
      <c r="BX274" s="46"/>
      <c r="BY274" s="46"/>
      <c r="BZ274" s="46"/>
      <c r="CA274" s="46"/>
      <c r="CB274" s="46"/>
      <c r="CC274" s="46"/>
      <c r="CD274" s="46"/>
      <c r="CE274" s="46"/>
      <c r="CF274" s="46"/>
      <c r="CG274" s="46"/>
      <c r="CH274" s="46"/>
      <c r="CI274" s="46"/>
      <c r="CJ274" s="46"/>
      <c r="CK274" s="46"/>
      <c r="CL274" s="46"/>
      <c r="CM274" s="46"/>
      <c r="CN274" s="46"/>
      <c r="CO274" s="46"/>
      <c r="CP274" s="46"/>
      <c r="CQ274" s="46"/>
      <c r="CR274" s="46"/>
      <c r="CS274" s="46"/>
      <c r="CT274" s="46"/>
      <c r="CU274" s="46"/>
      <c r="CV274" s="46"/>
      <c r="CW274" s="46"/>
      <c r="CX274" s="46"/>
      <c r="CY274" s="46"/>
      <c r="CZ274" s="46"/>
      <c r="DA274" s="46"/>
      <c r="DB274" s="46"/>
      <c r="DC274" s="46"/>
      <c r="DD274" s="46"/>
      <c r="DE274" s="46"/>
      <c r="DF274" s="46"/>
      <c r="DG274" s="46"/>
      <c r="DH274" s="46"/>
      <c r="DI274" s="46"/>
      <c r="DJ274" s="46"/>
      <c r="DK274" s="46"/>
      <c r="DL274" s="46"/>
      <c r="DM274" s="46"/>
      <c r="DN274" s="46"/>
      <c r="DO274" s="46"/>
      <c r="DP274" s="46"/>
      <c r="DQ274"/>
      <c r="DR274"/>
      <c r="DS274"/>
      <c r="DT274"/>
      <c r="DU274"/>
      <c r="DV274"/>
      <c r="DW274"/>
      <c r="DX274"/>
      <c r="DY274"/>
      <c r="DZ274"/>
      <c r="EA274"/>
      <c r="EB274"/>
      <c r="EC274"/>
      <c r="ED274"/>
      <c r="EE274"/>
      <c r="EF274"/>
      <c r="EG274"/>
      <c r="EH274"/>
      <c r="EI274"/>
      <c r="EJ274"/>
      <c r="EK274"/>
      <c r="EL274"/>
      <c r="EM274"/>
      <c r="EN274"/>
      <c r="EO274"/>
      <c r="EP274"/>
      <c r="EQ274"/>
      <c r="ER274"/>
      <c r="ES274"/>
      <c r="ET274"/>
      <c r="EU274"/>
      <c r="EV274"/>
      <c r="EW274"/>
      <c r="EX274"/>
      <c r="EY274"/>
      <c r="EZ274"/>
      <c r="FA274"/>
      <c r="FB274"/>
      <c r="FC274"/>
      <c r="FD274"/>
      <c r="FE274"/>
      <c r="FF274"/>
      <c r="FG274"/>
      <c r="FH274"/>
      <c r="FI274"/>
      <c r="FJ274"/>
      <c r="FK274"/>
      <c r="FL274"/>
      <c r="FM274"/>
      <c r="FN274"/>
      <c r="FO274"/>
      <c r="FP274"/>
      <c r="FQ274"/>
      <c r="FR274"/>
      <c r="FS274"/>
      <c r="FT274"/>
      <c r="FU274"/>
      <c r="FV274"/>
      <c r="FW274"/>
      <c r="FX274"/>
      <c r="FY274"/>
      <c r="FZ274"/>
      <c r="GA274"/>
      <c r="GB274"/>
      <c r="GC274"/>
      <c r="GD274"/>
      <c r="GE274"/>
      <c r="GF274"/>
      <c r="GG274"/>
      <c r="GH274"/>
      <c r="GI274"/>
      <c r="GJ274"/>
      <c r="GK274"/>
      <c r="GL274"/>
      <c r="GM274"/>
      <c r="GN274"/>
      <c r="GO274"/>
      <c r="GP274"/>
      <c r="GQ274"/>
      <c r="GR274"/>
      <c r="GS274"/>
      <c r="GT274"/>
      <c r="GU274"/>
      <c r="GV274"/>
      <c r="GW274"/>
      <c r="GX274"/>
      <c r="GY274"/>
      <c r="GZ274"/>
      <c r="HA274"/>
      <c r="HB274"/>
      <c r="HC274"/>
      <c r="HD274"/>
      <c r="HE274"/>
      <c r="HF274"/>
      <c r="HG274"/>
      <c r="HH274"/>
      <c r="HI274"/>
      <c r="HJ274"/>
      <c r="HK274"/>
      <c r="HL274"/>
      <c r="HM274"/>
      <c r="HN274"/>
      <c r="HO274"/>
      <c r="HP274"/>
      <c r="HQ274"/>
      <c r="HR274"/>
      <c r="HS274"/>
      <c r="HT274"/>
      <c r="HU274"/>
      <c r="HV274"/>
      <c r="HW274"/>
      <c r="HX274"/>
      <c r="HY274"/>
      <c r="HZ274"/>
      <c r="IA274"/>
      <c r="IB274"/>
      <c r="IC274"/>
      <c r="ID274"/>
      <c r="IE274"/>
      <c r="IF274"/>
      <c r="IG274"/>
      <c r="IH274"/>
      <c r="II274"/>
      <c r="IJ274"/>
      <c r="IK274"/>
      <c r="IL274"/>
      <c r="IM274"/>
      <c r="IN274"/>
      <c r="IO274"/>
      <c r="IP274"/>
      <c r="IQ274"/>
      <c r="IR274"/>
      <c r="IS274"/>
      <c r="IT274"/>
      <c r="IU274"/>
      <c r="IV274"/>
      <c r="IW274"/>
      <c r="IX274"/>
      <c r="IY274"/>
      <c r="IZ274"/>
      <c r="JA274"/>
      <c r="JB274"/>
      <c r="JC274"/>
      <c r="JD274"/>
      <c r="JE274"/>
      <c r="JF274"/>
      <c r="JG274"/>
      <c r="JH274"/>
      <c r="JI274"/>
      <c r="JJ274"/>
      <c r="JK274"/>
      <c r="JL274"/>
      <c r="JM274"/>
      <c r="JN274"/>
      <c r="JO274"/>
      <c r="JP274"/>
      <c r="JQ274"/>
      <c r="JR274"/>
      <c r="JS274"/>
      <c r="JT274"/>
      <c r="JU274"/>
      <c r="JV274"/>
      <c r="JW274"/>
      <c r="JX274"/>
      <c r="JY274"/>
      <c r="JZ274"/>
      <c r="KA274"/>
      <c r="KB274"/>
      <c r="KC274"/>
      <c r="KD274"/>
      <c r="KE274"/>
      <c r="KF274"/>
      <c r="KG274"/>
      <c r="KH274"/>
      <c r="KI274"/>
      <c r="KJ274"/>
      <c r="KK274"/>
      <c r="KL274"/>
      <c r="KM274"/>
      <c r="KN274"/>
      <c r="KO274"/>
      <c r="KP274"/>
      <c r="KQ274"/>
      <c r="KR274"/>
      <c r="KS274"/>
      <c r="KT274"/>
      <c r="KU274"/>
      <c r="KV274"/>
      <c r="KW274"/>
      <c r="KX274"/>
      <c r="KY274"/>
      <c r="KZ274"/>
      <c r="LA274"/>
      <c r="LB274"/>
      <c r="LC274"/>
      <c r="LD274"/>
      <c r="LE274"/>
      <c r="LF274"/>
      <c r="LG274"/>
      <c r="LH274"/>
      <c r="LI274"/>
      <c r="LJ274"/>
      <c r="LK274"/>
      <c r="LL274"/>
      <c r="LM274"/>
      <c r="LN274"/>
      <c r="LO274"/>
      <c r="LP274"/>
      <c r="LQ274"/>
      <c r="LR274"/>
      <c r="LS274"/>
      <c r="LT274"/>
      <c r="LU274"/>
      <c r="LV274"/>
      <c r="LW274"/>
      <c r="LX274"/>
      <c r="LY274"/>
      <c r="LZ274"/>
      <c r="MA274"/>
      <c r="MB274"/>
      <c r="MC274"/>
      <c r="MD274"/>
      <c r="ME274"/>
      <c r="MF274"/>
      <c r="MG274"/>
      <c r="MH274"/>
      <c r="MI274"/>
      <c r="MJ274"/>
      <c r="MK274"/>
      <c r="ML274"/>
      <c r="MM274"/>
      <c r="MN274"/>
      <c r="MO274"/>
      <c r="MP274"/>
      <c r="MQ274"/>
      <c r="MR274"/>
      <c r="MS274"/>
      <c r="MT274"/>
      <c r="MU274"/>
      <c r="MV274"/>
      <c r="MW274"/>
      <c r="MX274"/>
      <c r="MY274"/>
      <c r="MZ274"/>
      <c r="NA274"/>
      <c r="NB274"/>
      <c r="NC274"/>
      <c r="ND274"/>
      <c r="NE274"/>
      <c r="NF274"/>
      <c r="NG274"/>
      <c r="NH274"/>
      <c r="NI274"/>
      <c r="NJ274"/>
      <c r="NK274"/>
      <c r="NL274"/>
      <c r="NM274"/>
      <c r="NN274"/>
      <c r="NO274"/>
      <c r="NP274"/>
      <c r="NQ274"/>
      <c r="NR274"/>
      <c r="NS274"/>
      <c r="NT274"/>
      <c r="NU274"/>
      <c r="NV274"/>
      <c r="NW274"/>
      <c r="NX274"/>
      <c r="NY274"/>
      <c r="NZ274"/>
      <c r="OA274"/>
      <c r="OB274"/>
      <c r="OC274"/>
      <c r="OD274"/>
      <c r="OE274"/>
      <c r="OF274"/>
      <c r="OG274"/>
      <c r="OH274"/>
      <c r="OI274"/>
      <c r="OJ274"/>
      <c r="OK274"/>
      <c r="OL274"/>
      <c r="OM274"/>
      <c r="ON274"/>
      <c r="OO274"/>
      <c r="OP274"/>
      <c r="OQ274"/>
      <c r="OR274"/>
      <c r="OS274"/>
      <c r="OT274"/>
      <c r="OU274"/>
      <c r="OV274"/>
      <c r="OW274"/>
      <c r="OX274"/>
      <c r="OY274"/>
      <c r="OZ274"/>
      <c r="PA274"/>
      <c r="PB274"/>
      <c r="PC274"/>
      <c r="PD274"/>
      <c r="PE274"/>
      <c r="PF274"/>
      <c r="PG274"/>
      <c r="PH274"/>
      <c r="PI274"/>
      <c r="PJ274"/>
      <c r="PK274"/>
      <c r="PL274"/>
      <c r="PM274"/>
      <c r="PN274"/>
      <c r="PO274"/>
      <c r="PP274"/>
      <c r="PQ274"/>
      <c r="PR274"/>
      <c r="PS274"/>
      <c r="PT274"/>
      <c r="PU274"/>
      <c r="PV274"/>
      <c r="PW274"/>
      <c r="PX274"/>
      <c r="PY274"/>
      <c r="PZ274"/>
      <c r="QA274"/>
      <c r="QB274"/>
      <c r="QC274"/>
      <c r="QD274"/>
      <c r="QE274"/>
      <c r="QF274"/>
      <c r="QG274"/>
      <c r="QH274"/>
      <c r="QI274"/>
      <c r="QJ274"/>
      <c r="QK274"/>
      <c r="QL274"/>
      <c r="QM274"/>
      <c r="QN274"/>
      <c r="QO274"/>
      <c r="QP274"/>
      <c r="QQ274"/>
      <c r="QR274"/>
      <c r="QS274"/>
      <c r="QT274"/>
      <c r="QU274"/>
      <c r="QV274"/>
      <c r="QW274"/>
      <c r="QX274"/>
      <c r="QY274"/>
      <c r="QZ274"/>
      <c r="RA274"/>
      <c r="RB274"/>
      <c r="RC274"/>
      <c r="RD274"/>
      <c r="RE274"/>
      <c r="RF274"/>
      <c r="RG274"/>
      <c r="RH274"/>
      <c r="RI274"/>
      <c r="RJ274"/>
      <c r="RK274"/>
      <c r="RL274"/>
      <c r="RM274"/>
      <c r="RN274"/>
      <c r="RO274"/>
      <c r="RP274"/>
      <c r="RQ274"/>
      <c r="RR274"/>
      <c r="RS274"/>
      <c r="RT274"/>
      <c r="RU274"/>
      <c r="RV274"/>
      <c r="RW274"/>
      <c r="RX274"/>
      <c r="RY274"/>
      <c r="RZ274"/>
      <c r="SA274"/>
      <c r="SB274"/>
      <c r="SC274"/>
      <c r="SD274"/>
      <c r="SE274"/>
      <c r="SF274"/>
      <c r="SG274"/>
      <c r="SH274"/>
      <c r="SI274"/>
      <c r="SJ274"/>
      <c r="SK274"/>
      <c r="SL274"/>
      <c r="SM274"/>
      <c r="SN274"/>
      <c r="SO274"/>
      <c r="SP274"/>
      <c r="SQ274"/>
      <c r="SR274"/>
      <c r="SS274"/>
      <c r="ST274"/>
      <c r="SU274"/>
      <c r="SV274"/>
      <c r="SW274"/>
      <c r="SX274"/>
      <c r="SY274"/>
      <c r="SZ274"/>
      <c r="TA274"/>
      <c r="TB274"/>
      <c r="TC274"/>
      <c r="TD274"/>
      <c r="TE274"/>
      <c r="TF274"/>
      <c r="TG274"/>
      <c r="TH274"/>
      <c r="TI274"/>
      <c r="TJ274"/>
      <c r="TK274"/>
      <c r="TL274"/>
      <c r="TM274"/>
      <c r="TN274"/>
      <c r="TO274"/>
      <c r="TP274"/>
      <c r="TQ274"/>
      <c r="TR274"/>
      <c r="TS274"/>
      <c r="TT274"/>
      <c r="TU274"/>
      <c r="TV274"/>
      <c r="TW274"/>
      <c r="TX274"/>
      <c r="TY274"/>
      <c r="TZ274"/>
      <c r="UA274"/>
      <c r="UB274"/>
      <c r="UC274"/>
      <c r="UD274"/>
      <c r="UE274"/>
      <c r="UF274"/>
      <c r="UG274"/>
      <c r="UH274"/>
      <c r="UI274"/>
      <c r="UJ274"/>
      <c r="UK274"/>
      <c r="UL274"/>
      <c r="UM274"/>
      <c r="UN274"/>
      <c r="UO274"/>
      <c r="UP274"/>
      <c r="UQ274"/>
      <c r="UR274"/>
      <c r="US274"/>
      <c r="UT274"/>
      <c r="UU274"/>
      <c r="UV274"/>
      <c r="UW274"/>
      <c r="UX274"/>
      <c r="UY274"/>
      <c r="UZ274"/>
      <c r="VA274"/>
      <c r="VB274"/>
      <c r="VC274"/>
      <c r="VD274"/>
      <c r="VE274"/>
      <c r="VF274"/>
      <c r="VG274"/>
      <c r="VH274"/>
      <c r="VI274"/>
      <c r="VJ274"/>
      <c r="VK274"/>
      <c r="VL274"/>
      <c r="VM274"/>
      <c r="VN274"/>
      <c r="VO274"/>
      <c r="VP274"/>
      <c r="VQ274"/>
      <c r="VR274"/>
      <c r="VS274"/>
      <c r="VT274"/>
      <c r="VU274"/>
      <c r="VV274"/>
      <c r="VW274"/>
      <c r="VX274"/>
      <c r="VY274"/>
      <c r="VZ274"/>
      <c r="WA274"/>
      <c r="WB274"/>
      <c r="WC274"/>
      <c r="WD274"/>
      <c r="WE274"/>
      <c r="WF274"/>
      <c r="WG274"/>
      <c r="WH274"/>
      <c r="WI274"/>
      <c r="WJ274"/>
      <c r="WK274"/>
      <c r="WL274"/>
      <c r="WM274"/>
      <c r="WN274"/>
      <c r="WO274"/>
      <c r="WP274"/>
      <c r="WQ274"/>
      <c r="WR274"/>
      <c r="WS274"/>
      <c r="WT274"/>
      <c r="WU274"/>
      <c r="WV274"/>
      <c r="WW274"/>
      <c r="WX274"/>
      <c r="WY274"/>
      <c r="WZ274"/>
      <c r="XA274"/>
      <c r="XB274"/>
      <c r="XC274"/>
      <c r="XD274"/>
      <c r="XE274"/>
      <c r="XF274"/>
      <c r="XG274"/>
      <c r="XH274"/>
      <c r="XI274"/>
      <c r="XJ274"/>
      <c r="XK274"/>
      <c r="XL274"/>
      <c r="XM274"/>
      <c r="XN274"/>
      <c r="XO274"/>
      <c r="XP274"/>
      <c r="XQ274"/>
      <c r="XR274"/>
      <c r="XS274"/>
      <c r="XT274"/>
      <c r="XU274"/>
      <c r="XV274"/>
      <c r="XW274"/>
      <c r="XX274"/>
      <c r="XY274"/>
      <c r="XZ274"/>
      <c r="YA274"/>
      <c r="YB274"/>
      <c r="YC274"/>
      <c r="YD274"/>
      <c r="YE274"/>
      <c r="YF274"/>
      <c r="YG274"/>
      <c r="YH274"/>
      <c r="YI274"/>
      <c r="YJ274"/>
      <c r="YK274"/>
      <c r="YL274"/>
      <c r="YM274"/>
      <c r="YN274"/>
      <c r="YO274"/>
      <c r="YP274"/>
      <c r="YQ274"/>
      <c r="YR274"/>
      <c r="YS274"/>
      <c r="YT274"/>
      <c r="YU274"/>
      <c r="YV274"/>
      <c r="YW274"/>
      <c r="YX274"/>
      <c r="YY274"/>
      <c r="YZ274"/>
      <c r="ZA274"/>
      <c r="ZB274"/>
      <c r="ZC274"/>
      <c r="ZD274"/>
      <c r="ZE274"/>
      <c r="ZF274"/>
      <c r="ZG274"/>
      <c r="ZH274"/>
      <c r="ZI274"/>
      <c r="ZJ274"/>
      <c r="ZK274"/>
      <c r="ZL274"/>
      <c r="ZM274"/>
      <c r="ZN274"/>
      <c r="ZO274"/>
      <c r="ZP274"/>
      <c r="ZQ274"/>
      <c r="ZR274"/>
      <c r="ZS274"/>
      <c r="ZT274"/>
      <c r="ZU274"/>
      <c r="ZV274"/>
      <c r="ZW274"/>
      <c r="ZX274"/>
      <c r="ZY274"/>
      <c r="ZZ274" s="52"/>
      <c r="AAA274" s="192"/>
      <c r="AAD274" s="90"/>
      <c r="AAE274" s="520">
        <f>IF(AND(S.AC.InvolveMeeting3="Y",S.AC.CommitteeInvolved="Y"),1,0)</f>
        <v>0</v>
      </c>
      <c r="AAF274" s="90"/>
      <c r="AAG274" s="73">
        <f t="shared" si="214"/>
        <v>2</v>
      </c>
      <c r="AAH274" s="73">
        <f>G274</f>
        <v>2</v>
      </c>
      <c r="AAI274" s="72"/>
      <c r="AAJ274" s="72"/>
      <c r="AAK274" s="92" t="str">
        <f>S.Staff.Lead&amp;" sends meeting notice with link to Web page"</f>
        <v>AndreaRW sends meeting notice with link to Web page</v>
      </c>
      <c r="AAL274" s="90"/>
    </row>
    <row r="275" spans="1:714" s="23" customFormat="1" ht="15" hidden="1" customHeight="1" outlineLevel="2">
      <c r="A275" s="171"/>
      <c r="B275" s="616" t="s">
        <v>157</v>
      </c>
      <c r="C275" s="425" t="s">
        <v>0</v>
      </c>
      <c r="D275" s="843" t="s">
        <v>322</v>
      </c>
      <c r="E275" s="843"/>
      <c r="F275" s="843"/>
      <c r="G275" s="844"/>
      <c r="H275" s="351">
        <f t="shared" si="216"/>
        <v>16</v>
      </c>
      <c r="I275" s="244"/>
      <c r="J275" s="193"/>
      <c r="K275" s="193"/>
      <c r="L275" s="46"/>
      <c r="M275" s="46"/>
      <c r="N275" s="46"/>
      <c r="O275" s="46"/>
      <c r="P275" s="46"/>
      <c r="Q275" s="46"/>
      <c r="R275" s="46"/>
      <c r="S275" s="46"/>
      <c r="T275" s="46"/>
      <c r="U275" s="46"/>
      <c r="V275" s="46"/>
      <c r="W275" s="46"/>
      <c r="X275" s="46"/>
      <c r="Y275" s="46"/>
      <c r="Z275" s="46"/>
      <c r="AA275" s="46"/>
      <c r="AB275" s="46"/>
      <c r="AC275" s="46"/>
      <c r="AD275" s="46"/>
      <c r="AE275" s="46"/>
      <c r="AF275" s="46"/>
      <c r="AG275" s="46"/>
      <c r="AH275" s="46"/>
      <c r="AI275" s="46"/>
      <c r="AJ275" s="46"/>
      <c r="AK275" s="46"/>
      <c r="AL275" s="46"/>
      <c r="AM275" s="46"/>
      <c r="AN275" s="46"/>
      <c r="AO275" s="46"/>
      <c r="AP275" s="46"/>
      <c r="AQ275" s="46"/>
      <c r="AR275" s="46"/>
      <c r="AS275" s="46"/>
      <c r="AT275" s="46"/>
      <c r="AU275" s="46"/>
      <c r="AV275" s="46"/>
      <c r="AW275" s="46"/>
      <c r="AX275" s="46"/>
      <c r="AY275" s="46"/>
      <c r="AZ275" s="46"/>
      <c r="BA275" s="46"/>
      <c r="BB275" s="46"/>
      <c r="BC275" s="46"/>
      <c r="BD275" s="46"/>
      <c r="BE275" s="46"/>
      <c r="BF275" s="46"/>
      <c r="BG275" s="46"/>
      <c r="BH275" s="46"/>
      <c r="BI275" s="46"/>
      <c r="BJ275" s="46"/>
      <c r="BK275" s="46"/>
      <c r="BL275" s="46"/>
      <c r="BM275" s="46"/>
      <c r="BN275" s="46"/>
      <c r="BO275" s="46"/>
      <c r="BP275" s="46"/>
      <c r="BQ275" s="46"/>
      <c r="BR275" s="46"/>
      <c r="BS275" s="46"/>
      <c r="BT275" s="46"/>
      <c r="BU275" s="46"/>
      <c r="BV275" s="46"/>
      <c r="BW275" s="46"/>
      <c r="BX275" s="46"/>
      <c r="BY275" s="46"/>
      <c r="BZ275" s="46"/>
      <c r="CA275" s="46"/>
      <c r="CB275" s="46"/>
      <c r="CC275" s="46"/>
      <c r="CD275" s="46"/>
      <c r="CE275" s="46"/>
      <c r="CF275" s="46"/>
      <c r="CG275" s="46"/>
      <c r="CH275" s="46"/>
      <c r="CI275" s="46"/>
      <c r="CJ275" s="46"/>
      <c r="CK275" s="46"/>
      <c r="CL275" s="46"/>
      <c r="CM275" s="46"/>
      <c r="CN275" s="46"/>
      <c r="CO275" s="46"/>
      <c r="CP275" s="46"/>
      <c r="CQ275" s="46"/>
      <c r="CR275" s="46"/>
      <c r="CS275" s="46"/>
      <c r="CT275" s="46"/>
      <c r="CU275" s="46"/>
      <c r="CV275" s="46"/>
      <c r="CW275" s="46"/>
      <c r="CX275" s="46"/>
      <c r="CY275" s="46"/>
      <c r="CZ275" s="46"/>
      <c r="DA275" s="46"/>
      <c r="DB275" s="46"/>
      <c r="DC275" s="46"/>
      <c r="DD275" s="46"/>
      <c r="DE275" s="46"/>
      <c r="DF275" s="46"/>
      <c r="DG275" s="46"/>
      <c r="DH275" s="46"/>
      <c r="DI275" s="46"/>
      <c r="DJ275" s="46"/>
      <c r="DK275" s="46"/>
      <c r="DL275" s="46"/>
      <c r="DM275" s="46"/>
      <c r="DN275" s="46"/>
      <c r="DO275" s="46"/>
      <c r="DP275" s="46"/>
      <c r="DQ275"/>
      <c r="DR275"/>
      <c r="DS275"/>
      <c r="DT275"/>
      <c r="DU275"/>
      <c r="DV275"/>
      <c r="DW275"/>
      <c r="DX275"/>
      <c r="DY275"/>
      <c r="DZ275"/>
      <c r="EA275"/>
      <c r="EB275"/>
      <c r="EC275"/>
      <c r="ED275"/>
      <c r="EE275"/>
      <c r="EF275"/>
      <c r="EG275"/>
      <c r="EH275"/>
      <c r="EI275"/>
      <c r="EJ275"/>
      <c r="EK275"/>
      <c r="EL275"/>
      <c r="EM275"/>
      <c r="EN275"/>
      <c r="EO275"/>
      <c r="EP275"/>
      <c r="EQ275"/>
      <c r="ER275"/>
      <c r="ES275"/>
      <c r="ET275"/>
      <c r="EU275"/>
      <c r="EV275"/>
      <c r="EW275"/>
      <c r="EX275"/>
      <c r="EY275"/>
      <c r="EZ275"/>
      <c r="FA275"/>
      <c r="FB275"/>
      <c r="FC275"/>
      <c r="FD275"/>
      <c r="FE275"/>
      <c r="FF275"/>
      <c r="FG275"/>
      <c r="FH275"/>
      <c r="FI275"/>
      <c r="FJ275"/>
      <c r="FK275"/>
      <c r="FL275"/>
      <c r="FM275"/>
      <c r="FN275"/>
      <c r="FO275"/>
      <c r="FP275"/>
      <c r="FQ275"/>
      <c r="FR275"/>
      <c r="FS275"/>
      <c r="FT275"/>
      <c r="FU275"/>
      <c r="FV275"/>
      <c r="FW275"/>
      <c r="FX275"/>
      <c r="FY275"/>
      <c r="FZ275"/>
      <c r="GA275"/>
      <c r="GB275"/>
      <c r="GC275"/>
      <c r="GD275"/>
      <c r="GE275"/>
      <c r="GF275"/>
      <c r="GG275"/>
      <c r="GH275"/>
      <c r="GI275"/>
      <c r="GJ275"/>
      <c r="GK275"/>
      <c r="GL275"/>
      <c r="GM275"/>
      <c r="GN275"/>
      <c r="GO275"/>
      <c r="GP275"/>
      <c r="GQ275"/>
      <c r="GR275"/>
      <c r="GS275"/>
      <c r="GT275"/>
      <c r="GU275"/>
      <c r="GV275"/>
      <c r="GW275"/>
      <c r="GX275"/>
      <c r="GY275"/>
      <c r="GZ275"/>
      <c r="HA275"/>
      <c r="HB275"/>
      <c r="HC275"/>
      <c r="HD275"/>
      <c r="HE275"/>
      <c r="HF275"/>
      <c r="HG275"/>
      <c r="HH275"/>
      <c r="HI275"/>
      <c r="HJ275"/>
      <c r="HK275"/>
      <c r="HL275"/>
      <c r="HM275"/>
      <c r="HN275"/>
      <c r="HO275"/>
      <c r="HP275"/>
      <c r="HQ275"/>
      <c r="HR275"/>
      <c r="HS275"/>
      <c r="HT275"/>
      <c r="HU275"/>
      <c r="HV275"/>
      <c r="HW275"/>
      <c r="HX275"/>
      <c r="HY275"/>
      <c r="HZ275"/>
      <c r="IA275"/>
      <c r="IB275"/>
      <c r="IC275"/>
      <c r="ID275"/>
      <c r="IE275"/>
      <c r="IF275"/>
      <c r="IG275"/>
      <c r="IH275"/>
      <c r="II275"/>
      <c r="IJ275"/>
      <c r="IK275"/>
      <c r="IL275"/>
      <c r="IM275"/>
      <c r="IN275"/>
      <c r="IO275"/>
      <c r="IP275"/>
      <c r="IQ275"/>
      <c r="IR275"/>
      <c r="IS275"/>
      <c r="IT275"/>
      <c r="IU275"/>
      <c r="IV275"/>
      <c r="IW275"/>
      <c r="IX275"/>
      <c r="IY275"/>
      <c r="IZ275"/>
      <c r="JA275"/>
      <c r="JB275"/>
      <c r="JC275"/>
      <c r="JD275"/>
      <c r="JE275"/>
      <c r="JF275"/>
      <c r="JG275"/>
      <c r="JH275"/>
      <c r="JI275"/>
      <c r="JJ275"/>
      <c r="JK275"/>
      <c r="JL275"/>
      <c r="JM275"/>
      <c r="JN275"/>
      <c r="JO275"/>
      <c r="JP275"/>
      <c r="JQ275"/>
      <c r="JR275"/>
      <c r="JS275"/>
      <c r="JT275"/>
      <c r="JU275"/>
      <c r="JV275"/>
      <c r="JW275"/>
      <c r="JX275"/>
      <c r="JY275"/>
      <c r="JZ275"/>
      <c r="KA275"/>
      <c r="KB275"/>
      <c r="KC275"/>
      <c r="KD275"/>
      <c r="KE275"/>
      <c r="KF275"/>
      <c r="KG275"/>
      <c r="KH275"/>
      <c r="KI275"/>
      <c r="KJ275"/>
      <c r="KK275"/>
      <c r="KL275"/>
      <c r="KM275"/>
      <c r="KN275"/>
      <c r="KO275"/>
      <c r="KP275"/>
      <c r="KQ275"/>
      <c r="KR275"/>
      <c r="KS275"/>
      <c r="KT275"/>
      <c r="KU275"/>
      <c r="KV275"/>
      <c r="KW275"/>
      <c r="KX275"/>
      <c r="KY275"/>
      <c r="KZ275"/>
      <c r="LA275"/>
      <c r="LB275"/>
      <c r="LC275"/>
      <c r="LD275"/>
      <c r="LE275"/>
      <c r="LF275"/>
      <c r="LG275"/>
      <c r="LH275"/>
      <c r="LI275"/>
      <c r="LJ275"/>
      <c r="LK275"/>
      <c r="LL275"/>
      <c r="LM275"/>
      <c r="LN275"/>
      <c r="LO275"/>
      <c r="LP275"/>
      <c r="LQ275"/>
      <c r="LR275"/>
      <c r="LS275"/>
      <c r="LT275"/>
      <c r="LU275"/>
      <c r="LV275"/>
      <c r="LW275"/>
      <c r="LX275"/>
      <c r="LY275"/>
      <c r="LZ275"/>
      <c r="MA275"/>
      <c r="MB275"/>
      <c r="MC275"/>
      <c r="MD275"/>
      <c r="ME275"/>
      <c r="MF275"/>
      <c r="MG275"/>
      <c r="MH275"/>
      <c r="MI275"/>
      <c r="MJ275"/>
      <c r="MK275"/>
      <c r="ML275"/>
      <c r="MM275"/>
      <c r="MN275"/>
      <c r="MO275"/>
      <c r="MP275"/>
      <c r="MQ275"/>
      <c r="MR275"/>
      <c r="MS275"/>
      <c r="MT275"/>
      <c r="MU275"/>
      <c r="MV275"/>
      <c r="MW275"/>
      <c r="MX275"/>
      <c r="MY275"/>
      <c r="MZ275"/>
      <c r="NA275"/>
      <c r="NB275"/>
      <c r="NC275"/>
      <c r="ND275"/>
      <c r="NE275"/>
      <c r="NF275"/>
      <c r="NG275"/>
      <c r="NH275"/>
      <c r="NI275"/>
      <c r="NJ275"/>
      <c r="NK275"/>
      <c r="NL275"/>
      <c r="NM275"/>
      <c r="NN275"/>
      <c r="NO275"/>
      <c r="NP275"/>
      <c r="NQ275"/>
      <c r="NR275"/>
      <c r="NS275"/>
      <c r="NT275"/>
      <c r="NU275"/>
      <c r="NV275"/>
      <c r="NW275"/>
      <c r="NX275"/>
      <c r="NY275"/>
      <c r="NZ275"/>
      <c r="OA275"/>
      <c r="OB275"/>
      <c r="OC275"/>
      <c r="OD275"/>
      <c r="OE275"/>
      <c r="OF275"/>
      <c r="OG275"/>
      <c r="OH275"/>
      <c r="OI275"/>
      <c r="OJ275"/>
      <c r="OK275"/>
      <c r="OL275"/>
      <c r="OM275"/>
      <c r="ON275"/>
      <c r="OO275"/>
      <c r="OP275"/>
      <c r="OQ275"/>
      <c r="OR275"/>
      <c r="OS275"/>
      <c r="OT275"/>
      <c r="OU275"/>
      <c r="OV275"/>
      <c r="OW275"/>
      <c r="OX275"/>
      <c r="OY275"/>
      <c r="OZ275"/>
      <c r="PA275"/>
      <c r="PB275"/>
      <c r="PC275"/>
      <c r="PD275"/>
      <c r="PE275"/>
      <c r="PF275"/>
      <c r="PG275"/>
      <c r="PH275"/>
      <c r="PI275"/>
      <c r="PJ275"/>
      <c r="PK275"/>
      <c r="PL275"/>
      <c r="PM275"/>
      <c r="PN275"/>
      <c r="PO275"/>
      <c r="PP275"/>
      <c r="PQ275"/>
      <c r="PR275"/>
      <c r="PS275"/>
      <c r="PT275"/>
      <c r="PU275"/>
      <c r="PV275"/>
      <c r="PW275"/>
      <c r="PX275"/>
      <c r="PY275"/>
      <c r="PZ275"/>
      <c r="QA275"/>
      <c r="QB275"/>
      <c r="QC275"/>
      <c r="QD275"/>
      <c r="QE275"/>
      <c r="QF275"/>
      <c r="QG275"/>
      <c r="QH275"/>
      <c r="QI275"/>
      <c r="QJ275"/>
      <c r="QK275"/>
      <c r="QL275"/>
      <c r="QM275"/>
      <c r="QN275"/>
      <c r="QO275"/>
      <c r="QP275"/>
      <c r="QQ275"/>
      <c r="QR275"/>
      <c r="QS275"/>
      <c r="QT275"/>
      <c r="QU275"/>
      <c r="QV275"/>
      <c r="QW275"/>
      <c r="QX275"/>
      <c r="QY275"/>
      <c r="QZ275"/>
      <c r="RA275"/>
      <c r="RB275"/>
      <c r="RC275"/>
      <c r="RD275"/>
      <c r="RE275"/>
      <c r="RF275"/>
      <c r="RG275"/>
      <c r="RH275"/>
      <c r="RI275"/>
      <c r="RJ275"/>
      <c r="RK275"/>
      <c r="RL275"/>
      <c r="RM275"/>
      <c r="RN275"/>
      <c r="RO275"/>
      <c r="RP275"/>
      <c r="RQ275"/>
      <c r="RR275"/>
      <c r="RS275"/>
      <c r="RT275"/>
      <c r="RU275"/>
      <c r="RV275"/>
      <c r="RW275"/>
      <c r="RX275"/>
      <c r="RY275"/>
      <c r="RZ275"/>
      <c r="SA275"/>
      <c r="SB275"/>
      <c r="SC275"/>
      <c r="SD275"/>
      <c r="SE275"/>
      <c r="SF275"/>
      <c r="SG275"/>
      <c r="SH275"/>
      <c r="SI275"/>
      <c r="SJ275"/>
      <c r="SK275"/>
      <c r="SL275"/>
      <c r="SM275"/>
      <c r="SN275"/>
      <c r="SO275"/>
      <c r="SP275"/>
      <c r="SQ275"/>
      <c r="SR275"/>
      <c r="SS275"/>
      <c r="ST275"/>
      <c r="SU275"/>
      <c r="SV275"/>
      <c r="SW275"/>
      <c r="SX275"/>
      <c r="SY275"/>
      <c r="SZ275"/>
      <c r="TA275"/>
      <c r="TB275"/>
      <c r="TC275"/>
      <c r="TD275"/>
      <c r="TE275"/>
      <c r="TF275"/>
      <c r="TG275"/>
      <c r="TH275"/>
      <c r="TI275"/>
      <c r="TJ275"/>
      <c r="TK275"/>
      <c r="TL275"/>
      <c r="TM275"/>
      <c r="TN275"/>
      <c r="TO275"/>
      <c r="TP275"/>
      <c r="TQ275"/>
      <c r="TR275"/>
      <c r="TS275"/>
      <c r="TT275"/>
      <c r="TU275"/>
      <c r="TV275"/>
      <c r="TW275"/>
      <c r="TX275"/>
      <c r="TY275"/>
      <c r="TZ275"/>
      <c r="UA275"/>
      <c r="UB275"/>
      <c r="UC275"/>
      <c r="UD275"/>
      <c r="UE275"/>
      <c r="UF275"/>
      <c r="UG275"/>
      <c r="UH275"/>
      <c r="UI275"/>
      <c r="UJ275"/>
      <c r="UK275"/>
      <c r="UL275"/>
      <c r="UM275"/>
      <c r="UN275"/>
      <c r="UO275"/>
      <c r="UP275"/>
      <c r="UQ275"/>
      <c r="UR275"/>
      <c r="US275"/>
      <c r="UT275"/>
      <c r="UU275"/>
      <c r="UV275"/>
      <c r="UW275"/>
      <c r="UX275"/>
      <c r="UY275"/>
      <c r="UZ275"/>
      <c r="VA275"/>
      <c r="VB275"/>
      <c r="VC275"/>
      <c r="VD275"/>
      <c r="VE275"/>
      <c r="VF275"/>
      <c r="VG275"/>
      <c r="VH275"/>
      <c r="VI275"/>
      <c r="VJ275"/>
      <c r="VK275"/>
      <c r="VL275"/>
      <c r="VM275"/>
      <c r="VN275"/>
      <c r="VO275"/>
      <c r="VP275"/>
      <c r="VQ275"/>
      <c r="VR275"/>
      <c r="VS275"/>
      <c r="VT275"/>
      <c r="VU275"/>
      <c r="VV275"/>
      <c r="VW275"/>
      <c r="VX275"/>
      <c r="VY275"/>
      <c r="VZ275"/>
      <c r="WA275"/>
      <c r="WB275"/>
      <c r="WC275"/>
      <c r="WD275"/>
      <c r="WE275"/>
      <c r="WF275"/>
      <c r="WG275"/>
      <c r="WH275"/>
      <c r="WI275"/>
      <c r="WJ275"/>
      <c r="WK275"/>
      <c r="WL275"/>
      <c r="WM275"/>
      <c r="WN275"/>
      <c r="WO275"/>
      <c r="WP275"/>
      <c r="WQ275"/>
      <c r="WR275"/>
      <c r="WS275"/>
      <c r="WT275"/>
      <c r="WU275"/>
      <c r="WV275"/>
      <c r="WW275"/>
      <c r="WX275"/>
      <c r="WY275"/>
      <c r="WZ275"/>
      <c r="XA275"/>
      <c r="XB275"/>
      <c r="XC275"/>
      <c r="XD275"/>
      <c r="XE275"/>
      <c r="XF275"/>
      <c r="XG275"/>
      <c r="XH275"/>
      <c r="XI275"/>
      <c r="XJ275"/>
      <c r="XK275"/>
      <c r="XL275"/>
      <c r="XM275"/>
      <c r="XN275"/>
      <c r="XO275"/>
      <c r="XP275"/>
      <c r="XQ275"/>
      <c r="XR275"/>
      <c r="XS275"/>
      <c r="XT275"/>
      <c r="XU275"/>
      <c r="XV275"/>
      <c r="XW275"/>
      <c r="XX275"/>
      <c r="XY275"/>
      <c r="XZ275"/>
      <c r="YA275"/>
      <c r="YB275"/>
      <c r="YC275"/>
      <c r="YD275"/>
      <c r="YE275"/>
      <c r="YF275"/>
      <c r="YG275"/>
      <c r="YH275"/>
      <c r="YI275"/>
      <c r="YJ275"/>
      <c r="YK275"/>
      <c r="YL275"/>
      <c r="YM275"/>
      <c r="YN275"/>
      <c r="YO275"/>
      <c r="YP275"/>
      <c r="YQ275"/>
      <c r="YR275"/>
      <c r="YS275"/>
      <c r="YT275"/>
      <c r="YU275"/>
      <c r="YV275"/>
      <c r="YW275"/>
      <c r="YX275"/>
      <c r="YY275"/>
      <c r="YZ275"/>
      <c r="ZA275"/>
      <c r="ZB275"/>
      <c r="ZC275"/>
      <c r="ZD275"/>
      <c r="ZE275"/>
      <c r="ZF275"/>
      <c r="ZG275"/>
      <c r="ZH275"/>
      <c r="ZI275"/>
      <c r="ZJ275"/>
      <c r="ZK275"/>
      <c r="ZL275"/>
      <c r="ZM275"/>
      <c r="ZN275"/>
      <c r="ZO275"/>
      <c r="ZP275"/>
      <c r="ZQ275"/>
      <c r="ZR275"/>
      <c r="ZS275"/>
      <c r="ZT275"/>
      <c r="ZU275"/>
      <c r="ZV275"/>
      <c r="ZW275"/>
      <c r="ZX275"/>
      <c r="ZY275"/>
      <c r="ZZ275" s="52"/>
      <c r="AAA275" s="192"/>
      <c r="AAD275" s="90"/>
      <c r="AAE275" s="520">
        <f>IF(AND(S.AC.InvolveMeeting3="Y",S.AC.CommitteeInvolved="Y"),1,0)</f>
        <v>0</v>
      </c>
      <c r="AAF275" s="90"/>
      <c r="AAG275" s="72"/>
      <c r="AAH275" s="73">
        <f>S.AC.DateMeeting3</f>
        <v>16</v>
      </c>
      <c r="AAI275" s="72"/>
      <c r="AAJ275" s="72"/>
      <c r="AAK275" s="55"/>
      <c r="AAL275" s="90"/>
    </row>
    <row r="276" spans="1:714" s="23" customFormat="1" ht="15" hidden="1" customHeight="1" outlineLevel="2">
      <c r="A276" s="171"/>
      <c r="B276" s="486" t="str">
        <f>AAK276</f>
        <v>AndreaRW drafts AC.MINUTES01.16.00</v>
      </c>
      <c r="C276" s="790" t="str">
        <f>HYPERLINK("\\deq000\templates\General\Minutes Template.dotx","i")</f>
        <v>i</v>
      </c>
      <c r="D276" s="511"/>
      <c r="E276" s="342">
        <f t="shared" ref="E276:E277" si="217">NETWORKDAYS(G276,H276,S.DDL_DEQClosed)</f>
        <v>1</v>
      </c>
      <c r="F276" s="457">
        <f t="shared" ca="1" si="215"/>
        <v>0</v>
      </c>
      <c r="G276" s="451">
        <f>S.AC.DateMeeting1</f>
        <v>16</v>
      </c>
      <c r="H276" s="343">
        <f t="shared" si="216"/>
        <v>16</v>
      </c>
      <c r="I276" s="244"/>
      <c r="J276" s="193"/>
      <c r="K276" s="193"/>
      <c r="L276" s="46"/>
      <c r="M276" s="46"/>
      <c r="N276" s="46"/>
      <c r="O276" s="46"/>
      <c r="P276" s="46"/>
      <c r="Q276" s="46"/>
      <c r="R276" s="46"/>
      <c r="S276" s="46"/>
      <c r="T276" s="46"/>
      <c r="U276" s="46"/>
      <c r="V276" s="46"/>
      <c r="W276" s="46"/>
      <c r="X276" s="46"/>
      <c r="Y276" s="46"/>
      <c r="Z276" s="46"/>
      <c r="AA276" s="46"/>
      <c r="AB276" s="46"/>
      <c r="AC276" s="46"/>
      <c r="AD276" s="46"/>
      <c r="AE276" s="46"/>
      <c r="AF276" s="46"/>
      <c r="AG276" s="46"/>
      <c r="AH276" s="46"/>
      <c r="AI276" s="46"/>
      <c r="AJ276" s="46"/>
      <c r="AK276" s="46"/>
      <c r="AL276" s="46"/>
      <c r="AM276" s="46"/>
      <c r="AN276" s="46"/>
      <c r="AO276" s="46"/>
      <c r="AP276" s="46"/>
      <c r="AQ276" s="46"/>
      <c r="AR276" s="46"/>
      <c r="AS276" s="46"/>
      <c r="AT276" s="46"/>
      <c r="AU276" s="46"/>
      <c r="AV276" s="46"/>
      <c r="AW276" s="46"/>
      <c r="AX276" s="46"/>
      <c r="AY276" s="46"/>
      <c r="AZ276" s="46"/>
      <c r="BA276" s="46"/>
      <c r="BB276" s="46"/>
      <c r="BC276" s="46"/>
      <c r="BD276" s="46"/>
      <c r="BE276" s="46"/>
      <c r="BF276" s="46"/>
      <c r="BG276" s="46"/>
      <c r="BH276" s="46"/>
      <c r="BI276" s="46"/>
      <c r="BJ276" s="46"/>
      <c r="BK276" s="46"/>
      <c r="BL276" s="46"/>
      <c r="BM276" s="46"/>
      <c r="BN276" s="46"/>
      <c r="BO276" s="46"/>
      <c r="BP276" s="46"/>
      <c r="BQ276" s="46"/>
      <c r="BR276" s="46"/>
      <c r="BS276" s="46"/>
      <c r="BT276" s="46"/>
      <c r="BU276" s="46"/>
      <c r="BV276" s="46"/>
      <c r="BW276" s="46"/>
      <c r="BX276" s="46"/>
      <c r="BY276" s="46"/>
      <c r="BZ276" s="46"/>
      <c r="CA276" s="46"/>
      <c r="CB276" s="46"/>
      <c r="CC276" s="46"/>
      <c r="CD276" s="46"/>
      <c r="CE276" s="46"/>
      <c r="CF276" s="46"/>
      <c r="CG276" s="46"/>
      <c r="CH276" s="46"/>
      <c r="CI276" s="46"/>
      <c r="CJ276" s="46"/>
      <c r="CK276" s="46"/>
      <c r="CL276" s="46"/>
      <c r="CM276" s="46"/>
      <c r="CN276" s="46"/>
      <c r="CO276" s="46"/>
      <c r="CP276" s="46"/>
      <c r="CQ276" s="46"/>
      <c r="CR276" s="46"/>
      <c r="CS276" s="46"/>
      <c r="CT276" s="46"/>
      <c r="CU276" s="46"/>
      <c r="CV276" s="46"/>
      <c r="CW276" s="46"/>
      <c r="CX276" s="46"/>
      <c r="CY276" s="46"/>
      <c r="CZ276" s="46"/>
      <c r="DA276" s="46"/>
      <c r="DB276" s="46"/>
      <c r="DC276" s="46"/>
      <c r="DD276" s="46"/>
      <c r="DE276" s="46"/>
      <c r="DF276" s="46"/>
      <c r="DG276" s="46"/>
      <c r="DH276" s="46"/>
      <c r="DI276" s="46"/>
      <c r="DJ276" s="46"/>
      <c r="DK276" s="46"/>
      <c r="DL276" s="46"/>
      <c r="DM276" s="46"/>
      <c r="DN276" s="46"/>
      <c r="DO276" s="46"/>
      <c r="DP276" s="46"/>
      <c r="DQ276"/>
      <c r="DR276"/>
      <c r="DS276"/>
      <c r="DT276"/>
      <c r="DU276"/>
      <c r="DV276"/>
      <c r="DW276"/>
      <c r="DX276"/>
      <c r="DY276"/>
      <c r="DZ276"/>
      <c r="EA276"/>
      <c r="EB276"/>
      <c r="EC276"/>
      <c r="ED276"/>
      <c r="EE276"/>
      <c r="EF276"/>
      <c r="EG276"/>
      <c r="EH276"/>
      <c r="EI276"/>
      <c r="EJ276"/>
      <c r="EK276"/>
      <c r="EL276"/>
      <c r="EM276"/>
      <c r="EN276"/>
      <c r="EO276"/>
      <c r="EP276"/>
      <c r="EQ276"/>
      <c r="ER276"/>
      <c r="ES276"/>
      <c r="ET276"/>
      <c r="EU276"/>
      <c r="EV276"/>
      <c r="EW276"/>
      <c r="EX276"/>
      <c r="EY276"/>
      <c r="EZ276"/>
      <c r="FA276"/>
      <c r="FB276"/>
      <c r="FC276"/>
      <c r="FD276"/>
      <c r="FE276"/>
      <c r="FF276"/>
      <c r="FG276"/>
      <c r="FH276"/>
      <c r="FI276"/>
      <c r="FJ276"/>
      <c r="FK276"/>
      <c r="FL276"/>
      <c r="FM276"/>
      <c r="FN276"/>
      <c r="FO276"/>
      <c r="FP276"/>
      <c r="FQ276"/>
      <c r="FR276"/>
      <c r="FS276"/>
      <c r="FT276"/>
      <c r="FU276"/>
      <c r="FV276"/>
      <c r="FW276"/>
      <c r="FX276"/>
      <c r="FY276"/>
      <c r="FZ276"/>
      <c r="GA276"/>
      <c r="GB276"/>
      <c r="GC276"/>
      <c r="GD276"/>
      <c r="GE276"/>
      <c r="GF276"/>
      <c r="GG276"/>
      <c r="GH276"/>
      <c r="GI276"/>
      <c r="GJ276"/>
      <c r="GK276"/>
      <c r="GL276"/>
      <c r="GM276"/>
      <c r="GN276"/>
      <c r="GO276"/>
      <c r="GP276"/>
      <c r="GQ276"/>
      <c r="GR276"/>
      <c r="GS276"/>
      <c r="GT276"/>
      <c r="GU276"/>
      <c r="GV276"/>
      <c r="GW276"/>
      <c r="GX276"/>
      <c r="GY276"/>
      <c r="GZ276"/>
      <c r="HA276"/>
      <c r="HB276"/>
      <c r="HC276"/>
      <c r="HD276"/>
      <c r="HE276"/>
      <c r="HF276"/>
      <c r="HG276"/>
      <c r="HH276"/>
      <c r="HI276"/>
      <c r="HJ276"/>
      <c r="HK276"/>
      <c r="HL276"/>
      <c r="HM276"/>
      <c r="HN276"/>
      <c r="HO276"/>
      <c r="HP276"/>
      <c r="HQ276"/>
      <c r="HR276"/>
      <c r="HS276"/>
      <c r="HT276"/>
      <c r="HU276"/>
      <c r="HV276"/>
      <c r="HW276"/>
      <c r="HX276"/>
      <c r="HY276"/>
      <c r="HZ276"/>
      <c r="IA276"/>
      <c r="IB276"/>
      <c r="IC276"/>
      <c r="ID276"/>
      <c r="IE276"/>
      <c r="IF276"/>
      <c r="IG276"/>
      <c r="IH276"/>
      <c r="II276"/>
      <c r="IJ276"/>
      <c r="IK276"/>
      <c r="IL276"/>
      <c r="IM276"/>
      <c r="IN276"/>
      <c r="IO276"/>
      <c r="IP276"/>
      <c r="IQ276"/>
      <c r="IR276"/>
      <c r="IS276"/>
      <c r="IT276"/>
      <c r="IU276"/>
      <c r="IV276"/>
      <c r="IW276"/>
      <c r="IX276"/>
      <c r="IY276"/>
      <c r="IZ276"/>
      <c r="JA276"/>
      <c r="JB276"/>
      <c r="JC276"/>
      <c r="JD276"/>
      <c r="JE276"/>
      <c r="JF276"/>
      <c r="JG276"/>
      <c r="JH276"/>
      <c r="JI276"/>
      <c r="JJ276"/>
      <c r="JK276"/>
      <c r="JL276"/>
      <c r="JM276"/>
      <c r="JN276"/>
      <c r="JO276"/>
      <c r="JP276"/>
      <c r="JQ276"/>
      <c r="JR276"/>
      <c r="JS276"/>
      <c r="JT276"/>
      <c r="JU276"/>
      <c r="JV276"/>
      <c r="JW276"/>
      <c r="JX276"/>
      <c r="JY276"/>
      <c r="JZ276"/>
      <c r="KA276"/>
      <c r="KB276"/>
      <c r="KC276"/>
      <c r="KD276"/>
      <c r="KE276"/>
      <c r="KF276"/>
      <c r="KG276"/>
      <c r="KH276"/>
      <c r="KI276"/>
      <c r="KJ276"/>
      <c r="KK276"/>
      <c r="KL276"/>
      <c r="KM276"/>
      <c r="KN276"/>
      <c r="KO276"/>
      <c r="KP276"/>
      <c r="KQ276"/>
      <c r="KR276"/>
      <c r="KS276"/>
      <c r="KT276"/>
      <c r="KU276"/>
      <c r="KV276"/>
      <c r="KW276"/>
      <c r="KX276"/>
      <c r="KY276"/>
      <c r="KZ276"/>
      <c r="LA276"/>
      <c r="LB276"/>
      <c r="LC276"/>
      <c r="LD276"/>
      <c r="LE276"/>
      <c r="LF276"/>
      <c r="LG276"/>
      <c r="LH276"/>
      <c r="LI276"/>
      <c r="LJ276"/>
      <c r="LK276"/>
      <c r="LL276"/>
      <c r="LM276"/>
      <c r="LN276"/>
      <c r="LO276"/>
      <c r="LP276"/>
      <c r="LQ276"/>
      <c r="LR276"/>
      <c r="LS276"/>
      <c r="LT276"/>
      <c r="LU276"/>
      <c r="LV276"/>
      <c r="LW276"/>
      <c r="LX276"/>
      <c r="LY276"/>
      <c r="LZ276"/>
      <c r="MA276"/>
      <c r="MB276"/>
      <c r="MC276"/>
      <c r="MD276"/>
      <c r="ME276"/>
      <c r="MF276"/>
      <c r="MG276"/>
      <c r="MH276"/>
      <c r="MI276"/>
      <c r="MJ276"/>
      <c r="MK276"/>
      <c r="ML276"/>
      <c r="MM276"/>
      <c r="MN276"/>
      <c r="MO276"/>
      <c r="MP276"/>
      <c r="MQ276"/>
      <c r="MR276"/>
      <c r="MS276"/>
      <c r="MT276"/>
      <c r="MU276"/>
      <c r="MV276"/>
      <c r="MW276"/>
      <c r="MX276"/>
      <c r="MY276"/>
      <c r="MZ276"/>
      <c r="NA276"/>
      <c r="NB276"/>
      <c r="NC276"/>
      <c r="ND276"/>
      <c r="NE276"/>
      <c r="NF276"/>
      <c r="NG276"/>
      <c r="NH276"/>
      <c r="NI276"/>
      <c r="NJ276"/>
      <c r="NK276"/>
      <c r="NL276"/>
      <c r="NM276"/>
      <c r="NN276"/>
      <c r="NO276"/>
      <c r="NP276"/>
      <c r="NQ276"/>
      <c r="NR276"/>
      <c r="NS276"/>
      <c r="NT276"/>
      <c r="NU276"/>
      <c r="NV276"/>
      <c r="NW276"/>
      <c r="NX276"/>
      <c r="NY276"/>
      <c r="NZ276"/>
      <c r="OA276"/>
      <c r="OB276"/>
      <c r="OC276"/>
      <c r="OD276"/>
      <c r="OE276"/>
      <c r="OF276"/>
      <c r="OG276"/>
      <c r="OH276"/>
      <c r="OI276"/>
      <c r="OJ276"/>
      <c r="OK276"/>
      <c r="OL276"/>
      <c r="OM276"/>
      <c r="ON276"/>
      <c r="OO276"/>
      <c r="OP276"/>
      <c r="OQ276"/>
      <c r="OR276"/>
      <c r="OS276"/>
      <c r="OT276"/>
      <c r="OU276"/>
      <c r="OV276"/>
      <c r="OW276"/>
      <c r="OX276"/>
      <c r="OY276"/>
      <c r="OZ276"/>
      <c r="PA276"/>
      <c r="PB276"/>
      <c r="PC276"/>
      <c r="PD276"/>
      <c r="PE276"/>
      <c r="PF276"/>
      <c r="PG276"/>
      <c r="PH276"/>
      <c r="PI276"/>
      <c r="PJ276"/>
      <c r="PK276"/>
      <c r="PL276"/>
      <c r="PM276"/>
      <c r="PN276"/>
      <c r="PO276"/>
      <c r="PP276"/>
      <c r="PQ276"/>
      <c r="PR276"/>
      <c r="PS276"/>
      <c r="PT276"/>
      <c r="PU276"/>
      <c r="PV276"/>
      <c r="PW276"/>
      <c r="PX276"/>
      <c r="PY276"/>
      <c r="PZ276"/>
      <c r="QA276"/>
      <c r="QB276"/>
      <c r="QC276"/>
      <c r="QD276"/>
      <c r="QE276"/>
      <c r="QF276"/>
      <c r="QG276"/>
      <c r="QH276"/>
      <c r="QI276"/>
      <c r="QJ276"/>
      <c r="QK276"/>
      <c r="QL276"/>
      <c r="QM276"/>
      <c r="QN276"/>
      <c r="QO276"/>
      <c r="QP276"/>
      <c r="QQ276"/>
      <c r="QR276"/>
      <c r="QS276"/>
      <c r="QT276"/>
      <c r="QU276"/>
      <c r="QV276"/>
      <c r="QW276"/>
      <c r="QX276"/>
      <c r="QY276"/>
      <c r="QZ276"/>
      <c r="RA276"/>
      <c r="RB276"/>
      <c r="RC276"/>
      <c r="RD276"/>
      <c r="RE276"/>
      <c r="RF276"/>
      <c r="RG276"/>
      <c r="RH276"/>
      <c r="RI276"/>
      <c r="RJ276"/>
      <c r="RK276"/>
      <c r="RL276"/>
      <c r="RM276"/>
      <c r="RN276"/>
      <c r="RO276"/>
      <c r="RP276"/>
      <c r="RQ276"/>
      <c r="RR276"/>
      <c r="RS276"/>
      <c r="RT276"/>
      <c r="RU276"/>
      <c r="RV276"/>
      <c r="RW276"/>
      <c r="RX276"/>
      <c r="RY276"/>
      <c r="RZ276"/>
      <c r="SA276"/>
      <c r="SB276"/>
      <c r="SC276"/>
      <c r="SD276"/>
      <c r="SE276"/>
      <c r="SF276"/>
      <c r="SG276"/>
      <c r="SH276"/>
      <c r="SI276"/>
      <c r="SJ276"/>
      <c r="SK276"/>
      <c r="SL276"/>
      <c r="SM276"/>
      <c r="SN276"/>
      <c r="SO276"/>
      <c r="SP276"/>
      <c r="SQ276"/>
      <c r="SR276"/>
      <c r="SS276"/>
      <c r="ST276"/>
      <c r="SU276"/>
      <c r="SV276"/>
      <c r="SW276"/>
      <c r="SX276"/>
      <c r="SY276"/>
      <c r="SZ276"/>
      <c r="TA276"/>
      <c r="TB276"/>
      <c r="TC276"/>
      <c r="TD276"/>
      <c r="TE276"/>
      <c r="TF276"/>
      <c r="TG276"/>
      <c r="TH276"/>
      <c r="TI276"/>
      <c r="TJ276"/>
      <c r="TK276"/>
      <c r="TL276"/>
      <c r="TM276"/>
      <c r="TN276"/>
      <c r="TO276"/>
      <c r="TP276"/>
      <c r="TQ276"/>
      <c r="TR276"/>
      <c r="TS276"/>
      <c r="TT276"/>
      <c r="TU276"/>
      <c r="TV276"/>
      <c r="TW276"/>
      <c r="TX276"/>
      <c r="TY276"/>
      <c r="TZ276"/>
      <c r="UA276"/>
      <c r="UB276"/>
      <c r="UC276"/>
      <c r="UD276"/>
      <c r="UE276"/>
      <c r="UF276"/>
      <c r="UG276"/>
      <c r="UH276"/>
      <c r="UI276"/>
      <c r="UJ276"/>
      <c r="UK276"/>
      <c r="UL276"/>
      <c r="UM276"/>
      <c r="UN276"/>
      <c r="UO276"/>
      <c r="UP276"/>
      <c r="UQ276"/>
      <c r="UR276"/>
      <c r="US276"/>
      <c r="UT276"/>
      <c r="UU276"/>
      <c r="UV276"/>
      <c r="UW276"/>
      <c r="UX276"/>
      <c r="UY276"/>
      <c r="UZ276"/>
      <c r="VA276"/>
      <c r="VB276"/>
      <c r="VC276"/>
      <c r="VD276"/>
      <c r="VE276"/>
      <c r="VF276"/>
      <c r="VG276"/>
      <c r="VH276"/>
      <c r="VI276"/>
      <c r="VJ276"/>
      <c r="VK276"/>
      <c r="VL276"/>
      <c r="VM276"/>
      <c r="VN276"/>
      <c r="VO276"/>
      <c r="VP276"/>
      <c r="VQ276"/>
      <c r="VR276"/>
      <c r="VS276"/>
      <c r="VT276"/>
      <c r="VU276"/>
      <c r="VV276"/>
      <c r="VW276"/>
      <c r="VX276"/>
      <c r="VY276"/>
      <c r="VZ276"/>
      <c r="WA276"/>
      <c r="WB276"/>
      <c r="WC276"/>
      <c r="WD276"/>
      <c r="WE276"/>
      <c r="WF276"/>
      <c r="WG276"/>
      <c r="WH276"/>
      <c r="WI276"/>
      <c r="WJ276"/>
      <c r="WK276"/>
      <c r="WL276"/>
      <c r="WM276"/>
      <c r="WN276"/>
      <c r="WO276"/>
      <c r="WP276"/>
      <c r="WQ276"/>
      <c r="WR276"/>
      <c r="WS276"/>
      <c r="WT276"/>
      <c r="WU276"/>
      <c r="WV276"/>
      <c r="WW276"/>
      <c r="WX276"/>
      <c r="WY276"/>
      <c r="WZ276"/>
      <c r="XA276"/>
      <c r="XB276"/>
      <c r="XC276"/>
      <c r="XD276"/>
      <c r="XE276"/>
      <c r="XF276"/>
      <c r="XG276"/>
      <c r="XH276"/>
      <c r="XI276"/>
      <c r="XJ276"/>
      <c r="XK276"/>
      <c r="XL276"/>
      <c r="XM276"/>
      <c r="XN276"/>
      <c r="XO276"/>
      <c r="XP276"/>
      <c r="XQ276"/>
      <c r="XR276"/>
      <c r="XS276"/>
      <c r="XT276"/>
      <c r="XU276"/>
      <c r="XV276"/>
      <c r="XW276"/>
      <c r="XX276"/>
      <c r="XY276"/>
      <c r="XZ276"/>
      <c r="YA276"/>
      <c r="YB276"/>
      <c r="YC276"/>
      <c r="YD276"/>
      <c r="YE276"/>
      <c r="YF276"/>
      <c r="YG276"/>
      <c r="YH276"/>
      <c r="YI276"/>
      <c r="YJ276"/>
      <c r="YK276"/>
      <c r="YL276"/>
      <c r="YM276"/>
      <c r="YN276"/>
      <c r="YO276"/>
      <c r="YP276"/>
      <c r="YQ276"/>
      <c r="YR276"/>
      <c r="YS276"/>
      <c r="YT276"/>
      <c r="YU276"/>
      <c r="YV276"/>
      <c r="YW276"/>
      <c r="YX276"/>
      <c r="YY276"/>
      <c r="YZ276"/>
      <c r="ZA276"/>
      <c r="ZB276"/>
      <c r="ZC276"/>
      <c r="ZD276"/>
      <c r="ZE276"/>
      <c r="ZF276"/>
      <c r="ZG276"/>
      <c r="ZH276"/>
      <c r="ZI276"/>
      <c r="ZJ276"/>
      <c r="ZK276"/>
      <c r="ZL276"/>
      <c r="ZM276"/>
      <c r="ZN276"/>
      <c r="ZO276"/>
      <c r="ZP276"/>
      <c r="ZQ276"/>
      <c r="ZR276"/>
      <c r="ZS276"/>
      <c r="ZT276"/>
      <c r="ZU276"/>
      <c r="ZV276"/>
      <c r="ZW276"/>
      <c r="ZX276"/>
      <c r="ZY276"/>
      <c r="ZZ276" s="52"/>
      <c r="AAA276" s="192"/>
      <c r="AAD276" s="90"/>
      <c r="AAE276" s="520">
        <f>IF(AND(S.AC.InvolveMeeting3="Y",S.AC.CommitteeInvolved="Y"),1,0)</f>
        <v>0</v>
      </c>
      <c r="AAF276" s="90"/>
      <c r="AAG276" s="73">
        <f>S.AC.DateMeeting3</f>
        <v>16</v>
      </c>
      <c r="AAH276" s="73">
        <f t="shared" ref="AAH276" si="218">G276</f>
        <v>16</v>
      </c>
      <c r="AAI276" s="72"/>
      <c r="AAJ276" s="72"/>
      <c r="AAK276" s="80" t="str">
        <f>S.Staff.Lead&amp;" drafts AC.MINUTES"&amp;TEXT(S.AC.DateMeeting1,"mm.dd.yy")</f>
        <v>AndreaRW drafts AC.MINUTES01.16.00</v>
      </c>
      <c r="AAL276" s="90"/>
    </row>
    <row r="277" spans="1:714" s="23" customFormat="1" ht="15" hidden="1" customHeight="1" outlineLevel="2" thickBot="1">
      <c r="A277" s="171"/>
      <c r="B277" s="616" t="s">
        <v>158</v>
      </c>
      <c r="C277" s="425" t="s">
        <v>0</v>
      </c>
      <c r="D277" s="380"/>
      <c r="E277" s="342">
        <f t="shared" si="217"/>
        <v>1</v>
      </c>
      <c r="F277" s="457">
        <f t="shared" ca="1" si="215"/>
        <v>0</v>
      </c>
      <c r="G277" s="451">
        <f>S.AC.DateMeeting1</f>
        <v>16</v>
      </c>
      <c r="H277" s="343">
        <f t="shared" si="216"/>
        <v>16</v>
      </c>
      <c r="I277" s="244"/>
      <c r="J277" s="193"/>
      <c r="K277" s="193"/>
      <c r="L277" s="46"/>
      <c r="M277" s="46"/>
      <c r="N277" s="46"/>
      <c r="O277" s="46"/>
      <c r="P277" s="46"/>
      <c r="Q277" s="46"/>
      <c r="R277" s="46"/>
      <c r="S277" s="46"/>
      <c r="T277" s="46"/>
      <c r="U277" s="46"/>
      <c r="V277" s="46"/>
      <c r="W277" s="46"/>
      <c r="X277" s="46"/>
      <c r="Y277" s="46"/>
      <c r="Z277" s="46"/>
      <c r="AA277" s="46"/>
      <c r="AB277" s="46"/>
      <c r="AC277" s="46"/>
      <c r="AD277" s="46"/>
      <c r="AE277" s="46"/>
      <c r="AF277" s="46"/>
      <c r="AG277" s="46"/>
      <c r="AH277" s="46"/>
      <c r="AI277" s="46"/>
      <c r="AJ277" s="46"/>
      <c r="AK277" s="46"/>
      <c r="AL277" s="46"/>
      <c r="AM277" s="46"/>
      <c r="AN277" s="46"/>
      <c r="AO277" s="46"/>
      <c r="AP277" s="46"/>
      <c r="AQ277" s="46"/>
      <c r="AR277" s="46"/>
      <c r="AS277" s="46"/>
      <c r="AT277" s="46"/>
      <c r="AU277" s="46"/>
      <c r="AV277" s="46"/>
      <c r="AW277" s="46"/>
      <c r="AX277" s="46"/>
      <c r="AY277" s="46"/>
      <c r="AZ277" s="46"/>
      <c r="BA277" s="46"/>
      <c r="BB277" s="46"/>
      <c r="BC277" s="46"/>
      <c r="BD277" s="46"/>
      <c r="BE277" s="46"/>
      <c r="BF277" s="46"/>
      <c r="BG277" s="46"/>
      <c r="BH277" s="46"/>
      <c r="BI277" s="46"/>
      <c r="BJ277" s="46"/>
      <c r="BK277" s="46"/>
      <c r="BL277" s="46"/>
      <c r="BM277" s="46"/>
      <c r="BN277" s="46"/>
      <c r="BO277" s="46"/>
      <c r="BP277" s="46"/>
      <c r="BQ277" s="46"/>
      <c r="BR277" s="46"/>
      <c r="BS277" s="46"/>
      <c r="BT277" s="46"/>
      <c r="BU277" s="46"/>
      <c r="BV277" s="46"/>
      <c r="BW277" s="46"/>
      <c r="BX277" s="46"/>
      <c r="BY277" s="46"/>
      <c r="BZ277" s="46"/>
      <c r="CA277" s="46"/>
      <c r="CB277" s="46"/>
      <c r="CC277" s="46"/>
      <c r="CD277" s="46"/>
      <c r="CE277" s="46"/>
      <c r="CF277" s="46"/>
      <c r="CG277" s="46"/>
      <c r="CH277" s="46"/>
      <c r="CI277" s="46"/>
      <c r="CJ277" s="46"/>
      <c r="CK277" s="46"/>
      <c r="CL277" s="46"/>
      <c r="CM277" s="46"/>
      <c r="CN277" s="46"/>
      <c r="CO277" s="46"/>
      <c r="CP277" s="46"/>
      <c r="CQ277" s="46"/>
      <c r="CR277" s="46"/>
      <c r="CS277" s="46"/>
      <c r="CT277" s="46"/>
      <c r="CU277" s="46"/>
      <c r="CV277" s="46"/>
      <c r="CW277" s="46"/>
      <c r="CX277" s="46"/>
      <c r="CY277" s="46"/>
      <c r="CZ277" s="46"/>
      <c r="DA277" s="46"/>
      <c r="DB277" s="46"/>
      <c r="DC277" s="46"/>
      <c r="DD277" s="46"/>
      <c r="DE277" s="46"/>
      <c r="DF277" s="46"/>
      <c r="DG277" s="46"/>
      <c r="DH277" s="46"/>
      <c r="DI277" s="46"/>
      <c r="DJ277" s="46"/>
      <c r="DK277" s="46"/>
      <c r="DL277" s="46"/>
      <c r="DM277" s="46"/>
      <c r="DN277" s="46"/>
      <c r="DO277" s="46"/>
      <c r="DP277" s="46"/>
      <c r="DQ277"/>
      <c r="DR277"/>
      <c r="DS277"/>
      <c r="DT277"/>
      <c r="DU277"/>
      <c r="DV277"/>
      <c r="DW277"/>
      <c r="DX277"/>
      <c r="DY277"/>
      <c r="DZ277"/>
      <c r="EA277"/>
      <c r="EB277"/>
      <c r="EC277"/>
      <c r="ED277"/>
      <c r="EE277"/>
      <c r="EF277"/>
      <c r="EG277"/>
      <c r="EH277"/>
      <c r="EI277"/>
      <c r="EJ277"/>
      <c r="EK277"/>
      <c r="EL277"/>
      <c r="EM277"/>
      <c r="EN277"/>
      <c r="EO277"/>
      <c r="EP277"/>
      <c r="EQ277"/>
      <c r="ER277"/>
      <c r="ES277"/>
      <c r="ET277"/>
      <c r="EU277"/>
      <c r="EV277"/>
      <c r="EW277"/>
      <c r="EX277"/>
      <c r="EY277"/>
      <c r="EZ277"/>
      <c r="FA277"/>
      <c r="FB277"/>
      <c r="FC277"/>
      <c r="FD277"/>
      <c r="FE277"/>
      <c r="FF277"/>
      <c r="FG277"/>
      <c r="FH277"/>
      <c r="FI277"/>
      <c r="FJ277"/>
      <c r="FK277"/>
      <c r="FL277"/>
      <c r="FM277"/>
      <c r="FN277"/>
      <c r="FO277"/>
      <c r="FP277"/>
      <c r="FQ277"/>
      <c r="FR277"/>
      <c r="FS277"/>
      <c r="FT277"/>
      <c r="FU277"/>
      <c r="FV277"/>
      <c r="FW277"/>
      <c r="FX277"/>
      <c r="FY277"/>
      <c r="FZ277"/>
      <c r="GA277"/>
      <c r="GB277"/>
      <c r="GC277"/>
      <c r="GD277"/>
      <c r="GE277"/>
      <c r="GF277"/>
      <c r="GG277"/>
      <c r="GH277"/>
      <c r="GI277"/>
      <c r="GJ277"/>
      <c r="GK277"/>
      <c r="GL277"/>
      <c r="GM277"/>
      <c r="GN277"/>
      <c r="GO277"/>
      <c r="GP277"/>
      <c r="GQ277"/>
      <c r="GR277"/>
      <c r="GS277"/>
      <c r="GT277"/>
      <c r="GU277"/>
      <c r="GV277"/>
      <c r="GW277"/>
      <c r="GX277"/>
      <c r="GY277"/>
      <c r="GZ277"/>
      <c r="HA277"/>
      <c r="HB277"/>
      <c r="HC277"/>
      <c r="HD277"/>
      <c r="HE277"/>
      <c r="HF277"/>
      <c r="HG277"/>
      <c r="HH277"/>
      <c r="HI277"/>
      <c r="HJ277"/>
      <c r="HK277"/>
      <c r="HL277"/>
      <c r="HM277"/>
      <c r="HN277"/>
      <c r="HO277"/>
      <c r="HP277"/>
      <c r="HQ277"/>
      <c r="HR277"/>
      <c r="HS277"/>
      <c r="HT277"/>
      <c r="HU277"/>
      <c r="HV277"/>
      <c r="HW277"/>
      <c r="HX277"/>
      <c r="HY277"/>
      <c r="HZ277"/>
      <c r="IA277"/>
      <c r="IB277"/>
      <c r="IC277"/>
      <c r="ID277"/>
      <c r="IE277"/>
      <c r="IF277"/>
      <c r="IG277"/>
      <c r="IH277"/>
      <c r="II277"/>
      <c r="IJ277"/>
      <c r="IK277"/>
      <c r="IL277"/>
      <c r="IM277"/>
      <c r="IN277"/>
      <c r="IO277"/>
      <c r="IP277"/>
      <c r="IQ277"/>
      <c r="IR277"/>
      <c r="IS277"/>
      <c r="IT277"/>
      <c r="IU277"/>
      <c r="IV277"/>
      <c r="IW277"/>
      <c r="IX277"/>
      <c r="IY277"/>
      <c r="IZ277"/>
      <c r="JA277"/>
      <c r="JB277"/>
      <c r="JC277"/>
      <c r="JD277"/>
      <c r="JE277"/>
      <c r="JF277"/>
      <c r="JG277"/>
      <c r="JH277"/>
      <c r="JI277"/>
      <c r="JJ277"/>
      <c r="JK277"/>
      <c r="JL277"/>
      <c r="JM277"/>
      <c r="JN277"/>
      <c r="JO277"/>
      <c r="JP277"/>
      <c r="JQ277"/>
      <c r="JR277"/>
      <c r="JS277"/>
      <c r="JT277"/>
      <c r="JU277"/>
      <c r="JV277"/>
      <c r="JW277"/>
      <c r="JX277"/>
      <c r="JY277"/>
      <c r="JZ277"/>
      <c r="KA277"/>
      <c r="KB277"/>
      <c r="KC277"/>
      <c r="KD277"/>
      <c r="KE277"/>
      <c r="KF277"/>
      <c r="KG277"/>
      <c r="KH277"/>
      <c r="KI277"/>
      <c r="KJ277"/>
      <c r="KK277"/>
      <c r="KL277"/>
      <c r="KM277"/>
      <c r="KN277"/>
      <c r="KO277"/>
      <c r="KP277"/>
      <c r="KQ277"/>
      <c r="KR277"/>
      <c r="KS277"/>
      <c r="KT277"/>
      <c r="KU277"/>
      <c r="KV277"/>
      <c r="KW277"/>
      <c r="KX277"/>
      <c r="KY277"/>
      <c r="KZ277"/>
      <c r="LA277"/>
      <c r="LB277"/>
      <c r="LC277"/>
      <c r="LD277"/>
      <c r="LE277"/>
      <c r="LF277"/>
      <c r="LG277"/>
      <c r="LH277"/>
      <c r="LI277"/>
      <c r="LJ277"/>
      <c r="LK277"/>
      <c r="LL277"/>
      <c r="LM277"/>
      <c r="LN277"/>
      <c r="LO277"/>
      <c r="LP277"/>
      <c r="LQ277"/>
      <c r="LR277"/>
      <c r="LS277"/>
      <c r="LT277"/>
      <c r="LU277"/>
      <c r="LV277"/>
      <c r="LW277"/>
      <c r="LX277"/>
      <c r="LY277"/>
      <c r="LZ277"/>
      <c r="MA277"/>
      <c r="MB277"/>
      <c r="MC277"/>
      <c r="MD277"/>
      <c r="ME277"/>
      <c r="MF277"/>
      <c r="MG277"/>
      <c r="MH277"/>
      <c r="MI277"/>
      <c r="MJ277"/>
      <c r="MK277"/>
      <c r="ML277"/>
      <c r="MM277"/>
      <c r="MN277"/>
      <c r="MO277"/>
      <c r="MP277"/>
      <c r="MQ277"/>
      <c r="MR277"/>
      <c r="MS277"/>
      <c r="MT277"/>
      <c r="MU277"/>
      <c r="MV277"/>
      <c r="MW277"/>
      <c r="MX277"/>
      <c r="MY277"/>
      <c r="MZ277"/>
      <c r="NA277"/>
      <c r="NB277"/>
      <c r="NC277"/>
      <c r="ND277"/>
      <c r="NE277"/>
      <c r="NF277"/>
      <c r="NG277"/>
      <c r="NH277"/>
      <c r="NI277"/>
      <c r="NJ277"/>
      <c r="NK277"/>
      <c r="NL277"/>
      <c r="NM277"/>
      <c r="NN277"/>
      <c r="NO277"/>
      <c r="NP277"/>
      <c r="NQ277"/>
      <c r="NR277"/>
      <c r="NS277"/>
      <c r="NT277"/>
      <c r="NU277"/>
      <c r="NV277"/>
      <c r="NW277"/>
      <c r="NX277"/>
      <c r="NY277"/>
      <c r="NZ277"/>
      <c r="OA277"/>
      <c r="OB277"/>
      <c r="OC277"/>
      <c r="OD277"/>
      <c r="OE277"/>
      <c r="OF277"/>
      <c r="OG277"/>
      <c r="OH277"/>
      <c r="OI277"/>
      <c r="OJ277"/>
      <c r="OK277"/>
      <c r="OL277"/>
      <c r="OM277"/>
      <c r="ON277"/>
      <c r="OO277"/>
      <c r="OP277"/>
      <c r="OQ277"/>
      <c r="OR277"/>
      <c r="OS277"/>
      <c r="OT277"/>
      <c r="OU277"/>
      <c r="OV277"/>
      <c r="OW277"/>
      <c r="OX277"/>
      <c r="OY277"/>
      <c r="OZ277"/>
      <c r="PA277"/>
      <c r="PB277"/>
      <c r="PC277"/>
      <c r="PD277"/>
      <c r="PE277"/>
      <c r="PF277"/>
      <c r="PG277"/>
      <c r="PH277"/>
      <c r="PI277"/>
      <c r="PJ277"/>
      <c r="PK277"/>
      <c r="PL277"/>
      <c r="PM277"/>
      <c r="PN277"/>
      <c r="PO277"/>
      <c r="PP277"/>
      <c r="PQ277"/>
      <c r="PR277"/>
      <c r="PS277"/>
      <c r="PT277"/>
      <c r="PU277"/>
      <c r="PV277"/>
      <c r="PW277"/>
      <c r="PX277"/>
      <c r="PY277"/>
      <c r="PZ277"/>
      <c r="QA277"/>
      <c r="QB277"/>
      <c r="QC277"/>
      <c r="QD277"/>
      <c r="QE277"/>
      <c r="QF277"/>
      <c r="QG277"/>
      <c r="QH277"/>
      <c r="QI277"/>
      <c r="QJ277"/>
      <c r="QK277"/>
      <c r="QL277"/>
      <c r="QM277"/>
      <c r="QN277"/>
      <c r="QO277"/>
      <c r="QP277"/>
      <c r="QQ277"/>
      <c r="QR277"/>
      <c r="QS277"/>
      <c r="QT277"/>
      <c r="QU277"/>
      <c r="QV277"/>
      <c r="QW277"/>
      <c r="QX277"/>
      <c r="QY277"/>
      <c r="QZ277"/>
      <c r="RA277"/>
      <c r="RB277"/>
      <c r="RC277"/>
      <c r="RD277"/>
      <c r="RE277"/>
      <c r="RF277"/>
      <c r="RG277"/>
      <c r="RH277"/>
      <c r="RI277"/>
      <c r="RJ277"/>
      <c r="RK277"/>
      <c r="RL277"/>
      <c r="RM277"/>
      <c r="RN277"/>
      <c r="RO277"/>
      <c r="RP277"/>
      <c r="RQ277"/>
      <c r="RR277"/>
      <c r="RS277"/>
      <c r="RT277"/>
      <c r="RU277"/>
      <c r="RV277"/>
      <c r="RW277"/>
      <c r="RX277"/>
      <c r="RY277"/>
      <c r="RZ277"/>
      <c r="SA277"/>
      <c r="SB277"/>
      <c r="SC277"/>
      <c r="SD277"/>
      <c r="SE277"/>
      <c r="SF277"/>
      <c r="SG277"/>
      <c r="SH277"/>
      <c r="SI277"/>
      <c r="SJ277"/>
      <c r="SK277"/>
      <c r="SL277"/>
      <c r="SM277"/>
      <c r="SN277"/>
      <c r="SO277"/>
      <c r="SP277"/>
      <c r="SQ277"/>
      <c r="SR277"/>
      <c r="SS277"/>
      <c r="ST277"/>
      <c r="SU277"/>
      <c r="SV277"/>
      <c r="SW277"/>
      <c r="SX277"/>
      <c r="SY277"/>
      <c r="SZ277"/>
      <c r="TA277"/>
      <c r="TB277"/>
      <c r="TC277"/>
      <c r="TD277"/>
      <c r="TE277"/>
      <c r="TF277"/>
      <c r="TG277"/>
      <c r="TH277"/>
      <c r="TI277"/>
      <c r="TJ277"/>
      <c r="TK277"/>
      <c r="TL277"/>
      <c r="TM277"/>
      <c r="TN277"/>
      <c r="TO277"/>
      <c r="TP277"/>
      <c r="TQ277"/>
      <c r="TR277"/>
      <c r="TS277"/>
      <c r="TT277"/>
      <c r="TU277"/>
      <c r="TV277"/>
      <c r="TW277"/>
      <c r="TX277"/>
      <c r="TY277"/>
      <c r="TZ277"/>
      <c r="UA277"/>
      <c r="UB277"/>
      <c r="UC277"/>
      <c r="UD277"/>
      <c r="UE277"/>
      <c r="UF277"/>
      <c r="UG277"/>
      <c r="UH277"/>
      <c r="UI277"/>
      <c r="UJ277"/>
      <c r="UK277"/>
      <c r="UL277"/>
      <c r="UM277"/>
      <c r="UN277"/>
      <c r="UO277"/>
      <c r="UP277"/>
      <c r="UQ277"/>
      <c r="UR277"/>
      <c r="US277"/>
      <c r="UT277"/>
      <c r="UU277"/>
      <c r="UV277"/>
      <c r="UW277"/>
      <c r="UX277"/>
      <c r="UY277"/>
      <c r="UZ277"/>
      <c r="VA277"/>
      <c r="VB277"/>
      <c r="VC277"/>
      <c r="VD277"/>
      <c r="VE277"/>
      <c r="VF277"/>
      <c r="VG277"/>
      <c r="VH277"/>
      <c r="VI277"/>
      <c r="VJ277"/>
      <c r="VK277"/>
      <c r="VL277"/>
      <c r="VM277"/>
      <c r="VN277"/>
      <c r="VO277"/>
      <c r="VP277"/>
      <c r="VQ277"/>
      <c r="VR277"/>
      <c r="VS277"/>
      <c r="VT277"/>
      <c r="VU277"/>
      <c r="VV277"/>
      <c r="VW277"/>
      <c r="VX277"/>
      <c r="VY277"/>
      <c r="VZ277"/>
      <c r="WA277"/>
      <c r="WB277"/>
      <c r="WC277"/>
      <c r="WD277"/>
      <c r="WE277"/>
      <c r="WF277"/>
      <c r="WG277"/>
      <c r="WH277"/>
      <c r="WI277"/>
      <c r="WJ277"/>
      <c r="WK277"/>
      <c r="WL277"/>
      <c r="WM277"/>
      <c r="WN277"/>
      <c r="WO277"/>
      <c r="WP277"/>
      <c r="WQ277"/>
      <c r="WR277"/>
      <c r="WS277"/>
      <c r="WT277"/>
      <c r="WU277"/>
      <c r="WV277"/>
      <c r="WW277"/>
      <c r="WX277"/>
      <c r="WY277"/>
      <c r="WZ277"/>
      <c r="XA277"/>
      <c r="XB277"/>
      <c r="XC277"/>
      <c r="XD277"/>
      <c r="XE277"/>
      <c r="XF277"/>
      <c r="XG277"/>
      <c r="XH277"/>
      <c r="XI277"/>
      <c r="XJ277"/>
      <c r="XK277"/>
      <c r="XL277"/>
      <c r="XM277"/>
      <c r="XN277"/>
      <c r="XO277"/>
      <c r="XP277"/>
      <c r="XQ277"/>
      <c r="XR277"/>
      <c r="XS277"/>
      <c r="XT277"/>
      <c r="XU277"/>
      <c r="XV277"/>
      <c r="XW277"/>
      <c r="XX277"/>
      <c r="XY277"/>
      <c r="XZ277"/>
      <c r="YA277"/>
      <c r="YB277"/>
      <c r="YC277"/>
      <c r="YD277"/>
      <c r="YE277"/>
      <c r="YF277"/>
      <c r="YG277"/>
      <c r="YH277"/>
      <c r="YI277"/>
      <c r="YJ277"/>
      <c r="YK277"/>
      <c r="YL277"/>
      <c r="YM277"/>
      <c r="YN277"/>
      <c r="YO277"/>
      <c r="YP277"/>
      <c r="YQ277"/>
      <c r="YR277"/>
      <c r="YS277"/>
      <c r="YT277"/>
      <c r="YU277"/>
      <c r="YV277"/>
      <c r="YW277"/>
      <c r="YX277"/>
      <c r="YY277"/>
      <c r="YZ277"/>
      <c r="ZA277"/>
      <c r="ZB277"/>
      <c r="ZC277"/>
      <c r="ZD277"/>
      <c r="ZE277"/>
      <c r="ZF277"/>
      <c r="ZG277"/>
      <c r="ZH277"/>
      <c r="ZI277"/>
      <c r="ZJ277"/>
      <c r="ZK277"/>
      <c r="ZL277"/>
      <c r="ZM277"/>
      <c r="ZN277"/>
      <c r="ZO277"/>
      <c r="ZP277"/>
      <c r="ZQ277"/>
      <c r="ZR277"/>
      <c r="ZS277"/>
      <c r="ZT277"/>
      <c r="ZU277"/>
      <c r="ZV277"/>
      <c r="ZW277"/>
      <c r="ZX277"/>
      <c r="ZY277"/>
      <c r="ZZ277" s="52"/>
      <c r="AAA277" s="192"/>
      <c r="AAD277" s="90"/>
      <c r="AAE277" s="520">
        <f>IF(AND(S.AC.InvolveMeeting3="Y",S.AC.CommitteeInvolved="Y"),1,0)</f>
        <v>0</v>
      </c>
      <c r="AAF277" s="90"/>
      <c r="AAG277" s="73">
        <f>S.AC.DateMeeting3</f>
        <v>16</v>
      </c>
      <c r="AAH277" s="73">
        <f t="shared" ref="AAH277" si="219">G277</f>
        <v>16</v>
      </c>
      <c r="AAI277" s="72"/>
      <c r="AAJ277" s="72"/>
      <c r="AAK277" s="55"/>
      <c r="AAL277" s="90"/>
    </row>
    <row r="278" spans="1:714" s="23" customFormat="1" ht="15" hidden="1" customHeight="1" outlineLevel="1" collapsed="1" thickBot="1">
      <c r="A278" s="171"/>
      <c r="B278" s="528" t="s">
        <v>33</v>
      </c>
      <c r="C278" s="377" t="s">
        <v>303</v>
      </c>
      <c r="D278" s="515"/>
      <c r="E278" s="515"/>
      <c r="F278" s="527"/>
      <c r="G278" s="339">
        <f>AAG278</f>
        <v>16</v>
      </c>
      <c r="H278" s="525" t="s">
        <v>54</v>
      </c>
      <c r="I278" s="244"/>
      <c r="J278" s="193"/>
      <c r="K278" s="193"/>
      <c r="L278" s="46"/>
      <c r="M278" s="46"/>
      <c r="N278" s="46"/>
      <c r="O278" s="46"/>
      <c r="P278" s="46"/>
      <c r="Q278" s="46"/>
      <c r="R278" s="46"/>
      <c r="S278" s="46"/>
      <c r="T278" s="46"/>
      <c r="U278" s="46"/>
      <c r="V278" s="46"/>
      <c r="W278" s="46"/>
      <c r="X278" s="46"/>
      <c r="Y278" s="46"/>
      <c r="Z278" s="46"/>
      <c r="AA278" s="46"/>
      <c r="AB278" s="46"/>
      <c r="AC278" s="46"/>
      <c r="AD278" s="46"/>
      <c r="AE278" s="46"/>
      <c r="AF278" s="46"/>
      <c r="AG278" s="46"/>
      <c r="AH278" s="46"/>
      <c r="AI278" s="46"/>
      <c r="AJ278" s="46"/>
      <c r="AK278" s="46"/>
      <c r="AL278" s="46"/>
      <c r="AM278" s="46"/>
      <c r="AN278" s="46"/>
      <c r="AO278" s="46"/>
      <c r="AP278" s="46"/>
      <c r="AQ278" s="46"/>
      <c r="AR278" s="46"/>
      <c r="AS278" s="46"/>
      <c r="AT278" s="46"/>
      <c r="AU278" s="46"/>
      <c r="AV278" s="46"/>
      <c r="AW278" s="46"/>
      <c r="AX278" s="46"/>
      <c r="AY278" s="46"/>
      <c r="AZ278" s="46"/>
      <c r="BA278" s="46"/>
      <c r="BB278" s="46"/>
      <c r="BC278" s="46"/>
      <c r="BD278" s="46"/>
      <c r="BE278" s="46"/>
      <c r="BF278" s="46"/>
      <c r="BG278" s="46"/>
      <c r="BH278" s="46"/>
      <c r="BI278" s="46"/>
      <c r="BJ278" s="46"/>
      <c r="BK278" s="46"/>
      <c r="BL278" s="46"/>
      <c r="BM278" s="46"/>
      <c r="BN278" s="46"/>
      <c r="BO278" s="46"/>
      <c r="BP278" s="46"/>
      <c r="BQ278" s="46"/>
      <c r="BR278" s="46"/>
      <c r="BS278" s="46"/>
      <c r="BT278" s="46"/>
      <c r="BU278" s="46"/>
      <c r="BV278" s="46"/>
      <c r="BW278" s="46"/>
      <c r="BX278" s="46"/>
      <c r="BY278" s="46"/>
      <c r="BZ278" s="46"/>
      <c r="CA278" s="46"/>
      <c r="CB278" s="46"/>
      <c r="CC278" s="46"/>
      <c r="CD278" s="46"/>
      <c r="CE278" s="46"/>
      <c r="CF278" s="46"/>
      <c r="CG278" s="46"/>
      <c r="CH278" s="46"/>
      <c r="CI278" s="46"/>
      <c r="CJ278" s="46"/>
      <c r="CK278" s="46"/>
      <c r="CL278" s="46"/>
      <c r="CM278" s="46"/>
      <c r="CN278" s="46"/>
      <c r="CO278" s="46"/>
      <c r="CP278" s="46"/>
      <c r="CQ278" s="46"/>
      <c r="CR278" s="46"/>
      <c r="CS278" s="46"/>
      <c r="CT278" s="46"/>
      <c r="CU278" s="46"/>
      <c r="CV278" s="46"/>
      <c r="CW278" s="46"/>
      <c r="CX278" s="46"/>
      <c r="CY278" s="46"/>
      <c r="CZ278" s="46"/>
      <c r="DA278" s="46"/>
      <c r="DB278" s="46"/>
      <c r="DC278" s="46"/>
      <c r="DD278" s="46"/>
      <c r="DE278" s="46"/>
      <c r="DF278" s="46"/>
      <c r="DG278" s="46"/>
      <c r="DH278" s="46"/>
      <c r="DI278" s="46"/>
      <c r="DJ278" s="46"/>
      <c r="DK278" s="46"/>
      <c r="DL278" s="46"/>
      <c r="DM278" s="46"/>
      <c r="DN278" s="46"/>
      <c r="DO278" s="46"/>
      <c r="DP278" s="46"/>
      <c r="DQ278"/>
      <c r="DR278"/>
      <c r="DS278"/>
      <c r="DT278"/>
      <c r="DU278"/>
      <c r="DV278"/>
      <c r="DW278"/>
      <c r="DX278"/>
      <c r="DY278"/>
      <c r="DZ278"/>
      <c r="EA278"/>
      <c r="EB278"/>
      <c r="EC278"/>
      <c r="ED278"/>
      <c r="EE278"/>
      <c r="EF278"/>
      <c r="EG278"/>
      <c r="EH278"/>
      <c r="EI278"/>
      <c r="EJ278"/>
      <c r="EK278"/>
      <c r="EL278"/>
      <c r="EM278"/>
      <c r="EN278"/>
      <c r="EO278"/>
      <c r="EP278"/>
      <c r="EQ278"/>
      <c r="ER278"/>
      <c r="ES278"/>
      <c r="ET278"/>
      <c r="EU278"/>
      <c r="EV278"/>
      <c r="EW278"/>
      <c r="EX278"/>
      <c r="EY278"/>
      <c r="EZ278"/>
      <c r="FA278"/>
      <c r="FB278"/>
      <c r="FC278"/>
      <c r="FD278"/>
      <c r="FE278"/>
      <c r="FF278"/>
      <c r="FG278"/>
      <c r="FH278"/>
      <c r="FI278"/>
      <c r="FJ278"/>
      <c r="FK278"/>
      <c r="FL278"/>
      <c r="FM278"/>
      <c r="FN278"/>
      <c r="FO278"/>
      <c r="FP278"/>
      <c r="FQ278"/>
      <c r="FR278"/>
      <c r="FS278"/>
      <c r="FT278"/>
      <c r="FU278"/>
      <c r="FV278"/>
      <c r="FW278"/>
      <c r="FX278"/>
      <c r="FY278"/>
      <c r="FZ278"/>
      <c r="GA278"/>
      <c r="GB278"/>
      <c r="GC278"/>
      <c r="GD278"/>
      <c r="GE278"/>
      <c r="GF278"/>
      <c r="GG278"/>
      <c r="GH278"/>
      <c r="GI278"/>
      <c r="GJ278"/>
      <c r="GK278"/>
      <c r="GL278"/>
      <c r="GM278"/>
      <c r="GN278"/>
      <c r="GO278"/>
      <c r="GP278"/>
      <c r="GQ278"/>
      <c r="GR278"/>
      <c r="GS278"/>
      <c r="GT278"/>
      <c r="GU278"/>
      <c r="GV278"/>
      <c r="GW278"/>
      <c r="GX278"/>
      <c r="GY278"/>
      <c r="GZ278"/>
      <c r="HA278"/>
      <c r="HB278"/>
      <c r="HC278"/>
      <c r="HD278"/>
      <c r="HE278"/>
      <c r="HF278"/>
      <c r="HG278"/>
      <c r="HH278"/>
      <c r="HI278"/>
      <c r="HJ278"/>
      <c r="HK278"/>
      <c r="HL278"/>
      <c r="HM278"/>
      <c r="HN278"/>
      <c r="HO278"/>
      <c r="HP278"/>
      <c r="HQ278"/>
      <c r="HR278"/>
      <c r="HS278"/>
      <c r="HT278"/>
      <c r="HU278"/>
      <c r="HV278"/>
      <c r="HW278"/>
      <c r="HX278"/>
      <c r="HY278"/>
      <c r="HZ278"/>
      <c r="IA278"/>
      <c r="IB278"/>
      <c r="IC278"/>
      <c r="ID278"/>
      <c r="IE278"/>
      <c r="IF278"/>
      <c r="IG278"/>
      <c r="IH278"/>
      <c r="II278"/>
      <c r="IJ278"/>
      <c r="IK278"/>
      <c r="IL278"/>
      <c r="IM278"/>
      <c r="IN278"/>
      <c r="IO278"/>
      <c r="IP278"/>
      <c r="IQ278"/>
      <c r="IR278"/>
      <c r="IS278"/>
      <c r="IT278"/>
      <c r="IU278"/>
      <c r="IV278"/>
      <c r="IW278"/>
      <c r="IX278"/>
      <c r="IY278"/>
      <c r="IZ278"/>
      <c r="JA278"/>
      <c r="JB278"/>
      <c r="JC278"/>
      <c r="JD278"/>
      <c r="JE278"/>
      <c r="JF278"/>
      <c r="JG278"/>
      <c r="JH278"/>
      <c r="JI278"/>
      <c r="JJ278"/>
      <c r="JK278"/>
      <c r="JL278"/>
      <c r="JM278"/>
      <c r="JN278"/>
      <c r="JO278"/>
      <c r="JP278"/>
      <c r="JQ278"/>
      <c r="JR278"/>
      <c r="JS278"/>
      <c r="JT278"/>
      <c r="JU278"/>
      <c r="JV278"/>
      <c r="JW278"/>
      <c r="JX278"/>
      <c r="JY278"/>
      <c r="JZ278"/>
      <c r="KA278"/>
      <c r="KB278"/>
      <c r="KC278"/>
      <c r="KD278"/>
      <c r="KE278"/>
      <c r="KF278"/>
      <c r="KG278"/>
      <c r="KH278"/>
      <c r="KI278"/>
      <c r="KJ278"/>
      <c r="KK278"/>
      <c r="KL278"/>
      <c r="KM278"/>
      <c r="KN278"/>
      <c r="KO278"/>
      <c r="KP278"/>
      <c r="KQ278"/>
      <c r="KR278"/>
      <c r="KS278"/>
      <c r="KT278"/>
      <c r="KU278"/>
      <c r="KV278"/>
      <c r="KW278"/>
      <c r="KX278"/>
      <c r="KY278"/>
      <c r="KZ278"/>
      <c r="LA278"/>
      <c r="LB278"/>
      <c r="LC278"/>
      <c r="LD278"/>
      <c r="LE278"/>
      <c r="LF278"/>
      <c r="LG278"/>
      <c r="LH278"/>
      <c r="LI278"/>
      <c r="LJ278"/>
      <c r="LK278"/>
      <c r="LL278"/>
      <c r="LM278"/>
      <c r="LN278"/>
      <c r="LO278"/>
      <c r="LP278"/>
      <c r="LQ278"/>
      <c r="LR278"/>
      <c r="LS278"/>
      <c r="LT278"/>
      <c r="LU278"/>
      <c r="LV278"/>
      <c r="LW278"/>
      <c r="LX278"/>
      <c r="LY278"/>
      <c r="LZ278"/>
      <c r="MA278"/>
      <c r="MB278"/>
      <c r="MC278"/>
      <c r="MD278"/>
      <c r="ME278"/>
      <c r="MF278"/>
      <c r="MG278"/>
      <c r="MH278"/>
      <c r="MI278"/>
      <c r="MJ278"/>
      <c r="MK278"/>
      <c r="ML278"/>
      <c r="MM278"/>
      <c r="MN278"/>
      <c r="MO278"/>
      <c r="MP278"/>
      <c r="MQ278"/>
      <c r="MR278"/>
      <c r="MS278"/>
      <c r="MT278"/>
      <c r="MU278"/>
      <c r="MV278"/>
      <c r="MW278"/>
      <c r="MX278"/>
      <c r="MY278"/>
      <c r="MZ278"/>
      <c r="NA278"/>
      <c r="NB278"/>
      <c r="NC278"/>
      <c r="ND278"/>
      <c r="NE278"/>
      <c r="NF278"/>
      <c r="NG278"/>
      <c r="NH278"/>
      <c r="NI278"/>
      <c r="NJ278"/>
      <c r="NK278"/>
      <c r="NL278"/>
      <c r="NM278"/>
      <c r="NN278"/>
      <c r="NO278"/>
      <c r="NP278"/>
      <c r="NQ278"/>
      <c r="NR278"/>
      <c r="NS278"/>
      <c r="NT278"/>
      <c r="NU278"/>
      <c r="NV278"/>
      <c r="NW278"/>
      <c r="NX278"/>
      <c r="NY278"/>
      <c r="NZ278"/>
      <c r="OA278"/>
      <c r="OB278"/>
      <c r="OC278"/>
      <c r="OD278"/>
      <c r="OE278"/>
      <c r="OF278"/>
      <c r="OG278"/>
      <c r="OH278"/>
      <c r="OI278"/>
      <c r="OJ278"/>
      <c r="OK278"/>
      <c r="OL278"/>
      <c r="OM278"/>
      <c r="ON278"/>
      <c r="OO278"/>
      <c r="OP278"/>
      <c r="OQ278"/>
      <c r="OR278"/>
      <c r="OS278"/>
      <c r="OT278"/>
      <c r="OU278"/>
      <c r="OV278"/>
      <c r="OW278"/>
      <c r="OX278"/>
      <c r="OY278"/>
      <c r="OZ278"/>
      <c r="PA278"/>
      <c r="PB278"/>
      <c r="PC278"/>
      <c r="PD278"/>
      <c r="PE278"/>
      <c r="PF278"/>
      <c r="PG278"/>
      <c r="PH278"/>
      <c r="PI278"/>
      <c r="PJ278"/>
      <c r="PK278"/>
      <c r="PL278"/>
      <c r="PM278"/>
      <c r="PN278"/>
      <c r="PO278"/>
      <c r="PP278"/>
      <c r="PQ278"/>
      <c r="PR278"/>
      <c r="PS278"/>
      <c r="PT278"/>
      <c r="PU278"/>
      <c r="PV278"/>
      <c r="PW278"/>
      <c r="PX278"/>
      <c r="PY278"/>
      <c r="PZ278"/>
      <c r="QA278"/>
      <c r="QB278"/>
      <c r="QC278"/>
      <c r="QD278"/>
      <c r="QE278"/>
      <c r="QF278"/>
      <c r="QG278"/>
      <c r="QH278"/>
      <c r="QI278"/>
      <c r="QJ278"/>
      <c r="QK278"/>
      <c r="QL278"/>
      <c r="QM278"/>
      <c r="QN278"/>
      <c r="QO278"/>
      <c r="QP278"/>
      <c r="QQ278"/>
      <c r="QR278"/>
      <c r="QS278"/>
      <c r="QT278"/>
      <c r="QU278"/>
      <c r="QV278"/>
      <c r="QW278"/>
      <c r="QX278"/>
      <c r="QY278"/>
      <c r="QZ278"/>
      <c r="RA278"/>
      <c r="RB278"/>
      <c r="RC278"/>
      <c r="RD278"/>
      <c r="RE278"/>
      <c r="RF278"/>
      <c r="RG278"/>
      <c r="RH278"/>
      <c r="RI278"/>
      <c r="RJ278"/>
      <c r="RK278"/>
      <c r="RL278"/>
      <c r="RM278"/>
      <c r="RN278"/>
      <c r="RO278"/>
      <c r="RP278"/>
      <c r="RQ278"/>
      <c r="RR278"/>
      <c r="RS278"/>
      <c r="RT278"/>
      <c r="RU278"/>
      <c r="RV278"/>
      <c r="RW278"/>
      <c r="RX278"/>
      <c r="RY278"/>
      <c r="RZ278"/>
      <c r="SA278"/>
      <c r="SB278"/>
      <c r="SC278"/>
      <c r="SD278"/>
      <c r="SE278"/>
      <c r="SF278"/>
      <c r="SG278"/>
      <c r="SH278"/>
      <c r="SI278"/>
      <c r="SJ278"/>
      <c r="SK278"/>
      <c r="SL278"/>
      <c r="SM278"/>
      <c r="SN278"/>
      <c r="SO278"/>
      <c r="SP278"/>
      <c r="SQ278"/>
      <c r="SR278"/>
      <c r="SS278"/>
      <c r="ST278"/>
      <c r="SU278"/>
      <c r="SV278"/>
      <c r="SW278"/>
      <c r="SX278"/>
      <c r="SY278"/>
      <c r="SZ278"/>
      <c r="TA278"/>
      <c r="TB278"/>
      <c r="TC278"/>
      <c r="TD278"/>
      <c r="TE278"/>
      <c r="TF278"/>
      <c r="TG278"/>
      <c r="TH278"/>
      <c r="TI278"/>
      <c r="TJ278"/>
      <c r="TK278"/>
      <c r="TL278"/>
      <c r="TM278"/>
      <c r="TN278"/>
      <c r="TO278"/>
      <c r="TP278"/>
      <c r="TQ278"/>
      <c r="TR278"/>
      <c r="TS278"/>
      <c r="TT278"/>
      <c r="TU278"/>
      <c r="TV278"/>
      <c r="TW278"/>
      <c r="TX278"/>
      <c r="TY278"/>
      <c r="TZ278"/>
      <c r="UA278"/>
      <c r="UB278"/>
      <c r="UC278"/>
      <c r="UD278"/>
      <c r="UE278"/>
      <c r="UF278"/>
      <c r="UG278"/>
      <c r="UH278"/>
      <c r="UI278"/>
      <c r="UJ278"/>
      <c r="UK278"/>
      <c r="UL278"/>
      <c r="UM278"/>
      <c r="UN278"/>
      <c r="UO278"/>
      <c r="UP278"/>
      <c r="UQ278"/>
      <c r="UR278"/>
      <c r="US278"/>
      <c r="UT278"/>
      <c r="UU278"/>
      <c r="UV278"/>
      <c r="UW278"/>
      <c r="UX278"/>
      <c r="UY278"/>
      <c r="UZ278"/>
      <c r="VA278"/>
      <c r="VB278"/>
      <c r="VC278"/>
      <c r="VD278"/>
      <c r="VE278"/>
      <c r="VF278"/>
      <c r="VG278"/>
      <c r="VH278"/>
      <c r="VI278"/>
      <c r="VJ278"/>
      <c r="VK278"/>
      <c r="VL278"/>
      <c r="VM278"/>
      <c r="VN278"/>
      <c r="VO278"/>
      <c r="VP278"/>
      <c r="VQ278"/>
      <c r="VR278"/>
      <c r="VS278"/>
      <c r="VT278"/>
      <c r="VU278"/>
      <c r="VV278"/>
      <c r="VW278"/>
      <c r="VX278"/>
      <c r="VY278"/>
      <c r="VZ278"/>
      <c r="WA278"/>
      <c r="WB278"/>
      <c r="WC278"/>
      <c r="WD278"/>
      <c r="WE278"/>
      <c r="WF278"/>
      <c r="WG278"/>
      <c r="WH278"/>
      <c r="WI278"/>
      <c r="WJ278"/>
      <c r="WK278"/>
      <c r="WL278"/>
      <c r="WM278"/>
      <c r="WN278"/>
      <c r="WO278"/>
      <c r="WP278"/>
      <c r="WQ278"/>
      <c r="WR278"/>
      <c r="WS278"/>
      <c r="WT278"/>
      <c r="WU278"/>
      <c r="WV278"/>
      <c r="WW278"/>
      <c r="WX278"/>
      <c r="WY278"/>
      <c r="WZ278"/>
      <c r="XA278"/>
      <c r="XB278"/>
      <c r="XC278"/>
      <c r="XD278"/>
      <c r="XE278"/>
      <c r="XF278"/>
      <c r="XG278"/>
      <c r="XH278"/>
      <c r="XI278"/>
      <c r="XJ278"/>
      <c r="XK278"/>
      <c r="XL278"/>
      <c r="XM278"/>
      <c r="XN278"/>
      <c r="XO278"/>
      <c r="XP278"/>
      <c r="XQ278"/>
      <c r="XR278"/>
      <c r="XS278"/>
      <c r="XT278"/>
      <c r="XU278"/>
      <c r="XV278"/>
      <c r="XW278"/>
      <c r="XX278"/>
      <c r="XY278"/>
      <c r="XZ278"/>
      <c r="YA278"/>
      <c r="YB278"/>
      <c r="YC278"/>
      <c r="YD278"/>
      <c r="YE278"/>
      <c r="YF278"/>
      <c r="YG278"/>
      <c r="YH278"/>
      <c r="YI278"/>
      <c r="YJ278"/>
      <c r="YK278"/>
      <c r="YL278"/>
      <c r="YM278"/>
      <c r="YN278"/>
      <c r="YO278"/>
      <c r="YP278"/>
      <c r="YQ278"/>
      <c r="YR278"/>
      <c r="YS278"/>
      <c r="YT278"/>
      <c r="YU278"/>
      <c r="YV278"/>
      <c r="YW278"/>
      <c r="YX278"/>
      <c r="YY278"/>
      <c r="YZ278"/>
      <c r="ZA278"/>
      <c r="ZB278"/>
      <c r="ZC278"/>
      <c r="ZD278"/>
      <c r="ZE278"/>
      <c r="ZF278"/>
      <c r="ZG278"/>
      <c r="ZH278"/>
      <c r="ZI278"/>
      <c r="ZJ278"/>
      <c r="ZK278"/>
      <c r="ZL278"/>
      <c r="ZM278"/>
      <c r="ZN278"/>
      <c r="ZO278"/>
      <c r="ZP278"/>
      <c r="ZQ278"/>
      <c r="ZR278"/>
      <c r="ZS278"/>
      <c r="ZT278"/>
      <c r="ZU278"/>
      <c r="ZV278"/>
      <c r="ZW278"/>
      <c r="ZX278"/>
      <c r="ZY278"/>
      <c r="ZZ278" s="52"/>
      <c r="AAA278" s="192" t="s">
        <v>0</v>
      </c>
      <c r="AAB278"/>
      <c r="AAC278"/>
      <c r="AAD278" s="90"/>
      <c r="AAE278" s="520">
        <f>IF(AND(S.AC.InvolveMeeting4="Y",S.AC.CommitteeInvolved="Y"),1,0)</f>
        <v>0</v>
      </c>
      <c r="AAF278" s="190" t="s">
        <v>52</v>
      </c>
      <c r="AAG278" s="73">
        <f>S.AC.DateMeeting3</f>
        <v>16</v>
      </c>
      <c r="AAH278" s="39" t="s">
        <v>0</v>
      </c>
      <c r="AAI278" s="39"/>
      <c r="AAJ278" s="55"/>
      <c r="AAK278" s="55"/>
      <c r="AAL278" s="90"/>
    </row>
    <row r="279" spans="1:714" s="23" customFormat="1" ht="15" hidden="1" customHeight="1" outlineLevel="2">
      <c r="A279" s="171"/>
      <c r="B279" s="613" t="s">
        <v>154</v>
      </c>
      <c r="C279" s="346"/>
      <c r="D279" s="380"/>
      <c r="E279" s="342">
        <f t="shared" ref="E279" si="220">NETWORKDAYS(G279,H279,S.DDL_DEQClosed)</f>
        <v>1</v>
      </c>
      <c r="F279" s="457">
        <f ca="1">IF(YEAR(H279)&gt;2000,NETWORKDAYS(TODAY(),H279,S.DDL_DEQClosed),0)</f>
        <v>0</v>
      </c>
      <c r="G279" s="451">
        <f t="shared" ref="G279" si="221">AAG279</f>
        <v>2</v>
      </c>
      <c r="H279" s="343">
        <f t="shared" ref="H279" si="222">AAH279</f>
        <v>2</v>
      </c>
      <c r="I279" s="244"/>
      <c r="J279" s="193"/>
      <c r="K279" s="193"/>
      <c r="L279" s="46"/>
      <c r="M279" s="46"/>
      <c r="N279" s="46"/>
      <c r="O279" s="46"/>
      <c r="P279" s="46"/>
      <c r="Q279" s="46"/>
      <c r="R279" s="46"/>
      <c r="S279" s="46"/>
      <c r="T279" s="46"/>
      <c r="U279" s="46"/>
      <c r="V279" s="46"/>
      <c r="W279" s="46"/>
      <c r="X279" s="46"/>
      <c r="Y279" s="46"/>
      <c r="Z279" s="46"/>
      <c r="AA279" s="46"/>
      <c r="AB279" s="46"/>
      <c r="AC279" s="46"/>
      <c r="AD279" s="46"/>
      <c r="AE279" s="46"/>
      <c r="AF279" s="46"/>
      <c r="AG279" s="46"/>
      <c r="AH279" s="46"/>
      <c r="AI279" s="46"/>
      <c r="AJ279" s="46"/>
      <c r="AK279" s="46"/>
      <c r="AL279" s="46"/>
      <c r="AM279" s="46"/>
      <c r="AN279" s="46"/>
      <c r="AO279" s="46"/>
      <c r="AP279" s="46"/>
      <c r="AQ279" s="46"/>
      <c r="AR279" s="46"/>
      <c r="AS279" s="46"/>
      <c r="AT279" s="46"/>
      <c r="AU279" s="46"/>
      <c r="AV279" s="46"/>
      <c r="AW279" s="46"/>
      <c r="AX279" s="46"/>
      <c r="AY279" s="46"/>
      <c r="AZ279" s="46"/>
      <c r="BA279" s="46"/>
      <c r="BB279" s="46"/>
      <c r="BC279" s="46"/>
      <c r="BD279" s="46"/>
      <c r="BE279" s="46"/>
      <c r="BF279" s="46"/>
      <c r="BG279" s="46"/>
      <c r="BH279" s="46"/>
      <c r="BI279" s="46"/>
      <c r="BJ279" s="46"/>
      <c r="BK279" s="46"/>
      <c r="BL279" s="46"/>
      <c r="BM279" s="46"/>
      <c r="BN279" s="46"/>
      <c r="BO279" s="46"/>
      <c r="BP279" s="46"/>
      <c r="BQ279" s="46"/>
      <c r="BR279" s="46"/>
      <c r="BS279" s="46"/>
      <c r="BT279" s="46"/>
      <c r="BU279" s="46"/>
      <c r="BV279" s="46"/>
      <c r="BW279" s="46"/>
      <c r="BX279" s="46"/>
      <c r="BY279" s="46"/>
      <c r="BZ279" s="46"/>
      <c r="CA279" s="46"/>
      <c r="CB279" s="46"/>
      <c r="CC279" s="46"/>
      <c r="CD279" s="46"/>
      <c r="CE279" s="46"/>
      <c r="CF279" s="46"/>
      <c r="CG279" s="46"/>
      <c r="CH279" s="46"/>
      <c r="CI279" s="46"/>
      <c r="CJ279" s="46"/>
      <c r="CK279" s="46"/>
      <c r="CL279" s="46"/>
      <c r="CM279" s="46"/>
      <c r="CN279" s="46"/>
      <c r="CO279" s="46"/>
      <c r="CP279" s="46"/>
      <c r="CQ279" s="46"/>
      <c r="CR279" s="46"/>
      <c r="CS279" s="46"/>
      <c r="CT279" s="46"/>
      <c r="CU279" s="46"/>
      <c r="CV279" s="46"/>
      <c r="CW279" s="46"/>
      <c r="CX279" s="46"/>
      <c r="CY279" s="46"/>
      <c r="CZ279" s="46"/>
      <c r="DA279" s="46"/>
      <c r="DB279" s="46"/>
      <c r="DC279" s="46"/>
      <c r="DD279" s="46"/>
      <c r="DE279" s="46"/>
      <c r="DF279" s="46"/>
      <c r="DG279" s="46"/>
      <c r="DH279" s="46"/>
      <c r="DI279" s="46"/>
      <c r="DJ279" s="46"/>
      <c r="DK279" s="46"/>
      <c r="DL279" s="46"/>
      <c r="DM279" s="46"/>
      <c r="DN279" s="46"/>
      <c r="DO279" s="46"/>
      <c r="DP279" s="46"/>
      <c r="DQ279"/>
      <c r="DR279"/>
      <c r="DS279"/>
      <c r="DT279"/>
      <c r="DU279"/>
      <c r="DV279"/>
      <c r="DW279"/>
      <c r="DX279"/>
      <c r="DY279"/>
      <c r="DZ279"/>
      <c r="EA279"/>
      <c r="EB279"/>
      <c r="EC279"/>
      <c r="ED279"/>
      <c r="EE279"/>
      <c r="EF279"/>
      <c r="EG279"/>
      <c r="EH279"/>
      <c r="EI279"/>
      <c r="EJ279"/>
      <c r="EK279"/>
      <c r="EL279"/>
      <c r="EM279"/>
      <c r="EN279"/>
      <c r="EO279"/>
      <c r="EP279"/>
      <c r="EQ279"/>
      <c r="ER279"/>
      <c r="ES279"/>
      <c r="ET279"/>
      <c r="EU279"/>
      <c r="EV279"/>
      <c r="EW279"/>
      <c r="EX279"/>
      <c r="EY279"/>
      <c r="EZ279"/>
      <c r="FA279"/>
      <c r="FB279"/>
      <c r="FC279"/>
      <c r="FD279"/>
      <c r="FE279"/>
      <c r="FF279"/>
      <c r="FG279"/>
      <c r="FH279"/>
      <c r="FI279"/>
      <c r="FJ279"/>
      <c r="FK279"/>
      <c r="FL279"/>
      <c r="FM279"/>
      <c r="FN279"/>
      <c r="FO279"/>
      <c r="FP279"/>
      <c r="FQ279"/>
      <c r="FR279"/>
      <c r="FS279"/>
      <c r="FT279"/>
      <c r="FU279"/>
      <c r="FV279"/>
      <c r="FW279"/>
      <c r="FX279"/>
      <c r="FY279"/>
      <c r="FZ279"/>
      <c r="GA279"/>
      <c r="GB279"/>
      <c r="GC279"/>
      <c r="GD279"/>
      <c r="GE279"/>
      <c r="GF279"/>
      <c r="GG279"/>
      <c r="GH279"/>
      <c r="GI279"/>
      <c r="GJ279"/>
      <c r="GK279"/>
      <c r="GL279"/>
      <c r="GM279"/>
      <c r="GN279"/>
      <c r="GO279"/>
      <c r="GP279"/>
      <c r="GQ279"/>
      <c r="GR279"/>
      <c r="GS279"/>
      <c r="GT279"/>
      <c r="GU279"/>
      <c r="GV279"/>
      <c r="GW279"/>
      <c r="GX279"/>
      <c r="GY279"/>
      <c r="GZ279"/>
      <c r="HA279"/>
      <c r="HB279"/>
      <c r="HC279"/>
      <c r="HD279"/>
      <c r="HE279"/>
      <c r="HF279"/>
      <c r="HG279"/>
      <c r="HH279"/>
      <c r="HI279"/>
      <c r="HJ279"/>
      <c r="HK279"/>
      <c r="HL279"/>
      <c r="HM279"/>
      <c r="HN279"/>
      <c r="HO279"/>
      <c r="HP279"/>
      <c r="HQ279"/>
      <c r="HR279"/>
      <c r="HS279"/>
      <c r="HT279"/>
      <c r="HU279"/>
      <c r="HV279"/>
      <c r="HW279"/>
      <c r="HX279"/>
      <c r="HY279"/>
      <c r="HZ279"/>
      <c r="IA279"/>
      <c r="IB279"/>
      <c r="IC279"/>
      <c r="ID279"/>
      <c r="IE279"/>
      <c r="IF279"/>
      <c r="IG279"/>
      <c r="IH279"/>
      <c r="II279"/>
      <c r="IJ279"/>
      <c r="IK279"/>
      <c r="IL279"/>
      <c r="IM279"/>
      <c r="IN279"/>
      <c r="IO279"/>
      <c r="IP279"/>
      <c r="IQ279"/>
      <c r="IR279"/>
      <c r="IS279"/>
      <c r="IT279"/>
      <c r="IU279"/>
      <c r="IV279"/>
      <c r="IW279"/>
      <c r="IX279"/>
      <c r="IY279"/>
      <c r="IZ279"/>
      <c r="JA279"/>
      <c r="JB279"/>
      <c r="JC279"/>
      <c r="JD279"/>
      <c r="JE279"/>
      <c r="JF279"/>
      <c r="JG279"/>
      <c r="JH279"/>
      <c r="JI279"/>
      <c r="JJ279"/>
      <c r="JK279"/>
      <c r="JL279"/>
      <c r="JM279"/>
      <c r="JN279"/>
      <c r="JO279"/>
      <c r="JP279"/>
      <c r="JQ279"/>
      <c r="JR279"/>
      <c r="JS279"/>
      <c r="JT279"/>
      <c r="JU279"/>
      <c r="JV279"/>
      <c r="JW279"/>
      <c r="JX279"/>
      <c r="JY279"/>
      <c r="JZ279"/>
      <c r="KA279"/>
      <c r="KB279"/>
      <c r="KC279"/>
      <c r="KD279"/>
      <c r="KE279"/>
      <c r="KF279"/>
      <c r="KG279"/>
      <c r="KH279"/>
      <c r="KI279"/>
      <c r="KJ279"/>
      <c r="KK279"/>
      <c r="KL279"/>
      <c r="KM279"/>
      <c r="KN279"/>
      <c r="KO279"/>
      <c r="KP279"/>
      <c r="KQ279"/>
      <c r="KR279"/>
      <c r="KS279"/>
      <c r="KT279"/>
      <c r="KU279"/>
      <c r="KV279"/>
      <c r="KW279"/>
      <c r="KX279"/>
      <c r="KY279"/>
      <c r="KZ279"/>
      <c r="LA279"/>
      <c r="LB279"/>
      <c r="LC279"/>
      <c r="LD279"/>
      <c r="LE279"/>
      <c r="LF279"/>
      <c r="LG279"/>
      <c r="LH279"/>
      <c r="LI279"/>
      <c r="LJ279"/>
      <c r="LK279"/>
      <c r="LL279"/>
      <c r="LM279"/>
      <c r="LN279"/>
      <c r="LO279"/>
      <c r="LP279"/>
      <c r="LQ279"/>
      <c r="LR279"/>
      <c r="LS279"/>
      <c r="LT279"/>
      <c r="LU279"/>
      <c r="LV279"/>
      <c r="LW279"/>
      <c r="LX279"/>
      <c r="LY279"/>
      <c r="LZ279"/>
      <c r="MA279"/>
      <c r="MB279"/>
      <c r="MC279"/>
      <c r="MD279"/>
      <c r="ME279"/>
      <c r="MF279"/>
      <c r="MG279"/>
      <c r="MH279"/>
      <c r="MI279"/>
      <c r="MJ279"/>
      <c r="MK279"/>
      <c r="ML279"/>
      <c r="MM279"/>
      <c r="MN279"/>
      <c r="MO279"/>
      <c r="MP279"/>
      <c r="MQ279"/>
      <c r="MR279"/>
      <c r="MS279"/>
      <c r="MT279"/>
      <c r="MU279"/>
      <c r="MV279"/>
      <c r="MW279"/>
      <c r="MX279"/>
      <c r="MY279"/>
      <c r="MZ279"/>
      <c r="NA279"/>
      <c r="NB279"/>
      <c r="NC279"/>
      <c r="ND279"/>
      <c r="NE279"/>
      <c r="NF279"/>
      <c r="NG279"/>
      <c r="NH279"/>
      <c r="NI279"/>
      <c r="NJ279"/>
      <c r="NK279"/>
      <c r="NL279"/>
      <c r="NM279"/>
      <c r="NN279"/>
      <c r="NO279"/>
      <c r="NP279"/>
      <c r="NQ279"/>
      <c r="NR279"/>
      <c r="NS279"/>
      <c r="NT279"/>
      <c r="NU279"/>
      <c r="NV279"/>
      <c r="NW279"/>
      <c r="NX279"/>
      <c r="NY279"/>
      <c r="NZ279"/>
      <c r="OA279"/>
      <c r="OB279"/>
      <c r="OC279"/>
      <c r="OD279"/>
      <c r="OE279"/>
      <c r="OF279"/>
      <c r="OG279"/>
      <c r="OH279"/>
      <c r="OI279"/>
      <c r="OJ279"/>
      <c r="OK279"/>
      <c r="OL279"/>
      <c r="OM279"/>
      <c r="ON279"/>
      <c r="OO279"/>
      <c r="OP279"/>
      <c r="OQ279"/>
      <c r="OR279"/>
      <c r="OS279"/>
      <c r="OT279"/>
      <c r="OU279"/>
      <c r="OV279"/>
      <c r="OW279"/>
      <c r="OX279"/>
      <c r="OY279"/>
      <c r="OZ279"/>
      <c r="PA279"/>
      <c r="PB279"/>
      <c r="PC279"/>
      <c r="PD279"/>
      <c r="PE279"/>
      <c r="PF279"/>
      <c r="PG279"/>
      <c r="PH279"/>
      <c r="PI279"/>
      <c r="PJ279"/>
      <c r="PK279"/>
      <c r="PL279"/>
      <c r="PM279"/>
      <c r="PN279"/>
      <c r="PO279"/>
      <c r="PP279"/>
      <c r="PQ279"/>
      <c r="PR279"/>
      <c r="PS279"/>
      <c r="PT279"/>
      <c r="PU279"/>
      <c r="PV279"/>
      <c r="PW279"/>
      <c r="PX279"/>
      <c r="PY279"/>
      <c r="PZ279"/>
      <c r="QA279"/>
      <c r="QB279"/>
      <c r="QC279"/>
      <c r="QD279"/>
      <c r="QE279"/>
      <c r="QF279"/>
      <c r="QG279"/>
      <c r="QH279"/>
      <c r="QI279"/>
      <c r="QJ279"/>
      <c r="QK279"/>
      <c r="QL279"/>
      <c r="QM279"/>
      <c r="QN279"/>
      <c r="QO279"/>
      <c r="QP279"/>
      <c r="QQ279"/>
      <c r="QR279"/>
      <c r="QS279"/>
      <c r="QT279"/>
      <c r="QU279"/>
      <c r="QV279"/>
      <c r="QW279"/>
      <c r="QX279"/>
      <c r="QY279"/>
      <c r="QZ279"/>
      <c r="RA279"/>
      <c r="RB279"/>
      <c r="RC279"/>
      <c r="RD279"/>
      <c r="RE279"/>
      <c r="RF279"/>
      <c r="RG279"/>
      <c r="RH279"/>
      <c r="RI279"/>
      <c r="RJ279"/>
      <c r="RK279"/>
      <c r="RL279"/>
      <c r="RM279"/>
      <c r="RN279"/>
      <c r="RO279"/>
      <c r="RP279"/>
      <c r="RQ279"/>
      <c r="RR279"/>
      <c r="RS279"/>
      <c r="RT279"/>
      <c r="RU279"/>
      <c r="RV279"/>
      <c r="RW279"/>
      <c r="RX279"/>
      <c r="RY279"/>
      <c r="RZ279"/>
      <c r="SA279"/>
      <c r="SB279"/>
      <c r="SC279"/>
      <c r="SD279"/>
      <c r="SE279"/>
      <c r="SF279"/>
      <c r="SG279"/>
      <c r="SH279"/>
      <c r="SI279"/>
      <c r="SJ279"/>
      <c r="SK279"/>
      <c r="SL279"/>
      <c r="SM279"/>
      <c r="SN279"/>
      <c r="SO279"/>
      <c r="SP279"/>
      <c r="SQ279"/>
      <c r="SR279"/>
      <c r="SS279"/>
      <c r="ST279"/>
      <c r="SU279"/>
      <c r="SV279"/>
      <c r="SW279"/>
      <c r="SX279"/>
      <c r="SY279"/>
      <c r="SZ279"/>
      <c r="TA279"/>
      <c r="TB279"/>
      <c r="TC279"/>
      <c r="TD279"/>
      <c r="TE279"/>
      <c r="TF279"/>
      <c r="TG279"/>
      <c r="TH279"/>
      <c r="TI279"/>
      <c r="TJ279"/>
      <c r="TK279"/>
      <c r="TL279"/>
      <c r="TM279"/>
      <c r="TN279"/>
      <c r="TO279"/>
      <c r="TP279"/>
      <c r="TQ279"/>
      <c r="TR279"/>
      <c r="TS279"/>
      <c r="TT279"/>
      <c r="TU279"/>
      <c r="TV279"/>
      <c r="TW279"/>
      <c r="TX279"/>
      <c r="TY279"/>
      <c r="TZ279"/>
      <c r="UA279"/>
      <c r="UB279"/>
      <c r="UC279"/>
      <c r="UD279"/>
      <c r="UE279"/>
      <c r="UF279"/>
      <c r="UG279"/>
      <c r="UH279"/>
      <c r="UI279"/>
      <c r="UJ279"/>
      <c r="UK279"/>
      <c r="UL279"/>
      <c r="UM279"/>
      <c r="UN279"/>
      <c r="UO279"/>
      <c r="UP279"/>
      <c r="UQ279"/>
      <c r="UR279"/>
      <c r="US279"/>
      <c r="UT279"/>
      <c r="UU279"/>
      <c r="UV279"/>
      <c r="UW279"/>
      <c r="UX279"/>
      <c r="UY279"/>
      <c r="UZ279"/>
      <c r="VA279"/>
      <c r="VB279"/>
      <c r="VC279"/>
      <c r="VD279"/>
      <c r="VE279"/>
      <c r="VF279"/>
      <c r="VG279"/>
      <c r="VH279"/>
      <c r="VI279"/>
      <c r="VJ279"/>
      <c r="VK279"/>
      <c r="VL279"/>
      <c r="VM279"/>
      <c r="VN279"/>
      <c r="VO279"/>
      <c r="VP279"/>
      <c r="VQ279"/>
      <c r="VR279"/>
      <c r="VS279"/>
      <c r="VT279"/>
      <c r="VU279"/>
      <c r="VV279"/>
      <c r="VW279"/>
      <c r="VX279"/>
      <c r="VY279"/>
      <c r="VZ279"/>
      <c r="WA279"/>
      <c r="WB279"/>
      <c r="WC279"/>
      <c r="WD279"/>
      <c r="WE279"/>
      <c r="WF279"/>
      <c r="WG279"/>
      <c r="WH279"/>
      <c r="WI279"/>
      <c r="WJ279"/>
      <c r="WK279"/>
      <c r="WL279"/>
      <c r="WM279"/>
      <c r="WN279"/>
      <c r="WO279"/>
      <c r="WP279"/>
      <c r="WQ279"/>
      <c r="WR279"/>
      <c r="WS279"/>
      <c r="WT279"/>
      <c r="WU279"/>
      <c r="WV279"/>
      <c r="WW279"/>
      <c r="WX279"/>
      <c r="WY279"/>
      <c r="WZ279"/>
      <c r="XA279"/>
      <c r="XB279"/>
      <c r="XC279"/>
      <c r="XD279"/>
      <c r="XE279"/>
      <c r="XF279"/>
      <c r="XG279"/>
      <c r="XH279"/>
      <c r="XI279"/>
      <c r="XJ279"/>
      <c r="XK279"/>
      <c r="XL279"/>
      <c r="XM279"/>
      <c r="XN279"/>
      <c r="XO279"/>
      <c r="XP279"/>
      <c r="XQ279"/>
      <c r="XR279"/>
      <c r="XS279"/>
      <c r="XT279"/>
      <c r="XU279"/>
      <c r="XV279"/>
      <c r="XW279"/>
      <c r="XX279"/>
      <c r="XY279"/>
      <c r="XZ279"/>
      <c r="YA279"/>
      <c r="YB279"/>
      <c r="YC279"/>
      <c r="YD279"/>
      <c r="YE279"/>
      <c r="YF279"/>
      <c r="YG279"/>
      <c r="YH279"/>
      <c r="YI279"/>
      <c r="YJ279"/>
      <c r="YK279"/>
      <c r="YL279"/>
      <c r="YM279"/>
      <c r="YN279"/>
      <c r="YO279"/>
      <c r="YP279"/>
      <c r="YQ279"/>
      <c r="YR279"/>
      <c r="YS279"/>
      <c r="YT279"/>
      <c r="YU279"/>
      <c r="YV279"/>
      <c r="YW279"/>
      <c r="YX279"/>
      <c r="YY279"/>
      <c r="YZ279"/>
      <c r="ZA279"/>
      <c r="ZB279"/>
      <c r="ZC279"/>
      <c r="ZD279"/>
      <c r="ZE279"/>
      <c r="ZF279"/>
      <c r="ZG279"/>
      <c r="ZH279"/>
      <c r="ZI279"/>
      <c r="ZJ279"/>
      <c r="ZK279"/>
      <c r="ZL279"/>
      <c r="ZM279"/>
      <c r="ZN279"/>
      <c r="ZO279"/>
      <c r="ZP279"/>
      <c r="ZQ279"/>
      <c r="ZR279"/>
      <c r="ZS279"/>
      <c r="ZT279"/>
      <c r="ZU279"/>
      <c r="ZV279"/>
      <c r="ZW279"/>
      <c r="ZX279"/>
      <c r="ZY279"/>
      <c r="ZZ279" s="52"/>
      <c r="AAA279" s="192"/>
      <c r="AAD279" s="90"/>
      <c r="AAE279" s="520">
        <f>IF(AND(S.AC.InvolveMeeting4="Y",S.AC.CommitteeInvolved="Y"),1,0)</f>
        <v>0</v>
      </c>
      <c r="AAF279" s="90"/>
      <c r="AAG279" s="73">
        <f>WORKDAY(S.AC.DateMeeting4-13,-1,S.DDL_DEQClosed)</f>
        <v>2</v>
      </c>
      <c r="AAH279" s="73">
        <f t="shared" ref="AAH279" si="223">G279</f>
        <v>2</v>
      </c>
      <c r="AAI279" s="60"/>
      <c r="AAJ279" s="55"/>
      <c r="AAK279" s="39"/>
      <c r="AAL279" s="90"/>
    </row>
    <row r="280" spans="1:714" s="23" customFormat="1" ht="15" hidden="1" customHeight="1" outlineLevel="2">
      <c r="A280" s="171"/>
      <c r="B280" s="384" t="str">
        <f>AAK280</f>
        <v>AndreaRW coordinates or drafts:</v>
      </c>
      <c r="C280" s="346"/>
      <c r="D280" s="374"/>
      <c r="E280" s="350"/>
      <c r="F280" s="350"/>
      <c r="G280" s="346"/>
      <c r="H280" s="409"/>
      <c r="I280" s="244"/>
      <c r="J280" s="193"/>
      <c r="K280" s="193"/>
      <c r="L280" s="46"/>
      <c r="M280" s="46"/>
      <c r="N280" s="46"/>
      <c r="O280" s="46"/>
      <c r="P280" s="46"/>
      <c r="Q280" s="46"/>
      <c r="R280" s="46"/>
      <c r="S280" s="46"/>
      <c r="T280" s="46"/>
      <c r="U280" s="46"/>
      <c r="V280" s="46"/>
      <c r="W280" s="46"/>
      <c r="X280" s="46"/>
      <c r="Y280" s="46"/>
      <c r="Z280" s="46"/>
      <c r="AA280" s="46"/>
      <c r="AB280" s="46"/>
      <c r="AC280" s="46"/>
      <c r="AD280" s="46"/>
      <c r="AE280" s="46"/>
      <c r="AF280" s="46"/>
      <c r="AG280" s="46"/>
      <c r="AH280" s="46"/>
      <c r="AI280" s="46"/>
      <c r="AJ280" s="46"/>
      <c r="AK280" s="46"/>
      <c r="AL280" s="46"/>
      <c r="AM280" s="46"/>
      <c r="AN280" s="46"/>
      <c r="AO280" s="46"/>
      <c r="AP280" s="46"/>
      <c r="AQ280" s="46"/>
      <c r="AR280" s="46"/>
      <c r="AS280" s="46"/>
      <c r="AT280" s="46"/>
      <c r="AU280" s="46"/>
      <c r="AV280" s="46"/>
      <c r="AW280" s="46"/>
      <c r="AX280" s="46"/>
      <c r="AY280" s="46"/>
      <c r="AZ280" s="46"/>
      <c r="BA280" s="46"/>
      <c r="BB280" s="46"/>
      <c r="BC280" s="46"/>
      <c r="BD280" s="46"/>
      <c r="BE280" s="46"/>
      <c r="BF280" s="46"/>
      <c r="BG280" s="46"/>
      <c r="BH280" s="46"/>
      <c r="BI280" s="46"/>
      <c r="BJ280" s="46"/>
      <c r="BK280" s="46"/>
      <c r="BL280" s="46"/>
      <c r="BM280" s="46"/>
      <c r="BN280" s="46"/>
      <c r="BO280" s="46"/>
      <c r="BP280" s="46"/>
      <c r="BQ280" s="46"/>
      <c r="BR280" s="46"/>
      <c r="BS280" s="46"/>
      <c r="BT280" s="46"/>
      <c r="BU280" s="46"/>
      <c r="BV280" s="46"/>
      <c r="BW280" s="46"/>
      <c r="BX280" s="46"/>
      <c r="BY280" s="46"/>
      <c r="BZ280" s="46"/>
      <c r="CA280" s="46"/>
      <c r="CB280" s="46"/>
      <c r="CC280" s="46"/>
      <c r="CD280" s="46"/>
      <c r="CE280" s="46"/>
      <c r="CF280" s="46"/>
      <c r="CG280" s="46"/>
      <c r="CH280" s="46"/>
      <c r="CI280" s="46"/>
      <c r="CJ280" s="46"/>
      <c r="CK280" s="46"/>
      <c r="CL280" s="46"/>
      <c r="CM280" s="46"/>
      <c r="CN280" s="46"/>
      <c r="CO280" s="46"/>
      <c r="CP280" s="46"/>
      <c r="CQ280" s="46"/>
      <c r="CR280" s="46"/>
      <c r="CS280" s="46"/>
      <c r="CT280" s="46"/>
      <c r="CU280" s="46"/>
      <c r="CV280" s="46"/>
      <c r="CW280" s="46"/>
      <c r="CX280" s="46"/>
      <c r="CY280" s="46"/>
      <c r="CZ280" s="46"/>
      <c r="DA280" s="46"/>
      <c r="DB280" s="46"/>
      <c r="DC280" s="46"/>
      <c r="DD280" s="46"/>
      <c r="DE280" s="46"/>
      <c r="DF280" s="46"/>
      <c r="DG280" s="46"/>
      <c r="DH280" s="46"/>
      <c r="DI280" s="46"/>
      <c r="DJ280" s="46"/>
      <c r="DK280" s="46"/>
      <c r="DL280" s="46"/>
      <c r="DM280" s="46"/>
      <c r="DN280" s="46"/>
      <c r="DO280" s="46"/>
      <c r="DP280" s="46"/>
      <c r="DQ280"/>
      <c r="DR280"/>
      <c r="DS280"/>
      <c r="DT280"/>
      <c r="DU280"/>
      <c r="DV280"/>
      <c r="DW280"/>
      <c r="DX280"/>
      <c r="DY280"/>
      <c r="DZ280"/>
      <c r="EA280"/>
      <c r="EB280"/>
      <c r="EC280"/>
      <c r="ED280"/>
      <c r="EE280"/>
      <c r="EF280"/>
      <c r="EG280"/>
      <c r="EH280"/>
      <c r="EI280"/>
      <c r="EJ280"/>
      <c r="EK280"/>
      <c r="EL280"/>
      <c r="EM280"/>
      <c r="EN280"/>
      <c r="EO280"/>
      <c r="EP280"/>
      <c r="EQ280"/>
      <c r="ER280"/>
      <c r="ES280"/>
      <c r="ET280"/>
      <c r="EU280"/>
      <c r="EV280"/>
      <c r="EW280"/>
      <c r="EX280"/>
      <c r="EY280"/>
      <c r="EZ280"/>
      <c r="FA280"/>
      <c r="FB280"/>
      <c r="FC280"/>
      <c r="FD280"/>
      <c r="FE280"/>
      <c r="FF280"/>
      <c r="FG280"/>
      <c r="FH280"/>
      <c r="FI280"/>
      <c r="FJ280"/>
      <c r="FK280"/>
      <c r="FL280"/>
      <c r="FM280"/>
      <c r="FN280"/>
      <c r="FO280"/>
      <c r="FP280"/>
      <c r="FQ280"/>
      <c r="FR280"/>
      <c r="FS280"/>
      <c r="FT280"/>
      <c r="FU280"/>
      <c r="FV280"/>
      <c r="FW280"/>
      <c r="FX280"/>
      <c r="FY280"/>
      <c r="FZ280"/>
      <c r="GA280"/>
      <c r="GB280"/>
      <c r="GC280"/>
      <c r="GD280"/>
      <c r="GE280"/>
      <c r="GF280"/>
      <c r="GG280"/>
      <c r="GH280"/>
      <c r="GI280"/>
      <c r="GJ280"/>
      <c r="GK280"/>
      <c r="GL280"/>
      <c r="GM280"/>
      <c r="GN280"/>
      <c r="GO280"/>
      <c r="GP280"/>
      <c r="GQ280"/>
      <c r="GR280"/>
      <c r="GS280"/>
      <c r="GT280"/>
      <c r="GU280"/>
      <c r="GV280"/>
      <c r="GW280"/>
      <c r="GX280"/>
      <c r="GY280"/>
      <c r="GZ280"/>
      <c r="HA280"/>
      <c r="HB280"/>
      <c r="HC280"/>
      <c r="HD280"/>
      <c r="HE280"/>
      <c r="HF280"/>
      <c r="HG280"/>
      <c r="HH280"/>
      <c r="HI280"/>
      <c r="HJ280"/>
      <c r="HK280"/>
      <c r="HL280"/>
      <c r="HM280"/>
      <c r="HN280"/>
      <c r="HO280"/>
      <c r="HP280"/>
      <c r="HQ280"/>
      <c r="HR280"/>
      <c r="HS280"/>
      <c r="HT280"/>
      <c r="HU280"/>
      <c r="HV280"/>
      <c r="HW280"/>
      <c r="HX280"/>
      <c r="HY280"/>
      <c r="HZ280"/>
      <c r="IA280"/>
      <c r="IB280"/>
      <c r="IC280"/>
      <c r="ID280"/>
      <c r="IE280"/>
      <c r="IF280"/>
      <c r="IG280"/>
      <c r="IH280"/>
      <c r="II280"/>
      <c r="IJ280"/>
      <c r="IK280"/>
      <c r="IL280"/>
      <c r="IM280"/>
      <c r="IN280"/>
      <c r="IO280"/>
      <c r="IP280"/>
      <c r="IQ280"/>
      <c r="IR280"/>
      <c r="IS280"/>
      <c r="IT280"/>
      <c r="IU280"/>
      <c r="IV280"/>
      <c r="IW280"/>
      <c r="IX280"/>
      <c r="IY280"/>
      <c r="IZ280"/>
      <c r="JA280"/>
      <c r="JB280"/>
      <c r="JC280"/>
      <c r="JD280"/>
      <c r="JE280"/>
      <c r="JF280"/>
      <c r="JG280"/>
      <c r="JH280"/>
      <c r="JI280"/>
      <c r="JJ280"/>
      <c r="JK280"/>
      <c r="JL280"/>
      <c r="JM280"/>
      <c r="JN280"/>
      <c r="JO280"/>
      <c r="JP280"/>
      <c r="JQ280"/>
      <c r="JR280"/>
      <c r="JS280"/>
      <c r="JT280"/>
      <c r="JU280"/>
      <c r="JV280"/>
      <c r="JW280"/>
      <c r="JX280"/>
      <c r="JY280"/>
      <c r="JZ280"/>
      <c r="KA280"/>
      <c r="KB280"/>
      <c r="KC280"/>
      <c r="KD280"/>
      <c r="KE280"/>
      <c r="KF280"/>
      <c r="KG280"/>
      <c r="KH280"/>
      <c r="KI280"/>
      <c r="KJ280"/>
      <c r="KK280"/>
      <c r="KL280"/>
      <c r="KM280"/>
      <c r="KN280"/>
      <c r="KO280"/>
      <c r="KP280"/>
      <c r="KQ280"/>
      <c r="KR280"/>
      <c r="KS280"/>
      <c r="KT280"/>
      <c r="KU280"/>
      <c r="KV280"/>
      <c r="KW280"/>
      <c r="KX280"/>
      <c r="KY280"/>
      <c r="KZ280"/>
      <c r="LA280"/>
      <c r="LB280"/>
      <c r="LC280"/>
      <c r="LD280"/>
      <c r="LE280"/>
      <c r="LF280"/>
      <c r="LG280"/>
      <c r="LH280"/>
      <c r="LI280"/>
      <c r="LJ280"/>
      <c r="LK280"/>
      <c r="LL280"/>
      <c r="LM280"/>
      <c r="LN280"/>
      <c r="LO280"/>
      <c r="LP280"/>
      <c r="LQ280"/>
      <c r="LR280"/>
      <c r="LS280"/>
      <c r="LT280"/>
      <c r="LU280"/>
      <c r="LV280"/>
      <c r="LW280"/>
      <c r="LX280"/>
      <c r="LY280"/>
      <c r="LZ280"/>
      <c r="MA280"/>
      <c r="MB280"/>
      <c r="MC280"/>
      <c r="MD280"/>
      <c r="ME280"/>
      <c r="MF280"/>
      <c r="MG280"/>
      <c r="MH280"/>
      <c r="MI280"/>
      <c r="MJ280"/>
      <c r="MK280"/>
      <c r="ML280"/>
      <c r="MM280"/>
      <c r="MN280"/>
      <c r="MO280"/>
      <c r="MP280"/>
      <c r="MQ280"/>
      <c r="MR280"/>
      <c r="MS280"/>
      <c r="MT280"/>
      <c r="MU280"/>
      <c r="MV280"/>
      <c r="MW280"/>
      <c r="MX280"/>
      <c r="MY280"/>
      <c r="MZ280"/>
      <c r="NA280"/>
      <c r="NB280"/>
      <c r="NC280"/>
      <c r="ND280"/>
      <c r="NE280"/>
      <c r="NF280"/>
      <c r="NG280"/>
      <c r="NH280"/>
      <c r="NI280"/>
      <c r="NJ280"/>
      <c r="NK280"/>
      <c r="NL280"/>
      <c r="NM280"/>
      <c r="NN280"/>
      <c r="NO280"/>
      <c r="NP280"/>
      <c r="NQ280"/>
      <c r="NR280"/>
      <c r="NS280"/>
      <c r="NT280"/>
      <c r="NU280"/>
      <c r="NV280"/>
      <c r="NW280"/>
      <c r="NX280"/>
      <c r="NY280"/>
      <c r="NZ280"/>
      <c r="OA280"/>
      <c r="OB280"/>
      <c r="OC280"/>
      <c r="OD280"/>
      <c r="OE280"/>
      <c r="OF280"/>
      <c r="OG280"/>
      <c r="OH280"/>
      <c r="OI280"/>
      <c r="OJ280"/>
      <c r="OK280"/>
      <c r="OL280"/>
      <c r="OM280"/>
      <c r="ON280"/>
      <c r="OO280"/>
      <c r="OP280"/>
      <c r="OQ280"/>
      <c r="OR280"/>
      <c r="OS280"/>
      <c r="OT280"/>
      <c r="OU280"/>
      <c r="OV280"/>
      <c r="OW280"/>
      <c r="OX280"/>
      <c r="OY280"/>
      <c r="OZ280"/>
      <c r="PA280"/>
      <c r="PB280"/>
      <c r="PC280"/>
      <c r="PD280"/>
      <c r="PE280"/>
      <c r="PF280"/>
      <c r="PG280"/>
      <c r="PH280"/>
      <c r="PI280"/>
      <c r="PJ280"/>
      <c r="PK280"/>
      <c r="PL280"/>
      <c r="PM280"/>
      <c r="PN280"/>
      <c r="PO280"/>
      <c r="PP280"/>
      <c r="PQ280"/>
      <c r="PR280"/>
      <c r="PS280"/>
      <c r="PT280"/>
      <c r="PU280"/>
      <c r="PV280"/>
      <c r="PW280"/>
      <c r="PX280"/>
      <c r="PY280"/>
      <c r="PZ280"/>
      <c r="QA280"/>
      <c r="QB280"/>
      <c r="QC280"/>
      <c r="QD280"/>
      <c r="QE280"/>
      <c r="QF280"/>
      <c r="QG280"/>
      <c r="QH280"/>
      <c r="QI280"/>
      <c r="QJ280"/>
      <c r="QK280"/>
      <c r="QL280"/>
      <c r="QM280"/>
      <c r="QN280"/>
      <c r="QO280"/>
      <c r="QP280"/>
      <c r="QQ280"/>
      <c r="QR280"/>
      <c r="QS280"/>
      <c r="QT280"/>
      <c r="QU280"/>
      <c r="QV280"/>
      <c r="QW280"/>
      <c r="QX280"/>
      <c r="QY280"/>
      <c r="QZ280"/>
      <c r="RA280"/>
      <c r="RB280"/>
      <c r="RC280"/>
      <c r="RD280"/>
      <c r="RE280"/>
      <c r="RF280"/>
      <c r="RG280"/>
      <c r="RH280"/>
      <c r="RI280"/>
      <c r="RJ280"/>
      <c r="RK280"/>
      <c r="RL280"/>
      <c r="RM280"/>
      <c r="RN280"/>
      <c r="RO280"/>
      <c r="RP280"/>
      <c r="RQ280"/>
      <c r="RR280"/>
      <c r="RS280"/>
      <c r="RT280"/>
      <c r="RU280"/>
      <c r="RV280"/>
      <c r="RW280"/>
      <c r="RX280"/>
      <c r="RY280"/>
      <c r="RZ280"/>
      <c r="SA280"/>
      <c r="SB280"/>
      <c r="SC280"/>
      <c r="SD280"/>
      <c r="SE280"/>
      <c r="SF280"/>
      <c r="SG280"/>
      <c r="SH280"/>
      <c r="SI280"/>
      <c r="SJ280"/>
      <c r="SK280"/>
      <c r="SL280"/>
      <c r="SM280"/>
      <c r="SN280"/>
      <c r="SO280"/>
      <c r="SP280"/>
      <c r="SQ280"/>
      <c r="SR280"/>
      <c r="SS280"/>
      <c r="ST280"/>
      <c r="SU280"/>
      <c r="SV280"/>
      <c r="SW280"/>
      <c r="SX280"/>
      <c r="SY280"/>
      <c r="SZ280"/>
      <c r="TA280"/>
      <c r="TB280"/>
      <c r="TC280"/>
      <c r="TD280"/>
      <c r="TE280"/>
      <c r="TF280"/>
      <c r="TG280"/>
      <c r="TH280"/>
      <c r="TI280"/>
      <c r="TJ280"/>
      <c r="TK280"/>
      <c r="TL280"/>
      <c r="TM280"/>
      <c r="TN280"/>
      <c r="TO280"/>
      <c r="TP280"/>
      <c r="TQ280"/>
      <c r="TR280"/>
      <c r="TS280"/>
      <c r="TT280"/>
      <c r="TU280"/>
      <c r="TV280"/>
      <c r="TW280"/>
      <c r="TX280"/>
      <c r="TY280"/>
      <c r="TZ280"/>
      <c r="UA280"/>
      <c r="UB280"/>
      <c r="UC280"/>
      <c r="UD280"/>
      <c r="UE280"/>
      <c r="UF280"/>
      <c r="UG280"/>
      <c r="UH280"/>
      <c r="UI280"/>
      <c r="UJ280"/>
      <c r="UK280"/>
      <c r="UL280"/>
      <c r="UM280"/>
      <c r="UN280"/>
      <c r="UO280"/>
      <c r="UP280"/>
      <c r="UQ280"/>
      <c r="UR280"/>
      <c r="US280"/>
      <c r="UT280"/>
      <c r="UU280"/>
      <c r="UV280"/>
      <c r="UW280"/>
      <c r="UX280"/>
      <c r="UY280"/>
      <c r="UZ280"/>
      <c r="VA280"/>
      <c r="VB280"/>
      <c r="VC280"/>
      <c r="VD280"/>
      <c r="VE280"/>
      <c r="VF280"/>
      <c r="VG280"/>
      <c r="VH280"/>
      <c r="VI280"/>
      <c r="VJ280"/>
      <c r="VK280"/>
      <c r="VL280"/>
      <c r="VM280"/>
      <c r="VN280"/>
      <c r="VO280"/>
      <c r="VP280"/>
      <c r="VQ280"/>
      <c r="VR280"/>
      <c r="VS280"/>
      <c r="VT280"/>
      <c r="VU280"/>
      <c r="VV280"/>
      <c r="VW280"/>
      <c r="VX280"/>
      <c r="VY280"/>
      <c r="VZ280"/>
      <c r="WA280"/>
      <c r="WB280"/>
      <c r="WC280"/>
      <c r="WD280"/>
      <c r="WE280"/>
      <c r="WF280"/>
      <c r="WG280"/>
      <c r="WH280"/>
      <c r="WI280"/>
      <c r="WJ280"/>
      <c r="WK280"/>
      <c r="WL280"/>
      <c r="WM280"/>
      <c r="WN280"/>
      <c r="WO280"/>
      <c r="WP280"/>
      <c r="WQ280"/>
      <c r="WR280"/>
      <c r="WS280"/>
      <c r="WT280"/>
      <c r="WU280"/>
      <c r="WV280"/>
      <c r="WW280"/>
      <c r="WX280"/>
      <c r="WY280"/>
      <c r="WZ280"/>
      <c r="XA280"/>
      <c r="XB280"/>
      <c r="XC280"/>
      <c r="XD280"/>
      <c r="XE280"/>
      <c r="XF280"/>
      <c r="XG280"/>
      <c r="XH280"/>
      <c r="XI280"/>
      <c r="XJ280"/>
      <c r="XK280"/>
      <c r="XL280"/>
      <c r="XM280"/>
      <c r="XN280"/>
      <c r="XO280"/>
      <c r="XP280"/>
      <c r="XQ280"/>
      <c r="XR280"/>
      <c r="XS280"/>
      <c r="XT280"/>
      <c r="XU280"/>
      <c r="XV280"/>
      <c r="XW280"/>
      <c r="XX280"/>
      <c r="XY280"/>
      <c r="XZ280"/>
      <c r="YA280"/>
      <c r="YB280"/>
      <c r="YC280"/>
      <c r="YD280"/>
      <c r="YE280"/>
      <c r="YF280"/>
      <c r="YG280"/>
      <c r="YH280"/>
      <c r="YI280"/>
      <c r="YJ280"/>
      <c r="YK280"/>
      <c r="YL280"/>
      <c r="YM280"/>
      <c r="YN280"/>
      <c r="YO280"/>
      <c r="YP280"/>
      <c r="YQ280"/>
      <c r="YR280"/>
      <c r="YS280"/>
      <c r="YT280"/>
      <c r="YU280"/>
      <c r="YV280"/>
      <c r="YW280"/>
      <c r="YX280"/>
      <c r="YY280"/>
      <c r="YZ280"/>
      <c r="ZA280"/>
      <c r="ZB280"/>
      <c r="ZC280"/>
      <c r="ZD280"/>
      <c r="ZE280"/>
      <c r="ZF280"/>
      <c r="ZG280"/>
      <c r="ZH280"/>
      <c r="ZI280"/>
      <c r="ZJ280"/>
      <c r="ZK280"/>
      <c r="ZL280"/>
      <c r="ZM280"/>
      <c r="ZN280"/>
      <c r="ZO280"/>
      <c r="ZP280"/>
      <c r="ZQ280"/>
      <c r="ZR280"/>
      <c r="ZS280"/>
      <c r="ZT280"/>
      <c r="ZU280"/>
      <c r="ZV280"/>
      <c r="ZW280"/>
      <c r="ZX280"/>
      <c r="ZY280"/>
      <c r="ZZ280" s="52"/>
      <c r="AAA280" s="192"/>
      <c r="AAD280" s="90"/>
      <c r="AAE280" s="520">
        <f>IF(AND(S.AC.InvolveMeeting4="Y",S.AC.CommitteeInvolved="Y"),1,0)</f>
        <v>0</v>
      </c>
      <c r="AAF280" s="190" t="s">
        <v>52</v>
      </c>
      <c r="AAG280" s="60"/>
      <c r="AAH280" s="71"/>
      <c r="AAI280" s="71"/>
      <c r="AAJ280" s="55"/>
      <c r="AAK280" s="80" t="str">
        <f>S.Staff.Lead&amp;" coordinates or drafts:"</f>
        <v>AndreaRW coordinates or drafts:</v>
      </c>
      <c r="AAL280" s="90"/>
    </row>
    <row r="281" spans="1:714" s="23" customFormat="1" ht="15" hidden="1" customHeight="1" outlineLevel="2">
      <c r="A281" s="171"/>
      <c r="B281" s="437" t="str">
        <f>AAK281</f>
        <v>* AC.AGENDA.01.16.00, gets team agreement</v>
      </c>
      <c r="C281" s="790" t="str">
        <f>HYPERLINK("\\deq000\templates\General\Agenda Template.dotx","i")</f>
        <v>i</v>
      </c>
      <c r="D281" s="511"/>
      <c r="E281" s="342">
        <f t="shared" ref="E281:E284" si="224">NETWORKDAYS(G281,H281,S.DDL_DEQClosed)</f>
        <v>1</v>
      </c>
      <c r="F281" s="457">
        <f t="shared" ref="F281:F284" ca="1" si="225">IF(YEAR(H281)&gt;2000,NETWORKDAYS(TODAY(),H281,S.DDL_DEQClosed),0)</f>
        <v>0</v>
      </c>
      <c r="G281" s="451">
        <f t="shared" ref="G281:G288" si="226">AAG281</f>
        <v>2</v>
      </c>
      <c r="H281" s="343">
        <f t="shared" ref="H281:H284" si="227">AAH281</f>
        <v>2</v>
      </c>
      <c r="I281" s="244"/>
      <c r="J281" s="193"/>
      <c r="K281" s="193"/>
      <c r="L281" s="46"/>
      <c r="M281" s="46"/>
      <c r="N281" s="46"/>
      <c r="O281" s="46"/>
      <c r="P281" s="46"/>
      <c r="Q281" s="46"/>
      <c r="R281" s="46"/>
      <c r="S281" s="46"/>
      <c r="T281" s="46"/>
      <c r="U281" s="46"/>
      <c r="V281" s="46"/>
      <c r="W281" s="46"/>
      <c r="X281" s="46"/>
      <c r="Y281" s="46"/>
      <c r="Z281" s="46"/>
      <c r="AA281" s="46"/>
      <c r="AB281" s="46"/>
      <c r="AC281" s="46"/>
      <c r="AD281" s="46"/>
      <c r="AE281" s="46"/>
      <c r="AF281" s="46"/>
      <c r="AG281" s="46"/>
      <c r="AH281" s="46"/>
      <c r="AI281" s="46"/>
      <c r="AJ281" s="46"/>
      <c r="AK281" s="46"/>
      <c r="AL281" s="46"/>
      <c r="AM281" s="46"/>
      <c r="AN281" s="46"/>
      <c r="AO281" s="46"/>
      <c r="AP281" s="46"/>
      <c r="AQ281" s="46"/>
      <c r="AR281" s="46"/>
      <c r="AS281" s="46"/>
      <c r="AT281" s="46"/>
      <c r="AU281" s="46"/>
      <c r="AV281" s="46"/>
      <c r="AW281" s="46"/>
      <c r="AX281" s="46"/>
      <c r="AY281" s="46"/>
      <c r="AZ281" s="46"/>
      <c r="BA281" s="46"/>
      <c r="BB281" s="46"/>
      <c r="BC281" s="46"/>
      <c r="BD281" s="46"/>
      <c r="BE281" s="46"/>
      <c r="BF281" s="46"/>
      <c r="BG281" s="46"/>
      <c r="BH281" s="46"/>
      <c r="BI281" s="46"/>
      <c r="BJ281" s="46"/>
      <c r="BK281" s="46"/>
      <c r="BL281" s="46"/>
      <c r="BM281" s="46"/>
      <c r="BN281" s="46"/>
      <c r="BO281" s="46"/>
      <c r="BP281" s="46"/>
      <c r="BQ281" s="46"/>
      <c r="BR281" s="46"/>
      <c r="BS281" s="46"/>
      <c r="BT281" s="46"/>
      <c r="BU281" s="46"/>
      <c r="BV281" s="46"/>
      <c r="BW281" s="46"/>
      <c r="BX281" s="46"/>
      <c r="BY281" s="46"/>
      <c r="BZ281" s="46"/>
      <c r="CA281" s="46"/>
      <c r="CB281" s="46"/>
      <c r="CC281" s="46"/>
      <c r="CD281" s="46"/>
      <c r="CE281" s="46"/>
      <c r="CF281" s="46"/>
      <c r="CG281" s="46"/>
      <c r="CH281" s="46"/>
      <c r="CI281" s="46"/>
      <c r="CJ281" s="46"/>
      <c r="CK281" s="46"/>
      <c r="CL281" s="46"/>
      <c r="CM281" s="46"/>
      <c r="CN281" s="46"/>
      <c r="CO281" s="46"/>
      <c r="CP281" s="46"/>
      <c r="CQ281" s="46"/>
      <c r="CR281" s="46"/>
      <c r="CS281" s="46"/>
      <c r="CT281" s="46"/>
      <c r="CU281" s="46"/>
      <c r="CV281" s="46"/>
      <c r="CW281" s="46"/>
      <c r="CX281" s="46"/>
      <c r="CY281" s="46"/>
      <c r="CZ281" s="46"/>
      <c r="DA281" s="46"/>
      <c r="DB281" s="46"/>
      <c r="DC281" s="46"/>
      <c r="DD281" s="46"/>
      <c r="DE281" s="46"/>
      <c r="DF281" s="46"/>
      <c r="DG281" s="46"/>
      <c r="DH281" s="46"/>
      <c r="DI281" s="46"/>
      <c r="DJ281" s="46"/>
      <c r="DK281" s="46"/>
      <c r="DL281" s="46"/>
      <c r="DM281" s="46"/>
      <c r="DN281" s="46"/>
      <c r="DO281" s="46"/>
      <c r="DP281" s="46"/>
      <c r="DQ281"/>
      <c r="DR281"/>
      <c r="DS281"/>
      <c r="DT281"/>
      <c r="DU281"/>
      <c r="DV281"/>
      <c r="DW281"/>
      <c r="DX281"/>
      <c r="DY281"/>
      <c r="DZ281"/>
      <c r="EA281"/>
      <c r="EB281"/>
      <c r="EC281"/>
      <c r="ED281"/>
      <c r="EE281"/>
      <c r="EF281"/>
      <c r="EG281"/>
      <c r="EH281"/>
      <c r="EI281"/>
      <c r="EJ281"/>
      <c r="EK281"/>
      <c r="EL281"/>
      <c r="EM281"/>
      <c r="EN281"/>
      <c r="EO281"/>
      <c r="EP281"/>
      <c r="EQ281"/>
      <c r="ER281"/>
      <c r="ES281"/>
      <c r="ET281"/>
      <c r="EU281"/>
      <c r="EV281"/>
      <c r="EW281"/>
      <c r="EX281"/>
      <c r="EY281"/>
      <c r="EZ281"/>
      <c r="FA281"/>
      <c r="FB281"/>
      <c r="FC281"/>
      <c r="FD281"/>
      <c r="FE281"/>
      <c r="FF281"/>
      <c r="FG281"/>
      <c r="FH281"/>
      <c r="FI281"/>
      <c r="FJ281"/>
      <c r="FK281"/>
      <c r="FL281"/>
      <c r="FM281"/>
      <c r="FN281"/>
      <c r="FO281"/>
      <c r="FP281"/>
      <c r="FQ281"/>
      <c r="FR281"/>
      <c r="FS281"/>
      <c r="FT281"/>
      <c r="FU281"/>
      <c r="FV281"/>
      <c r="FW281"/>
      <c r="FX281"/>
      <c r="FY281"/>
      <c r="FZ281"/>
      <c r="GA281"/>
      <c r="GB281"/>
      <c r="GC281"/>
      <c r="GD281"/>
      <c r="GE281"/>
      <c r="GF281"/>
      <c r="GG281"/>
      <c r="GH281"/>
      <c r="GI281"/>
      <c r="GJ281"/>
      <c r="GK281"/>
      <c r="GL281"/>
      <c r="GM281"/>
      <c r="GN281"/>
      <c r="GO281"/>
      <c r="GP281"/>
      <c r="GQ281"/>
      <c r="GR281"/>
      <c r="GS281"/>
      <c r="GT281"/>
      <c r="GU281"/>
      <c r="GV281"/>
      <c r="GW281"/>
      <c r="GX281"/>
      <c r="GY281"/>
      <c r="GZ281"/>
      <c r="HA281"/>
      <c r="HB281"/>
      <c r="HC281"/>
      <c r="HD281"/>
      <c r="HE281"/>
      <c r="HF281"/>
      <c r="HG281"/>
      <c r="HH281"/>
      <c r="HI281"/>
      <c r="HJ281"/>
      <c r="HK281"/>
      <c r="HL281"/>
      <c r="HM281"/>
      <c r="HN281"/>
      <c r="HO281"/>
      <c r="HP281"/>
      <c r="HQ281"/>
      <c r="HR281"/>
      <c r="HS281"/>
      <c r="HT281"/>
      <c r="HU281"/>
      <c r="HV281"/>
      <c r="HW281"/>
      <c r="HX281"/>
      <c r="HY281"/>
      <c r="HZ281"/>
      <c r="IA281"/>
      <c r="IB281"/>
      <c r="IC281"/>
      <c r="ID281"/>
      <c r="IE281"/>
      <c r="IF281"/>
      <c r="IG281"/>
      <c r="IH281"/>
      <c r="II281"/>
      <c r="IJ281"/>
      <c r="IK281"/>
      <c r="IL281"/>
      <c r="IM281"/>
      <c r="IN281"/>
      <c r="IO281"/>
      <c r="IP281"/>
      <c r="IQ281"/>
      <c r="IR281"/>
      <c r="IS281"/>
      <c r="IT281"/>
      <c r="IU281"/>
      <c r="IV281"/>
      <c r="IW281"/>
      <c r="IX281"/>
      <c r="IY281"/>
      <c r="IZ281"/>
      <c r="JA281"/>
      <c r="JB281"/>
      <c r="JC281"/>
      <c r="JD281"/>
      <c r="JE281"/>
      <c r="JF281"/>
      <c r="JG281"/>
      <c r="JH281"/>
      <c r="JI281"/>
      <c r="JJ281"/>
      <c r="JK281"/>
      <c r="JL281"/>
      <c r="JM281"/>
      <c r="JN281"/>
      <c r="JO281"/>
      <c r="JP281"/>
      <c r="JQ281"/>
      <c r="JR281"/>
      <c r="JS281"/>
      <c r="JT281"/>
      <c r="JU281"/>
      <c r="JV281"/>
      <c r="JW281"/>
      <c r="JX281"/>
      <c r="JY281"/>
      <c r="JZ281"/>
      <c r="KA281"/>
      <c r="KB281"/>
      <c r="KC281"/>
      <c r="KD281"/>
      <c r="KE281"/>
      <c r="KF281"/>
      <c r="KG281"/>
      <c r="KH281"/>
      <c r="KI281"/>
      <c r="KJ281"/>
      <c r="KK281"/>
      <c r="KL281"/>
      <c r="KM281"/>
      <c r="KN281"/>
      <c r="KO281"/>
      <c r="KP281"/>
      <c r="KQ281"/>
      <c r="KR281"/>
      <c r="KS281"/>
      <c r="KT281"/>
      <c r="KU281"/>
      <c r="KV281"/>
      <c r="KW281"/>
      <c r="KX281"/>
      <c r="KY281"/>
      <c r="KZ281"/>
      <c r="LA281"/>
      <c r="LB281"/>
      <c r="LC281"/>
      <c r="LD281"/>
      <c r="LE281"/>
      <c r="LF281"/>
      <c r="LG281"/>
      <c r="LH281"/>
      <c r="LI281"/>
      <c r="LJ281"/>
      <c r="LK281"/>
      <c r="LL281"/>
      <c r="LM281"/>
      <c r="LN281"/>
      <c r="LO281"/>
      <c r="LP281"/>
      <c r="LQ281"/>
      <c r="LR281"/>
      <c r="LS281"/>
      <c r="LT281"/>
      <c r="LU281"/>
      <c r="LV281"/>
      <c r="LW281"/>
      <c r="LX281"/>
      <c r="LY281"/>
      <c r="LZ281"/>
      <c r="MA281"/>
      <c r="MB281"/>
      <c r="MC281"/>
      <c r="MD281"/>
      <c r="ME281"/>
      <c r="MF281"/>
      <c r="MG281"/>
      <c r="MH281"/>
      <c r="MI281"/>
      <c r="MJ281"/>
      <c r="MK281"/>
      <c r="ML281"/>
      <c r="MM281"/>
      <c r="MN281"/>
      <c r="MO281"/>
      <c r="MP281"/>
      <c r="MQ281"/>
      <c r="MR281"/>
      <c r="MS281"/>
      <c r="MT281"/>
      <c r="MU281"/>
      <c r="MV281"/>
      <c r="MW281"/>
      <c r="MX281"/>
      <c r="MY281"/>
      <c r="MZ281"/>
      <c r="NA281"/>
      <c r="NB281"/>
      <c r="NC281"/>
      <c r="ND281"/>
      <c r="NE281"/>
      <c r="NF281"/>
      <c r="NG281"/>
      <c r="NH281"/>
      <c r="NI281"/>
      <c r="NJ281"/>
      <c r="NK281"/>
      <c r="NL281"/>
      <c r="NM281"/>
      <c r="NN281"/>
      <c r="NO281"/>
      <c r="NP281"/>
      <c r="NQ281"/>
      <c r="NR281"/>
      <c r="NS281"/>
      <c r="NT281"/>
      <c r="NU281"/>
      <c r="NV281"/>
      <c r="NW281"/>
      <c r="NX281"/>
      <c r="NY281"/>
      <c r="NZ281"/>
      <c r="OA281"/>
      <c r="OB281"/>
      <c r="OC281"/>
      <c r="OD281"/>
      <c r="OE281"/>
      <c r="OF281"/>
      <c r="OG281"/>
      <c r="OH281"/>
      <c r="OI281"/>
      <c r="OJ281"/>
      <c r="OK281"/>
      <c r="OL281"/>
      <c r="OM281"/>
      <c r="ON281"/>
      <c r="OO281"/>
      <c r="OP281"/>
      <c r="OQ281"/>
      <c r="OR281"/>
      <c r="OS281"/>
      <c r="OT281"/>
      <c r="OU281"/>
      <c r="OV281"/>
      <c r="OW281"/>
      <c r="OX281"/>
      <c r="OY281"/>
      <c r="OZ281"/>
      <c r="PA281"/>
      <c r="PB281"/>
      <c r="PC281"/>
      <c r="PD281"/>
      <c r="PE281"/>
      <c r="PF281"/>
      <c r="PG281"/>
      <c r="PH281"/>
      <c r="PI281"/>
      <c r="PJ281"/>
      <c r="PK281"/>
      <c r="PL281"/>
      <c r="PM281"/>
      <c r="PN281"/>
      <c r="PO281"/>
      <c r="PP281"/>
      <c r="PQ281"/>
      <c r="PR281"/>
      <c r="PS281"/>
      <c r="PT281"/>
      <c r="PU281"/>
      <c r="PV281"/>
      <c r="PW281"/>
      <c r="PX281"/>
      <c r="PY281"/>
      <c r="PZ281"/>
      <c r="QA281"/>
      <c r="QB281"/>
      <c r="QC281"/>
      <c r="QD281"/>
      <c r="QE281"/>
      <c r="QF281"/>
      <c r="QG281"/>
      <c r="QH281"/>
      <c r="QI281"/>
      <c r="QJ281"/>
      <c r="QK281"/>
      <c r="QL281"/>
      <c r="QM281"/>
      <c r="QN281"/>
      <c r="QO281"/>
      <c r="QP281"/>
      <c r="QQ281"/>
      <c r="QR281"/>
      <c r="QS281"/>
      <c r="QT281"/>
      <c r="QU281"/>
      <c r="QV281"/>
      <c r="QW281"/>
      <c r="QX281"/>
      <c r="QY281"/>
      <c r="QZ281"/>
      <c r="RA281"/>
      <c r="RB281"/>
      <c r="RC281"/>
      <c r="RD281"/>
      <c r="RE281"/>
      <c r="RF281"/>
      <c r="RG281"/>
      <c r="RH281"/>
      <c r="RI281"/>
      <c r="RJ281"/>
      <c r="RK281"/>
      <c r="RL281"/>
      <c r="RM281"/>
      <c r="RN281"/>
      <c r="RO281"/>
      <c r="RP281"/>
      <c r="RQ281"/>
      <c r="RR281"/>
      <c r="RS281"/>
      <c r="RT281"/>
      <c r="RU281"/>
      <c r="RV281"/>
      <c r="RW281"/>
      <c r="RX281"/>
      <c r="RY281"/>
      <c r="RZ281"/>
      <c r="SA281"/>
      <c r="SB281"/>
      <c r="SC281"/>
      <c r="SD281"/>
      <c r="SE281"/>
      <c r="SF281"/>
      <c r="SG281"/>
      <c r="SH281"/>
      <c r="SI281"/>
      <c r="SJ281"/>
      <c r="SK281"/>
      <c r="SL281"/>
      <c r="SM281"/>
      <c r="SN281"/>
      <c r="SO281"/>
      <c r="SP281"/>
      <c r="SQ281"/>
      <c r="SR281"/>
      <c r="SS281"/>
      <c r="ST281"/>
      <c r="SU281"/>
      <c r="SV281"/>
      <c r="SW281"/>
      <c r="SX281"/>
      <c r="SY281"/>
      <c r="SZ281"/>
      <c r="TA281"/>
      <c r="TB281"/>
      <c r="TC281"/>
      <c r="TD281"/>
      <c r="TE281"/>
      <c r="TF281"/>
      <c r="TG281"/>
      <c r="TH281"/>
      <c r="TI281"/>
      <c r="TJ281"/>
      <c r="TK281"/>
      <c r="TL281"/>
      <c r="TM281"/>
      <c r="TN281"/>
      <c r="TO281"/>
      <c r="TP281"/>
      <c r="TQ281"/>
      <c r="TR281"/>
      <c r="TS281"/>
      <c r="TT281"/>
      <c r="TU281"/>
      <c r="TV281"/>
      <c r="TW281"/>
      <c r="TX281"/>
      <c r="TY281"/>
      <c r="TZ281"/>
      <c r="UA281"/>
      <c r="UB281"/>
      <c r="UC281"/>
      <c r="UD281"/>
      <c r="UE281"/>
      <c r="UF281"/>
      <c r="UG281"/>
      <c r="UH281"/>
      <c r="UI281"/>
      <c r="UJ281"/>
      <c r="UK281"/>
      <c r="UL281"/>
      <c r="UM281"/>
      <c r="UN281"/>
      <c r="UO281"/>
      <c r="UP281"/>
      <c r="UQ281"/>
      <c r="UR281"/>
      <c r="US281"/>
      <c r="UT281"/>
      <c r="UU281"/>
      <c r="UV281"/>
      <c r="UW281"/>
      <c r="UX281"/>
      <c r="UY281"/>
      <c r="UZ281"/>
      <c r="VA281"/>
      <c r="VB281"/>
      <c r="VC281"/>
      <c r="VD281"/>
      <c r="VE281"/>
      <c r="VF281"/>
      <c r="VG281"/>
      <c r="VH281"/>
      <c r="VI281"/>
      <c r="VJ281"/>
      <c r="VK281"/>
      <c r="VL281"/>
      <c r="VM281"/>
      <c r="VN281"/>
      <c r="VO281"/>
      <c r="VP281"/>
      <c r="VQ281"/>
      <c r="VR281"/>
      <c r="VS281"/>
      <c r="VT281"/>
      <c r="VU281"/>
      <c r="VV281"/>
      <c r="VW281"/>
      <c r="VX281"/>
      <c r="VY281"/>
      <c r="VZ281"/>
      <c r="WA281"/>
      <c r="WB281"/>
      <c r="WC281"/>
      <c r="WD281"/>
      <c r="WE281"/>
      <c r="WF281"/>
      <c r="WG281"/>
      <c r="WH281"/>
      <c r="WI281"/>
      <c r="WJ281"/>
      <c r="WK281"/>
      <c r="WL281"/>
      <c r="WM281"/>
      <c r="WN281"/>
      <c r="WO281"/>
      <c r="WP281"/>
      <c r="WQ281"/>
      <c r="WR281"/>
      <c r="WS281"/>
      <c r="WT281"/>
      <c r="WU281"/>
      <c r="WV281"/>
      <c r="WW281"/>
      <c r="WX281"/>
      <c r="WY281"/>
      <c r="WZ281"/>
      <c r="XA281"/>
      <c r="XB281"/>
      <c r="XC281"/>
      <c r="XD281"/>
      <c r="XE281"/>
      <c r="XF281"/>
      <c r="XG281"/>
      <c r="XH281"/>
      <c r="XI281"/>
      <c r="XJ281"/>
      <c r="XK281"/>
      <c r="XL281"/>
      <c r="XM281"/>
      <c r="XN281"/>
      <c r="XO281"/>
      <c r="XP281"/>
      <c r="XQ281"/>
      <c r="XR281"/>
      <c r="XS281"/>
      <c r="XT281"/>
      <c r="XU281"/>
      <c r="XV281"/>
      <c r="XW281"/>
      <c r="XX281"/>
      <c r="XY281"/>
      <c r="XZ281"/>
      <c r="YA281"/>
      <c r="YB281"/>
      <c r="YC281"/>
      <c r="YD281"/>
      <c r="YE281"/>
      <c r="YF281"/>
      <c r="YG281"/>
      <c r="YH281"/>
      <c r="YI281"/>
      <c r="YJ281"/>
      <c r="YK281"/>
      <c r="YL281"/>
      <c r="YM281"/>
      <c r="YN281"/>
      <c r="YO281"/>
      <c r="YP281"/>
      <c r="YQ281"/>
      <c r="YR281"/>
      <c r="YS281"/>
      <c r="YT281"/>
      <c r="YU281"/>
      <c r="YV281"/>
      <c r="YW281"/>
      <c r="YX281"/>
      <c r="YY281"/>
      <c r="YZ281"/>
      <c r="ZA281"/>
      <c r="ZB281"/>
      <c r="ZC281"/>
      <c r="ZD281"/>
      <c r="ZE281"/>
      <c r="ZF281"/>
      <c r="ZG281"/>
      <c r="ZH281"/>
      <c r="ZI281"/>
      <c r="ZJ281"/>
      <c r="ZK281"/>
      <c r="ZL281"/>
      <c r="ZM281"/>
      <c r="ZN281"/>
      <c r="ZO281"/>
      <c r="ZP281"/>
      <c r="ZQ281"/>
      <c r="ZR281"/>
      <c r="ZS281"/>
      <c r="ZT281"/>
      <c r="ZU281"/>
      <c r="ZV281"/>
      <c r="ZW281"/>
      <c r="ZX281"/>
      <c r="ZY281"/>
      <c r="ZZ281" s="52"/>
      <c r="AAA281" s="192"/>
      <c r="AAD281" s="90"/>
      <c r="AAE281" s="520">
        <f>IF(AND(S.AC.InvolveMeeting1="Y",S.AC.CommitteeInvolved="Y"),1,0)</f>
        <v>0</v>
      </c>
      <c r="AAF281" s="90" t="s">
        <v>0</v>
      </c>
      <c r="AAG281" s="73">
        <f>G279</f>
        <v>2</v>
      </c>
      <c r="AAH281" s="73">
        <f>G281</f>
        <v>2</v>
      </c>
      <c r="AAI281" s="72"/>
      <c r="AAJ281" s="74"/>
      <c r="AAK281" s="80" t="str">
        <f>"* AC.AGENDA."&amp; TEXT(S.AC.DateMeeting1,"mm.dd.yy")&amp;", gets team agreement"</f>
        <v>* AC.AGENDA.01.16.00, gets team agreement</v>
      </c>
      <c r="AAL281" s="90"/>
    </row>
    <row r="282" spans="1:714" s="23" customFormat="1" ht="15" hidden="1" customHeight="1" outlineLevel="2">
      <c r="A282" s="171"/>
      <c r="B282" s="437" t="str">
        <f>AAK282</f>
        <v>* AC.NOTIFICATION.01.16.00</v>
      </c>
      <c r="C282" s="362" t="s">
        <v>0</v>
      </c>
      <c r="D282" s="380"/>
      <c r="E282" s="342">
        <f t="shared" si="224"/>
        <v>1</v>
      </c>
      <c r="F282" s="457">
        <f t="shared" ca="1" si="225"/>
        <v>0</v>
      </c>
      <c r="G282" s="451">
        <f t="shared" si="226"/>
        <v>2</v>
      </c>
      <c r="H282" s="343">
        <f t="shared" si="227"/>
        <v>2</v>
      </c>
      <c r="I282" s="244"/>
      <c r="J282" s="193"/>
      <c r="K282" s="193"/>
      <c r="L282" s="46"/>
      <c r="M282" s="46"/>
      <c r="N282" s="46"/>
      <c r="O282" s="46"/>
      <c r="P282" s="46"/>
      <c r="Q282" s="46"/>
      <c r="R282" s="46"/>
      <c r="S282" s="46"/>
      <c r="T282" s="46"/>
      <c r="U282" s="46"/>
      <c r="V282" s="46"/>
      <c r="W282" s="46"/>
      <c r="X282" s="46"/>
      <c r="Y282" s="46"/>
      <c r="Z282" s="46"/>
      <c r="AA282" s="46"/>
      <c r="AB282" s="46"/>
      <c r="AC282" s="46"/>
      <c r="AD282" s="46"/>
      <c r="AE282" s="46"/>
      <c r="AF282" s="46"/>
      <c r="AG282" s="46"/>
      <c r="AH282" s="46"/>
      <c r="AI282" s="46"/>
      <c r="AJ282" s="46"/>
      <c r="AK282" s="46"/>
      <c r="AL282" s="46"/>
      <c r="AM282" s="46"/>
      <c r="AN282" s="46"/>
      <c r="AO282" s="46"/>
      <c r="AP282" s="46"/>
      <c r="AQ282" s="46"/>
      <c r="AR282" s="46"/>
      <c r="AS282" s="46"/>
      <c r="AT282" s="46"/>
      <c r="AU282" s="46"/>
      <c r="AV282" s="46"/>
      <c r="AW282" s="46"/>
      <c r="AX282" s="46"/>
      <c r="AY282" s="46"/>
      <c r="AZ282" s="46"/>
      <c r="BA282" s="46"/>
      <c r="BB282" s="46"/>
      <c r="BC282" s="46"/>
      <c r="BD282" s="46"/>
      <c r="BE282" s="46"/>
      <c r="BF282" s="46"/>
      <c r="BG282" s="46"/>
      <c r="BH282" s="46"/>
      <c r="BI282" s="46"/>
      <c r="BJ282" s="46"/>
      <c r="BK282" s="46"/>
      <c r="BL282" s="46"/>
      <c r="BM282" s="46"/>
      <c r="BN282" s="46"/>
      <c r="BO282" s="46"/>
      <c r="BP282" s="46"/>
      <c r="BQ282" s="46"/>
      <c r="BR282" s="46"/>
      <c r="BS282" s="46"/>
      <c r="BT282" s="46"/>
      <c r="BU282" s="46"/>
      <c r="BV282" s="46"/>
      <c r="BW282" s="46"/>
      <c r="BX282" s="46"/>
      <c r="BY282" s="46"/>
      <c r="BZ282" s="46"/>
      <c r="CA282" s="46"/>
      <c r="CB282" s="46"/>
      <c r="CC282" s="46"/>
      <c r="CD282" s="46"/>
      <c r="CE282" s="46"/>
      <c r="CF282" s="46"/>
      <c r="CG282" s="46"/>
      <c r="CH282" s="46"/>
      <c r="CI282" s="46"/>
      <c r="CJ282" s="46"/>
      <c r="CK282" s="46"/>
      <c r="CL282" s="46"/>
      <c r="CM282" s="46"/>
      <c r="CN282" s="46"/>
      <c r="CO282" s="46"/>
      <c r="CP282" s="46"/>
      <c r="CQ282" s="46"/>
      <c r="CR282" s="46"/>
      <c r="CS282" s="46"/>
      <c r="CT282" s="46"/>
      <c r="CU282" s="46"/>
      <c r="CV282" s="46"/>
      <c r="CW282" s="46"/>
      <c r="CX282" s="46"/>
      <c r="CY282" s="46"/>
      <c r="CZ282" s="46"/>
      <c r="DA282" s="46"/>
      <c r="DB282" s="46"/>
      <c r="DC282" s="46"/>
      <c r="DD282" s="46"/>
      <c r="DE282" s="46"/>
      <c r="DF282" s="46"/>
      <c r="DG282" s="46"/>
      <c r="DH282" s="46"/>
      <c r="DI282" s="46"/>
      <c r="DJ282" s="46"/>
      <c r="DK282" s="46"/>
      <c r="DL282" s="46"/>
      <c r="DM282" s="46"/>
      <c r="DN282" s="46"/>
      <c r="DO282" s="46"/>
      <c r="DP282" s="46"/>
      <c r="DQ282"/>
      <c r="DR282"/>
      <c r="DS282"/>
      <c r="DT282"/>
      <c r="DU282"/>
      <c r="DV282"/>
      <c r="DW282"/>
      <c r="DX282"/>
      <c r="DY282"/>
      <c r="DZ282"/>
      <c r="EA282"/>
      <c r="EB282"/>
      <c r="EC282"/>
      <c r="ED282"/>
      <c r="EE282"/>
      <c r="EF282"/>
      <c r="EG282"/>
      <c r="EH282"/>
      <c r="EI282"/>
      <c r="EJ282"/>
      <c r="EK282"/>
      <c r="EL282"/>
      <c r="EM282"/>
      <c r="EN282"/>
      <c r="EO282"/>
      <c r="EP282"/>
      <c r="EQ282"/>
      <c r="ER282"/>
      <c r="ES282"/>
      <c r="ET282"/>
      <c r="EU282"/>
      <c r="EV282"/>
      <c r="EW282"/>
      <c r="EX282"/>
      <c r="EY282"/>
      <c r="EZ282"/>
      <c r="FA282"/>
      <c r="FB282"/>
      <c r="FC282"/>
      <c r="FD282"/>
      <c r="FE282"/>
      <c r="FF282"/>
      <c r="FG282"/>
      <c r="FH282"/>
      <c r="FI282"/>
      <c r="FJ282"/>
      <c r="FK282"/>
      <c r="FL282"/>
      <c r="FM282"/>
      <c r="FN282"/>
      <c r="FO282"/>
      <c r="FP282"/>
      <c r="FQ282"/>
      <c r="FR282"/>
      <c r="FS282"/>
      <c r="FT282"/>
      <c r="FU282"/>
      <c r="FV282"/>
      <c r="FW282"/>
      <c r="FX282"/>
      <c r="FY282"/>
      <c r="FZ282"/>
      <c r="GA282"/>
      <c r="GB282"/>
      <c r="GC282"/>
      <c r="GD282"/>
      <c r="GE282"/>
      <c r="GF282"/>
      <c r="GG282"/>
      <c r="GH282"/>
      <c r="GI282"/>
      <c r="GJ282"/>
      <c r="GK282"/>
      <c r="GL282"/>
      <c r="GM282"/>
      <c r="GN282"/>
      <c r="GO282"/>
      <c r="GP282"/>
      <c r="GQ282"/>
      <c r="GR282"/>
      <c r="GS282"/>
      <c r="GT282"/>
      <c r="GU282"/>
      <c r="GV282"/>
      <c r="GW282"/>
      <c r="GX282"/>
      <c r="GY282"/>
      <c r="GZ282"/>
      <c r="HA282"/>
      <c r="HB282"/>
      <c r="HC282"/>
      <c r="HD282"/>
      <c r="HE282"/>
      <c r="HF282"/>
      <c r="HG282"/>
      <c r="HH282"/>
      <c r="HI282"/>
      <c r="HJ282"/>
      <c r="HK282"/>
      <c r="HL282"/>
      <c r="HM282"/>
      <c r="HN282"/>
      <c r="HO282"/>
      <c r="HP282"/>
      <c r="HQ282"/>
      <c r="HR282"/>
      <c r="HS282"/>
      <c r="HT282"/>
      <c r="HU282"/>
      <c r="HV282"/>
      <c r="HW282"/>
      <c r="HX282"/>
      <c r="HY282"/>
      <c r="HZ282"/>
      <c r="IA282"/>
      <c r="IB282"/>
      <c r="IC282"/>
      <c r="ID282"/>
      <c r="IE282"/>
      <c r="IF282"/>
      <c r="IG282"/>
      <c r="IH282"/>
      <c r="II282"/>
      <c r="IJ282"/>
      <c r="IK282"/>
      <c r="IL282"/>
      <c r="IM282"/>
      <c r="IN282"/>
      <c r="IO282"/>
      <c r="IP282"/>
      <c r="IQ282"/>
      <c r="IR282"/>
      <c r="IS282"/>
      <c r="IT282"/>
      <c r="IU282"/>
      <c r="IV282"/>
      <c r="IW282"/>
      <c r="IX282"/>
      <c r="IY282"/>
      <c r="IZ282"/>
      <c r="JA282"/>
      <c r="JB282"/>
      <c r="JC282"/>
      <c r="JD282"/>
      <c r="JE282"/>
      <c r="JF282"/>
      <c r="JG282"/>
      <c r="JH282"/>
      <c r="JI282"/>
      <c r="JJ282"/>
      <c r="JK282"/>
      <c r="JL282"/>
      <c r="JM282"/>
      <c r="JN282"/>
      <c r="JO282"/>
      <c r="JP282"/>
      <c r="JQ282"/>
      <c r="JR282"/>
      <c r="JS282"/>
      <c r="JT282"/>
      <c r="JU282"/>
      <c r="JV282"/>
      <c r="JW282"/>
      <c r="JX282"/>
      <c r="JY282"/>
      <c r="JZ282"/>
      <c r="KA282"/>
      <c r="KB282"/>
      <c r="KC282"/>
      <c r="KD282"/>
      <c r="KE282"/>
      <c r="KF282"/>
      <c r="KG282"/>
      <c r="KH282"/>
      <c r="KI282"/>
      <c r="KJ282"/>
      <c r="KK282"/>
      <c r="KL282"/>
      <c r="KM282"/>
      <c r="KN282"/>
      <c r="KO282"/>
      <c r="KP282"/>
      <c r="KQ282"/>
      <c r="KR282"/>
      <c r="KS282"/>
      <c r="KT282"/>
      <c r="KU282"/>
      <c r="KV282"/>
      <c r="KW282"/>
      <c r="KX282"/>
      <c r="KY282"/>
      <c r="KZ282"/>
      <c r="LA282"/>
      <c r="LB282"/>
      <c r="LC282"/>
      <c r="LD282"/>
      <c r="LE282"/>
      <c r="LF282"/>
      <c r="LG282"/>
      <c r="LH282"/>
      <c r="LI282"/>
      <c r="LJ282"/>
      <c r="LK282"/>
      <c r="LL282"/>
      <c r="LM282"/>
      <c r="LN282"/>
      <c r="LO282"/>
      <c r="LP282"/>
      <c r="LQ282"/>
      <c r="LR282"/>
      <c r="LS282"/>
      <c r="LT282"/>
      <c r="LU282"/>
      <c r="LV282"/>
      <c r="LW282"/>
      <c r="LX282"/>
      <c r="LY282"/>
      <c r="LZ282"/>
      <c r="MA282"/>
      <c r="MB282"/>
      <c r="MC282"/>
      <c r="MD282"/>
      <c r="ME282"/>
      <c r="MF282"/>
      <c r="MG282"/>
      <c r="MH282"/>
      <c r="MI282"/>
      <c r="MJ282"/>
      <c r="MK282"/>
      <c r="ML282"/>
      <c r="MM282"/>
      <c r="MN282"/>
      <c r="MO282"/>
      <c r="MP282"/>
      <c r="MQ282"/>
      <c r="MR282"/>
      <c r="MS282"/>
      <c r="MT282"/>
      <c r="MU282"/>
      <c r="MV282"/>
      <c r="MW282"/>
      <c r="MX282"/>
      <c r="MY282"/>
      <c r="MZ282"/>
      <c r="NA282"/>
      <c r="NB282"/>
      <c r="NC282"/>
      <c r="ND282"/>
      <c r="NE282"/>
      <c r="NF282"/>
      <c r="NG282"/>
      <c r="NH282"/>
      <c r="NI282"/>
      <c r="NJ282"/>
      <c r="NK282"/>
      <c r="NL282"/>
      <c r="NM282"/>
      <c r="NN282"/>
      <c r="NO282"/>
      <c r="NP282"/>
      <c r="NQ282"/>
      <c r="NR282"/>
      <c r="NS282"/>
      <c r="NT282"/>
      <c r="NU282"/>
      <c r="NV282"/>
      <c r="NW282"/>
      <c r="NX282"/>
      <c r="NY282"/>
      <c r="NZ282"/>
      <c r="OA282"/>
      <c r="OB282"/>
      <c r="OC282"/>
      <c r="OD282"/>
      <c r="OE282"/>
      <c r="OF282"/>
      <c r="OG282"/>
      <c r="OH282"/>
      <c r="OI282"/>
      <c r="OJ282"/>
      <c r="OK282"/>
      <c r="OL282"/>
      <c r="OM282"/>
      <c r="ON282"/>
      <c r="OO282"/>
      <c r="OP282"/>
      <c r="OQ282"/>
      <c r="OR282"/>
      <c r="OS282"/>
      <c r="OT282"/>
      <c r="OU282"/>
      <c r="OV282"/>
      <c r="OW282"/>
      <c r="OX282"/>
      <c r="OY282"/>
      <c r="OZ282"/>
      <c r="PA282"/>
      <c r="PB282"/>
      <c r="PC282"/>
      <c r="PD282"/>
      <c r="PE282"/>
      <c r="PF282"/>
      <c r="PG282"/>
      <c r="PH282"/>
      <c r="PI282"/>
      <c r="PJ282"/>
      <c r="PK282"/>
      <c r="PL282"/>
      <c r="PM282"/>
      <c r="PN282"/>
      <c r="PO282"/>
      <c r="PP282"/>
      <c r="PQ282"/>
      <c r="PR282"/>
      <c r="PS282"/>
      <c r="PT282"/>
      <c r="PU282"/>
      <c r="PV282"/>
      <c r="PW282"/>
      <c r="PX282"/>
      <c r="PY282"/>
      <c r="PZ282"/>
      <c r="QA282"/>
      <c r="QB282"/>
      <c r="QC282"/>
      <c r="QD282"/>
      <c r="QE282"/>
      <c r="QF282"/>
      <c r="QG282"/>
      <c r="QH282"/>
      <c r="QI282"/>
      <c r="QJ282"/>
      <c r="QK282"/>
      <c r="QL282"/>
      <c r="QM282"/>
      <c r="QN282"/>
      <c r="QO282"/>
      <c r="QP282"/>
      <c r="QQ282"/>
      <c r="QR282"/>
      <c r="QS282"/>
      <c r="QT282"/>
      <c r="QU282"/>
      <c r="QV282"/>
      <c r="QW282"/>
      <c r="QX282"/>
      <c r="QY282"/>
      <c r="QZ282"/>
      <c r="RA282"/>
      <c r="RB282"/>
      <c r="RC282"/>
      <c r="RD282"/>
      <c r="RE282"/>
      <c r="RF282"/>
      <c r="RG282"/>
      <c r="RH282"/>
      <c r="RI282"/>
      <c r="RJ282"/>
      <c r="RK282"/>
      <c r="RL282"/>
      <c r="RM282"/>
      <c r="RN282"/>
      <c r="RO282"/>
      <c r="RP282"/>
      <c r="RQ282"/>
      <c r="RR282"/>
      <c r="RS282"/>
      <c r="RT282"/>
      <c r="RU282"/>
      <c r="RV282"/>
      <c r="RW282"/>
      <c r="RX282"/>
      <c r="RY282"/>
      <c r="RZ282"/>
      <c r="SA282"/>
      <c r="SB282"/>
      <c r="SC282"/>
      <c r="SD282"/>
      <c r="SE282"/>
      <c r="SF282"/>
      <c r="SG282"/>
      <c r="SH282"/>
      <c r="SI282"/>
      <c r="SJ282"/>
      <c r="SK282"/>
      <c r="SL282"/>
      <c r="SM282"/>
      <c r="SN282"/>
      <c r="SO282"/>
      <c r="SP282"/>
      <c r="SQ282"/>
      <c r="SR282"/>
      <c r="SS282"/>
      <c r="ST282"/>
      <c r="SU282"/>
      <c r="SV282"/>
      <c r="SW282"/>
      <c r="SX282"/>
      <c r="SY282"/>
      <c r="SZ282"/>
      <c r="TA282"/>
      <c r="TB282"/>
      <c r="TC282"/>
      <c r="TD282"/>
      <c r="TE282"/>
      <c r="TF282"/>
      <c r="TG282"/>
      <c r="TH282"/>
      <c r="TI282"/>
      <c r="TJ282"/>
      <c r="TK282"/>
      <c r="TL282"/>
      <c r="TM282"/>
      <c r="TN282"/>
      <c r="TO282"/>
      <c r="TP282"/>
      <c r="TQ282"/>
      <c r="TR282"/>
      <c r="TS282"/>
      <c r="TT282"/>
      <c r="TU282"/>
      <c r="TV282"/>
      <c r="TW282"/>
      <c r="TX282"/>
      <c r="TY282"/>
      <c r="TZ282"/>
      <c r="UA282"/>
      <c r="UB282"/>
      <c r="UC282"/>
      <c r="UD282"/>
      <c r="UE282"/>
      <c r="UF282"/>
      <c r="UG282"/>
      <c r="UH282"/>
      <c r="UI282"/>
      <c r="UJ282"/>
      <c r="UK282"/>
      <c r="UL282"/>
      <c r="UM282"/>
      <c r="UN282"/>
      <c r="UO282"/>
      <c r="UP282"/>
      <c r="UQ282"/>
      <c r="UR282"/>
      <c r="US282"/>
      <c r="UT282"/>
      <c r="UU282"/>
      <c r="UV282"/>
      <c r="UW282"/>
      <c r="UX282"/>
      <c r="UY282"/>
      <c r="UZ282"/>
      <c r="VA282"/>
      <c r="VB282"/>
      <c r="VC282"/>
      <c r="VD282"/>
      <c r="VE282"/>
      <c r="VF282"/>
      <c r="VG282"/>
      <c r="VH282"/>
      <c r="VI282"/>
      <c r="VJ282"/>
      <c r="VK282"/>
      <c r="VL282"/>
      <c r="VM282"/>
      <c r="VN282"/>
      <c r="VO282"/>
      <c r="VP282"/>
      <c r="VQ282"/>
      <c r="VR282"/>
      <c r="VS282"/>
      <c r="VT282"/>
      <c r="VU282"/>
      <c r="VV282"/>
      <c r="VW282"/>
      <c r="VX282"/>
      <c r="VY282"/>
      <c r="VZ282"/>
      <c r="WA282"/>
      <c r="WB282"/>
      <c r="WC282"/>
      <c r="WD282"/>
      <c r="WE282"/>
      <c r="WF282"/>
      <c r="WG282"/>
      <c r="WH282"/>
      <c r="WI282"/>
      <c r="WJ282"/>
      <c r="WK282"/>
      <c r="WL282"/>
      <c r="WM282"/>
      <c r="WN282"/>
      <c r="WO282"/>
      <c r="WP282"/>
      <c r="WQ282"/>
      <c r="WR282"/>
      <c r="WS282"/>
      <c r="WT282"/>
      <c r="WU282"/>
      <c r="WV282"/>
      <c r="WW282"/>
      <c r="WX282"/>
      <c r="WY282"/>
      <c r="WZ282"/>
      <c r="XA282"/>
      <c r="XB282"/>
      <c r="XC282"/>
      <c r="XD282"/>
      <c r="XE282"/>
      <c r="XF282"/>
      <c r="XG282"/>
      <c r="XH282"/>
      <c r="XI282"/>
      <c r="XJ282"/>
      <c r="XK282"/>
      <c r="XL282"/>
      <c r="XM282"/>
      <c r="XN282"/>
      <c r="XO282"/>
      <c r="XP282"/>
      <c r="XQ282"/>
      <c r="XR282"/>
      <c r="XS282"/>
      <c r="XT282"/>
      <c r="XU282"/>
      <c r="XV282"/>
      <c r="XW282"/>
      <c r="XX282"/>
      <c r="XY282"/>
      <c r="XZ282"/>
      <c r="YA282"/>
      <c r="YB282"/>
      <c r="YC282"/>
      <c r="YD282"/>
      <c r="YE282"/>
      <c r="YF282"/>
      <c r="YG282"/>
      <c r="YH282"/>
      <c r="YI282"/>
      <c r="YJ282"/>
      <c r="YK282"/>
      <c r="YL282"/>
      <c r="YM282"/>
      <c r="YN282"/>
      <c r="YO282"/>
      <c r="YP282"/>
      <c r="YQ282"/>
      <c r="YR282"/>
      <c r="YS282"/>
      <c r="YT282"/>
      <c r="YU282"/>
      <c r="YV282"/>
      <c r="YW282"/>
      <c r="YX282"/>
      <c r="YY282"/>
      <c r="YZ282"/>
      <c r="ZA282"/>
      <c r="ZB282"/>
      <c r="ZC282"/>
      <c r="ZD282"/>
      <c r="ZE282"/>
      <c r="ZF282"/>
      <c r="ZG282"/>
      <c r="ZH282"/>
      <c r="ZI282"/>
      <c r="ZJ282"/>
      <c r="ZK282"/>
      <c r="ZL282"/>
      <c r="ZM282"/>
      <c r="ZN282"/>
      <c r="ZO282"/>
      <c r="ZP282"/>
      <c r="ZQ282"/>
      <c r="ZR282"/>
      <c r="ZS282"/>
      <c r="ZT282"/>
      <c r="ZU282"/>
      <c r="ZV282"/>
      <c r="ZW282"/>
      <c r="ZX282"/>
      <c r="ZY282"/>
      <c r="ZZ282" s="52"/>
      <c r="AAA282" s="192"/>
      <c r="AAD282" s="90"/>
      <c r="AAE282" s="520">
        <f>IF(AND(S.AC.InvolveMeeting1="Y",S.AC.CommitteeInvolved="Y"),1,0)</f>
        <v>0</v>
      </c>
      <c r="AAF282" s="90" t="s">
        <v>0</v>
      </c>
      <c r="AAG282" s="73">
        <f>G281</f>
        <v>2</v>
      </c>
      <c r="AAH282" s="73">
        <f t="shared" ref="AAH282:AAH284" si="228">G282</f>
        <v>2</v>
      </c>
      <c r="AAI282" s="72"/>
      <c r="AAJ282" s="72"/>
      <c r="AAK282" s="80" t="str">
        <f>"* AC.NOTIFICATION."&amp;TEXT(S.AC.DateMeeting1,"mm.dd.yy")</f>
        <v>* AC.NOTIFICATION.01.16.00</v>
      </c>
      <c r="AAL282" s="90"/>
    </row>
    <row r="283" spans="1:714" s="23" customFormat="1" ht="15" hidden="1" customHeight="1" outlineLevel="2">
      <c r="A283" s="171"/>
      <c r="B283" s="441" t="s">
        <v>318</v>
      </c>
      <c r="C283" s="790" t="str">
        <f>HYPERLINK("http://deq05/intranet/contentmanagement/login.asp","i")</f>
        <v>i</v>
      </c>
      <c r="D283" s="512"/>
      <c r="E283" s="342">
        <f t="shared" si="224"/>
        <v>1</v>
      </c>
      <c r="F283" s="457">
        <f t="shared" ca="1" si="225"/>
        <v>0</v>
      </c>
      <c r="G283" s="451">
        <f t="shared" si="226"/>
        <v>2</v>
      </c>
      <c r="H283" s="343">
        <f t="shared" si="227"/>
        <v>2</v>
      </c>
      <c r="I283" s="244"/>
      <c r="J283" s="193"/>
      <c r="K283" s="193"/>
      <c r="L283" s="46"/>
      <c r="M283" s="46"/>
      <c r="N283" s="46"/>
      <c r="O283" s="46"/>
      <c r="P283" s="46"/>
      <c r="Q283" s="46"/>
      <c r="R283" s="46"/>
      <c r="S283" s="46"/>
      <c r="T283" s="46"/>
      <c r="U283" s="46"/>
      <c r="V283" s="46"/>
      <c r="W283" s="46"/>
      <c r="X283" s="46"/>
      <c r="Y283" s="46"/>
      <c r="Z283" s="46"/>
      <c r="AA283" s="46"/>
      <c r="AB283" s="46"/>
      <c r="AC283" s="46"/>
      <c r="AD283" s="46"/>
      <c r="AE283" s="46"/>
      <c r="AF283" s="46"/>
      <c r="AG283" s="46"/>
      <c r="AH283" s="46"/>
      <c r="AI283" s="46"/>
      <c r="AJ283" s="46"/>
      <c r="AK283" s="46"/>
      <c r="AL283" s="46"/>
      <c r="AM283" s="46"/>
      <c r="AN283" s="46"/>
      <c r="AO283" s="46"/>
      <c r="AP283" s="46"/>
      <c r="AQ283" s="46"/>
      <c r="AR283" s="46"/>
      <c r="AS283" s="46"/>
      <c r="AT283" s="46"/>
      <c r="AU283" s="46"/>
      <c r="AV283" s="46"/>
      <c r="AW283" s="46"/>
      <c r="AX283" s="46"/>
      <c r="AY283" s="46"/>
      <c r="AZ283" s="46"/>
      <c r="BA283" s="46"/>
      <c r="BB283" s="46"/>
      <c r="BC283" s="46"/>
      <c r="BD283" s="46"/>
      <c r="BE283" s="46"/>
      <c r="BF283" s="46"/>
      <c r="BG283" s="46"/>
      <c r="BH283" s="46"/>
      <c r="BI283" s="46"/>
      <c r="BJ283" s="46"/>
      <c r="BK283" s="46"/>
      <c r="BL283" s="46"/>
      <c r="BM283" s="46"/>
      <c r="BN283" s="46"/>
      <c r="BO283" s="46"/>
      <c r="BP283" s="46"/>
      <c r="BQ283" s="46"/>
      <c r="BR283" s="46"/>
      <c r="BS283" s="46"/>
      <c r="BT283" s="46"/>
      <c r="BU283" s="46"/>
      <c r="BV283" s="46"/>
      <c r="BW283" s="46"/>
      <c r="BX283" s="46"/>
      <c r="BY283" s="46"/>
      <c r="BZ283" s="46"/>
      <c r="CA283" s="46"/>
      <c r="CB283" s="46"/>
      <c r="CC283" s="46"/>
      <c r="CD283" s="46"/>
      <c r="CE283" s="46"/>
      <c r="CF283" s="46"/>
      <c r="CG283" s="46"/>
      <c r="CH283" s="46"/>
      <c r="CI283" s="46"/>
      <c r="CJ283" s="46"/>
      <c r="CK283" s="46"/>
      <c r="CL283" s="46"/>
      <c r="CM283" s="46"/>
      <c r="CN283" s="46"/>
      <c r="CO283" s="46"/>
      <c r="CP283" s="46"/>
      <c r="CQ283" s="46"/>
      <c r="CR283" s="46"/>
      <c r="CS283" s="46"/>
      <c r="CT283" s="46"/>
      <c r="CU283" s="46"/>
      <c r="CV283" s="46"/>
      <c r="CW283" s="46"/>
      <c r="CX283" s="46"/>
      <c r="CY283" s="46"/>
      <c r="CZ283" s="46"/>
      <c r="DA283" s="46"/>
      <c r="DB283" s="46"/>
      <c r="DC283" s="46"/>
      <c r="DD283" s="46"/>
      <c r="DE283" s="46"/>
      <c r="DF283" s="46"/>
      <c r="DG283" s="46"/>
      <c r="DH283" s="46"/>
      <c r="DI283" s="46"/>
      <c r="DJ283" s="46"/>
      <c r="DK283" s="46"/>
      <c r="DL283" s="46"/>
      <c r="DM283" s="46"/>
      <c r="DN283" s="46"/>
      <c r="DO283" s="46"/>
      <c r="DP283" s="46"/>
      <c r="DQ283"/>
      <c r="DR283"/>
      <c r="DS283"/>
      <c r="DT283"/>
      <c r="DU283"/>
      <c r="DV283"/>
      <c r="DW283"/>
      <c r="DX283"/>
      <c r="DY283"/>
      <c r="DZ283"/>
      <c r="EA283"/>
      <c r="EB283"/>
      <c r="EC283"/>
      <c r="ED283"/>
      <c r="EE283"/>
      <c r="EF283"/>
      <c r="EG283"/>
      <c r="EH283"/>
      <c r="EI283"/>
      <c r="EJ283"/>
      <c r="EK283"/>
      <c r="EL283"/>
      <c r="EM283"/>
      <c r="EN283"/>
      <c r="EO283"/>
      <c r="EP283"/>
      <c r="EQ283"/>
      <c r="ER283"/>
      <c r="ES283"/>
      <c r="ET283"/>
      <c r="EU283"/>
      <c r="EV283"/>
      <c r="EW283"/>
      <c r="EX283"/>
      <c r="EY283"/>
      <c r="EZ283"/>
      <c r="FA283"/>
      <c r="FB283"/>
      <c r="FC283"/>
      <c r="FD283"/>
      <c r="FE283"/>
      <c r="FF283"/>
      <c r="FG283"/>
      <c r="FH283"/>
      <c r="FI283"/>
      <c r="FJ283"/>
      <c r="FK283"/>
      <c r="FL283"/>
      <c r="FM283"/>
      <c r="FN283"/>
      <c r="FO283"/>
      <c r="FP283"/>
      <c r="FQ283"/>
      <c r="FR283"/>
      <c r="FS283"/>
      <c r="FT283"/>
      <c r="FU283"/>
      <c r="FV283"/>
      <c r="FW283"/>
      <c r="FX283"/>
      <c r="FY283"/>
      <c r="FZ283"/>
      <c r="GA283"/>
      <c r="GB283"/>
      <c r="GC283"/>
      <c r="GD283"/>
      <c r="GE283"/>
      <c r="GF283"/>
      <c r="GG283"/>
      <c r="GH283"/>
      <c r="GI283"/>
      <c r="GJ283"/>
      <c r="GK283"/>
      <c r="GL283"/>
      <c r="GM283"/>
      <c r="GN283"/>
      <c r="GO283"/>
      <c r="GP283"/>
      <c r="GQ283"/>
      <c r="GR283"/>
      <c r="GS283"/>
      <c r="GT283"/>
      <c r="GU283"/>
      <c r="GV283"/>
      <c r="GW283"/>
      <c r="GX283"/>
      <c r="GY283"/>
      <c r="GZ283"/>
      <c r="HA283"/>
      <c r="HB283"/>
      <c r="HC283"/>
      <c r="HD283"/>
      <c r="HE283"/>
      <c r="HF283"/>
      <c r="HG283"/>
      <c r="HH283"/>
      <c r="HI283"/>
      <c r="HJ283"/>
      <c r="HK283"/>
      <c r="HL283"/>
      <c r="HM283"/>
      <c r="HN283"/>
      <c r="HO283"/>
      <c r="HP283"/>
      <c r="HQ283"/>
      <c r="HR283"/>
      <c r="HS283"/>
      <c r="HT283"/>
      <c r="HU283"/>
      <c r="HV283"/>
      <c r="HW283"/>
      <c r="HX283"/>
      <c r="HY283"/>
      <c r="HZ283"/>
      <c r="IA283"/>
      <c r="IB283"/>
      <c r="IC283"/>
      <c r="ID283"/>
      <c r="IE283"/>
      <c r="IF283"/>
      <c r="IG283"/>
      <c r="IH283"/>
      <c r="II283"/>
      <c r="IJ283"/>
      <c r="IK283"/>
      <c r="IL283"/>
      <c r="IM283"/>
      <c r="IN283"/>
      <c r="IO283"/>
      <c r="IP283"/>
      <c r="IQ283"/>
      <c r="IR283"/>
      <c r="IS283"/>
      <c r="IT283"/>
      <c r="IU283"/>
      <c r="IV283"/>
      <c r="IW283"/>
      <c r="IX283"/>
      <c r="IY283"/>
      <c r="IZ283"/>
      <c r="JA283"/>
      <c r="JB283"/>
      <c r="JC283"/>
      <c r="JD283"/>
      <c r="JE283"/>
      <c r="JF283"/>
      <c r="JG283"/>
      <c r="JH283"/>
      <c r="JI283"/>
      <c r="JJ283"/>
      <c r="JK283"/>
      <c r="JL283"/>
      <c r="JM283"/>
      <c r="JN283"/>
      <c r="JO283"/>
      <c r="JP283"/>
      <c r="JQ283"/>
      <c r="JR283"/>
      <c r="JS283"/>
      <c r="JT283"/>
      <c r="JU283"/>
      <c r="JV283"/>
      <c r="JW283"/>
      <c r="JX283"/>
      <c r="JY283"/>
      <c r="JZ283"/>
      <c r="KA283"/>
      <c r="KB283"/>
      <c r="KC283"/>
      <c r="KD283"/>
      <c r="KE283"/>
      <c r="KF283"/>
      <c r="KG283"/>
      <c r="KH283"/>
      <c r="KI283"/>
      <c r="KJ283"/>
      <c r="KK283"/>
      <c r="KL283"/>
      <c r="KM283"/>
      <c r="KN283"/>
      <c r="KO283"/>
      <c r="KP283"/>
      <c r="KQ283"/>
      <c r="KR283"/>
      <c r="KS283"/>
      <c r="KT283"/>
      <c r="KU283"/>
      <c r="KV283"/>
      <c r="KW283"/>
      <c r="KX283"/>
      <c r="KY283"/>
      <c r="KZ283"/>
      <c r="LA283"/>
      <c r="LB283"/>
      <c r="LC283"/>
      <c r="LD283"/>
      <c r="LE283"/>
      <c r="LF283"/>
      <c r="LG283"/>
      <c r="LH283"/>
      <c r="LI283"/>
      <c r="LJ283"/>
      <c r="LK283"/>
      <c r="LL283"/>
      <c r="LM283"/>
      <c r="LN283"/>
      <c r="LO283"/>
      <c r="LP283"/>
      <c r="LQ283"/>
      <c r="LR283"/>
      <c r="LS283"/>
      <c r="LT283"/>
      <c r="LU283"/>
      <c r="LV283"/>
      <c r="LW283"/>
      <c r="LX283"/>
      <c r="LY283"/>
      <c r="LZ283"/>
      <c r="MA283"/>
      <c r="MB283"/>
      <c r="MC283"/>
      <c r="MD283"/>
      <c r="ME283"/>
      <c r="MF283"/>
      <c r="MG283"/>
      <c r="MH283"/>
      <c r="MI283"/>
      <c r="MJ283"/>
      <c r="MK283"/>
      <c r="ML283"/>
      <c r="MM283"/>
      <c r="MN283"/>
      <c r="MO283"/>
      <c r="MP283"/>
      <c r="MQ283"/>
      <c r="MR283"/>
      <c r="MS283"/>
      <c r="MT283"/>
      <c r="MU283"/>
      <c r="MV283"/>
      <c r="MW283"/>
      <c r="MX283"/>
      <c r="MY283"/>
      <c r="MZ283"/>
      <c r="NA283"/>
      <c r="NB283"/>
      <c r="NC283"/>
      <c r="ND283"/>
      <c r="NE283"/>
      <c r="NF283"/>
      <c r="NG283"/>
      <c r="NH283"/>
      <c r="NI283"/>
      <c r="NJ283"/>
      <c r="NK283"/>
      <c r="NL283"/>
      <c r="NM283"/>
      <c r="NN283"/>
      <c r="NO283"/>
      <c r="NP283"/>
      <c r="NQ283"/>
      <c r="NR283"/>
      <c r="NS283"/>
      <c r="NT283"/>
      <c r="NU283"/>
      <c r="NV283"/>
      <c r="NW283"/>
      <c r="NX283"/>
      <c r="NY283"/>
      <c r="NZ283"/>
      <c r="OA283"/>
      <c r="OB283"/>
      <c r="OC283"/>
      <c r="OD283"/>
      <c r="OE283"/>
      <c r="OF283"/>
      <c r="OG283"/>
      <c r="OH283"/>
      <c r="OI283"/>
      <c r="OJ283"/>
      <c r="OK283"/>
      <c r="OL283"/>
      <c r="OM283"/>
      <c r="ON283"/>
      <c r="OO283"/>
      <c r="OP283"/>
      <c r="OQ283"/>
      <c r="OR283"/>
      <c r="OS283"/>
      <c r="OT283"/>
      <c r="OU283"/>
      <c r="OV283"/>
      <c r="OW283"/>
      <c r="OX283"/>
      <c r="OY283"/>
      <c r="OZ283"/>
      <c r="PA283"/>
      <c r="PB283"/>
      <c r="PC283"/>
      <c r="PD283"/>
      <c r="PE283"/>
      <c r="PF283"/>
      <c r="PG283"/>
      <c r="PH283"/>
      <c r="PI283"/>
      <c r="PJ283"/>
      <c r="PK283"/>
      <c r="PL283"/>
      <c r="PM283"/>
      <c r="PN283"/>
      <c r="PO283"/>
      <c r="PP283"/>
      <c r="PQ283"/>
      <c r="PR283"/>
      <c r="PS283"/>
      <c r="PT283"/>
      <c r="PU283"/>
      <c r="PV283"/>
      <c r="PW283"/>
      <c r="PX283"/>
      <c r="PY283"/>
      <c r="PZ283"/>
      <c r="QA283"/>
      <c r="QB283"/>
      <c r="QC283"/>
      <c r="QD283"/>
      <c r="QE283"/>
      <c r="QF283"/>
      <c r="QG283"/>
      <c r="QH283"/>
      <c r="QI283"/>
      <c r="QJ283"/>
      <c r="QK283"/>
      <c r="QL283"/>
      <c r="QM283"/>
      <c r="QN283"/>
      <c r="QO283"/>
      <c r="QP283"/>
      <c r="QQ283"/>
      <c r="QR283"/>
      <c r="QS283"/>
      <c r="QT283"/>
      <c r="QU283"/>
      <c r="QV283"/>
      <c r="QW283"/>
      <c r="QX283"/>
      <c r="QY283"/>
      <c r="QZ283"/>
      <c r="RA283"/>
      <c r="RB283"/>
      <c r="RC283"/>
      <c r="RD283"/>
      <c r="RE283"/>
      <c r="RF283"/>
      <c r="RG283"/>
      <c r="RH283"/>
      <c r="RI283"/>
      <c r="RJ283"/>
      <c r="RK283"/>
      <c r="RL283"/>
      <c r="RM283"/>
      <c r="RN283"/>
      <c r="RO283"/>
      <c r="RP283"/>
      <c r="RQ283"/>
      <c r="RR283"/>
      <c r="RS283"/>
      <c r="RT283"/>
      <c r="RU283"/>
      <c r="RV283"/>
      <c r="RW283"/>
      <c r="RX283"/>
      <c r="RY283"/>
      <c r="RZ283"/>
      <c r="SA283"/>
      <c r="SB283"/>
      <c r="SC283"/>
      <c r="SD283"/>
      <c r="SE283"/>
      <c r="SF283"/>
      <c r="SG283"/>
      <c r="SH283"/>
      <c r="SI283"/>
      <c r="SJ283"/>
      <c r="SK283"/>
      <c r="SL283"/>
      <c r="SM283"/>
      <c r="SN283"/>
      <c r="SO283"/>
      <c r="SP283"/>
      <c r="SQ283"/>
      <c r="SR283"/>
      <c r="SS283"/>
      <c r="ST283"/>
      <c r="SU283"/>
      <c r="SV283"/>
      <c r="SW283"/>
      <c r="SX283"/>
      <c r="SY283"/>
      <c r="SZ283"/>
      <c r="TA283"/>
      <c r="TB283"/>
      <c r="TC283"/>
      <c r="TD283"/>
      <c r="TE283"/>
      <c r="TF283"/>
      <c r="TG283"/>
      <c r="TH283"/>
      <c r="TI283"/>
      <c r="TJ283"/>
      <c r="TK283"/>
      <c r="TL283"/>
      <c r="TM283"/>
      <c r="TN283"/>
      <c r="TO283"/>
      <c r="TP283"/>
      <c r="TQ283"/>
      <c r="TR283"/>
      <c r="TS283"/>
      <c r="TT283"/>
      <c r="TU283"/>
      <c r="TV283"/>
      <c r="TW283"/>
      <c r="TX283"/>
      <c r="TY283"/>
      <c r="TZ283"/>
      <c r="UA283"/>
      <c r="UB283"/>
      <c r="UC283"/>
      <c r="UD283"/>
      <c r="UE283"/>
      <c r="UF283"/>
      <c r="UG283"/>
      <c r="UH283"/>
      <c r="UI283"/>
      <c r="UJ283"/>
      <c r="UK283"/>
      <c r="UL283"/>
      <c r="UM283"/>
      <c r="UN283"/>
      <c r="UO283"/>
      <c r="UP283"/>
      <c r="UQ283"/>
      <c r="UR283"/>
      <c r="US283"/>
      <c r="UT283"/>
      <c r="UU283"/>
      <c r="UV283"/>
      <c r="UW283"/>
      <c r="UX283"/>
      <c r="UY283"/>
      <c r="UZ283"/>
      <c r="VA283"/>
      <c r="VB283"/>
      <c r="VC283"/>
      <c r="VD283"/>
      <c r="VE283"/>
      <c r="VF283"/>
      <c r="VG283"/>
      <c r="VH283"/>
      <c r="VI283"/>
      <c r="VJ283"/>
      <c r="VK283"/>
      <c r="VL283"/>
      <c r="VM283"/>
      <c r="VN283"/>
      <c r="VO283"/>
      <c r="VP283"/>
      <c r="VQ283"/>
      <c r="VR283"/>
      <c r="VS283"/>
      <c r="VT283"/>
      <c r="VU283"/>
      <c r="VV283"/>
      <c r="VW283"/>
      <c r="VX283"/>
      <c r="VY283"/>
      <c r="VZ283"/>
      <c r="WA283"/>
      <c r="WB283"/>
      <c r="WC283"/>
      <c r="WD283"/>
      <c r="WE283"/>
      <c r="WF283"/>
      <c r="WG283"/>
      <c r="WH283"/>
      <c r="WI283"/>
      <c r="WJ283"/>
      <c r="WK283"/>
      <c r="WL283"/>
      <c r="WM283"/>
      <c r="WN283"/>
      <c r="WO283"/>
      <c r="WP283"/>
      <c r="WQ283"/>
      <c r="WR283"/>
      <c r="WS283"/>
      <c r="WT283"/>
      <c r="WU283"/>
      <c r="WV283"/>
      <c r="WW283"/>
      <c r="WX283"/>
      <c r="WY283"/>
      <c r="WZ283"/>
      <c r="XA283"/>
      <c r="XB283"/>
      <c r="XC283"/>
      <c r="XD283"/>
      <c r="XE283"/>
      <c r="XF283"/>
      <c r="XG283"/>
      <c r="XH283"/>
      <c r="XI283"/>
      <c r="XJ283"/>
      <c r="XK283"/>
      <c r="XL283"/>
      <c r="XM283"/>
      <c r="XN283"/>
      <c r="XO283"/>
      <c r="XP283"/>
      <c r="XQ283"/>
      <c r="XR283"/>
      <c r="XS283"/>
      <c r="XT283"/>
      <c r="XU283"/>
      <c r="XV283"/>
      <c r="XW283"/>
      <c r="XX283"/>
      <c r="XY283"/>
      <c r="XZ283"/>
      <c r="YA283"/>
      <c r="YB283"/>
      <c r="YC283"/>
      <c r="YD283"/>
      <c r="YE283"/>
      <c r="YF283"/>
      <c r="YG283"/>
      <c r="YH283"/>
      <c r="YI283"/>
      <c r="YJ283"/>
      <c r="YK283"/>
      <c r="YL283"/>
      <c r="YM283"/>
      <c r="YN283"/>
      <c r="YO283"/>
      <c r="YP283"/>
      <c r="YQ283"/>
      <c r="YR283"/>
      <c r="YS283"/>
      <c r="YT283"/>
      <c r="YU283"/>
      <c r="YV283"/>
      <c r="YW283"/>
      <c r="YX283"/>
      <c r="YY283"/>
      <c r="YZ283"/>
      <c r="ZA283"/>
      <c r="ZB283"/>
      <c r="ZC283"/>
      <c r="ZD283"/>
      <c r="ZE283"/>
      <c r="ZF283"/>
      <c r="ZG283"/>
      <c r="ZH283"/>
      <c r="ZI283"/>
      <c r="ZJ283"/>
      <c r="ZK283"/>
      <c r="ZL283"/>
      <c r="ZM283"/>
      <c r="ZN283"/>
      <c r="ZO283"/>
      <c r="ZP283"/>
      <c r="ZQ283"/>
      <c r="ZR283"/>
      <c r="ZS283"/>
      <c r="ZT283"/>
      <c r="ZU283"/>
      <c r="ZV283"/>
      <c r="ZW283"/>
      <c r="ZX283"/>
      <c r="ZY283"/>
      <c r="ZZ283" s="52"/>
      <c r="AAA283" s="192" t="s">
        <v>0</v>
      </c>
      <c r="AAD283" s="90"/>
      <c r="AAE283" s="520">
        <f>IF(AND(S.AC.InvolveMeeting1="Y",S.AC.CommitteeInvolved="Y"),1,0)</f>
        <v>0</v>
      </c>
      <c r="AAF283" s="90" t="s">
        <v>0</v>
      </c>
      <c r="AAG283" s="73">
        <f t="shared" ref="AAG283:AAG288" si="229">G282</f>
        <v>2</v>
      </c>
      <c r="AAH283" s="73">
        <f t="shared" si="228"/>
        <v>2</v>
      </c>
      <c r="AAI283" s="60"/>
      <c r="AAJ283" s="55"/>
      <c r="AAK283" s="55"/>
      <c r="AAL283" s="90"/>
    </row>
    <row r="284" spans="1:714" s="23" customFormat="1" ht="15" hidden="1" customHeight="1" outlineLevel="2">
      <c r="A284" s="171"/>
      <c r="B284" s="407" t="s">
        <v>241</v>
      </c>
      <c r="C284" s="362" t="s">
        <v>0</v>
      </c>
      <c r="D284" s="380"/>
      <c r="E284" s="342">
        <f t="shared" si="224"/>
        <v>1</v>
      </c>
      <c r="F284" s="457">
        <f t="shared" ca="1" si="225"/>
        <v>0</v>
      </c>
      <c r="G284" s="451">
        <f t="shared" si="226"/>
        <v>2</v>
      </c>
      <c r="H284" s="343">
        <f t="shared" si="227"/>
        <v>2</v>
      </c>
      <c r="I284" s="244"/>
      <c r="J284" s="193"/>
      <c r="K284" s="193"/>
      <c r="L284" s="46"/>
      <c r="M284" s="46"/>
      <c r="N284" s="46"/>
      <c r="O284" s="46"/>
      <c r="P284" s="46"/>
      <c r="Q284" s="46"/>
      <c r="R284" s="46"/>
      <c r="S284" s="46"/>
      <c r="T284" s="46"/>
      <c r="U284" s="46"/>
      <c r="V284" s="46"/>
      <c r="W284" s="46"/>
      <c r="X284" s="46"/>
      <c r="Y284" s="46"/>
      <c r="Z284" s="46"/>
      <c r="AA284" s="46"/>
      <c r="AB284" s="46"/>
      <c r="AC284" s="46"/>
      <c r="AD284" s="46"/>
      <c r="AE284" s="46"/>
      <c r="AF284" s="46"/>
      <c r="AG284" s="46"/>
      <c r="AH284" s="46"/>
      <c r="AI284" s="46"/>
      <c r="AJ284" s="46"/>
      <c r="AK284" s="46"/>
      <c r="AL284" s="46"/>
      <c r="AM284" s="46"/>
      <c r="AN284" s="46"/>
      <c r="AO284" s="46"/>
      <c r="AP284" s="46"/>
      <c r="AQ284" s="46"/>
      <c r="AR284" s="46"/>
      <c r="AS284" s="46"/>
      <c r="AT284" s="46"/>
      <c r="AU284" s="46"/>
      <c r="AV284" s="46"/>
      <c r="AW284" s="46"/>
      <c r="AX284" s="46"/>
      <c r="AY284" s="46"/>
      <c r="AZ284" s="46"/>
      <c r="BA284" s="46"/>
      <c r="BB284" s="46"/>
      <c r="BC284" s="46"/>
      <c r="BD284" s="46"/>
      <c r="BE284" s="46"/>
      <c r="BF284" s="46"/>
      <c r="BG284" s="46"/>
      <c r="BH284" s="46"/>
      <c r="BI284" s="46"/>
      <c r="BJ284" s="46"/>
      <c r="BK284" s="46"/>
      <c r="BL284" s="46"/>
      <c r="BM284" s="46"/>
      <c r="BN284" s="46"/>
      <c r="BO284" s="46"/>
      <c r="BP284" s="46"/>
      <c r="BQ284" s="46"/>
      <c r="BR284" s="46"/>
      <c r="BS284" s="46"/>
      <c r="BT284" s="46"/>
      <c r="BU284" s="46"/>
      <c r="BV284" s="46"/>
      <c r="BW284" s="46"/>
      <c r="BX284" s="46"/>
      <c r="BY284" s="46"/>
      <c r="BZ284" s="46"/>
      <c r="CA284" s="46"/>
      <c r="CB284" s="46"/>
      <c r="CC284" s="46"/>
      <c r="CD284" s="46"/>
      <c r="CE284" s="46"/>
      <c r="CF284" s="46"/>
      <c r="CG284" s="46"/>
      <c r="CH284" s="46"/>
      <c r="CI284" s="46"/>
      <c r="CJ284" s="46"/>
      <c r="CK284" s="46"/>
      <c r="CL284" s="46"/>
      <c r="CM284" s="46"/>
      <c r="CN284" s="46"/>
      <c r="CO284" s="46"/>
      <c r="CP284" s="46"/>
      <c r="CQ284" s="46"/>
      <c r="CR284" s="46"/>
      <c r="CS284" s="46"/>
      <c r="CT284" s="46"/>
      <c r="CU284" s="46"/>
      <c r="CV284" s="46"/>
      <c r="CW284" s="46"/>
      <c r="CX284" s="46"/>
      <c r="CY284" s="46"/>
      <c r="CZ284" s="46"/>
      <c r="DA284" s="46"/>
      <c r="DB284" s="46"/>
      <c r="DC284" s="46"/>
      <c r="DD284" s="46"/>
      <c r="DE284" s="46"/>
      <c r="DF284" s="46"/>
      <c r="DG284" s="46"/>
      <c r="DH284" s="46"/>
      <c r="DI284" s="46"/>
      <c r="DJ284" s="46"/>
      <c r="DK284" s="46"/>
      <c r="DL284" s="46"/>
      <c r="DM284" s="46"/>
      <c r="DN284" s="46"/>
      <c r="DO284" s="46"/>
      <c r="DP284" s="46"/>
      <c r="DQ284"/>
      <c r="DR284"/>
      <c r="DS284"/>
      <c r="DT284"/>
      <c r="DU284"/>
      <c r="DV284"/>
      <c r="DW284"/>
      <c r="DX284"/>
      <c r="DY284"/>
      <c r="DZ284"/>
      <c r="EA284"/>
      <c r="EB284"/>
      <c r="EC284"/>
      <c r="ED284"/>
      <c r="EE284"/>
      <c r="EF284"/>
      <c r="EG284"/>
      <c r="EH284"/>
      <c r="EI284"/>
      <c r="EJ284"/>
      <c r="EK284"/>
      <c r="EL284"/>
      <c r="EM284"/>
      <c r="EN284"/>
      <c r="EO284"/>
      <c r="EP284"/>
      <c r="EQ284"/>
      <c r="ER284"/>
      <c r="ES284"/>
      <c r="ET284"/>
      <c r="EU284"/>
      <c r="EV284"/>
      <c r="EW284"/>
      <c r="EX284"/>
      <c r="EY284"/>
      <c r="EZ284"/>
      <c r="FA284"/>
      <c r="FB284"/>
      <c r="FC284"/>
      <c r="FD284"/>
      <c r="FE284"/>
      <c r="FF284"/>
      <c r="FG284"/>
      <c r="FH284"/>
      <c r="FI284"/>
      <c r="FJ284"/>
      <c r="FK284"/>
      <c r="FL284"/>
      <c r="FM284"/>
      <c r="FN284"/>
      <c r="FO284"/>
      <c r="FP284"/>
      <c r="FQ284"/>
      <c r="FR284"/>
      <c r="FS284"/>
      <c r="FT284"/>
      <c r="FU284"/>
      <c r="FV284"/>
      <c r="FW284"/>
      <c r="FX284"/>
      <c r="FY284"/>
      <c r="FZ284"/>
      <c r="GA284"/>
      <c r="GB284"/>
      <c r="GC284"/>
      <c r="GD284"/>
      <c r="GE284"/>
      <c r="GF284"/>
      <c r="GG284"/>
      <c r="GH284"/>
      <c r="GI284"/>
      <c r="GJ284"/>
      <c r="GK284"/>
      <c r="GL284"/>
      <c r="GM284"/>
      <c r="GN284"/>
      <c r="GO284"/>
      <c r="GP284"/>
      <c r="GQ284"/>
      <c r="GR284"/>
      <c r="GS284"/>
      <c r="GT284"/>
      <c r="GU284"/>
      <c r="GV284"/>
      <c r="GW284"/>
      <c r="GX284"/>
      <c r="GY284"/>
      <c r="GZ284"/>
      <c r="HA284"/>
      <c r="HB284"/>
      <c r="HC284"/>
      <c r="HD284"/>
      <c r="HE284"/>
      <c r="HF284"/>
      <c r="HG284"/>
      <c r="HH284"/>
      <c r="HI284"/>
      <c r="HJ284"/>
      <c r="HK284"/>
      <c r="HL284"/>
      <c r="HM284"/>
      <c r="HN284"/>
      <c r="HO284"/>
      <c r="HP284"/>
      <c r="HQ284"/>
      <c r="HR284"/>
      <c r="HS284"/>
      <c r="HT284"/>
      <c r="HU284"/>
      <c r="HV284"/>
      <c r="HW284"/>
      <c r="HX284"/>
      <c r="HY284"/>
      <c r="HZ284"/>
      <c r="IA284"/>
      <c r="IB284"/>
      <c r="IC284"/>
      <c r="ID284"/>
      <c r="IE284"/>
      <c r="IF284"/>
      <c r="IG284"/>
      <c r="IH284"/>
      <c r="II284"/>
      <c r="IJ284"/>
      <c r="IK284"/>
      <c r="IL284"/>
      <c r="IM284"/>
      <c r="IN284"/>
      <c r="IO284"/>
      <c r="IP284"/>
      <c r="IQ284"/>
      <c r="IR284"/>
      <c r="IS284"/>
      <c r="IT284"/>
      <c r="IU284"/>
      <c r="IV284"/>
      <c r="IW284"/>
      <c r="IX284"/>
      <c r="IY284"/>
      <c r="IZ284"/>
      <c r="JA284"/>
      <c r="JB284"/>
      <c r="JC284"/>
      <c r="JD284"/>
      <c r="JE284"/>
      <c r="JF284"/>
      <c r="JG284"/>
      <c r="JH284"/>
      <c r="JI284"/>
      <c r="JJ284"/>
      <c r="JK284"/>
      <c r="JL284"/>
      <c r="JM284"/>
      <c r="JN284"/>
      <c r="JO284"/>
      <c r="JP284"/>
      <c r="JQ284"/>
      <c r="JR284"/>
      <c r="JS284"/>
      <c r="JT284"/>
      <c r="JU284"/>
      <c r="JV284"/>
      <c r="JW284"/>
      <c r="JX284"/>
      <c r="JY284"/>
      <c r="JZ284"/>
      <c r="KA284"/>
      <c r="KB284"/>
      <c r="KC284"/>
      <c r="KD284"/>
      <c r="KE284"/>
      <c r="KF284"/>
      <c r="KG284"/>
      <c r="KH284"/>
      <c r="KI284"/>
      <c r="KJ284"/>
      <c r="KK284"/>
      <c r="KL284"/>
      <c r="KM284"/>
      <c r="KN284"/>
      <c r="KO284"/>
      <c r="KP284"/>
      <c r="KQ284"/>
      <c r="KR284"/>
      <c r="KS284"/>
      <c r="KT284"/>
      <c r="KU284"/>
      <c r="KV284"/>
      <c r="KW284"/>
      <c r="KX284"/>
      <c r="KY284"/>
      <c r="KZ284"/>
      <c r="LA284"/>
      <c r="LB284"/>
      <c r="LC284"/>
      <c r="LD284"/>
      <c r="LE284"/>
      <c r="LF284"/>
      <c r="LG284"/>
      <c r="LH284"/>
      <c r="LI284"/>
      <c r="LJ284"/>
      <c r="LK284"/>
      <c r="LL284"/>
      <c r="LM284"/>
      <c r="LN284"/>
      <c r="LO284"/>
      <c r="LP284"/>
      <c r="LQ284"/>
      <c r="LR284"/>
      <c r="LS284"/>
      <c r="LT284"/>
      <c r="LU284"/>
      <c r="LV284"/>
      <c r="LW284"/>
      <c r="LX284"/>
      <c r="LY284"/>
      <c r="LZ284"/>
      <c r="MA284"/>
      <c r="MB284"/>
      <c r="MC284"/>
      <c r="MD284"/>
      <c r="ME284"/>
      <c r="MF284"/>
      <c r="MG284"/>
      <c r="MH284"/>
      <c r="MI284"/>
      <c r="MJ284"/>
      <c r="MK284"/>
      <c r="ML284"/>
      <c r="MM284"/>
      <c r="MN284"/>
      <c r="MO284"/>
      <c r="MP284"/>
      <c r="MQ284"/>
      <c r="MR284"/>
      <c r="MS284"/>
      <c r="MT284"/>
      <c r="MU284"/>
      <c r="MV284"/>
      <c r="MW284"/>
      <c r="MX284"/>
      <c r="MY284"/>
      <c r="MZ284"/>
      <c r="NA284"/>
      <c r="NB284"/>
      <c r="NC284"/>
      <c r="ND284"/>
      <c r="NE284"/>
      <c r="NF284"/>
      <c r="NG284"/>
      <c r="NH284"/>
      <c r="NI284"/>
      <c r="NJ284"/>
      <c r="NK284"/>
      <c r="NL284"/>
      <c r="NM284"/>
      <c r="NN284"/>
      <c r="NO284"/>
      <c r="NP284"/>
      <c r="NQ284"/>
      <c r="NR284"/>
      <c r="NS284"/>
      <c r="NT284"/>
      <c r="NU284"/>
      <c r="NV284"/>
      <c r="NW284"/>
      <c r="NX284"/>
      <c r="NY284"/>
      <c r="NZ284"/>
      <c r="OA284"/>
      <c r="OB284"/>
      <c r="OC284"/>
      <c r="OD284"/>
      <c r="OE284"/>
      <c r="OF284"/>
      <c r="OG284"/>
      <c r="OH284"/>
      <c r="OI284"/>
      <c r="OJ284"/>
      <c r="OK284"/>
      <c r="OL284"/>
      <c r="OM284"/>
      <c r="ON284"/>
      <c r="OO284"/>
      <c r="OP284"/>
      <c r="OQ284"/>
      <c r="OR284"/>
      <c r="OS284"/>
      <c r="OT284"/>
      <c r="OU284"/>
      <c r="OV284"/>
      <c r="OW284"/>
      <c r="OX284"/>
      <c r="OY284"/>
      <c r="OZ284"/>
      <c r="PA284"/>
      <c r="PB284"/>
      <c r="PC284"/>
      <c r="PD284"/>
      <c r="PE284"/>
      <c r="PF284"/>
      <c r="PG284"/>
      <c r="PH284"/>
      <c r="PI284"/>
      <c r="PJ284"/>
      <c r="PK284"/>
      <c r="PL284"/>
      <c r="PM284"/>
      <c r="PN284"/>
      <c r="PO284"/>
      <c r="PP284"/>
      <c r="PQ284"/>
      <c r="PR284"/>
      <c r="PS284"/>
      <c r="PT284"/>
      <c r="PU284"/>
      <c r="PV284"/>
      <c r="PW284"/>
      <c r="PX284"/>
      <c r="PY284"/>
      <c r="PZ284"/>
      <c r="QA284"/>
      <c r="QB284"/>
      <c r="QC284"/>
      <c r="QD284"/>
      <c r="QE284"/>
      <c r="QF284"/>
      <c r="QG284"/>
      <c r="QH284"/>
      <c r="QI284"/>
      <c r="QJ284"/>
      <c r="QK284"/>
      <c r="QL284"/>
      <c r="QM284"/>
      <c r="QN284"/>
      <c r="QO284"/>
      <c r="QP284"/>
      <c r="QQ284"/>
      <c r="QR284"/>
      <c r="QS284"/>
      <c r="QT284"/>
      <c r="QU284"/>
      <c r="QV284"/>
      <c r="QW284"/>
      <c r="QX284"/>
      <c r="QY284"/>
      <c r="QZ284"/>
      <c r="RA284"/>
      <c r="RB284"/>
      <c r="RC284"/>
      <c r="RD284"/>
      <c r="RE284"/>
      <c r="RF284"/>
      <c r="RG284"/>
      <c r="RH284"/>
      <c r="RI284"/>
      <c r="RJ284"/>
      <c r="RK284"/>
      <c r="RL284"/>
      <c r="RM284"/>
      <c r="RN284"/>
      <c r="RO284"/>
      <c r="RP284"/>
      <c r="RQ284"/>
      <c r="RR284"/>
      <c r="RS284"/>
      <c r="RT284"/>
      <c r="RU284"/>
      <c r="RV284"/>
      <c r="RW284"/>
      <c r="RX284"/>
      <c r="RY284"/>
      <c r="RZ284"/>
      <c r="SA284"/>
      <c r="SB284"/>
      <c r="SC284"/>
      <c r="SD284"/>
      <c r="SE284"/>
      <c r="SF284"/>
      <c r="SG284"/>
      <c r="SH284"/>
      <c r="SI284"/>
      <c r="SJ284"/>
      <c r="SK284"/>
      <c r="SL284"/>
      <c r="SM284"/>
      <c r="SN284"/>
      <c r="SO284"/>
      <c r="SP284"/>
      <c r="SQ284"/>
      <c r="SR284"/>
      <c r="SS284"/>
      <c r="ST284"/>
      <c r="SU284"/>
      <c r="SV284"/>
      <c r="SW284"/>
      <c r="SX284"/>
      <c r="SY284"/>
      <c r="SZ284"/>
      <c r="TA284"/>
      <c r="TB284"/>
      <c r="TC284"/>
      <c r="TD284"/>
      <c r="TE284"/>
      <c r="TF284"/>
      <c r="TG284"/>
      <c r="TH284"/>
      <c r="TI284"/>
      <c r="TJ284"/>
      <c r="TK284"/>
      <c r="TL284"/>
      <c r="TM284"/>
      <c r="TN284"/>
      <c r="TO284"/>
      <c r="TP284"/>
      <c r="TQ284"/>
      <c r="TR284"/>
      <c r="TS284"/>
      <c r="TT284"/>
      <c r="TU284"/>
      <c r="TV284"/>
      <c r="TW284"/>
      <c r="TX284"/>
      <c r="TY284"/>
      <c r="TZ284"/>
      <c r="UA284"/>
      <c r="UB284"/>
      <c r="UC284"/>
      <c r="UD284"/>
      <c r="UE284"/>
      <c r="UF284"/>
      <c r="UG284"/>
      <c r="UH284"/>
      <c r="UI284"/>
      <c r="UJ284"/>
      <c r="UK284"/>
      <c r="UL284"/>
      <c r="UM284"/>
      <c r="UN284"/>
      <c r="UO284"/>
      <c r="UP284"/>
      <c r="UQ284"/>
      <c r="UR284"/>
      <c r="US284"/>
      <c r="UT284"/>
      <c r="UU284"/>
      <c r="UV284"/>
      <c r="UW284"/>
      <c r="UX284"/>
      <c r="UY284"/>
      <c r="UZ284"/>
      <c r="VA284"/>
      <c r="VB284"/>
      <c r="VC284"/>
      <c r="VD284"/>
      <c r="VE284"/>
      <c r="VF284"/>
      <c r="VG284"/>
      <c r="VH284"/>
      <c r="VI284"/>
      <c r="VJ284"/>
      <c r="VK284"/>
      <c r="VL284"/>
      <c r="VM284"/>
      <c r="VN284"/>
      <c r="VO284"/>
      <c r="VP284"/>
      <c r="VQ284"/>
      <c r="VR284"/>
      <c r="VS284"/>
      <c r="VT284"/>
      <c r="VU284"/>
      <c r="VV284"/>
      <c r="VW284"/>
      <c r="VX284"/>
      <c r="VY284"/>
      <c r="VZ284"/>
      <c r="WA284"/>
      <c r="WB284"/>
      <c r="WC284"/>
      <c r="WD284"/>
      <c r="WE284"/>
      <c r="WF284"/>
      <c r="WG284"/>
      <c r="WH284"/>
      <c r="WI284"/>
      <c r="WJ284"/>
      <c r="WK284"/>
      <c r="WL284"/>
      <c r="WM284"/>
      <c r="WN284"/>
      <c r="WO284"/>
      <c r="WP284"/>
      <c r="WQ284"/>
      <c r="WR284"/>
      <c r="WS284"/>
      <c r="WT284"/>
      <c r="WU284"/>
      <c r="WV284"/>
      <c r="WW284"/>
      <c r="WX284"/>
      <c r="WY284"/>
      <c r="WZ284"/>
      <c r="XA284"/>
      <c r="XB284"/>
      <c r="XC284"/>
      <c r="XD284"/>
      <c r="XE284"/>
      <c r="XF284"/>
      <c r="XG284"/>
      <c r="XH284"/>
      <c r="XI284"/>
      <c r="XJ284"/>
      <c r="XK284"/>
      <c r="XL284"/>
      <c r="XM284"/>
      <c r="XN284"/>
      <c r="XO284"/>
      <c r="XP284"/>
      <c r="XQ284"/>
      <c r="XR284"/>
      <c r="XS284"/>
      <c r="XT284"/>
      <c r="XU284"/>
      <c r="XV284"/>
      <c r="XW284"/>
      <c r="XX284"/>
      <c r="XY284"/>
      <c r="XZ284"/>
      <c r="YA284"/>
      <c r="YB284"/>
      <c r="YC284"/>
      <c r="YD284"/>
      <c r="YE284"/>
      <c r="YF284"/>
      <c r="YG284"/>
      <c r="YH284"/>
      <c r="YI284"/>
      <c r="YJ284"/>
      <c r="YK284"/>
      <c r="YL284"/>
      <c r="YM284"/>
      <c r="YN284"/>
      <c r="YO284"/>
      <c r="YP284"/>
      <c r="YQ284"/>
      <c r="YR284"/>
      <c r="YS284"/>
      <c r="YT284"/>
      <c r="YU284"/>
      <c r="YV284"/>
      <c r="YW284"/>
      <c r="YX284"/>
      <c r="YY284"/>
      <c r="YZ284"/>
      <c r="ZA284"/>
      <c r="ZB284"/>
      <c r="ZC284"/>
      <c r="ZD284"/>
      <c r="ZE284"/>
      <c r="ZF284"/>
      <c r="ZG284"/>
      <c r="ZH284"/>
      <c r="ZI284"/>
      <c r="ZJ284"/>
      <c r="ZK284"/>
      <c r="ZL284"/>
      <c r="ZM284"/>
      <c r="ZN284"/>
      <c r="ZO284"/>
      <c r="ZP284"/>
      <c r="ZQ284"/>
      <c r="ZR284"/>
      <c r="ZS284"/>
      <c r="ZT284"/>
      <c r="ZU284"/>
      <c r="ZV284"/>
      <c r="ZW284"/>
      <c r="ZX284"/>
      <c r="ZY284"/>
      <c r="ZZ284" s="52"/>
      <c r="AAA284" s="192"/>
      <c r="AAD284" s="90"/>
      <c r="AAE284" s="520">
        <f>IF(AND(S.AC.InvolveMeeting1="Y",S.AC.CommitteeInvolved="Y"),1,0)</f>
        <v>0</v>
      </c>
      <c r="AAF284" s="90" t="s">
        <v>0</v>
      </c>
      <c r="AAG284" s="73">
        <f t="shared" si="229"/>
        <v>2</v>
      </c>
      <c r="AAH284" s="73">
        <f t="shared" si="228"/>
        <v>2</v>
      </c>
      <c r="AAI284" s="60"/>
      <c r="AAJ284" s="55"/>
      <c r="AAK284" s="55"/>
      <c r="AAL284" s="90"/>
    </row>
    <row r="285" spans="1:714" s="23" customFormat="1" ht="15" hidden="1" customHeight="1" outlineLevel="2">
      <c r="A285" s="171"/>
      <c r="B285" s="615" t="s">
        <v>155</v>
      </c>
      <c r="C285" s="362" t="s">
        <v>0</v>
      </c>
      <c r="D285" s="380"/>
      <c r="E285" s="342">
        <f t="shared" ref="E285:E288" si="230">NETWORKDAYS(G285,H285,S.DDL_DEQClosed)</f>
        <v>1</v>
      </c>
      <c r="F285" s="457">
        <f t="shared" ref="F285:F288" ca="1" si="231">IF(YEAR(H285)&gt;2000,NETWORKDAYS(TODAY(),H285,S.DDL_DEQClosed),0)</f>
        <v>0</v>
      </c>
      <c r="G285" s="451">
        <f t="shared" si="226"/>
        <v>2</v>
      </c>
      <c r="H285" s="343">
        <f t="shared" ref="H285:H288" si="232">AAH285</f>
        <v>2</v>
      </c>
      <c r="I285" s="244"/>
      <c r="J285" s="193"/>
      <c r="K285" s="193"/>
      <c r="L285" s="46"/>
      <c r="M285" s="46"/>
      <c r="N285" s="46"/>
      <c r="O285" s="46"/>
      <c r="P285" s="46"/>
      <c r="Q285" s="46"/>
      <c r="R285" s="46"/>
      <c r="S285" s="46"/>
      <c r="T285" s="46"/>
      <c r="U285" s="46"/>
      <c r="V285" s="46"/>
      <c r="W285" s="46"/>
      <c r="X285" s="46"/>
      <c r="Y285" s="46"/>
      <c r="Z285" s="46"/>
      <c r="AA285" s="46"/>
      <c r="AB285" s="46"/>
      <c r="AC285" s="46"/>
      <c r="AD285" s="46"/>
      <c r="AE285" s="46"/>
      <c r="AF285" s="46"/>
      <c r="AG285" s="46"/>
      <c r="AH285" s="46"/>
      <c r="AI285" s="46"/>
      <c r="AJ285" s="46"/>
      <c r="AK285" s="46"/>
      <c r="AL285" s="46"/>
      <c r="AM285" s="46"/>
      <c r="AN285" s="46"/>
      <c r="AO285" s="46"/>
      <c r="AP285" s="46"/>
      <c r="AQ285" s="46"/>
      <c r="AR285" s="46"/>
      <c r="AS285" s="46"/>
      <c r="AT285" s="46"/>
      <c r="AU285" s="46"/>
      <c r="AV285" s="46"/>
      <c r="AW285" s="46"/>
      <c r="AX285" s="46"/>
      <c r="AY285" s="46"/>
      <c r="AZ285" s="46"/>
      <c r="BA285" s="46"/>
      <c r="BB285" s="46"/>
      <c r="BC285" s="46"/>
      <c r="BD285" s="46"/>
      <c r="BE285" s="46"/>
      <c r="BF285" s="46"/>
      <c r="BG285" s="46"/>
      <c r="BH285" s="46"/>
      <c r="BI285" s="46"/>
      <c r="BJ285" s="46"/>
      <c r="BK285" s="46"/>
      <c r="BL285" s="46"/>
      <c r="BM285" s="46"/>
      <c r="BN285" s="46"/>
      <c r="BO285" s="46"/>
      <c r="BP285" s="46"/>
      <c r="BQ285" s="46"/>
      <c r="BR285" s="46"/>
      <c r="BS285" s="46"/>
      <c r="BT285" s="46"/>
      <c r="BU285" s="46"/>
      <c r="BV285" s="46"/>
      <c r="BW285" s="46"/>
      <c r="BX285" s="46"/>
      <c r="BY285" s="46"/>
      <c r="BZ285" s="46"/>
      <c r="CA285" s="46"/>
      <c r="CB285" s="46"/>
      <c r="CC285" s="46"/>
      <c r="CD285" s="46"/>
      <c r="CE285" s="46"/>
      <c r="CF285" s="46"/>
      <c r="CG285" s="46"/>
      <c r="CH285" s="46"/>
      <c r="CI285" s="46"/>
      <c r="CJ285" s="46"/>
      <c r="CK285" s="46"/>
      <c r="CL285" s="46"/>
      <c r="CM285" s="46"/>
      <c r="CN285" s="46"/>
      <c r="CO285" s="46"/>
      <c r="CP285" s="46"/>
      <c r="CQ285" s="46"/>
      <c r="CR285" s="46"/>
      <c r="CS285" s="46"/>
      <c r="CT285" s="46"/>
      <c r="CU285" s="46"/>
      <c r="CV285" s="46"/>
      <c r="CW285" s="46"/>
      <c r="CX285" s="46"/>
      <c r="CY285" s="46"/>
      <c r="CZ285" s="46"/>
      <c r="DA285" s="46"/>
      <c r="DB285" s="46"/>
      <c r="DC285" s="46"/>
      <c r="DD285" s="46"/>
      <c r="DE285" s="46"/>
      <c r="DF285" s="46"/>
      <c r="DG285" s="46"/>
      <c r="DH285" s="46"/>
      <c r="DI285" s="46"/>
      <c r="DJ285" s="46"/>
      <c r="DK285" s="46"/>
      <c r="DL285" s="46"/>
      <c r="DM285" s="46"/>
      <c r="DN285" s="46"/>
      <c r="DO285" s="46"/>
      <c r="DP285" s="46"/>
      <c r="DQ285"/>
      <c r="DR285"/>
      <c r="DS285"/>
      <c r="DT285"/>
      <c r="DU285"/>
      <c r="DV285"/>
      <c r="DW285"/>
      <c r="DX285"/>
      <c r="DY285"/>
      <c r="DZ285"/>
      <c r="EA285"/>
      <c r="EB285"/>
      <c r="EC285"/>
      <c r="ED285"/>
      <c r="EE285"/>
      <c r="EF285"/>
      <c r="EG285"/>
      <c r="EH285"/>
      <c r="EI285"/>
      <c r="EJ285"/>
      <c r="EK285"/>
      <c r="EL285"/>
      <c r="EM285"/>
      <c r="EN285"/>
      <c r="EO285"/>
      <c r="EP285"/>
      <c r="EQ285"/>
      <c r="ER285"/>
      <c r="ES285"/>
      <c r="ET285"/>
      <c r="EU285"/>
      <c r="EV285"/>
      <c r="EW285"/>
      <c r="EX285"/>
      <c r="EY285"/>
      <c r="EZ285"/>
      <c r="FA285"/>
      <c r="FB285"/>
      <c r="FC285"/>
      <c r="FD285"/>
      <c r="FE285"/>
      <c r="FF285"/>
      <c r="FG285"/>
      <c r="FH285"/>
      <c r="FI285"/>
      <c r="FJ285"/>
      <c r="FK285"/>
      <c r="FL285"/>
      <c r="FM285"/>
      <c r="FN285"/>
      <c r="FO285"/>
      <c r="FP285"/>
      <c r="FQ285"/>
      <c r="FR285"/>
      <c r="FS285"/>
      <c r="FT285"/>
      <c r="FU285"/>
      <c r="FV285"/>
      <c r="FW285"/>
      <c r="FX285"/>
      <c r="FY285"/>
      <c r="FZ285"/>
      <c r="GA285"/>
      <c r="GB285"/>
      <c r="GC285"/>
      <c r="GD285"/>
      <c r="GE285"/>
      <c r="GF285"/>
      <c r="GG285"/>
      <c r="GH285"/>
      <c r="GI285"/>
      <c r="GJ285"/>
      <c r="GK285"/>
      <c r="GL285"/>
      <c r="GM285"/>
      <c r="GN285"/>
      <c r="GO285"/>
      <c r="GP285"/>
      <c r="GQ285"/>
      <c r="GR285"/>
      <c r="GS285"/>
      <c r="GT285"/>
      <c r="GU285"/>
      <c r="GV285"/>
      <c r="GW285"/>
      <c r="GX285"/>
      <c r="GY285"/>
      <c r="GZ285"/>
      <c r="HA285"/>
      <c r="HB285"/>
      <c r="HC285"/>
      <c r="HD285"/>
      <c r="HE285"/>
      <c r="HF285"/>
      <c r="HG285"/>
      <c r="HH285"/>
      <c r="HI285"/>
      <c r="HJ285"/>
      <c r="HK285"/>
      <c r="HL285"/>
      <c r="HM285"/>
      <c r="HN285"/>
      <c r="HO285"/>
      <c r="HP285"/>
      <c r="HQ285"/>
      <c r="HR285"/>
      <c r="HS285"/>
      <c r="HT285"/>
      <c r="HU285"/>
      <c r="HV285"/>
      <c r="HW285"/>
      <c r="HX285"/>
      <c r="HY285"/>
      <c r="HZ285"/>
      <c r="IA285"/>
      <c r="IB285"/>
      <c r="IC285"/>
      <c r="ID285"/>
      <c r="IE285"/>
      <c r="IF285"/>
      <c r="IG285"/>
      <c r="IH285"/>
      <c r="II285"/>
      <c r="IJ285"/>
      <c r="IK285"/>
      <c r="IL285"/>
      <c r="IM285"/>
      <c r="IN285"/>
      <c r="IO285"/>
      <c r="IP285"/>
      <c r="IQ285"/>
      <c r="IR285"/>
      <c r="IS285"/>
      <c r="IT285"/>
      <c r="IU285"/>
      <c r="IV285"/>
      <c r="IW285"/>
      <c r="IX285"/>
      <c r="IY285"/>
      <c r="IZ285"/>
      <c r="JA285"/>
      <c r="JB285"/>
      <c r="JC285"/>
      <c r="JD285"/>
      <c r="JE285"/>
      <c r="JF285"/>
      <c r="JG285"/>
      <c r="JH285"/>
      <c r="JI285"/>
      <c r="JJ285"/>
      <c r="JK285"/>
      <c r="JL285"/>
      <c r="JM285"/>
      <c r="JN285"/>
      <c r="JO285"/>
      <c r="JP285"/>
      <c r="JQ285"/>
      <c r="JR285"/>
      <c r="JS285"/>
      <c r="JT285"/>
      <c r="JU285"/>
      <c r="JV285"/>
      <c r="JW285"/>
      <c r="JX285"/>
      <c r="JY285"/>
      <c r="JZ285"/>
      <c r="KA285"/>
      <c r="KB285"/>
      <c r="KC285"/>
      <c r="KD285"/>
      <c r="KE285"/>
      <c r="KF285"/>
      <c r="KG285"/>
      <c r="KH285"/>
      <c r="KI285"/>
      <c r="KJ285"/>
      <c r="KK285"/>
      <c r="KL285"/>
      <c r="KM285"/>
      <c r="KN285"/>
      <c r="KO285"/>
      <c r="KP285"/>
      <c r="KQ285"/>
      <c r="KR285"/>
      <c r="KS285"/>
      <c r="KT285"/>
      <c r="KU285"/>
      <c r="KV285"/>
      <c r="KW285"/>
      <c r="KX285"/>
      <c r="KY285"/>
      <c r="KZ285"/>
      <c r="LA285"/>
      <c r="LB285"/>
      <c r="LC285"/>
      <c r="LD285"/>
      <c r="LE285"/>
      <c r="LF285"/>
      <c r="LG285"/>
      <c r="LH285"/>
      <c r="LI285"/>
      <c r="LJ285"/>
      <c r="LK285"/>
      <c r="LL285"/>
      <c r="LM285"/>
      <c r="LN285"/>
      <c r="LO285"/>
      <c r="LP285"/>
      <c r="LQ285"/>
      <c r="LR285"/>
      <c r="LS285"/>
      <c r="LT285"/>
      <c r="LU285"/>
      <c r="LV285"/>
      <c r="LW285"/>
      <c r="LX285"/>
      <c r="LY285"/>
      <c r="LZ285"/>
      <c r="MA285"/>
      <c r="MB285"/>
      <c r="MC285"/>
      <c r="MD285"/>
      <c r="ME285"/>
      <c r="MF285"/>
      <c r="MG285"/>
      <c r="MH285"/>
      <c r="MI285"/>
      <c r="MJ285"/>
      <c r="MK285"/>
      <c r="ML285"/>
      <c r="MM285"/>
      <c r="MN285"/>
      <c r="MO285"/>
      <c r="MP285"/>
      <c r="MQ285"/>
      <c r="MR285"/>
      <c r="MS285"/>
      <c r="MT285"/>
      <c r="MU285"/>
      <c r="MV285"/>
      <c r="MW285"/>
      <c r="MX285"/>
      <c r="MY285"/>
      <c r="MZ285"/>
      <c r="NA285"/>
      <c r="NB285"/>
      <c r="NC285"/>
      <c r="ND285"/>
      <c r="NE285"/>
      <c r="NF285"/>
      <c r="NG285"/>
      <c r="NH285"/>
      <c r="NI285"/>
      <c r="NJ285"/>
      <c r="NK285"/>
      <c r="NL285"/>
      <c r="NM285"/>
      <c r="NN285"/>
      <c r="NO285"/>
      <c r="NP285"/>
      <c r="NQ285"/>
      <c r="NR285"/>
      <c r="NS285"/>
      <c r="NT285"/>
      <c r="NU285"/>
      <c r="NV285"/>
      <c r="NW285"/>
      <c r="NX285"/>
      <c r="NY285"/>
      <c r="NZ285"/>
      <c r="OA285"/>
      <c r="OB285"/>
      <c r="OC285"/>
      <c r="OD285"/>
      <c r="OE285"/>
      <c r="OF285"/>
      <c r="OG285"/>
      <c r="OH285"/>
      <c r="OI285"/>
      <c r="OJ285"/>
      <c r="OK285"/>
      <c r="OL285"/>
      <c r="OM285"/>
      <c r="ON285"/>
      <c r="OO285"/>
      <c r="OP285"/>
      <c r="OQ285"/>
      <c r="OR285"/>
      <c r="OS285"/>
      <c r="OT285"/>
      <c r="OU285"/>
      <c r="OV285"/>
      <c r="OW285"/>
      <c r="OX285"/>
      <c r="OY285"/>
      <c r="OZ285"/>
      <c r="PA285"/>
      <c r="PB285"/>
      <c r="PC285"/>
      <c r="PD285"/>
      <c r="PE285"/>
      <c r="PF285"/>
      <c r="PG285"/>
      <c r="PH285"/>
      <c r="PI285"/>
      <c r="PJ285"/>
      <c r="PK285"/>
      <c r="PL285"/>
      <c r="PM285"/>
      <c r="PN285"/>
      <c r="PO285"/>
      <c r="PP285"/>
      <c r="PQ285"/>
      <c r="PR285"/>
      <c r="PS285"/>
      <c r="PT285"/>
      <c r="PU285"/>
      <c r="PV285"/>
      <c r="PW285"/>
      <c r="PX285"/>
      <c r="PY285"/>
      <c r="PZ285"/>
      <c r="QA285"/>
      <c r="QB285"/>
      <c r="QC285"/>
      <c r="QD285"/>
      <c r="QE285"/>
      <c r="QF285"/>
      <c r="QG285"/>
      <c r="QH285"/>
      <c r="QI285"/>
      <c r="QJ285"/>
      <c r="QK285"/>
      <c r="QL285"/>
      <c r="QM285"/>
      <c r="QN285"/>
      <c r="QO285"/>
      <c r="QP285"/>
      <c r="QQ285"/>
      <c r="QR285"/>
      <c r="QS285"/>
      <c r="QT285"/>
      <c r="QU285"/>
      <c r="QV285"/>
      <c r="QW285"/>
      <c r="QX285"/>
      <c r="QY285"/>
      <c r="QZ285"/>
      <c r="RA285"/>
      <c r="RB285"/>
      <c r="RC285"/>
      <c r="RD285"/>
      <c r="RE285"/>
      <c r="RF285"/>
      <c r="RG285"/>
      <c r="RH285"/>
      <c r="RI285"/>
      <c r="RJ285"/>
      <c r="RK285"/>
      <c r="RL285"/>
      <c r="RM285"/>
      <c r="RN285"/>
      <c r="RO285"/>
      <c r="RP285"/>
      <c r="RQ285"/>
      <c r="RR285"/>
      <c r="RS285"/>
      <c r="RT285"/>
      <c r="RU285"/>
      <c r="RV285"/>
      <c r="RW285"/>
      <c r="RX285"/>
      <c r="RY285"/>
      <c r="RZ285"/>
      <c r="SA285"/>
      <c r="SB285"/>
      <c r="SC285"/>
      <c r="SD285"/>
      <c r="SE285"/>
      <c r="SF285"/>
      <c r="SG285"/>
      <c r="SH285"/>
      <c r="SI285"/>
      <c r="SJ285"/>
      <c r="SK285"/>
      <c r="SL285"/>
      <c r="SM285"/>
      <c r="SN285"/>
      <c r="SO285"/>
      <c r="SP285"/>
      <c r="SQ285"/>
      <c r="SR285"/>
      <c r="SS285"/>
      <c r="ST285"/>
      <c r="SU285"/>
      <c r="SV285"/>
      <c r="SW285"/>
      <c r="SX285"/>
      <c r="SY285"/>
      <c r="SZ285"/>
      <c r="TA285"/>
      <c r="TB285"/>
      <c r="TC285"/>
      <c r="TD285"/>
      <c r="TE285"/>
      <c r="TF285"/>
      <c r="TG285"/>
      <c r="TH285"/>
      <c r="TI285"/>
      <c r="TJ285"/>
      <c r="TK285"/>
      <c r="TL285"/>
      <c r="TM285"/>
      <c r="TN285"/>
      <c r="TO285"/>
      <c r="TP285"/>
      <c r="TQ285"/>
      <c r="TR285"/>
      <c r="TS285"/>
      <c r="TT285"/>
      <c r="TU285"/>
      <c r="TV285"/>
      <c r="TW285"/>
      <c r="TX285"/>
      <c r="TY285"/>
      <c r="TZ285"/>
      <c r="UA285"/>
      <c r="UB285"/>
      <c r="UC285"/>
      <c r="UD285"/>
      <c r="UE285"/>
      <c r="UF285"/>
      <c r="UG285"/>
      <c r="UH285"/>
      <c r="UI285"/>
      <c r="UJ285"/>
      <c r="UK285"/>
      <c r="UL285"/>
      <c r="UM285"/>
      <c r="UN285"/>
      <c r="UO285"/>
      <c r="UP285"/>
      <c r="UQ285"/>
      <c r="UR285"/>
      <c r="US285"/>
      <c r="UT285"/>
      <c r="UU285"/>
      <c r="UV285"/>
      <c r="UW285"/>
      <c r="UX285"/>
      <c r="UY285"/>
      <c r="UZ285"/>
      <c r="VA285"/>
      <c r="VB285"/>
      <c r="VC285"/>
      <c r="VD285"/>
      <c r="VE285"/>
      <c r="VF285"/>
      <c r="VG285"/>
      <c r="VH285"/>
      <c r="VI285"/>
      <c r="VJ285"/>
      <c r="VK285"/>
      <c r="VL285"/>
      <c r="VM285"/>
      <c r="VN285"/>
      <c r="VO285"/>
      <c r="VP285"/>
      <c r="VQ285"/>
      <c r="VR285"/>
      <c r="VS285"/>
      <c r="VT285"/>
      <c r="VU285"/>
      <c r="VV285"/>
      <c r="VW285"/>
      <c r="VX285"/>
      <c r="VY285"/>
      <c r="VZ285"/>
      <c r="WA285"/>
      <c r="WB285"/>
      <c r="WC285"/>
      <c r="WD285"/>
      <c r="WE285"/>
      <c r="WF285"/>
      <c r="WG285"/>
      <c r="WH285"/>
      <c r="WI285"/>
      <c r="WJ285"/>
      <c r="WK285"/>
      <c r="WL285"/>
      <c r="WM285"/>
      <c r="WN285"/>
      <c r="WO285"/>
      <c r="WP285"/>
      <c r="WQ285"/>
      <c r="WR285"/>
      <c r="WS285"/>
      <c r="WT285"/>
      <c r="WU285"/>
      <c r="WV285"/>
      <c r="WW285"/>
      <c r="WX285"/>
      <c r="WY285"/>
      <c r="WZ285"/>
      <c r="XA285"/>
      <c r="XB285"/>
      <c r="XC285"/>
      <c r="XD285"/>
      <c r="XE285"/>
      <c r="XF285"/>
      <c r="XG285"/>
      <c r="XH285"/>
      <c r="XI285"/>
      <c r="XJ285"/>
      <c r="XK285"/>
      <c r="XL285"/>
      <c r="XM285"/>
      <c r="XN285"/>
      <c r="XO285"/>
      <c r="XP285"/>
      <c r="XQ285"/>
      <c r="XR285"/>
      <c r="XS285"/>
      <c r="XT285"/>
      <c r="XU285"/>
      <c r="XV285"/>
      <c r="XW285"/>
      <c r="XX285"/>
      <c r="XY285"/>
      <c r="XZ285"/>
      <c r="YA285"/>
      <c r="YB285"/>
      <c r="YC285"/>
      <c r="YD285"/>
      <c r="YE285"/>
      <c r="YF285"/>
      <c r="YG285"/>
      <c r="YH285"/>
      <c r="YI285"/>
      <c r="YJ285"/>
      <c r="YK285"/>
      <c r="YL285"/>
      <c r="YM285"/>
      <c r="YN285"/>
      <c r="YO285"/>
      <c r="YP285"/>
      <c r="YQ285"/>
      <c r="YR285"/>
      <c r="YS285"/>
      <c r="YT285"/>
      <c r="YU285"/>
      <c r="YV285"/>
      <c r="YW285"/>
      <c r="YX285"/>
      <c r="YY285"/>
      <c r="YZ285"/>
      <c r="ZA285"/>
      <c r="ZB285"/>
      <c r="ZC285"/>
      <c r="ZD285"/>
      <c r="ZE285"/>
      <c r="ZF285"/>
      <c r="ZG285"/>
      <c r="ZH285"/>
      <c r="ZI285"/>
      <c r="ZJ285"/>
      <c r="ZK285"/>
      <c r="ZL285"/>
      <c r="ZM285"/>
      <c r="ZN285"/>
      <c r="ZO285"/>
      <c r="ZP285"/>
      <c r="ZQ285"/>
      <c r="ZR285"/>
      <c r="ZS285"/>
      <c r="ZT285"/>
      <c r="ZU285"/>
      <c r="ZV285"/>
      <c r="ZW285"/>
      <c r="ZX285"/>
      <c r="ZY285"/>
      <c r="ZZ285" s="52"/>
      <c r="AAA285" s="192"/>
      <c r="AAD285" s="90"/>
      <c r="AAE285" s="520">
        <f>IF(AND(S.AC.InvolveMeeting4="Y",S.AC.CommitteeInvolved="Y"),1,0)</f>
        <v>0</v>
      </c>
      <c r="AAF285" s="90" t="s">
        <v>0</v>
      </c>
      <c r="AAG285" s="73">
        <f t="shared" si="229"/>
        <v>2</v>
      </c>
      <c r="AAH285" s="73">
        <f>G285</f>
        <v>2</v>
      </c>
      <c r="AAI285" s="60"/>
      <c r="AAJ285" s="55"/>
      <c r="AAK285" s="55"/>
      <c r="AAL285" s="90"/>
    </row>
    <row r="286" spans="1:714" s="23" customFormat="1" ht="15" hidden="1" customHeight="1" outlineLevel="2">
      <c r="A286" s="171"/>
      <c r="B286" s="615" t="s">
        <v>155</v>
      </c>
      <c r="C286" s="362" t="s">
        <v>0</v>
      </c>
      <c r="D286" s="380"/>
      <c r="E286" s="342">
        <f t="shared" si="230"/>
        <v>1</v>
      </c>
      <c r="F286" s="457">
        <f t="shared" ca="1" si="231"/>
        <v>0</v>
      </c>
      <c r="G286" s="451">
        <f t="shared" si="226"/>
        <v>2</v>
      </c>
      <c r="H286" s="343">
        <f t="shared" si="232"/>
        <v>2</v>
      </c>
      <c r="I286" s="244"/>
      <c r="J286" s="193"/>
      <c r="K286" s="193"/>
      <c r="L286" s="46"/>
      <c r="M286" s="46"/>
      <c r="N286" s="46"/>
      <c r="O286" s="46"/>
      <c r="P286" s="46"/>
      <c r="Q286" s="46"/>
      <c r="R286" s="46"/>
      <c r="S286" s="46"/>
      <c r="T286" s="46"/>
      <c r="U286" s="46"/>
      <c r="V286" s="46"/>
      <c r="W286" s="46"/>
      <c r="X286" s="46"/>
      <c r="Y286" s="46"/>
      <c r="Z286" s="46"/>
      <c r="AA286" s="46"/>
      <c r="AB286" s="46"/>
      <c r="AC286" s="46"/>
      <c r="AD286" s="46"/>
      <c r="AE286" s="46"/>
      <c r="AF286" s="46"/>
      <c r="AG286" s="46"/>
      <c r="AH286" s="46"/>
      <c r="AI286" s="46"/>
      <c r="AJ286" s="46"/>
      <c r="AK286" s="46"/>
      <c r="AL286" s="46"/>
      <c r="AM286" s="46"/>
      <c r="AN286" s="46"/>
      <c r="AO286" s="46"/>
      <c r="AP286" s="46"/>
      <c r="AQ286" s="46"/>
      <c r="AR286" s="46"/>
      <c r="AS286" s="46"/>
      <c r="AT286" s="46"/>
      <c r="AU286" s="46"/>
      <c r="AV286" s="46"/>
      <c r="AW286" s="46"/>
      <c r="AX286" s="46"/>
      <c r="AY286" s="46"/>
      <c r="AZ286" s="46"/>
      <c r="BA286" s="46"/>
      <c r="BB286" s="46"/>
      <c r="BC286" s="46"/>
      <c r="BD286" s="46"/>
      <c r="BE286" s="46"/>
      <c r="BF286" s="46"/>
      <c r="BG286" s="46"/>
      <c r="BH286" s="46"/>
      <c r="BI286" s="46"/>
      <c r="BJ286" s="46"/>
      <c r="BK286" s="46"/>
      <c r="BL286" s="46"/>
      <c r="BM286" s="46"/>
      <c r="BN286" s="46"/>
      <c r="BO286" s="46"/>
      <c r="BP286" s="46"/>
      <c r="BQ286" s="46"/>
      <c r="BR286" s="46"/>
      <c r="BS286" s="46"/>
      <c r="BT286" s="46"/>
      <c r="BU286" s="46"/>
      <c r="BV286" s="46"/>
      <c r="BW286" s="46"/>
      <c r="BX286" s="46"/>
      <c r="BY286" s="46"/>
      <c r="BZ286" s="46"/>
      <c r="CA286" s="46"/>
      <c r="CB286" s="46"/>
      <c r="CC286" s="46"/>
      <c r="CD286" s="46"/>
      <c r="CE286" s="46"/>
      <c r="CF286" s="46"/>
      <c r="CG286" s="46"/>
      <c r="CH286" s="46"/>
      <c r="CI286" s="46"/>
      <c r="CJ286" s="46"/>
      <c r="CK286" s="46"/>
      <c r="CL286" s="46"/>
      <c r="CM286" s="46"/>
      <c r="CN286" s="46"/>
      <c r="CO286" s="46"/>
      <c r="CP286" s="46"/>
      <c r="CQ286" s="46"/>
      <c r="CR286" s="46"/>
      <c r="CS286" s="46"/>
      <c r="CT286" s="46"/>
      <c r="CU286" s="46"/>
      <c r="CV286" s="46"/>
      <c r="CW286" s="46"/>
      <c r="CX286" s="46"/>
      <c r="CY286" s="46"/>
      <c r="CZ286" s="46"/>
      <c r="DA286" s="46"/>
      <c r="DB286" s="46"/>
      <c r="DC286" s="46"/>
      <c r="DD286" s="46"/>
      <c r="DE286" s="46"/>
      <c r="DF286" s="46"/>
      <c r="DG286" s="46"/>
      <c r="DH286" s="46"/>
      <c r="DI286" s="46"/>
      <c r="DJ286" s="46"/>
      <c r="DK286" s="46"/>
      <c r="DL286" s="46"/>
      <c r="DM286" s="46"/>
      <c r="DN286" s="46"/>
      <c r="DO286" s="46"/>
      <c r="DP286" s="46"/>
      <c r="DQ286"/>
      <c r="DR286"/>
      <c r="DS286"/>
      <c r="DT286"/>
      <c r="DU286"/>
      <c r="DV286"/>
      <c r="DW286"/>
      <c r="DX286"/>
      <c r="DY286"/>
      <c r="DZ286"/>
      <c r="EA286"/>
      <c r="EB286"/>
      <c r="EC286"/>
      <c r="ED286"/>
      <c r="EE286"/>
      <c r="EF286"/>
      <c r="EG286"/>
      <c r="EH286"/>
      <c r="EI286"/>
      <c r="EJ286"/>
      <c r="EK286"/>
      <c r="EL286"/>
      <c r="EM286"/>
      <c r="EN286"/>
      <c r="EO286"/>
      <c r="EP286"/>
      <c r="EQ286"/>
      <c r="ER286"/>
      <c r="ES286"/>
      <c r="ET286"/>
      <c r="EU286"/>
      <c r="EV286"/>
      <c r="EW286"/>
      <c r="EX286"/>
      <c r="EY286"/>
      <c r="EZ286"/>
      <c r="FA286"/>
      <c r="FB286"/>
      <c r="FC286"/>
      <c r="FD286"/>
      <c r="FE286"/>
      <c r="FF286"/>
      <c r="FG286"/>
      <c r="FH286"/>
      <c r="FI286"/>
      <c r="FJ286"/>
      <c r="FK286"/>
      <c r="FL286"/>
      <c r="FM286"/>
      <c r="FN286"/>
      <c r="FO286"/>
      <c r="FP286"/>
      <c r="FQ286"/>
      <c r="FR286"/>
      <c r="FS286"/>
      <c r="FT286"/>
      <c r="FU286"/>
      <c r="FV286"/>
      <c r="FW286"/>
      <c r="FX286"/>
      <c r="FY286"/>
      <c r="FZ286"/>
      <c r="GA286"/>
      <c r="GB286"/>
      <c r="GC286"/>
      <c r="GD286"/>
      <c r="GE286"/>
      <c r="GF286"/>
      <c r="GG286"/>
      <c r="GH286"/>
      <c r="GI286"/>
      <c r="GJ286"/>
      <c r="GK286"/>
      <c r="GL286"/>
      <c r="GM286"/>
      <c r="GN286"/>
      <c r="GO286"/>
      <c r="GP286"/>
      <c r="GQ286"/>
      <c r="GR286"/>
      <c r="GS286"/>
      <c r="GT286"/>
      <c r="GU286"/>
      <c r="GV286"/>
      <c r="GW286"/>
      <c r="GX286"/>
      <c r="GY286"/>
      <c r="GZ286"/>
      <c r="HA286"/>
      <c r="HB286"/>
      <c r="HC286"/>
      <c r="HD286"/>
      <c r="HE286"/>
      <c r="HF286"/>
      <c r="HG286"/>
      <c r="HH286"/>
      <c r="HI286"/>
      <c r="HJ286"/>
      <c r="HK286"/>
      <c r="HL286"/>
      <c r="HM286"/>
      <c r="HN286"/>
      <c r="HO286"/>
      <c r="HP286"/>
      <c r="HQ286"/>
      <c r="HR286"/>
      <c r="HS286"/>
      <c r="HT286"/>
      <c r="HU286"/>
      <c r="HV286"/>
      <c r="HW286"/>
      <c r="HX286"/>
      <c r="HY286"/>
      <c r="HZ286"/>
      <c r="IA286"/>
      <c r="IB286"/>
      <c r="IC286"/>
      <c r="ID286"/>
      <c r="IE286"/>
      <c r="IF286"/>
      <c r="IG286"/>
      <c r="IH286"/>
      <c r="II286"/>
      <c r="IJ286"/>
      <c r="IK286"/>
      <c r="IL286"/>
      <c r="IM286"/>
      <c r="IN286"/>
      <c r="IO286"/>
      <c r="IP286"/>
      <c r="IQ286"/>
      <c r="IR286"/>
      <c r="IS286"/>
      <c r="IT286"/>
      <c r="IU286"/>
      <c r="IV286"/>
      <c r="IW286"/>
      <c r="IX286"/>
      <c r="IY286"/>
      <c r="IZ286"/>
      <c r="JA286"/>
      <c r="JB286"/>
      <c r="JC286"/>
      <c r="JD286"/>
      <c r="JE286"/>
      <c r="JF286"/>
      <c r="JG286"/>
      <c r="JH286"/>
      <c r="JI286"/>
      <c r="JJ286"/>
      <c r="JK286"/>
      <c r="JL286"/>
      <c r="JM286"/>
      <c r="JN286"/>
      <c r="JO286"/>
      <c r="JP286"/>
      <c r="JQ286"/>
      <c r="JR286"/>
      <c r="JS286"/>
      <c r="JT286"/>
      <c r="JU286"/>
      <c r="JV286"/>
      <c r="JW286"/>
      <c r="JX286"/>
      <c r="JY286"/>
      <c r="JZ286"/>
      <c r="KA286"/>
      <c r="KB286"/>
      <c r="KC286"/>
      <c r="KD286"/>
      <c r="KE286"/>
      <c r="KF286"/>
      <c r="KG286"/>
      <c r="KH286"/>
      <c r="KI286"/>
      <c r="KJ286"/>
      <c r="KK286"/>
      <c r="KL286"/>
      <c r="KM286"/>
      <c r="KN286"/>
      <c r="KO286"/>
      <c r="KP286"/>
      <c r="KQ286"/>
      <c r="KR286"/>
      <c r="KS286"/>
      <c r="KT286"/>
      <c r="KU286"/>
      <c r="KV286"/>
      <c r="KW286"/>
      <c r="KX286"/>
      <c r="KY286"/>
      <c r="KZ286"/>
      <c r="LA286"/>
      <c r="LB286"/>
      <c r="LC286"/>
      <c r="LD286"/>
      <c r="LE286"/>
      <c r="LF286"/>
      <c r="LG286"/>
      <c r="LH286"/>
      <c r="LI286"/>
      <c r="LJ286"/>
      <c r="LK286"/>
      <c r="LL286"/>
      <c r="LM286"/>
      <c r="LN286"/>
      <c r="LO286"/>
      <c r="LP286"/>
      <c r="LQ286"/>
      <c r="LR286"/>
      <c r="LS286"/>
      <c r="LT286"/>
      <c r="LU286"/>
      <c r="LV286"/>
      <c r="LW286"/>
      <c r="LX286"/>
      <c r="LY286"/>
      <c r="LZ286"/>
      <c r="MA286"/>
      <c r="MB286"/>
      <c r="MC286"/>
      <c r="MD286"/>
      <c r="ME286"/>
      <c r="MF286"/>
      <c r="MG286"/>
      <c r="MH286"/>
      <c r="MI286"/>
      <c r="MJ286"/>
      <c r="MK286"/>
      <c r="ML286"/>
      <c r="MM286"/>
      <c r="MN286"/>
      <c r="MO286"/>
      <c r="MP286"/>
      <c r="MQ286"/>
      <c r="MR286"/>
      <c r="MS286"/>
      <c r="MT286"/>
      <c r="MU286"/>
      <c r="MV286"/>
      <c r="MW286"/>
      <c r="MX286"/>
      <c r="MY286"/>
      <c r="MZ286"/>
      <c r="NA286"/>
      <c r="NB286"/>
      <c r="NC286"/>
      <c r="ND286"/>
      <c r="NE286"/>
      <c r="NF286"/>
      <c r="NG286"/>
      <c r="NH286"/>
      <c r="NI286"/>
      <c r="NJ286"/>
      <c r="NK286"/>
      <c r="NL286"/>
      <c r="NM286"/>
      <c r="NN286"/>
      <c r="NO286"/>
      <c r="NP286"/>
      <c r="NQ286"/>
      <c r="NR286"/>
      <c r="NS286"/>
      <c r="NT286"/>
      <c r="NU286"/>
      <c r="NV286"/>
      <c r="NW286"/>
      <c r="NX286"/>
      <c r="NY286"/>
      <c r="NZ286"/>
      <c r="OA286"/>
      <c r="OB286"/>
      <c r="OC286"/>
      <c r="OD286"/>
      <c r="OE286"/>
      <c r="OF286"/>
      <c r="OG286"/>
      <c r="OH286"/>
      <c r="OI286"/>
      <c r="OJ286"/>
      <c r="OK286"/>
      <c r="OL286"/>
      <c r="OM286"/>
      <c r="ON286"/>
      <c r="OO286"/>
      <c r="OP286"/>
      <c r="OQ286"/>
      <c r="OR286"/>
      <c r="OS286"/>
      <c r="OT286"/>
      <c r="OU286"/>
      <c r="OV286"/>
      <c r="OW286"/>
      <c r="OX286"/>
      <c r="OY286"/>
      <c r="OZ286"/>
      <c r="PA286"/>
      <c r="PB286"/>
      <c r="PC286"/>
      <c r="PD286"/>
      <c r="PE286"/>
      <c r="PF286"/>
      <c r="PG286"/>
      <c r="PH286"/>
      <c r="PI286"/>
      <c r="PJ286"/>
      <c r="PK286"/>
      <c r="PL286"/>
      <c r="PM286"/>
      <c r="PN286"/>
      <c r="PO286"/>
      <c r="PP286"/>
      <c r="PQ286"/>
      <c r="PR286"/>
      <c r="PS286"/>
      <c r="PT286"/>
      <c r="PU286"/>
      <c r="PV286"/>
      <c r="PW286"/>
      <c r="PX286"/>
      <c r="PY286"/>
      <c r="PZ286"/>
      <c r="QA286"/>
      <c r="QB286"/>
      <c r="QC286"/>
      <c r="QD286"/>
      <c r="QE286"/>
      <c r="QF286"/>
      <c r="QG286"/>
      <c r="QH286"/>
      <c r="QI286"/>
      <c r="QJ286"/>
      <c r="QK286"/>
      <c r="QL286"/>
      <c r="QM286"/>
      <c r="QN286"/>
      <c r="QO286"/>
      <c r="QP286"/>
      <c r="QQ286"/>
      <c r="QR286"/>
      <c r="QS286"/>
      <c r="QT286"/>
      <c r="QU286"/>
      <c r="QV286"/>
      <c r="QW286"/>
      <c r="QX286"/>
      <c r="QY286"/>
      <c r="QZ286"/>
      <c r="RA286"/>
      <c r="RB286"/>
      <c r="RC286"/>
      <c r="RD286"/>
      <c r="RE286"/>
      <c r="RF286"/>
      <c r="RG286"/>
      <c r="RH286"/>
      <c r="RI286"/>
      <c r="RJ286"/>
      <c r="RK286"/>
      <c r="RL286"/>
      <c r="RM286"/>
      <c r="RN286"/>
      <c r="RO286"/>
      <c r="RP286"/>
      <c r="RQ286"/>
      <c r="RR286"/>
      <c r="RS286"/>
      <c r="RT286"/>
      <c r="RU286"/>
      <c r="RV286"/>
      <c r="RW286"/>
      <c r="RX286"/>
      <c r="RY286"/>
      <c r="RZ286"/>
      <c r="SA286"/>
      <c r="SB286"/>
      <c r="SC286"/>
      <c r="SD286"/>
      <c r="SE286"/>
      <c r="SF286"/>
      <c r="SG286"/>
      <c r="SH286"/>
      <c r="SI286"/>
      <c r="SJ286"/>
      <c r="SK286"/>
      <c r="SL286"/>
      <c r="SM286"/>
      <c r="SN286"/>
      <c r="SO286"/>
      <c r="SP286"/>
      <c r="SQ286"/>
      <c r="SR286"/>
      <c r="SS286"/>
      <c r="ST286"/>
      <c r="SU286"/>
      <c r="SV286"/>
      <c r="SW286"/>
      <c r="SX286"/>
      <c r="SY286"/>
      <c r="SZ286"/>
      <c r="TA286"/>
      <c r="TB286"/>
      <c r="TC286"/>
      <c r="TD286"/>
      <c r="TE286"/>
      <c r="TF286"/>
      <c r="TG286"/>
      <c r="TH286"/>
      <c r="TI286"/>
      <c r="TJ286"/>
      <c r="TK286"/>
      <c r="TL286"/>
      <c r="TM286"/>
      <c r="TN286"/>
      <c r="TO286"/>
      <c r="TP286"/>
      <c r="TQ286"/>
      <c r="TR286"/>
      <c r="TS286"/>
      <c r="TT286"/>
      <c r="TU286"/>
      <c r="TV286"/>
      <c r="TW286"/>
      <c r="TX286"/>
      <c r="TY286"/>
      <c r="TZ286"/>
      <c r="UA286"/>
      <c r="UB286"/>
      <c r="UC286"/>
      <c r="UD286"/>
      <c r="UE286"/>
      <c r="UF286"/>
      <c r="UG286"/>
      <c r="UH286"/>
      <c r="UI286"/>
      <c r="UJ286"/>
      <c r="UK286"/>
      <c r="UL286"/>
      <c r="UM286"/>
      <c r="UN286"/>
      <c r="UO286"/>
      <c r="UP286"/>
      <c r="UQ286"/>
      <c r="UR286"/>
      <c r="US286"/>
      <c r="UT286"/>
      <c r="UU286"/>
      <c r="UV286"/>
      <c r="UW286"/>
      <c r="UX286"/>
      <c r="UY286"/>
      <c r="UZ286"/>
      <c r="VA286"/>
      <c r="VB286"/>
      <c r="VC286"/>
      <c r="VD286"/>
      <c r="VE286"/>
      <c r="VF286"/>
      <c r="VG286"/>
      <c r="VH286"/>
      <c r="VI286"/>
      <c r="VJ286"/>
      <c r="VK286"/>
      <c r="VL286"/>
      <c r="VM286"/>
      <c r="VN286"/>
      <c r="VO286"/>
      <c r="VP286"/>
      <c r="VQ286"/>
      <c r="VR286"/>
      <c r="VS286"/>
      <c r="VT286"/>
      <c r="VU286"/>
      <c r="VV286"/>
      <c r="VW286"/>
      <c r="VX286"/>
      <c r="VY286"/>
      <c r="VZ286"/>
      <c r="WA286"/>
      <c r="WB286"/>
      <c r="WC286"/>
      <c r="WD286"/>
      <c r="WE286"/>
      <c r="WF286"/>
      <c r="WG286"/>
      <c r="WH286"/>
      <c r="WI286"/>
      <c r="WJ286"/>
      <c r="WK286"/>
      <c r="WL286"/>
      <c r="WM286"/>
      <c r="WN286"/>
      <c r="WO286"/>
      <c r="WP286"/>
      <c r="WQ286"/>
      <c r="WR286"/>
      <c r="WS286"/>
      <c r="WT286"/>
      <c r="WU286"/>
      <c r="WV286"/>
      <c r="WW286"/>
      <c r="WX286"/>
      <c r="WY286"/>
      <c r="WZ286"/>
      <c r="XA286"/>
      <c r="XB286"/>
      <c r="XC286"/>
      <c r="XD286"/>
      <c r="XE286"/>
      <c r="XF286"/>
      <c r="XG286"/>
      <c r="XH286"/>
      <c r="XI286"/>
      <c r="XJ286"/>
      <c r="XK286"/>
      <c r="XL286"/>
      <c r="XM286"/>
      <c r="XN286"/>
      <c r="XO286"/>
      <c r="XP286"/>
      <c r="XQ286"/>
      <c r="XR286"/>
      <c r="XS286"/>
      <c r="XT286"/>
      <c r="XU286"/>
      <c r="XV286"/>
      <c r="XW286"/>
      <c r="XX286"/>
      <c r="XY286"/>
      <c r="XZ286"/>
      <c r="YA286"/>
      <c r="YB286"/>
      <c r="YC286"/>
      <c r="YD286"/>
      <c r="YE286"/>
      <c r="YF286"/>
      <c r="YG286"/>
      <c r="YH286"/>
      <c r="YI286"/>
      <c r="YJ286"/>
      <c r="YK286"/>
      <c r="YL286"/>
      <c r="YM286"/>
      <c r="YN286"/>
      <c r="YO286"/>
      <c r="YP286"/>
      <c r="YQ286"/>
      <c r="YR286"/>
      <c r="YS286"/>
      <c r="YT286"/>
      <c r="YU286"/>
      <c r="YV286"/>
      <c r="YW286"/>
      <c r="YX286"/>
      <c r="YY286"/>
      <c r="YZ286"/>
      <c r="ZA286"/>
      <c r="ZB286"/>
      <c r="ZC286"/>
      <c r="ZD286"/>
      <c r="ZE286"/>
      <c r="ZF286"/>
      <c r="ZG286"/>
      <c r="ZH286"/>
      <c r="ZI286"/>
      <c r="ZJ286"/>
      <c r="ZK286"/>
      <c r="ZL286"/>
      <c r="ZM286"/>
      <c r="ZN286"/>
      <c r="ZO286"/>
      <c r="ZP286"/>
      <c r="ZQ286"/>
      <c r="ZR286"/>
      <c r="ZS286"/>
      <c r="ZT286"/>
      <c r="ZU286"/>
      <c r="ZV286"/>
      <c r="ZW286"/>
      <c r="ZX286"/>
      <c r="ZY286"/>
      <c r="ZZ286" s="52"/>
      <c r="AAA286" s="192"/>
      <c r="AAD286" s="90"/>
      <c r="AAE286" s="520">
        <f>IF(AND(S.AC.InvolveMeeting4="Y",S.AC.CommitteeInvolved="Y"),1,0)</f>
        <v>0</v>
      </c>
      <c r="AAF286" s="90" t="s">
        <v>0</v>
      </c>
      <c r="AAG286" s="73">
        <f t="shared" si="229"/>
        <v>2</v>
      </c>
      <c r="AAH286" s="73">
        <f>G286</f>
        <v>2</v>
      </c>
      <c r="AAI286" s="60"/>
      <c r="AAJ286" s="55"/>
      <c r="AAK286" s="55"/>
      <c r="AAL286" s="90"/>
    </row>
    <row r="287" spans="1:714" s="23" customFormat="1" ht="15" hidden="1" customHeight="1" outlineLevel="2">
      <c r="A287" s="171"/>
      <c r="B287" s="615" t="s">
        <v>155</v>
      </c>
      <c r="C287" s="362" t="s">
        <v>0</v>
      </c>
      <c r="D287" s="380"/>
      <c r="E287" s="342">
        <f t="shared" si="230"/>
        <v>1</v>
      </c>
      <c r="F287" s="457">
        <f t="shared" ca="1" si="231"/>
        <v>0</v>
      </c>
      <c r="G287" s="451">
        <f t="shared" si="226"/>
        <v>2</v>
      </c>
      <c r="H287" s="343">
        <f t="shared" si="232"/>
        <v>2</v>
      </c>
      <c r="I287" s="244"/>
      <c r="J287" s="193"/>
      <c r="K287" s="193"/>
      <c r="L287" s="46"/>
      <c r="M287" s="46"/>
      <c r="N287" s="46"/>
      <c r="O287" s="46"/>
      <c r="P287" s="46"/>
      <c r="Q287" s="46"/>
      <c r="R287" s="46"/>
      <c r="S287" s="46"/>
      <c r="T287" s="46"/>
      <c r="U287" s="46"/>
      <c r="V287" s="46"/>
      <c r="W287" s="46"/>
      <c r="X287" s="46"/>
      <c r="Y287" s="46"/>
      <c r="Z287" s="46"/>
      <c r="AA287" s="46"/>
      <c r="AB287" s="46"/>
      <c r="AC287" s="46"/>
      <c r="AD287" s="46"/>
      <c r="AE287" s="46"/>
      <c r="AF287" s="46"/>
      <c r="AG287" s="46"/>
      <c r="AH287" s="46"/>
      <c r="AI287" s="46"/>
      <c r="AJ287" s="46"/>
      <c r="AK287" s="46"/>
      <c r="AL287" s="46"/>
      <c r="AM287" s="46"/>
      <c r="AN287" s="46"/>
      <c r="AO287" s="46"/>
      <c r="AP287" s="46"/>
      <c r="AQ287" s="46"/>
      <c r="AR287" s="46"/>
      <c r="AS287" s="46"/>
      <c r="AT287" s="46"/>
      <c r="AU287" s="46"/>
      <c r="AV287" s="46"/>
      <c r="AW287" s="46"/>
      <c r="AX287" s="46"/>
      <c r="AY287" s="46"/>
      <c r="AZ287" s="46"/>
      <c r="BA287" s="46"/>
      <c r="BB287" s="46"/>
      <c r="BC287" s="46"/>
      <c r="BD287" s="46"/>
      <c r="BE287" s="46"/>
      <c r="BF287" s="46"/>
      <c r="BG287" s="46"/>
      <c r="BH287" s="46"/>
      <c r="BI287" s="46"/>
      <c r="BJ287" s="46"/>
      <c r="BK287" s="46"/>
      <c r="BL287" s="46"/>
      <c r="BM287" s="46"/>
      <c r="BN287" s="46"/>
      <c r="BO287" s="46"/>
      <c r="BP287" s="46"/>
      <c r="BQ287" s="46"/>
      <c r="BR287" s="46"/>
      <c r="BS287" s="46"/>
      <c r="BT287" s="46"/>
      <c r="BU287" s="46"/>
      <c r="BV287" s="46"/>
      <c r="BW287" s="46"/>
      <c r="BX287" s="46"/>
      <c r="BY287" s="46"/>
      <c r="BZ287" s="46"/>
      <c r="CA287" s="46"/>
      <c r="CB287" s="46"/>
      <c r="CC287" s="46"/>
      <c r="CD287" s="46"/>
      <c r="CE287" s="46"/>
      <c r="CF287" s="46"/>
      <c r="CG287" s="46"/>
      <c r="CH287" s="46"/>
      <c r="CI287" s="46"/>
      <c r="CJ287" s="46"/>
      <c r="CK287" s="46"/>
      <c r="CL287" s="46"/>
      <c r="CM287" s="46"/>
      <c r="CN287" s="46"/>
      <c r="CO287" s="46"/>
      <c r="CP287" s="46"/>
      <c r="CQ287" s="46"/>
      <c r="CR287" s="46"/>
      <c r="CS287" s="46"/>
      <c r="CT287" s="46"/>
      <c r="CU287" s="46"/>
      <c r="CV287" s="46"/>
      <c r="CW287" s="46"/>
      <c r="CX287" s="46"/>
      <c r="CY287" s="46"/>
      <c r="CZ287" s="46"/>
      <c r="DA287" s="46"/>
      <c r="DB287" s="46"/>
      <c r="DC287" s="46"/>
      <c r="DD287" s="46"/>
      <c r="DE287" s="46"/>
      <c r="DF287" s="46"/>
      <c r="DG287" s="46"/>
      <c r="DH287" s="46"/>
      <c r="DI287" s="46"/>
      <c r="DJ287" s="46"/>
      <c r="DK287" s="46"/>
      <c r="DL287" s="46"/>
      <c r="DM287" s="46"/>
      <c r="DN287" s="46"/>
      <c r="DO287" s="46"/>
      <c r="DP287" s="46"/>
      <c r="DQ287"/>
      <c r="DR287"/>
      <c r="DS287"/>
      <c r="DT287"/>
      <c r="DU287"/>
      <c r="DV287"/>
      <c r="DW287"/>
      <c r="DX287"/>
      <c r="DY287"/>
      <c r="DZ287"/>
      <c r="EA287"/>
      <c r="EB287"/>
      <c r="EC287"/>
      <c r="ED287"/>
      <c r="EE287"/>
      <c r="EF287"/>
      <c r="EG287"/>
      <c r="EH287"/>
      <c r="EI287"/>
      <c r="EJ287"/>
      <c r="EK287"/>
      <c r="EL287"/>
      <c r="EM287"/>
      <c r="EN287"/>
      <c r="EO287"/>
      <c r="EP287"/>
      <c r="EQ287"/>
      <c r="ER287"/>
      <c r="ES287"/>
      <c r="ET287"/>
      <c r="EU287"/>
      <c r="EV287"/>
      <c r="EW287"/>
      <c r="EX287"/>
      <c r="EY287"/>
      <c r="EZ287"/>
      <c r="FA287"/>
      <c r="FB287"/>
      <c r="FC287"/>
      <c r="FD287"/>
      <c r="FE287"/>
      <c r="FF287"/>
      <c r="FG287"/>
      <c r="FH287"/>
      <c r="FI287"/>
      <c r="FJ287"/>
      <c r="FK287"/>
      <c r="FL287"/>
      <c r="FM287"/>
      <c r="FN287"/>
      <c r="FO287"/>
      <c r="FP287"/>
      <c r="FQ287"/>
      <c r="FR287"/>
      <c r="FS287"/>
      <c r="FT287"/>
      <c r="FU287"/>
      <c r="FV287"/>
      <c r="FW287"/>
      <c r="FX287"/>
      <c r="FY287"/>
      <c r="FZ287"/>
      <c r="GA287"/>
      <c r="GB287"/>
      <c r="GC287"/>
      <c r="GD287"/>
      <c r="GE287"/>
      <c r="GF287"/>
      <c r="GG287"/>
      <c r="GH287"/>
      <c r="GI287"/>
      <c r="GJ287"/>
      <c r="GK287"/>
      <c r="GL287"/>
      <c r="GM287"/>
      <c r="GN287"/>
      <c r="GO287"/>
      <c r="GP287"/>
      <c r="GQ287"/>
      <c r="GR287"/>
      <c r="GS287"/>
      <c r="GT287"/>
      <c r="GU287"/>
      <c r="GV287"/>
      <c r="GW287"/>
      <c r="GX287"/>
      <c r="GY287"/>
      <c r="GZ287"/>
      <c r="HA287"/>
      <c r="HB287"/>
      <c r="HC287"/>
      <c r="HD287"/>
      <c r="HE287"/>
      <c r="HF287"/>
      <c r="HG287"/>
      <c r="HH287"/>
      <c r="HI287"/>
      <c r="HJ287"/>
      <c r="HK287"/>
      <c r="HL287"/>
      <c r="HM287"/>
      <c r="HN287"/>
      <c r="HO287"/>
      <c r="HP287"/>
      <c r="HQ287"/>
      <c r="HR287"/>
      <c r="HS287"/>
      <c r="HT287"/>
      <c r="HU287"/>
      <c r="HV287"/>
      <c r="HW287"/>
      <c r="HX287"/>
      <c r="HY287"/>
      <c r="HZ287"/>
      <c r="IA287"/>
      <c r="IB287"/>
      <c r="IC287"/>
      <c r="ID287"/>
      <c r="IE287"/>
      <c r="IF287"/>
      <c r="IG287"/>
      <c r="IH287"/>
      <c r="II287"/>
      <c r="IJ287"/>
      <c r="IK287"/>
      <c r="IL287"/>
      <c r="IM287"/>
      <c r="IN287"/>
      <c r="IO287"/>
      <c r="IP287"/>
      <c r="IQ287"/>
      <c r="IR287"/>
      <c r="IS287"/>
      <c r="IT287"/>
      <c r="IU287"/>
      <c r="IV287"/>
      <c r="IW287"/>
      <c r="IX287"/>
      <c r="IY287"/>
      <c r="IZ287"/>
      <c r="JA287"/>
      <c r="JB287"/>
      <c r="JC287"/>
      <c r="JD287"/>
      <c r="JE287"/>
      <c r="JF287"/>
      <c r="JG287"/>
      <c r="JH287"/>
      <c r="JI287"/>
      <c r="JJ287"/>
      <c r="JK287"/>
      <c r="JL287"/>
      <c r="JM287"/>
      <c r="JN287"/>
      <c r="JO287"/>
      <c r="JP287"/>
      <c r="JQ287"/>
      <c r="JR287"/>
      <c r="JS287"/>
      <c r="JT287"/>
      <c r="JU287"/>
      <c r="JV287"/>
      <c r="JW287"/>
      <c r="JX287"/>
      <c r="JY287"/>
      <c r="JZ287"/>
      <c r="KA287"/>
      <c r="KB287"/>
      <c r="KC287"/>
      <c r="KD287"/>
      <c r="KE287"/>
      <c r="KF287"/>
      <c r="KG287"/>
      <c r="KH287"/>
      <c r="KI287"/>
      <c r="KJ287"/>
      <c r="KK287"/>
      <c r="KL287"/>
      <c r="KM287"/>
      <c r="KN287"/>
      <c r="KO287"/>
      <c r="KP287"/>
      <c r="KQ287"/>
      <c r="KR287"/>
      <c r="KS287"/>
      <c r="KT287"/>
      <c r="KU287"/>
      <c r="KV287"/>
      <c r="KW287"/>
      <c r="KX287"/>
      <c r="KY287"/>
      <c r="KZ287"/>
      <c r="LA287"/>
      <c r="LB287"/>
      <c r="LC287"/>
      <c r="LD287"/>
      <c r="LE287"/>
      <c r="LF287"/>
      <c r="LG287"/>
      <c r="LH287"/>
      <c r="LI287"/>
      <c r="LJ287"/>
      <c r="LK287"/>
      <c r="LL287"/>
      <c r="LM287"/>
      <c r="LN287"/>
      <c r="LO287"/>
      <c r="LP287"/>
      <c r="LQ287"/>
      <c r="LR287"/>
      <c r="LS287"/>
      <c r="LT287"/>
      <c r="LU287"/>
      <c r="LV287"/>
      <c r="LW287"/>
      <c r="LX287"/>
      <c r="LY287"/>
      <c r="LZ287"/>
      <c r="MA287"/>
      <c r="MB287"/>
      <c r="MC287"/>
      <c r="MD287"/>
      <c r="ME287"/>
      <c r="MF287"/>
      <c r="MG287"/>
      <c r="MH287"/>
      <c r="MI287"/>
      <c r="MJ287"/>
      <c r="MK287"/>
      <c r="ML287"/>
      <c r="MM287"/>
      <c r="MN287"/>
      <c r="MO287"/>
      <c r="MP287"/>
      <c r="MQ287"/>
      <c r="MR287"/>
      <c r="MS287"/>
      <c r="MT287"/>
      <c r="MU287"/>
      <c r="MV287"/>
      <c r="MW287"/>
      <c r="MX287"/>
      <c r="MY287"/>
      <c r="MZ287"/>
      <c r="NA287"/>
      <c r="NB287"/>
      <c r="NC287"/>
      <c r="ND287"/>
      <c r="NE287"/>
      <c r="NF287"/>
      <c r="NG287"/>
      <c r="NH287"/>
      <c r="NI287"/>
      <c r="NJ287"/>
      <c r="NK287"/>
      <c r="NL287"/>
      <c r="NM287"/>
      <c r="NN287"/>
      <c r="NO287"/>
      <c r="NP287"/>
      <c r="NQ287"/>
      <c r="NR287"/>
      <c r="NS287"/>
      <c r="NT287"/>
      <c r="NU287"/>
      <c r="NV287"/>
      <c r="NW287"/>
      <c r="NX287"/>
      <c r="NY287"/>
      <c r="NZ287"/>
      <c r="OA287"/>
      <c r="OB287"/>
      <c r="OC287"/>
      <c r="OD287"/>
      <c r="OE287"/>
      <c r="OF287"/>
      <c r="OG287"/>
      <c r="OH287"/>
      <c r="OI287"/>
      <c r="OJ287"/>
      <c r="OK287"/>
      <c r="OL287"/>
      <c r="OM287"/>
      <c r="ON287"/>
      <c r="OO287"/>
      <c r="OP287"/>
      <c r="OQ287"/>
      <c r="OR287"/>
      <c r="OS287"/>
      <c r="OT287"/>
      <c r="OU287"/>
      <c r="OV287"/>
      <c r="OW287"/>
      <c r="OX287"/>
      <c r="OY287"/>
      <c r="OZ287"/>
      <c r="PA287"/>
      <c r="PB287"/>
      <c r="PC287"/>
      <c r="PD287"/>
      <c r="PE287"/>
      <c r="PF287"/>
      <c r="PG287"/>
      <c r="PH287"/>
      <c r="PI287"/>
      <c r="PJ287"/>
      <c r="PK287"/>
      <c r="PL287"/>
      <c r="PM287"/>
      <c r="PN287"/>
      <c r="PO287"/>
      <c r="PP287"/>
      <c r="PQ287"/>
      <c r="PR287"/>
      <c r="PS287"/>
      <c r="PT287"/>
      <c r="PU287"/>
      <c r="PV287"/>
      <c r="PW287"/>
      <c r="PX287"/>
      <c r="PY287"/>
      <c r="PZ287"/>
      <c r="QA287"/>
      <c r="QB287"/>
      <c r="QC287"/>
      <c r="QD287"/>
      <c r="QE287"/>
      <c r="QF287"/>
      <c r="QG287"/>
      <c r="QH287"/>
      <c r="QI287"/>
      <c r="QJ287"/>
      <c r="QK287"/>
      <c r="QL287"/>
      <c r="QM287"/>
      <c r="QN287"/>
      <c r="QO287"/>
      <c r="QP287"/>
      <c r="QQ287"/>
      <c r="QR287"/>
      <c r="QS287"/>
      <c r="QT287"/>
      <c r="QU287"/>
      <c r="QV287"/>
      <c r="QW287"/>
      <c r="QX287"/>
      <c r="QY287"/>
      <c r="QZ287"/>
      <c r="RA287"/>
      <c r="RB287"/>
      <c r="RC287"/>
      <c r="RD287"/>
      <c r="RE287"/>
      <c r="RF287"/>
      <c r="RG287"/>
      <c r="RH287"/>
      <c r="RI287"/>
      <c r="RJ287"/>
      <c r="RK287"/>
      <c r="RL287"/>
      <c r="RM287"/>
      <c r="RN287"/>
      <c r="RO287"/>
      <c r="RP287"/>
      <c r="RQ287"/>
      <c r="RR287"/>
      <c r="RS287"/>
      <c r="RT287"/>
      <c r="RU287"/>
      <c r="RV287"/>
      <c r="RW287"/>
      <c r="RX287"/>
      <c r="RY287"/>
      <c r="RZ287"/>
      <c r="SA287"/>
      <c r="SB287"/>
      <c r="SC287"/>
      <c r="SD287"/>
      <c r="SE287"/>
      <c r="SF287"/>
      <c r="SG287"/>
      <c r="SH287"/>
      <c r="SI287"/>
      <c r="SJ287"/>
      <c r="SK287"/>
      <c r="SL287"/>
      <c r="SM287"/>
      <c r="SN287"/>
      <c r="SO287"/>
      <c r="SP287"/>
      <c r="SQ287"/>
      <c r="SR287"/>
      <c r="SS287"/>
      <c r="ST287"/>
      <c r="SU287"/>
      <c r="SV287"/>
      <c r="SW287"/>
      <c r="SX287"/>
      <c r="SY287"/>
      <c r="SZ287"/>
      <c r="TA287"/>
      <c r="TB287"/>
      <c r="TC287"/>
      <c r="TD287"/>
      <c r="TE287"/>
      <c r="TF287"/>
      <c r="TG287"/>
      <c r="TH287"/>
      <c r="TI287"/>
      <c r="TJ287"/>
      <c r="TK287"/>
      <c r="TL287"/>
      <c r="TM287"/>
      <c r="TN287"/>
      <c r="TO287"/>
      <c r="TP287"/>
      <c r="TQ287"/>
      <c r="TR287"/>
      <c r="TS287"/>
      <c r="TT287"/>
      <c r="TU287"/>
      <c r="TV287"/>
      <c r="TW287"/>
      <c r="TX287"/>
      <c r="TY287"/>
      <c r="TZ287"/>
      <c r="UA287"/>
      <c r="UB287"/>
      <c r="UC287"/>
      <c r="UD287"/>
      <c r="UE287"/>
      <c r="UF287"/>
      <c r="UG287"/>
      <c r="UH287"/>
      <c r="UI287"/>
      <c r="UJ287"/>
      <c r="UK287"/>
      <c r="UL287"/>
      <c r="UM287"/>
      <c r="UN287"/>
      <c r="UO287"/>
      <c r="UP287"/>
      <c r="UQ287"/>
      <c r="UR287"/>
      <c r="US287"/>
      <c r="UT287"/>
      <c r="UU287"/>
      <c r="UV287"/>
      <c r="UW287"/>
      <c r="UX287"/>
      <c r="UY287"/>
      <c r="UZ287"/>
      <c r="VA287"/>
      <c r="VB287"/>
      <c r="VC287"/>
      <c r="VD287"/>
      <c r="VE287"/>
      <c r="VF287"/>
      <c r="VG287"/>
      <c r="VH287"/>
      <c r="VI287"/>
      <c r="VJ287"/>
      <c r="VK287"/>
      <c r="VL287"/>
      <c r="VM287"/>
      <c r="VN287"/>
      <c r="VO287"/>
      <c r="VP287"/>
      <c r="VQ287"/>
      <c r="VR287"/>
      <c r="VS287"/>
      <c r="VT287"/>
      <c r="VU287"/>
      <c r="VV287"/>
      <c r="VW287"/>
      <c r="VX287"/>
      <c r="VY287"/>
      <c r="VZ287"/>
      <c r="WA287"/>
      <c r="WB287"/>
      <c r="WC287"/>
      <c r="WD287"/>
      <c r="WE287"/>
      <c r="WF287"/>
      <c r="WG287"/>
      <c r="WH287"/>
      <c r="WI287"/>
      <c r="WJ287"/>
      <c r="WK287"/>
      <c r="WL287"/>
      <c r="WM287"/>
      <c r="WN287"/>
      <c r="WO287"/>
      <c r="WP287"/>
      <c r="WQ287"/>
      <c r="WR287"/>
      <c r="WS287"/>
      <c r="WT287"/>
      <c r="WU287"/>
      <c r="WV287"/>
      <c r="WW287"/>
      <c r="WX287"/>
      <c r="WY287"/>
      <c r="WZ287"/>
      <c r="XA287"/>
      <c r="XB287"/>
      <c r="XC287"/>
      <c r="XD287"/>
      <c r="XE287"/>
      <c r="XF287"/>
      <c r="XG287"/>
      <c r="XH287"/>
      <c r="XI287"/>
      <c r="XJ287"/>
      <c r="XK287"/>
      <c r="XL287"/>
      <c r="XM287"/>
      <c r="XN287"/>
      <c r="XO287"/>
      <c r="XP287"/>
      <c r="XQ287"/>
      <c r="XR287"/>
      <c r="XS287"/>
      <c r="XT287"/>
      <c r="XU287"/>
      <c r="XV287"/>
      <c r="XW287"/>
      <c r="XX287"/>
      <c r="XY287"/>
      <c r="XZ287"/>
      <c r="YA287"/>
      <c r="YB287"/>
      <c r="YC287"/>
      <c r="YD287"/>
      <c r="YE287"/>
      <c r="YF287"/>
      <c r="YG287"/>
      <c r="YH287"/>
      <c r="YI287"/>
      <c r="YJ287"/>
      <c r="YK287"/>
      <c r="YL287"/>
      <c r="YM287"/>
      <c r="YN287"/>
      <c r="YO287"/>
      <c r="YP287"/>
      <c r="YQ287"/>
      <c r="YR287"/>
      <c r="YS287"/>
      <c r="YT287"/>
      <c r="YU287"/>
      <c r="YV287"/>
      <c r="YW287"/>
      <c r="YX287"/>
      <c r="YY287"/>
      <c r="YZ287"/>
      <c r="ZA287"/>
      <c r="ZB287"/>
      <c r="ZC287"/>
      <c r="ZD287"/>
      <c r="ZE287"/>
      <c r="ZF287"/>
      <c r="ZG287"/>
      <c r="ZH287"/>
      <c r="ZI287"/>
      <c r="ZJ287"/>
      <c r="ZK287"/>
      <c r="ZL287"/>
      <c r="ZM287"/>
      <c r="ZN287"/>
      <c r="ZO287"/>
      <c r="ZP287"/>
      <c r="ZQ287"/>
      <c r="ZR287"/>
      <c r="ZS287"/>
      <c r="ZT287"/>
      <c r="ZU287"/>
      <c r="ZV287"/>
      <c r="ZW287"/>
      <c r="ZX287"/>
      <c r="ZY287"/>
      <c r="ZZ287" s="52"/>
      <c r="AAA287" s="192"/>
      <c r="AAD287" s="90"/>
      <c r="AAE287" s="520">
        <f>IF(AND(S.AC.InvolveMeeting4="Y",S.AC.CommitteeInvolved="Y"),1,0)</f>
        <v>0</v>
      </c>
      <c r="AAF287" s="90" t="s">
        <v>0</v>
      </c>
      <c r="AAG287" s="73">
        <f t="shared" si="229"/>
        <v>2</v>
      </c>
      <c r="AAH287" s="73">
        <f>G287</f>
        <v>2</v>
      </c>
      <c r="AAI287" s="60"/>
      <c r="AAJ287" s="55"/>
      <c r="AAK287" s="55"/>
      <c r="AAL287" s="90"/>
    </row>
    <row r="288" spans="1:714" s="23" customFormat="1" ht="15" hidden="1" customHeight="1" outlineLevel="2" thickBot="1">
      <c r="A288" s="171"/>
      <c r="B288" s="615" t="s">
        <v>155</v>
      </c>
      <c r="C288" s="362" t="s">
        <v>0</v>
      </c>
      <c r="D288" s="380"/>
      <c r="E288" s="342">
        <f t="shared" si="230"/>
        <v>1</v>
      </c>
      <c r="F288" s="457">
        <f t="shared" ca="1" si="231"/>
        <v>0</v>
      </c>
      <c r="G288" s="451">
        <f t="shared" si="226"/>
        <v>2</v>
      </c>
      <c r="H288" s="343">
        <f t="shared" si="232"/>
        <v>2</v>
      </c>
      <c r="I288" s="244"/>
      <c r="J288" s="193"/>
      <c r="K288" s="193"/>
      <c r="L288" s="46"/>
      <c r="M288" s="46"/>
      <c r="N288" s="46"/>
      <c r="O288" s="46"/>
      <c r="P288" s="46"/>
      <c r="Q288" s="46"/>
      <c r="R288" s="46"/>
      <c r="S288" s="46"/>
      <c r="T288" s="46"/>
      <c r="U288" s="46"/>
      <c r="V288" s="46"/>
      <c r="W288" s="46"/>
      <c r="X288" s="46"/>
      <c r="Y288" s="46"/>
      <c r="Z288" s="46"/>
      <c r="AA288" s="46"/>
      <c r="AB288" s="46"/>
      <c r="AC288" s="46"/>
      <c r="AD288" s="46"/>
      <c r="AE288" s="46"/>
      <c r="AF288" s="46"/>
      <c r="AG288" s="46"/>
      <c r="AH288" s="46"/>
      <c r="AI288" s="46"/>
      <c r="AJ288" s="46"/>
      <c r="AK288" s="46"/>
      <c r="AL288" s="46"/>
      <c r="AM288" s="46"/>
      <c r="AN288" s="46"/>
      <c r="AO288" s="46"/>
      <c r="AP288" s="46"/>
      <c r="AQ288" s="46"/>
      <c r="AR288" s="46"/>
      <c r="AS288" s="46"/>
      <c r="AT288" s="46"/>
      <c r="AU288" s="46"/>
      <c r="AV288" s="46"/>
      <c r="AW288" s="46"/>
      <c r="AX288" s="46"/>
      <c r="AY288" s="46"/>
      <c r="AZ288" s="46"/>
      <c r="BA288" s="46"/>
      <c r="BB288" s="46"/>
      <c r="BC288" s="46"/>
      <c r="BD288" s="46"/>
      <c r="BE288" s="46"/>
      <c r="BF288" s="46"/>
      <c r="BG288" s="46"/>
      <c r="BH288" s="46"/>
      <c r="BI288" s="46"/>
      <c r="BJ288" s="46"/>
      <c r="BK288" s="46"/>
      <c r="BL288" s="46"/>
      <c r="BM288" s="46"/>
      <c r="BN288" s="46"/>
      <c r="BO288" s="46"/>
      <c r="BP288" s="46"/>
      <c r="BQ288" s="46"/>
      <c r="BR288" s="46"/>
      <c r="BS288" s="46"/>
      <c r="BT288" s="46"/>
      <c r="BU288" s="46"/>
      <c r="BV288" s="46"/>
      <c r="BW288" s="46"/>
      <c r="BX288" s="46"/>
      <c r="BY288" s="46"/>
      <c r="BZ288" s="46"/>
      <c r="CA288" s="46"/>
      <c r="CB288" s="46"/>
      <c r="CC288" s="46"/>
      <c r="CD288" s="46"/>
      <c r="CE288" s="46"/>
      <c r="CF288" s="46"/>
      <c r="CG288" s="46"/>
      <c r="CH288" s="46"/>
      <c r="CI288" s="46"/>
      <c r="CJ288" s="46"/>
      <c r="CK288" s="46"/>
      <c r="CL288" s="46"/>
      <c r="CM288" s="46"/>
      <c r="CN288" s="46"/>
      <c r="CO288" s="46"/>
      <c r="CP288" s="46"/>
      <c r="CQ288" s="46"/>
      <c r="CR288" s="46"/>
      <c r="CS288" s="46"/>
      <c r="CT288" s="46"/>
      <c r="CU288" s="46"/>
      <c r="CV288" s="46"/>
      <c r="CW288" s="46"/>
      <c r="CX288" s="46"/>
      <c r="CY288" s="46"/>
      <c r="CZ288" s="46"/>
      <c r="DA288" s="46"/>
      <c r="DB288" s="46"/>
      <c r="DC288" s="46"/>
      <c r="DD288" s="46"/>
      <c r="DE288" s="46"/>
      <c r="DF288" s="46"/>
      <c r="DG288" s="46"/>
      <c r="DH288" s="46"/>
      <c r="DI288" s="46"/>
      <c r="DJ288" s="46"/>
      <c r="DK288" s="46"/>
      <c r="DL288" s="46"/>
      <c r="DM288" s="46"/>
      <c r="DN288" s="46"/>
      <c r="DO288" s="46"/>
      <c r="DP288" s="46"/>
      <c r="DQ288"/>
      <c r="DR288"/>
      <c r="DS288"/>
      <c r="DT288"/>
      <c r="DU288"/>
      <c r="DV288"/>
      <c r="DW288"/>
      <c r="DX288"/>
      <c r="DY288"/>
      <c r="DZ288"/>
      <c r="EA288"/>
      <c r="EB288"/>
      <c r="EC288"/>
      <c r="ED288"/>
      <c r="EE288"/>
      <c r="EF288"/>
      <c r="EG288"/>
      <c r="EH288"/>
      <c r="EI288"/>
      <c r="EJ288"/>
      <c r="EK288"/>
      <c r="EL288"/>
      <c r="EM288"/>
      <c r="EN288"/>
      <c r="EO288"/>
      <c r="EP288"/>
      <c r="EQ288"/>
      <c r="ER288"/>
      <c r="ES288"/>
      <c r="ET288"/>
      <c r="EU288"/>
      <c r="EV288"/>
      <c r="EW288"/>
      <c r="EX288"/>
      <c r="EY288"/>
      <c r="EZ288"/>
      <c r="FA288"/>
      <c r="FB288"/>
      <c r="FC288"/>
      <c r="FD288"/>
      <c r="FE288"/>
      <c r="FF288"/>
      <c r="FG288"/>
      <c r="FH288"/>
      <c r="FI288"/>
      <c r="FJ288"/>
      <c r="FK288"/>
      <c r="FL288"/>
      <c r="FM288"/>
      <c r="FN288"/>
      <c r="FO288"/>
      <c r="FP288"/>
      <c r="FQ288"/>
      <c r="FR288"/>
      <c r="FS288"/>
      <c r="FT288"/>
      <c r="FU288"/>
      <c r="FV288"/>
      <c r="FW288"/>
      <c r="FX288"/>
      <c r="FY288"/>
      <c r="FZ288"/>
      <c r="GA288"/>
      <c r="GB288"/>
      <c r="GC288"/>
      <c r="GD288"/>
      <c r="GE288"/>
      <c r="GF288"/>
      <c r="GG288"/>
      <c r="GH288"/>
      <c r="GI288"/>
      <c r="GJ288"/>
      <c r="GK288"/>
      <c r="GL288"/>
      <c r="GM288"/>
      <c r="GN288"/>
      <c r="GO288"/>
      <c r="GP288"/>
      <c r="GQ288"/>
      <c r="GR288"/>
      <c r="GS288"/>
      <c r="GT288"/>
      <c r="GU288"/>
      <c r="GV288"/>
      <c r="GW288"/>
      <c r="GX288"/>
      <c r="GY288"/>
      <c r="GZ288"/>
      <c r="HA288"/>
      <c r="HB288"/>
      <c r="HC288"/>
      <c r="HD288"/>
      <c r="HE288"/>
      <c r="HF288"/>
      <c r="HG288"/>
      <c r="HH288"/>
      <c r="HI288"/>
      <c r="HJ288"/>
      <c r="HK288"/>
      <c r="HL288"/>
      <c r="HM288"/>
      <c r="HN288"/>
      <c r="HO288"/>
      <c r="HP288"/>
      <c r="HQ288"/>
      <c r="HR288"/>
      <c r="HS288"/>
      <c r="HT288"/>
      <c r="HU288"/>
      <c r="HV288"/>
      <c r="HW288"/>
      <c r="HX288"/>
      <c r="HY288"/>
      <c r="HZ288"/>
      <c r="IA288"/>
      <c r="IB288"/>
      <c r="IC288"/>
      <c r="ID288"/>
      <c r="IE288"/>
      <c r="IF288"/>
      <c r="IG288"/>
      <c r="IH288"/>
      <c r="II288"/>
      <c r="IJ288"/>
      <c r="IK288"/>
      <c r="IL288"/>
      <c r="IM288"/>
      <c r="IN288"/>
      <c r="IO288"/>
      <c r="IP288"/>
      <c r="IQ288"/>
      <c r="IR288"/>
      <c r="IS288"/>
      <c r="IT288"/>
      <c r="IU288"/>
      <c r="IV288"/>
      <c r="IW288"/>
      <c r="IX288"/>
      <c r="IY288"/>
      <c r="IZ288"/>
      <c r="JA288"/>
      <c r="JB288"/>
      <c r="JC288"/>
      <c r="JD288"/>
      <c r="JE288"/>
      <c r="JF288"/>
      <c r="JG288"/>
      <c r="JH288"/>
      <c r="JI288"/>
      <c r="JJ288"/>
      <c r="JK288"/>
      <c r="JL288"/>
      <c r="JM288"/>
      <c r="JN288"/>
      <c r="JO288"/>
      <c r="JP288"/>
      <c r="JQ288"/>
      <c r="JR288"/>
      <c r="JS288"/>
      <c r="JT288"/>
      <c r="JU288"/>
      <c r="JV288"/>
      <c r="JW288"/>
      <c r="JX288"/>
      <c r="JY288"/>
      <c r="JZ288"/>
      <c r="KA288"/>
      <c r="KB288"/>
      <c r="KC288"/>
      <c r="KD288"/>
      <c r="KE288"/>
      <c r="KF288"/>
      <c r="KG288"/>
      <c r="KH288"/>
      <c r="KI288"/>
      <c r="KJ288"/>
      <c r="KK288"/>
      <c r="KL288"/>
      <c r="KM288"/>
      <c r="KN288"/>
      <c r="KO288"/>
      <c r="KP288"/>
      <c r="KQ288"/>
      <c r="KR288"/>
      <c r="KS288"/>
      <c r="KT288"/>
      <c r="KU288"/>
      <c r="KV288"/>
      <c r="KW288"/>
      <c r="KX288"/>
      <c r="KY288"/>
      <c r="KZ288"/>
      <c r="LA288"/>
      <c r="LB288"/>
      <c r="LC288"/>
      <c r="LD288"/>
      <c r="LE288"/>
      <c r="LF288"/>
      <c r="LG288"/>
      <c r="LH288"/>
      <c r="LI288"/>
      <c r="LJ288"/>
      <c r="LK288"/>
      <c r="LL288"/>
      <c r="LM288"/>
      <c r="LN288"/>
      <c r="LO288"/>
      <c r="LP288"/>
      <c r="LQ288"/>
      <c r="LR288"/>
      <c r="LS288"/>
      <c r="LT288"/>
      <c r="LU288"/>
      <c r="LV288"/>
      <c r="LW288"/>
      <c r="LX288"/>
      <c r="LY288"/>
      <c r="LZ288"/>
      <c r="MA288"/>
      <c r="MB288"/>
      <c r="MC288"/>
      <c r="MD288"/>
      <c r="ME288"/>
      <c r="MF288"/>
      <c r="MG288"/>
      <c r="MH288"/>
      <c r="MI288"/>
      <c r="MJ288"/>
      <c r="MK288"/>
      <c r="ML288"/>
      <c r="MM288"/>
      <c r="MN288"/>
      <c r="MO288"/>
      <c r="MP288"/>
      <c r="MQ288"/>
      <c r="MR288"/>
      <c r="MS288"/>
      <c r="MT288"/>
      <c r="MU288"/>
      <c r="MV288"/>
      <c r="MW288"/>
      <c r="MX288"/>
      <c r="MY288"/>
      <c r="MZ288"/>
      <c r="NA288"/>
      <c r="NB288"/>
      <c r="NC288"/>
      <c r="ND288"/>
      <c r="NE288"/>
      <c r="NF288"/>
      <c r="NG288"/>
      <c r="NH288"/>
      <c r="NI288"/>
      <c r="NJ288"/>
      <c r="NK288"/>
      <c r="NL288"/>
      <c r="NM288"/>
      <c r="NN288"/>
      <c r="NO288"/>
      <c r="NP288"/>
      <c r="NQ288"/>
      <c r="NR288"/>
      <c r="NS288"/>
      <c r="NT288"/>
      <c r="NU288"/>
      <c r="NV288"/>
      <c r="NW288"/>
      <c r="NX288"/>
      <c r="NY288"/>
      <c r="NZ288"/>
      <c r="OA288"/>
      <c r="OB288"/>
      <c r="OC288"/>
      <c r="OD288"/>
      <c r="OE288"/>
      <c r="OF288"/>
      <c r="OG288"/>
      <c r="OH288"/>
      <c r="OI288"/>
      <c r="OJ288"/>
      <c r="OK288"/>
      <c r="OL288"/>
      <c r="OM288"/>
      <c r="ON288"/>
      <c r="OO288"/>
      <c r="OP288"/>
      <c r="OQ288"/>
      <c r="OR288"/>
      <c r="OS288"/>
      <c r="OT288"/>
      <c r="OU288"/>
      <c r="OV288"/>
      <c r="OW288"/>
      <c r="OX288"/>
      <c r="OY288"/>
      <c r="OZ288"/>
      <c r="PA288"/>
      <c r="PB288"/>
      <c r="PC288"/>
      <c r="PD288"/>
      <c r="PE288"/>
      <c r="PF288"/>
      <c r="PG288"/>
      <c r="PH288"/>
      <c r="PI288"/>
      <c r="PJ288"/>
      <c r="PK288"/>
      <c r="PL288"/>
      <c r="PM288"/>
      <c r="PN288"/>
      <c r="PO288"/>
      <c r="PP288"/>
      <c r="PQ288"/>
      <c r="PR288"/>
      <c r="PS288"/>
      <c r="PT288"/>
      <c r="PU288"/>
      <c r="PV288"/>
      <c r="PW288"/>
      <c r="PX288"/>
      <c r="PY288"/>
      <c r="PZ288"/>
      <c r="QA288"/>
      <c r="QB288"/>
      <c r="QC288"/>
      <c r="QD288"/>
      <c r="QE288"/>
      <c r="QF288"/>
      <c r="QG288"/>
      <c r="QH288"/>
      <c r="QI288"/>
      <c r="QJ288"/>
      <c r="QK288"/>
      <c r="QL288"/>
      <c r="QM288"/>
      <c r="QN288"/>
      <c r="QO288"/>
      <c r="QP288"/>
      <c r="QQ288"/>
      <c r="QR288"/>
      <c r="QS288"/>
      <c r="QT288"/>
      <c r="QU288"/>
      <c r="QV288"/>
      <c r="QW288"/>
      <c r="QX288"/>
      <c r="QY288"/>
      <c r="QZ288"/>
      <c r="RA288"/>
      <c r="RB288"/>
      <c r="RC288"/>
      <c r="RD288"/>
      <c r="RE288"/>
      <c r="RF288"/>
      <c r="RG288"/>
      <c r="RH288"/>
      <c r="RI288"/>
      <c r="RJ288"/>
      <c r="RK288"/>
      <c r="RL288"/>
      <c r="RM288"/>
      <c r="RN288"/>
      <c r="RO288"/>
      <c r="RP288"/>
      <c r="RQ288"/>
      <c r="RR288"/>
      <c r="RS288"/>
      <c r="RT288"/>
      <c r="RU288"/>
      <c r="RV288"/>
      <c r="RW288"/>
      <c r="RX288"/>
      <c r="RY288"/>
      <c r="RZ288"/>
      <c r="SA288"/>
      <c r="SB288"/>
      <c r="SC288"/>
      <c r="SD288"/>
      <c r="SE288"/>
      <c r="SF288"/>
      <c r="SG288"/>
      <c r="SH288"/>
      <c r="SI288"/>
      <c r="SJ288"/>
      <c r="SK288"/>
      <c r="SL288"/>
      <c r="SM288"/>
      <c r="SN288"/>
      <c r="SO288"/>
      <c r="SP288"/>
      <c r="SQ288"/>
      <c r="SR288"/>
      <c r="SS288"/>
      <c r="ST288"/>
      <c r="SU288"/>
      <c r="SV288"/>
      <c r="SW288"/>
      <c r="SX288"/>
      <c r="SY288"/>
      <c r="SZ288"/>
      <c r="TA288"/>
      <c r="TB288"/>
      <c r="TC288"/>
      <c r="TD288"/>
      <c r="TE288"/>
      <c r="TF288"/>
      <c r="TG288"/>
      <c r="TH288"/>
      <c r="TI288"/>
      <c r="TJ288"/>
      <c r="TK288"/>
      <c r="TL288"/>
      <c r="TM288"/>
      <c r="TN288"/>
      <c r="TO288"/>
      <c r="TP288"/>
      <c r="TQ288"/>
      <c r="TR288"/>
      <c r="TS288"/>
      <c r="TT288"/>
      <c r="TU288"/>
      <c r="TV288"/>
      <c r="TW288"/>
      <c r="TX288"/>
      <c r="TY288"/>
      <c r="TZ288"/>
      <c r="UA288"/>
      <c r="UB288"/>
      <c r="UC288"/>
      <c r="UD288"/>
      <c r="UE288"/>
      <c r="UF288"/>
      <c r="UG288"/>
      <c r="UH288"/>
      <c r="UI288"/>
      <c r="UJ288"/>
      <c r="UK288"/>
      <c r="UL288"/>
      <c r="UM288"/>
      <c r="UN288"/>
      <c r="UO288"/>
      <c r="UP288"/>
      <c r="UQ288"/>
      <c r="UR288"/>
      <c r="US288"/>
      <c r="UT288"/>
      <c r="UU288"/>
      <c r="UV288"/>
      <c r="UW288"/>
      <c r="UX288"/>
      <c r="UY288"/>
      <c r="UZ288"/>
      <c r="VA288"/>
      <c r="VB288"/>
      <c r="VC288"/>
      <c r="VD288"/>
      <c r="VE288"/>
      <c r="VF288"/>
      <c r="VG288"/>
      <c r="VH288"/>
      <c r="VI288"/>
      <c r="VJ288"/>
      <c r="VK288"/>
      <c r="VL288"/>
      <c r="VM288"/>
      <c r="VN288"/>
      <c r="VO288"/>
      <c r="VP288"/>
      <c r="VQ288"/>
      <c r="VR288"/>
      <c r="VS288"/>
      <c r="VT288"/>
      <c r="VU288"/>
      <c r="VV288"/>
      <c r="VW288"/>
      <c r="VX288"/>
      <c r="VY288"/>
      <c r="VZ288"/>
      <c r="WA288"/>
      <c r="WB288"/>
      <c r="WC288"/>
      <c r="WD288"/>
      <c r="WE288"/>
      <c r="WF288"/>
      <c r="WG288"/>
      <c r="WH288"/>
      <c r="WI288"/>
      <c r="WJ288"/>
      <c r="WK288"/>
      <c r="WL288"/>
      <c r="WM288"/>
      <c r="WN288"/>
      <c r="WO288"/>
      <c r="WP288"/>
      <c r="WQ288"/>
      <c r="WR288"/>
      <c r="WS288"/>
      <c r="WT288"/>
      <c r="WU288"/>
      <c r="WV288"/>
      <c r="WW288"/>
      <c r="WX288"/>
      <c r="WY288"/>
      <c r="WZ288"/>
      <c r="XA288"/>
      <c r="XB288"/>
      <c r="XC288"/>
      <c r="XD288"/>
      <c r="XE288"/>
      <c r="XF288"/>
      <c r="XG288"/>
      <c r="XH288"/>
      <c r="XI288"/>
      <c r="XJ288"/>
      <c r="XK288"/>
      <c r="XL288"/>
      <c r="XM288"/>
      <c r="XN288"/>
      <c r="XO288"/>
      <c r="XP288"/>
      <c r="XQ288"/>
      <c r="XR288"/>
      <c r="XS288"/>
      <c r="XT288"/>
      <c r="XU288"/>
      <c r="XV288"/>
      <c r="XW288"/>
      <c r="XX288"/>
      <c r="XY288"/>
      <c r="XZ288"/>
      <c r="YA288"/>
      <c r="YB288"/>
      <c r="YC288"/>
      <c r="YD288"/>
      <c r="YE288"/>
      <c r="YF288"/>
      <c r="YG288"/>
      <c r="YH288"/>
      <c r="YI288"/>
      <c r="YJ288"/>
      <c r="YK288"/>
      <c r="YL288"/>
      <c r="YM288"/>
      <c r="YN288"/>
      <c r="YO288"/>
      <c r="YP288"/>
      <c r="YQ288"/>
      <c r="YR288"/>
      <c r="YS288"/>
      <c r="YT288"/>
      <c r="YU288"/>
      <c r="YV288"/>
      <c r="YW288"/>
      <c r="YX288"/>
      <c r="YY288"/>
      <c r="YZ288"/>
      <c r="ZA288"/>
      <c r="ZB288"/>
      <c r="ZC288"/>
      <c r="ZD288"/>
      <c r="ZE288"/>
      <c r="ZF288"/>
      <c r="ZG288"/>
      <c r="ZH288"/>
      <c r="ZI288"/>
      <c r="ZJ288"/>
      <c r="ZK288"/>
      <c r="ZL288"/>
      <c r="ZM288"/>
      <c r="ZN288"/>
      <c r="ZO288"/>
      <c r="ZP288"/>
      <c r="ZQ288"/>
      <c r="ZR288"/>
      <c r="ZS288"/>
      <c r="ZT288"/>
      <c r="ZU288"/>
      <c r="ZV288"/>
      <c r="ZW288"/>
      <c r="ZX288"/>
      <c r="ZY288"/>
      <c r="ZZ288" s="52"/>
      <c r="AAA288" s="192"/>
      <c r="AAD288" s="90"/>
      <c r="AAE288" s="520">
        <f>IF(AND(S.AC.InvolveMeeting4="Y",S.AC.CommitteeInvolved="Y"),1,0)</f>
        <v>0</v>
      </c>
      <c r="AAF288" s="90" t="s">
        <v>0</v>
      </c>
      <c r="AAG288" s="73">
        <f t="shared" si="229"/>
        <v>2</v>
      </c>
      <c r="AAH288" s="73">
        <f>G288</f>
        <v>2</v>
      </c>
      <c r="AAI288" s="60"/>
      <c r="AAJ288" s="55"/>
      <c r="AAK288" s="55"/>
      <c r="AAL288" s="90"/>
    </row>
    <row r="289" spans="1:714" s="23" customFormat="1" ht="15" hidden="1" customHeight="1" outlineLevel="3" thickBot="1">
      <c r="A289" s="171"/>
      <c r="B289" s="661" t="s">
        <v>216</v>
      </c>
      <c r="C289" s="377" t="s">
        <v>17</v>
      </c>
      <c r="D289" s="452"/>
      <c r="E289" s="453"/>
      <c r="F289" s="453"/>
      <c r="G289" s="453"/>
      <c r="H289" s="453"/>
      <c r="I289" s="244"/>
      <c r="J289" s="193"/>
      <c r="K289" s="193"/>
      <c r="L289" s="46"/>
      <c r="M289" s="46"/>
      <c r="N289" s="46"/>
      <c r="O289" s="46"/>
      <c r="P289" s="46"/>
      <c r="Q289" s="46"/>
      <c r="R289" s="46"/>
      <c r="S289" s="46"/>
      <c r="T289" s="46"/>
      <c r="U289" s="46"/>
      <c r="V289" s="46"/>
      <c r="W289" s="46"/>
      <c r="X289" s="46"/>
      <c r="Y289" s="46"/>
      <c r="Z289" s="46"/>
      <c r="AA289" s="46"/>
      <c r="AB289" s="46"/>
      <c r="AC289" s="46"/>
      <c r="AD289" s="46"/>
      <c r="AE289" s="46"/>
      <c r="AF289" s="46"/>
      <c r="AG289" s="46"/>
      <c r="AH289" s="46"/>
      <c r="AI289" s="46"/>
      <c r="AJ289" s="46"/>
      <c r="AK289" s="46"/>
      <c r="AL289" s="46"/>
      <c r="AM289" s="46"/>
      <c r="AN289" s="46"/>
      <c r="AO289" s="46"/>
      <c r="AP289" s="46"/>
      <c r="AQ289" s="46"/>
      <c r="AR289" s="46"/>
      <c r="AS289" s="46"/>
      <c r="AT289" s="46"/>
      <c r="AU289" s="46"/>
      <c r="AV289" s="46"/>
      <c r="AW289" s="46"/>
      <c r="AX289" s="46"/>
      <c r="AY289" s="46"/>
      <c r="AZ289" s="46"/>
      <c r="BA289" s="46"/>
      <c r="BB289" s="46"/>
      <c r="BC289" s="46"/>
      <c r="BD289" s="46"/>
      <c r="BE289" s="46"/>
      <c r="BF289" s="46"/>
      <c r="BG289" s="46"/>
      <c r="BH289" s="46"/>
      <c r="BI289" s="46"/>
      <c r="BJ289" s="46"/>
      <c r="BK289" s="46"/>
      <c r="BL289" s="46"/>
      <c r="BM289" s="46"/>
      <c r="BN289" s="46"/>
      <c r="BO289" s="46"/>
      <c r="BP289" s="46"/>
      <c r="BQ289" s="46"/>
      <c r="BR289" s="46"/>
      <c r="BS289" s="46"/>
      <c r="BT289" s="46"/>
      <c r="BU289" s="46"/>
      <c r="BV289" s="46"/>
      <c r="BW289" s="46"/>
      <c r="BX289" s="46"/>
      <c r="BY289" s="46"/>
      <c r="BZ289" s="46"/>
      <c r="CA289" s="46"/>
      <c r="CB289" s="46"/>
      <c r="CC289" s="46"/>
      <c r="CD289" s="46"/>
      <c r="CE289" s="46"/>
      <c r="CF289" s="46"/>
      <c r="CG289" s="46"/>
      <c r="CH289" s="46"/>
      <c r="CI289" s="46"/>
      <c r="CJ289" s="46"/>
      <c r="CK289" s="46"/>
      <c r="CL289" s="46"/>
      <c r="CM289" s="46"/>
      <c r="CN289" s="46"/>
      <c r="CO289" s="46"/>
      <c r="CP289" s="46"/>
      <c r="CQ289" s="46"/>
      <c r="CR289" s="46"/>
      <c r="CS289" s="46"/>
      <c r="CT289" s="46"/>
      <c r="CU289" s="46"/>
      <c r="CV289" s="46"/>
      <c r="CW289" s="46"/>
      <c r="CX289" s="46"/>
      <c r="CY289" s="46"/>
      <c r="CZ289" s="46"/>
      <c r="DA289" s="46"/>
      <c r="DB289" s="46"/>
      <c r="DC289" s="46"/>
      <c r="DD289" s="46"/>
      <c r="DE289" s="46"/>
      <c r="DF289" s="46"/>
      <c r="DG289" s="46"/>
      <c r="DH289" s="46"/>
      <c r="DI289" s="46"/>
      <c r="DJ289" s="46"/>
      <c r="DK289" s="46"/>
      <c r="DL289" s="46"/>
      <c r="DM289" s="46"/>
      <c r="DN289" s="46"/>
      <c r="DO289" s="46"/>
      <c r="DP289" s="46"/>
      <c r="DQ289"/>
      <c r="DR289"/>
      <c r="DS289"/>
      <c r="DT289"/>
      <c r="DU289"/>
      <c r="DV289"/>
      <c r="DW289"/>
      <c r="DX289"/>
      <c r="DY289"/>
      <c r="DZ289"/>
      <c r="EA289"/>
      <c r="EB289"/>
      <c r="EC289"/>
      <c r="ED289"/>
      <c r="EE289"/>
      <c r="EF289"/>
      <c r="EG289"/>
      <c r="EH289"/>
      <c r="EI289"/>
      <c r="EJ289"/>
      <c r="EK289"/>
      <c r="EL289"/>
      <c r="EM289"/>
      <c r="EN289"/>
      <c r="EO289"/>
      <c r="EP289"/>
      <c r="EQ289"/>
      <c r="ER289"/>
      <c r="ES289"/>
      <c r="ET289"/>
      <c r="EU289"/>
      <c r="EV289"/>
      <c r="EW289"/>
      <c r="EX289"/>
      <c r="EY289"/>
      <c r="EZ289"/>
      <c r="FA289"/>
      <c r="FB289"/>
      <c r="FC289"/>
      <c r="FD289"/>
      <c r="FE289"/>
      <c r="FF289"/>
      <c r="FG289"/>
      <c r="FH289"/>
      <c r="FI289"/>
      <c r="FJ289"/>
      <c r="FK289"/>
      <c r="FL289"/>
      <c r="FM289"/>
      <c r="FN289"/>
      <c r="FO289"/>
      <c r="FP289"/>
      <c r="FQ289"/>
      <c r="FR289"/>
      <c r="FS289"/>
      <c r="FT289"/>
      <c r="FU289"/>
      <c r="FV289"/>
      <c r="FW289"/>
      <c r="FX289"/>
      <c r="FY289"/>
      <c r="FZ289"/>
      <c r="GA289"/>
      <c r="GB289"/>
      <c r="GC289"/>
      <c r="GD289"/>
      <c r="GE289"/>
      <c r="GF289"/>
      <c r="GG289"/>
      <c r="GH289"/>
      <c r="GI289"/>
      <c r="GJ289"/>
      <c r="GK289"/>
      <c r="GL289"/>
      <c r="GM289"/>
      <c r="GN289"/>
      <c r="GO289"/>
      <c r="GP289"/>
      <c r="GQ289"/>
      <c r="GR289"/>
      <c r="GS289"/>
      <c r="GT289"/>
      <c r="GU289"/>
      <c r="GV289"/>
      <c r="GW289"/>
      <c r="GX289"/>
      <c r="GY289"/>
      <c r="GZ289"/>
      <c r="HA289"/>
      <c r="HB289"/>
      <c r="HC289"/>
      <c r="HD289"/>
      <c r="HE289"/>
      <c r="HF289"/>
      <c r="HG289"/>
      <c r="HH289"/>
      <c r="HI289"/>
      <c r="HJ289"/>
      <c r="HK289"/>
      <c r="HL289"/>
      <c r="HM289"/>
      <c r="HN289"/>
      <c r="HO289"/>
      <c r="HP289"/>
      <c r="HQ289"/>
      <c r="HR289"/>
      <c r="HS289"/>
      <c r="HT289"/>
      <c r="HU289"/>
      <c r="HV289"/>
      <c r="HW289"/>
      <c r="HX289"/>
      <c r="HY289"/>
      <c r="HZ289"/>
      <c r="IA289"/>
      <c r="IB289"/>
      <c r="IC289"/>
      <c r="ID289"/>
      <c r="IE289"/>
      <c r="IF289"/>
      <c r="IG289"/>
      <c r="IH289"/>
      <c r="II289"/>
      <c r="IJ289"/>
      <c r="IK289"/>
      <c r="IL289"/>
      <c r="IM289"/>
      <c r="IN289"/>
      <c r="IO289"/>
      <c r="IP289"/>
      <c r="IQ289"/>
      <c r="IR289"/>
      <c r="IS289"/>
      <c r="IT289"/>
      <c r="IU289"/>
      <c r="IV289"/>
      <c r="IW289"/>
      <c r="IX289"/>
      <c r="IY289"/>
      <c r="IZ289"/>
      <c r="JA289"/>
      <c r="JB289"/>
      <c r="JC289"/>
      <c r="JD289"/>
      <c r="JE289"/>
      <c r="JF289"/>
      <c r="JG289"/>
      <c r="JH289"/>
      <c r="JI289"/>
      <c r="JJ289"/>
      <c r="JK289"/>
      <c r="JL289"/>
      <c r="JM289"/>
      <c r="JN289"/>
      <c r="JO289"/>
      <c r="JP289"/>
      <c r="JQ289"/>
      <c r="JR289"/>
      <c r="JS289"/>
      <c r="JT289"/>
      <c r="JU289"/>
      <c r="JV289"/>
      <c r="JW289"/>
      <c r="JX289"/>
      <c r="JY289"/>
      <c r="JZ289"/>
      <c r="KA289"/>
      <c r="KB289"/>
      <c r="KC289"/>
      <c r="KD289"/>
      <c r="KE289"/>
      <c r="KF289"/>
      <c r="KG289"/>
      <c r="KH289"/>
      <c r="KI289"/>
      <c r="KJ289"/>
      <c r="KK289"/>
      <c r="KL289"/>
      <c r="KM289"/>
      <c r="KN289"/>
      <c r="KO289"/>
      <c r="KP289"/>
      <c r="KQ289"/>
      <c r="KR289"/>
      <c r="KS289"/>
      <c r="KT289"/>
      <c r="KU289"/>
      <c r="KV289"/>
      <c r="KW289"/>
      <c r="KX289"/>
      <c r="KY289"/>
      <c r="KZ289"/>
      <c r="LA289"/>
      <c r="LB289"/>
      <c r="LC289"/>
      <c r="LD289"/>
      <c r="LE289"/>
      <c r="LF289"/>
      <c r="LG289"/>
      <c r="LH289"/>
      <c r="LI289"/>
      <c r="LJ289"/>
      <c r="LK289"/>
      <c r="LL289"/>
      <c r="LM289"/>
      <c r="LN289"/>
      <c r="LO289"/>
      <c r="LP289"/>
      <c r="LQ289"/>
      <c r="LR289"/>
      <c r="LS289"/>
      <c r="LT289"/>
      <c r="LU289"/>
      <c r="LV289"/>
      <c r="LW289"/>
      <c r="LX289"/>
      <c r="LY289"/>
      <c r="LZ289"/>
      <c r="MA289"/>
      <c r="MB289"/>
      <c r="MC289"/>
      <c r="MD289"/>
      <c r="ME289"/>
      <c r="MF289"/>
      <c r="MG289"/>
      <c r="MH289"/>
      <c r="MI289"/>
      <c r="MJ289"/>
      <c r="MK289"/>
      <c r="ML289"/>
      <c r="MM289"/>
      <c r="MN289"/>
      <c r="MO289"/>
      <c r="MP289"/>
      <c r="MQ289"/>
      <c r="MR289"/>
      <c r="MS289"/>
      <c r="MT289"/>
      <c r="MU289"/>
      <c r="MV289"/>
      <c r="MW289"/>
      <c r="MX289"/>
      <c r="MY289"/>
      <c r="MZ289"/>
      <c r="NA289"/>
      <c r="NB289"/>
      <c r="NC289"/>
      <c r="ND289"/>
      <c r="NE289"/>
      <c r="NF289"/>
      <c r="NG289"/>
      <c r="NH289"/>
      <c r="NI289"/>
      <c r="NJ289"/>
      <c r="NK289"/>
      <c r="NL289"/>
      <c r="NM289"/>
      <c r="NN289"/>
      <c r="NO289"/>
      <c r="NP289"/>
      <c r="NQ289"/>
      <c r="NR289"/>
      <c r="NS289"/>
      <c r="NT289"/>
      <c r="NU289"/>
      <c r="NV289"/>
      <c r="NW289"/>
      <c r="NX289"/>
      <c r="NY289"/>
      <c r="NZ289"/>
      <c r="OA289"/>
      <c r="OB289"/>
      <c r="OC289"/>
      <c r="OD289"/>
      <c r="OE289"/>
      <c r="OF289"/>
      <c r="OG289"/>
      <c r="OH289"/>
      <c r="OI289"/>
      <c r="OJ289"/>
      <c r="OK289"/>
      <c r="OL289"/>
      <c r="OM289"/>
      <c r="ON289"/>
      <c r="OO289"/>
      <c r="OP289"/>
      <c r="OQ289"/>
      <c r="OR289"/>
      <c r="OS289"/>
      <c r="OT289"/>
      <c r="OU289"/>
      <c r="OV289"/>
      <c r="OW289"/>
      <c r="OX289"/>
      <c r="OY289"/>
      <c r="OZ289"/>
      <c r="PA289"/>
      <c r="PB289"/>
      <c r="PC289"/>
      <c r="PD289"/>
      <c r="PE289"/>
      <c r="PF289"/>
      <c r="PG289"/>
      <c r="PH289"/>
      <c r="PI289"/>
      <c r="PJ289"/>
      <c r="PK289"/>
      <c r="PL289"/>
      <c r="PM289"/>
      <c r="PN289"/>
      <c r="PO289"/>
      <c r="PP289"/>
      <c r="PQ289"/>
      <c r="PR289"/>
      <c r="PS289"/>
      <c r="PT289"/>
      <c r="PU289"/>
      <c r="PV289"/>
      <c r="PW289"/>
      <c r="PX289"/>
      <c r="PY289"/>
      <c r="PZ289"/>
      <c r="QA289"/>
      <c r="QB289"/>
      <c r="QC289"/>
      <c r="QD289"/>
      <c r="QE289"/>
      <c r="QF289"/>
      <c r="QG289"/>
      <c r="QH289"/>
      <c r="QI289"/>
      <c r="QJ289"/>
      <c r="QK289"/>
      <c r="QL289"/>
      <c r="QM289"/>
      <c r="QN289"/>
      <c r="QO289"/>
      <c r="QP289"/>
      <c r="QQ289"/>
      <c r="QR289"/>
      <c r="QS289"/>
      <c r="QT289"/>
      <c r="QU289"/>
      <c r="QV289"/>
      <c r="QW289"/>
      <c r="QX289"/>
      <c r="QY289"/>
      <c r="QZ289"/>
      <c r="RA289"/>
      <c r="RB289"/>
      <c r="RC289"/>
      <c r="RD289"/>
      <c r="RE289"/>
      <c r="RF289"/>
      <c r="RG289"/>
      <c r="RH289"/>
      <c r="RI289"/>
      <c r="RJ289"/>
      <c r="RK289"/>
      <c r="RL289"/>
      <c r="RM289"/>
      <c r="RN289"/>
      <c r="RO289"/>
      <c r="RP289"/>
      <c r="RQ289"/>
      <c r="RR289"/>
      <c r="RS289"/>
      <c r="RT289"/>
      <c r="RU289"/>
      <c r="RV289"/>
      <c r="RW289"/>
      <c r="RX289"/>
      <c r="RY289"/>
      <c r="RZ289"/>
      <c r="SA289"/>
      <c r="SB289"/>
      <c r="SC289"/>
      <c r="SD289"/>
      <c r="SE289"/>
      <c r="SF289"/>
      <c r="SG289"/>
      <c r="SH289"/>
      <c r="SI289"/>
      <c r="SJ289"/>
      <c r="SK289"/>
      <c r="SL289"/>
      <c r="SM289"/>
      <c r="SN289"/>
      <c r="SO289"/>
      <c r="SP289"/>
      <c r="SQ289"/>
      <c r="SR289"/>
      <c r="SS289"/>
      <c r="ST289"/>
      <c r="SU289"/>
      <c r="SV289"/>
      <c r="SW289"/>
      <c r="SX289"/>
      <c r="SY289"/>
      <c r="SZ289"/>
      <c r="TA289"/>
      <c r="TB289"/>
      <c r="TC289"/>
      <c r="TD289"/>
      <c r="TE289"/>
      <c r="TF289"/>
      <c r="TG289"/>
      <c r="TH289"/>
      <c r="TI289"/>
      <c r="TJ289"/>
      <c r="TK289"/>
      <c r="TL289"/>
      <c r="TM289"/>
      <c r="TN289"/>
      <c r="TO289"/>
      <c r="TP289"/>
      <c r="TQ289"/>
      <c r="TR289"/>
      <c r="TS289"/>
      <c r="TT289"/>
      <c r="TU289"/>
      <c r="TV289"/>
      <c r="TW289"/>
      <c r="TX289"/>
      <c r="TY289"/>
      <c r="TZ289"/>
      <c r="UA289"/>
      <c r="UB289"/>
      <c r="UC289"/>
      <c r="UD289"/>
      <c r="UE289"/>
      <c r="UF289"/>
      <c r="UG289"/>
      <c r="UH289"/>
      <c r="UI289"/>
      <c r="UJ289"/>
      <c r="UK289"/>
      <c r="UL289"/>
      <c r="UM289"/>
      <c r="UN289"/>
      <c r="UO289"/>
      <c r="UP289"/>
      <c r="UQ289"/>
      <c r="UR289"/>
      <c r="US289"/>
      <c r="UT289"/>
      <c r="UU289"/>
      <c r="UV289"/>
      <c r="UW289"/>
      <c r="UX289"/>
      <c r="UY289"/>
      <c r="UZ289"/>
      <c r="VA289"/>
      <c r="VB289"/>
      <c r="VC289"/>
      <c r="VD289"/>
      <c r="VE289"/>
      <c r="VF289"/>
      <c r="VG289"/>
      <c r="VH289"/>
      <c r="VI289"/>
      <c r="VJ289"/>
      <c r="VK289"/>
      <c r="VL289"/>
      <c r="VM289"/>
      <c r="VN289"/>
      <c r="VO289"/>
      <c r="VP289"/>
      <c r="VQ289"/>
      <c r="VR289"/>
      <c r="VS289"/>
      <c r="VT289"/>
      <c r="VU289"/>
      <c r="VV289"/>
      <c r="VW289"/>
      <c r="VX289"/>
      <c r="VY289"/>
      <c r="VZ289"/>
      <c r="WA289"/>
      <c r="WB289"/>
      <c r="WC289"/>
      <c r="WD289"/>
      <c r="WE289"/>
      <c r="WF289"/>
      <c r="WG289"/>
      <c r="WH289"/>
      <c r="WI289"/>
      <c r="WJ289"/>
      <c r="WK289"/>
      <c r="WL289"/>
      <c r="WM289"/>
      <c r="WN289"/>
      <c r="WO289"/>
      <c r="WP289"/>
      <c r="WQ289"/>
      <c r="WR289"/>
      <c r="WS289"/>
      <c r="WT289"/>
      <c r="WU289"/>
      <c r="WV289"/>
      <c r="WW289"/>
      <c r="WX289"/>
      <c r="WY289"/>
      <c r="WZ289"/>
      <c r="XA289"/>
      <c r="XB289"/>
      <c r="XC289"/>
      <c r="XD289"/>
      <c r="XE289"/>
      <c r="XF289"/>
      <c r="XG289"/>
      <c r="XH289"/>
      <c r="XI289"/>
      <c r="XJ289"/>
      <c r="XK289"/>
      <c r="XL289"/>
      <c r="XM289"/>
      <c r="XN289"/>
      <c r="XO289"/>
      <c r="XP289"/>
      <c r="XQ289"/>
      <c r="XR289"/>
      <c r="XS289"/>
      <c r="XT289"/>
      <c r="XU289"/>
      <c r="XV289"/>
      <c r="XW289"/>
      <c r="XX289"/>
      <c r="XY289"/>
      <c r="XZ289"/>
      <c r="YA289"/>
      <c r="YB289"/>
      <c r="YC289"/>
      <c r="YD289"/>
      <c r="YE289"/>
      <c r="YF289"/>
      <c r="YG289"/>
      <c r="YH289"/>
      <c r="YI289"/>
      <c r="YJ289"/>
      <c r="YK289"/>
      <c r="YL289"/>
      <c r="YM289"/>
      <c r="YN289"/>
      <c r="YO289"/>
      <c r="YP289"/>
      <c r="YQ289"/>
      <c r="YR289"/>
      <c r="YS289"/>
      <c r="YT289"/>
      <c r="YU289"/>
      <c r="YV289"/>
      <c r="YW289"/>
      <c r="YX289"/>
      <c r="YY289"/>
      <c r="YZ289"/>
      <c r="ZA289"/>
      <c r="ZB289"/>
      <c r="ZC289"/>
      <c r="ZD289"/>
      <c r="ZE289"/>
      <c r="ZF289"/>
      <c r="ZG289"/>
      <c r="ZH289"/>
      <c r="ZI289"/>
      <c r="ZJ289"/>
      <c r="ZK289"/>
      <c r="ZL289"/>
      <c r="ZM289"/>
      <c r="ZN289"/>
      <c r="ZO289"/>
      <c r="ZP289"/>
      <c r="ZQ289"/>
      <c r="ZR289"/>
      <c r="ZS289"/>
      <c r="ZT289"/>
      <c r="ZU289"/>
      <c r="ZV289"/>
      <c r="ZW289"/>
      <c r="ZX289"/>
      <c r="ZY289"/>
      <c r="ZZ289" s="52"/>
      <c r="AAA289" s="192"/>
      <c r="AAD289" s="90"/>
      <c r="AAE289" s="520">
        <f>IF(AND(S.AC.InvolveMeeting4="Y",S.AC.CommitteeInvolved="Y",S.AC.Presentation4="Y"),1,0)</f>
        <v>0</v>
      </c>
      <c r="AAF289" s="190" t="s">
        <v>52</v>
      </c>
      <c r="AAG289" s="39"/>
      <c r="AAH289" s="39"/>
      <c r="AAI289" s="39"/>
      <c r="AAJ289" s="55"/>
      <c r="AAK289" s="55"/>
      <c r="AAL289" s="90"/>
    </row>
    <row r="290" spans="1:714" s="23" customFormat="1" ht="15" hidden="1" customHeight="1" outlineLevel="3">
      <c r="A290" s="171"/>
      <c r="B290" s="662" t="s">
        <v>156</v>
      </c>
      <c r="C290" s="362" t="s">
        <v>0</v>
      </c>
      <c r="D290" s="454"/>
      <c r="E290" s="442"/>
      <c r="F290" s="442"/>
      <c r="G290" s="442"/>
      <c r="H290" s="442"/>
      <c r="I290" s="244"/>
      <c r="J290" s="193"/>
      <c r="K290" s="193"/>
      <c r="L290" s="46"/>
      <c r="M290" s="46"/>
      <c r="N290" s="46"/>
      <c r="O290" s="46"/>
      <c r="P290" s="46"/>
      <c r="Q290" s="46"/>
      <c r="R290" s="46"/>
      <c r="S290" s="46"/>
      <c r="T290" s="46"/>
      <c r="U290" s="46"/>
      <c r="V290" s="46"/>
      <c r="W290" s="46"/>
      <c r="X290" s="46"/>
      <c r="Y290" s="46"/>
      <c r="Z290" s="46"/>
      <c r="AA290" s="46"/>
      <c r="AB290" s="46"/>
      <c r="AC290" s="46"/>
      <c r="AD290" s="46"/>
      <c r="AE290" s="46"/>
      <c r="AF290" s="46"/>
      <c r="AG290" s="46"/>
      <c r="AH290" s="46"/>
      <c r="AI290" s="46"/>
      <c r="AJ290" s="46"/>
      <c r="AK290" s="46"/>
      <c r="AL290" s="46"/>
      <c r="AM290" s="46"/>
      <c r="AN290" s="46"/>
      <c r="AO290" s="46"/>
      <c r="AP290" s="46"/>
      <c r="AQ290" s="46"/>
      <c r="AR290" s="46"/>
      <c r="AS290" s="46"/>
      <c r="AT290" s="46"/>
      <c r="AU290" s="46"/>
      <c r="AV290" s="46"/>
      <c r="AW290" s="46"/>
      <c r="AX290" s="46"/>
      <c r="AY290" s="46"/>
      <c r="AZ290" s="46"/>
      <c r="BA290" s="46"/>
      <c r="BB290" s="46"/>
      <c r="BC290" s="46"/>
      <c r="BD290" s="46"/>
      <c r="BE290" s="46"/>
      <c r="BF290" s="46"/>
      <c r="BG290" s="46"/>
      <c r="BH290" s="46"/>
      <c r="BI290" s="46"/>
      <c r="BJ290" s="46"/>
      <c r="BK290" s="46"/>
      <c r="BL290" s="46"/>
      <c r="BM290" s="46"/>
      <c r="BN290" s="46"/>
      <c r="BO290" s="46"/>
      <c r="BP290" s="46"/>
      <c r="BQ290" s="46"/>
      <c r="BR290" s="46"/>
      <c r="BS290" s="46"/>
      <c r="BT290" s="46"/>
      <c r="BU290" s="46"/>
      <c r="BV290" s="46"/>
      <c r="BW290" s="46"/>
      <c r="BX290" s="46"/>
      <c r="BY290" s="46"/>
      <c r="BZ290" s="46"/>
      <c r="CA290" s="46"/>
      <c r="CB290" s="46"/>
      <c r="CC290" s="46"/>
      <c r="CD290" s="46"/>
      <c r="CE290" s="46"/>
      <c r="CF290" s="46"/>
      <c r="CG290" s="46"/>
      <c r="CH290" s="46"/>
      <c r="CI290" s="46"/>
      <c r="CJ290" s="46"/>
      <c r="CK290" s="46"/>
      <c r="CL290" s="46"/>
      <c r="CM290" s="46"/>
      <c r="CN290" s="46"/>
      <c r="CO290" s="46"/>
      <c r="CP290" s="46"/>
      <c r="CQ290" s="46"/>
      <c r="CR290" s="46"/>
      <c r="CS290" s="46"/>
      <c r="CT290" s="46"/>
      <c r="CU290" s="46"/>
      <c r="CV290" s="46"/>
      <c r="CW290" s="46"/>
      <c r="CX290" s="46"/>
      <c r="CY290" s="46"/>
      <c r="CZ290" s="46"/>
      <c r="DA290" s="46"/>
      <c r="DB290" s="46"/>
      <c r="DC290" s="46"/>
      <c r="DD290" s="46"/>
      <c r="DE290" s="46"/>
      <c r="DF290" s="46"/>
      <c r="DG290" s="46"/>
      <c r="DH290" s="46"/>
      <c r="DI290" s="46"/>
      <c r="DJ290" s="46"/>
      <c r="DK290" s="46"/>
      <c r="DL290" s="46"/>
      <c r="DM290" s="46"/>
      <c r="DN290" s="46"/>
      <c r="DO290" s="46"/>
      <c r="DP290" s="46"/>
      <c r="DQ290"/>
      <c r="DR290"/>
      <c r="DS290"/>
      <c r="DT290"/>
      <c r="DU290"/>
      <c r="DV290"/>
      <c r="DW290"/>
      <c r="DX290"/>
      <c r="DY290"/>
      <c r="DZ290"/>
      <c r="EA290"/>
      <c r="EB290"/>
      <c r="EC290"/>
      <c r="ED290"/>
      <c r="EE290"/>
      <c r="EF290"/>
      <c r="EG290"/>
      <c r="EH290"/>
      <c r="EI290"/>
      <c r="EJ290"/>
      <c r="EK290"/>
      <c r="EL290"/>
      <c r="EM290"/>
      <c r="EN290"/>
      <c r="EO290"/>
      <c r="EP290"/>
      <c r="EQ290"/>
      <c r="ER290"/>
      <c r="ES290"/>
      <c r="ET290"/>
      <c r="EU290"/>
      <c r="EV290"/>
      <c r="EW290"/>
      <c r="EX290"/>
      <c r="EY290"/>
      <c r="EZ290"/>
      <c r="FA290"/>
      <c r="FB290"/>
      <c r="FC290"/>
      <c r="FD290"/>
      <c r="FE290"/>
      <c r="FF290"/>
      <c r="FG290"/>
      <c r="FH290"/>
      <c r="FI290"/>
      <c r="FJ290"/>
      <c r="FK290"/>
      <c r="FL290"/>
      <c r="FM290"/>
      <c r="FN290"/>
      <c r="FO290"/>
      <c r="FP290"/>
      <c r="FQ290"/>
      <c r="FR290"/>
      <c r="FS290"/>
      <c r="FT290"/>
      <c r="FU290"/>
      <c r="FV290"/>
      <c r="FW290"/>
      <c r="FX290"/>
      <c r="FY290"/>
      <c r="FZ290"/>
      <c r="GA290"/>
      <c r="GB290"/>
      <c r="GC290"/>
      <c r="GD290"/>
      <c r="GE290"/>
      <c r="GF290"/>
      <c r="GG290"/>
      <c r="GH290"/>
      <c r="GI290"/>
      <c r="GJ290"/>
      <c r="GK290"/>
      <c r="GL290"/>
      <c r="GM290"/>
      <c r="GN290"/>
      <c r="GO290"/>
      <c r="GP290"/>
      <c r="GQ290"/>
      <c r="GR290"/>
      <c r="GS290"/>
      <c r="GT290"/>
      <c r="GU290"/>
      <c r="GV290"/>
      <c r="GW290"/>
      <c r="GX290"/>
      <c r="GY290"/>
      <c r="GZ290"/>
      <c r="HA290"/>
      <c r="HB290"/>
      <c r="HC290"/>
      <c r="HD290"/>
      <c r="HE290"/>
      <c r="HF290"/>
      <c r="HG290"/>
      <c r="HH290"/>
      <c r="HI290"/>
      <c r="HJ290"/>
      <c r="HK290"/>
      <c r="HL290"/>
      <c r="HM290"/>
      <c r="HN290"/>
      <c r="HO290"/>
      <c r="HP290"/>
      <c r="HQ290"/>
      <c r="HR290"/>
      <c r="HS290"/>
      <c r="HT290"/>
      <c r="HU290"/>
      <c r="HV290"/>
      <c r="HW290"/>
      <c r="HX290"/>
      <c r="HY290"/>
      <c r="HZ290"/>
      <c r="IA290"/>
      <c r="IB290"/>
      <c r="IC290"/>
      <c r="ID290"/>
      <c r="IE290"/>
      <c r="IF290"/>
      <c r="IG290"/>
      <c r="IH290"/>
      <c r="II290"/>
      <c r="IJ290"/>
      <c r="IK290"/>
      <c r="IL290"/>
      <c r="IM290"/>
      <c r="IN290"/>
      <c r="IO290"/>
      <c r="IP290"/>
      <c r="IQ290"/>
      <c r="IR290"/>
      <c r="IS290"/>
      <c r="IT290"/>
      <c r="IU290"/>
      <c r="IV290"/>
      <c r="IW290"/>
      <c r="IX290"/>
      <c r="IY290"/>
      <c r="IZ290"/>
      <c r="JA290"/>
      <c r="JB290"/>
      <c r="JC290"/>
      <c r="JD290"/>
      <c r="JE290"/>
      <c r="JF290"/>
      <c r="JG290"/>
      <c r="JH290"/>
      <c r="JI290"/>
      <c r="JJ290"/>
      <c r="JK290"/>
      <c r="JL290"/>
      <c r="JM290"/>
      <c r="JN290"/>
      <c r="JO290"/>
      <c r="JP290"/>
      <c r="JQ290"/>
      <c r="JR290"/>
      <c r="JS290"/>
      <c r="JT290"/>
      <c r="JU290"/>
      <c r="JV290"/>
      <c r="JW290"/>
      <c r="JX290"/>
      <c r="JY290"/>
      <c r="JZ290"/>
      <c r="KA290"/>
      <c r="KB290"/>
      <c r="KC290"/>
      <c r="KD290"/>
      <c r="KE290"/>
      <c r="KF290"/>
      <c r="KG290"/>
      <c r="KH290"/>
      <c r="KI290"/>
      <c r="KJ290"/>
      <c r="KK290"/>
      <c r="KL290"/>
      <c r="KM290"/>
      <c r="KN290"/>
      <c r="KO290"/>
      <c r="KP290"/>
      <c r="KQ290"/>
      <c r="KR290"/>
      <c r="KS290"/>
      <c r="KT290"/>
      <c r="KU290"/>
      <c r="KV290"/>
      <c r="KW290"/>
      <c r="KX290"/>
      <c r="KY290"/>
      <c r="KZ290"/>
      <c r="LA290"/>
      <c r="LB290"/>
      <c r="LC290"/>
      <c r="LD290"/>
      <c r="LE290"/>
      <c r="LF290"/>
      <c r="LG290"/>
      <c r="LH290"/>
      <c r="LI290"/>
      <c r="LJ290"/>
      <c r="LK290"/>
      <c r="LL290"/>
      <c r="LM290"/>
      <c r="LN290"/>
      <c r="LO290"/>
      <c r="LP290"/>
      <c r="LQ290"/>
      <c r="LR290"/>
      <c r="LS290"/>
      <c r="LT290"/>
      <c r="LU290"/>
      <c r="LV290"/>
      <c r="LW290"/>
      <c r="LX290"/>
      <c r="LY290"/>
      <c r="LZ290"/>
      <c r="MA290"/>
      <c r="MB290"/>
      <c r="MC290"/>
      <c r="MD290"/>
      <c r="ME290"/>
      <c r="MF290"/>
      <c r="MG290"/>
      <c r="MH290"/>
      <c r="MI290"/>
      <c r="MJ290"/>
      <c r="MK290"/>
      <c r="ML290"/>
      <c r="MM290"/>
      <c r="MN290"/>
      <c r="MO290"/>
      <c r="MP290"/>
      <c r="MQ290"/>
      <c r="MR290"/>
      <c r="MS290"/>
      <c r="MT290"/>
      <c r="MU290"/>
      <c r="MV290"/>
      <c r="MW290"/>
      <c r="MX290"/>
      <c r="MY290"/>
      <c r="MZ290"/>
      <c r="NA290"/>
      <c r="NB290"/>
      <c r="NC290"/>
      <c r="ND290"/>
      <c r="NE290"/>
      <c r="NF290"/>
      <c r="NG290"/>
      <c r="NH290"/>
      <c r="NI290"/>
      <c r="NJ290"/>
      <c r="NK290"/>
      <c r="NL290"/>
      <c r="NM290"/>
      <c r="NN290"/>
      <c r="NO290"/>
      <c r="NP290"/>
      <c r="NQ290"/>
      <c r="NR290"/>
      <c r="NS290"/>
      <c r="NT290"/>
      <c r="NU290"/>
      <c r="NV290"/>
      <c r="NW290"/>
      <c r="NX290"/>
      <c r="NY290"/>
      <c r="NZ290"/>
      <c r="OA290"/>
      <c r="OB290"/>
      <c r="OC290"/>
      <c r="OD290"/>
      <c r="OE290"/>
      <c r="OF290"/>
      <c r="OG290"/>
      <c r="OH290"/>
      <c r="OI290"/>
      <c r="OJ290"/>
      <c r="OK290"/>
      <c r="OL290"/>
      <c r="OM290"/>
      <c r="ON290"/>
      <c r="OO290"/>
      <c r="OP290"/>
      <c r="OQ290"/>
      <c r="OR290"/>
      <c r="OS290"/>
      <c r="OT290"/>
      <c r="OU290"/>
      <c r="OV290"/>
      <c r="OW290"/>
      <c r="OX290"/>
      <c r="OY290"/>
      <c r="OZ290"/>
      <c r="PA290"/>
      <c r="PB290"/>
      <c r="PC290"/>
      <c r="PD290"/>
      <c r="PE290"/>
      <c r="PF290"/>
      <c r="PG290"/>
      <c r="PH290"/>
      <c r="PI290"/>
      <c r="PJ290"/>
      <c r="PK290"/>
      <c r="PL290"/>
      <c r="PM290"/>
      <c r="PN290"/>
      <c r="PO290"/>
      <c r="PP290"/>
      <c r="PQ290"/>
      <c r="PR290"/>
      <c r="PS290"/>
      <c r="PT290"/>
      <c r="PU290"/>
      <c r="PV290"/>
      <c r="PW290"/>
      <c r="PX290"/>
      <c r="PY290"/>
      <c r="PZ290"/>
      <c r="QA290"/>
      <c r="QB290"/>
      <c r="QC290"/>
      <c r="QD290"/>
      <c r="QE290"/>
      <c r="QF290"/>
      <c r="QG290"/>
      <c r="QH290"/>
      <c r="QI290"/>
      <c r="QJ290"/>
      <c r="QK290"/>
      <c r="QL290"/>
      <c r="QM290"/>
      <c r="QN290"/>
      <c r="QO290"/>
      <c r="QP290"/>
      <c r="QQ290"/>
      <c r="QR290"/>
      <c r="QS290"/>
      <c r="QT290"/>
      <c r="QU290"/>
      <c r="QV290"/>
      <c r="QW290"/>
      <c r="QX290"/>
      <c r="QY290"/>
      <c r="QZ290"/>
      <c r="RA290"/>
      <c r="RB290"/>
      <c r="RC290"/>
      <c r="RD290"/>
      <c r="RE290"/>
      <c r="RF290"/>
      <c r="RG290"/>
      <c r="RH290"/>
      <c r="RI290"/>
      <c r="RJ290"/>
      <c r="RK290"/>
      <c r="RL290"/>
      <c r="RM290"/>
      <c r="RN290"/>
      <c r="RO290"/>
      <c r="RP290"/>
      <c r="RQ290"/>
      <c r="RR290"/>
      <c r="RS290"/>
      <c r="RT290"/>
      <c r="RU290"/>
      <c r="RV290"/>
      <c r="RW290"/>
      <c r="RX290"/>
      <c r="RY290"/>
      <c r="RZ290"/>
      <c r="SA290"/>
      <c r="SB290"/>
      <c r="SC290"/>
      <c r="SD290"/>
      <c r="SE290"/>
      <c r="SF290"/>
      <c r="SG290"/>
      <c r="SH290"/>
      <c r="SI290"/>
      <c r="SJ290"/>
      <c r="SK290"/>
      <c r="SL290"/>
      <c r="SM290"/>
      <c r="SN290"/>
      <c r="SO290"/>
      <c r="SP290"/>
      <c r="SQ290"/>
      <c r="SR290"/>
      <c r="SS290"/>
      <c r="ST290"/>
      <c r="SU290"/>
      <c r="SV290"/>
      <c r="SW290"/>
      <c r="SX290"/>
      <c r="SY290"/>
      <c r="SZ290"/>
      <c r="TA290"/>
      <c r="TB290"/>
      <c r="TC290"/>
      <c r="TD290"/>
      <c r="TE290"/>
      <c r="TF290"/>
      <c r="TG290"/>
      <c r="TH290"/>
      <c r="TI290"/>
      <c r="TJ290"/>
      <c r="TK290"/>
      <c r="TL290"/>
      <c r="TM290"/>
      <c r="TN290"/>
      <c r="TO290"/>
      <c r="TP290"/>
      <c r="TQ290"/>
      <c r="TR290"/>
      <c r="TS290"/>
      <c r="TT290"/>
      <c r="TU290"/>
      <c r="TV290"/>
      <c r="TW290"/>
      <c r="TX290"/>
      <c r="TY290"/>
      <c r="TZ290"/>
      <c r="UA290"/>
      <c r="UB290"/>
      <c r="UC290"/>
      <c r="UD290"/>
      <c r="UE290"/>
      <c r="UF290"/>
      <c r="UG290"/>
      <c r="UH290"/>
      <c r="UI290"/>
      <c r="UJ290"/>
      <c r="UK290"/>
      <c r="UL290"/>
      <c r="UM290"/>
      <c r="UN290"/>
      <c r="UO290"/>
      <c r="UP290"/>
      <c r="UQ290"/>
      <c r="UR290"/>
      <c r="US290"/>
      <c r="UT290"/>
      <c r="UU290"/>
      <c r="UV290"/>
      <c r="UW290"/>
      <c r="UX290"/>
      <c r="UY290"/>
      <c r="UZ290"/>
      <c r="VA290"/>
      <c r="VB290"/>
      <c r="VC290"/>
      <c r="VD290"/>
      <c r="VE290"/>
      <c r="VF290"/>
      <c r="VG290"/>
      <c r="VH290"/>
      <c r="VI290"/>
      <c r="VJ290"/>
      <c r="VK290"/>
      <c r="VL290"/>
      <c r="VM290"/>
      <c r="VN290"/>
      <c r="VO290"/>
      <c r="VP290"/>
      <c r="VQ290"/>
      <c r="VR290"/>
      <c r="VS290"/>
      <c r="VT290"/>
      <c r="VU290"/>
      <c r="VV290"/>
      <c r="VW290"/>
      <c r="VX290"/>
      <c r="VY290"/>
      <c r="VZ290"/>
      <c r="WA290"/>
      <c r="WB290"/>
      <c r="WC290"/>
      <c r="WD290"/>
      <c r="WE290"/>
      <c r="WF290"/>
      <c r="WG290"/>
      <c r="WH290"/>
      <c r="WI290"/>
      <c r="WJ290"/>
      <c r="WK290"/>
      <c r="WL290"/>
      <c r="WM290"/>
      <c r="WN290"/>
      <c r="WO290"/>
      <c r="WP290"/>
      <c r="WQ290"/>
      <c r="WR290"/>
      <c r="WS290"/>
      <c r="WT290"/>
      <c r="WU290"/>
      <c r="WV290"/>
      <c r="WW290"/>
      <c r="WX290"/>
      <c r="WY290"/>
      <c r="WZ290"/>
      <c r="XA290"/>
      <c r="XB290"/>
      <c r="XC290"/>
      <c r="XD290"/>
      <c r="XE290"/>
      <c r="XF290"/>
      <c r="XG290"/>
      <c r="XH290"/>
      <c r="XI290"/>
      <c r="XJ290"/>
      <c r="XK290"/>
      <c r="XL290"/>
      <c r="XM290"/>
      <c r="XN290"/>
      <c r="XO290"/>
      <c r="XP290"/>
      <c r="XQ290"/>
      <c r="XR290"/>
      <c r="XS290"/>
      <c r="XT290"/>
      <c r="XU290"/>
      <c r="XV290"/>
      <c r="XW290"/>
      <c r="XX290"/>
      <c r="XY290"/>
      <c r="XZ290"/>
      <c r="YA290"/>
      <c r="YB290"/>
      <c r="YC290"/>
      <c r="YD290"/>
      <c r="YE290"/>
      <c r="YF290"/>
      <c r="YG290"/>
      <c r="YH290"/>
      <c r="YI290"/>
      <c r="YJ290"/>
      <c r="YK290"/>
      <c r="YL290"/>
      <c r="YM290"/>
      <c r="YN290"/>
      <c r="YO290"/>
      <c r="YP290"/>
      <c r="YQ290"/>
      <c r="YR290"/>
      <c r="YS290"/>
      <c r="YT290"/>
      <c r="YU290"/>
      <c r="YV290"/>
      <c r="YW290"/>
      <c r="YX290"/>
      <c r="YY290"/>
      <c r="YZ290"/>
      <c r="ZA290"/>
      <c r="ZB290"/>
      <c r="ZC290"/>
      <c r="ZD290"/>
      <c r="ZE290"/>
      <c r="ZF290"/>
      <c r="ZG290"/>
      <c r="ZH290"/>
      <c r="ZI290"/>
      <c r="ZJ290"/>
      <c r="ZK290"/>
      <c r="ZL290"/>
      <c r="ZM290"/>
      <c r="ZN290"/>
      <c r="ZO290"/>
      <c r="ZP290"/>
      <c r="ZQ290"/>
      <c r="ZR290"/>
      <c r="ZS290"/>
      <c r="ZT290"/>
      <c r="ZU290"/>
      <c r="ZV290"/>
      <c r="ZW290"/>
      <c r="ZX290"/>
      <c r="ZY290"/>
      <c r="ZZ290" s="52"/>
      <c r="AAA290" s="192"/>
      <c r="AAD290" s="90"/>
      <c r="AAE290" s="520">
        <f t="shared" ref="AAE290:AAE296" si="233">IF(AND(S.AC.InvolveMeeting1="Y",S.AC.CommitteeInvolved="Y",S.AC.Presentation1="Y"),1,0)</f>
        <v>0</v>
      </c>
      <c r="AAF290" s="190" t="s">
        <v>52</v>
      </c>
      <c r="AAG290" s="39"/>
      <c r="AAH290" s="39"/>
      <c r="AAI290" s="60"/>
      <c r="AAJ290" s="55"/>
      <c r="AAK290" s="55"/>
      <c r="AAL290" s="90"/>
    </row>
    <row r="291" spans="1:714" s="23" customFormat="1" ht="15" hidden="1" customHeight="1" outlineLevel="3">
      <c r="A291" s="171"/>
      <c r="B291" s="663" t="str">
        <f>AAK291</f>
        <v>* drafts optional AC.PRESENTATION.01.16.00</v>
      </c>
      <c r="C291" s="790" t="str">
        <f>HYPERLINK("http://deq05/intranet/communication/docs/DEQAgencyTemplate1.potx","i")</f>
        <v>i</v>
      </c>
      <c r="D291" s="511"/>
      <c r="E291" s="342">
        <f>NETWORKDAYS(G291,H291,S.DDL_DEQClosed)</f>
        <v>1</v>
      </c>
      <c r="F291" s="457">
        <f ca="1">IF(YEAR(H291)&gt;2000,NETWORKDAYS(TODAY(),H291,S.DDL_DEQClosed),0)</f>
        <v>0</v>
      </c>
      <c r="G291" s="451">
        <f t="shared" ref="G291" si="234">AAG291</f>
        <v>2</v>
      </c>
      <c r="H291" s="343">
        <f>AAH291</f>
        <v>2</v>
      </c>
      <c r="I291" s="244"/>
      <c r="J291" s="193"/>
      <c r="K291" s="193"/>
      <c r="L291" s="46"/>
      <c r="M291" s="46"/>
      <c r="N291" s="46"/>
      <c r="O291" s="46"/>
      <c r="P291" s="46"/>
      <c r="Q291" s="46"/>
      <c r="R291" s="46"/>
      <c r="S291" s="46"/>
      <c r="T291" s="46"/>
      <c r="U291" s="46"/>
      <c r="V291" s="46"/>
      <c r="W291" s="46"/>
      <c r="X291" s="46"/>
      <c r="Y291" s="46"/>
      <c r="Z291" s="46"/>
      <c r="AA291" s="46"/>
      <c r="AB291" s="46"/>
      <c r="AC291" s="46"/>
      <c r="AD291" s="46"/>
      <c r="AE291" s="46"/>
      <c r="AF291" s="46"/>
      <c r="AG291" s="46"/>
      <c r="AH291" s="46"/>
      <c r="AI291" s="46"/>
      <c r="AJ291" s="46"/>
      <c r="AK291" s="46"/>
      <c r="AL291" s="46"/>
      <c r="AM291" s="46"/>
      <c r="AN291" s="46"/>
      <c r="AO291" s="46"/>
      <c r="AP291" s="46"/>
      <c r="AQ291" s="46"/>
      <c r="AR291" s="46"/>
      <c r="AS291" s="46"/>
      <c r="AT291" s="46"/>
      <c r="AU291" s="46"/>
      <c r="AV291" s="46"/>
      <c r="AW291" s="46"/>
      <c r="AX291" s="46"/>
      <c r="AY291" s="46"/>
      <c r="AZ291" s="46"/>
      <c r="BA291" s="46"/>
      <c r="BB291" s="46"/>
      <c r="BC291" s="46"/>
      <c r="BD291" s="46"/>
      <c r="BE291" s="46"/>
      <c r="BF291" s="46"/>
      <c r="BG291" s="46"/>
      <c r="BH291" s="46"/>
      <c r="BI291" s="46"/>
      <c r="BJ291" s="46"/>
      <c r="BK291" s="46"/>
      <c r="BL291" s="46"/>
      <c r="BM291" s="46"/>
      <c r="BN291" s="46"/>
      <c r="BO291" s="46"/>
      <c r="BP291" s="46"/>
      <c r="BQ291" s="46"/>
      <c r="BR291" s="46"/>
      <c r="BS291" s="46"/>
      <c r="BT291" s="46"/>
      <c r="BU291" s="46"/>
      <c r="BV291" s="46"/>
      <c r="BW291" s="46"/>
      <c r="BX291" s="46"/>
      <c r="BY291" s="46"/>
      <c r="BZ291" s="46"/>
      <c r="CA291" s="46"/>
      <c r="CB291" s="46"/>
      <c r="CC291" s="46"/>
      <c r="CD291" s="46"/>
      <c r="CE291" s="46"/>
      <c r="CF291" s="46"/>
      <c r="CG291" s="46"/>
      <c r="CH291" s="46"/>
      <c r="CI291" s="46"/>
      <c r="CJ291" s="46"/>
      <c r="CK291" s="46"/>
      <c r="CL291" s="46"/>
      <c r="CM291" s="46"/>
      <c r="CN291" s="46"/>
      <c r="CO291" s="46"/>
      <c r="CP291" s="46"/>
      <c r="CQ291" s="46"/>
      <c r="CR291" s="46"/>
      <c r="CS291" s="46"/>
      <c r="CT291" s="46"/>
      <c r="CU291" s="46"/>
      <c r="CV291" s="46"/>
      <c r="CW291" s="46"/>
      <c r="CX291" s="46"/>
      <c r="CY291" s="46"/>
      <c r="CZ291" s="46"/>
      <c r="DA291" s="46"/>
      <c r="DB291" s="46"/>
      <c r="DC291" s="46"/>
      <c r="DD291" s="46"/>
      <c r="DE291" s="46"/>
      <c r="DF291" s="46"/>
      <c r="DG291" s="46"/>
      <c r="DH291" s="46"/>
      <c r="DI291" s="46"/>
      <c r="DJ291" s="46"/>
      <c r="DK291" s="46"/>
      <c r="DL291" s="46"/>
      <c r="DM291" s="46"/>
      <c r="DN291" s="46"/>
      <c r="DO291" s="46"/>
      <c r="DP291" s="46"/>
      <c r="DQ291"/>
      <c r="DR291"/>
      <c r="DS291"/>
      <c r="DT291"/>
      <c r="DU291"/>
      <c r="DV291"/>
      <c r="DW291"/>
      <c r="DX291"/>
      <c r="DY291"/>
      <c r="DZ291"/>
      <c r="EA291"/>
      <c r="EB291"/>
      <c r="EC291"/>
      <c r="ED291"/>
      <c r="EE291"/>
      <c r="EF291"/>
      <c r="EG291"/>
      <c r="EH291"/>
      <c r="EI291"/>
      <c r="EJ291"/>
      <c r="EK291"/>
      <c r="EL291"/>
      <c r="EM291"/>
      <c r="EN291"/>
      <c r="EO291"/>
      <c r="EP291"/>
      <c r="EQ291"/>
      <c r="ER291"/>
      <c r="ES291"/>
      <c r="ET291"/>
      <c r="EU291"/>
      <c r="EV291"/>
      <c r="EW291"/>
      <c r="EX291"/>
      <c r="EY291"/>
      <c r="EZ291"/>
      <c r="FA291"/>
      <c r="FB291"/>
      <c r="FC291"/>
      <c r="FD291"/>
      <c r="FE291"/>
      <c r="FF291"/>
      <c r="FG291"/>
      <c r="FH291"/>
      <c r="FI291"/>
      <c r="FJ291"/>
      <c r="FK291"/>
      <c r="FL291"/>
      <c r="FM291"/>
      <c r="FN291"/>
      <c r="FO291"/>
      <c r="FP291"/>
      <c r="FQ291"/>
      <c r="FR291"/>
      <c r="FS291"/>
      <c r="FT291"/>
      <c r="FU291"/>
      <c r="FV291"/>
      <c r="FW291"/>
      <c r="FX291"/>
      <c r="FY291"/>
      <c r="FZ291"/>
      <c r="GA291"/>
      <c r="GB291"/>
      <c r="GC291"/>
      <c r="GD291"/>
      <c r="GE291"/>
      <c r="GF291"/>
      <c r="GG291"/>
      <c r="GH291"/>
      <c r="GI291"/>
      <c r="GJ291"/>
      <c r="GK291"/>
      <c r="GL291"/>
      <c r="GM291"/>
      <c r="GN291"/>
      <c r="GO291"/>
      <c r="GP291"/>
      <c r="GQ291"/>
      <c r="GR291"/>
      <c r="GS291"/>
      <c r="GT291"/>
      <c r="GU291"/>
      <c r="GV291"/>
      <c r="GW291"/>
      <c r="GX291"/>
      <c r="GY291"/>
      <c r="GZ291"/>
      <c r="HA291"/>
      <c r="HB291"/>
      <c r="HC291"/>
      <c r="HD291"/>
      <c r="HE291"/>
      <c r="HF291"/>
      <c r="HG291"/>
      <c r="HH291"/>
      <c r="HI291"/>
      <c r="HJ291"/>
      <c r="HK291"/>
      <c r="HL291"/>
      <c r="HM291"/>
      <c r="HN291"/>
      <c r="HO291"/>
      <c r="HP291"/>
      <c r="HQ291"/>
      <c r="HR291"/>
      <c r="HS291"/>
      <c r="HT291"/>
      <c r="HU291"/>
      <c r="HV291"/>
      <c r="HW291"/>
      <c r="HX291"/>
      <c r="HY291"/>
      <c r="HZ291"/>
      <c r="IA291"/>
      <c r="IB291"/>
      <c r="IC291"/>
      <c r="ID291"/>
      <c r="IE291"/>
      <c r="IF291"/>
      <c r="IG291"/>
      <c r="IH291"/>
      <c r="II291"/>
      <c r="IJ291"/>
      <c r="IK291"/>
      <c r="IL291"/>
      <c r="IM291"/>
      <c r="IN291"/>
      <c r="IO291"/>
      <c r="IP291"/>
      <c r="IQ291"/>
      <c r="IR291"/>
      <c r="IS291"/>
      <c r="IT291"/>
      <c r="IU291"/>
      <c r="IV291"/>
      <c r="IW291"/>
      <c r="IX291"/>
      <c r="IY291"/>
      <c r="IZ291"/>
      <c r="JA291"/>
      <c r="JB291"/>
      <c r="JC291"/>
      <c r="JD291"/>
      <c r="JE291"/>
      <c r="JF291"/>
      <c r="JG291"/>
      <c r="JH291"/>
      <c r="JI291"/>
      <c r="JJ291"/>
      <c r="JK291"/>
      <c r="JL291"/>
      <c r="JM291"/>
      <c r="JN291"/>
      <c r="JO291"/>
      <c r="JP291"/>
      <c r="JQ291"/>
      <c r="JR291"/>
      <c r="JS291"/>
      <c r="JT291"/>
      <c r="JU291"/>
      <c r="JV291"/>
      <c r="JW291"/>
      <c r="JX291"/>
      <c r="JY291"/>
      <c r="JZ291"/>
      <c r="KA291"/>
      <c r="KB291"/>
      <c r="KC291"/>
      <c r="KD291"/>
      <c r="KE291"/>
      <c r="KF291"/>
      <c r="KG291"/>
      <c r="KH291"/>
      <c r="KI291"/>
      <c r="KJ291"/>
      <c r="KK291"/>
      <c r="KL291"/>
      <c r="KM291"/>
      <c r="KN291"/>
      <c r="KO291"/>
      <c r="KP291"/>
      <c r="KQ291"/>
      <c r="KR291"/>
      <c r="KS291"/>
      <c r="KT291"/>
      <c r="KU291"/>
      <c r="KV291"/>
      <c r="KW291"/>
      <c r="KX291"/>
      <c r="KY291"/>
      <c r="KZ291"/>
      <c r="LA291"/>
      <c r="LB291"/>
      <c r="LC291"/>
      <c r="LD291"/>
      <c r="LE291"/>
      <c r="LF291"/>
      <c r="LG291"/>
      <c r="LH291"/>
      <c r="LI291"/>
      <c r="LJ291"/>
      <c r="LK291"/>
      <c r="LL291"/>
      <c r="LM291"/>
      <c r="LN291"/>
      <c r="LO291"/>
      <c r="LP291"/>
      <c r="LQ291"/>
      <c r="LR291"/>
      <c r="LS291"/>
      <c r="LT291"/>
      <c r="LU291"/>
      <c r="LV291"/>
      <c r="LW291"/>
      <c r="LX291"/>
      <c r="LY291"/>
      <c r="LZ291"/>
      <c r="MA291"/>
      <c r="MB291"/>
      <c r="MC291"/>
      <c r="MD291"/>
      <c r="ME291"/>
      <c r="MF291"/>
      <c r="MG291"/>
      <c r="MH291"/>
      <c r="MI291"/>
      <c r="MJ291"/>
      <c r="MK291"/>
      <c r="ML291"/>
      <c r="MM291"/>
      <c r="MN291"/>
      <c r="MO291"/>
      <c r="MP291"/>
      <c r="MQ291"/>
      <c r="MR291"/>
      <c r="MS291"/>
      <c r="MT291"/>
      <c r="MU291"/>
      <c r="MV291"/>
      <c r="MW291"/>
      <c r="MX291"/>
      <c r="MY291"/>
      <c r="MZ291"/>
      <c r="NA291"/>
      <c r="NB291"/>
      <c r="NC291"/>
      <c r="ND291"/>
      <c r="NE291"/>
      <c r="NF291"/>
      <c r="NG291"/>
      <c r="NH291"/>
      <c r="NI291"/>
      <c r="NJ291"/>
      <c r="NK291"/>
      <c r="NL291"/>
      <c r="NM291"/>
      <c r="NN291"/>
      <c r="NO291"/>
      <c r="NP291"/>
      <c r="NQ291"/>
      <c r="NR291"/>
      <c r="NS291"/>
      <c r="NT291"/>
      <c r="NU291"/>
      <c r="NV291"/>
      <c r="NW291"/>
      <c r="NX291"/>
      <c r="NY291"/>
      <c r="NZ291"/>
      <c r="OA291"/>
      <c r="OB291"/>
      <c r="OC291"/>
      <c r="OD291"/>
      <c r="OE291"/>
      <c r="OF291"/>
      <c r="OG291"/>
      <c r="OH291"/>
      <c r="OI291"/>
      <c r="OJ291"/>
      <c r="OK291"/>
      <c r="OL291"/>
      <c r="OM291"/>
      <c r="ON291"/>
      <c r="OO291"/>
      <c r="OP291"/>
      <c r="OQ291"/>
      <c r="OR291"/>
      <c r="OS291"/>
      <c r="OT291"/>
      <c r="OU291"/>
      <c r="OV291"/>
      <c r="OW291"/>
      <c r="OX291"/>
      <c r="OY291"/>
      <c r="OZ291"/>
      <c r="PA291"/>
      <c r="PB291"/>
      <c r="PC291"/>
      <c r="PD291"/>
      <c r="PE291"/>
      <c r="PF291"/>
      <c r="PG291"/>
      <c r="PH291"/>
      <c r="PI291"/>
      <c r="PJ291"/>
      <c r="PK291"/>
      <c r="PL291"/>
      <c r="PM291"/>
      <c r="PN291"/>
      <c r="PO291"/>
      <c r="PP291"/>
      <c r="PQ291"/>
      <c r="PR291"/>
      <c r="PS291"/>
      <c r="PT291"/>
      <c r="PU291"/>
      <c r="PV291"/>
      <c r="PW291"/>
      <c r="PX291"/>
      <c r="PY291"/>
      <c r="PZ291"/>
      <c r="QA291"/>
      <c r="QB291"/>
      <c r="QC291"/>
      <c r="QD291"/>
      <c r="QE291"/>
      <c r="QF291"/>
      <c r="QG291"/>
      <c r="QH291"/>
      <c r="QI291"/>
      <c r="QJ291"/>
      <c r="QK291"/>
      <c r="QL291"/>
      <c r="QM291"/>
      <c r="QN291"/>
      <c r="QO291"/>
      <c r="QP291"/>
      <c r="QQ291"/>
      <c r="QR291"/>
      <c r="QS291"/>
      <c r="QT291"/>
      <c r="QU291"/>
      <c r="QV291"/>
      <c r="QW291"/>
      <c r="QX291"/>
      <c r="QY291"/>
      <c r="QZ291"/>
      <c r="RA291"/>
      <c r="RB291"/>
      <c r="RC291"/>
      <c r="RD291"/>
      <c r="RE291"/>
      <c r="RF291"/>
      <c r="RG291"/>
      <c r="RH291"/>
      <c r="RI291"/>
      <c r="RJ291"/>
      <c r="RK291"/>
      <c r="RL291"/>
      <c r="RM291"/>
      <c r="RN291"/>
      <c r="RO291"/>
      <c r="RP291"/>
      <c r="RQ291"/>
      <c r="RR291"/>
      <c r="RS291"/>
      <c r="RT291"/>
      <c r="RU291"/>
      <c r="RV291"/>
      <c r="RW291"/>
      <c r="RX291"/>
      <c r="RY291"/>
      <c r="RZ291"/>
      <c r="SA291"/>
      <c r="SB291"/>
      <c r="SC291"/>
      <c r="SD291"/>
      <c r="SE291"/>
      <c r="SF291"/>
      <c r="SG291"/>
      <c r="SH291"/>
      <c r="SI291"/>
      <c r="SJ291"/>
      <c r="SK291"/>
      <c r="SL291"/>
      <c r="SM291"/>
      <c r="SN291"/>
      <c r="SO291"/>
      <c r="SP291"/>
      <c r="SQ291"/>
      <c r="SR291"/>
      <c r="SS291"/>
      <c r="ST291"/>
      <c r="SU291"/>
      <c r="SV291"/>
      <c r="SW291"/>
      <c r="SX291"/>
      <c r="SY291"/>
      <c r="SZ291"/>
      <c r="TA291"/>
      <c r="TB291"/>
      <c r="TC291"/>
      <c r="TD291"/>
      <c r="TE291"/>
      <c r="TF291"/>
      <c r="TG291"/>
      <c r="TH291"/>
      <c r="TI291"/>
      <c r="TJ291"/>
      <c r="TK291"/>
      <c r="TL291"/>
      <c r="TM291"/>
      <c r="TN291"/>
      <c r="TO291"/>
      <c r="TP291"/>
      <c r="TQ291"/>
      <c r="TR291"/>
      <c r="TS291"/>
      <c r="TT291"/>
      <c r="TU291"/>
      <c r="TV291"/>
      <c r="TW291"/>
      <c r="TX291"/>
      <c r="TY291"/>
      <c r="TZ291"/>
      <c r="UA291"/>
      <c r="UB291"/>
      <c r="UC291"/>
      <c r="UD291"/>
      <c r="UE291"/>
      <c r="UF291"/>
      <c r="UG291"/>
      <c r="UH291"/>
      <c r="UI291"/>
      <c r="UJ291"/>
      <c r="UK291"/>
      <c r="UL291"/>
      <c r="UM291"/>
      <c r="UN291"/>
      <c r="UO291"/>
      <c r="UP291"/>
      <c r="UQ291"/>
      <c r="UR291"/>
      <c r="US291"/>
      <c r="UT291"/>
      <c r="UU291"/>
      <c r="UV291"/>
      <c r="UW291"/>
      <c r="UX291"/>
      <c r="UY291"/>
      <c r="UZ291"/>
      <c r="VA291"/>
      <c r="VB291"/>
      <c r="VC291"/>
      <c r="VD291"/>
      <c r="VE291"/>
      <c r="VF291"/>
      <c r="VG291"/>
      <c r="VH291"/>
      <c r="VI291"/>
      <c r="VJ291"/>
      <c r="VK291"/>
      <c r="VL291"/>
      <c r="VM291"/>
      <c r="VN291"/>
      <c r="VO291"/>
      <c r="VP291"/>
      <c r="VQ291"/>
      <c r="VR291"/>
      <c r="VS291"/>
      <c r="VT291"/>
      <c r="VU291"/>
      <c r="VV291"/>
      <c r="VW291"/>
      <c r="VX291"/>
      <c r="VY291"/>
      <c r="VZ291"/>
      <c r="WA291"/>
      <c r="WB291"/>
      <c r="WC291"/>
      <c r="WD291"/>
      <c r="WE291"/>
      <c r="WF291"/>
      <c r="WG291"/>
      <c r="WH291"/>
      <c r="WI291"/>
      <c r="WJ291"/>
      <c r="WK291"/>
      <c r="WL291"/>
      <c r="WM291"/>
      <c r="WN291"/>
      <c r="WO291"/>
      <c r="WP291"/>
      <c r="WQ291"/>
      <c r="WR291"/>
      <c r="WS291"/>
      <c r="WT291"/>
      <c r="WU291"/>
      <c r="WV291"/>
      <c r="WW291"/>
      <c r="WX291"/>
      <c r="WY291"/>
      <c r="WZ291"/>
      <c r="XA291"/>
      <c r="XB291"/>
      <c r="XC291"/>
      <c r="XD291"/>
      <c r="XE291"/>
      <c r="XF291"/>
      <c r="XG291"/>
      <c r="XH291"/>
      <c r="XI291"/>
      <c r="XJ291"/>
      <c r="XK291"/>
      <c r="XL291"/>
      <c r="XM291"/>
      <c r="XN291"/>
      <c r="XO291"/>
      <c r="XP291"/>
      <c r="XQ291"/>
      <c r="XR291"/>
      <c r="XS291"/>
      <c r="XT291"/>
      <c r="XU291"/>
      <c r="XV291"/>
      <c r="XW291"/>
      <c r="XX291"/>
      <c r="XY291"/>
      <c r="XZ291"/>
      <c r="YA291"/>
      <c r="YB291"/>
      <c r="YC291"/>
      <c r="YD291"/>
      <c r="YE291"/>
      <c r="YF291"/>
      <c r="YG291"/>
      <c r="YH291"/>
      <c r="YI291"/>
      <c r="YJ291"/>
      <c r="YK291"/>
      <c r="YL291"/>
      <c r="YM291"/>
      <c r="YN291"/>
      <c r="YO291"/>
      <c r="YP291"/>
      <c r="YQ291"/>
      <c r="YR291"/>
      <c r="YS291"/>
      <c r="YT291"/>
      <c r="YU291"/>
      <c r="YV291"/>
      <c r="YW291"/>
      <c r="YX291"/>
      <c r="YY291"/>
      <c r="YZ291"/>
      <c r="ZA291"/>
      <c r="ZB291"/>
      <c r="ZC291"/>
      <c r="ZD291"/>
      <c r="ZE291"/>
      <c r="ZF291"/>
      <c r="ZG291"/>
      <c r="ZH291"/>
      <c r="ZI291"/>
      <c r="ZJ291"/>
      <c r="ZK291"/>
      <c r="ZL291"/>
      <c r="ZM291"/>
      <c r="ZN291"/>
      <c r="ZO291"/>
      <c r="ZP291"/>
      <c r="ZQ291"/>
      <c r="ZR291"/>
      <c r="ZS291"/>
      <c r="ZT291"/>
      <c r="ZU291"/>
      <c r="ZV291"/>
      <c r="ZW291"/>
      <c r="ZX291"/>
      <c r="ZY291"/>
      <c r="ZZ291" s="52"/>
      <c r="AAA291" s="192"/>
      <c r="AAD291" s="90"/>
      <c r="AAE291" s="520">
        <f t="shared" si="233"/>
        <v>0</v>
      </c>
      <c r="AAF291" s="90" t="s">
        <v>0</v>
      </c>
      <c r="AAG291" s="73">
        <f>G288</f>
        <v>2</v>
      </c>
      <c r="AAH291" s="73">
        <f>G291</f>
        <v>2</v>
      </c>
      <c r="AAI291" s="60"/>
      <c r="AAJ291" s="55"/>
      <c r="AAK291" s="92" t="str">
        <f>"* drafts optional AC.PRESENTATION."&amp;TEXT($G$209,"mm.dd.yy")</f>
        <v>* drafts optional AC.PRESENTATION.01.16.00</v>
      </c>
      <c r="AAL291" s="90"/>
    </row>
    <row r="292" spans="1:714" s="23" customFormat="1" ht="15" hidden="1" customHeight="1" outlineLevel="3">
      <c r="A292" s="171"/>
      <c r="B292" s="662" t="s">
        <v>156</v>
      </c>
      <c r="C292" s="362" t="s">
        <v>0</v>
      </c>
      <c r="D292" s="454"/>
      <c r="E292" s="453"/>
      <c r="F292" s="453"/>
      <c r="G292" s="453"/>
      <c r="H292" s="453"/>
      <c r="I292" s="244"/>
      <c r="J292" s="193"/>
      <c r="K292" s="193"/>
      <c r="L292" s="46"/>
      <c r="M292" s="46"/>
      <c r="N292" s="46"/>
      <c r="O292" s="46"/>
      <c r="P292" s="46"/>
      <c r="Q292" s="46"/>
      <c r="R292" s="46"/>
      <c r="S292" s="46"/>
      <c r="T292" s="46"/>
      <c r="U292" s="46"/>
      <c r="V292" s="46"/>
      <c r="W292" s="46"/>
      <c r="X292" s="46"/>
      <c r="Y292" s="46"/>
      <c r="Z292" s="46"/>
      <c r="AA292" s="46"/>
      <c r="AB292" s="46"/>
      <c r="AC292" s="46"/>
      <c r="AD292" s="46"/>
      <c r="AE292" s="46"/>
      <c r="AF292" s="46"/>
      <c r="AG292" s="46"/>
      <c r="AH292" s="46"/>
      <c r="AI292" s="46"/>
      <c r="AJ292" s="46"/>
      <c r="AK292" s="46"/>
      <c r="AL292" s="46"/>
      <c r="AM292" s="46"/>
      <c r="AN292" s="46"/>
      <c r="AO292" s="46"/>
      <c r="AP292" s="46"/>
      <c r="AQ292" s="46"/>
      <c r="AR292" s="46"/>
      <c r="AS292" s="46"/>
      <c r="AT292" s="46"/>
      <c r="AU292" s="46"/>
      <c r="AV292" s="46"/>
      <c r="AW292" s="46"/>
      <c r="AX292" s="46"/>
      <c r="AY292" s="46"/>
      <c r="AZ292" s="46"/>
      <c r="BA292" s="46"/>
      <c r="BB292" s="46"/>
      <c r="BC292" s="46"/>
      <c r="BD292" s="46"/>
      <c r="BE292" s="46"/>
      <c r="BF292" s="46"/>
      <c r="BG292" s="46"/>
      <c r="BH292" s="46"/>
      <c r="BI292" s="46"/>
      <c r="BJ292" s="46"/>
      <c r="BK292" s="46"/>
      <c r="BL292" s="46"/>
      <c r="BM292" s="46"/>
      <c r="BN292" s="46"/>
      <c r="BO292" s="46"/>
      <c r="BP292" s="46"/>
      <c r="BQ292" s="46"/>
      <c r="BR292" s="46"/>
      <c r="BS292" s="46"/>
      <c r="BT292" s="46"/>
      <c r="BU292" s="46"/>
      <c r="BV292" s="46"/>
      <c r="BW292" s="46"/>
      <c r="BX292" s="46"/>
      <c r="BY292" s="46"/>
      <c r="BZ292" s="46"/>
      <c r="CA292" s="46"/>
      <c r="CB292" s="46"/>
      <c r="CC292" s="46"/>
      <c r="CD292" s="46"/>
      <c r="CE292" s="46"/>
      <c r="CF292" s="46"/>
      <c r="CG292" s="46"/>
      <c r="CH292" s="46"/>
      <c r="CI292" s="46"/>
      <c r="CJ292" s="46"/>
      <c r="CK292" s="46"/>
      <c r="CL292" s="46"/>
      <c r="CM292" s="46"/>
      <c r="CN292" s="46"/>
      <c r="CO292" s="46"/>
      <c r="CP292" s="46"/>
      <c r="CQ292" s="46"/>
      <c r="CR292" s="46"/>
      <c r="CS292" s="46"/>
      <c r="CT292" s="46"/>
      <c r="CU292" s="46"/>
      <c r="CV292" s="46"/>
      <c r="CW292" s="46"/>
      <c r="CX292" s="46"/>
      <c r="CY292" s="46"/>
      <c r="CZ292" s="46"/>
      <c r="DA292" s="46"/>
      <c r="DB292" s="46"/>
      <c r="DC292" s="46"/>
      <c r="DD292" s="46"/>
      <c r="DE292" s="46"/>
      <c r="DF292" s="46"/>
      <c r="DG292" s="46"/>
      <c r="DH292" s="46"/>
      <c r="DI292" s="46"/>
      <c r="DJ292" s="46"/>
      <c r="DK292" s="46"/>
      <c r="DL292" s="46"/>
      <c r="DM292" s="46"/>
      <c r="DN292" s="46"/>
      <c r="DO292" s="46"/>
      <c r="DP292" s="46"/>
      <c r="DQ292"/>
      <c r="DR292"/>
      <c r="DS292"/>
      <c r="DT292"/>
      <c r="DU292"/>
      <c r="DV292"/>
      <c r="DW292"/>
      <c r="DX292"/>
      <c r="DY292"/>
      <c r="DZ292"/>
      <c r="EA292"/>
      <c r="EB292"/>
      <c r="EC292"/>
      <c r="ED292"/>
      <c r="EE292"/>
      <c r="EF292"/>
      <c r="EG292"/>
      <c r="EH292"/>
      <c r="EI292"/>
      <c r="EJ292"/>
      <c r="EK292"/>
      <c r="EL292"/>
      <c r="EM292"/>
      <c r="EN292"/>
      <c r="EO292"/>
      <c r="EP292"/>
      <c r="EQ292"/>
      <c r="ER292"/>
      <c r="ES292"/>
      <c r="ET292"/>
      <c r="EU292"/>
      <c r="EV292"/>
      <c r="EW292"/>
      <c r="EX292"/>
      <c r="EY292"/>
      <c r="EZ292"/>
      <c r="FA292"/>
      <c r="FB292"/>
      <c r="FC292"/>
      <c r="FD292"/>
      <c r="FE292"/>
      <c r="FF292"/>
      <c r="FG292"/>
      <c r="FH292"/>
      <c r="FI292"/>
      <c r="FJ292"/>
      <c r="FK292"/>
      <c r="FL292"/>
      <c r="FM292"/>
      <c r="FN292"/>
      <c r="FO292"/>
      <c r="FP292"/>
      <c r="FQ292"/>
      <c r="FR292"/>
      <c r="FS292"/>
      <c r="FT292"/>
      <c r="FU292"/>
      <c r="FV292"/>
      <c r="FW292"/>
      <c r="FX292"/>
      <c r="FY292"/>
      <c r="FZ292"/>
      <c r="GA292"/>
      <c r="GB292"/>
      <c r="GC292"/>
      <c r="GD292"/>
      <c r="GE292"/>
      <c r="GF292"/>
      <c r="GG292"/>
      <c r="GH292"/>
      <c r="GI292"/>
      <c r="GJ292"/>
      <c r="GK292"/>
      <c r="GL292"/>
      <c r="GM292"/>
      <c r="GN292"/>
      <c r="GO292"/>
      <c r="GP292"/>
      <c r="GQ292"/>
      <c r="GR292"/>
      <c r="GS292"/>
      <c r="GT292"/>
      <c r="GU292"/>
      <c r="GV292"/>
      <c r="GW292"/>
      <c r="GX292"/>
      <c r="GY292"/>
      <c r="GZ292"/>
      <c r="HA292"/>
      <c r="HB292"/>
      <c r="HC292"/>
      <c r="HD292"/>
      <c r="HE292"/>
      <c r="HF292"/>
      <c r="HG292"/>
      <c r="HH292"/>
      <c r="HI292"/>
      <c r="HJ292"/>
      <c r="HK292"/>
      <c r="HL292"/>
      <c r="HM292"/>
      <c r="HN292"/>
      <c r="HO292"/>
      <c r="HP292"/>
      <c r="HQ292"/>
      <c r="HR292"/>
      <c r="HS292"/>
      <c r="HT292"/>
      <c r="HU292"/>
      <c r="HV292"/>
      <c r="HW292"/>
      <c r="HX292"/>
      <c r="HY292"/>
      <c r="HZ292"/>
      <c r="IA292"/>
      <c r="IB292"/>
      <c r="IC292"/>
      <c r="ID292"/>
      <c r="IE292"/>
      <c r="IF292"/>
      <c r="IG292"/>
      <c r="IH292"/>
      <c r="II292"/>
      <c r="IJ292"/>
      <c r="IK292"/>
      <c r="IL292"/>
      <c r="IM292"/>
      <c r="IN292"/>
      <c r="IO292"/>
      <c r="IP292"/>
      <c r="IQ292"/>
      <c r="IR292"/>
      <c r="IS292"/>
      <c r="IT292"/>
      <c r="IU292"/>
      <c r="IV292"/>
      <c r="IW292"/>
      <c r="IX292"/>
      <c r="IY292"/>
      <c r="IZ292"/>
      <c r="JA292"/>
      <c r="JB292"/>
      <c r="JC292"/>
      <c r="JD292"/>
      <c r="JE292"/>
      <c r="JF292"/>
      <c r="JG292"/>
      <c r="JH292"/>
      <c r="JI292"/>
      <c r="JJ292"/>
      <c r="JK292"/>
      <c r="JL292"/>
      <c r="JM292"/>
      <c r="JN292"/>
      <c r="JO292"/>
      <c r="JP292"/>
      <c r="JQ292"/>
      <c r="JR292"/>
      <c r="JS292"/>
      <c r="JT292"/>
      <c r="JU292"/>
      <c r="JV292"/>
      <c r="JW292"/>
      <c r="JX292"/>
      <c r="JY292"/>
      <c r="JZ292"/>
      <c r="KA292"/>
      <c r="KB292"/>
      <c r="KC292"/>
      <c r="KD292"/>
      <c r="KE292"/>
      <c r="KF292"/>
      <c r="KG292"/>
      <c r="KH292"/>
      <c r="KI292"/>
      <c r="KJ292"/>
      <c r="KK292"/>
      <c r="KL292"/>
      <c r="KM292"/>
      <c r="KN292"/>
      <c r="KO292"/>
      <c r="KP292"/>
      <c r="KQ292"/>
      <c r="KR292"/>
      <c r="KS292"/>
      <c r="KT292"/>
      <c r="KU292"/>
      <c r="KV292"/>
      <c r="KW292"/>
      <c r="KX292"/>
      <c r="KY292"/>
      <c r="KZ292"/>
      <c r="LA292"/>
      <c r="LB292"/>
      <c r="LC292"/>
      <c r="LD292"/>
      <c r="LE292"/>
      <c r="LF292"/>
      <c r="LG292"/>
      <c r="LH292"/>
      <c r="LI292"/>
      <c r="LJ292"/>
      <c r="LK292"/>
      <c r="LL292"/>
      <c r="LM292"/>
      <c r="LN292"/>
      <c r="LO292"/>
      <c r="LP292"/>
      <c r="LQ292"/>
      <c r="LR292"/>
      <c r="LS292"/>
      <c r="LT292"/>
      <c r="LU292"/>
      <c r="LV292"/>
      <c r="LW292"/>
      <c r="LX292"/>
      <c r="LY292"/>
      <c r="LZ292"/>
      <c r="MA292"/>
      <c r="MB292"/>
      <c r="MC292"/>
      <c r="MD292"/>
      <c r="ME292"/>
      <c r="MF292"/>
      <c r="MG292"/>
      <c r="MH292"/>
      <c r="MI292"/>
      <c r="MJ292"/>
      <c r="MK292"/>
      <c r="ML292"/>
      <c r="MM292"/>
      <c r="MN292"/>
      <c r="MO292"/>
      <c r="MP292"/>
      <c r="MQ292"/>
      <c r="MR292"/>
      <c r="MS292"/>
      <c r="MT292"/>
      <c r="MU292"/>
      <c r="MV292"/>
      <c r="MW292"/>
      <c r="MX292"/>
      <c r="MY292"/>
      <c r="MZ292"/>
      <c r="NA292"/>
      <c r="NB292"/>
      <c r="NC292"/>
      <c r="ND292"/>
      <c r="NE292"/>
      <c r="NF292"/>
      <c r="NG292"/>
      <c r="NH292"/>
      <c r="NI292"/>
      <c r="NJ292"/>
      <c r="NK292"/>
      <c r="NL292"/>
      <c r="NM292"/>
      <c r="NN292"/>
      <c r="NO292"/>
      <c r="NP292"/>
      <c r="NQ292"/>
      <c r="NR292"/>
      <c r="NS292"/>
      <c r="NT292"/>
      <c r="NU292"/>
      <c r="NV292"/>
      <c r="NW292"/>
      <c r="NX292"/>
      <c r="NY292"/>
      <c r="NZ292"/>
      <c r="OA292"/>
      <c r="OB292"/>
      <c r="OC292"/>
      <c r="OD292"/>
      <c r="OE292"/>
      <c r="OF292"/>
      <c r="OG292"/>
      <c r="OH292"/>
      <c r="OI292"/>
      <c r="OJ292"/>
      <c r="OK292"/>
      <c r="OL292"/>
      <c r="OM292"/>
      <c r="ON292"/>
      <c r="OO292"/>
      <c r="OP292"/>
      <c r="OQ292"/>
      <c r="OR292"/>
      <c r="OS292"/>
      <c r="OT292"/>
      <c r="OU292"/>
      <c r="OV292"/>
      <c r="OW292"/>
      <c r="OX292"/>
      <c r="OY292"/>
      <c r="OZ292"/>
      <c r="PA292"/>
      <c r="PB292"/>
      <c r="PC292"/>
      <c r="PD292"/>
      <c r="PE292"/>
      <c r="PF292"/>
      <c r="PG292"/>
      <c r="PH292"/>
      <c r="PI292"/>
      <c r="PJ292"/>
      <c r="PK292"/>
      <c r="PL292"/>
      <c r="PM292"/>
      <c r="PN292"/>
      <c r="PO292"/>
      <c r="PP292"/>
      <c r="PQ292"/>
      <c r="PR292"/>
      <c r="PS292"/>
      <c r="PT292"/>
      <c r="PU292"/>
      <c r="PV292"/>
      <c r="PW292"/>
      <c r="PX292"/>
      <c r="PY292"/>
      <c r="PZ292"/>
      <c r="QA292"/>
      <c r="QB292"/>
      <c r="QC292"/>
      <c r="QD292"/>
      <c r="QE292"/>
      <c r="QF292"/>
      <c r="QG292"/>
      <c r="QH292"/>
      <c r="QI292"/>
      <c r="QJ292"/>
      <c r="QK292"/>
      <c r="QL292"/>
      <c r="QM292"/>
      <c r="QN292"/>
      <c r="QO292"/>
      <c r="QP292"/>
      <c r="QQ292"/>
      <c r="QR292"/>
      <c r="QS292"/>
      <c r="QT292"/>
      <c r="QU292"/>
      <c r="QV292"/>
      <c r="QW292"/>
      <c r="QX292"/>
      <c r="QY292"/>
      <c r="QZ292"/>
      <c r="RA292"/>
      <c r="RB292"/>
      <c r="RC292"/>
      <c r="RD292"/>
      <c r="RE292"/>
      <c r="RF292"/>
      <c r="RG292"/>
      <c r="RH292"/>
      <c r="RI292"/>
      <c r="RJ292"/>
      <c r="RK292"/>
      <c r="RL292"/>
      <c r="RM292"/>
      <c r="RN292"/>
      <c r="RO292"/>
      <c r="RP292"/>
      <c r="RQ292"/>
      <c r="RR292"/>
      <c r="RS292"/>
      <c r="RT292"/>
      <c r="RU292"/>
      <c r="RV292"/>
      <c r="RW292"/>
      <c r="RX292"/>
      <c r="RY292"/>
      <c r="RZ292"/>
      <c r="SA292"/>
      <c r="SB292"/>
      <c r="SC292"/>
      <c r="SD292"/>
      <c r="SE292"/>
      <c r="SF292"/>
      <c r="SG292"/>
      <c r="SH292"/>
      <c r="SI292"/>
      <c r="SJ292"/>
      <c r="SK292"/>
      <c r="SL292"/>
      <c r="SM292"/>
      <c r="SN292"/>
      <c r="SO292"/>
      <c r="SP292"/>
      <c r="SQ292"/>
      <c r="SR292"/>
      <c r="SS292"/>
      <c r="ST292"/>
      <c r="SU292"/>
      <c r="SV292"/>
      <c r="SW292"/>
      <c r="SX292"/>
      <c r="SY292"/>
      <c r="SZ292"/>
      <c r="TA292"/>
      <c r="TB292"/>
      <c r="TC292"/>
      <c r="TD292"/>
      <c r="TE292"/>
      <c r="TF292"/>
      <c r="TG292"/>
      <c r="TH292"/>
      <c r="TI292"/>
      <c r="TJ292"/>
      <c r="TK292"/>
      <c r="TL292"/>
      <c r="TM292"/>
      <c r="TN292"/>
      <c r="TO292"/>
      <c r="TP292"/>
      <c r="TQ292"/>
      <c r="TR292"/>
      <c r="TS292"/>
      <c r="TT292"/>
      <c r="TU292"/>
      <c r="TV292"/>
      <c r="TW292"/>
      <c r="TX292"/>
      <c r="TY292"/>
      <c r="TZ292"/>
      <c r="UA292"/>
      <c r="UB292"/>
      <c r="UC292"/>
      <c r="UD292"/>
      <c r="UE292"/>
      <c r="UF292"/>
      <c r="UG292"/>
      <c r="UH292"/>
      <c r="UI292"/>
      <c r="UJ292"/>
      <c r="UK292"/>
      <c r="UL292"/>
      <c r="UM292"/>
      <c r="UN292"/>
      <c r="UO292"/>
      <c r="UP292"/>
      <c r="UQ292"/>
      <c r="UR292"/>
      <c r="US292"/>
      <c r="UT292"/>
      <c r="UU292"/>
      <c r="UV292"/>
      <c r="UW292"/>
      <c r="UX292"/>
      <c r="UY292"/>
      <c r="UZ292"/>
      <c r="VA292"/>
      <c r="VB292"/>
      <c r="VC292"/>
      <c r="VD292"/>
      <c r="VE292"/>
      <c r="VF292"/>
      <c r="VG292"/>
      <c r="VH292"/>
      <c r="VI292"/>
      <c r="VJ292"/>
      <c r="VK292"/>
      <c r="VL292"/>
      <c r="VM292"/>
      <c r="VN292"/>
      <c r="VO292"/>
      <c r="VP292"/>
      <c r="VQ292"/>
      <c r="VR292"/>
      <c r="VS292"/>
      <c r="VT292"/>
      <c r="VU292"/>
      <c r="VV292"/>
      <c r="VW292"/>
      <c r="VX292"/>
      <c r="VY292"/>
      <c r="VZ292"/>
      <c r="WA292"/>
      <c r="WB292"/>
      <c r="WC292"/>
      <c r="WD292"/>
      <c r="WE292"/>
      <c r="WF292"/>
      <c r="WG292"/>
      <c r="WH292"/>
      <c r="WI292"/>
      <c r="WJ292"/>
      <c r="WK292"/>
      <c r="WL292"/>
      <c r="WM292"/>
      <c r="WN292"/>
      <c r="WO292"/>
      <c r="WP292"/>
      <c r="WQ292"/>
      <c r="WR292"/>
      <c r="WS292"/>
      <c r="WT292"/>
      <c r="WU292"/>
      <c r="WV292"/>
      <c r="WW292"/>
      <c r="WX292"/>
      <c r="WY292"/>
      <c r="WZ292"/>
      <c r="XA292"/>
      <c r="XB292"/>
      <c r="XC292"/>
      <c r="XD292"/>
      <c r="XE292"/>
      <c r="XF292"/>
      <c r="XG292"/>
      <c r="XH292"/>
      <c r="XI292"/>
      <c r="XJ292"/>
      <c r="XK292"/>
      <c r="XL292"/>
      <c r="XM292"/>
      <c r="XN292"/>
      <c r="XO292"/>
      <c r="XP292"/>
      <c r="XQ292"/>
      <c r="XR292"/>
      <c r="XS292"/>
      <c r="XT292"/>
      <c r="XU292"/>
      <c r="XV292"/>
      <c r="XW292"/>
      <c r="XX292"/>
      <c r="XY292"/>
      <c r="XZ292"/>
      <c r="YA292"/>
      <c r="YB292"/>
      <c r="YC292"/>
      <c r="YD292"/>
      <c r="YE292"/>
      <c r="YF292"/>
      <c r="YG292"/>
      <c r="YH292"/>
      <c r="YI292"/>
      <c r="YJ292"/>
      <c r="YK292"/>
      <c r="YL292"/>
      <c r="YM292"/>
      <c r="YN292"/>
      <c r="YO292"/>
      <c r="YP292"/>
      <c r="YQ292"/>
      <c r="YR292"/>
      <c r="YS292"/>
      <c r="YT292"/>
      <c r="YU292"/>
      <c r="YV292"/>
      <c r="YW292"/>
      <c r="YX292"/>
      <c r="YY292"/>
      <c r="YZ292"/>
      <c r="ZA292"/>
      <c r="ZB292"/>
      <c r="ZC292"/>
      <c r="ZD292"/>
      <c r="ZE292"/>
      <c r="ZF292"/>
      <c r="ZG292"/>
      <c r="ZH292"/>
      <c r="ZI292"/>
      <c r="ZJ292"/>
      <c r="ZK292"/>
      <c r="ZL292"/>
      <c r="ZM292"/>
      <c r="ZN292"/>
      <c r="ZO292"/>
      <c r="ZP292"/>
      <c r="ZQ292"/>
      <c r="ZR292"/>
      <c r="ZS292"/>
      <c r="ZT292"/>
      <c r="ZU292"/>
      <c r="ZV292"/>
      <c r="ZW292"/>
      <c r="ZX292"/>
      <c r="ZY292"/>
      <c r="ZZ292" s="52"/>
      <c r="AAA292" s="192"/>
      <c r="AAD292" s="90"/>
      <c r="AAE292" s="520">
        <f t="shared" si="233"/>
        <v>0</v>
      </c>
      <c r="AAF292" s="190" t="s">
        <v>52</v>
      </c>
      <c r="AAG292" s="39"/>
      <c r="AAH292" s="39"/>
      <c r="AAI292" s="60"/>
      <c r="AAJ292" s="55"/>
      <c r="AAK292" s="55"/>
      <c r="AAL292" s="90"/>
    </row>
    <row r="293" spans="1:714" s="23" customFormat="1" ht="15" hidden="1" customHeight="1" outlineLevel="3">
      <c r="A293" s="171"/>
      <c r="B293" s="664" t="s">
        <v>240</v>
      </c>
      <c r="C293" s="362" t="s">
        <v>0</v>
      </c>
      <c r="D293" s="380"/>
      <c r="E293" s="342">
        <f t="shared" ref="E293" si="235">NETWORKDAYS(G293,H293,S.DDL_DEQClosed)</f>
        <v>1</v>
      </c>
      <c r="F293" s="457">
        <f ca="1">IF(YEAR(H293)&gt;2000,NETWORKDAYS(TODAY(),H293,S.DDL_DEQClosed),0)</f>
        <v>0</v>
      </c>
      <c r="G293" s="451">
        <f t="shared" ref="G293:G297" si="236">AAG293</f>
        <v>2</v>
      </c>
      <c r="H293" s="343">
        <f t="shared" ref="H293:H296" si="237">AAH293</f>
        <v>2</v>
      </c>
      <c r="I293" s="244"/>
      <c r="J293" s="193"/>
      <c r="K293" s="193"/>
      <c r="L293" s="46"/>
      <c r="M293" s="46"/>
      <c r="N293" s="46"/>
      <c r="O293" s="46"/>
      <c r="P293" s="46"/>
      <c r="Q293" s="46"/>
      <c r="R293" s="46"/>
      <c r="S293" s="46"/>
      <c r="T293" s="46"/>
      <c r="U293" s="46"/>
      <c r="V293" s="46"/>
      <c r="W293" s="46"/>
      <c r="X293" s="46"/>
      <c r="Y293" s="46"/>
      <c r="Z293" s="46"/>
      <c r="AA293" s="46"/>
      <c r="AB293" s="46"/>
      <c r="AC293" s="46"/>
      <c r="AD293" s="46"/>
      <c r="AE293" s="46"/>
      <c r="AF293" s="46"/>
      <c r="AG293" s="46"/>
      <c r="AH293" s="46"/>
      <c r="AI293" s="46"/>
      <c r="AJ293" s="46"/>
      <c r="AK293" s="46"/>
      <c r="AL293" s="46"/>
      <c r="AM293" s="46"/>
      <c r="AN293" s="46"/>
      <c r="AO293" s="46"/>
      <c r="AP293" s="46"/>
      <c r="AQ293" s="46"/>
      <c r="AR293" s="46"/>
      <c r="AS293" s="46"/>
      <c r="AT293" s="46"/>
      <c r="AU293" s="46"/>
      <c r="AV293" s="46"/>
      <c r="AW293" s="46"/>
      <c r="AX293" s="46"/>
      <c r="AY293" s="46"/>
      <c r="AZ293" s="46"/>
      <c r="BA293" s="46"/>
      <c r="BB293" s="46"/>
      <c r="BC293" s="46"/>
      <c r="BD293" s="46"/>
      <c r="BE293" s="46"/>
      <c r="BF293" s="46"/>
      <c r="BG293" s="46"/>
      <c r="BH293" s="46"/>
      <c r="BI293" s="46"/>
      <c r="BJ293" s="46"/>
      <c r="BK293" s="46"/>
      <c r="BL293" s="46"/>
      <c r="BM293" s="46"/>
      <c r="BN293" s="46"/>
      <c r="BO293" s="46"/>
      <c r="BP293" s="46"/>
      <c r="BQ293" s="46"/>
      <c r="BR293" s="46"/>
      <c r="BS293" s="46"/>
      <c r="BT293" s="46"/>
      <c r="BU293" s="46"/>
      <c r="BV293" s="46"/>
      <c r="BW293" s="46"/>
      <c r="BX293" s="46"/>
      <c r="BY293" s="46"/>
      <c r="BZ293" s="46"/>
      <c r="CA293" s="46"/>
      <c r="CB293" s="46"/>
      <c r="CC293" s="46"/>
      <c r="CD293" s="46"/>
      <c r="CE293" s="46"/>
      <c r="CF293" s="46"/>
      <c r="CG293" s="46"/>
      <c r="CH293" s="46"/>
      <c r="CI293" s="46"/>
      <c r="CJ293" s="46"/>
      <c r="CK293" s="46"/>
      <c r="CL293" s="46"/>
      <c r="CM293" s="46"/>
      <c r="CN293" s="46"/>
      <c r="CO293" s="46"/>
      <c r="CP293" s="46"/>
      <c r="CQ293" s="46"/>
      <c r="CR293" s="46"/>
      <c r="CS293" s="46"/>
      <c r="CT293" s="46"/>
      <c r="CU293" s="46"/>
      <c r="CV293" s="46"/>
      <c r="CW293" s="46"/>
      <c r="CX293" s="46"/>
      <c r="CY293" s="46"/>
      <c r="CZ293" s="46"/>
      <c r="DA293" s="46"/>
      <c r="DB293" s="46"/>
      <c r="DC293" s="46"/>
      <c r="DD293" s="46"/>
      <c r="DE293" s="46"/>
      <c r="DF293" s="46"/>
      <c r="DG293" s="46"/>
      <c r="DH293" s="46"/>
      <c r="DI293" s="46"/>
      <c r="DJ293" s="46"/>
      <c r="DK293" s="46"/>
      <c r="DL293" s="46"/>
      <c r="DM293" s="46"/>
      <c r="DN293" s="46"/>
      <c r="DO293" s="46"/>
      <c r="DP293" s="46"/>
      <c r="DQ293"/>
      <c r="DR293"/>
      <c r="DS293"/>
      <c r="DT293"/>
      <c r="DU293"/>
      <c r="DV293"/>
      <c r="DW293"/>
      <c r="DX293"/>
      <c r="DY293"/>
      <c r="DZ293"/>
      <c r="EA293"/>
      <c r="EB293"/>
      <c r="EC293"/>
      <c r="ED293"/>
      <c r="EE293"/>
      <c r="EF293"/>
      <c r="EG293"/>
      <c r="EH293"/>
      <c r="EI293"/>
      <c r="EJ293"/>
      <c r="EK293"/>
      <c r="EL293"/>
      <c r="EM293"/>
      <c r="EN293"/>
      <c r="EO293"/>
      <c r="EP293"/>
      <c r="EQ293"/>
      <c r="ER293"/>
      <c r="ES293"/>
      <c r="ET293"/>
      <c r="EU293"/>
      <c r="EV293"/>
      <c r="EW293"/>
      <c r="EX293"/>
      <c r="EY293"/>
      <c r="EZ293"/>
      <c r="FA293"/>
      <c r="FB293"/>
      <c r="FC293"/>
      <c r="FD293"/>
      <c r="FE293"/>
      <c r="FF293"/>
      <c r="FG293"/>
      <c r="FH293"/>
      <c r="FI293"/>
      <c r="FJ293"/>
      <c r="FK293"/>
      <c r="FL293"/>
      <c r="FM293"/>
      <c r="FN293"/>
      <c r="FO293"/>
      <c r="FP293"/>
      <c r="FQ293"/>
      <c r="FR293"/>
      <c r="FS293"/>
      <c r="FT293"/>
      <c r="FU293"/>
      <c r="FV293"/>
      <c r="FW293"/>
      <c r="FX293"/>
      <c r="FY293"/>
      <c r="FZ293"/>
      <c r="GA293"/>
      <c r="GB293"/>
      <c r="GC293"/>
      <c r="GD293"/>
      <c r="GE293"/>
      <c r="GF293"/>
      <c r="GG293"/>
      <c r="GH293"/>
      <c r="GI293"/>
      <c r="GJ293"/>
      <c r="GK293"/>
      <c r="GL293"/>
      <c r="GM293"/>
      <c r="GN293"/>
      <c r="GO293"/>
      <c r="GP293"/>
      <c r="GQ293"/>
      <c r="GR293"/>
      <c r="GS293"/>
      <c r="GT293"/>
      <c r="GU293"/>
      <c r="GV293"/>
      <c r="GW293"/>
      <c r="GX293"/>
      <c r="GY293"/>
      <c r="GZ293"/>
      <c r="HA293"/>
      <c r="HB293"/>
      <c r="HC293"/>
      <c r="HD293"/>
      <c r="HE293"/>
      <c r="HF293"/>
      <c r="HG293"/>
      <c r="HH293"/>
      <c r="HI293"/>
      <c r="HJ293"/>
      <c r="HK293"/>
      <c r="HL293"/>
      <c r="HM293"/>
      <c r="HN293"/>
      <c r="HO293"/>
      <c r="HP293"/>
      <c r="HQ293"/>
      <c r="HR293"/>
      <c r="HS293"/>
      <c r="HT293"/>
      <c r="HU293"/>
      <c r="HV293"/>
      <c r="HW293"/>
      <c r="HX293"/>
      <c r="HY293"/>
      <c r="HZ293"/>
      <c r="IA293"/>
      <c r="IB293"/>
      <c r="IC293"/>
      <c r="ID293"/>
      <c r="IE293"/>
      <c r="IF293"/>
      <c r="IG293"/>
      <c r="IH293"/>
      <c r="II293"/>
      <c r="IJ293"/>
      <c r="IK293"/>
      <c r="IL293"/>
      <c r="IM293"/>
      <c r="IN293"/>
      <c r="IO293"/>
      <c r="IP293"/>
      <c r="IQ293"/>
      <c r="IR293"/>
      <c r="IS293"/>
      <c r="IT293"/>
      <c r="IU293"/>
      <c r="IV293"/>
      <c r="IW293"/>
      <c r="IX293"/>
      <c r="IY293"/>
      <c r="IZ293"/>
      <c r="JA293"/>
      <c r="JB293"/>
      <c r="JC293"/>
      <c r="JD293"/>
      <c r="JE293"/>
      <c r="JF293"/>
      <c r="JG293"/>
      <c r="JH293"/>
      <c r="JI293"/>
      <c r="JJ293"/>
      <c r="JK293"/>
      <c r="JL293"/>
      <c r="JM293"/>
      <c r="JN293"/>
      <c r="JO293"/>
      <c r="JP293"/>
      <c r="JQ293"/>
      <c r="JR293"/>
      <c r="JS293"/>
      <c r="JT293"/>
      <c r="JU293"/>
      <c r="JV293"/>
      <c r="JW293"/>
      <c r="JX293"/>
      <c r="JY293"/>
      <c r="JZ293"/>
      <c r="KA293"/>
      <c r="KB293"/>
      <c r="KC293"/>
      <c r="KD293"/>
      <c r="KE293"/>
      <c r="KF293"/>
      <c r="KG293"/>
      <c r="KH293"/>
      <c r="KI293"/>
      <c r="KJ293"/>
      <c r="KK293"/>
      <c r="KL293"/>
      <c r="KM293"/>
      <c r="KN293"/>
      <c r="KO293"/>
      <c r="KP293"/>
      <c r="KQ293"/>
      <c r="KR293"/>
      <c r="KS293"/>
      <c r="KT293"/>
      <c r="KU293"/>
      <c r="KV293"/>
      <c r="KW293"/>
      <c r="KX293"/>
      <c r="KY293"/>
      <c r="KZ293"/>
      <c r="LA293"/>
      <c r="LB293"/>
      <c r="LC293"/>
      <c r="LD293"/>
      <c r="LE293"/>
      <c r="LF293"/>
      <c r="LG293"/>
      <c r="LH293"/>
      <c r="LI293"/>
      <c r="LJ293"/>
      <c r="LK293"/>
      <c r="LL293"/>
      <c r="LM293"/>
      <c r="LN293"/>
      <c r="LO293"/>
      <c r="LP293"/>
      <c r="LQ293"/>
      <c r="LR293"/>
      <c r="LS293"/>
      <c r="LT293"/>
      <c r="LU293"/>
      <c r="LV293"/>
      <c r="LW293"/>
      <c r="LX293"/>
      <c r="LY293"/>
      <c r="LZ293"/>
      <c r="MA293"/>
      <c r="MB293"/>
      <c r="MC293"/>
      <c r="MD293"/>
      <c r="ME293"/>
      <c r="MF293"/>
      <c r="MG293"/>
      <c r="MH293"/>
      <c r="MI293"/>
      <c r="MJ293"/>
      <c r="MK293"/>
      <c r="ML293"/>
      <c r="MM293"/>
      <c r="MN293"/>
      <c r="MO293"/>
      <c r="MP293"/>
      <c r="MQ293"/>
      <c r="MR293"/>
      <c r="MS293"/>
      <c r="MT293"/>
      <c r="MU293"/>
      <c r="MV293"/>
      <c r="MW293"/>
      <c r="MX293"/>
      <c r="MY293"/>
      <c r="MZ293"/>
      <c r="NA293"/>
      <c r="NB293"/>
      <c r="NC293"/>
      <c r="ND293"/>
      <c r="NE293"/>
      <c r="NF293"/>
      <c r="NG293"/>
      <c r="NH293"/>
      <c r="NI293"/>
      <c r="NJ293"/>
      <c r="NK293"/>
      <c r="NL293"/>
      <c r="NM293"/>
      <c r="NN293"/>
      <c r="NO293"/>
      <c r="NP293"/>
      <c r="NQ293"/>
      <c r="NR293"/>
      <c r="NS293"/>
      <c r="NT293"/>
      <c r="NU293"/>
      <c r="NV293"/>
      <c r="NW293"/>
      <c r="NX293"/>
      <c r="NY293"/>
      <c r="NZ293"/>
      <c r="OA293"/>
      <c r="OB293"/>
      <c r="OC293"/>
      <c r="OD293"/>
      <c r="OE293"/>
      <c r="OF293"/>
      <c r="OG293"/>
      <c r="OH293"/>
      <c r="OI293"/>
      <c r="OJ293"/>
      <c r="OK293"/>
      <c r="OL293"/>
      <c r="OM293"/>
      <c r="ON293"/>
      <c r="OO293"/>
      <c r="OP293"/>
      <c r="OQ293"/>
      <c r="OR293"/>
      <c r="OS293"/>
      <c r="OT293"/>
      <c r="OU293"/>
      <c r="OV293"/>
      <c r="OW293"/>
      <c r="OX293"/>
      <c r="OY293"/>
      <c r="OZ293"/>
      <c r="PA293"/>
      <c r="PB293"/>
      <c r="PC293"/>
      <c r="PD293"/>
      <c r="PE293"/>
      <c r="PF293"/>
      <c r="PG293"/>
      <c r="PH293"/>
      <c r="PI293"/>
      <c r="PJ293"/>
      <c r="PK293"/>
      <c r="PL293"/>
      <c r="PM293"/>
      <c r="PN293"/>
      <c r="PO293"/>
      <c r="PP293"/>
      <c r="PQ293"/>
      <c r="PR293"/>
      <c r="PS293"/>
      <c r="PT293"/>
      <c r="PU293"/>
      <c r="PV293"/>
      <c r="PW293"/>
      <c r="PX293"/>
      <c r="PY293"/>
      <c r="PZ293"/>
      <c r="QA293"/>
      <c r="QB293"/>
      <c r="QC293"/>
      <c r="QD293"/>
      <c r="QE293"/>
      <c r="QF293"/>
      <c r="QG293"/>
      <c r="QH293"/>
      <c r="QI293"/>
      <c r="QJ293"/>
      <c r="QK293"/>
      <c r="QL293"/>
      <c r="QM293"/>
      <c r="QN293"/>
      <c r="QO293"/>
      <c r="QP293"/>
      <c r="QQ293"/>
      <c r="QR293"/>
      <c r="QS293"/>
      <c r="QT293"/>
      <c r="QU293"/>
      <c r="QV293"/>
      <c r="QW293"/>
      <c r="QX293"/>
      <c r="QY293"/>
      <c r="QZ293"/>
      <c r="RA293"/>
      <c r="RB293"/>
      <c r="RC293"/>
      <c r="RD293"/>
      <c r="RE293"/>
      <c r="RF293"/>
      <c r="RG293"/>
      <c r="RH293"/>
      <c r="RI293"/>
      <c r="RJ293"/>
      <c r="RK293"/>
      <c r="RL293"/>
      <c r="RM293"/>
      <c r="RN293"/>
      <c r="RO293"/>
      <c r="RP293"/>
      <c r="RQ293"/>
      <c r="RR293"/>
      <c r="RS293"/>
      <c r="RT293"/>
      <c r="RU293"/>
      <c r="RV293"/>
      <c r="RW293"/>
      <c r="RX293"/>
      <c r="RY293"/>
      <c r="RZ293"/>
      <c r="SA293"/>
      <c r="SB293"/>
      <c r="SC293"/>
      <c r="SD293"/>
      <c r="SE293"/>
      <c r="SF293"/>
      <c r="SG293"/>
      <c r="SH293"/>
      <c r="SI293"/>
      <c r="SJ293"/>
      <c r="SK293"/>
      <c r="SL293"/>
      <c r="SM293"/>
      <c r="SN293"/>
      <c r="SO293"/>
      <c r="SP293"/>
      <c r="SQ293"/>
      <c r="SR293"/>
      <c r="SS293"/>
      <c r="ST293"/>
      <c r="SU293"/>
      <c r="SV293"/>
      <c r="SW293"/>
      <c r="SX293"/>
      <c r="SY293"/>
      <c r="SZ293"/>
      <c r="TA293"/>
      <c r="TB293"/>
      <c r="TC293"/>
      <c r="TD293"/>
      <c r="TE293"/>
      <c r="TF293"/>
      <c r="TG293"/>
      <c r="TH293"/>
      <c r="TI293"/>
      <c r="TJ293"/>
      <c r="TK293"/>
      <c r="TL293"/>
      <c r="TM293"/>
      <c r="TN293"/>
      <c r="TO293"/>
      <c r="TP293"/>
      <c r="TQ293"/>
      <c r="TR293"/>
      <c r="TS293"/>
      <c r="TT293"/>
      <c r="TU293"/>
      <c r="TV293"/>
      <c r="TW293"/>
      <c r="TX293"/>
      <c r="TY293"/>
      <c r="TZ293"/>
      <c r="UA293"/>
      <c r="UB293"/>
      <c r="UC293"/>
      <c r="UD293"/>
      <c r="UE293"/>
      <c r="UF293"/>
      <c r="UG293"/>
      <c r="UH293"/>
      <c r="UI293"/>
      <c r="UJ293"/>
      <c r="UK293"/>
      <c r="UL293"/>
      <c r="UM293"/>
      <c r="UN293"/>
      <c r="UO293"/>
      <c r="UP293"/>
      <c r="UQ293"/>
      <c r="UR293"/>
      <c r="US293"/>
      <c r="UT293"/>
      <c r="UU293"/>
      <c r="UV293"/>
      <c r="UW293"/>
      <c r="UX293"/>
      <c r="UY293"/>
      <c r="UZ293"/>
      <c r="VA293"/>
      <c r="VB293"/>
      <c r="VC293"/>
      <c r="VD293"/>
      <c r="VE293"/>
      <c r="VF293"/>
      <c r="VG293"/>
      <c r="VH293"/>
      <c r="VI293"/>
      <c r="VJ293"/>
      <c r="VK293"/>
      <c r="VL293"/>
      <c r="VM293"/>
      <c r="VN293"/>
      <c r="VO293"/>
      <c r="VP293"/>
      <c r="VQ293"/>
      <c r="VR293"/>
      <c r="VS293"/>
      <c r="VT293"/>
      <c r="VU293"/>
      <c r="VV293"/>
      <c r="VW293"/>
      <c r="VX293"/>
      <c r="VY293"/>
      <c r="VZ293"/>
      <c r="WA293"/>
      <c r="WB293"/>
      <c r="WC293"/>
      <c r="WD293"/>
      <c r="WE293"/>
      <c r="WF293"/>
      <c r="WG293"/>
      <c r="WH293"/>
      <c r="WI293"/>
      <c r="WJ293"/>
      <c r="WK293"/>
      <c r="WL293"/>
      <c r="WM293"/>
      <c r="WN293"/>
      <c r="WO293"/>
      <c r="WP293"/>
      <c r="WQ293"/>
      <c r="WR293"/>
      <c r="WS293"/>
      <c r="WT293"/>
      <c r="WU293"/>
      <c r="WV293"/>
      <c r="WW293"/>
      <c r="WX293"/>
      <c r="WY293"/>
      <c r="WZ293"/>
      <c r="XA293"/>
      <c r="XB293"/>
      <c r="XC293"/>
      <c r="XD293"/>
      <c r="XE293"/>
      <c r="XF293"/>
      <c r="XG293"/>
      <c r="XH293"/>
      <c r="XI293"/>
      <c r="XJ293"/>
      <c r="XK293"/>
      <c r="XL293"/>
      <c r="XM293"/>
      <c r="XN293"/>
      <c r="XO293"/>
      <c r="XP293"/>
      <c r="XQ293"/>
      <c r="XR293"/>
      <c r="XS293"/>
      <c r="XT293"/>
      <c r="XU293"/>
      <c r="XV293"/>
      <c r="XW293"/>
      <c r="XX293"/>
      <c r="XY293"/>
      <c r="XZ293"/>
      <c r="YA293"/>
      <c r="YB293"/>
      <c r="YC293"/>
      <c r="YD293"/>
      <c r="YE293"/>
      <c r="YF293"/>
      <c r="YG293"/>
      <c r="YH293"/>
      <c r="YI293"/>
      <c r="YJ293"/>
      <c r="YK293"/>
      <c r="YL293"/>
      <c r="YM293"/>
      <c r="YN293"/>
      <c r="YO293"/>
      <c r="YP293"/>
      <c r="YQ293"/>
      <c r="YR293"/>
      <c r="YS293"/>
      <c r="YT293"/>
      <c r="YU293"/>
      <c r="YV293"/>
      <c r="YW293"/>
      <c r="YX293"/>
      <c r="YY293"/>
      <c r="YZ293"/>
      <c r="ZA293"/>
      <c r="ZB293"/>
      <c r="ZC293"/>
      <c r="ZD293"/>
      <c r="ZE293"/>
      <c r="ZF293"/>
      <c r="ZG293"/>
      <c r="ZH293"/>
      <c r="ZI293"/>
      <c r="ZJ293"/>
      <c r="ZK293"/>
      <c r="ZL293"/>
      <c r="ZM293"/>
      <c r="ZN293"/>
      <c r="ZO293"/>
      <c r="ZP293"/>
      <c r="ZQ293"/>
      <c r="ZR293"/>
      <c r="ZS293"/>
      <c r="ZT293"/>
      <c r="ZU293"/>
      <c r="ZV293"/>
      <c r="ZW293"/>
      <c r="ZX293"/>
      <c r="ZY293"/>
      <c r="ZZ293" s="52"/>
      <c r="AAA293" s="192"/>
      <c r="AAD293" s="90"/>
      <c r="AAE293" s="520">
        <f t="shared" si="233"/>
        <v>0</v>
      </c>
      <c r="AAF293" s="90" t="s">
        <v>0</v>
      </c>
      <c r="AAG293" s="73">
        <f>G291</f>
        <v>2</v>
      </c>
      <c r="AAH293" s="73">
        <f t="shared" ref="AAH293" si="238">G293</f>
        <v>2</v>
      </c>
      <c r="AAI293" s="60"/>
      <c r="AAJ293" s="55"/>
      <c r="AAK293" s="55"/>
      <c r="AAL293" s="90"/>
    </row>
    <row r="294" spans="1:714" s="23" customFormat="1" ht="15" hidden="1" customHeight="1" outlineLevel="3">
      <c r="A294" s="171"/>
      <c r="B294" s="665" t="s">
        <v>319</v>
      </c>
      <c r="C294" s="362" t="s">
        <v>0</v>
      </c>
      <c r="D294" s="380"/>
      <c r="E294" s="342">
        <f>NETWORKDAYS(G294,H294,S.DDL_DEQClosed)</f>
        <v>1</v>
      </c>
      <c r="F294" s="457">
        <f ca="1">IF(YEAR(H294)&gt;2000,NETWORKDAYS(TODAY(),H294,S.DDL_DEQClosed),0)</f>
        <v>0</v>
      </c>
      <c r="G294" s="451">
        <f t="shared" si="236"/>
        <v>2</v>
      </c>
      <c r="H294" s="343">
        <f t="shared" si="237"/>
        <v>2</v>
      </c>
      <c r="I294" s="244"/>
      <c r="J294" s="193"/>
      <c r="K294" s="193"/>
      <c r="L294" s="46"/>
      <c r="M294" s="46"/>
      <c r="N294" s="46"/>
      <c r="O294" s="46"/>
      <c r="P294" s="46"/>
      <c r="Q294" s="46"/>
      <c r="R294" s="46"/>
      <c r="S294" s="46"/>
      <c r="T294" s="46"/>
      <c r="U294" s="46"/>
      <c r="V294" s="46"/>
      <c r="W294" s="46"/>
      <c r="X294" s="46"/>
      <c r="Y294" s="46"/>
      <c r="Z294" s="46"/>
      <c r="AA294" s="46"/>
      <c r="AB294" s="46"/>
      <c r="AC294" s="46"/>
      <c r="AD294" s="46"/>
      <c r="AE294" s="46"/>
      <c r="AF294" s="46"/>
      <c r="AG294" s="46"/>
      <c r="AH294" s="46"/>
      <c r="AI294" s="46"/>
      <c r="AJ294" s="46"/>
      <c r="AK294" s="46"/>
      <c r="AL294" s="46"/>
      <c r="AM294" s="46"/>
      <c r="AN294" s="46"/>
      <c r="AO294" s="46"/>
      <c r="AP294" s="46"/>
      <c r="AQ294" s="46"/>
      <c r="AR294" s="46"/>
      <c r="AS294" s="46"/>
      <c r="AT294" s="46"/>
      <c r="AU294" s="46"/>
      <c r="AV294" s="46"/>
      <c r="AW294" s="46"/>
      <c r="AX294" s="46"/>
      <c r="AY294" s="46"/>
      <c r="AZ294" s="46"/>
      <c r="BA294" s="46"/>
      <c r="BB294" s="46"/>
      <c r="BC294" s="46"/>
      <c r="BD294" s="46"/>
      <c r="BE294" s="46"/>
      <c r="BF294" s="46"/>
      <c r="BG294" s="46"/>
      <c r="BH294" s="46"/>
      <c r="BI294" s="46"/>
      <c r="BJ294" s="46"/>
      <c r="BK294" s="46"/>
      <c r="BL294" s="46"/>
      <c r="BM294" s="46"/>
      <c r="BN294" s="46"/>
      <c r="BO294" s="46"/>
      <c r="BP294" s="46"/>
      <c r="BQ294" s="46"/>
      <c r="BR294" s="46"/>
      <c r="BS294" s="46"/>
      <c r="BT294" s="46"/>
      <c r="BU294" s="46"/>
      <c r="BV294" s="46"/>
      <c r="BW294" s="46"/>
      <c r="BX294" s="46"/>
      <c r="BY294" s="46"/>
      <c r="BZ294" s="46"/>
      <c r="CA294" s="46"/>
      <c r="CB294" s="46"/>
      <c r="CC294" s="46"/>
      <c r="CD294" s="46"/>
      <c r="CE294" s="46"/>
      <c r="CF294" s="46"/>
      <c r="CG294" s="46"/>
      <c r="CH294" s="46"/>
      <c r="CI294" s="46"/>
      <c r="CJ294" s="46"/>
      <c r="CK294" s="46"/>
      <c r="CL294" s="46"/>
      <c r="CM294" s="46"/>
      <c r="CN294" s="46"/>
      <c r="CO294" s="46"/>
      <c r="CP294" s="46"/>
      <c r="CQ294" s="46"/>
      <c r="CR294" s="46"/>
      <c r="CS294" s="46"/>
      <c r="CT294" s="46"/>
      <c r="CU294" s="46"/>
      <c r="CV294" s="46"/>
      <c r="CW294" s="46"/>
      <c r="CX294" s="46"/>
      <c r="CY294" s="46"/>
      <c r="CZ294" s="46"/>
      <c r="DA294" s="46"/>
      <c r="DB294" s="46"/>
      <c r="DC294" s="46"/>
      <c r="DD294" s="46"/>
      <c r="DE294" s="46"/>
      <c r="DF294" s="46"/>
      <c r="DG294" s="46"/>
      <c r="DH294" s="46"/>
      <c r="DI294" s="46"/>
      <c r="DJ294" s="46"/>
      <c r="DK294" s="46"/>
      <c r="DL294" s="46"/>
      <c r="DM294" s="46"/>
      <c r="DN294" s="46"/>
      <c r="DO294" s="46"/>
      <c r="DP294" s="46"/>
      <c r="DQ294"/>
      <c r="DR294"/>
      <c r="DS294"/>
      <c r="DT294"/>
      <c r="DU294"/>
      <c r="DV294"/>
      <c r="DW294"/>
      <c r="DX294"/>
      <c r="DY294"/>
      <c r="DZ294"/>
      <c r="EA294"/>
      <c r="EB294"/>
      <c r="EC294"/>
      <c r="ED294"/>
      <c r="EE294"/>
      <c r="EF294"/>
      <c r="EG294"/>
      <c r="EH294"/>
      <c r="EI294"/>
      <c r="EJ294"/>
      <c r="EK294"/>
      <c r="EL294"/>
      <c r="EM294"/>
      <c r="EN294"/>
      <c r="EO294"/>
      <c r="EP294"/>
      <c r="EQ294"/>
      <c r="ER294"/>
      <c r="ES294"/>
      <c r="ET294"/>
      <c r="EU294"/>
      <c r="EV294"/>
      <c r="EW294"/>
      <c r="EX294"/>
      <c r="EY294"/>
      <c r="EZ294"/>
      <c r="FA294"/>
      <c r="FB294"/>
      <c r="FC294"/>
      <c r="FD294"/>
      <c r="FE294"/>
      <c r="FF294"/>
      <c r="FG294"/>
      <c r="FH294"/>
      <c r="FI294"/>
      <c r="FJ294"/>
      <c r="FK294"/>
      <c r="FL294"/>
      <c r="FM294"/>
      <c r="FN294"/>
      <c r="FO294"/>
      <c r="FP294"/>
      <c r="FQ294"/>
      <c r="FR294"/>
      <c r="FS294"/>
      <c r="FT294"/>
      <c r="FU294"/>
      <c r="FV294"/>
      <c r="FW294"/>
      <c r="FX294"/>
      <c r="FY294"/>
      <c r="FZ294"/>
      <c r="GA294"/>
      <c r="GB294"/>
      <c r="GC294"/>
      <c r="GD294"/>
      <c r="GE294"/>
      <c r="GF294"/>
      <c r="GG294"/>
      <c r="GH294"/>
      <c r="GI294"/>
      <c r="GJ294"/>
      <c r="GK294"/>
      <c r="GL294"/>
      <c r="GM294"/>
      <c r="GN294"/>
      <c r="GO294"/>
      <c r="GP294"/>
      <c r="GQ294"/>
      <c r="GR294"/>
      <c r="GS294"/>
      <c r="GT294"/>
      <c r="GU294"/>
      <c r="GV294"/>
      <c r="GW294"/>
      <c r="GX294"/>
      <c r="GY294"/>
      <c r="GZ294"/>
      <c r="HA294"/>
      <c r="HB294"/>
      <c r="HC294"/>
      <c r="HD294"/>
      <c r="HE294"/>
      <c r="HF294"/>
      <c r="HG294"/>
      <c r="HH294"/>
      <c r="HI294"/>
      <c r="HJ294"/>
      <c r="HK294"/>
      <c r="HL294"/>
      <c r="HM294"/>
      <c r="HN294"/>
      <c r="HO294"/>
      <c r="HP294"/>
      <c r="HQ294"/>
      <c r="HR294"/>
      <c r="HS294"/>
      <c r="HT294"/>
      <c r="HU294"/>
      <c r="HV294"/>
      <c r="HW294"/>
      <c r="HX294"/>
      <c r="HY294"/>
      <c r="HZ294"/>
      <c r="IA294"/>
      <c r="IB294"/>
      <c r="IC294"/>
      <c r="ID294"/>
      <c r="IE294"/>
      <c r="IF294"/>
      <c r="IG294"/>
      <c r="IH294"/>
      <c r="II294"/>
      <c r="IJ294"/>
      <c r="IK294"/>
      <c r="IL294"/>
      <c r="IM294"/>
      <c r="IN294"/>
      <c r="IO294"/>
      <c r="IP294"/>
      <c r="IQ294"/>
      <c r="IR294"/>
      <c r="IS294"/>
      <c r="IT294"/>
      <c r="IU294"/>
      <c r="IV294"/>
      <c r="IW294"/>
      <c r="IX294"/>
      <c r="IY294"/>
      <c r="IZ294"/>
      <c r="JA294"/>
      <c r="JB294"/>
      <c r="JC294"/>
      <c r="JD294"/>
      <c r="JE294"/>
      <c r="JF294"/>
      <c r="JG294"/>
      <c r="JH294"/>
      <c r="JI294"/>
      <c r="JJ294"/>
      <c r="JK294"/>
      <c r="JL294"/>
      <c r="JM294"/>
      <c r="JN294"/>
      <c r="JO294"/>
      <c r="JP294"/>
      <c r="JQ294"/>
      <c r="JR294"/>
      <c r="JS294"/>
      <c r="JT294"/>
      <c r="JU294"/>
      <c r="JV294"/>
      <c r="JW294"/>
      <c r="JX294"/>
      <c r="JY294"/>
      <c r="JZ294"/>
      <c r="KA294"/>
      <c r="KB294"/>
      <c r="KC294"/>
      <c r="KD294"/>
      <c r="KE294"/>
      <c r="KF294"/>
      <c r="KG294"/>
      <c r="KH294"/>
      <c r="KI294"/>
      <c r="KJ294"/>
      <c r="KK294"/>
      <c r="KL294"/>
      <c r="KM294"/>
      <c r="KN294"/>
      <c r="KO294"/>
      <c r="KP294"/>
      <c r="KQ294"/>
      <c r="KR294"/>
      <c r="KS294"/>
      <c r="KT294"/>
      <c r="KU294"/>
      <c r="KV294"/>
      <c r="KW294"/>
      <c r="KX294"/>
      <c r="KY294"/>
      <c r="KZ294"/>
      <c r="LA294"/>
      <c r="LB294"/>
      <c r="LC294"/>
      <c r="LD294"/>
      <c r="LE294"/>
      <c r="LF294"/>
      <c r="LG294"/>
      <c r="LH294"/>
      <c r="LI294"/>
      <c r="LJ294"/>
      <c r="LK294"/>
      <c r="LL294"/>
      <c r="LM294"/>
      <c r="LN294"/>
      <c r="LO294"/>
      <c r="LP294"/>
      <c r="LQ294"/>
      <c r="LR294"/>
      <c r="LS294"/>
      <c r="LT294"/>
      <c r="LU294"/>
      <c r="LV294"/>
      <c r="LW294"/>
      <c r="LX294"/>
      <c r="LY294"/>
      <c r="LZ294"/>
      <c r="MA294"/>
      <c r="MB294"/>
      <c r="MC294"/>
      <c r="MD294"/>
      <c r="ME294"/>
      <c r="MF294"/>
      <c r="MG294"/>
      <c r="MH294"/>
      <c r="MI294"/>
      <c r="MJ294"/>
      <c r="MK294"/>
      <c r="ML294"/>
      <c r="MM294"/>
      <c r="MN294"/>
      <c r="MO294"/>
      <c r="MP294"/>
      <c r="MQ294"/>
      <c r="MR294"/>
      <c r="MS294"/>
      <c r="MT294"/>
      <c r="MU294"/>
      <c r="MV294"/>
      <c r="MW294"/>
      <c r="MX294"/>
      <c r="MY294"/>
      <c r="MZ294"/>
      <c r="NA294"/>
      <c r="NB294"/>
      <c r="NC294"/>
      <c r="ND294"/>
      <c r="NE294"/>
      <c r="NF294"/>
      <c r="NG294"/>
      <c r="NH294"/>
      <c r="NI294"/>
      <c r="NJ294"/>
      <c r="NK294"/>
      <c r="NL294"/>
      <c r="NM294"/>
      <c r="NN294"/>
      <c r="NO294"/>
      <c r="NP294"/>
      <c r="NQ294"/>
      <c r="NR294"/>
      <c r="NS294"/>
      <c r="NT294"/>
      <c r="NU294"/>
      <c r="NV294"/>
      <c r="NW294"/>
      <c r="NX294"/>
      <c r="NY294"/>
      <c r="NZ294"/>
      <c r="OA294"/>
      <c r="OB294"/>
      <c r="OC294"/>
      <c r="OD294"/>
      <c r="OE294"/>
      <c r="OF294"/>
      <c r="OG294"/>
      <c r="OH294"/>
      <c r="OI294"/>
      <c r="OJ294"/>
      <c r="OK294"/>
      <c r="OL294"/>
      <c r="OM294"/>
      <c r="ON294"/>
      <c r="OO294"/>
      <c r="OP294"/>
      <c r="OQ294"/>
      <c r="OR294"/>
      <c r="OS294"/>
      <c r="OT294"/>
      <c r="OU294"/>
      <c r="OV294"/>
      <c r="OW294"/>
      <c r="OX294"/>
      <c r="OY294"/>
      <c r="OZ294"/>
      <c r="PA294"/>
      <c r="PB294"/>
      <c r="PC294"/>
      <c r="PD294"/>
      <c r="PE294"/>
      <c r="PF294"/>
      <c r="PG294"/>
      <c r="PH294"/>
      <c r="PI294"/>
      <c r="PJ294"/>
      <c r="PK294"/>
      <c r="PL294"/>
      <c r="PM294"/>
      <c r="PN294"/>
      <c r="PO294"/>
      <c r="PP294"/>
      <c r="PQ294"/>
      <c r="PR294"/>
      <c r="PS294"/>
      <c r="PT294"/>
      <c r="PU294"/>
      <c r="PV294"/>
      <c r="PW294"/>
      <c r="PX294"/>
      <c r="PY294"/>
      <c r="PZ294"/>
      <c r="QA294"/>
      <c r="QB294"/>
      <c r="QC294"/>
      <c r="QD294"/>
      <c r="QE294"/>
      <c r="QF294"/>
      <c r="QG294"/>
      <c r="QH294"/>
      <c r="QI294"/>
      <c r="QJ294"/>
      <c r="QK294"/>
      <c r="QL294"/>
      <c r="QM294"/>
      <c r="QN294"/>
      <c r="QO294"/>
      <c r="QP294"/>
      <c r="QQ294"/>
      <c r="QR294"/>
      <c r="QS294"/>
      <c r="QT294"/>
      <c r="QU294"/>
      <c r="QV294"/>
      <c r="QW294"/>
      <c r="QX294"/>
      <c r="QY294"/>
      <c r="QZ294"/>
      <c r="RA294"/>
      <c r="RB294"/>
      <c r="RC294"/>
      <c r="RD294"/>
      <c r="RE294"/>
      <c r="RF294"/>
      <c r="RG294"/>
      <c r="RH294"/>
      <c r="RI294"/>
      <c r="RJ294"/>
      <c r="RK294"/>
      <c r="RL294"/>
      <c r="RM294"/>
      <c r="RN294"/>
      <c r="RO294"/>
      <c r="RP294"/>
      <c r="RQ294"/>
      <c r="RR294"/>
      <c r="RS294"/>
      <c r="RT294"/>
      <c r="RU294"/>
      <c r="RV294"/>
      <c r="RW294"/>
      <c r="RX294"/>
      <c r="RY294"/>
      <c r="RZ294"/>
      <c r="SA294"/>
      <c r="SB294"/>
      <c r="SC294"/>
      <c r="SD294"/>
      <c r="SE294"/>
      <c r="SF294"/>
      <c r="SG294"/>
      <c r="SH294"/>
      <c r="SI294"/>
      <c r="SJ294"/>
      <c r="SK294"/>
      <c r="SL294"/>
      <c r="SM294"/>
      <c r="SN294"/>
      <c r="SO294"/>
      <c r="SP294"/>
      <c r="SQ294"/>
      <c r="SR294"/>
      <c r="SS294"/>
      <c r="ST294"/>
      <c r="SU294"/>
      <c r="SV294"/>
      <c r="SW294"/>
      <c r="SX294"/>
      <c r="SY294"/>
      <c r="SZ294"/>
      <c r="TA294"/>
      <c r="TB294"/>
      <c r="TC294"/>
      <c r="TD294"/>
      <c r="TE294"/>
      <c r="TF294"/>
      <c r="TG294"/>
      <c r="TH294"/>
      <c r="TI294"/>
      <c r="TJ294"/>
      <c r="TK294"/>
      <c r="TL294"/>
      <c r="TM294"/>
      <c r="TN294"/>
      <c r="TO294"/>
      <c r="TP294"/>
      <c r="TQ294"/>
      <c r="TR294"/>
      <c r="TS294"/>
      <c r="TT294"/>
      <c r="TU294"/>
      <c r="TV294"/>
      <c r="TW294"/>
      <c r="TX294"/>
      <c r="TY294"/>
      <c r="TZ294"/>
      <c r="UA294"/>
      <c r="UB294"/>
      <c r="UC294"/>
      <c r="UD294"/>
      <c r="UE294"/>
      <c r="UF294"/>
      <c r="UG294"/>
      <c r="UH294"/>
      <c r="UI294"/>
      <c r="UJ294"/>
      <c r="UK294"/>
      <c r="UL294"/>
      <c r="UM294"/>
      <c r="UN294"/>
      <c r="UO294"/>
      <c r="UP294"/>
      <c r="UQ294"/>
      <c r="UR294"/>
      <c r="US294"/>
      <c r="UT294"/>
      <c r="UU294"/>
      <c r="UV294"/>
      <c r="UW294"/>
      <c r="UX294"/>
      <c r="UY294"/>
      <c r="UZ294"/>
      <c r="VA294"/>
      <c r="VB294"/>
      <c r="VC294"/>
      <c r="VD294"/>
      <c r="VE294"/>
      <c r="VF294"/>
      <c r="VG294"/>
      <c r="VH294"/>
      <c r="VI294"/>
      <c r="VJ294"/>
      <c r="VK294"/>
      <c r="VL294"/>
      <c r="VM294"/>
      <c r="VN294"/>
      <c r="VO294"/>
      <c r="VP294"/>
      <c r="VQ294"/>
      <c r="VR294"/>
      <c r="VS294"/>
      <c r="VT294"/>
      <c r="VU294"/>
      <c r="VV294"/>
      <c r="VW294"/>
      <c r="VX294"/>
      <c r="VY294"/>
      <c r="VZ294"/>
      <c r="WA294"/>
      <c r="WB294"/>
      <c r="WC294"/>
      <c r="WD294"/>
      <c r="WE294"/>
      <c r="WF294"/>
      <c r="WG294"/>
      <c r="WH294"/>
      <c r="WI294"/>
      <c r="WJ294"/>
      <c r="WK294"/>
      <c r="WL294"/>
      <c r="WM294"/>
      <c r="WN294"/>
      <c r="WO294"/>
      <c r="WP294"/>
      <c r="WQ294"/>
      <c r="WR294"/>
      <c r="WS294"/>
      <c r="WT294"/>
      <c r="WU294"/>
      <c r="WV294"/>
      <c r="WW294"/>
      <c r="WX294"/>
      <c r="WY294"/>
      <c r="WZ294"/>
      <c r="XA294"/>
      <c r="XB294"/>
      <c r="XC294"/>
      <c r="XD294"/>
      <c r="XE294"/>
      <c r="XF294"/>
      <c r="XG294"/>
      <c r="XH294"/>
      <c r="XI294"/>
      <c r="XJ294"/>
      <c r="XK294"/>
      <c r="XL294"/>
      <c r="XM294"/>
      <c r="XN294"/>
      <c r="XO294"/>
      <c r="XP294"/>
      <c r="XQ294"/>
      <c r="XR294"/>
      <c r="XS294"/>
      <c r="XT294"/>
      <c r="XU294"/>
      <c r="XV294"/>
      <c r="XW294"/>
      <c r="XX294"/>
      <c r="XY294"/>
      <c r="XZ294"/>
      <c r="YA294"/>
      <c r="YB294"/>
      <c r="YC294"/>
      <c r="YD294"/>
      <c r="YE294"/>
      <c r="YF294"/>
      <c r="YG294"/>
      <c r="YH294"/>
      <c r="YI294"/>
      <c r="YJ294"/>
      <c r="YK294"/>
      <c r="YL294"/>
      <c r="YM294"/>
      <c r="YN294"/>
      <c r="YO294"/>
      <c r="YP294"/>
      <c r="YQ294"/>
      <c r="YR294"/>
      <c r="YS294"/>
      <c r="YT294"/>
      <c r="YU294"/>
      <c r="YV294"/>
      <c r="YW294"/>
      <c r="YX294"/>
      <c r="YY294"/>
      <c r="YZ294"/>
      <c r="ZA294"/>
      <c r="ZB294"/>
      <c r="ZC294"/>
      <c r="ZD294"/>
      <c r="ZE294"/>
      <c r="ZF294"/>
      <c r="ZG294"/>
      <c r="ZH294"/>
      <c r="ZI294"/>
      <c r="ZJ294"/>
      <c r="ZK294"/>
      <c r="ZL294"/>
      <c r="ZM294"/>
      <c r="ZN294"/>
      <c r="ZO294"/>
      <c r="ZP294"/>
      <c r="ZQ294"/>
      <c r="ZR294"/>
      <c r="ZS294"/>
      <c r="ZT294"/>
      <c r="ZU294"/>
      <c r="ZV294"/>
      <c r="ZW294"/>
      <c r="ZX294"/>
      <c r="ZY294"/>
      <c r="ZZ294" s="52"/>
      <c r="AAA294" s="192"/>
      <c r="AAD294" s="90"/>
      <c r="AAE294" s="520">
        <f t="shared" si="233"/>
        <v>0</v>
      </c>
      <c r="AAF294" s="90" t="s">
        <v>0</v>
      </c>
      <c r="AAG294" s="73">
        <f>G293</f>
        <v>2</v>
      </c>
      <c r="AAH294" s="73">
        <f>G294</f>
        <v>2</v>
      </c>
      <c r="AAI294" s="60" t="s">
        <v>0</v>
      </c>
      <c r="AAJ294" s="55"/>
      <c r="AAK294" s="55"/>
      <c r="AAL294" s="90"/>
    </row>
    <row r="295" spans="1:714" s="23" customFormat="1" ht="15" hidden="1" customHeight="1" outlineLevel="3">
      <c r="A295" s="171"/>
      <c r="B295" s="666" t="str">
        <f>AAK295</f>
        <v>AndreaRW submits Web Request to post materials</v>
      </c>
      <c r="C295" s="792" t="str">
        <f>HYPERLINK("http://deq05/intranet/communication/WebRequests.htm","i")</f>
        <v>i</v>
      </c>
      <c r="D295" s="380"/>
      <c r="E295" s="342">
        <f>NETWORKDAYS(G295,H295,S.DDL_DEQClosed)</f>
        <v>1</v>
      </c>
      <c r="F295" s="457">
        <f t="shared" ref="F295:F300" ca="1" si="239">IF(YEAR(H295)&gt;2000,NETWORKDAYS(TODAY(),H295,S.DDL_DEQClosed),0)</f>
        <v>0</v>
      </c>
      <c r="G295" s="451">
        <f t="shared" si="236"/>
        <v>2</v>
      </c>
      <c r="H295" s="343">
        <f t="shared" si="237"/>
        <v>2</v>
      </c>
      <c r="I295" s="244"/>
      <c r="J295" s="193"/>
      <c r="K295" s="193"/>
      <c r="L295" s="46"/>
      <c r="M295" s="46"/>
      <c r="N295" s="46"/>
      <c r="O295" s="46"/>
      <c r="P295" s="46"/>
      <c r="Q295" s="46"/>
      <c r="R295" s="46"/>
      <c r="S295" s="46"/>
      <c r="T295" s="46"/>
      <c r="U295" s="46"/>
      <c r="V295" s="46"/>
      <c r="W295" s="46"/>
      <c r="X295" s="46"/>
      <c r="Y295" s="46"/>
      <c r="Z295" s="46"/>
      <c r="AA295" s="46"/>
      <c r="AB295" s="46"/>
      <c r="AC295" s="46"/>
      <c r="AD295" s="46"/>
      <c r="AE295" s="46"/>
      <c r="AF295" s="46"/>
      <c r="AG295" s="46"/>
      <c r="AH295" s="46"/>
      <c r="AI295" s="46"/>
      <c r="AJ295" s="46"/>
      <c r="AK295" s="46"/>
      <c r="AL295" s="46"/>
      <c r="AM295" s="46"/>
      <c r="AN295" s="46"/>
      <c r="AO295" s="46"/>
      <c r="AP295" s="46"/>
      <c r="AQ295" s="46"/>
      <c r="AR295" s="46"/>
      <c r="AS295" s="46"/>
      <c r="AT295" s="46"/>
      <c r="AU295" s="46"/>
      <c r="AV295" s="46"/>
      <c r="AW295" s="46"/>
      <c r="AX295" s="46"/>
      <c r="AY295" s="46"/>
      <c r="AZ295" s="46"/>
      <c r="BA295" s="46"/>
      <c r="BB295" s="46"/>
      <c r="BC295" s="46"/>
      <c r="BD295" s="46"/>
      <c r="BE295" s="46"/>
      <c r="BF295" s="46"/>
      <c r="BG295" s="46"/>
      <c r="BH295" s="46"/>
      <c r="BI295" s="46"/>
      <c r="BJ295" s="46"/>
      <c r="BK295" s="46"/>
      <c r="BL295" s="46"/>
      <c r="BM295" s="46"/>
      <c r="BN295" s="46"/>
      <c r="BO295" s="46"/>
      <c r="BP295" s="46"/>
      <c r="BQ295" s="46"/>
      <c r="BR295" s="46"/>
      <c r="BS295" s="46"/>
      <c r="BT295" s="46"/>
      <c r="BU295" s="46"/>
      <c r="BV295" s="46"/>
      <c r="BW295" s="46"/>
      <c r="BX295" s="46"/>
      <c r="BY295" s="46"/>
      <c r="BZ295" s="46"/>
      <c r="CA295" s="46"/>
      <c r="CB295" s="46"/>
      <c r="CC295" s="46"/>
      <c r="CD295" s="46"/>
      <c r="CE295" s="46"/>
      <c r="CF295" s="46"/>
      <c r="CG295" s="46"/>
      <c r="CH295" s="46"/>
      <c r="CI295" s="46"/>
      <c r="CJ295" s="46"/>
      <c r="CK295" s="46"/>
      <c r="CL295" s="46"/>
      <c r="CM295" s="46"/>
      <c r="CN295" s="46"/>
      <c r="CO295" s="46"/>
      <c r="CP295" s="46"/>
      <c r="CQ295" s="46"/>
      <c r="CR295" s="46"/>
      <c r="CS295" s="46"/>
      <c r="CT295" s="46"/>
      <c r="CU295" s="46"/>
      <c r="CV295" s="46"/>
      <c r="CW295" s="46"/>
      <c r="CX295" s="46"/>
      <c r="CY295" s="46"/>
      <c r="CZ295" s="46"/>
      <c r="DA295" s="46"/>
      <c r="DB295" s="46"/>
      <c r="DC295" s="46"/>
      <c r="DD295" s="46"/>
      <c r="DE295" s="46"/>
      <c r="DF295" s="46"/>
      <c r="DG295" s="46"/>
      <c r="DH295" s="46"/>
      <c r="DI295" s="46"/>
      <c r="DJ295" s="46"/>
      <c r="DK295" s="46"/>
      <c r="DL295" s="46"/>
      <c r="DM295" s="46"/>
      <c r="DN295" s="46"/>
      <c r="DO295" s="46"/>
      <c r="DP295" s="46"/>
      <c r="DQ295"/>
      <c r="DR295"/>
      <c r="DS295"/>
      <c r="DT295"/>
      <c r="DU295"/>
      <c r="DV295"/>
      <c r="DW295"/>
      <c r="DX295"/>
      <c r="DY295"/>
      <c r="DZ295"/>
      <c r="EA295"/>
      <c r="EB295"/>
      <c r="EC295"/>
      <c r="ED295"/>
      <c r="EE295"/>
      <c r="EF295"/>
      <c r="EG295"/>
      <c r="EH295"/>
      <c r="EI295"/>
      <c r="EJ295"/>
      <c r="EK295"/>
      <c r="EL295"/>
      <c r="EM295"/>
      <c r="EN295"/>
      <c r="EO295"/>
      <c r="EP295"/>
      <c r="EQ295"/>
      <c r="ER295"/>
      <c r="ES295"/>
      <c r="ET295"/>
      <c r="EU295"/>
      <c r="EV295"/>
      <c r="EW295"/>
      <c r="EX295"/>
      <c r="EY295"/>
      <c r="EZ295"/>
      <c r="FA295"/>
      <c r="FB295"/>
      <c r="FC295"/>
      <c r="FD295"/>
      <c r="FE295"/>
      <c r="FF295"/>
      <c r="FG295"/>
      <c r="FH295"/>
      <c r="FI295"/>
      <c r="FJ295"/>
      <c r="FK295"/>
      <c r="FL295"/>
      <c r="FM295"/>
      <c r="FN295"/>
      <c r="FO295"/>
      <c r="FP295"/>
      <c r="FQ295"/>
      <c r="FR295"/>
      <c r="FS295"/>
      <c r="FT295"/>
      <c r="FU295"/>
      <c r="FV295"/>
      <c r="FW295"/>
      <c r="FX295"/>
      <c r="FY295"/>
      <c r="FZ295"/>
      <c r="GA295"/>
      <c r="GB295"/>
      <c r="GC295"/>
      <c r="GD295"/>
      <c r="GE295"/>
      <c r="GF295"/>
      <c r="GG295"/>
      <c r="GH295"/>
      <c r="GI295"/>
      <c r="GJ295"/>
      <c r="GK295"/>
      <c r="GL295"/>
      <c r="GM295"/>
      <c r="GN295"/>
      <c r="GO295"/>
      <c r="GP295"/>
      <c r="GQ295"/>
      <c r="GR295"/>
      <c r="GS295"/>
      <c r="GT295"/>
      <c r="GU295"/>
      <c r="GV295"/>
      <c r="GW295"/>
      <c r="GX295"/>
      <c r="GY295"/>
      <c r="GZ295"/>
      <c r="HA295"/>
      <c r="HB295"/>
      <c r="HC295"/>
      <c r="HD295"/>
      <c r="HE295"/>
      <c r="HF295"/>
      <c r="HG295"/>
      <c r="HH295"/>
      <c r="HI295"/>
      <c r="HJ295"/>
      <c r="HK295"/>
      <c r="HL295"/>
      <c r="HM295"/>
      <c r="HN295"/>
      <c r="HO295"/>
      <c r="HP295"/>
      <c r="HQ295"/>
      <c r="HR295"/>
      <c r="HS295"/>
      <c r="HT295"/>
      <c r="HU295"/>
      <c r="HV295"/>
      <c r="HW295"/>
      <c r="HX295"/>
      <c r="HY295"/>
      <c r="HZ295"/>
      <c r="IA295"/>
      <c r="IB295"/>
      <c r="IC295"/>
      <c r="ID295"/>
      <c r="IE295"/>
      <c r="IF295"/>
      <c r="IG295"/>
      <c r="IH295"/>
      <c r="II295"/>
      <c r="IJ295"/>
      <c r="IK295"/>
      <c r="IL295"/>
      <c r="IM295"/>
      <c r="IN295"/>
      <c r="IO295"/>
      <c r="IP295"/>
      <c r="IQ295"/>
      <c r="IR295"/>
      <c r="IS295"/>
      <c r="IT295"/>
      <c r="IU295"/>
      <c r="IV295"/>
      <c r="IW295"/>
      <c r="IX295"/>
      <c r="IY295"/>
      <c r="IZ295"/>
      <c r="JA295"/>
      <c r="JB295"/>
      <c r="JC295"/>
      <c r="JD295"/>
      <c r="JE295"/>
      <c r="JF295"/>
      <c r="JG295"/>
      <c r="JH295"/>
      <c r="JI295"/>
      <c r="JJ295"/>
      <c r="JK295"/>
      <c r="JL295"/>
      <c r="JM295"/>
      <c r="JN295"/>
      <c r="JO295"/>
      <c r="JP295"/>
      <c r="JQ295"/>
      <c r="JR295"/>
      <c r="JS295"/>
      <c r="JT295"/>
      <c r="JU295"/>
      <c r="JV295"/>
      <c r="JW295"/>
      <c r="JX295"/>
      <c r="JY295"/>
      <c r="JZ295"/>
      <c r="KA295"/>
      <c r="KB295"/>
      <c r="KC295"/>
      <c r="KD295"/>
      <c r="KE295"/>
      <c r="KF295"/>
      <c r="KG295"/>
      <c r="KH295"/>
      <c r="KI295"/>
      <c r="KJ295"/>
      <c r="KK295"/>
      <c r="KL295"/>
      <c r="KM295"/>
      <c r="KN295"/>
      <c r="KO295"/>
      <c r="KP295"/>
      <c r="KQ295"/>
      <c r="KR295"/>
      <c r="KS295"/>
      <c r="KT295"/>
      <c r="KU295"/>
      <c r="KV295"/>
      <c r="KW295"/>
      <c r="KX295"/>
      <c r="KY295"/>
      <c r="KZ295"/>
      <c r="LA295"/>
      <c r="LB295"/>
      <c r="LC295"/>
      <c r="LD295"/>
      <c r="LE295"/>
      <c r="LF295"/>
      <c r="LG295"/>
      <c r="LH295"/>
      <c r="LI295"/>
      <c r="LJ295"/>
      <c r="LK295"/>
      <c r="LL295"/>
      <c r="LM295"/>
      <c r="LN295"/>
      <c r="LO295"/>
      <c r="LP295"/>
      <c r="LQ295"/>
      <c r="LR295"/>
      <c r="LS295"/>
      <c r="LT295"/>
      <c r="LU295"/>
      <c r="LV295"/>
      <c r="LW295"/>
      <c r="LX295"/>
      <c r="LY295"/>
      <c r="LZ295"/>
      <c r="MA295"/>
      <c r="MB295"/>
      <c r="MC295"/>
      <c r="MD295"/>
      <c r="ME295"/>
      <c r="MF295"/>
      <c r="MG295"/>
      <c r="MH295"/>
      <c r="MI295"/>
      <c r="MJ295"/>
      <c r="MK295"/>
      <c r="ML295"/>
      <c r="MM295"/>
      <c r="MN295"/>
      <c r="MO295"/>
      <c r="MP295"/>
      <c r="MQ295"/>
      <c r="MR295"/>
      <c r="MS295"/>
      <c r="MT295"/>
      <c r="MU295"/>
      <c r="MV295"/>
      <c r="MW295"/>
      <c r="MX295"/>
      <c r="MY295"/>
      <c r="MZ295"/>
      <c r="NA295"/>
      <c r="NB295"/>
      <c r="NC295"/>
      <c r="ND295"/>
      <c r="NE295"/>
      <c r="NF295"/>
      <c r="NG295"/>
      <c r="NH295"/>
      <c r="NI295"/>
      <c r="NJ295"/>
      <c r="NK295"/>
      <c r="NL295"/>
      <c r="NM295"/>
      <c r="NN295"/>
      <c r="NO295"/>
      <c r="NP295"/>
      <c r="NQ295"/>
      <c r="NR295"/>
      <c r="NS295"/>
      <c r="NT295"/>
      <c r="NU295"/>
      <c r="NV295"/>
      <c r="NW295"/>
      <c r="NX295"/>
      <c r="NY295"/>
      <c r="NZ295"/>
      <c r="OA295"/>
      <c r="OB295"/>
      <c r="OC295"/>
      <c r="OD295"/>
      <c r="OE295"/>
      <c r="OF295"/>
      <c r="OG295"/>
      <c r="OH295"/>
      <c r="OI295"/>
      <c r="OJ295"/>
      <c r="OK295"/>
      <c r="OL295"/>
      <c r="OM295"/>
      <c r="ON295"/>
      <c r="OO295"/>
      <c r="OP295"/>
      <c r="OQ295"/>
      <c r="OR295"/>
      <c r="OS295"/>
      <c r="OT295"/>
      <c r="OU295"/>
      <c r="OV295"/>
      <c r="OW295"/>
      <c r="OX295"/>
      <c r="OY295"/>
      <c r="OZ295"/>
      <c r="PA295"/>
      <c r="PB295"/>
      <c r="PC295"/>
      <c r="PD295"/>
      <c r="PE295"/>
      <c r="PF295"/>
      <c r="PG295"/>
      <c r="PH295"/>
      <c r="PI295"/>
      <c r="PJ295"/>
      <c r="PK295"/>
      <c r="PL295"/>
      <c r="PM295"/>
      <c r="PN295"/>
      <c r="PO295"/>
      <c r="PP295"/>
      <c r="PQ295"/>
      <c r="PR295"/>
      <c r="PS295"/>
      <c r="PT295"/>
      <c r="PU295"/>
      <c r="PV295"/>
      <c r="PW295"/>
      <c r="PX295"/>
      <c r="PY295"/>
      <c r="PZ295"/>
      <c r="QA295"/>
      <c r="QB295"/>
      <c r="QC295"/>
      <c r="QD295"/>
      <c r="QE295"/>
      <c r="QF295"/>
      <c r="QG295"/>
      <c r="QH295"/>
      <c r="QI295"/>
      <c r="QJ295"/>
      <c r="QK295"/>
      <c r="QL295"/>
      <c r="QM295"/>
      <c r="QN295"/>
      <c r="QO295"/>
      <c r="QP295"/>
      <c r="QQ295"/>
      <c r="QR295"/>
      <c r="QS295"/>
      <c r="QT295"/>
      <c r="QU295"/>
      <c r="QV295"/>
      <c r="QW295"/>
      <c r="QX295"/>
      <c r="QY295"/>
      <c r="QZ295"/>
      <c r="RA295"/>
      <c r="RB295"/>
      <c r="RC295"/>
      <c r="RD295"/>
      <c r="RE295"/>
      <c r="RF295"/>
      <c r="RG295"/>
      <c r="RH295"/>
      <c r="RI295"/>
      <c r="RJ295"/>
      <c r="RK295"/>
      <c r="RL295"/>
      <c r="RM295"/>
      <c r="RN295"/>
      <c r="RO295"/>
      <c r="RP295"/>
      <c r="RQ295"/>
      <c r="RR295"/>
      <c r="RS295"/>
      <c r="RT295"/>
      <c r="RU295"/>
      <c r="RV295"/>
      <c r="RW295"/>
      <c r="RX295"/>
      <c r="RY295"/>
      <c r="RZ295"/>
      <c r="SA295"/>
      <c r="SB295"/>
      <c r="SC295"/>
      <c r="SD295"/>
      <c r="SE295"/>
      <c r="SF295"/>
      <c r="SG295"/>
      <c r="SH295"/>
      <c r="SI295"/>
      <c r="SJ295"/>
      <c r="SK295"/>
      <c r="SL295"/>
      <c r="SM295"/>
      <c r="SN295"/>
      <c r="SO295"/>
      <c r="SP295"/>
      <c r="SQ295"/>
      <c r="SR295"/>
      <c r="SS295"/>
      <c r="ST295"/>
      <c r="SU295"/>
      <c r="SV295"/>
      <c r="SW295"/>
      <c r="SX295"/>
      <c r="SY295"/>
      <c r="SZ295"/>
      <c r="TA295"/>
      <c r="TB295"/>
      <c r="TC295"/>
      <c r="TD295"/>
      <c r="TE295"/>
      <c r="TF295"/>
      <c r="TG295"/>
      <c r="TH295"/>
      <c r="TI295"/>
      <c r="TJ295"/>
      <c r="TK295"/>
      <c r="TL295"/>
      <c r="TM295"/>
      <c r="TN295"/>
      <c r="TO295"/>
      <c r="TP295"/>
      <c r="TQ295"/>
      <c r="TR295"/>
      <c r="TS295"/>
      <c r="TT295"/>
      <c r="TU295"/>
      <c r="TV295"/>
      <c r="TW295"/>
      <c r="TX295"/>
      <c r="TY295"/>
      <c r="TZ295"/>
      <c r="UA295"/>
      <c r="UB295"/>
      <c r="UC295"/>
      <c r="UD295"/>
      <c r="UE295"/>
      <c r="UF295"/>
      <c r="UG295"/>
      <c r="UH295"/>
      <c r="UI295"/>
      <c r="UJ295"/>
      <c r="UK295"/>
      <c r="UL295"/>
      <c r="UM295"/>
      <c r="UN295"/>
      <c r="UO295"/>
      <c r="UP295"/>
      <c r="UQ295"/>
      <c r="UR295"/>
      <c r="US295"/>
      <c r="UT295"/>
      <c r="UU295"/>
      <c r="UV295"/>
      <c r="UW295"/>
      <c r="UX295"/>
      <c r="UY295"/>
      <c r="UZ295"/>
      <c r="VA295"/>
      <c r="VB295"/>
      <c r="VC295"/>
      <c r="VD295"/>
      <c r="VE295"/>
      <c r="VF295"/>
      <c r="VG295"/>
      <c r="VH295"/>
      <c r="VI295"/>
      <c r="VJ295"/>
      <c r="VK295"/>
      <c r="VL295"/>
      <c r="VM295"/>
      <c r="VN295"/>
      <c r="VO295"/>
      <c r="VP295"/>
      <c r="VQ295"/>
      <c r="VR295"/>
      <c r="VS295"/>
      <c r="VT295"/>
      <c r="VU295"/>
      <c r="VV295"/>
      <c r="VW295"/>
      <c r="VX295"/>
      <c r="VY295"/>
      <c r="VZ295"/>
      <c r="WA295"/>
      <c r="WB295"/>
      <c r="WC295"/>
      <c r="WD295"/>
      <c r="WE295"/>
      <c r="WF295"/>
      <c r="WG295"/>
      <c r="WH295"/>
      <c r="WI295"/>
      <c r="WJ295"/>
      <c r="WK295"/>
      <c r="WL295"/>
      <c r="WM295"/>
      <c r="WN295"/>
      <c r="WO295"/>
      <c r="WP295"/>
      <c r="WQ295"/>
      <c r="WR295"/>
      <c r="WS295"/>
      <c r="WT295"/>
      <c r="WU295"/>
      <c r="WV295"/>
      <c r="WW295"/>
      <c r="WX295"/>
      <c r="WY295"/>
      <c r="WZ295"/>
      <c r="XA295"/>
      <c r="XB295"/>
      <c r="XC295"/>
      <c r="XD295"/>
      <c r="XE295"/>
      <c r="XF295"/>
      <c r="XG295"/>
      <c r="XH295"/>
      <c r="XI295"/>
      <c r="XJ295"/>
      <c r="XK295"/>
      <c r="XL295"/>
      <c r="XM295"/>
      <c r="XN295"/>
      <c r="XO295"/>
      <c r="XP295"/>
      <c r="XQ295"/>
      <c r="XR295"/>
      <c r="XS295"/>
      <c r="XT295"/>
      <c r="XU295"/>
      <c r="XV295"/>
      <c r="XW295"/>
      <c r="XX295"/>
      <c r="XY295"/>
      <c r="XZ295"/>
      <c r="YA295"/>
      <c r="YB295"/>
      <c r="YC295"/>
      <c r="YD295"/>
      <c r="YE295"/>
      <c r="YF295"/>
      <c r="YG295"/>
      <c r="YH295"/>
      <c r="YI295"/>
      <c r="YJ295"/>
      <c r="YK295"/>
      <c r="YL295"/>
      <c r="YM295"/>
      <c r="YN295"/>
      <c r="YO295"/>
      <c r="YP295"/>
      <c r="YQ295"/>
      <c r="YR295"/>
      <c r="YS295"/>
      <c r="YT295"/>
      <c r="YU295"/>
      <c r="YV295"/>
      <c r="YW295"/>
      <c r="YX295"/>
      <c r="YY295"/>
      <c r="YZ295"/>
      <c r="ZA295"/>
      <c r="ZB295"/>
      <c r="ZC295"/>
      <c r="ZD295"/>
      <c r="ZE295"/>
      <c r="ZF295"/>
      <c r="ZG295"/>
      <c r="ZH295"/>
      <c r="ZI295"/>
      <c r="ZJ295"/>
      <c r="ZK295"/>
      <c r="ZL295"/>
      <c r="ZM295"/>
      <c r="ZN295"/>
      <c r="ZO295"/>
      <c r="ZP295"/>
      <c r="ZQ295"/>
      <c r="ZR295"/>
      <c r="ZS295"/>
      <c r="ZT295"/>
      <c r="ZU295"/>
      <c r="ZV295"/>
      <c r="ZW295"/>
      <c r="ZX295"/>
      <c r="ZY295"/>
      <c r="ZZ295" s="52"/>
      <c r="AAA295" s="192"/>
      <c r="AAD295" s="90"/>
      <c r="AAE295" s="520">
        <f t="shared" si="233"/>
        <v>0</v>
      </c>
      <c r="AAF295" s="90" t="s">
        <v>0</v>
      </c>
      <c r="AAG295" s="73">
        <f t="shared" ref="AAG295:AAG297" si="240">G294</f>
        <v>2</v>
      </c>
      <c r="AAH295" s="73">
        <f>G295</f>
        <v>2</v>
      </c>
      <c r="AAI295" s="60"/>
      <c r="AAJ295" s="55"/>
      <c r="AAK295" s="92" t="str">
        <f>S.Staff.Lead&amp;" submits Web Request to post materials"</f>
        <v>AndreaRW submits Web Request to post materials</v>
      </c>
      <c r="AAL295" s="90"/>
    </row>
    <row r="296" spans="1:714" s="23" customFormat="1" ht="15" hidden="1" customHeight="1" outlineLevel="3">
      <c r="A296" s="171"/>
      <c r="B296" s="665" t="s">
        <v>159</v>
      </c>
      <c r="C296" s="425" t="s">
        <v>0</v>
      </c>
      <c r="D296" s="380"/>
      <c r="E296" s="342">
        <f>NETWORKDAYS(G296,H296,S.DDL_DEQClosed)</f>
        <v>1</v>
      </c>
      <c r="F296" s="457">
        <f t="shared" ca="1" si="239"/>
        <v>0</v>
      </c>
      <c r="G296" s="451">
        <f t="shared" si="236"/>
        <v>2</v>
      </c>
      <c r="H296" s="343">
        <f t="shared" si="237"/>
        <v>2</v>
      </c>
      <c r="I296" s="244"/>
      <c r="J296" s="193"/>
      <c r="K296" s="193"/>
      <c r="L296" s="46"/>
      <c r="M296" s="46"/>
      <c r="N296" s="46"/>
      <c r="O296" s="46"/>
      <c r="P296" s="46"/>
      <c r="Q296" s="46"/>
      <c r="R296" s="46"/>
      <c r="S296" s="46"/>
      <c r="T296" s="46"/>
      <c r="U296" s="46"/>
      <c r="V296" s="46"/>
      <c r="W296" s="46"/>
      <c r="X296" s="46"/>
      <c r="Y296" s="46"/>
      <c r="Z296" s="46"/>
      <c r="AA296" s="46"/>
      <c r="AB296" s="46"/>
      <c r="AC296" s="46"/>
      <c r="AD296" s="46"/>
      <c r="AE296" s="46"/>
      <c r="AF296" s="46"/>
      <c r="AG296" s="46"/>
      <c r="AH296" s="46"/>
      <c r="AI296" s="46"/>
      <c r="AJ296" s="46"/>
      <c r="AK296" s="46"/>
      <c r="AL296" s="46"/>
      <c r="AM296" s="46"/>
      <c r="AN296" s="46"/>
      <c r="AO296" s="46"/>
      <c r="AP296" s="46"/>
      <c r="AQ296" s="46"/>
      <c r="AR296" s="46"/>
      <c r="AS296" s="46"/>
      <c r="AT296" s="46"/>
      <c r="AU296" s="46"/>
      <c r="AV296" s="46"/>
      <c r="AW296" s="46"/>
      <c r="AX296" s="46"/>
      <c r="AY296" s="46"/>
      <c r="AZ296" s="46"/>
      <c r="BA296" s="46"/>
      <c r="BB296" s="46"/>
      <c r="BC296" s="46"/>
      <c r="BD296" s="46"/>
      <c r="BE296" s="46"/>
      <c r="BF296" s="46"/>
      <c r="BG296" s="46"/>
      <c r="BH296" s="46"/>
      <c r="BI296" s="46"/>
      <c r="BJ296" s="46"/>
      <c r="BK296" s="46"/>
      <c r="BL296" s="46"/>
      <c r="BM296" s="46"/>
      <c r="BN296" s="46"/>
      <c r="BO296" s="46"/>
      <c r="BP296" s="46"/>
      <c r="BQ296" s="46"/>
      <c r="BR296" s="46"/>
      <c r="BS296" s="46"/>
      <c r="BT296" s="46"/>
      <c r="BU296" s="46"/>
      <c r="BV296" s="46"/>
      <c r="BW296" s="46"/>
      <c r="BX296" s="46"/>
      <c r="BY296" s="46"/>
      <c r="BZ296" s="46"/>
      <c r="CA296" s="46"/>
      <c r="CB296" s="46"/>
      <c r="CC296" s="46"/>
      <c r="CD296" s="46"/>
      <c r="CE296" s="46"/>
      <c r="CF296" s="46"/>
      <c r="CG296" s="46"/>
      <c r="CH296" s="46"/>
      <c r="CI296" s="46"/>
      <c r="CJ296" s="46"/>
      <c r="CK296" s="46"/>
      <c r="CL296" s="46"/>
      <c r="CM296" s="46"/>
      <c r="CN296" s="46"/>
      <c r="CO296" s="46"/>
      <c r="CP296" s="46"/>
      <c r="CQ296" s="46"/>
      <c r="CR296" s="46"/>
      <c r="CS296" s="46"/>
      <c r="CT296" s="46"/>
      <c r="CU296" s="46"/>
      <c r="CV296" s="46"/>
      <c r="CW296" s="46"/>
      <c r="CX296" s="46"/>
      <c r="CY296" s="46"/>
      <c r="CZ296" s="46"/>
      <c r="DA296" s="46"/>
      <c r="DB296" s="46"/>
      <c r="DC296" s="46"/>
      <c r="DD296" s="46"/>
      <c r="DE296" s="46"/>
      <c r="DF296" s="46"/>
      <c r="DG296" s="46"/>
      <c r="DH296" s="46"/>
      <c r="DI296" s="46"/>
      <c r="DJ296" s="46"/>
      <c r="DK296" s="46"/>
      <c r="DL296" s="46"/>
      <c r="DM296" s="46"/>
      <c r="DN296" s="46"/>
      <c r="DO296" s="46"/>
      <c r="DP296" s="46"/>
      <c r="DQ296"/>
      <c r="DR296"/>
      <c r="DS296"/>
      <c r="DT296"/>
      <c r="DU296"/>
      <c r="DV296"/>
      <c r="DW296"/>
      <c r="DX296"/>
      <c r="DY296"/>
      <c r="DZ296"/>
      <c r="EA296"/>
      <c r="EB296"/>
      <c r="EC296"/>
      <c r="ED296"/>
      <c r="EE296"/>
      <c r="EF296"/>
      <c r="EG296"/>
      <c r="EH296"/>
      <c r="EI296"/>
      <c r="EJ296"/>
      <c r="EK296"/>
      <c r="EL296"/>
      <c r="EM296"/>
      <c r="EN296"/>
      <c r="EO296"/>
      <c r="EP296"/>
      <c r="EQ296"/>
      <c r="ER296"/>
      <c r="ES296"/>
      <c r="ET296"/>
      <c r="EU296"/>
      <c r="EV296"/>
      <c r="EW296"/>
      <c r="EX296"/>
      <c r="EY296"/>
      <c r="EZ296"/>
      <c r="FA296"/>
      <c r="FB296"/>
      <c r="FC296"/>
      <c r="FD296"/>
      <c r="FE296"/>
      <c r="FF296"/>
      <c r="FG296"/>
      <c r="FH296"/>
      <c r="FI296"/>
      <c r="FJ296"/>
      <c r="FK296"/>
      <c r="FL296"/>
      <c r="FM296"/>
      <c r="FN296"/>
      <c r="FO296"/>
      <c r="FP296"/>
      <c r="FQ296"/>
      <c r="FR296"/>
      <c r="FS296"/>
      <c r="FT296"/>
      <c r="FU296"/>
      <c r="FV296"/>
      <c r="FW296"/>
      <c r="FX296"/>
      <c r="FY296"/>
      <c r="FZ296"/>
      <c r="GA296"/>
      <c r="GB296"/>
      <c r="GC296"/>
      <c r="GD296"/>
      <c r="GE296"/>
      <c r="GF296"/>
      <c r="GG296"/>
      <c r="GH296"/>
      <c r="GI296"/>
      <c r="GJ296"/>
      <c r="GK296"/>
      <c r="GL296"/>
      <c r="GM296"/>
      <c r="GN296"/>
      <c r="GO296"/>
      <c r="GP296"/>
      <c r="GQ296"/>
      <c r="GR296"/>
      <c r="GS296"/>
      <c r="GT296"/>
      <c r="GU296"/>
      <c r="GV296"/>
      <c r="GW296"/>
      <c r="GX296"/>
      <c r="GY296"/>
      <c r="GZ296"/>
      <c r="HA296"/>
      <c r="HB296"/>
      <c r="HC296"/>
      <c r="HD296"/>
      <c r="HE296"/>
      <c r="HF296"/>
      <c r="HG296"/>
      <c r="HH296"/>
      <c r="HI296"/>
      <c r="HJ296"/>
      <c r="HK296"/>
      <c r="HL296"/>
      <c r="HM296"/>
      <c r="HN296"/>
      <c r="HO296"/>
      <c r="HP296"/>
      <c r="HQ296"/>
      <c r="HR296"/>
      <c r="HS296"/>
      <c r="HT296"/>
      <c r="HU296"/>
      <c r="HV296"/>
      <c r="HW296"/>
      <c r="HX296"/>
      <c r="HY296"/>
      <c r="HZ296"/>
      <c r="IA296"/>
      <c r="IB296"/>
      <c r="IC296"/>
      <c r="ID296"/>
      <c r="IE296"/>
      <c r="IF296"/>
      <c r="IG296"/>
      <c r="IH296"/>
      <c r="II296"/>
      <c r="IJ296"/>
      <c r="IK296"/>
      <c r="IL296"/>
      <c r="IM296"/>
      <c r="IN296"/>
      <c r="IO296"/>
      <c r="IP296"/>
      <c r="IQ296"/>
      <c r="IR296"/>
      <c r="IS296"/>
      <c r="IT296"/>
      <c r="IU296"/>
      <c r="IV296"/>
      <c r="IW296"/>
      <c r="IX296"/>
      <c r="IY296"/>
      <c r="IZ296"/>
      <c r="JA296"/>
      <c r="JB296"/>
      <c r="JC296"/>
      <c r="JD296"/>
      <c r="JE296"/>
      <c r="JF296"/>
      <c r="JG296"/>
      <c r="JH296"/>
      <c r="JI296"/>
      <c r="JJ296"/>
      <c r="JK296"/>
      <c r="JL296"/>
      <c r="JM296"/>
      <c r="JN296"/>
      <c r="JO296"/>
      <c r="JP296"/>
      <c r="JQ296"/>
      <c r="JR296"/>
      <c r="JS296"/>
      <c r="JT296"/>
      <c r="JU296"/>
      <c r="JV296"/>
      <c r="JW296"/>
      <c r="JX296"/>
      <c r="JY296"/>
      <c r="JZ296"/>
      <c r="KA296"/>
      <c r="KB296"/>
      <c r="KC296"/>
      <c r="KD296"/>
      <c r="KE296"/>
      <c r="KF296"/>
      <c r="KG296"/>
      <c r="KH296"/>
      <c r="KI296"/>
      <c r="KJ296"/>
      <c r="KK296"/>
      <c r="KL296"/>
      <c r="KM296"/>
      <c r="KN296"/>
      <c r="KO296"/>
      <c r="KP296"/>
      <c r="KQ296"/>
      <c r="KR296"/>
      <c r="KS296"/>
      <c r="KT296"/>
      <c r="KU296"/>
      <c r="KV296"/>
      <c r="KW296"/>
      <c r="KX296"/>
      <c r="KY296"/>
      <c r="KZ296"/>
      <c r="LA296"/>
      <c r="LB296"/>
      <c r="LC296"/>
      <c r="LD296"/>
      <c r="LE296"/>
      <c r="LF296"/>
      <c r="LG296"/>
      <c r="LH296"/>
      <c r="LI296"/>
      <c r="LJ296"/>
      <c r="LK296"/>
      <c r="LL296"/>
      <c r="LM296"/>
      <c r="LN296"/>
      <c r="LO296"/>
      <c r="LP296"/>
      <c r="LQ296"/>
      <c r="LR296"/>
      <c r="LS296"/>
      <c r="LT296"/>
      <c r="LU296"/>
      <c r="LV296"/>
      <c r="LW296"/>
      <c r="LX296"/>
      <c r="LY296"/>
      <c r="LZ296"/>
      <c r="MA296"/>
      <c r="MB296"/>
      <c r="MC296"/>
      <c r="MD296"/>
      <c r="ME296"/>
      <c r="MF296"/>
      <c r="MG296"/>
      <c r="MH296"/>
      <c r="MI296"/>
      <c r="MJ296"/>
      <c r="MK296"/>
      <c r="ML296"/>
      <c r="MM296"/>
      <c r="MN296"/>
      <c r="MO296"/>
      <c r="MP296"/>
      <c r="MQ296"/>
      <c r="MR296"/>
      <c r="MS296"/>
      <c r="MT296"/>
      <c r="MU296"/>
      <c r="MV296"/>
      <c r="MW296"/>
      <c r="MX296"/>
      <c r="MY296"/>
      <c r="MZ296"/>
      <c r="NA296"/>
      <c r="NB296"/>
      <c r="NC296"/>
      <c r="ND296"/>
      <c r="NE296"/>
      <c r="NF296"/>
      <c r="NG296"/>
      <c r="NH296"/>
      <c r="NI296"/>
      <c r="NJ296"/>
      <c r="NK296"/>
      <c r="NL296"/>
      <c r="NM296"/>
      <c r="NN296"/>
      <c r="NO296"/>
      <c r="NP296"/>
      <c r="NQ296"/>
      <c r="NR296"/>
      <c r="NS296"/>
      <c r="NT296"/>
      <c r="NU296"/>
      <c r="NV296"/>
      <c r="NW296"/>
      <c r="NX296"/>
      <c r="NY296"/>
      <c r="NZ296"/>
      <c r="OA296"/>
      <c r="OB296"/>
      <c r="OC296"/>
      <c r="OD296"/>
      <c r="OE296"/>
      <c r="OF296"/>
      <c r="OG296"/>
      <c r="OH296"/>
      <c r="OI296"/>
      <c r="OJ296"/>
      <c r="OK296"/>
      <c r="OL296"/>
      <c r="OM296"/>
      <c r="ON296"/>
      <c r="OO296"/>
      <c r="OP296"/>
      <c r="OQ296"/>
      <c r="OR296"/>
      <c r="OS296"/>
      <c r="OT296"/>
      <c r="OU296"/>
      <c r="OV296"/>
      <c r="OW296"/>
      <c r="OX296"/>
      <c r="OY296"/>
      <c r="OZ296"/>
      <c r="PA296"/>
      <c r="PB296"/>
      <c r="PC296"/>
      <c r="PD296"/>
      <c r="PE296"/>
      <c r="PF296"/>
      <c r="PG296"/>
      <c r="PH296"/>
      <c r="PI296"/>
      <c r="PJ296"/>
      <c r="PK296"/>
      <c r="PL296"/>
      <c r="PM296"/>
      <c r="PN296"/>
      <c r="PO296"/>
      <c r="PP296"/>
      <c r="PQ296"/>
      <c r="PR296"/>
      <c r="PS296"/>
      <c r="PT296"/>
      <c r="PU296"/>
      <c r="PV296"/>
      <c r="PW296"/>
      <c r="PX296"/>
      <c r="PY296"/>
      <c r="PZ296"/>
      <c r="QA296"/>
      <c r="QB296"/>
      <c r="QC296"/>
      <c r="QD296"/>
      <c r="QE296"/>
      <c r="QF296"/>
      <c r="QG296"/>
      <c r="QH296"/>
      <c r="QI296"/>
      <c r="QJ296"/>
      <c r="QK296"/>
      <c r="QL296"/>
      <c r="QM296"/>
      <c r="QN296"/>
      <c r="QO296"/>
      <c r="QP296"/>
      <c r="QQ296"/>
      <c r="QR296"/>
      <c r="QS296"/>
      <c r="QT296"/>
      <c r="QU296"/>
      <c r="QV296"/>
      <c r="QW296"/>
      <c r="QX296"/>
      <c r="QY296"/>
      <c r="QZ296"/>
      <c r="RA296"/>
      <c r="RB296"/>
      <c r="RC296"/>
      <c r="RD296"/>
      <c r="RE296"/>
      <c r="RF296"/>
      <c r="RG296"/>
      <c r="RH296"/>
      <c r="RI296"/>
      <c r="RJ296"/>
      <c r="RK296"/>
      <c r="RL296"/>
      <c r="RM296"/>
      <c r="RN296"/>
      <c r="RO296"/>
      <c r="RP296"/>
      <c r="RQ296"/>
      <c r="RR296"/>
      <c r="RS296"/>
      <c r="RT296"/>
      <c r="RU296"/>
      <c r="RV296"/>
      <c r="RW296"/>
      <c r="RX296"/>
      <c r="RY296"/>
      <c r="RZ296"/>
      <c r="SA296"/>
      <c r="SB296"/>
      <c r="SC296"/>
      <c r="SD296"/>
      <c r="SE296"/>
      <c r="SF296"/>
      <c r="SG296"/>
      <c r="SH296"/>
      <c r="SI296"/>
      <c r="SJ296"/>
      <c r="SK296"/>
      <c r="SL296"/>
      <c r="SM296"/>
      <c r="SN296"/>
      <c r="SO296"/>
      <c r="SP296"/>
      <c r="SQ296"/>
      <c r="SR296"/>
      <c r="SS296"/>
      <c r="ST296"/>
      <c r="SU296"/>
      <c r="SV296"/>
      <c r="SW296"/>
      <c r="SX296"/>
      <c r="SY296"/>
      <c r="SZ296"/>
      <c r="TA296"/>
      <c r="TB296"/>
      <c r="TC296"/>
      <c r="TD296"/>
      <c r="TE296"/>
      <c r="TF296"/>
      <c r="TG296"/>
      <c r="TH296"/>
      <c r="TI296"/>
      <c r="TJ296"/>
      <c r="TK296"/>
      <c r="TL296"/>
      <c r="TM296"/>
      <c r="TN296"/>
      <c r="TO296"/>
      <c r="TP296"/>
      <c r="TQ296"/>
      <c r="TR296"/>
      <c r="TS296"/>
      <c r="TT296"/>
      <c r="TU296"/>
      <c r="TV296"/>
      <c r="TW296"/>
      <c r="TX296"/>
      <c r="TY296"/>
      <c r="TZ296"/>
      <c r="UA296"/>
      <c r="UB296"/>
      <c r="UC296"/>
      <c r="UD296"/>
      <c r="UE296"/>
      <c r="UF296"/>
      <c r="UG296"/>
      <c r="UH296"/>
      <c r="UI296"/>
      <c r="UJ296"/>
      <c r="UK296"/>
      <c r="UL296"/>
      <c r="UM296"/>
      <c r="UN296"/>
      <c r="UO296"/>
      <c r="UP296"/>
      <c r="UQ296"/>
      <c r="UR296"/>
      <c r="US296"/>
      <c r="UT296"/>
      <c r="UU296"/>
      <c r="UV296"/>
      <c r="UW296"/>
      <c r="UX296"/>
      <c r="UY296"/>
      <c r="UZ296"/>
      <c r="VA296"/>
      <c r="VB296"/>
      <c r="VC296"/>
      <c r="VD296"/>
      <c r="VE296"/>
      <c r="VF296"/>
      <c r="VG296"/>
      <c r="VH296"/>
      <c r="VI296"/>
      <c r="VJ296"/>
      <c r="VK296"/>
      <c r="VL296"/>
      <c r="VM296"/>
      <c r="VN296"/>
      <c r="VO296"/>
      <c r="VP296"/>
      <c r="VQ296"/>
      <c r="VR296"/>
      <c r="VS296"/>
      <c r="VT296"/>
      <c r="VU296"/>
      <c r="VV296"/>
      <c r="VW296"/>
      <c r="VX296"/>
      <c r="VY296"/>
      <c r="VZ296"/>
      <c r="WA296"/>
      <c r="WB296"/>
      <c r="WC296"/>
      <c r="WD296"/>
      <c r="WE296"/>
      <c r="WF296"/>
      <c r="WG296"/>
      <c r="WH296"/>
      <c r="WI296"/>
      <c r="WJ296"/>
      <c r="WK296"/>
      <c r="WL296"/>
      <c r="WM296"/>
      <c r="WN296"/>
      <c r="WO296"/>
      <c r="WP296"/>
      <c r="WQ296"/>
      <c r="WR296"/>
      <c r="WS296"/>
      <c r="WT296"/>
      <c r="WU296"/>
      <c r="WV296"/>
      <c r="WW296"/>
      <c r="WX296"/>
      <c r="WY296"/>
      <c r="WZ296"/>
      <c r="XA296"/>
      <c r="XB296"/>
      <c r="XC296"/>
      <c r="XD296"/>
      <c r="XE296"/>
      <c r="XF296"/>
      <c r="XG296"/>
      <c r="XH296"/>
      <c r="XI296"/>
      <c r="XJ296"/>
      <c r="XK296"/>
      <c r="XL296"/>
      <c r="XM296"/>
      <c r="XN296"/>
      <c r="XO296"/>
      <c r="XP296"/>
      <c r="XQ296"/>
      <c r="XR296"/>
      <c r="XS296"/>
      <c r="XT296"/>
      <c r="XU296"/>
      <c r="XV296"/>
      <c r="XW296"/>
      <c r="XX296"/>
      <c r="XY296"/>
      <c r="XZ296"/>
      <c r="YA296"/>
      <c r="YB296"/>
      <c r="YC296"/>
      <c r="YD296"/>
      <c r="YE296"/>
      <c r="YF296"/>
      <c r="YG296"/>
      <c r="YH296"/>
      <c r="YI296"/>
      <c r="YJ296"/>
      <c r="YK296"/>
      <c r="YL296"/>
      <c r="YM296"/>
      <c r="YN296"/>
      <c r="YO296"/>
      <c r="YP296"/>
      <c r="YQ296"/>
      <c r="YR296"/>
      <c r="YS296"/>
      <c r="YT296"/>
      <c r="YU296"/>
      <c r="YV296"/>
      <c r="YW296"/>
      <c r="YX296"/>
      <c r="YY296"/>
      <c r="YZ296"/>
      <c r="ZA296"/>
      <c r="ZB296"/>
      <c r="ZC296"/>
      <c r="ZD296"/>
      <c r="ZE296"/>
      <c r="ZF296"/>
      <c r="ZG296"/>
      <c r="ZH296"/>
      <c r="ZI296"/>
      <c r="ZJ296"/>
      <c r="ZK296"/>
      <c r="ZL296"/>
      <c r="ZM296"/>
      <c r="ZN296"/>
      <c r="ZO296"/>
      <c r="ZP296"/>
      <c r="ZQ296"/>
      <c r="ZR296"/>
      <c r="ZS296"/>
      <c r="ZT296"/>
      <c r="ZU296"/>
      <c r="ZV296"/>
      <c r="ZW296"/>
      <c r="ZX296"/>
      <c r="ZY296"/>
      <c r="ZZ296" s="52"/>
      <c r="AAA296" s="192"/>
      <c r="AAD296" s="90"/>
      <c r="AAE296" s="520">
        <f t="shared" si="233"/>
        <v>0</v>
      </c>
      <c r="AAF296" s="90"/>
      <c r="AAG296" s="73">
        <f t="shared" si="240"/>
        <v>2</v>
      </c>
      <c r="AAH296" s="73">
        <f>G296</f>
        <v>2</v>
      </c>
      <c r="AAI296" s="72"/>
      <c r="AAJ296" s="72"/>
      <c r="AAK296" s="55"/>
      <c r="AAL296" s="90"/>
    </row>
    <row r="297" spans="1:714" s="23" customFormat="1" ht="15" hidden="1" customHeight="1" outlineLevel="2">
      <c r="A297" s="171"/>
      <c r="B297" s="486" t="str">
        <f>AAK297</f>
        <v>AndreaRW sends meeting notice with link to Web page</v>
      </c>
      <c r="C297" s="425" t="s">
        <v>0</v>
      </c>
      <c r="D297" s="380"/>
      <c r="E297" s="342">
        <f>NETWORKDAYS(G297,H297,S.DDL_DEQClosed)</f>
        <v>1</v>
      </c>
      <c r="F297" s="457">
        <f t="shared" ca="1" si="239"/>
        <v>0</v>
      </c>
      <c r="G297" s="451">
        <f t="shared" si="236"/>
        <v>2</v>
      </c>
      <c r="H297" s="343">
        <f t="shared" ref="H297:H300" si="241">AAH297</f>
        <v>2</v>
      </c>
      <c r="I297" s="244"/>
      <c r="J297" s="193"/>
      <c r="K297" s="193"/>
      <c r="L297" s="46"/>
      <c r="M297" s="46"/>
      <c r="N297" s="46"/>
      <c r="O297" s="46"/>
      <c r="P297" s="46"/>
      <c r="Q297" s="46"/>
      <c r="R297" s="46"/>
      <c r="S297" s="46"/>
      <c r="T297" s="46"/>
      <c r="U297" s="46"/>
      <c r="V297" s="46"/>
      <c r="W297" s="46"/>
      <c r="X297" s="46"/>
      <c r="Y297" s="46"/>
      <c r="Z297" s="46"/>
      <c r="AA297" s="46"/>
      <c r="AB297" s="46"/>
      <c r="AC297" s="46"/>
      <c r="AD297" s="46"/>
      <c r="AE297" s="46"/>
      <c r="AF297" s="46"/>
      <c r="AG297" s="46"/>
      <c r="AH297" s="46"/>
      <c r="AI297" s="46"/>
      <c r="AJ297" s="46"/>
      <c r="AK297" s="46"/>
      <c r="AL297" s="46"/>
      <c r="AM297" s="46"/>
      <c r="AN297" s="46"/>
      <c r="AO297" s="46"/>
      <c r="AP297" s="46"/>
      <c r="AQ297" s="46"/>
      <c r="AR297" s="46"/>
      <c r="AS297" s="46"/>
      <c r="AT297" s="46"/>
      <c r="AU297" s="46"/>
      <c r="AV297" s="46"/>
      <c r="AW297" s="46"/>
      <c r="AX297" s="46"/>
      <c r="AY297" s="46"/>
      <c r="AZ297" s="46"/>
      <c r="BA297" s="46"/>
      <c r="BB297" s="46"/>
      <c r="BC297" s="46"/>
      <c r="BD297" s="46"/>
      <c r="BE297" s="46"/>
      <c r="BF297" s="46"/>
      <c r="BG297" s="46"/>
      <c r="BH297" s="46"/>
      <c r="BI297" s="46"/>
      <c r="BJ297" s="46"/>
      <c r="BK297" s="46"/>
      <c r="BL297" s="46"/>
      <c r="BM297" s="46"/>
      <c r="BN297" s="46"/>
      <c r="BO297" s="46"/>
      <c r="BP297" s="46"/>
      <c r="BQ297" s="46"/>
      <c r="BR297" s="46"/>
      <c r="BS297" s="46"/>
      <c r="BT297" s="46"/>
      <c r="BU297" s="46"/>
      <c r="BV297" s="46"/>
      <c r="BW297" s="46"/>
      <c r="BX297" s="46"/>
      <c r="BY297" s="46"/>
      <c r="BZ297" s="46"/>
      <c r="CA297" s="46"/>
      <c r="CB297" s="46"/>
      <c r="CC297" s="46"/>
      <c r="CD297" s="46"/>
      <c r="CE297" s="46"/>
      <c r="CF297" s="46"/>
      <c r="CG297" s="46"/>
      <c r="CH297" s="46"/>
      <c r="CI297" s="46"/>
      <c r="CJ297" s="46"/>
      <c r="CK297" s="46"/>
      <c r="CL297" s="46"/>
      <c r="CM297" s="46"/>
      <c r="CN297" s="46"/>
      <c r="CO297" s="46"/>
      <c r="CP297" s="46"/>
      <c r="CQ297" s="46"/>
      <c r="CR297" s="46"/>
      <c r="CS297" s="46"/>
      <c r="CT297" s="46"/>
      <c r="CU297" s="46"/>
      <c r="CV297" s="46"/>
      <c r="CW297" s="46"/>
      <c r="CX297" s="46"/>
      <c r="CY297" s="46"/>
      <c r="CZ297" s="46"/>
      <c r="DA297" s="46"/>
      <c r="DB297" s="46"/>
      <c r="DC297" s="46"/>
      <c r="DD297" s="46"/>
      <c r="DE297" s="46"/>
      <c r="DF297" s="46"/>
      <c r="DG297" s="46"/>
      <c r="DH297" s="46"/>
      <c r="DI297" s="46"/>
      <c r="DJ297" s="46"/>
      <c r="DK297" s="46"/>
      <c r="DL297" s="46"/>
      <c r="DM297" s="46"/>
      <c r="DN297" s="46"/>
      <c r="DO297" s="46"/>
      <c r="DP297" s="46"/>
      <c r="DQ297"/>
      <c r="DR297"/>
      <c r="DS297"/>
      <c r="DT297"/>
      <c r="DU297"/>
      <c r="DV297"/>
      <c r="DW297"/>
      <c r="DX297"/>
      <c r="DY297"/>
      <c r="DZ297"/>
      <c r="EA297"/>
      <c r="EB297"/>
      <c r="EC297"/>
      <c r="ED297"/>
      <c r="EE297"/>
      <c r="EF297"/>
      <c r="EG297"/>
      <c r="EH297"/>
      <c r="EI297"/>
      <c r="EJ297"/>
      <c r="EK297"/>
      <c r="EL297"/>
      <c r="EM297"/>
      <c r="EN297"/>
      <c r="EO297"/>
      <c r="EP297"/>
      <c r="EQ297"/>
      <c r="ER297"/>
      <c r="ES297"/>
      <c r="ET297"/>
      <c r="EU297"/>
      <c r="EV297"/>
      <c r="EW297"/>
      <c r="EX297"/>
      <c r="EY297"/>
      <c r="EZ297"/>
      <c r="FA297"/>
      <c r="FB297"/>
      <c r="FC297"/>
      <c r="FD297"/>
      <c r="FE297"/>
      <c r="FF297"/>
      <c r="FG297"/>
      <c r="FH297"/>
      <c r="FI297"/>
      <c r="FJ297"/>
      <c r="FK297"/>
      <c r="FL297"/>
      <c r="FM297"/>
      <c r="FN297"/>
      <c r="FO297"/>
      <c r="FP297"/>
      <c r="FQ297"/>
      <c r="FR297"/>
      <c r="FS297"/>
      <c r="FT297"/>
      <c r="FU297"/>
      <c r="FV297"/>
      <c r="FW297"/>
      <c r="FX297"/>
      <c r="FY297"/>
      <c r="FZ297"/>
      <c r="GA297"/>
      <c r="GB297"/>
      <c r="GC297"/>
      <c r="GD297"/>
      <c r="GE297"/>
      <c r="GF297"/>
      <c r="GG297"/>
      <c r="GH297"/>
      <c r="GI297"/>
      <c r="GJ297"/>
      <c r="GK297"/>
      <c r="GL297"/>
      <c r="GM297"/>
      <c r="GN297"/>
      <c r="GO297"/>
      <c r="GP297"/>
      <c r="GQ297"/>
      <c r="GR297"/>
      <c r="GS297"/>
      <c r="GT297"/>
      <c r="GU297"/>
      <c r="GV297"/>
      <c r="GW297"/>
      <c r="GX297"/>
      <c r="GY297"/>
      <c r="GZ297"/>
      <c r="HA297"/>
      <c r="HB297"/>
      <c r="HC297"/>
      <c r="HD297"/>
      <c r="HE297"/>
      <c r="HF297"/>
      <c r="HG297"/>
      <c r="HH297"/>
      <c r="HI297"/>
      <c r="HJ297"/>
      <c r="HK297"/>
      <c r="HL297"/>
      <c r="HM297"/>
      <c r="HN297"/>
      <c r="HO297"/>
      <c r="HP297"/>
      <c r="HQ297"/>
      <c r="HR297"/>
      <c r="HS297"/>
      <c r="HT297"/>
      <c r="HU297"/>
      <c r="HV297"/>
      <c r="HW297"/>
      <c r="HX297"/>
      <c r="HY297"/>
      <c r="HZ297"/>
      <c r="IA297"/>
      <c r="IB297"/>
      <c r="IC297"/>
      <c r="ID297"/>
      <c r="IE297"/>
      <c r="IF297"/>
      <c r="IG297"/>
      <c r="IH297"/>
      <c r="II297"/>
      <c r="IJ297"/>
      <c r="IK297"/>
      <c r="IL297"/>
      <c r="IM297"/>
      <c r="IN297"/>
      <c r="IO297"/>
      <c r="IP297"/>
      <c r="IQ297"/>
      <c r="IR297"/>
      <c r="IS297"/>
      <c r="IT297"/>
      <c r="IU297"/>
      <c r="IV297"/>
      <c r="IW297"/>
      <c r="IX297"/>
      <c r="IY297"/>
      <c r="IZ297"/>
      <c r="JA297"/>
      <c r="JB297"/>
      <c r="JC297"/>
      <c r="JD297"/>
      <c r="JE297"/>
      <c r="JF297"/>
      <c r="JG297"/>
      <c r="JH297"/>
      <c r="JI297"/>
      <c r="JJ297"/>
      <c r="JK297"/>
      <c r="JL297"/>
      <c r="JM297"/>
      <c r="JN297"/>
      <c r="JO297"/>
      <c r="JP297"/>
      <c r="JQ297"/>
      <c r="JR297"/>
      <c r="JS297"/>
      <c r="JT297"/>
      <c r="JU297"/>
      <c r="JV297"/>
      <c r="JW297"/>
      <c r="JX297"/>
      <c r="JY297"/>
      <c r="JZ297"/>
      <c r="KA297"/>
      <c r="KB297"/>
      <c r="KC297"/>
      <c r="KD297"/>
      <c r="KE297"/>
      <c r="KF297"/>
      <c r="KG297"/>
      <c r="KH297"/>
      <c r="KI297"/>
      <c r="KJ297"/>
      <c r="KK297"/>
      <c r="KL297"/>
      <c r="KM297"/>
      <c r="KN297"/>
      <c r="KO297"/>
      <c r="KP297"/>
      <c r="KQ297"/>
      <c r="KR297"/>
      <c r="KS297"/>
      <c r="KT297"/>
      <c r="KU297"/>
      <c r="KV297"/>
      <c r="KW297"/>
      <c r="KX297"/>
      <c r="KY297"/>
      <c r="KZ297"/>
      <c r="LA297"/>
      <c r="LB297"/>
      <c r="LC297"/>
      <c r="LD297"/>
      <c r="LE297"/>
      <c r="LF297"/>
      <c r="LG297"/>
      <c r="LH297"/>
      <c r="LI297"/>
      <c r="LJ297"/>
      <c r="LK297"/>
      <c r="LL297"/>
      <c r="LM297"/>
      <c r="LN297"/>
      <c r="LO297"/>
      <c r="LP297"/>
      <c r="LQ297"/>
      <c r="LR297"/>
      <c r="LS297"/>
      <c r="LT297"/>
      <c r="LU297"/>
      <c r="LV297"/>
      <c r="LW297"/>
      <c r="LX297"/>
      <c r="LY297"/>
      <c r="LZ297"/>
      <c r="MA297"/>
      <c r="MB297"/>
      <c r="MC297"/>
      <c r="MD297"/>
      <c r="ME297"/>
      <c r="MF297"/>
      <c r="MG297"/>
      <c r="MH297"/>
      <c r="MI297"/>
      <c r="MJ297"/>
      <c r="MK297"/>
      <c r="ML297"/>
      <c r="MM297"/>
      <c r="MN297"/>
      <c r="MO297"/>
      <c r="MP297"/>
      <c r="MQ297"/>
      <c r="MR297"/>
      <c r="MS297"/>
      <c r="MT297"/>
      <c r="MU297"/>
      <c r="MV297"/>
      <c r="MW297"/>
      <c r="MX297"/>
      <c r="MY297"/>
      <c r="MZ297"/>
      <c r="NA297"/>
      <c r="NB297"/>
      <c r="NC297"/>
      <c r="ND297"/>
      <c r="NE297"/>
      <c r="NF297"/>
      <c r="NG297"/>
      <c r="NH297"/>
      <c r="NI297"/>
      <c r="NJ297"/>
      <c r="NK297"/>
      <c r="NL297"/>
      <c r="NM297"/>
      <c r="NN297"/>
      <c r="NO297"/>
      <c r="NP297"/>
      <c r="NQ297"/>
      <c r="NR297"/>
      <c r="NS297"/>
      <c r="NT297"/>
      <c r="NU297"/>
      <c r="NV297"/>
      <c r="NW297"/>
      <c r="NX297"/>
      <c r="NY297"/>
      <c r="NZ297"/>
      <c r="OA297"/>
      <c r="OB297"/>
      <c r="OC297"/>
      <c r="OD297"/>
      <c r="OE297"/>
      <c r="OF297"/>
      <c r="OG297"/>
      <c r="OH297"/>
      <c r="OI297"/>
      <c r="OJ297"/>
      <c r="OK297"/>
      <c r="OL297"/>
      <c r="OM297"/>
      <c r="ON297"/>
      <c r="OO297"/>
      <c r="OP297"/>
      <c r="OQ297"/>
      <c r="OR297"/>
      <c r="OS297"/>
      <c r="OT297"/>
      <c r="OU297"/>
      <c r="OV297"/>
      <c r="OW297"/>
      <c r="OX297"/>
      <c r="OY297"/>
      <c r="OZ297"/>
      <c r="PA297"/>
      <c r="PB297"/>
      <c r="PC297"/>
      <c r="PD297"/>
      <c r="PE297"/>
      <c r="PF297"/>
      <c r="PG297"/>
      <c r="PH297"/>
      <c r="PI297"/>
      <c r="PJ297"/>
      <c r="PK297"/>
      <c r="PL297"/>
      <c r="PM297"/>
      <c r="PN297"/>
      <c r="PO297"/>
      <c r="PP297"/>
      <c r="PQ297"/>
      <c r="PR297"/>
      <c r="PS297"/>
      <c r="PT297"/>
      <c r="PU297"/>
      <c r="PV297"/>
      <c r="PW297"/>
      <c r="PX297"/>
      <c r="PY297"/>
      <c r="PZ297"/>
      <c r="QA297"/>
      <c r="QB297"/>
      <c r="QC297"/>
      <c r="QD297"/>
      <c r="QE297"/>
      <c r="QF297"/>
      <c r="QG297"/>
      <c r="QH297"/>
      <c r="QI297"/>
      <c r="QJ297"/>
      <c r="QK297"/>
      <c r="QL297"/>
      <c r="QM297"/>
      <c r="QN297"/>
      <c r="QO297"/>
      <c r="QP297"/>
      <c r="QQ297"/>
      <c r="QR297"/>
      <c r="QS297"/>
      <c r="QT297"/>
      <c r="QU297"/>
      <c r="QV297"/>
      <c r="QW297"/>
      <c r="QX297"/>
      <c r="QY297"/>
      <c r="QZ297"/>
      <c r="RA297"/>
      <c r="RB297"/>
      <c r="RC297"/>
      <c r="RD297"/>
      <c r="RE297"/>
      <c r="RF297"/>
      <c r="RG297"/>
      <c r="RH297"/>
      <c r="RI297"/>
      <c r="RJ297"/>
      <c r="RK297"/>
      <c r="RL297"/>
      <c r="RM297"/>
      <c r="RN297"/>
      <c r="RO297"/>
      <c r="RP297"/>
      <c r="RQ297"/>
      <c r="RR297"/>
      <c r="RS297"/>
      <c r="RT297"/>
      <c r="RU297"/>
      <c r="RV297"/>
      <c r="RW297"/>
      <c r="RX297"/>
      <c r="RY297"/>
      <c r="RZ297"/>
      <c r="SA297"/>
      <c r="SB297"/>
      <c r="SC297"/>
      <c r="SD297"/>
      <c r="SE297"/>
      <c r="SF297"/>
      <c r="SG297"/>
      <c r="SH297"/>
      <c r="SI297"/>
      <c r="SJ297"/>
      <c r="SK297"/>
      <c r="SL297"/>
      <c r="SM297"/>
      <c r="SN297"/>
      <c r="SO297"/>
      <c r="SP297"/>
      <c r="SQ297"/>
      <c r="SR297"/>
      <c r="SS297"/>
      <c r="ST297"/>
      <c r="SU297"/>
      <c r="SV297"/>
      <c r="SW297"/>
      <c r="SX297"/>
      <c r="SY297"/>
      <c r="SZ297"/>
      <c r="TA297"/>
      <c r="TB297"/>
      <c r="TC297"/>
      <c r="TD297"/>
      <c r="TE297"/>
      <c r="TF297"/>
      <c r="TG297"/>
      <c r="TH297"/>
      <c r="TI297"/>
      <c r="TJ297"/>
      <c r="TK297"/>
      <c r="TL297"/>
      <c r="TM297"/>
      <c r="TN297"/>
      <c r="TO297"/>
      <c r="TP297"/>
      <c r="TQ297"/>
      <c r="TR297"/>
      <c r="TS297"/>
      <c r="TT297"/>
      <c r="TU297"/>
      <c r="TV297"/>
      <c r="TW297"/>
      <c r="TX297"/>
      <c r="TY297"/>
      <c r="TZ297"/>
      <c r="UA297"/>
      <c r="UB297"/>
      <c r="UC297"/>
      <c r="UD297"/>
      <c r="UE297"/>
      <c r="UF297"/>
      <c r="UG297"/>
      <c r="UH297"/>
      <c r="UI297"/>
      <c r="UJ297"/>
      <c r="UK297"/>
      <c r="UL297"/>
      <c r="UM297"/>
      <c r="UN297"/>
      <c r="UO297"/>
      <c r="UP297"/>
      <c r="UQ297"/>
      <c r="UR297"/>
      <c r="US297"/>
      <c r="UT297"/>
      <c r="UU297"/>
      <c r="UV297"/>
      <c r="UW297"/>
      <c r="UX297"/>
      <c r="UY297"/>
      <c r="UZ297"/>
      <c r="VA297"/>
      <c r="VB297"/>
      <c r="VC297"/>
      <c r="VD297"/>
      <c r="VE297"/>
      <c r="VF297"/>
      <c r="VG297"/>
      <c r="VH297"/>
      <c r="VI297"/>
      <c r="VJ297"/>
      <c r="VK297"/>
      <c r="VL297"/>
      <c r="VM297"/>
      <c r="VN297"/>
      <c r="VO297"/>
      <c r="VP297"/>
      <c r="VQ297"/>
      <c r="VR297"/>
      <c r="VS297"/>
      <c r="VT297"/>
      <c r="VU297"/>
      <c r="VV297"/>
      <c r="VW297"/>
      <c r="VX297"/>
      <c r="VY297"/>
      <c r="VZ297"/>
      <c r="WA297"/>
      <c r="WB297"/>
      <c r="WC297"/>
      <c r="WD297"/>
      <c r="WE297"/>
      <c r="WF297"/>
      <c r="WG297"/>
      <c r="WH297"/>
      <c r="WI297"/>
      <c r="WJ297"/>
      <c r="WK297"/>
      <c r="WL297"/>
      <c r="WM297"/>
      <c r="WN297"/>
      <c r="WO297"/>
      <c r="WP297"/>
      <c r="WQ297"/>
      <c r="WR297"/>
      <c r="WS297"/>
      <c r="WT297"/>
      <c r="WU297"/>
      <c r="WV297"/>
      <c r="WW297"/>
      <c r="WX297"/>
      <c r="WY297"/>
      <c r="WZ297"/>
      <c r="XA297"/>
      <c r="XB297"/>
      <c r="XC297"/>
      <c r="XD297"/>
      <c r="XE297"/>
      <c r="XF297"/>
      <c r="XG297"/>
      <c r="XH297"/>
      <c r="XI297"/>
      <c r="XJ297"/>
      <c r="XK297"/>
      <c r="XL297"/>
      <c r="XM297"/>
      <c r="XN297"/>
      <c r="XO297"/>
      <c r="XP297"/>
      <c r="XQ297"/>
      <c r="XR297"/>
      <c r="XS297"/>
      <c r="XT297"/>
      <c r="XU297"/>
      <c r="XV297"/>
      <c r="XW297"/>
      <c r="XX297"/>
      <c r="XY297"/>
      <c r="XZ297"/>
      <c r="YA297"/>
      <c r="YB297"/>
      <c r="YC297"/>
      <c r="YD297"/>
      <c r="YE297"/>
      <c r="YF297"/>
      <c r="YG297"/>
      <c r="YH297"/>
      <c r="YI297"/>
      <c r="YJ297"/>
      <c r="YK297"/>
      <c r="YL297"/>
      <c r="YM297"/>
      <c r="YN297"/>
      <c r="YO297"/>
      <c r="YP297"/>
      <c r="YQ297"/>
      <c r="YR297"/>
      <c r="YS297"/>
      <c r="YT297"/>
      <c r="YU297"/>
      <c r="YV297"/>
      <c r="YW297"/>
      <c r="YX297"/>
      <c r="YY297"/>
      <c r="YZ297"/>
      <c r="ZA297"/>
      <c r="ZB297"/>
      <c r="ZC297"/>
      <c r="ZD297"/>
      <c r="ZE297"/>
      <c r="ZF297"/>
      <c r="ZG297"/>
      <c r="ZH297"/>
      <c r="ZI297"/>
      <c r="ZJ297"/>
      <c r="ZK297"/>
      <c r="ZL297"/>
      <c r="ZM297"/>
      <c r="ZN297"/>
      <c r="ZO297"/>
      <c r="ZP297"/>
      <c r="ZQ297"/>
      <c r="ZR297"/>
      <c r="ZS297"/>
      <c r="ZT297"/>
      <c r="ZU297"/>
      <c r="ZV297"/>
      <c r="ZW297"/>
      <c r="ZX297"/>
      <c r="ZY297"/>
      <c r="ZZ297" s="52"/>
      <c r="AAA297" s="192"/>
      <c r="AAD297" s="90"/>
      <c r="AAE297" s="520">
        <f>IF(AND(S.AC.InvolveMeeting3="Y",S.AC.CommitteeInvolved="Y"),1,0)</f>
        <v>0</v>
      </c>
      <c r="AAF297" s="90"/>
      <c r="AAG297" s="73">
        <f t="shared" si="240"/>
        <v>2</v>
      </c>
      <c r="AAH297" s="73">
        <f>G297</f>
        <v>2</v>
      </c>
      <c r="AAI297" s="72"/>
      <c r="AAJ297" s="72"/>
      <c r="AAK297" s="92" t="str">
        <f>S.Staff.Lead&amp;" sends meeting notice with link to Web page"</f>
        <v>AndreaRW sends meeting notice with link to Web page</v>
      </c>
      <c r="AAL297" s="90"/>
    </row>
    <row r="298" spans="1:714" s="23" customFormat="1" ht="15" hidden="1" customHeight="1" outlineLevel="2">
      <c r="A298" s="171"/>
      <c r="B298" s="616" t="s">
        <v>157</v>
      </c>
      <c r="C298" s="425" t="s">
        <v>0</v>
      </c>
      <c r="D298" s="843" t="s">
        <v>320</v>
      </c>
      <c r="E298" s="843"/>
      <c r="F298" s="843"/>
      <c r="G298" s="844"/>
      <c r="H298" s="351">
        <f t="shared" si="241"/>
        <v>16</v>
      </c>
      <c r="I298" s="244"/>
      <c r="J298" s="193"/>
      <c r="K298" s="193"/>
      <c r="L298" s="46"/>
      <c r="M298" s="46"/>
      <c r="N298" s="46"/>
      <c r="O298" s="46"/>
      <c r="P298" s="46"/>
      <c r="Q298" s="46"/>
      <c r="R298" s="46"/>
      <c r="S298" s="46"/>
      <c r="T298" s="46"/>
      <c r="U298" s="46"/>
      <c r="V298" s="46"/>
      <c r="W298" s="46"/>
      <c r="X298" s="46"/>
      <c r="Y298" s="46"/>
      <c r="Z298" s="46"/>
      <c r="AA298" s="46"/>
      <c r="AB298" s="46"/>
      <c r="AC298" s="46"/>
      <c r="AD298" s="46"/>
      <c r="AE298" s="46"/>
      <c r="AF298" s="46"/>
      <c r="AG298" s="46"/>
      <c r="AH298" s="46"/>
      <c r="AI298" s="46"/>
      <c r="AJ298" s="46"/>
      <c r="AK298" s="46"/>
      <c r="AL298" s="46"/>
      <c r="AM298" s="46"/>
      <c r="AN298" s="46"/>
      <c r="AO298" s="46"/>
      <c r="AP298" s="46"/>
      <c r="AQ298" s="46"/>
      <c r="AR298" s="46"/>
      <c r="AS298" s="46"/>
      <c r="AT298" s="46"/>
      <c r="AU298" s="46"/>
      <c r="AV298" s="46"/>
      <c r="AW298" s="46"/>
      <c r="AX298" s="46"/>
      <c r="AY298" s="46"/>
      <c r="AZ298" s="46"/>
      <c r="BA298" s="46"/>
      <c r="BB298" s="46"/>
      <c r="BC298" s="46"/>
      <c r="BD298" s="46"/>
      <c r="BE298" s="46"/>
      <c r="BF298" s="46"/>
      <c r="BG298" s="46"/>
      <c r="BH298" s="46"/>
      <c r="BI298" s="46"/>
      <c r="BJ298" s="46"/>
      <c r="BK298" s="46"/>
      <c r="BL298" s="46"/>
      <c r="BM298" s="46"/>
      <c r="BN298" s="46"/>
      <c r="BO298" s="46"/>
      <c r="BP298" s="46"/>
      <c r="BQ298" s="46"/>
      <c r="BR298" s="46"/>
      <c r="BS298" s="46"/>
      <c r="BT298" s="46"/>
      <c r="BU298" s="46"/>
      <c r="BV298" s="46"/>
      <c r="BW298" s="46"/>
      <c r="BX298" s="46"/>
      <c r="BY298" s="46"/>
      <c r="BZ298" s="46"/>
      <c r="CA298" s="46"/>
      <c r="CB298" s="46"/>
      <c r="CC298" s="46"/>
      <c r="CD298" s="46"/>
      <c r="CE298" s="46"/>
      <c r="CF298" s="46"/>
      <c r="CG298" s="46"/>
      <c r="CH298" s="46"/>
      <c r="CI298" s="46"/>
      <c r="CJ298" s="46"/>
      <c r="CK298" s="46"/>
      <c r="CL298" s="46"/>
      <c r="CM298" s="46"/>
      <c r="CN298" s="46"/>
      <c r="CO298" s="46"/>
      <c r="CP298" s="46"/>
      <c r="CQ298" s="46"/>
      <c r="CR298" s="46"/>
      <c r="CS298" s="46"/>
      <c r="CT298" s="46"/>
      <c r="CU298" s="46"/>
      <c r="CV298" s="46"/>
      <c r="CW298" s="46"/>
      <c r="CX298" s="46"/>
      <c r="CY298" s="46"/>
      <c r="CZ298" s="46"/>
      <c r="DA298" s="46"/>
      <c r="DB298" s="46"/>
      <c r="DC298" s="46"/>
      <c r="DD298" s="46"/>
      <c r="DE298" s="46"/>
      <c r="DF298" s="46"/>
      <c r="DG298" s="46"/>
      <c r="DH298" s="46"/>
      <c r="DI298" s="46"/>
      <c r="DJ298" s="46"/>
      <c r="DK298" s="46"/>
      <c r="DL298" s="46"/>
      <c r="DM298" s="46"/>
      <c r="DN298" s="46"/>
      <c r="DO298" s="46"/>
      <c r="DP298" s="46"/>
      <c r="DQ298"/>
      <c r="DR298"/>
      <c r="DS298"/>
      <c r="DT298"/>
      <c r="DU298"/>
      <c r="DV298"/>
      <c r="DW298"/>
      <c r="DX298"/>
      <c r="DY298"/>
      <c r="DZ298"/>
      <c r="EA298"/>
      <c r="EB298"/>
      <c r="EC298"/>
      <c r="ED298"/>
      <c r="EE298"/>
      <c r="EF298"/>
      <c r="EG298"/>
      <c r="EH298"/>
      <c r="EI298"/>
      <c r="EJ298"/>
      <c r="EK298"/>
      <c r="EL298"/>
      <c r="EM298"/>
      <c r="EN298"/>
      <c r="EO298"/>
      <c r="EP298"/>
      <c r="EQ298"/>
      <c r="ER298"/>
      <c r="ES298"/>
      <c r="ET298"/>
      <c r="EU298"/>
      <c r="EV298"/>
      <c r="EW298"/>
      <c r="EX298"/>
      <c r="EY298"/>
      <c r="EZ298"/>
      <c r="FA298"/>
      <c r="FB298"/>
      <c r="FC298"/>
      <c r="FD298"/>
      <c r="FE298"/>
      <c r="FF298"/>
      <c r="FG298"/>
      <c r="FH298"/>
      <c r="FI298"/>
      <c r="FJ298"/>
      <c r="FK298"/>
      <c r="FL298"/>
      <c r="FM298"/>
      <c r="FN298"/>
      <c r="FO298"/>
      <c r="FP298"/>
      <c r="FQ298"/>
      <c r="FR298"/>
      <c r="FS298"/>
      <c r="FT298"/>
      <c r="FU298"/>
      <c r="FV298"/>
      <c r="FW298"/>
      <c r="FX298"/>
      <c r="FY298"/>
      <c r="FZ298"/>
      <c r="GA298"/>
      <c r="GB298"/>
      <c r="GC298"/>
      <c r="GD298"/>
      <c r="GE298"/>
      <c r="GF298"/>
      <c r="GG298"/>
      <c r="GH298"/>
      <c r="GI298"/>
      <c r="GJ298"/>
      <c r="GK298"/>
      <c r="GL298"/>
      <c r="GM298"/>
      <c r="GN298"/>
      <c r="GO298"/>
      <c r="GP298"/>
      <c r="GQ298"/>
      <c r="GR298"/>
      <c r="GS298"/>
      <c r="GT298"/>
      <c r="GU298"/>
      <c r="GV298"/>
      <c r="GW298"/>
      <c r="GX298"/>
      <c r="GY298"/>
      <c r="GZ298"/>
      <c r="HA298"/>
      <c r="HB298"/>
      <c r="HC298"/>
      <c r="HD298"/>
      <c r="HE298"/>
      <c r="HF298"/>
      <c r="HG298"/>
      <c r="HH298"/>
      <c r="HI298"/>
      <c r="HJ298"/>
      <c r="HK298"/>
      <c r="HL298"/>
      <c r="HM298"/>
      <c r="HN298"/>
      <c r="HO298"/>
      <c r="HP298"/>
      <c r="HQ298"/>
      <c r="HR298"/>
      <c r="HS298"/>
      <c r="HT298"/>
      <c r="HU298"/>
      <c r="HV298"/>
      <c r="HW298"/>
      <c r="HX298"/>
      <c r="HY298"/>
      <c r="HZ298"/>
      <c r="IA298"/>
      <c r="IB298"/>
      <c r="IC298"/>
      <c r="ID298"/>
      <c r="IE298"/>
      <c r="IF298"/>
      <c r="IG298"/>
      <c r="IH298"/>
      <c r="II298"/>
      <c r="IJ298"/>
      <c r="IK298"/>
      <c r="IL298"/>
      <c r="IM298"/>
      <c r="IN298"/>
      <c r="IO298"/>
      <c r="IP298"/>
      <c r="IQ298"/>
      <c r="IR298"/>
      <c r="IS298"/>
      <c r="IT298"/>
      <c r="IU298"/>
      <c r="IV298"/>
      <c r="IW298"/>
      <c r="IX298"/>
      <c r="IY298"/>
      <c r="IZ298"/>
      <c r="JA298"/>
      <c r="JB298"/>
      <c r="JC298"/>
      <c r="JD298"/>
      <c r="JE298"/>
      <c r="JF298"/>
      <c r="JG298"/>
      <c r="JH298"/>
      <c r="JI298"/>
      <c r="JJ298"/>
      <c r="JK298"/>
      <c r="JL298"/>
      <c r="JM298"/>
      <c r="JN298"/>
      <c r="JO298"/>
      <c r="JP298"/>
      <c r="JQ298"/>
      <c r="JR298"/>
      <c r="JS298"/>
      <c r="JT298"/>
      <c r="JU298"/>
      <c r="JV298"/>
      <c r="JW298"/>
      <c r="JX298"/>
      <c r="JY298"/>
      <c r="JZ298"/>
      <c r="KA298"/>
      <c r="KB298"/>
      <c r="KC298"/>
      <c r="KD298"/>
      <c r="KE298"/>
      <c r="KF298"/>
      <c r="KG298"/>
      <c r="KH298"/>
      <c r="KI298"/>
      <c r="KJ298"/>
      <c r="KK298"/>
      <c r="KL298"/>
      <c r="KM298"/>
      <c r="KN298"/>
      <c r="KO298"/>
      <c r="KP298"/>
      <c r="KQ298"/>
      <c r="KR298"/>
      <c r="KS298"/>
      <c r="KT298"/>
      <c r="KU298"/>
      <c r="KV298"/>
      <c r="KW298"/>
      <c r="KX298"/>
      <c r="KY298"/>
      <c r="KZ298"/>
      <c r="LA298"/>
      <c r="LB298"/>
      <c r="LC298"/>
      <c r="LD298"/>
      <c r="LE298"/>
      <c r="LF298"/>
      <c r="LG298"/>
      <c r="LH298"/>
      <c r="LI298"/>
      <c r="LJ298"/>
      <c r="LK298"/>
      <c r="LL298"/>
      <c r="LM298"/>
      <c r="LN298"/>
      <c r="LO298"/>
      <c r="LP298"/>
      <c r="LQ298"/>
      <c r="LR298"/>
      <c r="LS298"/>
      <c r="LT298"/>
      <c r="LU298"/>
      <c r="LV298"/>
      <c r="LW298"/>
      <c r="LX298"/>
      <c r="LY298"/>
      <c r="LZ298"/>
      <c r="MA298"/>
      <c r="MB298"/>
      <c r="MC298"/>
      <c r="MD298"/>
      <c r="ME298"/>
      <c r="MF298"/>
      <c r="MG298"/>
      <c r="MH298"/>
      <c r="MI298"/>
      <c r="MJ298"/>
      <c r="MK298"/>
      <c r="ML298"/>
      <c r="MM298"/>
      <c r="MN298"/>
      <c r="MO298"/>
      <c r="MP298"/>
      <c r="MQ298"/>
      <c r="MR298"/>
      <c r="MS298"/>
      <c r="MT298"/>
      <c r="MU298"/>
      <c r="MV298"/>
      <c r="MW298"/>
      <c r="MX298"/>
      <c r="MY298"/>
      <c r="MZ298"/>
      <c r="NA298"/>
      <c r="NB298"/>
      <c r="NC298"/>
      <c r="ND298"/>
      <c r="NE298"/>
      <c r="NF298"/>
      <c r="NG298"/>
      <c r="NH298"/>
      <c r="NI298"/>
      <c r="NJ298"/>
      <c r="NK298"/>
      <c r="NL298"/>
      <c r="NM298"/>
      <c r="NN298"/>
      <c r="NO298"/>
      <c r="NP298"/>
      <c r="NQ298"/>
      <c r="NR298"/>
      <c r="NS298"/>
      <c r="NT298"/>
      <c r="NU298"/>
      <c r="NV298"/>
      <c r="NW298"/>
      <c r="NX298"/>
      <c r="NY298"/>
      <c r="NZ298"/>
      <c r="OA298"/>
      <c r="OB298"/>
      <c r="OC298"/>
      <c r="OD298"/>
      <c r="OE298"/>
      <c r="OF298"/>
      <c r="OG298"/>
      <c r="OH298"/>
      <c r="OI298"/>
      <c r="OJ298"/>
      <c r="OK298"/>
      <c r="OL298"/>
      <c r="OM298"/>
      <c r="ON298"/>
      <c r="OO298"/>
      <c r="OP298"/>
      <c r="OQ298"/>
      <c r="OR298"/>
      <c r="OS298"/>
      <c r="OT298"/>
      <c r="OU298"/>
      <c r="OV298"/>
      <c r="OW298"/>
      <c r="OX298"/>
      <c r="OY298"/>
      <c r="OZ298"/>
      <c r="PA298"/>
      <c r="PB298"/>
      <c r="PC298"/>
      <c r="PD298"/>
      <c r="PE298"/>
      <c r="PF298"/>
      <c r="PG298"/>
      <c r="PH298"/>
      <c r="PI298"/>
      <c r="PJ298"/>
      <c r="PK298"/>
      <c r="PL298"/>
      <c r="PM298"/>
      <c r="PN298"/>
      <c r="PO298"/>
      <c r="PP298"/>
      <c r="PQ298"/>
      <c r="PR298"/>
      <c r="PS298"/>
      <c r="PT298"/>
      <c r="PU298"/>
      <c r="PV298"/>
      <c r="PW298"/>
      <c r="PX298"/>
      <c r="PY298"/>
      <c r="PZ298"/>
      <c r="QA298"/>
      <c r="QB298"/>
      <c r="QC298"/>
      <c r="QD298"/>
      <c r="QE298"/>
      <c r="QF298"/>
      <c r="QG298"/>
      <c r="QH298"/>
      <c r="QI298"/>
      <c r="QJ298"/>
      <c r="QK298"/>
      <c r="QL298"/>
      <c r="QM298"/>
      <c r="QN298"/>
      <c r="QO298"/>
      <c r="QP298"/>
      <c r="QQ298"/>
      <c r="QR298"/>
      <c r="QS298"/>
      <c r="QT298"/>
      <c r="QU298"/>
      <c r="QV298"/>
      <c r="QW298"/>
      <c r="QX298"/>
      <c r="QY298"/>
      <c r="QZ298"/>
      <c r="RA298"/>
      <c r="RB298"/>
      <c r="RC298"/>
      <c r="RD298"/>
      <c r="RE298"/>
      <c r="RF298"/>
      <c r="RG298"/>
      <c r="RH298"/>
      <c r="RI298"/>
      <c r="RJ298"/>
      <c r="RK298"/>
      <c r="RL298"/>
      <c r="RM298"/>
      <c r="RN298"/>
      <c r="RO298"/>
      <c r="RP298"/>
      <c r="RQ298"/>
      <c r="RR298"/>
      <c r="RS298"/>
      <c r="RT298"/>
      <c r="RU298"/>
      <c r="RV298"/>
      <c r="RW298"/>
      <c r="RX298"/>
      <c r="RY298"/>
      <c r="RZ298"/>
      <c r="SA298"/>
      <c r="SB298"/>
      <c r="SC298"/>
      <c r="SD298"/>
      <c r="SE298"/>
      <c r="SF298"/>
      <c r="SG298"/>
      <c r="SH298"/>
      <c r="SI298"/>
      <c r="SJ298"/>
      <c r="SK298"/>
      <c r="SL298"/>
      <c r="SM298"/>
      <c r="SN298"/>
      <c r="SO298"/>
      <c r="SP298"/>
      <c r="SQ298"/>
      <c r="SR298"/>
      <c r="SS298"/>
      <c r="ST298"/>
      <c r="SU298"/>
      <c r="SV298"/>
      <c r="SW298"/>
      <c r="SX298"/>
      <c r="SY298"/>
      <c r="SZ298"/>
      <c r="TA298"/>
      <c r="TB298"/>
      <c r="TC298"/>
      <c r="TD298"/>
      <c r="TE298"/>
      <c r="TF298"/>
      <c r="TG298"/>
      <c r="TH298"/>
      <c r="TI298"/>
      <c r="TJ298"/>
      <c r="TK298"/>
      <c r="TL298"/>
      <c r="TM298"/>
      <c r="TN298"/>
      <c r="TO298"/>
      <c r="TP298"/>
      <c r="TQ298"/>
      <c r="TR298"/>
      <c r="TS298"/>
      <c r="TT298"/>
      <c r="TU298"/>
      <c r="TV298"/>
      <c r="TW298"/>
      <c r="TX298"/>
      <c r="TY298"/>
      <c r="TZ298"/>
      <c r="UA298"/>
      <c r="UB298"/>
      <c r="UC298"/>
      <c r="UD298"/>
      <c r="UE298"/>
      <c r="UF298"/>
      <c r="UG298"/>
      <c r="UH298"/>
      <c r="UI298"/>
      <c r="UJ298"/>
      <c r="UK298"/>
      <c r="UL298"/>
      <c r="UM298"/>
      <c r="UN298"/>
      <c r="UO298"/>
      <c r="UP298"/>
      <c r="UQ298"/>
      <c r="UR298"/>
      <c r="US298"/>
      <c r="UT298"/>
      <c r="UU298"/>
      <c r="UV298"/>
      <c r="UW298"/>
      <c r="UX298"/>
      <c r="UY298"/>
      <c r="UZ298"/>
      <c r="VA298"/>
      <c r="VB298"/>
      <c r="VC298"/>
      <c r="VD298"/>
      <c r="VE298"/>
      <c r="VF298"/>
      <c r="VG298"/>
      <c r="VH298"/>
      <c r="VI298"/>
      <c r="VJ298"/>
      <c r="VK298"/>
      <c r="VL298"/>
      <c r="VM298"/>
      <c r="VN298"/>
      <c r="VO298"/>
      <c r="VP298"/>
      <c r="VQ298"/>
      <c r="VR298"/>
      <c r="VS298"/>
      <c r="VT298"/>
      <c r="VU298"/>
      <c r="VV298"/>
      <c r="VW298"/>
      <c r="VX298"/>
      <c r="VY298"/>
      <c r="VZ298"/>
      <c r="WA298"/>
      <c r="WB298"/>
      <c r="WC298"/>
      <c r="WD298"/>
      <c r="WE298"/>
      <c r="WF298"/>
      <c r="WG298"/>
      <c r="WH298"/>
      <c r="WI298"/>
      <c r="WJ298"/>
      <c r="WK298"/>
      <c r="WL298"/>
      <c r="WM298"/>
      <c r="WN298"/>
      <c r="WO298"/>
      <c r="WP298"/>
      <c r="WQ298"/>
      <c r="WR298"/>
      <c r="WS298"/>
      <c r="WT298"/>
      <c r="WU298"/>
      <c r="WV298"/>
      <c r="WW298"/>
      <c r="WX298"/>
      <c r="WY298"/>
      <c r="WZ298"/>
      <c r="XA298"/>
      <c r="XB298"/>
      <c r="XC298"/>
      <c r="XD298"/>
      <c r="XE298"/>
      <c r="XF298"/>
      <c r="XG298"/>
      <c r="XH298"/>
      <c r="XI298"/>
      <c r="XJ298"/>
      <c r="XK298"/>
      <c r="XL298"/>
      <c r="XM298"/>
      <c r="XN298"/>
      <c r="XO298"/>
      <c r="XP298"/>
      <c r="XQ298"/>
      <c r="XR298"/>
      <c r="XS298"/>
      <c r="XT298"/>
      <c r="XU298"/>
      <c r="XV298"/>
      <c r="XW298"/>
      <c r="XX298"/>
      <c r="XY298"/>
      <c r="XZ298"/>
      <c r="YA298"/>
      <c r="YB298"/>
      <c r="YC298"/>
      <c r="YD298"/>
      <c r="YE298"/>
      <c r="YF298"/>
      <c r="YG298"/>
      <c r="YH298"/>
      <c r="YI298"/>
      <c r="YJ298"/>
      <c r="YK298"/>
      <c r="YL298"/>
      <c r="YM298"/>
      <c r="YN298"/>
      <c r="YO298"/>
      <c r="YP298"/>
      <c r="YQ298"/>
      <c r="YR298"/>
      <c r="YS298"/>
      <c r="YT298"/>
      <c r="YU298"/>
      <c r="YV298"/>
      <c r="YW298"/>
      <c r="YX298"/>
      <c r="YY298"/>
      <c r="YZ298"/>
      <c r="ZA298"/>
      <c r="ZB298"/>
      <c r="ZC298"/>
      <c r="ZD298"/>
      <c r="ZE298"/>
      <c r="ZF298"/>
      <c r="ZG298"/>
      <c r="ZH298"/>
      <c r="ZI298"/>
      <c r="ZJ298"/>
      <c r="ZK298"/>
      <c r="ZL298"/>
      <c r="ZM298"/>
      <c r="ZN298"/>
      <c r="ZO298"/>
      <c r="ZP298"/>
      <c r="ZQ298"/>
      <c r="ZR298"/>
      <c r="ZS298"/>
      <c r="ZT298"/>
      <c r="ZU298"/>
      <c r="ZV298"/>
      <c r="ZW298"/>
      <c r="ZX298"/>
      <c r="ZY298"/>
      <c r="ZZ298" s="52"/>
      <c r="AAA298" s="192"/>
      <c r="AAD298" s="90"/>
      <c r="AAE298" s="520">
        <f>IF(AND(S.AC.InvolveMeeting3="Y",S.AC.CommitteeInvolved="Y"),1,0)</f>
        <v>0</v>
      </c>
      <c r="AAF298" s="90"/>
      <c r="AAG298" s="39" t="s">
        <v>0</v>
      </c>
      <c r="AAH298" s="73">
        <f>S.AC.DateMeeting4</f>
        <v>16</v>
      </c>
      <c r="AAI298" s="72"/>
      <c r="AAJ298" s="72"/>
      <c r="AAK298" s="55"/>
      <c r="AAL298" s="90"/>
    </row>
    <row r="299" spans="1:714" s="23" customFormat="1" ht="15" hidden="1" customHeight="1" outlineLevel="2">
      <c r="A299" s="171"/>
      <c r="B299" s="486" t="str">
        <f>AAK299</f>
        <v>AndreaRW drafts AC.MINUTES01.16.00</v>
      </c>
      <c r="C299" s="790" t="str">
        <f>HYPERLINK("\\deq000\templates\General\Minutes Template.dotx","i")</f>
        <v>i</v>
      </c>
      <c r="D299" s="511"/>
      <c r="E299" s="342">
        <f t="shared" ref="E299:E300" si="242">NETWORKDAYS(G299,H299,S.DDL_DEQClosed)</f>
        <v>1</v>
      </c>
      <c r="F299" s="457">
        <f t="shared" ca="1" si="239"/>
        <v>0</v>
      </c>
      <c r="G299" s="451">
        <f>AAG299</f>
        <v>16</v>
      </c>
      <c r="H299" s="343">
        <f t="shared" si="241"/>
        <v>16</v>
      </c>
      <c r="I299" s="244"/>
      <c r="J299" s="193"/>
      <c r="K299" s="193"/>
      <c r="L299" s="46"/>
      <c r="M299" s="46"/>
      <c r="N299" s="46"/>
      <c r="O299" s="46"/>
      <c r="P299" s="46"/>
      <c r="Q299" s="46"/>
      <c r="R299" s="46"/>
      <c r="S299" s="46"/>
      <c r="T299" s="46"/>
      <c r="U299" s="46"/>
      <c r="V299" s="46"/>
      <c r="W299" s="46"/>
      <c r="X299" s="46"/>
      <c r="Y299" s="46"/>
      <c r="Z299" s="46"/>
      <c r="AA299" s="46"/>
      <c r="AB299" s="46"/>
      <c r="AC299" s="46"/>
      <c r="AD299" s="46"/>
      <c r="AE299" s="46"/>
      <c r="AF299" s="46"/>
      <c r="AG299" s="46"/>
      <c r="AH299" s="46"/>
      <c r="AI299" s="46"/>
      <c r="AJ299" s="46"/>
      <c r="AK299" s="46"/>
      <c r="AL299" s="46"/>
      <c r="AM299" s="46"/>
      <c r="AN299" s="46"/>
      <c r="AO299" s="46"/>
      <c r="AP299" s="46"/>
      <c r="AQ299" s="46"/>
      <c r="AR299" s="46"/>
      <c r="AS299" s="46"/>
      <c r="AT299" s="46"/>
      <c r="AU299" s="46"/>
      <c r="AV299" s="46"/>
      <c r="AW299" s="46"/>
      <c r="AX299" s="46"/>
      <c r="AY299" s="46"/>
      <c r="AZ299" s="46"/>
      <c r="BA299" s="46"/>
      <c r="BB299" s="46"/>
      <c r="BC299" s="46"/>
      <c r="BD299" s="46"/>
      <c r="BE299" s="46"/>
      <c r="BF299" s="46"/>
      <c r="BG299" s="46"/>
      <c r="BH299" s="46"/>
      <c r="BI299" s="46"/>
      <c r="BJ299" s="46"/>
      <c r="BK299" s="46"/>
      <c r="BL299" s="46"/>
      <c r="BM299" s="46"/>
      <c r="BN299" s="46"/>
      <c r="BO299" s="46"/>
      <c r="BP299" s="46"/>
      <c r="BQ299" s="46"/>
      <c r="BR299" s="46"/>
      <c r="BS299" s="46"/>
      <c r="BT299" s="46"/>
      <c r="BU299" s="46"/>
      <c r="BV299" s="46"/>
      <c r="BW299" s="46"/>
      <c r="BX299" s="46"/>
      <c r="BY299" s="46"/>
      <c r="BZ299" s="46"/>
      <c r="CA299" s="46"/>
      <c r="CB299" s="46"/>
      <c r="CC299" s="46"/>
      <c r="CD299" s="46"/>
      <c r="CE299" s="46"/>
      <c r="CF299" s="46"/>
      <c r="CG299" s="46"/>
      <c r="CH299" s="46"/>
      <c r="CI299" s="46"/>
      <c r="CJ299" s="46"/>
      <c r="CK299" s="46"/>
      <c r="CL299" s="46"/>
      <c r="CM299" s="46"/>
      <c r="CN299" s="46"/>
      <c r="CO299" s="46"/>
      <c r="CP299" s="46"/>
      <c r="CQ299" s="46"/>
      <c r="CR299" s="46"/>
      <c r="CS299" s="46"/>
      <c r="CT299" s="46"/>
      <c r="CU299" s="46"/>
      <c r="CV299" s="46"/>
      <c r="CW299" s="46"/>
      <c r="CX299" s="46"/>
      <c r="CY299" s="46"/>
      <c r="CZ299" s="46"/>
      <c r="DA299" s="46"/>
      <c r="DB299" s="46"/>
      <c r="DC299" s="46"/>
      <c r="DD299" s="46"/>
      <c r="DE299" s="46"/>
      <c r="DF299" s="46"/>
      <c r="DG299" s="46"/>
      <c r="DH299" s="46"/>
      <c r="DI299" s="46"/>
      <c r="DJ299" s="46"/>
      <c r="DK299" s="46"/>
      <c r="DL299" s="46"/>
      <c r="DM299" s="46"/>
      <c r="DN299" s="46"/>
      <c r="DO299" s="46"/>
      <c r="DP299" s="46"/>
      <c r="DQ299"/>
      <c r="DR299"/>
      <c r="DS299"/>
      <c r="DT299"/>
      <c r="DU299"/>
      <c r="DV299"/>
      <c r="DW299"/>
      <c r="DX299"/>
      <c r="DY299"/>
      <c r="DZ299"/>
      <c r="EA299"/>
      <c r="EB299"/>
      <c r="EC299"/>
      <c r="ED299"/>
      <c r="EE299"/>
      <c r="EF299"/>
      <c r="EG299"/>
      <c r="EH299"/>
      <c r="EI299"/>
      <c r="EJ299"/>
      <c r="EK299"/>
      <c r="EL299"/>
      <c r="EM299"/>
      <c r="EN299"/>
      <c r="EO299"/>
      <c r="EP299"/>
      <c r="EQ299"/>
      <c r="ER299"/>
      <c r="ES299"/>
      <c r="ET299"/>
      <c r="EU299"/>
      <c r="EV299"/>
      <c r="EW299"/>
      <c r="EX299"/>
      <c r="EY299"/>
      <c r="EZ299"/>
      <c r="FA299"/>
      <c r="FB299"/>
      <c r="FC299"/>
      <c r="FD299"/>
      <c r="FE299"/>
      <c r="FF299"/>
      <c r="FG299"/>
      <c r="FH299"/>
      <c r="FI299"/>
      <c r="FJ299"/>
      <c r="FK299"/>
      <c r="FL299"/>
      <c r="FM299"/>
      <c r="FN299"/>
      <c r="FO299"/>
      <c r="FP299"/>
      <c r="FQ299"/>
      <c r="FR299"/>
      <c r="FS299"/>
      <c r="FT299"/>
      <c r="FU299"/>
      <c r="FV299"/>
      <c r="FW299"/>
      <c r="FX299"/>
      <c r="FY299"/>
      <c r="FZ299"/>
      <c r="GA299"/>
      <c r="GB299"/>
      <c r="GC299"/>
      <c r="GD299"/>
      <c r="GE299"/>
      <c r="GF299"/>
      <c r="GG299"/>
      <c r="GH299"/>
      <c r="GI299"/>
      <c r="GJ299"/>
      <c r="GK299"/>
      <c r="GL299"/>
      <c r="GM299"/>
      <c r="GN299"/>
      <c r="GO299"/>
      <c r="GP299"/>
      <c r="GQ299"/>
      <c r="GR299"/>
      <c r="GS299"/>
      <c r="GT299"/>
      <c r="GU299"/>
      <c r="GV299"/>
      <c r="GW299"/>
      <c r="GX299"/>
      <c r="GY299"/>
      <c r="GZ299"/>
      <c r="HA299"/>
      <c r="HB299"/>
      <c r="HC299"/>
      <c r="HD299"/>
      <c r="HE299"/>
      <c r="HF299"/>
      <c r="HG299"/>
      <c r="HH299"/>
      <c r="HI299"/>
      <c r="HJ299"/>
      <c r="HK299"/>
      <c r="HL299"/>
      <c r="HM299"/>
      <c r="HN299"/>
      <c r="HO299"/>
      <c r="HP299"/>
      <c r="HQ299"/>
      <c r="HR299"/>
      <c r="HS299"/>
      <c r="HT299"/>
      <c r="HU299"/>
      <c r="HV299"/>
      <c r="HW299"/>
      <c r="HX299"/>
      <c r="HY299"/>
      <c r="HZ299"/>
      <c r="IA299"/>
      <c r="IB299"/>
      <c r="IC299"/>
      <c r="ID299"/>
      <c r="IE299"/>
      <c r="IF299"/>
      <c r="IG299"/>
      <c r="IH299"/>
      <c r="II299"/>
      <c r="IJ299"/>
      <c r="IK299"/>
      <c r="IL299"/>
      <c r="IM299"/>
      <c r="IN299"/>
      <c r="IO299"/>
      <c r="IP299"/>
      <c r="IQ299"/>
      <c r="IR299"/>
      <c r="IS299"/>
      <c r="IT299"/>
      <c r="IU299"/>
      <c r="IV299"/>
      <c r="IW299"/>
      <c r="IX299"/>
      <c r="IY299"/>
      <c r="IZ299"/>
      <c r="JA299"/>
      <c r="JB299"/>
      <c r="JC299"/>
      <c r="JD299"/>
      <c r="JE299"/>
      <c r="JF299"/>
      <c r="JG299"/>
      <c r="JH299"/>
      <c r="JI299"/>
      <c r="JJ299"/>
      <c r="JK299"/>
      <c r="JL299"/>
      <c r="JM299"/>
      <c r="JN299"/>
      <c r="JO299"/>
      <c r="JP299"/>
      <c r="JQ299"/>
      <c r="JR299"/>
      <c r="JS299"/>
      <c r="JT299"/>
      <c r="JU299"/>
      <c r="JV299"/>
      <c r="JW299"/>
      <c r="JX299"/>
      <c r="JY299"/>
      <c r="JZ299"/>
      <c r="KA299"/>
      <c r="KB299"/>
      <c r="KC299"/>
      <c r="KD299"/>
      <c r="KE299"/>
      <c r="KF299"/>
      <c r="KG299"/>
      <c r="KH299"/>
      <c r="KI299"/>
      <c r="KJ299"/>
      <c r="KK299"/>
      <c r="KL299"/>
      <c r="KM299"/>
      <c r="KN299"/>
      <c r="KO299"/>
      <c r="KP299"/>
      <c r="KQ299"/>
      <c r="KR299"/>
      <c r="KS299"/>
      <c r="KT299"/>
      <c r="KU299"/>
      <c r="KV299"/>
      <c r="KW299"/>
      <c r="KX299"/>
      <c r="KY299"/>
      <c r="KZ299"/>
      <c r="LA299"/>
      <c r="LB299"/>
      <c r="LC299"/>
      <c r="LD299"/>
      <c r="LE299"/>
      <c r="LF299"/>
      <c r="LG299"/>
      <c r="LH299"/>
      <c r="LI299"/>
      <c r="LJ299"/>
      <c r="LK299"/>
      <c r="LL299"/>
      <c r="LM299"/>
      <c r="LN299"/>
      <c r="LO299"/>
      <c r="LP299"/>
      <c r="LQ299"/>
      <c r="LR299"/>
      <c r="LS299"/>
      <c r="LT299"/>
      <c r="LU299"/>
      <c r="LV299"/>
      <c r="LW299"/>
      <c r="LX299"/>
      <c r="LY299"/>
      <c r="LZ299"/>
      <c r="MA299"/>
      <c r="MB299"/>
      <c r="MC299"/>
      <c r="MD299"/>
      <c r="ME299"/>
      <c r="MF299"/>
      <c r="MG299"/>
      <c r="MH299"/>
      <c r="MI299"/>
      <c r="MJ299"/>
      <c r="MK299"/>
      <c r="ML299"/>
      <c r="MM299"/>
      <c r="MN299"/>
      <c r="MO299"/>
      <c r="MP299"/>
      <c r="MQ299"/>
      <c r="MR299"/>
      <c r="MS299"/>
      <c r="MT299"/>
      <c r="MU299"/>
      <c r="MV299"/>
      <c r="MW299"/>
      <c r="MX299"/>
      <c r="MY299"/>
      <c r="MZ299"/>
      <c r="NA299"/>
      <c r="NB299"/>
      <c r="NC299"/>
      <c r="ND299"/>
      <c r="NE299"/>
      <c r="NF299"/>
      <c r="NG299"/>
      <c r="NH299"/>
      <c r="NI299"/>
      <c r="NJ299"/>
      <c r="NK299"/>
      <c r="NL299"/>
      <c r="NM299"/>
      <c r="NN299"/>
      <c r="NO299"/>
      <c r="NP299"/>
      <c r="NQ299"/>
      <c r="NR299"/>
      <c r="NS299"/>
      <c r="NT299"/>
      <c r="NU299"/>
      <c r="NV299"/>
      <c r="NW299"/>
      <c r="NX299"/>
      <c r="NY299"/>
      <c r="NZ299"/>
      <c r="OA299"/>
      <c r="OB299"/>
      <c r="OC299"/>
      <c r="OD299"/>
      <c r="OE299"/>
      <c r="OF299"/>
      <c r="OG299"/>
      <c r="OH299"/>
      <c r="OI299"/>
      <c r="OJ299"/>
      <c r="OK299"/>
      <c r="OL299"/>
      <c r="OM299"/>
      <c r="ON299"/>
      <c r="OO299"/>
      <c r="OP299"/>
      <c r="OQ299"/>
      <c r="OR299"/>
      <c r="OS299"/>
      <c r="OT299"/>
      <c r="OU299"/>
      <c r="OV299"/>
      <c r="OW299"/>
      <c r="OX299"/>
      <c r="OY299"/>
      <c r="OZ299"/>
      <c r="PA299"/>
      <c r="PB299"/>
      <c r="PC299"/>
      <c r="PD299"/>
      <c r="PE299"/>
      <c r="PF299"/>
      <c r="PG299"/>
      <c r="PH299"/>
      <c r="PI299"/>
      <c r="PJ299"/>
      <c r="PK299"/>
      <c r="PL299"/>
      <c r="PM299"/>
      <c r="PN299"/>
      <c r="PO299"/>
      <c r="PP299"/>
      <c r="PQ299"/>
      <c r="PR299"/>
      <c r="PS299"/>
      <c r="PT299"/>
      <c r="PU299"/>
      <c r="PV299"/>
      <c r="PW299"/>
      <c r="PX299"/>
      <c r="PY299"/>
      <c r="PZ299"/>
      <c r="QA299"/>
      <c r="QB299"/>
      <c r="QC299"/>
      <c r="QD299"/>
      <c r="QE299"/>
      <c r="QF299"/>
      <c r="QG299"/>
      <c r="QH299"/>
      <c r="QI299"/>
      <c r="QJ299"/>
      <c r="QK299"/>
      <c r="QL299"/>
      <c r="QM299"/>
      <c r="QN299"/>
      <c r="QO299"/>
      <c r="QP299"/>
      <c r="QQ299"/>
      <c r="QR299"/>
      <c r="QS299"/>
      <c r="QT299"/>
      <c r="QU299"/>
      <c r="QV299"/>
      <c r="QW299"/>
      <c r="QX299"/>
      <c r="QY299"/>
      <c r="QZ299"/>
      <c r="RA299"/>
      <c r="RB299"/>
      <c r="RC299"/>
      <c r="RD299"/>
      <c r="RE299"/>
      <c r="RF299"/>
      <c r="RG299"/>
      <c r="RH299"/>
      <c r="RI299"/>
      <c r="RJ299"/>
      <c r="RK299"/>
      <c r="RL299"/>
      <c r="RM299"/>
      <c r="RN299"/>
      <c r="RO299"/>
      <c r="RP299"/>
      <c r="RQ299"/>
      <c r="RR299"/>
      <c r="RS299"/>
      <c r="RT299"/>
      <c r="RU299"/>
      <c r="RV299"/>
      <c r="RW299"/>
      <c r="RX299"/>
      <c r="RY299"/>
      <c r="RZ299"/>
      <c r="SA299"/>
      <c r="SB299"/>
      <c r="SC299"/>
      <c r="SD299"/>
      <c r="SE299"/>
      <c r="SF299"/>
      <c r="SG299"/>
      <c r="SH299"/>
      <c r="SI299"/>
      <c r="SJ299"/>
      <c r="SK299"/>
      <c r="SL299"/>
      <c r="SM299"/>
      <c r="SN299"/>
      <c r="SO299"/>
      <c r="SP299"/>
      <c r="SQ299"/>
      <c r="SR299"/>
      <c r="SS299"/>
      <c r="ST299"/>
      <c r="SU299"/>
      <c r="SV299"/>
      <c r="SW299"/>
      <c r="SX299"/>
      <c r="SY299"/>
      <c r="SZ299"/>
      <c r="TA299"/>
      <c r="TB299"/>
      <c r="TC299"/>
      <c r="TD299"/>
      <c r="TE299"/>
      <c r="TF299"/>
      <c r="TG299"/>
      <c r="TH299"/>
      <c r="TI299"/>
      <c r="TJ299"/>
      <c r="TK299"/>
      <c r="TL299"/>
      <c r="TM299"/>
      <c r="TN299"/>
      <c r="TO299"/>
      <c r="TP299"/>
      <c r="TQ299"/>
      <c r="TR299"/>
      <c r="TS299"/>
      <c r="TT299"/>
      <c r="TU299"/>
      <c r="TV299"/>
      <c r="TW299"/>
      <c r="TX299"/>
      <c r="TY299"/>
      <c r="TZ299"/>
      <c r="UA299"/>
      <c r="UB299"/>
      <c r="UC299"/>
      <c r="UD299"/>
      <c r="UE299"/>
      <c r="UF299"/>
      <c r="UG299"/>
      <c r="UH299"/>
      <c r="UI299"/>
      <c r="UJ299"/>
      <c r="UK299"/>
      <c r="UL299"/>
      <c r="UM299"/>
      <c r="UN299"/>
      <c r="UO299"/>
      <c r="UP299"/>
      <c r="UQ299"/>
      <c r="UR299"/>
      <c r="US299"/>
      <c r="UT299"/>
      <c r="UU299"/>
      <c r="UV299"/>
      <c r="UW299"/>
      <c r="UX299"/>
      <c r="UY299"/>
      <c r="UZ299"/>
      <c r="VA299"/>
      <c r="VB299"/>
      <c r="VC299"/>
      <c r="VD299"/>
      <c r="VE299"/>
      <c r="VF299"/>
      <c r="VG299"/>
      <c r="VH299"/>
      <c r="VI299"/>
      <c r="VJ299"/>
      <c r="VK299"/>
      <c r="VL299"/>
      <c r="VM299"/>
      <c r="VN299"/>
      <c r="VO299"/>
      <c r="VP299"/>
      <c r="VQ299"/>
      <c r="VR299"/>
      <c r="VS299"/>
      <c r="VT299"/>
      <c r="VU299"/>
      <c r="VV299"/>
      <c r="VW299"/>
      <c r="VX299"/>
      <c r="VY299"/>
      <c r="VZ299"/>
      <c r="WA299"/>
      <c r="WB299"/>
      <c r="WC299"/>
      <c r="WD299"/>
      <c r="WE299"/>
      <c r="WF299"/>
      <c r="WG299"/>
      <c r="WH299"/>
      <c r="WI299"/>
      <c r="WJ299"/>
      <c r="WK299"/>
      <c r="WL299"/>
      <c r="WM299"/>
      <c r="WN299"/>
      <c r="WO299"/>
      <c r="WP299"/>
      <c r="WQ299"/>
      <c r="WR299"/>
      <c r="WS299"/>
      <c r="WT299"/>
      <c r="WU299"/>
      <c r="WV299"/>
      <c r="WW299"/>
      <c r="WX299"/>
      <c r="WY299"/>
      <c r="WZ299"/>
      <c r="XA299"/>
      <c r="XB299"/>
      <c r="XC299"/>
      <c r="XD299"/>
      <c r="XE299"/>
      <c r="XF299"/>
      <c r="XG299"/>
      <c r="XH299"/>
      <c r="XI299"/>
      <c r="XJ299"/>
      <c r="XK299"/>
      <c r="XL299"/>
      <c r="XM299"/>
      <c r="XN299"/>
      <c r="XO299"/>
      <c r="XP299"/>
      <c r="XQ299"/>
      <c r="XR299"/>
      <c r="XS299"/>
      <c r="XT299"/>
      <c r="XU299"/>
      <c r="XV299"/>
      <c r="XW299"/>
      <c r="XX299"/>
      <c r="XY299"/>
      <c r="XZ299"/>
      <c r="YA299"/>
      <c r="YB299"/>
      <c r="YC299"/>
      <c r="YD299"/>
      <c r="YE299"/>
      <c r="YF299"/>
      <c r="YG299"/>
      <c r="YH299"/>
      <c r="YI299"/>
      <c r="YJ299"/>
      <c r="YK299"/>
      <c r="YL299"/>
      <c r="YM299"/>
      <c r="YN299"/>
      <c r="YO299"/>
      <c r="YP299"/>
      <c r="YQ299"/>
      <c r="YR299"/>
      <c r="YS299"/>
      <c r="YT299"/>
      <c r="YU299"/>
      <c r="YV299"/>
      <c r="YW299"/>
      <c r="YX299"/>
      <c r="YY299"/>
      <c r="YZ299"/>
      <c r="ZA299"/>
      <c r="ZB299"/>
      <c r="ZC299"/>
      <c r="ZD299"/>
      <c r="ZE299"/>
      <c r="ZF299"/>
      <c r="ZG299"/>
      <c r="ZH299"/>
      <c r="ZI299"/>
      <c r="ZJ299"/>
      <c r="ZK299"/>
      <c r="ZL299"/>
      <c r="ZM299"/>
      <c r="ZN299"/>
      <c r="ZO299"/>
      <c r="ZP299"/>
      <c r="ZQ299"/>
      <c r="ZR299"/>
      <c r="ZS299"/>
      <c r="ZT299"/>
      <c r="ZU299"/>
      <c r="ZV299"/>
      <c r="ZW299"/>
      <c r="ZX299"/>
      <c r="ZY299"/>
      <c r="ZZ299" s="52"/>
      <c r="AAA299" s="192"/>
      <c r="AAD299" s="90"/>
      <c r="AAE299" s="520">
        <f>IF(AND(S.AC.InvolveMeeting3="Y",S.AC.CommitteeInvolved="Y"),1,0)</f>
        <v>0</v>
      </c>
      <c r="AAF299" s="90"/>
      <c r="AAG299" s="73">
        <f>S.AC.DateMeeting4</f>
        <v>16</v>
      </c>
      <c r="AAH299" s="73">
        <f t="shared" ref="AAH299:AAH300" si="243">G299</f>
        <v>16</v>
      </c>
      <c r="AAI299" s="72"/>
      <c r="AAJ299" s="72"/>
      <c r="AAK299" s="80" t="str">
        <f>S.Staff.Lead&amp;" drafts AC.MINUTES"&amp;TEXT(S.AC.DateMeeting1,"mm.dd.yy")</f>
        <v>AndreaRW drafts AC.MINUTES01.16.00</v>
      </c>
      <c r="AAL299" s="90"/>
    </row>
    <row r="300" spans="1:714" s="23" customFormat="1" ht="15" hidden="1" customHeight="1" outlineLevel="2" thickBot="1">
      <c r="A300" s="171"/>
      <c r="B300" s="616" t="s">
        <v>158</v>
      </c>
      <c r="C300" s="425" t="s">
        <v>0</v>
      </c>
      <c r="D300" s="380"/>
      <c r="E300" s="342">
        <f t="shared" si="242"/>
        <v>1</v>
      </c>
      <c r="F300" s="457">
        <f t="shared" ca="1" si="239"/>
        <v>0</v>
      </c>
      <c r="G300" s="451">
        <f>AAG300</f>
        <v>16</v>
      </c>
      <c r="H300" s="343">
        <f t="shared" si="241"/>
        <v>16</v>
      </c>
      <c r="I300" s="244"/>
      <c r="J300" s="193"/>
      <c r="K300" s="193"/>
      <c r="L300" s="46"/>
      <c r="M300" s="46"/>
      <c r="N300" s="46"/>
      <c r="O300" s="46"/>
      <c r="P300" s="46"/>
      <c r="Q300" s="46"/>
      <c r="R300" s="46"/>
      <c r="S300" s="46"/>
      <c r="T300" s="46"/>
      <c r="U300" s="46"/>
      <c r="V300" s="46"/>
      <c r="W300" s="46"/>
      <c r="X300" s="46"/>
      <c r="Y300" s="46"/>
      <c r="Z300" s="46"/>
      <c r="AA300" s="46"/>
      <c r="AB300" s="46"/>
      <c r="AC300" s="46"/>
      <c r="AD300" s="46"/>
      <c r="AE300" s="46"/>
      <c r="AF300" s="46"/>
      <c r="AG300" s="46"/>
      <c r="AH300" s="46"/>
      <c r="AI300" s="46"/>
      <c r="AJ300" s="46"/>
      <c r="AK300" s="46"/>
      <c r="AL300" s="46"/>
      <c r="AM300" s="46"/>
      <c r="AN300" s="46"/>
      <c r="AO300" s="46"/>
      <c r="AP300" s="46"/>
      <c r="AQ300" s="46"/>
      <c r="AR300" s="46"/>
      <c r="AS300" s="46"/>
      <c r="AT300" s="46"/>
      <c r="AU300" s="46"/>
      <c r="AV300" s="46"/>
      <c r="AW300" s="46"/>
      <c r="AX300" s="46"/>
      <c r="AY300" s="46"/>
      <c r="AZ300" s="46"/>
      <c r="BA300" s="46"/>
      <c r="BB300" s="46"/>
      <c r="BC300" s="46"/>
      <c r="BD300" s="46"/>
      <c r="BE300" s="46"/>
      <c r="BF300" s="46"/>
      <c r="BG300" s="46"/>
      <c r="BH300" s="46"/>
      <c r="BI300" s="46"/>
      <c r="BJ300" s="46"/>
      <c r="BK300" s="46"/>
      <c r="BL300" s="46"/>
      <c r="BM300" s="46"/>
      <c r="BN300" s="46"/>
      <c r="BO300" s="46"/>
      <c r="BP300" s="46"/>
      <c r="BQ300" s="46"/>
      <c r="BR300" s="46"/>
      <c r="BS300" s="46"/>
      <c r="BT300" s="46"/>
      <c r="BU300" s="46"/>
      <c r="BV300" s="46"/>
      <c r="BW300" s="46"/>
      <c r="BX300" s="46"/>
      <c r="BY300" s="46"/>
      <c r="BZ300" s="46"/>
      <c r="CA300" s="46"/>
      <c r="CB300" s="46"/>
      <c r="CC300" s="46"/>
      <c r="CD300" s="46"/>
      <c r="CE300" s="46"/>
      <c r="CF300" s="46"/>
      <c r="CG300" s="46"/>
      <c r="CH300" s="46"/>
      <c r="CI300" s="46"/>
      <c r="CJ300" s="46"/>
      <c r="CK300" s="46"/>
      <c r="CL300" s="46"/>
      <c r="CM300" s="46"/>
      <c r="CN300" s="46"/>
      <c r="CO300" s="46"/>
      <c r="CP300" s="46"/>
      <c r="CQ300" s="46"/>
      <c r="CR300" s="46"/>
      <c r="CS300" s="46"/>
      <c r="CT300" s="46"/>
      <c r="CU300" s="46"/>
      <c r="CV300" s="46"/>
      <c r="CW300" s="46"/>
      <c r="CX300" s="46"/>
      <c r="CY300" s="46"/>
      <c r="CZ300" s="46"/>
      <c r="DA300" s="46"/>
      <c r="DB300" s="46"/>
      <c r="DC300" s="46"/>
      <c r="DD300" s="46"/>
      <c r="DE300" s="46"/>
      <c r="DF300" s="46"/>
      <c r="DG300" s="46"/>
      <c r="DH300" s="46"/>
      <c r="DI300" s="46"/>
      <c r="DJ300" s="46"/>
      <c r="DK300" s="46"/>
      <c r="DL300" s="46"/>
      <c r="DM300" s="46"/>
      <c r="DN300" s="46"/>
      <c r="DO300" s="46"/>
      <c r="DP300" s="46"/>
      <c r="DQ300"/>
      <c r="DR300"/>
      <c r="DS300"/>
      <c r="DT300"/>
      <c r="DU300"/>
      <c r="DV300"/>
      <c r="DW300"/>
      <c r="DX300"/>
      <c r="DY300"/>
      <c r="DZ300"/>
      <c r="EA300"/>
      <c r="EB300"/>
      <c r="EC300"/>
      <c r="ED300"/>
      <c r="EE300"/>
      <c r="EF300"/>
      <c r="EG300"/>
      <c r="EH300"/>
      <c r="EI300"/>
      <c r="EJ300"/>
      <c r="EK300"/>
      <c r="EL300"/>
      <c r="EM300"/>
      <c r="EN300"/>
      <c r="EO300"/>
      <c r="EP300"/>
      <c r="EQ300"/>
      <c r="ER300"/>
      <c r="ES300"/>
      <c r="ET300"/>
      <c r="EU300"/>
      <c r="EV300"/>
      <c r="EW300"/>
      <c r="EX300"/>
      <c r="EY300"/>
      <c r="EZ300"/>
      <c r="FA300"/>
      <c r="FB300"/>
      <c r="FC300"/>
      <c r="FD300"/>
      <c r="FE300"/>
      <c r="FF300"/>
      <c r="FG300"/>
      <c r="FH300"/>
      <c r="FI300"/>
      <c r="FJ300"/>
      <c r="FK300"/>
      <c r="FL300"/>
      <c r="FM300"/>
      <c r="FN300"/>
      <c r="FO300"/>
      <c r="FP300"/>
      <c r="FQ300"/>
      <c r="FR300"/>
      <c r="FS300"/>
      <c r="FT300"/>
      <c r="FU300"/>
      <c r="FV300"/>
      <c r="FW300"/>
      <c r="FX300"/>
      <c r="FY300"/>
      <c r="FZ300"/>
      <c r="GA300"/>
      <c r="GB300"/>
      <c r="GC300"/>
      <c r="GD300"/>
      <c r="GE300"/>
      <c r="GF300"/>
      <c r="GG300"/>
      <c r="GH300"/>
      <c r="GI300"/>
      <c r="GJ300"/>
      <c r="GK300"/>
      <c r="GL300"/>
      <c r="GM300"/>
      <c r="GN300"/>
      <c r="GO300"/>
      <c r="GP300"/>
      <c r="GQ300"/>
      <c r="GR300"/>
      <c r="GS300"/>
      <c r="GT300"/>
      <c r="GU300"/>
      <c r="GV300"/>
      <c r="GW300"/>
      <c r="GX300"/>
      <c r="GY300"/>
      <c r="GZ300"/>
      <c r="HA300"/>
      <c r="HB300"/>
      <c r="HC300"/>
      <c r="HD300"/>
      <c r="HE300"/>
      <c r="HF300"/>
      <c r="HG300"/>
      <c r="HH300"/>
      <c r="HI300"/>
      <c r="HJ300"/>
      <c r="HK300"/>
      <c r="HL300"/>
      <c r="HM300"/>
      <c r="HN300"/>
      <c r="HO300"/>
      <c r="HP300"/>
      <c r="HQ300"/>
      <c r="HR300"/>
      <c r="HS300"/>
      <c r="HT300"/>
      <c r="HU300"/>
      <c r="HV300"/>
      <c r="HW300"/>
      <c r="HX300"/>
      <c r="HY300"/>
      <c r="HZ300"/>
      <c r="IA300"/>
      <c r="IB300"/>
      <c r="IC300"/>
      <c r="ID300"/>
      <c r="IE300"/>
      <c r="IF300"/>
      <c r="IG300"/>
      <c r="IH300"/>
      <c r="II300"/>
      <c r="IJ300"/>
      <c r="IK300"/>
      <c r="IL300"/>
      <c r="IM300"/>
      <c r="IN300"/>
      <c r="IO300"/>
      <c r="IP300"/>
      <c r="IQ300"/>
      <c r="IR300"/>
      <c r="IS300"/>
      <c r="IT300"/>
      <c r="IU300"/>
      <c r="IV300"/>
      <c r="IW300"/>
      <c r="IX300"/>
      <c r="IY300"/>
      <c r="IZ300"/>
      <c r="JA300"/>
      <c r="JB300"/>
      <c r="JC300"/>
      <c r="JD300"/>
      <c r="JE300"/>
      <c r="JF300"/>
      <c r="JG300"/>
      <c r="JH300"/>
      <c r="JI300"/>
      <c r="JJ300"/>
      <c r="JK300"/>
      <c r="JL300"/>
      <c r="JM300"/>
      <c r="JN300"/>
      <c r="JO300"/>
      <c r="JP300"/>
      <c r="JQ300"/>
      <c r="JR300"/>
      <c r="JS300"/>
      <c r="JT300"/>
      <c r="JU300"/>
      <c r="JV300"/>
      <c r="JW300"/>
      <c r="JX300"/>
      <c r="JY300"/>
      <c r="JZ300"/>
      <c r="KA300"/>
      <c r="KB300"/>
      <c r="KC300"/>
      <c r="KD300"/>
      <c r="KE300"/>
      <c r="KF300"/>
      <c r="KG300"/>
      <c r="KH300"/>
      <c r="KI300"/>
      <c r="KJ300"/>
      <c r="KK300"/>
      <c r="KL300"/>
      <c r="KM300"/>
      <c r="KN300"/>
      <c r="KO300"/>
      <c r="KP300"/>
      <c r="KQ300"/>
      <c r="KR300"/>
      <c r="KS300"/>
      <c r="KT300"/>
      <c r="KU300"/>
      <c r="KV300"/>
      <c r="KW300"/>
      <c r="KX300"/>
      <c r="KY300"/>
      <c r="KZ300"/>
      <c r="LA300"/>
      <c r="LB300"/>
      <c r="LC300"/>
      <c r="LD300"/>
      <c r="LE300"/>
      <c r="LF300"/>
      <c r="LG300"/>
      <c r="LH300"/>
      <c r="LI300"/>
      <c r="LJ300"/>
      <c r="LK300"/>
      <c r="LL300"/>
      <c r="LM300"/>
      <c r="LN300"/>
      <c r="LO300"/>
      <c r="LP300"/>
      <c r="LQ300"/>
      <c r="LR300"/>
      <c r="LS300"/>
      <c r="LT300"/>
      <c r="LU300"/>
      <c r="LV300"/>
      <c r="LW300"/>
      <c r="LX300"/>
      <c r="LY300"/>
      <c r="LZ300"/>
      <c r="MA300"/>
      <c r="MB300"/>
      <c r="MC300"/>
      <c r="MD300"/>
      <c r="ME300"/>
      <c r="MF300"/>
      <c r="MG300"/>
      <c r="MH300"/>
      <c r="MI300"/>
      <c r="MJ300"/>
      <c r="MK300"/>
      <c r="ML300"/>
      <c r="MM300"/>
      <c r="MN300"/>
      <c r="MO300"/>
      <c r="MP300"/>
      <c r="MQ300"/>
      <c r="MR300"/>
      <c r="MS300"/>
      <c r="MT300"/>
      <c r="MU300"/>
      <c r="MV300"/>
      <c r="MW300"/>
      <c r="MX300"/>
      <c r="MY300"/>
      <c r="MZ300"/>
      <c r="NA300"/>
      <c r="NB300"/>
      <c r="NC300"/>
      <c r="ND300"/>
      <c r="NE300"/>
      <c r="NF300"/>
      <c r="NG300"/>
      <c r="NH300"/>
      <c r="NI300"/>
      <c r="NJ300"/>
      <c r="NK300"/>
      <c r="NL300"/>
      <c r="NM300"/>
      <c r="NN300"/>
      <c r="NO300"/>
      <c r="NP300"/>
      <c r="NQ300"/>
      <c r="NR300"/>
      <c r="NS300"/>
      <c r="NT300"/>
      <c r="NU300"/>
      <c r="NV300"/>
      <c r="NW300"/>
      <c r="NX300"/>
      <c r="NY300"/>
      <c r="NZ300"/>
      <c r="OA300"/>
      <c r="OB300"/>
      <c r="OC300"/>
      <c r="OD300"/>
      <c r="OE300"/>
      <c r="OF300"/>
      <c r="OG300"/>
      <c r="OH300"/>
      <c r="OI300"/>
      <c r="OJ300"/>
      <c r="OK300"/>
      <c r="OL300"/>
      <c r="OM300"/>
      <c r="ON300"/>
      <c r="OO300"/>
      <c r="OP300"/>
      <c r="OQ300"/>
      <c r="OR300"/>
      <c r="OS300"/>
      <c r="OT300"/>
      <c r="OU300"/>
      <c r="OV300"/>
      <c r="OW300"/>
      <c r="OX300"/>
      <c r="OY300"/>
      <c r="OZ300"/>
      <c r="PA300"/>
      <c r="PB300"/>
      <c r="PC300"/>
      <c r="PD300"/>
      <c r="PE300"/>
      <c r="PF300"/>
      <c r="PG300"/>
      <c r="PH300"/>
      <c r="PI300"/>
      <c r="PJ300"/>
      <c r="PK300"/>
      <c r="PL300"/>
      <c r="PM300"/>
      <c r="PN300"/>
      <c r="PO300"/>
      <c r="PP300"/>
      <c r="PQ300"/>
      <c r="PR300"/>
      <c r="PS300"/>
      <c r="PT300"/>
      <c r="PU300"/>
      <c r="PV300"/>
      <c r="PW300"/>
      <c r="PX300"/>
      <c r="PY300"/>
      <c r="PZ300"/>
      <c r="QA300"/>
      <c r="QB300"/>
      <c r="QC300"/>
      <c r="QD300"/>
      <c r="QE300"/>
      <c r="QF300"/>
      <c r="QG300"/>
      <c r="QH300"/>
      <c r="QI300"/>
      <c r="QJ300"/>
      <c r="QK300"/>
      <c r="QL300"/>
      <c r="QM300"/>
      <c r="QN300"/>
      <c r="QO300"/>
      <c r="QP300"/>
      <c r="QQ300"/>
      <c r="QR300"/>
      <c r="QS300"/>
      <c r="QT300"/>
      <c r="QU300"/>
      <c r="QV300"/>
      <c r="QW300"/>
      <c r="QX300"/>
      <c r="QY300"/>
      <c r="QZ300"/>
      <c r="RA300"/>
      <c r="RB300"/>
      <c r="RC300"/>
      <c r="RD300"/>
      <c r="RE300"/>
      <c r="RF300"/>
      <c r="RG300"/>
      <c r="RH300"/>
      <c r="RI300"/>
      <c r="RJ300"/>
      <c r="RK300"/>
      <c r="RL300"/>
      <c r="RM300"/>
      <c r="RN300"/>
      <c r="RO300"/>
      <c r="RP300"/>
      <c r="RQ300"/>
      <c r="RR300"/>
      <c r="RS300"/>
      <c r="RT300"/>
      <c r="RU300"/>
      <c r="RV300"/>
      <c r="RW300"/>
      <c r="RX300"/>
      <c r="RY300"/>
      <c r="RZ300"/>
      <c r="SA300"/>
      <c r="SB300"/>
      <c r="SC300"/>
      <c r="SD300"/>
      <c r="SE300"/>
      <c r="SF300"/>
      <c r="SG300"/>
      <c r="SH300"/>
      <c r="SI300"/>
      <c r="SJ300"/>
      <c r="SK300"/>
      <c r="SL300"/>
      <c r="SM300"/>
      <c r="SN300"/>
      <c r="SO300"/>
      <c r="SP300"/>
      <c r="SQ300"/>
      <c r="SR300"/>
      <c r="SS300"/>
      <c r="ST300"/>
      <c r="SU300"/>
      <c r="SV300"/>
      <c r="SW300"/>
      <c r="SX300"/>
      <c r="SY300"/>
      <c r="SZ300"/>
      <c r="TA300"/>
      <c r="TB300"/>
      <c r="TC300"/>
      <c r="TD300"/>
      <c r="TE300"/>
      <c r="TF300"/>
      <c r="TG300"/>
      <c r="TH300"/>
      <c r="TI300"/>
      <c r="TJ300"/>
      <c r="TK300"/>
      <c r="TL300"/>
      <c r="TM300"/>
      <c r="TN300"/>
      <c r="TO300"/>
      <c r="TP300"/>
      <c r="TQ300"/>
      <c r="TR300"/>
      <c r="TS300"/>
      <c r="TT300"/>
      <c r="TU300"/>
      <c r="TV300"/>
      <c r="TW300"/>
      <c r="TX300"/>
      <c r="TY300"/>
      <c r="TZ300"/>
      <c r="UA300"/>
      <c r="UB300"/>
      <c r="UC300"/>
      <c r="UD300"/>
      <c r="UE300"/>
      <c r="UF300"/>
      <c r="UG300"/>
      <c r="UH300"/>
      <c r="UI300"/>
      <c r="UJ300"/>
      <c r="UK300"/>
      <c r="UL300"/>
      <c r="UM300"/>
      <c r="UN300"/>
      <c r="UO300"/>
      <c r="UP300"/>
      <c r="UQ300"/>
      <c r="UR300"/>
      <c r="US300"/>
      <c r="UT300"/>
      <c r="UU300"/>
      <c r="UV300"/>
      <c r="UW300"/>
      <c r="UX300"/>
      <c r="UY300"/>
      <c r="UZ300"/>
      <c r="VA300"/>
      <c r="VB300"/>
      <c r="VC300"/>
      <c r="VD300"/>
      <c r="VE300"/>
      <c r="VF300"/>
      <c r="VG300"/>
      <c r="VH300"/>
      <c r="VI300"/>
      <c r="VJ300"/>
      <c r="VK300"/>
      <c r="VL300"/>
      <c r="VM300"/>
      <c r="VN300"/>
      <c r="VO300"/>
      <c r="VP300"/>
      <c r="VQ300"/>
      <c r="VR300"/>
      <c r="VS300"/>
      <c r="VT300"/>
      <c r="VU300"/>
      <c r="VV300"/>
      <c r="VW300"/>
      <c r="VX300"/>
      <c r="VY300"/>
      <c r="VZ300"/>
      <c r="WA300"/>
      <c r="WB300"/>
      <c r="WC300"/>
      <c r="WD300"/>
      <c r="WE300"/>
      <c r="WF300"/>
      <c r="WG300"/>
      <c r="WH300"/>
      <c r="WI300"/>
      <c r="WJ300"/>
      <c r="WK300"/>
      <c r="WL300"/>
      <c r="WM300"/>
      <c r="WN300"/>
      <c r="WO300"/>
      <c r="WP300"/>
      <c r="WQ300"/>
      <c r="WR300"/>
      <c r="WS300"/>
      <c r="WT300"/>
      <c r="WU300"/>
      <c r="WV300"/>
      <c r="WW300"/>
      <c r="WX300"/>
      <c r="WY300"/>
      <c r="WZ300"/>
      <c r="XA300"/>
      <c r="XB300"/>
      <c r="XC300"/>
      <c r="XD300"/>
      <c r="XE300"/>
      <c r="XF300"/>
      <c r="XG300"/>
      <c r="XH300"/>
      <c r="XI300"/>
      <c r="XJ300"/>
      <c r="XK300"/>
      <c r="XL300"/>
      <c r="XM300"/>
      <c r="XN300"/>
      <c r="XO300"/>
      <c r="XP300"/>
      <c r="XQ300"/>
      <c r="XR300"/>
      <c r="XS300"/>
      <c r="XT300"/>
      <c r="XU300"/>
      <c r="XV300"/>
      <c r="XW300"/>
      <c r="XX300"/>
      <c r="XY300"/>
      <c r="XZ300"/>
      <c r="YA300"/>
      <c r="YB300"/>
      <c r="YC300"/>
      <c r="YD300"/>
      <c r="YE300"/>
      <c r="YF300"/>
      <c r="YG300"/>
      <c r="YH300"/>
      <c r="YI300"/>
      <c r="YJ300"/>
      <c r="YK300"/>
      <c r="YL300"/>
      <c r="YM300"/>
      <c r="YN300"/>
      <c r="YO300"/>
      <c r="YP300"/>
      <c r="YQ300"/>
      <c r="YR300"/>
      <c r="YS300"/>
      <c r="YT300"/>
      <c r="YU300"/>
      <c r="YV300"/>
      <c r="YW300"/>
      <c r="YX300"/>
      <c r="YY300"/>
      <c r="YZ300"/>
      <c r="ZA300"/>
      <c r="ZB300"/>
      <c r="ZC300"/>
      <c r="ZD300"/>
      <c r="ZE300"/>
      <c r="ZF300"/>
      <c r="ZG300"/>
      <c r="ZH300"/>
      <c r="ZI300"/>
      <c r="ZJ300"/>
      <c r="ZK300"/>
      <c r="ZL300"/>
      <c r="ZM300"/>
      <c r="ZN300"/>
      <c r="ZO300"/>
      <c r="ZP300"/>
      <c r="ZQ300"/>
      <c r="ZR300"/>
      <c r="ZS300"/>
      <c r="ZT300"/>
      <c r="ZU300"/>
      <c r="ZV300"/>
      <c r="ZW300"/>
      <c r="ZX300"/>
      <c r="ZY300"/>
      <c r="ZZ300" s="52"/>
      <c r="AAA300" s="192"/>
      <c r="AAD300" s="90"/>
      <c r="AAE300" s="520">
        <f>IF(AND(S.AC.InvolveMeeting3="Y",S.AC.CommitteeInvolved="Y"),1,0)</f>
        <v>0</v>
      </c>
      <c r="AAF300" s="90"/>
      <c r="AAG300" s="73">
        <f>S.AC.DateMeeting4</f>
        <v>16</v>
      </c>
      <c r="AAH300" s="73">
        <f t="shared" si="243"/>
        <v>16</v>
      </c>
      <c r="AAI300" s="72"/>
      <c r="AAJ300" s="72"/>
      <c r="AAK300" s="55"/>
      <c r="AAL300" s="90"/>
    </row>
    <row r="301" spans="1:714" s="23" customFormat="1" ht="15" hidden="1" customHeight="1" outlineLevel="1" collapsed="1" thickBot="1">
      <c r="A301" s="171"/>
      <c r="B301" s="528" t="s">
        <v>223</v>
      </c>
      <c r="C301" s="377" t="s">
        <v>303</v>
      </c>
      <c r="D301" s="515"/>
      <c r="E301" s="515"/>
      <c r="F301" s="527"/>
      <c r="G301" s="339">
        <f>AAG301</f>
        <v>16</v>
      </c>
      <c r="H301" s="455" t="s">
        <v>54</v>
      </c>
      <c r="I301" s="244"/>
      <c r="J301" s="193"/>
      <c r="K301" s="193"/>
      <c r="L301" s="46"/>
      <c r="M301" s="46"/>
      <c r="N301" s="46"/>
      <c r="O301" s="46"/>
      <c r="P301" s="46"/>
      <c r="Q301" s="46"/>
      <c r="R301" s="46"/>
      <c r="S301" s="46"/>
      <c r="T301" s="46"/>
      <c r="U301" s="46"/>
      <c r="V301" s="46"/>
      <c r="W301" s="46"/>
      <c r="X301" s="46"/>
      <c r="Y301" s="46"/>
      <c r="Z301" s="46"/>
      <c r="AA301" s="46"/>
      <c r="AB301" s="46"/>
      <c r="AC301" s="46"/>
      <c r="AD301" s="46"/>
      <c r="AE301" s="46"/>
      <c r="AF301" s="46"/>
      <c r="AG301" s="46"/>
      <c r="AH301" s="46"/>
      <c r="AI301" s="46"/>
      <c r="AJ301" s="46"/>
      <c r="AK301" s="46"/>
      <c r="AL301" s="46"/>
      <c r="AM301" s="46"/>
      <c r="AN301" s="46"/>
      <c r="AO301" s="46"/>
      <c r="AP301" s="46"/>
      <c r="AQ301" s="46"/>
      <c r="AR301" s="46"/>
      <c r="AS301" s="46"/>
      <c r="AT301" s="46"/>
      <c r="AU301" s="46"/>
      <c r="AV301" s="46"/>
      <c r="AW301" s="46"/>
      <c r="AX301" s="46"/>
      <c r="AY301" s="46"/>
      <c r="AZ301" s="46"/>
      <c r="BA301" s="46"/>
      <c r="BB301" s="46"/>
      <c r="BC301" s="46"/>
      <c r="BD301" s="46"/>
      <c r="BE301" s="46"/>
      <c r="BF301" s="46"/>
      <c r="BG301" s="46"/>
      <c r="BH301" s="46"/>
      <c r="BI301" s="46"/>
      <c r="BJ301" s="46"/>
      <c r="BK301" s="46"/>
      <c r="BL301" s="46"/>
      <c r="BM301" s="46"/>
      <c r="BN301" s="46"/>
      <c r="BO301" s="46"/>
      <c r="BP301" s="46"/>
      <c r="BQ301" s="46"/>
      <c r="BR301" s="46"/>
      <c r="BS301" s="46"/>
      <c r="BT301" s="46"/>
      <c r="BU301" s="46"/>
      <c r="BV301" s="46"/>
      <c r="BW301" s="46"/>
      <c r="BX301" s="46"/>
      <c r="BY301" s="46"/>
      <c r="BZ301" s="46"/>
      <c r="CA301" s="46"/>
      <c r="CB301" s="46"/>
      <c r="CC301" s="46"/>
      <c r="CD301" s="46"/>
      <c r="CE301" s="46"/>
      <c r="CF301" s="46"/>
      <c r="CG301" s="46"/>
      <c r="CH301" s="46"/>
      <c r="CI301" s="46"/>
      <c r="CJ301" s="46"/>
      <c r="CK301" s="46"/>
      <c r="CL301" s="46"/>
      <c r="CM301" s="46"/>
      <c r="CN301" s="46"/>
      <c r="CO301" s="46"/>
      <c r="CP301" s="46"/>
      <c r="CQ301" s="46"/>
      <c r="CR301" s="46"/>
      <c r="CS301" s="46"/>
      <c r="CT301" s="46"/>
      <c r="CU301" s="46"/>
      <c r="CV301" s="46"/>
      <c r="CW301" s="46"/>
      <c r="CX301" s="46"/>
      <c r="CY301" s="46"/>
      <c r="CZ301" s="46"/>
      <c r="DA301" s="46"/>
      <c r="DB301" s="46"/>
      <c r="DC301" s="46"/>
      <c r="DD301" s="46"/>
      <c r="DE301" s="46"/>
      <c r="DF301" s="46"/>
      <c r="DG301" s="46"/>
      <c r="DH301" s="46"/>
      <c r="DI301" s="46"/>
      <c r="DJ301" s="46"/>
      <c r="DK301" s="46"/>
      <c r="DL301" s="46"/>
      <c r="DM301" s="46"/>
      <c r="DN301" s="46"/>
      <c r="DO301" s="46"/>
      <c r="DP301" s="46"/>
      <c r="DQ301"/>
      <c r="DR301"/>
      <c r="DS301"/>
      <c r="DT301"/>
      <c r="DU301"/>
      <c r="DV301"/>
      <c r="DW301"/>
      <c r="DX301"/>
      <c r="DY301"/>
      <c r="DZ301"/>
      <c r="EA301"/>
      <c r="EB301"/>
      <c r="EC301"/>
      <c r="ED301"/>
      <c r="EE301"/>
      <c r="EF301"/>
      <c r="EG301"/>
      <c r="EH301"/>
      <c r="EI301"/>
      <c r="EJ301"/>
      <c r="EK301"/>
      <c r="EL301"/>
      <c r="EM301"/>
      <c r="EN301"/>
      <c r="EO301"/>
      <c r="EP301"/>
      <c r="EQ301"/>
      <c r="ER301"/>
      <c r="ES301"/>
      <c r="ET301"/>
      <c r="EU301"/>
      <c r="EV301"/>
      <c r="EW301"/>
      <c r="EX301"/>
      <c r="EY301"/>
      <c r="EZ301"/>
      <c r="FA301"/>
      <c r="FB301"/>
      <c r="FC301"/>
      <c r="FD301"/>
      <c r="FE301"/>
      <c r="FF301"/>
      <c r="FG301"/>
      <c r="FH301"/>
      <c r="FI301"/>
      <c r="FJ301"/>
      <c r="FK301"/>
      <c r="FL301"/>
      <c r="FM301"/>
      <c r="FN301"/>
      <c r="FO301"/>
      <c r="FP301"/>
      <c r="FQ301"/>
      <c r="FR301"/>
      <c r="FS301"/>
      <c r="FT301"/>
      <c r="FU301"/>
      <c r="FV301"/>
      <c r="FW301"/>
      <c r="FX301"/>
      <c r="FY301"/>
      <c r="FZ301"/>
      <c r="GA301"/>
      <c r="GB301"/>
      <c r="GC301"/>
      <c r="GD301"/>
      <c r="GE301"/>
      <c r="GF301"/>
      <c r="GG301"/>
      <c r="GH301"/>
      <c r="GI301"/>
      <c r="GJ301"/>
      <c r="GK301"/>
      <c r="GL301"/>
      <c r="GM301"/>
      <c r="GN301"/>
      <c r="GO301"/>
      <c r="GP301"/>
      <c r="GQ301"/>
      <c r="GR301"/>
      <c r="GS301"/>
      <c r="GT301"/>
      <c r="GU301"/>
      <c r="GV301"/>
      <c r="GW301"/>
      <c r="GX301"/>
      <c r="GY301"/>
      <c r="GZ301"/>
      <c r="HA301"/>
      <c r="HB301"/>
      <c r="HC301"/>
      <c r="HD301"/>
      <c r="HE301"/>
      <c r="HF301"/>
      <c r="HG301"/>
      <c r="HH301"/>
      <c r="HI301"/>
      <c r="HJ301"/>
      <c r="HK301"/>
      <c r="HL301"/>
      <c r="HM301"/>
      <c r="HN301"/>
      <c r="HO301"/>
      <c r="HP301"/>
      <c r="HQ301"/>
      <c r="HR301"/>
      <c r="HS301"/>
      <c r="HT301"/>
      <c r="HU301"/>
      <c r="HV301"/>
      <c r="HW301"/>
      <c r="HX301"/>
      <c r="HY301"/>
      <c r="HZ301"/>
      <c r="IA301"/>
      <c r="IB301"/>
      <c r="IC301"/>
      <c r="ID301"/>
      <c r="IE301"/>
      <c r="IF301"/>
      <c r="IG301"/>
      <c r="IH301"/>
      <c r="II301"/>
      <c r="IJ301"/>
      <c r="IK301"/>
      <c r="IL301"/>
      <c r="IM301"/>
      <c r="IN301"/>
      <c r="IO301"/>
      <c r="IP301"/>
      <c r="IQ301"/>
      <c r="IR301"/>
      <c r="IS301"/>
      <c r="IT301"/>
      <c r="IU301"/>
      <c r="IV301"/>
      <c r="IW301"/>
      <c r="IX301"/>
      <c r="IY301"/>
      <c r="IZ301"/>
      <c r="JA301"/>
      <c r="JB301"/>
      <c r="JC301"/>
      <c r="JD301"/>
      <c r="JE301"/>
      <c r="JF301"/>
      <c r="JG301"/>
      <c r="JH301"/>
      <c r="JI301"/>
      <c r="JJ301"/>
      <c r="JK301"/>
      <c r="JL301"/>
      <c r="JM301"/>
      <c r="JN301"/>
      <c r="JO301"/>
      <c r="JP301"/>
      <c r="JQ301"/>
      <c r="JR301"/>
      <c r="JS301"/>
      <c r="JT301"/>
      <c r="JU301"/>
      <c r="JV301"/>
      <c r="JW301"/>
      <c r="JX301"/>
      <c r="JY301"/>
      <c r="JZ301"/>
      <c r="KA301"/>
      <c r="KB301"/>
      <c r="KC301"/>
      <c r="KD301"/>
      <c r="KE301"/>
      <c r="KF301"/>
      <c r="KG301"/>
      <c r="KH301"/>
      <c r="KI301"/>
      <c r="KJ301"/>
      <c r="KK301"/>
      <c r="KL301"/>
      <c r="KM301"/>
      <c r="KN301"/>
      <c r="KO301"/>
      <c r="KP301"/>
      <c r="KQ301"/>
      <c r="KR301"/>
      <c r="KS301"/>
      <c r="KT301"/>
      <c r="KU301"/>
      <c r="KV301"/>
      <c r="KW301"/>
      <c r="KX301"/>
      <c r="KY301"/>
      <c r="KZ301"/>
      <c r="LA301"/>
      <c r="LB301"/>
      <c r="LC301"/>
      <c r="LD301"/>
      <c r="LE301"/>
      <c r="LF301"/>
      <c r="LG301"/>
      <c r="LH301"/>
      <c r="LI301"/>
      <c r="LJ301"/>
      <c r="LK301"/>
      <c r="LL301"/>
      <c r="LM301"/>
      <c r="LN301"/>
      <c r="LO301"/>
      <c r="LP301"/>
      <c r="LQ301"/>
      <c r="LR301"/>
      <c r="LS301"/>
      <c r="LT301"/>
      <c r="LU301"/>
      <c r="LV301"/>
      <c r="LW301"/>
      <c r="LX301"/>
      <c r="LY301"/>
      <c r="LZ301"/>
      <c r="MA301"/>
      <c r="MB301"/>
      <c r="MC301"/>
      <c r="MD301"/>
      <c r="ME301"/>
      <c r="MF301"/>
      <c r="MG301"/>
      <c r="MH301"/>
      <c r="MI301"/>
      <c r="MJ301"/>
      <c r="MK301"/>
      <c r="ML301"/>
      <c r="MM301"/>
      <c r="MN301"/>
      <c r="MO301"/>
      <c r="MP301"/>
      <c r="MQ301"/>
      <c r="MR301"/>
      <c r="MS301"/>
      <c r="MT301"/>
      <c r="MU301"/>
      <c r="MV301"/>
      <c r="MW301"/>
      <c r="MX301"/>
      <c r="MY301"/>
      <c r="MZ301"/>
      <c r="NA301"/>
      <c r="NB301"/>
      <c r="NC301"/>
      <c r="ND301"/>
      <c r="NE301"/>
      <c r="NF301"/>
      <c r="NG301"/>
      <c r="NH301"/>
      <c r="NI301"/>
      <c r="NJ301"/>
      <c r="NK301"/>
      <c r="NL301"/>
      <c r="NM301"/>
      <c r="NN301"/>
      <c r="NO301"/>
      <c r="NP301"/>
      <c r="NQ301"/>
      <c r="NR301"/>
      <c r="NS301"/>
      <c r="NT301"/>
      <c r="NU301"/>
      <c r="NV301"/>
      <c r="NW301"/>
      <c r="NX301"/>
      <c r="NY301"/>
      <c r="NZ301"/>
      <c r="OA301"/>
      <c r="OB301"/>
      <c r="OC301"/>
      <c r="OD301"/>
      <c r="OE301"/>
      <c r="OF301"/>
      <c r="OG301"/>
      <c r="OH301"/>
      <c r="OI301"/>
      <c r="OJ301"/>
      <c r="OK301"/>
      <c r="OL301"/>
      <c r="OM301"/>
      <c r="ON301"/>
      <c r="OO301"/>
      <c r="OP301"/>
      <c r="OQ301"/>
      <c r="OR301"/>
      <c r="OS301"/>
      <c r="OT301"/>
      <c r="OU301"/>
      <c r="OV301"/>
      <c r="OW301"/>
      <c r="OX301"/>
      <c r="OY301"/>
      <c r="OZ301"/>
      <c r="PA301"/>
      <c r="PB301"/>
      <c r="PC301"/>
      <c r="PD301"/>
      <c r="PE301"/>
      <c r="PF301"/>
      <c r="PG301"/>
      <c r="PH301"/>
      <c r="PI301"/>
      <c r="PJ301"/>
      <c r="PK301"/>
      <c r="PL301"/>
      <c r="PM301"/>
      <c r="PN301"/>
      <c r="PO301"/>
      <c r="PP301"/>
      <c r="PQ301"/>
      <c r="PR301"/>
      <c r="PS301"/>
      <c r="PT301"/>
      <c r="PU301"/>
      <c r="PV301"/>
      <c r="PW301"/>
      <c r="PX301"/>
      <c r="PY301"/>
      <c r="PZ301"/>
      <c r="QA301"/>
      <c r="QB301"/>
      <c r="QC301"/>
      <c r="QD301"/>
      <c r="QE301"/>
      <c r="QF301"/>
      <c r="QG301"/>
      <c r="QH301"/>
      <c r="QI301"/>
      <c r="QJ301"/>
      <c r="QK301"/>
      <c r="QL301"/>
      <c r="QM301"/>
      <c r="QN301"/>
      <c r="QO301"/>
      <c r="QP301"/>
      <c r="QQ301"/>
      <c r="QR301"/>
      <c r="QS301"/>
      <c r="QT301"/>
      <c r="QU301"/>
      <c r="QV301"/>
      <c r="QW301"/>
      <c r="QX301"/>
      <c r="QY301"/>
      <c r="QZ301"/>
      <c r="RA301"/>
      <c r="RB301"/>
      <c r="RC301"/>
      <c r="RD301"/>
      <c r="RE301"/>
      <c r="RF301"/>
      <c r="RG301"/>
      <c r="RH301"/>
      <c r="RI301"/>
      <c r="RJ301"/>
      <c r="RK301"/>
      <c r="RL301"/>
      <c r="RM301"/>
      <c r="RN301"/>
      <c r="RO301"/>
      <c r="RP301"/>
      <c r="RQ301"/>
      <c r="RR301"/>
      <c r="RS301"/>
      <c r="RT301"/>
      <c r="RU301"/>
      <c r="RV301"/>
      <c r="RW301"/>
      <c r="RX301"/>
      <c r="RY301"/>
      <c r="RZ301"/>
      <c r="SA301"/>
      <c r="SB301"/>
      <c r="SC301"/>
      <c r="SD301"/>
      <c r="SE301"/>
      <c r="SF301"/>
      <c r="SG301"/>
      <c r="SH301"/>
      <c r="SI301"/>
      <c r="SJ301"/>
      <c r="SK301"/>
      <c r="SL301"/>
      <c r="SM301"/>
      <c r="SN301"/>
      <c r="SO301"/>
      <c r="SP301"/>
      <c r="SQ301"/>
      <c r="SR301"/>
      <c r="SS301"/>
      <c r="ST301"/>
      <c r="SU301"/>
      <c r="SV301"/>
      <c r="SW301"/>
      <c r="SX301"/>
      <c r="SY301"/>
      <c r="SZ301"/>
      <c r="TA301"/>
      <c r="TB301"/>
      <c r="TC301"/>
      <c r="TD301"/>
      <c r="TE301"/>
      <c r="TF301"/>
      <c r="TG301"/>
      <c r="TH301"/>
      <c r="TI301"/>
      <c r="TJ301"/>
      <c r="TK301"/>
      <c r="TL301"/>
      <c r="TM301"/>
      <c r="TN301"/>
      <c r="TO301"/>
      <c r="TP301"/>
      <c r="TQ301"/>
      <c r="TR301"/>
      <c r="TS301"/>
      <c r="TT301"/>
      <c r="TU301"/>
      <c r="TV301"/>
      <c r="TW301"/>
      <c r="TX301"/>
      <c r="TY301"/>
      <c r="TZ301"/>
      <c r="UA301"/>
      <c r="UB301"/>
      <c r="UC301"/>
      <c r="UD301"/>
      <c r="UE301"/>
      <c r="UF301"/>
      <c r="UG301"/>
      <c r="UH301"/>
      <c r="UI301"/>
      <c r="UJ301"/>
      <c r="UK301"/>
      <c r="UL301"/>
      <c r="UM301"/>
      <c r="UN301"/>
      <c r="UO301"/>
      <c r="UP301"/>
      <c r="UQ301"/>
      <c r="UR301"/>
      <c r="US301"/>
      <c r="UT301"/>
      <c r="UU301"/>
      <c r="UV301"/>
      <c r="UW301"/>
      <c r="UX301"/>
      <c r="UY301"/>
      <c r="UZ301"/>
      <c r="VA301"/>
      <c r="VB301"/>
      <c r="VC301"/>
      <c r="VD301"/>
      <c r="VE301"/>
      <c r="VF301"/>
      <c r="VG301"/>
      <c r="VH301"/>
      <c r="VI301"/>
      <c r="VJ301"/>
      <c r="VK301"/>
      <c r="VL301"/>
      <c r="VM301"/>
      <c r="VN301"/>
      <c r="VO301"/>
      <c r="VP301"/>
      <c r="VQ301"/>
      <c r="VR301"/>
      <c r="VS301"/>
      <c r="VT301"/>
      <c r="VU301"/>
      <c r="VV301"/>
      <c r="VW301"/>
      <c r="VX301"/>
      <c r="VY301"/>
      <c r="VZ301"/>
      <c r="WA301"/>
      <c r="WB301"/>
      <c r="WC301"/>
      <c r="WD301"/>
      <c r="WE301"/>
      <c r="WF301"/>
      <c r="WG301"/>
      <c r="WH301"/>
      <c r="WI301"/>
      <c r="WJ301"/>
      <c r="WK301"/>
      <c r="WL301"/>
      <c r="WM301"/>
      <c r="WN301"/>
      <c r="WO301"/>
      <c r="WP301"/>
      <c r="WQ301"/>
      <c r="WR301"/>
      <c r="WS301"/>
      <c r="WT301"/>
      <c r="WU301"/>
      <c r="WV301"/>
      <c r="WW301"/>
      <c r="WX301"/>
      <c r="WY301"/>
      <c r="WZ301"/>
      <c r="XA301"/>
      <c r="XB301"/>
      <c r="XC301"/>
      <c r="XD301"/>
      <c r="XE301"/>
      <c r="XF301"/>
      <c r="XG301"/>
      <c r="XH301"/>
      <c r="XI301"/>
      <c r="XJ301"/>
      <c r="XK301"/>
      <c r="XL301"/>
      <c r="XM301"/>
      <c r="XN301"/>
      <c r="XO301"/>
      <c r="XP301"/>
      <c r="XQ301"/>
      <c r="XR301"/>
      <c r="XS301"/>
      <c r="XT301"/>
      <c r="XU301"/>
      <c r="XV301"/>
      <c r="XW301"/>
      <c r="XX301"/>
      <c r="XY301"/>
      <c r="XZ301"/>
      <c r="YA301"/>
      <c r="YB301"/>
      <c r="YC301"/>
      <c r="YD301"/>
      <c r="YE301"/>
      <c r="YF301"/>
      <c r="YG301"/>
      <c r="YH301"/>
      <c r="YI301"/>
      <c r="YJ301"/>
      <c r="YK301"/>
      <c r="YL301"/>
      <c r="YM301"/>
      <c r="YN301"/>
      <c r="YO301"/>
      <c r="YP301"/>
      <c r="YQ301"/>
      <c r="YR301"/>
      <c r="YS301"/>
      <c r="YT301"/>
      <c r="YU301"/>
      <c r="YV301"/>
      <c r="YW301"/>
      <c r="YX301"/>
      <c r="YY301"/>
      <c r="YZ301"/>
      <c r="ZA301"/>
      <c r="ZB301"/>
      <c r="ZC301"/>
      <c r="ZD301"/>
      <c r="ZE301"/>
      <c r="ZF301"/>
      <c r="ZG301"/>
      <c r="ZH301"/>
      <c r="ZI301"/>
      <c r="ZJ301"/>
      <c r="ZK301"/>
      <c r="ZL301"/>
      <c r="ZM301"/>
      <c r="ZN301"/>
      <c r="ZO301"/>
      <c r="ZP301"/>
      <c r="ZQ301"/>
      <c r="ZR301"/>
      <c r="ZS301"/>
      <c r="ZT301"/>
      <c r="ZU301"/>
      <c r="ZV301"/>
      <c r="ZW301"/>
      <c r="ZX301"/>
      <c r="ZY301"/>
      <c r="ZZ301" s="52"/>
      <c r="AAA301" s="192"/>
      <c r="AAB301"/>
      <c r="AAC301"/>
      <c r="AAD301" s="90"/>
      <c r="AAE301" s="520">
        <f>IF(AND(S.AC.InvolveMeeting5="Y",S.AC.CommitteeInvolved="Y"),1,0)</f>
        <v>0</v>
      </c>
      <c r="AAF301" s="190" t="s">
        <v>52</v>
      </c>
      <c r="AAG301" s="73">
        <f>S.AC.DateMeeting4</f>
        <v>16</v>
      </c>
      <c r="AAH301" s="39" t="s">
        <v>0</v>
      </c>
      <c r="AAI301" s="39"/>
      <c r="AAJ301" s="55"/>
      <c r="AAK301" s="55"/>
      <c r="AAL301" s="90"/>
    </row>
    <row r="302" spans="1:714" s="23" customFormat="1" ht="15" hidden="1" customHeight="1" outlineLevel="2">
      <c r="A302" s="171"/>
      <c r="B302" s="613" t="s">
        <v>154</v>
      </c>
      <c r="C302" s="346"/>
      <c r="D302" s="380"/>
      <c r="E302" s="342">
        <f t="shared" ref="E302" si="244">NETWORKDAYS(G302,H302,S.DDL_DEQClosed)</f>
        <v>1</v>
      </c>
      <c r="F302" s="457">
        <f ca="1">IF(YEAR(H302)&gt;2000,NETWORKDAYS(TODAY(),H302,S.DDL_DEQClosed),0)</f>
        <v>0</v>
      </c>
      <c r="G302" s="451">
        <f t="shared" ref="G302" si="245">AAG302</f>
        <v>2</v>
      </c>
      <c r="H302" s="343">
        <f t="shared" ref="H302" si="246">AAH302</f>
        <v>2</v>
      </c>
      <c r="I302" s="244"/>
      <c r="J302" s="193"/>
      <c r="K302" s="193"/>
      <c r="L302" s="46"/>
      <c r="M302" s="46"/>
      <c r="N302" s="46"/>
      <c r="O302" s="46"/>
      <c r="P302" s="46"/>
      <c r="Q302" s="46"/>
      <c r="R302" s="46"/>
      <c r="S302" s="46"/>
      <c r="T302" s="46"/>
      <c r="U302" s="46"/>
      <c r="V302" s="46"/>
      <c r="W302" s="46"/>
      <c r="X302" s="46"/>
      <c r="Y302" s="46"/>
      <c r="Z302" s="46"/>
      <c r="AA302" s="46"/>
      <c r="AB302" s="46"/>
      <c r="AC302" s="46"/>
      <c r="AD302" s="46"/>
      <c r="AE302" s="46"/>
      <c r="AF302" s="46"/>
      <c r="AG302" s="46"/>
      <c r="AH302" s="46"/>
      <c r="AI302" s="46"/>
      <c r="AJ302" s="46"/>
      <c r="AK302" s="46"/>
      <c r="AL302" s="46"/>
      <c r="AM302" s="46"/>
      <c r="AN302" s="46"/>
      <c r="AO302" s="46"/>
      <c r="AP302" s="46"/>
      <c r="AQ302" s="46"/>
      <c r="AR302" s="46"/>
      <c r="AS302" s="46"/>
      <c r="AT302" s="46"/>
      <c r="AU302" s="46"/>
      <c r="AV302" s="46"/>
      <c r="AW302" s="46"/>
      <c r="AX302" s="46"/>
      <c r="AY302" s="46"/>
      <c r="AZ302" s="46"/>
      <c r="BA302" s="46"/>
      <c r="BB302" s="46"/>
      <c r="BC302" s="46"/>
      <c r="BD302" s="46"/>
      <c r="BE302" s="46"/>
      <c r="BF302" s="46"/>
      <c r="BG302" s="46"/>
      <c r="BH302" s="46"/>
      <c r="BI302" s="46"/>
      <c r="BJ302" s="46"/>
      <c r="BK302" s="46"/>
      <c r="BL302" s="46"/>
      <c r="BM302" s="46"/>
      <c r="BN302" s="46"/>
      <c r="BO302" s="46"/>
      <c r="BP302" s="46"/>
      <c r="BQ302" s="46"/>
      <c r="BR302" s="46"/>
      <c r="BS302" s="46"/>
      <c r="BT302" s="46"/>
      <c r="BU302" s="46"/>
      <c r="BV302" s="46"/>
      <c r="BW302" s="46"/>
      <c r="BX302" s="46"/>
      <c r="BY302" s="46"/>
      <c r="BZ302" s="46"/>
      <c r="CA302" s="46"/>
      <c r="CB302" s="46"/>
      <c r="CC302" s="46"/>
      <c r="CD302" s="46"/>
      <c r="CE302" s="46"/>
      <c r="CF302" s="46"/>
      <c r="CG302" s="46"/>
      <c r="CH302" s="46"/>
      <c r="CI302" s="46"/>
      <c r="CJ302" s="46"/>
      <c r="CK302" s="46"/>
      <c r="CL302" s="46"/>
      <c r="CM302" s="46"/>
      <c r="CN302" s="46"/>
      <c r="CO302" s="46"/>
      <c r="CP302" s="46"/>
      <c r="CQ302" s="46"/>
      <c r="CR302" s="46"/>
      <c r="CS302" s="46"/>
      <c r="CT302" s="46"/>
      <c r="CU302" s="46"/>
      <c r="CV302" s="46"/>
      <c r="CW302" s="46"/>
      <c r="CX302" s="46"/>
      <c r="CY302" s="46"/>
      <c r="CZ302" s="46"/>
      <c r="DA302" s="46"/>
      <c r="DB302" s="46"/>
      <c r="DC302" s="46"/>
      <c r="DD302" s="46"/>
      <c r="DE302" s="46"/>
      <c r="DF302" s="46"/>
      <c r="DG302" s="46"/>
      <c r="DH302" s="46"/>
      <c r="DI302" s="46"/>
      <c r="DJ302" s="46"/>
      <c r="DK302" s="46"/>
      <c r="DL302" s="46"/>
      <c r="DM302" s="46"/>
      <c r="DN302" s="46"/>
      <c r="DO302" s="46"/>
      <c r="DP302" s="46"/>
      <c r="DQ302"/>
      <c r="DR302"/>
      <c r="DS302"/>
      <c r="DT302"/>
      <c r="DU302"/>
      <c r="DV302"/>
      <c r="DW302"/>
      <c r="DX302"/>
      <c r="DY302"/>
      <c r="DZ302"/>
      <c r="EA302"/>
      <c r="EB302"/>
      <c r="EC302"/>
      <c r="ED302"/>
      <c r="EE302"/>
      <c r="EF302"/>
      <c r="EG302"/>
      <c r="EH302"/>
      <c r="EI302"/>
      <c r="EJ302"/>
      <c r="EK302"/>
      <c r="EL302"/>
      <c r="EM302"/>
      <c r="EN302"/>
      <c r="EO302"/>
      <c r="EP302"/>
      <c r="EQ302"/>
      <c r="ER302"/>
      <c r="ES302"/>
      <c r="ET302"/>
      <c r="EU302"/>
      <c r="EV302"/>
      <c r="EW302"/>
      <c r="EX302"/>
      <c r="EY302"/>
      <c r="EZ302"/>
      <c r="FA302"/>
      <c r="FB302"/>
      <c r="FC302"/>
      <c r="FD302"/>
      <c r="FE302"/>
      <c r="FF302"/>
      <c r="FG302"/>
      <c r="FH302"/>
      <c r="FI302"/>
      <c r="FJ302"/>
      <c r="FK302"/>
      <c r="FL302"/>
      <c r="FM302"/>
      <c r="FN302"/>
      <c r="FO302"/>
      <c r="FP302"/>
      <c r="FQ302"/>
      <c r="FR302"/>
      <c r="FS302"/>
      <c r="FT302"/>
      <c r="FU302"/>
      <c r="FV302"/>
      <c r="FW302"/>
      <c r="FX302"/>
      <c r="FY302"/>
      <c r="FZ302"/>
      <c r="GA302"/>
      <c r="GB302"/>
      <c r="GC302"/>
      <c r="GD302"/>
      <c r="GE302"/>
      <c r="GF302"/>
      <c r="GG302"/>
      <c r="GH302"/>
      <c r="GI302"/>
      <c r="GJ302"/>
      <c r="GK302"/>
      <c r="GL302"/>
      <c r="GM302"/>
      <c r="GN302"/>
      <c r="GO302"/>
      <c r="GP302"/>
      <c r="GQ302"/>
      <c r="GR302"/>
      <c r="GS302"/>
      <c r="GT302"/>
      <c r="GU302"/>
      <c r="GV302"/>
      <c r="GW302"/>
      <c r="GX302"/>
      <c r="GY302"/>
      <c r="GZ302"/>
      <c r="HA302"/>
      <c r="HB302"/>
      <c r="HC302"/>
      <c r="HD302"/>
      <c r="HE302"/>
      <c r="HF302"/>
      <c r="HG302"/>
      <c r="HH302"/>
      <c r="HI302"/>
      <c r="HJ302"/>
      <c r="HK302"/>
      <c r="HL302"/>
      <c r="HM302"/>
      <c r="HN302"/>
      <c r="HO302"/>
      <c r="HP302"/>
      <c r="HQ302"/>
      <c r="HR302"/>
      <c r="HS302"/>
      <c r="HT302"/>
      <c r="HU302"/>
      <c r="HV302"/>
      <c r="HW302"/>
      <c r="HX302"/>
      <c r="HY302"/>
      <c r="HZ302"/>
      <c r="IA302"/>
      <c r="IB302"/>
      <c r="IC302"/>
      <c r="ID302"/>
      <c r="IE302"/>
      <c r="IF302"/>
      <c r="IG302"/>
      <c r="IH302"/>
      <c r="II302"/>
      <c r="IJ302"/>
      <c r="IK302"/>
      <c r="IL302"/>
      <c r="IM302"/>
      <c r="IN302"/>
      <c r="IO302"/>
      <c r="IP302"/>
      <c r="IQ302"/>
      <c r="IR302"/>
      <c r="IS302"/>
      <c r="IT302"/>
      <c r="IU302"/>
      <c r="IV302"/>
      <c r="IW302"/>
      <c r="IX302"/>
      <c r="IY302"/>
      <c r="IZ302"/>
      <c r="JA302"/>
      <c r="JB302"/>
      <c r="JC302"/>
      <c r="JD302"/>
      <c r="JE302"/>
      <c r="JF302"/>
      <c r="JG302"/>
      <c r="JH302"/>
      <c r="JI302"/>
      <c r="JJ302"/>
      <c r="JK302"/>
      <c r="JL302"/>
      <c r="JM302"/>
      <c r="JN302"/>
      <c r="JO302"/>
      <c r="JP302"/>
      <c r="JQ302"/>
      <c r="JR302"/>
      <c r="JS302"/>
      <c r="JT302"/>
      <c r="JU302"/>
      <c r="JV302"/>
      <c r="JW302"/>
      <c r="JX302"/>
      <c r="JY302"/>
      <c r="JZ302"/>
      <c r="KA302"/>
      <c r="KB302"/>
      <c r="KC302"/>
      <c r="KD302"/>
      <c r="KE302"/>
      <c r="KF302"/>
      <c r="KG302"/>
      <c r="KH302"/>
      <c r="KI302"/>
      <c r="KJ302"/>
      <c r="KK302"/>
      <c r="KL302"/>
      <c r="KM302"/>
      <c r="KN302"/>
      <c r="KO302"/>
      <c r="KP302"/>
      <c r="KQ302"/>
      <c r="KR302"/>
      <c r="KS302"/>
      <c r="KT302"/>
      <c r="KU302"/>
      <c r="KV302"/>
      <c r="KW302"/>
      <c r="KX302"/>
      <c r="KY302"/>
      <c r="KZ302"/>
      <c r="LA302"/>
      <c r="LB302"/>
      <c r="LC302"/>
      <c r="LD302"/>
      <c r="LE302"/>
      <c r="LF302"/>
      <c r="LG302"/>
      <c r="LH302"/>
      <c r="LI302"/>
      <c r="LJ302"/>
      <c r="LK302"/>
      <c r="LL302"/>
      <c r="LM302"/>
      <c r="LN302"/>
      <c r="LO302"/>
      <c r="LP302"/>
      <c r="LQ302"/>
      <c r="LR302"/>
      <c r="LS302"/>
      <c r="LT302"/>
      <c r="LU302"/>
      <c r="LV302"/>
      <c r="LW302"/>
      <c r="LX302"/>
      <c r="LY302"/>
      <c r="LZ302"/>
      <c r="MA302"/>
      <c r="MB302"/>
      <c r="MC302"/>
      <c r="MD302"/>
      <c r="ME302"/>
      <c r="MF302"/>
      <c r="MG302"/>
      <c r="MH302"/>
      <c r="MI302"/>
      <c r="MJ302"/>
      <c r="MK302"/>
      <c r="ML302"/>
      <c r="MM302"/>
      <c r="MN302"/>
      <c r="MO302"/>
      <c r="MP302"/>
      <c r="MQ302"/>
      <c r="MR302"/>
      <c r="MS302"/>
      <c r="MT302"/>
      <c r="MU302"/>
      <c r="MV302"/>
      <c r="MW302"/>
      <c r="MX302"/>
      <c r="MY302"/>
      <c r="MZ302"/>
      <c r="NA302"/>
      <c r="NB302"/>
      <c r="NC302"/>
      <c r="ND302"/>
      <c r="NE302"/>
      <c r="NF302"/>
      <c r="NG302"/>
      <c r="NH302"/>
      <c r="NI302"/>
      <c r="NJ302"/>
      <c r="NK302"/>
      <c r="NL302"/>
      <c r="NM302"/>
      <c r="NN302"/>
      <c r="NO302"/>
      <c r="NP302"/>
      <c r="NQ302"/>
      <c r="NR302"/>
      <c r="NS302"/>
      <c r="NT302"/>
      <c r="NU302"/>
      <c r="NV302"/>
      <c r="NW302"/>
      <c r="NX302"/>
      <c r="NY302"/>
      <c r="NZ302"/>
      <c r="OA302"/>
      <c r="OB302"/>
      <c r="OC302"/>
      <c r="OD302"/>
      <c r="OE302"/>
      <c r="OF302"/>
      <c r="OG302"/>
      <c r="OH302"/>
      <c r="OI302"/>
      <c r="OJ302"/>
      <c r="OK302"/>
      <c r="OL302"/>
      <c r="OM302"/>
      <c r="ON302"/>
      <c r="OO302"/>
      <c r="OP302"/>
      <c r="OQ302"/>
      <c r="OR302"/>
      <c r="OS302"/>
      <c r="OT302"/>
      <c r="OU302"/>
      <c r="OV302"/>
      <c r="OW302"/>
      <c r="OX302"/>
      <c r="OY302"/>
      <c r="OZ302"/>
      <c r="PA302"/>
      <c r="PB302"/>
      <c r="PC302"/>
      <c r="PD302"/>
      <c r="PE302"/>
      <c r="PF302"/>
      <c r="PG302"/>
      <c r="PH302"/>
      <c r="PI302"/>
      <c r="PJ302"/>
      <c r="PK302"/>
      <c r="PL302"/>
      <c r="PM302"/>
      <c r="PN302"/>
      <c r="PO302"/>
      <c r="PP302"/>
      <c r="PQ302"/>
      <c r="PR302"/>
      <c r="PS302"/>
      <c r="PT302"/>
      <c r="PU302"/>
      <c r="PV302"/>
      <c r="PW302"/>
      <c r="PX302"/>
      <c r="PY302"/>
      <c r="PZ302"/>
      <c r="QA302"/>
      <c r="QB302"/>
      <c r="QC302"/>
      <c r="QD302"/>
      <c r="QE302"/>
      <c r="QF302"/>
      <c r="QG302"/>
      <c r="QH302"/>
      <c r="QI302"/>
      <c r="QJ302"/>
      <c r="QK302"/>
      <c r="QL302"/>
      <c r="QM302"/>
      <c r="QN302"/>
      <c r="QO302"/>
      <c r="QP302"/>
      <c r="QQ302"/>
      <c r="QR302"/>
      <c r="QS302"/>
      <c r="QT302"/>
      <c r="QU302"/>
      <c r="QV302"/>
      <c r="QW302"/>
      <c r="QX302"/>
      <c r="QY302"/>
      <c r="QZ302"/>
      <c r="RA302"/>
      <c r="RB302"/>
      <c r="RC302"/>
      <c r="RD302"/>
      <c r="RE302"/>
      <c r="RF302"/>
      <c r="RG302"/>
      <c r="RH302"/>
      <c r="RI302"/>
      <c r="RJ302"/>
      <c r="RK302"/>
      <c r="RL302"/>
      <c r="RM302"/>
      <c r="RN302"/>
      <c r="RO302"/>
      <c r="RP302"/>
      <c r="RQ302"/>
      <c r="RR302"/>
      <c r="RS302"/>
      <c r="RT302"/>
      <c r="RU302"/>
      <c r="RV302"/>
      <c r="RW302"/>
      <c r="RX302"/>
      <c r="RY302"/>
      <c r="RZ302"/>
      <c r="SA302"/>
      <c r="SB302"/>
      <c r="SC302"/>
      <c r="SD302"/>
      <c r="SE302"/>
      <c r="SF302"/>
      <c r="SG302"/>
      <c r="SH302"/>
      <c r="SI302"/>
      <c r="SJ302"/>
      <c r="SK302"/>
      <c r="SL302"/>
      <c r="SM302"/>
      <c r="SN302"/>
      <c r="SO302"/>
      <c r="SP302"/>
      <c r="SQ302"/>
      <c r="SR302"/>
      <c r="SS302"/>
      <c r="ST302"/>
      <c r="SU302"/>
      <c r="SV302"/>
      <c r="SW302"/>
      <c r="SX302"/>
      <c r="SY302"/>
      <c r="SZ302"/>
      <c r="TA302"/>
      <c r="TB302"/>
      <c r="TC302"/>
      <c r="TD302"/>
      <c r="TE302"/>
      <c r="TF302"/>
      <c r="TG302"/>
      <c r="TH302"/>
      <c r="TI302"/>
      <c r="TJ302"/>
      <c r="TK302"/>
      <c r="TL302"/>
      <c r="TM302"/>
      <c r="TN302"/>
      <c r="TO302"/>
      <c r="TP302"/>
      <c r="TQ302"/>
      <c r="TR302"/>
      <c r="TS302"/>
      <c r="TT302"/>
      <c r="TU302"/>
      <c r="TV302"/>
      <c r="TW302"/>
      <c r="TX302"/>
      <c r="TY302"/>
      <c r="TZ302"/>
      <c r="UA302"/>
      <c r="UB302"/>
      <c r="UC302"/>
      <c r="UD302"/>
      <c r="UE302"/>
      <c r="UF302"/>
      <c r="UG302"/>
      <c r="UH302"/>
      <c r="UI302"/>
      <c r="UJ302"/>
      <c r="UK302"/>
      <c r="UL302"/>
      <c r="UM302"/>
      <c r="UN302"/>
      <c r="UO302"/>
      <c r="UP302"/>
      <c r="UQ302"/>
      <c r="UR302"/>
      <c r="US302"/>
      <c r="UT302"/>
      <c r="UU302"/>
      <c r="UV302"/>
      <c r="UW302"/>
      <c r="UX302"/>
      <c r="UY302"/>
      <c r="UZ302"/>
      <c r="VA302"/>
      <c r="VB302"/>
      <c r="VC302"/>
      <c r="VD302"/>
      <c r="VE302"/>
      <c r="VF302"/>
      <c r="VG302"/>
      <c r="VH302"/>
      <c r="VI302"/>
      <c r="VJ302"/>
      <c r="VK302"/>
      <c r="VL302"/>
      <c r="VM302"/>
      <c r="VN302"/>
      <c r="VO302"/>
      <c r="VP302"/>
      <c r="VQ302"/>
      <c r="VR302"/>
      <c r="VS302"/>
      <c r="VT302"/>
      <c r="VU302"/>
      <c r="VV302"/>
      <c r="VW302"/>
      <c r="VX302"/>
      <c r="VY302"/>
      <c r="VZ302"/>
      <c r="WA302"/>
      <c r="WB302"/>
      <c r="WC302"/>
      <c r="WD302"/>
      <c r="WE302"/>
      <c r="WF302"/>
      <c r="WG302"/>
      <c r="WH302"/>
      <c r="WI302"/>
      <c r="WJ302"/>
      <c r="WK302"/>
      <c r="WL302"/>
      <c r="WM302"/>
      <c r="WN302"/>
      <c r="WO302"/>
      <c r="WP302"/>
      <c r="WQ302"/>
      <c r="WR302"/>
      <c r="WS302"/>
      <c r="WT302"/>
      <c r="WU302"/>
      <c r="WV302"/>
      <c r="WW302"/>
      <c r="WX302"/>
      <c r="WY302"/>
      <c r="WZ302"/>
      <c r="XA302"/>
      <c r="XB302"/>
      <c r="XC302"/>
      <c r="XD302"/>
      <c r="XE302"/>
      <c r="XF302"/>
      <c r="XG302"/>
      <c r="XH302"/>
      <c r="XI302"/>
      <c r="XJ302"/>
      <c r="XK302"/>
      <c r="XL302"/>
      <c r="XM302"/>
      <c r="XN302"/>
      <c r="XO302"/>
      <c r="XP302"/>
      <c r="XQ302"/>
      <c r="XR302"/>
      <c r="XS302"/>
      <c r="XT302"/>
      <c r="XU302"/>
      <c r="XV302"/>
      <c r="XW302"/>
      <c r="XX302"/>
      <c r="XY302"/>
      <c r="XZ302"/>
      <c r="YA302"/>
      <c r="YB302"/>
      <c r="YC302"/>
      <c r="YD302"/>
      <c r="YE302"/>
      <c r="YF302"/>
      <c r="YG302"/>
      <c r="YH302"/>
      <c r="YI302"/>
      <c r="YJ302"/>
      <c r="YK302"/>
      <c r="YL302"/>
      <c r="YM302"/>
      <c r="YN302"/>
      <c r="YO302"/>
      <c r="YP302"/>
      <c r="YQ302"/>
      <c r="YR302"/>
      <c r="YS302"/>
      <c r="YT302"/>
      <c r="YU302"/>
      <c r="YV302"/>
      <c r="YW302"/>
      <c r="YX302"/>
      <c r="YY302"/>
      <c r="YZ302"/>
      <c r="ZA302"/>
      <c r="ZB302"/>
      <c r="ZC302"/>
      <c r="ZD302"/>
      <c r="ZE302"/>
      <c r="ZF302"/>
      <c r="ZG302"/>
      <c r="ZH302"/>
      <c r="ZI302"/>
      <c r="ZJ302"/>
      <c r="ZK302"/>
      <c r="ZL302"/>
      <c r="ZM302"/>
      <c r="ZN302"/>
      <c r="ZO302"/>
      <c r="ZP302"/>
      <c r="ZQ302"/>
      <c r="ZR302"/>
      <c r="ZS302"/>
      <c r="ZT302"/>
      <c r="ZU302"/>
      <c r="ZV302"/>
      <c r="ZW302"/>
      <c r="ZX302"/>
      <c r="ZY302"/>
      <c r="ZZ302" s="52"/>
      <c r="AAA302" s="192"/>
      <c r="AAD302" s="90"/>
      <c r="AAE302" s="520">
        <f>IF(AND(S.AC.InvolveMeeting5="Y",S.AC.CommitteeInvolved="Y"),1,0)</f>
        <v>0</v>
      </c>
      <c r="AAF302" s="90"/>
      <c r="AAG302" s="73">
        <f>WORKDAY(S.AC.DateMeeting5-13,-1,S.DDL_DEQClosed)</f>
        <v>2</v>
      </c>
      <c r="AAH302" s="73">
        <f t="shared" ref="AAH302" si="247">G302</f>
        <v>2</v>
      </c>
      <c r="AAI302" s="60"/>
      <c r="AAJ302" s="55"/>
      <c r="AAK302" s="39"/>
      <c r="AAL302" s="90"/>
    </row>
    <row r="303" spans="1:714" s="23" customFormat="1" ht="15" hidden="1" customHeight="1" outlineLevel="2">
      <c r="A303" s="171"/>
      <c r="B303" s="384" t="str">
        <f>AAK303</f>
        <v>AndreaRW coordinates or drafts:</v>
      </c>
      <c r="C303" s="346"/>
      <c r="D303" s="374"/>
      <c r="E303" s="350"/>
      <c r="F303" s="350"/>
      <c r="G303" s="346"/>
      <c r="H303" s="409"/>
      <c r="I303" s="244"/>
      <c r="J303" s="193"/>
      <c r="K303" s="193"/>
      <c r="L303" s="46"/>
      <c r="M303" s="46"/>
      <c r="N303" s="46"/>
      <c r="O303" s="46"/>
      <c r="P303" s="46"/>
      <c r="Q303" s="46"/>
      <c r="R303" s="46"/>
      <c r="S303" s="46"/>
      <c r="T303" s="46"/>
      <c r="U303" s="46"/>
      <c r="V303" s="46"/>
      <c r="W303" s="46"/>
      <c r="X303" s="46"/>
      <c r="Y303" s="46"/>
      <c r="Z303" s="46"/>
      <c r="AA303" s="46"/>
      <c r="AB303" s="46"/>
      <c r="AC303" s="46"/>
      <c r="AD303" s="46"/>
      <c r="AE303" s="46"/>
      <c r="AF303" s="46"/>
      <c r="AG303" s="46"/>
      <c r="AH303" s="46"/>
      <c r="AI303" s="46"/>
      <c r="AJ303" s="46"/>
      <c r="AK303" s="46"/>
      <c r="AL303" s="46"/>
      <c r="AM303" s="46"/>
      <c r="AN303" s="46"/>
      <c r="AO303" s="46"/>
      <c r="AP303" s="46"/>
      <c r="AQ303" s="46"/>
      <c r="AR303" s="46"/>
      <c r="AS303" s="46"/>
      <c r="AT303" s="46"/>
      <c r="AU303" s="46"/>
      <c r="AV303" s="46"/>
      <c r="AW303" s="46"/>
      <c r="AX303" s="46"/>
      <c r="AY303" s="46"/>
      <c r="AZ303" s="46"/>
      <c r="BA303" s="46"/>
      <c r="BB303" s="46"/>
      <c r="BC303" s="46"/>
      <c r="BD303" s="46"/>
      <c r="BE303" s="46"/>
      <c r="BF303" s="46"/>
      <c r="BG303" s="46"/>
      <c r="BH303" s="46"/>
      <c r="BI303" s="46"/>
      <c r="BJ303" s="46"/>
      <c r="BK303" s="46"/>
      <c r="BL303" s="46"/>
      <c r="BM303" s="46"/>
      <c r="BN303" s="46"/>
      <c r="BO303" s="46"/>
      <c r="BP303" s="46"/>
      <c r="BQ303" s="46"/>
      <c r="BR303" s="46"/>
      <c r="BS303" s="46"/>
      <c r="BT303" s="46"/>
      <c r="BU303" s="46"/>
      <c r="BV303" s="46"/>
      <c r="BW303" s="46"/>
      <c r="BX303" s="46"/>
      <c r="BY303" s="46"/>
      <c r="BZ303" s="46"/>
      <c r="CA303" s="46"/>
      <c r="CB303" s="46"/>
      <c r="CC303" s="46"/>
      <c r="CD303" s="46"/>
      <c r="CE303" s="46"/>
      <c r="CF303" s="46"/>
      <c r="CG303" s="46"/>
      <c r="CH303" s="46"/>
      <c r="CI303" s="46"/>
      <c r="CJ303" s="46"/>
      <c r="CK303" s="46"/>
      <c r="CL303" s="46"/>
      <c r="CM303" s="46"/>
      <c r="CN303" s="46"/>
      <c r="CO303" s="46"/>
      <c r="CP303" s="46"/>
      <c r="CQ303" s="46"/>
      <c r="CR303" s="46"/>
      <c r="CS303" s="46"/>
      <c r="CT303" s="46"/>
      <c r="CU303" s="46"/>
      <c r="CV303" s="46"/>
      <c r="CW303" s="46"/>
      <c r="CX303" s="46"/>
      <c r="CY303" s="46"/>
      <c r="CZ303" s="46"/>
      <c r="DA303" s="46"/>
      <c r="DB303" s="46"/>
      <c r="DC303" s="46"/>
      <c r="DD303" s="46"/>
      <c r="DE303" s="46"/>
      <c r="DF303" s="46"/>
      <c r="DG303" s="46"/>
      <c r="DH303" s="46"/>
      <c r="DI303" s="46"/>
      <c r="DJ303" s="46"/>
      <c r="DK303" s="46"/>
      <c r="DL303" s="46"/>
      <c r="DM303" s="46"/>
      <c r="DN303" s="46"/>
      <c r="DO303" s="46"/>
      <c r="DP303" s="46"/>
      <c r="DQ303"/>
      <c r="DR303"/>
      <c r="DS303"/>
      <c r="DT303"/>
      <c r="DU303"/>
      <c r="DV303"/>
      <c r="DW303"/>
      <c r="DX303"/>
      <c r="DY303"/>
      <c r="DZ303"/>
      <c r="EA303"/>
      <c r="EB303"/>
      <c r="EC303"/>
      <c r="ED303"/>
      <c r="EE303"/>
      <c r="EF303"/>
      <c r="EG303"/>
      <c r="EH303"/>
      <c r="EI303"/>
      <c r="EJ303"/>
      <c r="EK303"/>
      <c r="EL303"/>
      <c r="EM303"/>
      <c r="EN303"/>
      <c r="EO303"/>
      <c r="EP303"/>
      <c r="EQ303"/>
      <c r="ER303"/>
      <c r="ES303"/>
      <c r="ET303"/>
      <c r="EU303"/>
      <c r="EV303"/>
      <c r="EW303"/>
      <c r="EX303"/>
      <c r="EY303"/>
      <c r="EZ303"/>
      <c r="FA303"/>
      <c r="FB303"/>
      <c r="FC303"/>
      <c r="FD303"/>
      <c r="FE303"/>
      <c r="FF303"/>
      <c r="FG303"/>
      <c r="FH303"/>
      <c r="FI303"/>
      <c r="FJ303"/>
      <c r="FK303"/>
      <c r="FL303"/>
      <c r="FM303"/>
      <c r="FN303"/>
      <c r="FO303"/>
      <c r="FP303"/>
      <c r="FQ303"/>
      <c r="FR303"/>
      <c r="FS303"/>
      <c r="FT303"/>
      <c r="FU303"/>
      <c r="FV303"/>
      <c r="FW303"/>
      <c r="FX303"/>
      <c r="FY303"/>
      <c r="FZ303"/>
      <c r="GA303"/>
      <c r="GB303"/>
      <c r="GC303"/>
      <c r="GD303"/>
      <c r="GE303"/>
      <c r="GF303"/>
      <c r="GG303"/>
      <c r="GH303"/>
      <c r="GI303"/>
      <c r="GJ303"/>
      <c r="GK303"/>
      <c r="GL303"/>
      <c r="GM303"/>
      <c r="GN303"/>
      <c r="GO303"/>
      <c r="GP303"/>
      <c r="GQ303"/>
      <c r="GR303"/>
      <c r="GS303"/>
      <c r="GT303"/>
      <c r="GU303"/>
      <c r="GV303"/>
      <c r="GW303"/>
      <c r="GX303"/>
      <c r="GY303"/>
      <c r="GZ303"/>
      <c r="HA303"/>
      <c r="HB303"/>
      <c r="HC303"/>
      <c r="HD303"/>
      <c r="HE303"/>
      <c r="HF303"/>
      <c r="HG303"/>
      <c r="HH303"/>
      <c r="HI303"/>
      <c r="HJ303"/>
      <c r="HK303"/>
      <c r="HL303"/>
      <c r="HM303"/>
      <c r="HN303"/>
      <c r="HO303"/>
      <c r="HP303"/>
      <c r="HQ303"/>
      <c r="HR303"/>
      <c r="HS303"/>
      <c r="HT303"/>
      <c r="HU303"/>
      <c r="HV303"/>
      <c r="HW303"/>
      <c r="HX303"/>
      <c r="HY303"/>
      <c r="HZ303"/>
      <c r="IA303"/>
      <c r="IB303"/>
      <c r="IC303"/>
      <c r="ID303"/>
      <c r="IE303"/>
      <c r="IF303"/>
      <c r="IG303"/>
      <c r="IH303"/>
      <c r="II303"/>
      <c r="IJ303"/>
      <c r="IK303"/>
      <c r="IL303"/>
      <c r="IM303"/>
      <c r="IN303"/>
      <c r="IO303"/>
      <c r="IP303"/>
      <c r="IQ303"/>
      <c r="IR303"/>
      <c r="IS303"/>
      <c r="IT303"/>
      <c r="IU303"/>
      <c r="IV303"/>
      <c r="IW303"/>
      <c r="IX303"/>
      <c r="IY303"/>
      <c r="IZ303"/>
      <c r="JA303"/>
      <c r="JB303"/>
      <c r="JC303"/>
      <c r="JD303"/>
      <c r="JE303"/>
      <c r="JF303"/>
      <c r="JG303"/>
      <c r="JH303"/>
      <c r="JI303"/>
      <c r="JJ303"/>
      <c r="JK303"/>
      <c r="JL303"/>
      <c r="JM303"/>
      <c r="JN303"/>
      <c r="JO303"/>
      <c r="JP303"/>
      <c r="JQ303"/>
      <c r="JR303"/>
      <c r="JS303"/>
      <c r="JT303"/>
      <c r="JU303"/>
      <c r="JV303"/>
      <c r="JW303"/>
      <c r="JX303"/>
      <c r="JY303"/>
      <c r="JZ303"/>
      <c r="KA303"/>
      <c r="KB303"/>
      <c r="KC303"/>
      <c r="KD303"/>
      <c r="KE303"/>
      <c r="KF303"/>
      <c r="KG303"/>
      <c r="KH303"/>
      <c r="KI303"/>
      <c r="KJ303"/>
      <c r="KK303"/>
      <c r="KL303"/>
      <c r="KM303"/>
      <c r="KN303"/>
      <c r="KO303"/>
      <c r="KP303"/>
      <c r="KQ303"/>
      <c r="KR303"/>
      <c r="KS303"/>
      <c r="KT303"/>
      <c r="KU303"/>
      <c r="KV303"/>
      <c r="KW303"/>
      <c r="KX303"/>
      <c r="KY303"/>
      <c r="KZ303"/>
      <c r="LA303"/>
      <c r="LB303"/>
      <c r="LC303"/>
      <c r="LD303"/>
      <c r="LE303"/>
      <c r="LF303"/>
      <c r="LG303"/>
      <c r="LH303"/>
      <c r="LI303"/>
      <c r="LJ303"/>
      <c r="LK303"/>
      <c r="LL303"/>
      <c r="LM303"/>
      <c r="LN303"/>
      <c r="LO303"/>
      <c r="LP303"/>
      <c r="LQ303"/>
      <c r="LR303"/>
      <c r="LS303"/>
      <c r="LT303"/>
      <c r="LU303"/>
      <c r="LV303"/>
      <c r="LW303"/>
      <c r="LX303"/>
      <c r="LY303"/>
      <c r="LZ303"/>
      <c r="MA303"/>
      <c r="MB303"/>
      <c r="MC303"/>
      <c r="MD303"/>
      <c r="ME303"/>
      <c r="MF303"/>
      <c r="MG303"/>
      <c r="MH303"/>
      <c r="MI303"/>
      <c r="MJ303"/>
      <c r="MK303"/>
      <c r="ML303"/>
      <c r="MM303"/>
      <c r="MN303"/>
      <c r="MO303"/>
      <c r="MP303"/>
      <c r="MQ303"/>
      <c r="MR303"/>
      <c r="MS303"/>
      <c r="MT303"/>
      <c r="MU303"/>
      <c r="MV303"/>
      <c r="MW303"/>
      <c r="MX303"/>
      <c r="MY303"/>
      <c r="MZ303"/>
      <c r="NA303"/>
      <c r="NB303"/>
      <c r="NC303"/>
      <c r="ND303"/>
      <c r="NE303"/>
      <c r="NF303"/>
      <c r="NG303"/>
      <c r="NH303"/>
      <c r="NI303"/>
      <c r="NJ303"/>
      <c r="NK303"/>
      <c r="NL303"/>
      <c r="NM303"/>
      <c r="NN303"/>
      <c r="NO303"/>
      <c r="NP303"/>
      <c r="NQ303"/>
      <c r="NR303"/>
      <c r="NS303"/>
      <c r="NT303"/>
      <c r="NU303"/>
      <c r="NV303"/>
      <c r="NW303"/>
      <c r="NX303"/>
      <c r="NY303"/>
      <c r="NZ303"/>
      <c r="OA303"/>
      <c r="OB303"/>
      <c r="OC303"/>
      <c r="OD303"/>
      <c r="OE303"/>
      <c r="OF303"/>
      <c r="OG303"/>
      <c r="OH303"/>
      <c r="OI303"/>
      <c r="OJ303"/>
      <c r="OK303"/>
      <c r="OL303"/>
      <c r="OM303"/>
      <c r="ON303"/>
      <c r="OO303"/>
      <c r="OP303"/>
      <c r="OQ303"/>
      <c r="OR303"/>
      <c r="OS303"/>
      <c r="OT303"/>
      <c r="OU303"/>
      <c r="OV303"/>
      <c r="OW303"/>
      <c r="OX303"/>
      <c r="OY303"/>
      <c r="OZ303"/>
      <c r="PA303"/>
      <c r="PB303"/>
      <c r="PC303"/>
      <c r="PD303"/>
      <c r="PE303"/>
      <c r="PF303"/>
      <c r="PG303"/>
      <c r="PH303"/>
      <c r="PI303"/>
      <c r="PJ303"/>
      <c r="PK303"/>
      <c r="PL303"/>
      <c r="PM303"/>
      <c r="PN303"/>
      <c r="PO303"/>
      <c r="PP303"/>
      <c r="PQ303"/>
      <c r="PR303"/>
      <c r="PS303"/>
      <c r="PT303"/>
      <c r="PU303"/>
      <c r="PV303"/>
      <c r="PW303"/>
      <c r="PX303"/>
      <c r="PY303"/>
      <c r="PZ303"/>
      <c r="QA303"/>
      <c r="QB303"/>
      <c r="QC303"/>
      <c r="QD303"/>
      <c r="QE303"/>
      <c r="QF303"/>
      <c r="QG303"/>
      <c r="QH303"/>
      <c r="QI303"/>
      <c r="QJ303"/>
      <c r="QK303"/>
      <c r="QL303"/>
      <c r="QM303"/>
      <c r="QN303"/>
      <c r="QO303"/>
      <c r="QP303"/>
      <c r="QQ303"/>
      <c r="QR303"/>
      <c r="QS303"/>
      <c r="QT303"/>
      <c r="QU303"/>
      <c r="QV303"/>
      <c r="QW303"/>
      <c r="QX303"/>
      <c r="QY303"/>
      <c r="QZ303"/>
      <c r="RA303"/>
      <c r="RB303"/>
      <c r="RC303"/>
      <c r="RD303"/>
      <c r="RE303"/>
      <c r="RF303"/>
      <c r="RG303"/>
      <c r="RH303"/>
      <c r="RI303"/>
      <c r="RJ303"/>
      <c r="RK303"/>
      <c r="RL303"/>
      <c r="RM303"/>
      <c r="RN303"/>
      <c r="RO303"/>
      <c r="RP303"/>
      <c r="RQ303"/>
      <c r="RR303"/>
      <c r="RS303"/>
      <c r="RT303"/>
      <c r="RU303"/>
      <c r="RV303"/>
      <c r="RW303"/>
      <c r="RX303"/>
      <c r="RY303"/>
      <c r="RZ303"/>
      <c r="SA303"/>
      <c r="SB303"/>
      <c r="SC303"/>
      <c r="SD303"/>
      <c r="SE303"/>
      <c r="SF303"/>
      <c r="SG303"/>
      <c r="SH303"/>
      <c r="SI303"/>
      <c r="SJ303"/>
      <c r="SK303"/>
      <c r="SL303"/>
      <c r="SM303"/>
      <c r="SN303"/>
      <c r="SO303"/>
      <c r="SP303"/>
      <c r="SQ303"/>
      <c r="SR303"/>
      <c r="SS303"/>
      <c r="ST303"/>
      <c r="SU303"/>
      <c r="SV303"/>
      <c r="SW303"/>
      <c r="SX303"/>
      <c r="SY303"/>
      <c r="SZ303"/>
      <c r="TA303"/>
      <c r="TB303"/>
      <c r="TC303"/>
      <c r="TD303"/>
      <c r="TE303"/>
      <c r="TF303"/>
      <c r="TG303"/>
      <c r="TH303"/>
      <c r="TI303"/>
      <c r="TJ303"/>
      <c r="TK303"/>
      <c r="TL303"/>
      <c r="TM303"/>
      <c r="TN303"/>
      <c r="TO303"/>
      <c r="TP303"/>
      <c r="TQ303"/>
      <c r="TR303"/>
      <c r="TS303"/>
      <c r="TT303"/>
      <c r="TU303"/>
      <c r="TV303"/>
      <c r="TW303"/>
      <c r="TX303"/>
      <c r="TY303"/>
      <c r="TZ303"/>
      <c r="UA303"/>
      <c r="UB303"/>
      <c r="UC303"/>
      <c r="UD303"/>
      <c r="UE303"/>
      <c r="UF303"/>
      <c r="UG303"/>
      <c r="UH303"/>
      <c r="UI303"/>
      <c r="UJ303"/>
      <c r="UK303"/>
      <c r="UL303"/>
      <c r="UM303"/>
      <c r="UN303"/>
      <c r="UO303"/>
      <c r="UP303"/>
      <c r="UQ303"/>
      <c r="UR303"/>
      <c r="US303"/>
      <c r="UT303"/>
      <c r="UU303"/>
      <c r="UV303"/>
      <c r="UW303"/>
      <c r="UX303"/>
      <c r="UY303"/>
      <c r="UZ303"/>
      <c r="VA303"/>
      <c r="VB303"/>
      <c r="VC303"/>
      <c r="VD303"/>
      <c r="VE303"/>
      <c r="VF303"/>
      <c r="VG303"/>
      <c r="VH303"/>
      <c r="VI303"/>
      <c r="VJ303"/>
      <c r="VK303"/>
      <c r="VL303"/>
      <c r="VM303"/>
      <c r="VN303"/>
      <c r="VO303"/>
      <c r="VP303"/>
      <c r="VQ303"/>
      <c r="VR303"/>
      <c r="VS303"/>
      <c r="VT303"/>
      <c r="VU303"/>
      <c r="VV303"/>
      <c r="VW303"/>
      <c r="VX303"/>
      <c r="VY303"/>
      <c r="VZ303"/>
      <c r="WA303"/>
      <c r="WB303"/>
      <c r="WC303"/>
      <c r="WD303"/>
      <c r="WE303"/>
      <c r="WF303"/>
      <c r="WG303"/>
      <c r="WH303"/>
      <c r="WI303"/>
      <c r="WJ303"/>
      <c r="WK303"/>
      <c r="WL303"/>
      <c r="WM303"/>
      <c r="WN303"/>
      <c r="WO303"/>
      <c r="WP303"/>
      <c r="WQ303"/>
      <c r="WR303"/>
      <c r="WS303"/>
      <c r="WT303"/>
      <c r="WU303"/>
      <c r="WV303"/>
      <c r="WW303"/>
      <c r="WX303"/>
      <c r="WY303"/>
      <c r="WZ303"/>
      <c r="XA303"/>
      <c r="XB303"/>
      <c r="XC303"/>
      <c r="XD303"/>
      <c r="XE303"/>
      <c r="XF303"/>
      <c r="XG303"/>
      <c r="XH303"/>
      <c r="XI303"/>
      <c r="XJ303"/>
      <c r="XK303"/>
      <c r="XL303"/>
      <c r="XM303"/>
      <c r="XN303"/>
      <c r="XO303"/>
      <c r="XP303"/>
      <c r="XQ303"/>
      <c r="XR303"/>
      <c r="XS303"/>
      <c r="XT303"/>
      <c r="XU303"/>
      <c r="XV303"/>
      <c r="XW303"/>
      <c r="XX303"/>
      <c r="XY303"/>
      <c r="XZ303"/>
      <c r="YA303"/>
      <c r="YB303"/>
      <c r="YC303"/>
      <c r="YD303"/>
      <c r="YE303"/>
      <c r="YF303"/>
      <c r="YG303"/>
      <c r="YH303"/>
      <c r="YI303"/>
      <c r="YJ303"/>
      <c r="YK303"/>
      <c r="YL303"/>
      <c r="YM303"/>
      <c r="YN303"/>
      <c r="YO303"/>
      <c r="YP303"/>
      <c r="YQ303"/>
      <c r="YR303"/>
      <c r="YS303"/>
      <c r="YT303"/>
      <c r="YU303"/>
      <c r="YV303"/>
      <c r="YW303"/>
      <c r="YX303"/>
      <c r="YY303"/>
      <c r="YZ303"/>
      <c r="ZA303"/>
      <c r="ZB303"/>
      <c r="ZC303"/>
      <c r="ZD303"/>
      <c r="ZE303"/>
      <c r="ZF303"/>
      <c r="ZG303"/>
      <c r="ZH303"/>
      <c r="ZI303"/>
      <c r="ZJ303"/>
      <c r="ZK303"/>
      <c r="ZL303"/>
      <c r="ZM303"/>
      <c r="ZN303"/>
      <c r="ZO303"/>
      <c r="ZP303"/>
      <c r="ZQ303"/>
      <c r="ZR303"/>
      <c r="ZS303"/>
      <c r="ZT303"/>
      <c r="ZU303"/>
      <c r="ZV303"/>
      <c r="ZW303"/>
      <c r="ZX303"/>
      <c r="ZY303"/>
      <c r="ZZ303" s="52"/>
      <c r="AAA303" s="192"/>
      <c r="AAD303" s="90"/>
      <c r="AAE303" s="520">
        <f>IF(AND(S.AC.InvolveMeeting5="Y",S.AC.CommitteeInvolved="Y"),1,0)</f>
        <v>0</v>
      </c>
      <c r="AAF303" s="190" t="s">
        <v>52</v>
      </c>
      <c r="AAG303" s="60"/>
      <c r="AAH303" s="71"/>
      <c r="AAI303" s="71"/>
      <c r="AAJ303" s="55"/>
      <c r="AAK303" s="80" t="str">
        <f>S.Staff.Lead&amp;" coordinates or drafts:"</f>
        <v>AndreaRW coordinates or drafts:</v>
      </c>
      <c r="AAL303" s="90"/>
    </row>
    <row r="304" spans="1:714" s="23" customFormat="1" ht="15" hidden="1" customHeight="1" outlineLevel="2">
      <c r="A304" s="171"/>
      <c r="B304" s="437" t="str">
        <f>AAK304</f>
        <v>* AC.AGENDA.01.16.00, gets team agreement</v>
      </c>
      <c r="C304" s="790" t="str">
        <f>HYPERLINK("\\deq000\templates\General\Agenda Template.dotx","i")</f>
        <v>i</v>
      </c>
      <c r="D304" s="511"/>
      <c r="E304" s="342">
        <f t="shared" ref="E304:E307" si="248">NETWORKDAYS(G304,H304,S.DDL_DEQClosed)</f>
        <v>1</v>
      </c>
      <c r="F304" s="457">
        <f t="shared" ref="F304:F307" ca="1" si="249">IF(YEAR(H304)&gt;2000,NETWORKDAYS(TODAY(),H304,S.DDL_DEQClosed),0)</f>
        <v>0</v>
      </c>
      <c r="G304" s="451">
        <f t="shared" ref="G304:G311" si="250">AAG304</f>
        <v>2</v>
      </c>
      <c r="H304" s="343">
        <f t="shared" ref="H304:H307" si="251">AAH304</f>
        <v>2</v>
      </c>
      <c r="I304" s="244"/>
      <c r="J304" s="193"/>
      <c r="K304" s="193"/>
      <c r="L304" s="46"/>
      <c r="M304" s="46"/>
      <c r="N304" s="46"/>
      <c r="O304" s="46"/>
      <c r="P304" s="46"/>
      <c r="Q304" s="46"/>
      <c r="R304" s="46"/>
      <c r="S304" s="46"/>
      <c r="T304" s="46"/>
      <c r="U304" s="46"/>
      <c r="V304" s="46"/>
      <c r="W304" s="46"/>
      <c r="X304" s="46"/>
      <c r="Y304" s="46"/>
      <c r="Z304" s="46"/>
      <c r="AA304" s="46"/>
      <c r="AB304" s="46"/>
      <c r="AC304" s="46"/>
      <c r="AD304" s="46"/>
      <c r="AE304" s="46"/>
      <c r="AF304" s="46"/>
      <c r="AG304" s="46"/>
      <c r="AH304" s="46"/>
      <c r="AI304" s="46"/>
      <c r="AJ304" s="46"/>
      <c r="AK304" s="46"/>
      <c r="AL304" s="46"/>
      <c r="AM304" s="46"/>
      <c r="AN304" s="46"/>
      <c r="AO304" s="46"/>
      <c r="AP304" s="46"/>
      <c r="AQ304" s="46"/>
      <c r="AR304" s="46"/>
      <c r="AS304" s="46"/>
      <c r="AT304" s="46"/>
      <c r="AU304" s="46"/>
      <c r="AV304" s="46"/>
      <c r="AW304" s="46"/>
      <c r="AX304" s="46"/>
      <c r="AY304" s="46"/>
      <c r="AZ304" s="46"/>
      <c r="BA304" s="46"/>
      <c r="BB304" s="46"/>
      <c r="BC304" s="46"/>
      <c r="BD304" s="46"/>
      <c r="BE304" s="46"/>
      <c r="BF304" s="46"/>
      <c r="BG304" s="46"/>
      <c r="BH304" s="46"/>
      <c r="BI304" s="46"/>
      <c r="BJ304" s="46"/>
      <c r="BK304" s="46"/>
      <c r="BL304" s="46"/>
      <c r="BM304" s="46"/>
      <c r="BN304" s="46"/>
      <c r="BO304" s="46"/>
      <c r="BP304" s="46"/>
      <c r="BQ304" s="46"/>
      <c r="BR304" s="46"/>
      <c r="BS304" s="46"/>
      <c r="BT304" s="46"/>
      <c r="BU304" s="46"/>
      <c r="BV304" s="46"/>
      <c r="BW304" s="46"/>
      <c r="BX304" s="46"/>
      <c r="BY304" s="46"/>
      <c r="BZ304" s="46"/>
      <c r="CA304" s="46"/>
      <c r="CB304" s="46"/>
      <c r="CC304" s="46"/>
      <c r="CD304" s="46"/>
      <c r="CE304" s="46"/>
      <c r="CF304" s="46"/>
      <c r="CG304" s="46"/>
      <c r="CH304" s="46"/>
      <c r="CI304" s="46"/>
      <c r="CJ304" s="46"/>
      <c r="CK304" s="46"/>
      <c r="CL304" s="46"/>
      <c r="CM304" s="46"/>
      <c r="CN304" s="46"/>
      <c r="CO304" s="46"/>
      <c r="CP304" s="46"/>
      <c r="CQ304" s="46"/>
      <c r="CR304" s="46"/>
      <c r="CS304" s="46"/>
      <c r="CT304" s="46"/>
      <c r="CU304" s="46"/>
      <c r="CV304" s="46"/>
      <c r="CW304" s="46"/>
      <c r="CX304" s="46"/>
      <c r="CY304" s="46"/>
      <c r="CZ304" s="46"/>
      <c r="DA304" s="46"/>
      <c r="DB304" s="46"/>
      <c r="DC304" s="46"/>
      <c r="DD304" s="46"/>
      <c r="DE304" s="46"/>
      <c r="DF304" s="46"/>
      <c r="DG304" s="46"/>
      <c r="DH304" s="46"/>
      <c r="DI304" s="46"/>
      <c r="DJ304" s="46"/>
      <c r="DK304" s="46"/>
      <c r="DL304" s="46"/>
      <c r="DM304" s="46"/>
      <c r="DN304" s="46"/>
      <c r="DO304" s="46"/>
      <c r="DP304" s="46"/>
      <c r="DQ304"/>
      <c r="DR304"/>
      <c r="DS304"/>
      <c r="DT304"/>
      <c r="DU304"/>
      <c r="DV304"/>
      <c r="DW304"/>
      <c r="DX304"/>
      <c r="DY304"/>
      <c r="DZ304"/>
      <c r="EA304"/>
      <c r="EB304"/>
      <c r="EC304"/>
      <c r="ED304"/>
      <c r="EE304"/>
      <c r="EF304"/>
      <c r="EG304"/>
      <c r="EH304"/>
      <c r="EI304"/>
      <c r="EJ304"/>
      <c r="EK304"/>
      <c r="EL304"/>
      <c r="EM304"/>
      <c r="EN304"/>
      <c r="EO304"/>
      <c r="EP304"/>
      <c r="EQ304"/>
      <c r="ER304"/>
      <c r="ES304"/>
      <c r="ET304"/>
      <c r="EU304"/>
      <c r="EV304"/>
      <c r="EW304"/>
      <c r="EX304"/>
      <c r="EY304"/>
      <c r="EZ304"/>
      <c r="FA304"/>
      <c r="FB304"/>
      <c r="FC304"/>
      <c r="FD304"/>
      <c r="FE304"/>
      <c r="FF304"/>
      <c r="FG304"/>
      <c r="FH304"/>
      <c r="FI304"/>
      <c r="FJ304"/>
      <c r="FK304"/>
      <c r="FL304"/>
      <c r="FM304"/>
      <c r="FN304"/>
      <c r="FO304"/>
      <c r="FP304"/>
      <c r="FQ304"/>
      <c r="FR304"/>
      <c r="FS304"/>
      <c r="FT304"/>
      <c r="FU304"/>
      <c r="FV304"/>
      <c r="FW304"/>
      <c r="FX304"/>
      <c r="FY304"/>
      <c r="FZ304"/>
      <c r="GA304"/>
      <c r="GB304"/>
      <c r="GC304"/>
      <c r="GD304"/>
      <c r="GE304"/>
      <c r="GF304"/>
      <c r="GG304"/>
      <c r="GH304"/>
      <c r="GI304"/>
      <c r="GJ304"/>
      <c r="GK304"/>
      <c r="GL304"/>
      <c r="GM304"/>
      <c r="GN304"/>
      <c r="GO304"/>
      <c r="GP304"/>
      <c r="GQ304"/>
      <c r="GR304"/>
      <c r="GS304"/>
      <c r="GT304"/>
      <c r="GU304"/>
      <c r="GV304"/>
      <c r="GW304"/>
      <c r="GX304"/>
      <c r="GY304"/>
      <c r="GZ304"/>
      <c r="HA304"/>
      <c r="HB304"/>
      <c r="HC304"/>
      <c r="HD304"/>
      <c r="HE304"/>
      <c r="HF304"/>
      <c r="HG304"/>
      <c r="HH304"/>
      <c r="HI304"/>
      <c r="HJ304"/>
      <c r="HK304"/>
      <c r="HL304"/>
      <c r="HM304"/>
      <c r="HN304"/>
      <c r="HO304"/>
      <c r="HP304"/>
      <c r="HQ304"/>
      <c r="HR304"/>
      <c r="HS304"/>
      <c r="HT304"/>
      <c r="HU304"/>
      <c r="HV304"/>
      <c r="HW304"/>
      <c r="HX304"/>
      <c r="HY304"/>
      <c r="HZ304"/>
      <c r="IA304"/>
      <c r="IB304"/>
      <c r="IC304"/>
      <c r="ID304"/>
      <c r="IE304"/>
      <c r="IF304"/>
      <c r="IG304"/>
      <c r="IH304"/>
      <c r="II304"/>
      <c r="IJ304"/>
      <c r="IK304"/>
      <c r="IL304"/>
      <c r="IM304"/>
      <c r="IN304"/>
      <c r="IO304"/>
      <c r="IP304"/>
      <c r="IQ304"/>
      <c r="IR304"/>
      <c r="IS304"/>
      <c r="IT304"/>
      <c r="IU304"/>
      <c r="IV304"/>
      <c r="IW304"/>
      <c r="IX304"/>
      <c r="IY304"/>
      <c r="IZ304"/>
      <c r="JA304"/>
      <c r="JB304"/>
      <c r="JC304"/>
      <c r="JD304"/>
      <c r="JE304"/>
      <c r="JF304"/>
      <c r="JG304"/>
      <c r="JH304"/>
      <c r="JI304"/>
      <c r="JJ304"/>
      <c r="JK304"/>
      <c r="JL304"/>
      <c r="JM304"/>
      <c r="JN304"/>
      <c r="JO304"/>
      <c r="JP304"/>
      <c r="JQ304"/>
      <c r="JR304"/>
      <c r="JS304"/>
      <c r="JT304"/>
      <c r="JU304"/>
      <c r="JV304"/>
      <c r="JW304"/>
      <c r="JX304"/>
      <c r="JY304"/>
      <c r="JZ304"/>
      <c r="KA304"/>
      <c r="KB304"/>
      <c r="KC304"/>
      <c r="KD304"/>
      <c r="KE304"/>
      <c r="KF304"/>
      <c r="KG304"/>
      <c r="KH304"/>
      <c r="KI304"/>
      <c r="KJ304"/>
      <c r="KK304"/>
      <c r="KL304"/>
      <c r="KM304"/>
      <c r="KN304"/>
      <c r="KO304"/>
      <c r="KP304"/>
      <c r="KQ304"/>
      <c r="KR304"/>
      <c r="KS304"/>
      <c r="KT304"/>
      <c r="KU304"/>
      <c r="KV304"/>
      <c r="KW304"/>
      <c r="KX304"/>
      <c r="KY304"/>
      <c r="KZ304"/>
      <c r="LA304"/>
      <c r="LB304"/>
      <c r="LC304"/>
      <c r="LD304"/>
      <c r="LE304"/>
      <c r="LF304"/>
      <c r="LG304"/>
      <c r="LH304"/>
      <c r="LI304"/>
      <c r="LJ304"/>
      <c r="LK304"/>
      <c r="LL304"/>
      <c r="LM304"/>
      <c r="LN304"/>
      <c r="LO304"/>
      <c r="LP304"/>
      <c r="LQ304"/>
      <c r="LR304"/>
      <c r="LS304"/>
      <c r="LT304"/>
      <c r="LU304"/>
      <c r="LV304"/>
      <c r="LW304"/>
      <c r="LX304"/>
      <c r="LY304"/>
      <c r="LZ304"/>
      <c r="MA304"/>
      <c r="MB304"/>
      <c r="MC304"/>
      <c r="MD304"/>
      <c r="ME304"/>
      <c r="MF304"/>
      <c r="MG304"/>
      <c r="MH304"/>
      <c r="MI304"/>
      <c r="MJ304"/>
      <c r="MK304"/>
      <c r="ML304"/>
      <c r="MM304"/>
      <c r="MN304"/>
      <c r="MO304"/>
      <c r="MP304"/>
      <c r="MQ304"/>
      <c r="MR304"/>
      <c r="MS304"/>
      <c r="MT304"/>
      <c r="MU304"/>
      <c r="MV304"/>
      <c r="MW304"/>
      <c r="MX304"/>
      <c r="MY304"/>
      <c r="MZ304"/>
      <c r="NA304"/>
      <c r="NB304"/>
      <c r="NC304"/>
      <c r="ND304"/>
      <c r="NE304"/>
      <c r="NF304"/>
      <c r="NG304"/>
      <c r="NH304"/>
      <c r="NI304"/>
      <c r="NJ304"/>
      <c r="NK304"/>
      <c r="NL304"/>
      <c r="NM304"/>
      <c r="NN304"/>
      <c r="NO304"/>
      <c r="NP304"/>
      <c r="NQ304"/>
      <c r="NR304"/>
      <c r="NS304"/>
      <c r="NT304"/>
      <c r="NU304"/>
      <c r="NV304"/>
      <c r="NW304"/>
      <c r="NX304"/>
      <c r="NY304"/>
      <c r="NZ304"/>
      <c r="OA304"/>
      <c r="OB304"/>
      <c r="OC304"/>
      <c r="OD304"/>
      <c r="OE304"/>
      <c r="OF304"/>
      <c r="OG304"/>
      <c r="OH304"/>
      <c r="OI304"/>
      <c r="OJ304"/>
      <c r="OK304"/>
      <c r="OL304"/>
      <c r="OM304"/>
      <c r="ON304"/>
      <c r="OO304"/>
      <c r="OP304"/>
      <c r="OQ304"/>
      <c r="OR304"/>
      <c r="OS304"/>
      <c r="OT304"/>
      <c r="OU304"/>
      <c r="OV304"/>
      <c r="OW304"/>
      <c r="OX304"/>
      <c r="OY304"/>
      <c r="OZ304"/>
      <c r="PA304"/>
      <c r="PB304"/>
      <c r="PC304"/>
      <c r="PD304"/>
      <c r="PE304"/>
      <c r="PF304"/>
      <c r="PG304"/>
      <c r="PH304"/>
      <c r="PI304"/>
      <c r="PJ304"/>
      <c r="PK304"/>
      <c r="PL304"/>
      <c r="PM304"/>
      <c r="PN304"/>
      <c r="PO304"/>
      <c r="PP304"/>
      <c r="PQ304"/>
      <c r="PR304"/>
      <c r="PS304"/>
      <c r="PT304"/>
      <c r="PU304"/>
      <c r="PV304"/>
      <c r="PW304"/>
      <c r="PX304"/>
      <c r="PY304"/>
      <c r="PZ304"/>
      <c r="QA304"/>
      <c r="QB304"/>
      <c r="QC304"/>
      <c r="QD304"/>
      <c r="QE304"/>
      <c r="QF304"/>
      <c r="QG304"/>
      <c r="QH304"/>
      <c r="QI304"/>
      <c r="QJ304"/>
      <c r="QK304"/>
      <c r="QL304"/>
      <c r="QM304"/>
      <c r="QN304"/>
      <c r="QO304"/>
      <c r="QP304"/>
      <c r="QQ304"/>
      <c r="QR304"/>
      <c r="QS304"/>
      <c r="QT304"/>
      <c r="QU304"/>
      <c r="QV304"/>
      <c r="QW304"/>
      <c r="QX304"/>
      <c r="QY304"/>
      <c r="QZ304"/>
      <c r="RA304"/>
      <c r="RB304"/>
      <c r="RC304"/>
      <c r="RD304"/>
      <c r="RE304"/>
      <c r="RF304"/>
      <c r="RG304"/>
      <c r="RH304"/>
      <c r="RI304"/>
      <c r="RJ304"/>
      <c r="RK304"/>
      <c r="RL304"/>
      <c r="RM304"/>
      <c r="RN304"/>
      <c r="RO304"/>
      <c r="RP304"/>
      <c r="RQ304"/>
      <c r="RR304"/>
      <c r="RS304"/>
      <c r="RT304"/>
      <c r="RU304"/>
      <c r="RV304"/>
      <c r="RW304"/>
      <c r="RX304"/>
      <c r="RY304"/>
      <c r="RZ304"/>
      <c r="SA304"/>
      <c r="SB304"/>
      <c r="SC304"/>
      <c r="SD304"/>
      <c r="SE304"/>
      <c r="SF304"/>
      <c r="SG304"/>
      <c r="SH304"/>
      <c r="SI304"/>
      <c r="SJ304"/>
      <c r="SK304"/>
      <c r="SL304"/>
      <c r="SM304"/>
      <c r="SN304"/>
      <c r="SO304"/>
      <c r="SP304"/>
      <c r="SQ304"/>
      <c r="SR304"/>
      <c r="SS304"/>
      <c r="ST304"/>
      <c r="SU304"/>
      <c r="SV304"/>
      <c r="SW304"/>
      <c r="SX304"/>
      <c r="SY304"/>
      <c r="SZ304"/>
      <c r="TA304"/>
      <c r="TB304"/>
      <c r="TC304"/>
      <c r="TD304"/>
      <c r="TE304"/>
      <c r="TF304"/>
      <c r="TG304"/>
      <c r="TH304"/>
      <c r="TI304"/>
      <c r="TJ304"/>
      <c r="TK304"/>
      <c r="TL304"/>
      <c r="TM304"/>
      <c r="TN304"/>
      <c r="TO304"/>
      <c r="TP304"/>
      <c r="TQ304"/>
      <c r="TR304"/>
      <c r="TS304"/>
      <c r="TT304"/>
      <c r="TU304"/>
      <c r="TV304"/>
      <c r="TW304"/>
      <c r="TX304"/>
      <c r="TY304"/>
      <c r="TZ304"/>
      <c r="UA304"/>
      <c r="UB304"/>
      <c r="UC304"/>
      <c r="UD304"/>
      <c r="UE304"/>
      <c r="UF304"/>
      <c r="UG304"/>
      <c r="UH304"/>
      <c r="UI304"/>
      <c r="UJ304"/>
      <c r="UK304"/>
      <c r="UL304"/>
      <c r="UM304"/>
      <c r="UN304"/>
      <c r="UO304"/>
      <c r="UP304"/>
      <c r="UQ304"/>
      <c r="UR304"/>
      <c r="US304"/>
      <c r="UT304"/>
      <c r="UU304"/>
      <c r="UV304"/>
      <c r="UW304"/>
      <c r="UX304"/>
      <c r="UY304"/>
      <c r="UZ304"/>
      <c r="VA304"/>
      <c r="VB304"/>
      <c r="VC304"/>
      <c r="VD304"/>
      <c r="VE304"/>
      <c r="VF304"/>
      <c r="VG304"/>
      <c r="VH304"/>
      <c r="VI304"/>
      <c r="VJ304"/>
      <c r="VK304"/>
      <c r="VL304"/>
      <c r="VM304"/>
      <c r="VN304"/>
      <c r="VO304"/>
      <c r="VP304"/>
      <c r="VQ304"/>
      <c r="VR304"/>
      <c r="VS304"/>
      <c r="VT304"/>
      <c r="VU304"/>
      <c r="VV304"/>
      <c r="VW304"/>
      <c r="VX304"/>
      <c r="VY304"/>
      <c r="VZ304"/>
      <c r="WA304"/>
      <c r="WB304"/>
      <c r="WC304"/>
      <c r="WD304"/>
      <c r="WE304"/>
      <c r="WF304"/>
      <c r="WG304"/>
      <c r="WH304"/>
      <c r="WI304"/>
      <c r="WJ304"/>
      <c r="WK304"/>
      <c r="WL304"/>
      <c r="WM304"/>
      <c r="WN304"/>
      <c r="WO304"/>
      <c r="WP304"/>
      <c r="WQ304"/>
      <c r="WR304"/>
      <c r="WS304"/>
      <c r="WT304"/>
      <c r="WU304"/>
      <c r="WV304"/>
      <c r="WW304"/>
      <c r="WX304"/>
      <c r="WY304"/>
      <c r="WZ304"/>
      <c r="XA304"/>
      <c r="XB304"/>
      <c r="XC304"/>
      <c r="XD304"/>
      <c r="XE304"/>
      <c r="XF304"/>
      <c r="XG304"/>
      <c r="XH304"/>
      <c r="XI304"/>
      <c r="XJ304"/>
      <c r="XK304"/>
      <c r="XL304"/>
      <c r="XM304"/>
      <c r="XN304"/>
      <c r="XO304"/>
      <c r="XP304"/>
      <c r="XQ304"/>
      <c r="XR304"/>
      <c r="XS304"/>
      <c r="XT304"/>
      <c r="XU304"/>
      <c r="XV304"/>
      <c r="XW304"/>
      <c r="XX304"/>
      <c r="XY304"/>
      <c r="XZ304"/>
      <c r="YA304"/>
      <c r="YB304"/>
      <c r="YC304"/>
      <c r="YD304"/>
      <c r="YE304"/>
      <c r="YF304"/>
      <c r="YG304"/>
      <c r="YH304"/>
      <c r="YI304"/>
      <c r="YJ304"/>
      <c r="YK304"/>
      <c r="YL304"/>
      <c r="YM304"/>
      <c r="YN304"/>
      <c r="YO304"/>
      <c r="YP304"/>
      <c r="YQ304"/>
      <c r="YR304"/>
      <c r="YS304"/>
      <c r="YT304"/>
      <c r="YU304"/>
      <c r="YV304"/>
      <c r="YW304"/>
      <c r="YX304"/>
      <c r="YY304"/>
      <c r="YZ304"/>
      <c r="ZA304"/>
      <c r="ZB304"/>
      <c r="ZC304"/>
      <c r="ZD304"/>
      <c r="ZE304"/>
      <c r="ZF304"/>
      <c r="ZG304"/>
      <c r="ZH304"/>
      <c r="ZI304"/>
      <c r="ZJ304"/>
      <c r="ZK304"/>
      <c r="ZL304"/>
      <c r="ZM304"/>
      <c r="ZN304"/>
      <c r="ZO304"/>
      <c r="ZP304"/>
      <c r="ZQ304"/>
      <c r="ZR304"/>
      <c r="ZS304"/>
      <c r="ZT304"/>
      <c r="ZU304"/>
      <c r="ZV304"/>
      <c r="ZW304"/>
      <c r="ZX304"/>
      <c r="ZY304"/>
      <c r="ZZ304" s="52"/>
      <c r="AAA304" s="192"/>
      <c r="AAD304" s="90"/>
      <c r="AAE304" s="520">
        <f>IF(AND(S.AC.InvolveMeeting1="Y",S.AC.CommitteeInvolved="Y"),1,0)</f>
        <v>0</v>
      </c>
      <c r="AAF304" s="90" t="s">
        <v>0</v>
      </c>
      <c r="AAG304" s="73">
        <f>G302</f>
        <v>2</v>
      </c>
      <c r="AAH304" s="73">
        <f>G304</f>
        <v>2</v>
      </c>
      <c r="AAI304" s="72"/>
      <c r="AAJ304" s="74"/>
      <c r="AAK304" s="80" t="str">
        <f>"* AC.AGENDA."&amp; TEXT(S.AC.DateMeeting1,"mm.dd.yy")&amp;", gets team agreement"</f>
        <v>* AC.AGENDA.01.16.00, gets team agreement</v>
      </c>
      <c r="AAL304" s="90"/>
    </row>
    <row r="305" spans="1:714" s="23" customFormat="1" ht="15" hidden="1" customHeight="1" outlineLevel="2">
      <c r="A305" s="171"/>
      <c r="B305" s="437" t="str">
        <f>AAK305</f>
        <v>* AC.NOTIFICATION.01.16.00</v>
      </c>
      <c r="C305" s="362" t="s">
        <v>0</v>
      </c>
      <c r="D305" s="380"/>
      <c r="E305" s="342">
        <f t="shared" si="248"/>
        <v>1</v>
      </c>
      <c r="F305" s="457">
        <f t="shared" ca="1" si="249"/>
        <v>0</v>
      </c>
      <c r="G305" s="451">
        <f t="shared" si="250"/>
        <v>2</v>
      </c>
      <c r="H305" s="343">
        <f t="shared" si="251"/>
        <v>2</v>
      </c>
      <c r="I305" s="244"/>
      <c r="J305" s="193"/>
      <c r="K305" s="193"/>
      <c r="L305" s="46"/>
      <c r="M305" s="46"/>
      <c r="N305" s="46"/>
      <c r="O305" s="46"/>
      <c r="P305" s="46"/>
      <c r="Q305" s="46"/>
      <c r="R305" s="46"/>
      <c r="S305" s="46"/>
      <c r="T305" s="46"/>
      <c r="U305" s="46"/>
      <c r="V305" s="46"/>
      <c r="W305" s="46"/>
      <c r="X305" s="46"/>
      <c r="Y305" s="46"/>
      <c r="Z305" s="46"/>
      <c r="AA305" s="46"/>
      <c r="AB305" s="46"/>
      <c r="AC305" s="46"/>
      <c r="AD305" s="46"/>
      <c r="AE305" s="46"/>
      <c r="AF305" s="46"/>
      <c r="AG305" s="46"/>
      <c r="AH305" s="46"/>
      <c r="AI305" s="46"/>
      <c r="AJ305" s="46"/>
      <c r="AK305" s="46"/>
      <c r="AL305" s="46"/>
      <c r="AM305" s="46"/>
      <c r="AN305" s="46"/>
      <c r="AO305" s="46"/>
      <c r="AP305" s="46"/>
      <c r="AQ305" s="46"/>
      <c r="AR305" s="46"/>
      <c r="AS305" s="46"/>
      <c r="AT305" s="46"/>
      <c r="AU305" s="46"/>
      <c r="AV305" s="46"/>
      <c r="AW305" s="46"/>
      <c r="AX305" s="46"/>
      <c r="AY305" s="46"/>
      <c r="AZ305" s="46"/>
      <c r="BA305" s="46"/>
      <c r="BB305" s="46"/>
      <c r="BC305" s="46"/>
      <c r="BD305" s="46"/>
      <c r="BE305" s="46"/>
      <c r="BF305" s="46"/>
      <c r="BG305" s="46"/>
      <c r="BH305" s="46"/>
      <c r="BI305" s="46"/>
      <c r="BJ305" s="46"/>
      <c r="BK305" s="46"/>
      <c r="BL305" s="46"/>
      <c r="BM305" s="46"/>
      <c r="BN305" s="46"/>
      <c r="BO305" s="46"/>
      <c r="BP305" s="46"/>
      <c r="BQ305" s="46"/>
      <c r="BR305" s="46"/>
      <c r="BS305" s="46"/>
      <c r="BT305" s="46"/>
      <c r="BU305" s="46"/>
      <c r="BV305" s="46"/>
      <c r="BW305" s="46"/>
      <c r="BX305" s="46"/>
      <c r="BY305" s="46"/>
      <c r="BZ305" s="46"/>
      <c r="CA305" s="46"/>
      <c r="CB305" s="46"/>
      <c r="CC305" s="46"/>
      <c r="CD305" s="46"/>
      <c r="CE305" s="46"/>
      <c r="CF305" s="46"/>
      <c r="CG305" s="46"/>
      <c r="CH305" s="46"/>
      <c r="CI305" s="46"/>
      <c r="CJ305" s="46"/>
      <c r="CK305" s="46"/>
      <c r="CL305" s="46"/>
      <c r="CM305" s="46"/>
      <c r="CN305" s="46"/>
      <c r="CO305" s="46"/>
      <c r="CP305" s="46"/>
      <c r="CQ305" s="46"/>
      <c r="CR305" s="46"/>
      <c r="CS305" s="46"/>
      <c r="CT305" s="46"/>
      <c r="CU305" s="46"/>
      <c r="CV305" s="46"/>
      <c r="CW305" s="46"/>
      <c r="CX305" s="46"/>
      <c r="CY305" s="46"/>
      <c r="CZ305" s="46"/>
      <c r="DA305" s="46"/>
      <c r="DB305" s="46"/>
      <c r="DC305" s="46"/>
      <c r="DD305" s="46"/>
      <c r="DE305" s="46"/>
      <c r="DF305" s="46"/>
      <c r="DG305" s="46"/>
      <c r="DH305" s="46"/>
      <c r="DI305" s="46"/>
      <c r="DJ305" s="46"/>
      <c r="DK305" s="46"/>
      <c r="DL305" s="46"/>
      <c r="DM305" s="46"/>
      <c r="DN305" s="46"/>
      <c r="DO305" s="46"/>
      <c r="DP305" s="46"/>
      <c r="DQ305"/>
      <c r="DR305"/>
      <c r="DS305"/>
      <c r="DT305"/>
      <c r="DU305"/>
      <c r="DV305"/>
      <c r="DW305"/>
      <c r="DX305"/>
      <c r="DY305"/>
      <c r="DZ305"/>
      <c r="EA305"/>
      <c r="EB305"/>
      <c r="EC305"/>
      <c r="ED305"/>
      <c r="EE305"/>
      <c r="EF305"/>
      <c r="EG305"/>
      <c r="EH305"/>
      <c r="EI305"/>
      <c r="EJ305"/>
      <c r="EK305"/>
      <c r="EL305"/>
      <c r="EM305"/>
      <c r="EN305"/>
      <c r="EO305"/>
      <c r="EP305"/>
      <c r="EQ305"/>
      <c r="ER305"/>
      <c r="ES305"/>
      <c r="ET305"/>
      <c r="EU305"/>
      <c r="EV305"/>
      <c r="EW305"/>
      <c r="EX305"/>
      <c r="EY305"/>
      <c r="EZ305"/>
      <c r="FA305"/>
      <c r="FB305"/>
      <c r="FC305"/>
      <c r="FD305"/>
      <c r="FE305"/>
      <c r="FF305"/>
      <c r="FG305"/>
      <c r="FH305"/>
      <c r="FI305"/>
      <c r="FJ305"/>
      <c r="FK305"/>
      <c r="FL305"/>
      <c r="FM305"/>
      <c r="FN305"/>
      <c r="FO305"/>
      <c r="FP305"/>
      <c r="FQ305"/>
      <c r="FR305"/>
      <c r="FS305"/>
      <c r="FT305"/>
      <c r="FU305"/>
      <c r="FV305"/>
      <c r="FW305"/>
      <c r="FX305"/>
      <c r="FY305"/>
      <c r="FZ305"/>
      <c r="GA305"/>
      <c r="GB305"/>
      <c r="GC305"/>
      <c r="GD305"/>
      <c r="GE305"/>
      <c r="GF305"/>
      <c r="GG305"/>
      <c r="GH305"/>
      <c r="GI305"/>
      <c r="GJ305"/>
      <c r="GK305"/>
      <c r="GL305"/>
      <c r="GM305"/>
      <c r="GN305"/>
      <c r="GO305"/>
      <c r="GP305"/>
      <c r="GQ305"/>
      <c r="GR305"/>
      <c r="GS305"/>
      <c r="GT305"/>
      <c r="GU305"/>
      <c r="GV305"/>
      <c r="GW305"/>
      <c r="GX305"/>
      <c r="GY305"/>
      <c r="GZ305"/>
      <c r="HA305"/>
      <c r="HB305"/>
      <c r="HC305"/>
      <c r="HD305"/>
      <c r="HE305"/>
      <c r="HF305"/>
      <c r="HG305"/>
      <c r="HH305"/>
      <c r="HI305"/>
      <c r="HJ305"/>
      <c r="HK305"/>
      <c r="HL305"/>
      <c r="HM305"/>
      <c r="HN305"/>
      <c r="HO305"/>
      <c r="HP305"/>
      <c r="HQ305"/>
      <c r="HR305"/>
      <c r="HS305"/>
      <c r="HT305"/>
      <c r="HU305"/>
      <c r="HV305"/>
      <c r="HW305"/>
      <c r="HX305"/>
      <c r="HY305"/>
      <c r="HZ305"/>
      <c r="IA305"/>
      <c r="IB305"/>
      <c r="IC305"/>
      <c r="ID305"/>
      <c r="IE305"/>
      <c r="IF305"/>
      <c r="IG305"/>
      <c r="IH305"/>
      <c r="II305"/>
      <c r="IJ305"/>
      <c r="IK305"/>
      <c r="IL305"/>
      <c r="IM305"/>
      <c r="IN305"/>
      <c r="IO305"/>
      <c r="IP305"/>
      <c r="IQ305"/>
      <c r="IR305"/>
      <c r="IS305"/>
      <c r="IT305"/>
      <c r="IU305"/>
      <c r="IV305"/>
      <c r="IW305"/>
      <c r="IX305"/>
      <c r="IY305"/>
      <c r="IZ305"/>
      <c r="JA305"/>
      <c r="JB305"/>
      <c r="JC305"/>
      <c r="JD305"/>
      <c r="JE305"/>
      <c r="JF305"/>
      <c r="JG305"/>
      <c r="JH305"/>
      <c r="JI305"/>
      <c r="JJ305"/>
      <c r="JK305"/>
      <c r="JL305"/>
      <c r="JM305"/>
      <c r="JN305"/>
      <c r="JO305"/>
      <c r="JP305"/>
      <c r="JQ305"/>
      <c r="JR305"/>
      <c r="JS305"/>
      <c r="JT305"/>
      <c r="JU305"/>
      <c r="JV305"/>
      <c r="JW305"/>
      <c r="JX305"/>
      <c r="JY305"/>
      <c r="JZ305"/>
      <c r="KA305"/>
      <c r="KB305"/>
      <c r="KC305"/>
      <c r="KD305"/>
      <c r="KE305"/>
      <c r="KF305"/>
      <c r="KG305"/>
      <c r="KH305"/>
      <c r="KI305"/>
      <c r="KJ305"/>
      <c r="KK305"/>
      <c r="KL305"/>
      <c r="KM305"/>
      <c r="KN305"/>
      <c r="KO305"/>
      <c r="KP305"/>
      <c r="KQ305"/>
      <c r="KR305"/>
      <c r="KS305"/>
      <c r="KT305"/>
      <c r="KU305"/>
      <c r="KV305"/>
      <c r="KW305"/>
      <c r="KX305"/>
      <c r="KY305"/>
      <c r="KZ305"/>
      <c r="LA305"/>
      <c r="LB305"/>
      <c r="LC305"/>
      <c r="LD305"/>
      <c r="LE305"/>
      <c r="LF305"/>
      <c r="LG305"/>
      <c r="LH305"/>
      <c r="LI305"/>
      <c r="LJ305"/>
      <c r="LK305"/>
      <c r="LL305"/>
      <c r="LM305"/>
      <c r="LN305"/>
      <c r="LO305"/>
      <c r="LP305"/>
      <c r="LQ305"/>
      <c r="LR305"/>
      <c r="LS305"/>
      <c r="LT305"/>
      <c r="LU305"/>
      <c r="LV305"/>
      <c r="LW305"/>
      <c r="LX305"/>
      <c r="LY305"/>
      <c r="LZ305"/>
      <c r="MA305"/>
      <c r="MB305"/>
      <c r="MC305"/>
      <c r="MD305"/>
      <c r="ME305"/>
      <c r="MF305"/>
      <c r="MG305"/>
      <c r="MH305"/>
      <c r="MI305"/>
      <c r="MJ305"/>
      <c r="MK305"/>
      <c r="ML305"/>
      <c r="MM305"/>
      <c r="MN305"/>
      <c r="MO305"/>
      <c r="MP305"/>
      <c r="MQ305"/>
      <c r="MR305"/>
      <c r="MS305"/>
      <c r="MT305"/>
      <c r="MU305"/>
      <c r="MV305"/>
      <c r="MW305"/>
      <c r="MX305"/>
      <c r="MY305"/>
      <c r="MZ305"/>
      <c r="NA305"/>
      <c r="NB305"/>
      <c r="NC305"/>
      <c r="ND305"/>
      <c r="NE305"/>
      <c r="NF305"/>
      <c r="NG305"/>
      <c r="NH305"/>
      <c r="NI305"/>
      <c r="NJ305"/>
      <c r="NK305"/>
      <c r="NL305"/>
      <c r="NM305"/>
      <c r="NN305"/>
      <c r="NO305"/>
      <c r="NP305"/>
      <c r="NQ305"/>
      <c r="NR305"/>
      <c r="NS305"/>
      <c r="NT305"/>
      <c r="NU305"/>
      <c r="NV305"/>
      <c r="NW305"/>
      <c r="NX305"/>
      <c r="NY305"/>
      <c r="NZ305"/>
      <c r="OA305"/>
      <c r="OB305"/>
      <c r="OC305"/>
      <c r="OD305"/>
      <c r="OE305"/>
      <c r="OF305"/>
      <c r="OG305"/>
      <c r="OH305"/>
      <c r="OI305"/>
      <c r="OJ305"/>
      <c r="OK305"/>
      <c r="OL305"/>
      <c r="OM305"/>
      <c r="ON305"/>
      <c r="OO305"/>
      <c r="OP305"/>
      <c r="OQ305"/>
      <c r="OR305"/>
      <c r="OS305"/>
      <c r="OT305"/>
      <c r="OU305"/>
      <c r="OV305"/>
      <c r="OW305"/>
      <c r="OX305"/>
      <c r="OY305"/>
      <c r="OZ305"/>
      <c r="PA305"/>
      <c r="PB305"/>
      <c r="PC305"/>
      <c r="PD305"/>
      <c r="PE305"/>
      <c r="PF305"/>
      <c r="PG305"/>
      <c r="PH305"/>
      <c r="PI305"/>
      <c r="PJ305"/>
      <c r="PK305"/>
      <c r="PL305"/>
      <c r="PM305"/>
      <c r="PN305"/>
      <c r="PO305"/>
      <c r="PP305"/>
      <c r="PQ305"/>
      <c r="PR305"/>
      <c r="PS305"/>
      <c r="PT305"/>
      <c r="PU305"/>
      <c r="PV305"/>
      <c r="PW305"/>
      <c r="PX305"/>
      <c r="PY305"/>
      <c r="PZ305"/>
      <c r="QA305"/>
      <c r="QB305"/>
      <c r="QC305"/>
      <c r="QD305"/>
      <c r="QE305"/>
      <c r="QF305"/>
      <c r="QG305"/>
      <c r="QH305"/>
      <c r="QI305"/>
      <c r="QJ305"/>
      <c r="QK305"/>
      <c r="QL305"/>
      <c r="QM305"/>
      <c r="QN305"/>
      <c r="QO305"/>
      <c r="QP305"/>
      <c r="QQ305"/>
      <c r="QR305"/>
      <c r="QS305"/>
      <c r="QT305"/>
      <c r="QU305"/>
      <c r="QV305"/>
      <c r="QW305"/>
      <c r="QX305"/>
      <c r="QY305"/>
      <c r="QZ305"/>
      <c r="RA305"/>
      <c r="RB305"/>
      <c r="RC305"/>
      <c r="RD305"/>
      <c r="RE305"/>
      <c r="RF305"/>
      <c r="RG305"/>
      <c r="RH305"/>
      <c r="RI305"/>
      <c r="RJ305"/>
      <c r="RK305"/>
      <c r="RL305"/>
      <c r="RM305"/>
      <c r="RN305"/>
      <c r="RO305"/>
      <c r="RP305"/>
      <c r="RQ305"/>
      <c r="RR305"/>
      <c r="RS305"/>
      <c r="RT305"/>
      <c r="RU305"/>
      <c r="RV305"/>
      <c r="RW305"/>
      <c r="RX305"/>
      <c r="RY305"/>
      <c r="RZ305"/>
      <c r="SA305"/>
      <c r="SB305"/>
      <c r="SC305"/>
      <c r="SD305"/>
      <c r="SE305"/>
      <c r="SF305"/>
      <c r="SG305"/>
      <c r="SH305"/>
      <c r="SI305"/>
      <c r="SJ305"/>
      <c r="SK305"/>
      <c r="SL305"/>
      <c r="SM305"/>
      <c r="SN305"/>
      <c r="SO305"/>
      <c r="SP305"/>
      <c r="SQ305"/>
      <c r="SR305"/>
      <c r="SS305"/>
      <c r="ST305"/>
      <c r="SU305"/>
      <c r="SV305"/>
      <c r="SW305"/>
      <c r="SX305"/>
      <c r="SY305"/>
      <c r="SZ305"/>
      <c r="TA305"/>
      <c r="TB305"/>
      <c r="TC305"/>
      <c r="TD305"/>
      <c r="TE305"/>
      <c r="TF305"/>
      <c r="TG305"/>
      <c r="TH305"/>
      <c r="TI305"/>
      <c r="TJ305"/>
      <c r="TK305"/>
      <c r="TL305"/>
      <c r="TM305"/>
      <c r="TN305"/>
      <c r="TO305"/>
      <c r="TP305"/>
      <c r="TQ305"/>
      <c r="TR305"/>
      <c r="TS305"/>
      <c r="TT305"/>
      <c r="TU305"/>
      <c r="TV305"/>
      <c r="TW305"/>
      <c r="TX305"/>
      <c r="TY305"/>
      <c r="TZ305"/>
      <c r="UA305"/>
      <c r="UB305"/>
      <c r="UC305"/>
      <c r="UD305"/>
      <c r="UE305"/>
      <c r="UF305"/>
      <c r="UG305"/>
      <c r="UH305"/>
      <c r="UI305"/>
      <c r="UJ305"/>
      <c r="UK305"/>
      <c r="UL305"/>
      <c r="UM305"/>
      <c r="UN305"/>
      <c r="UO305"/>
      <c r="UP305"/>
      <c r="UQ305"/>
      <c r="UR305"/>
      <c r="US305"/>
      <c r="UT305"/>
      <c r="UU305"/>
      <c r="UV305"/>
      <c r="UW305"/>
      <c r="UX305"/>
      <c r="UY305"/>
      <c r="UZ305"/>
      <c r="VA305"/>
      <c r="VB305"/>
      <c r="VC305"/>
      <c r="VD305"/>
      <c r="VE305"/>
      <c r="VF305"/>
      <c r="VG305"/>
      <c r="VH305"/>
      <c r="VI305"/>
      <c r="VJ305"/>
      <c r="VK305"/>
      <c r="VL305"/>
      <c r="VM305"/>
      <c r="VN305"/>
      <c r="VO305"/>
      <c r="VP305"/>
      <c r="VQ305"/>
      <c r="VR305"/>
      <c r="VS305"/>
      <c r="VT305"/>
      <c r="VU305"/>
      <c r="VV305"/>
      <c r="VW305"/>
      <c r="VX305"/>
      <c r="VY305"/>
      <c r="VZ305"/>
      <c r="WA305"/>
      <c r="WB305"/>
      <c r="WC305"/>
      <c r="WD305"/>
      <c r="WE305"/>
      <c r="WF305"/>
      <c r="WG305"/>
      <c r="WH305"/>
      <c r="WI305"/>
      <c r="WJ305"/>
      <c r="WK305"/>
      <c r="WL305"/>
      <c r="WM305"/>
      <c r="WN305"/>
      <c r="WO305"/>
      <c r="WP305"/>
      <c r="WQ305"/>
      <c r="WR305"/>
      <c r="WS305"/>
      <c r="WT305"/>
      <c r="WU305"/>
      <c r="WV305"/>
      <c r="WW305"/>
      <c r="WX305"/>
      <c r="WY305"/>
      <c r="WZ305"/>
      <c r="XA305"/>
      <c r="XB305"/>
      <c r="XC305"/>
      <c r="XD305"/>
      <c r="XE305"/>
      <c r="XF305"/>
      <c r="XG305"/>
      <c r="XH305"/>
      <c r="XI305"/>
      <c r="XJ305"/>
      <c r="XK305"/>
      <c r="XL305"/>
      <c r="XM305"/>
      <c r="XN305"/>
      <c r="XO305"/>
      <c r="XP305"/>
      <c r="XQ305"/>
      <c r="XR305"/>
      <c r="XS305"/>
      <c r="XT305"/>
      <c r="XU305"/>
      <c r="XV305"/>
      <c r="XW305"/>
      <c r="XX305"/>
      <c r="XY305"/>
      <c r="XZ305"/>
      <c r="YA305"/>
      <c r="YB305"/>
      <c r="YC305"/>
      <c r="YD305"/>
      <c r="YE305"/>
      <c r="YF305"/>
      <c r="YG305"/>
      <c r="YH305"/>
      <c r="YI305"/>
      <c r="YJ305"/>
      <c r="YK305"/>
      <c r="YL305"/>
      <c r="YM305"/>
      <c r="YN305"/>
      <c r="YO305"/>
      <c r="YP305"/>
      <c r="YQ305"/>
      <c r="YR305"/>
      <c r="YS305"/>
      <c r="YT305"/>
      <c r="YU305"/>
      <c r="YV305"/>
      <c r="YW305"/>
      <c r="YX305"/>
      <c r="YY305"/>
      <c r="YZ305"/>
      <c r="ZA305"/>
      <c r="ZB305"/>
      <c r="ZC305"/>
      <c r="ZD305"/>
      <c r="ZE305"/>
      <c r="ZF305"/>
      <c r="ZG305"/>
      <c r="ZH305"/>
      <c r="ZI305"/>
      <c r="ZJ305"/>
      <c r="ZK305"/>
      <c r="ZL305"/>
      <c r="ZM305"/>
      <c r="ZN305"/>
      <c r="ZO305"/>
      <c r="ZP305"/>
      <c r="ZQ305"/>
      <c r="ZR305"/>
      <c r="ZS305"/>
      <c r="ZT305"/>
      <c r="ZU305"/>
      <c r="ZV305"/>
      <c r="ZW305"/>
      <c r="ZX305"/>
      <c r="ZY305"/>
      <c r="ZZ305" s="52"/>
      <c r="AAA305" s="192"/>
      <c r="AAD305" s="90"/>
      <c r="AAE305" s="520">
        <f>IF(AND(S.AC.InvolveMeeting1="Y",S.AC.CommitteeInvolved="Y"),1,0)</f>
        <v>0</v>
      </c>
      <c r="AAF305" s="90" t="s">
        <v>0</v>
      </c>
      <c r="AAG305" s="73">
        <f>G304</f>
        <v>2</v>
      </c>
      <c r="AAH305" s="73">
        <f t="shared" ref="AAH305:AAH307" si="252">G305</f>
        <v>2</v>
      </c>
      <c r="AAI305" s="72"/>
      <c r="AAJ305" s="72"/>
      <c r="AAK305" s="80" t="str">
        <f>"* AC.NOTIFICATION."&amp;TEXT(S.AC.DateMeeting1,"mm.dd.yy")</f>
        <v>* AC.NOTIFICATION.01.16.00</v>
      </c>
      <c r="AAL305" s="90"/>
    </row>
    <row r="306" spans="1:714" s="23" customFormat="1" ht="15" hidden="1" customHeight="1" outlineLevel="2">
      <c r="A306" s="171"/>
      <c r="B306" s="441" t="s">
        <v>318</v>
      </c>
      <c r="C306" s="790" t="str">
        <f>HYPERLINK("http://deq05/intranet/contentmanagement/login.asp","i")</f>
        <v>i</v>
      </c>
      <c r="D306" s="512"/>
      <c r="E306" s="342">
        <f t="shared" si="248"/>
        <v>1</v>
      </c>
      <c r="F306" s="457">
        <f t="shared" ca="1" si="249"/>
        <v>0</v>
      </c>
      <c r="G306" s="451">
        <f t="shared" si="250"/>
        <v>2</v>
      </c>
      <c r="H306" s="343">
        <f t="shared" si="251"/>
        <v>2</v>
      </c>
      <c r="I306" s="244"/>
      <c r="J306" s="193"/>
      <c r="K306" s="193"/>
      <c r="L306" s="46"/>
      <c r="M306" s="46"/>
      <c r="N306" s="46"/>
      <c r="O306" s="46"/>
      <c r="P306" s="46"/>
      <c r="Q306" s="46"/>
      <c r="R306" s="46"/>
      <c r="S306" s="46"/>
      <c r="T306" s="46"/>
      <c r="U306" s="46"/>
      <c r="V306" s="46"/>
      <c r="W306" s="46"/>
      <c r="X306" s="46"/>
      <c r="Y306" s="46"/>
      <c r="Z306" s="46"/>
      <c r="AA306" s="46"/>
      <c r="AB306" s="46"/>
      <c r="AC306" s="46"/>
      <c r="AD306" s="46"/>
      <c r="AE306" s="46"/>
      <c r="AF306" s="46"/>
      <c r="AG306" s="46"/>
      <c r="AH306" s="46"/>
      <c r="AI306" s="46"/>
      <c r="AJ306" s="46"/>
      <c r="AK306" s="46"/>
      <c r="AL306" s="46"/>
      <c r="AM306" s="46"/>
      <c r="AN306" s="46"/>
      <c r="AO306" s="46"/>
      <c r="AP306" s="46"/>
      <c r="AQ306" s="46"/>
      <c r="AR306" s="46"/>
      <c r="AS306" s="46"/>
      <c r="AT306" s="46"/>
      <c r="AU306" s="46"/>
      <c r="AV306" s="46"/>
      <c r="AW306" s="46"/>
      <c r="AX306" s="46"/>
      <c r="AY306" s="46"/>
      <c r="AZ306" s="46"/>
      <c r="BA306" s="46"/>
      <c r="BB306" s="46"/>
      <c r="BC306" s="46"/>
      <c r="BD306" s="46"/>
      <c r="BE306" s="46"/>
      <c r="BF306" s="46"/>
      <c r="BG306" s="46"/>
      <c r="BH306" s="46"/>
      <c r="BI306" s="46"/>
      <c r="BJ306" s="46"/>
      <c r="BK306" s="46"/>
      <c r="BL306" s="46"/>
      <c r="BM306" s="46"/>
      <c r="BN306" s="46"/>
      <c r="BO306" s="46"/>
      <c r="BP306" s="46"/>
      <c r="BQ306" s="46"/>
      <c r="BR306" s="46"/>
      <c r="BS306" s="46"/>
      <c r="BT306" s="46"/>
      <c r="BU306" s="46"/>
      <c r="BV306" s="46"/>
      <c r="BW306" s="46"/>
      <c r="BX306" s="46"/>
      <c r="BY306" s="46"/>
      <c r="BZ306" s="46"/>
      <c r="CA306" s="46"/>
      <c r="CB306" s="46"/>
      <c r="CC306" s="46"/>
      <c r="CD306" s="46"/>
      <c r="CE306" s="46"/>
      <c r="CF306" s="46"/>
      <c r="CG306" s="46"/>
      <c r="CH306" s="46"/>
      <c r="CI306" s="46"/>
      <c r="CJ306" s="46"/>
      <c r="CK306" s="46"/>
      <c r="CL306" s="46"/>
      <c r="CM306" s="46"/>
      <c r="CN306" s="46"/>
      <c r="CO306" s="46"/>
      <c r="CP306" s="46"/>
      <c r="CQ306" s="46"/>
      <c r="CR306" s="46"/>
      <c r="CS306" s="46"/>
      <c r="CT306" s="46"/>
      <c r="CU306" s="46"/>
      <c r="CV306" s="46"/>
      <c r="CW306" s="46"/>
      <c r="CX306" s="46"/>
      <c r="CY306" s="46"/>
      <c r="CZ306" s="46"/>
      <c r="DA306" s="46"/>
      <c r="DB306" s="46"/>
      <c r="DC306" s="46"/>
      <c r="DD306" s="46"/>
      <c r="DE306" s="46"/>
      <c r="DF306" s="46"/>
      <c r="DG306" s="46"/>
      <c r="DH306" s="46"/>
      <c r="DI306" s="46"/>
      <c r="DJ306" s="46"/>
      <c r="DK306" s="46"/>
      <c r="DL306" s="46"/>
      <c r="DM306" s="46"/>
      <c r="DN306" s="46"/>
      <c r="DO306" s="46"/>
      <c r="DP306" s="46"/>
      <c r="DQ306"/>
      <c r="DR306"/>
      <c r="DS306"/>
      <c r="DT306"/>
      <c r="DU306"/>
      <c r="DV306"/>
      <c r="DW306"/>
      <c r="DX306"/>
      <c r="DY306"/>
      <c r="DZ306"/>
      <c r="EA306"/>
      <c r="EB306"/>
      <c r="EC306"/>
      <c r="ED306"/>
      <c r="EE306"/>
      <c r="EF306"/>
      <c r="EG306"/>
      <c r="EH306"/>
      <c r="EI306"/>
      <c r="EJ306"/>
      <c r="EK306"/>
      <c r="EL306"/>
      <c r="EM306"/>
      <c r="EN306"/>
      <c r="EO306"/>
      <c r="EP306"/>
      <c r="EQ306"/>
      <c r="ER306"/>
      <c r="ES306"/>
      <c r="ET306"/>
      <c r="EU306"/>
      <c r="EV306"/>
      <c r="EW306"/>
      <c r="EX306"/>
      <c r="EY306"/>
      <c r="EZ306"/>
      <c r="FA306"/>
      <c r="FB306"/>
      <c r="FC306"/>
      <c r="FD306"/>
      <c r="FE306"/>
      <c r="FF306"/>
      <c r="FG306"/>
      <c r="FH306"/>
      <c r="FI306"/>
      <c r="FJ306"/>
      <c r="FK306"/>
      <c r="FL306"/>
      <c r="FM306"/>
      <c r="FN306"/>
      <c r="FO306"/>
      <c r="FP306"/>
      <c r="FQ306"/>
      <c r="FR306"/>
      <c r="FS306"/>
      <c r="FT306"/>
      <c r="FU306"/>
      <c r="FV306"/>
      <c r="FW306"/>
      <c r="FX306"/>
      <c r="FY306"/>
      <c r="FZ306"/>
      <c r="GA306"/>
      <c r="GB306"/>
      <c r="GC306"/>
      <c r="GD306"/>
      <c r="GE306"/>
      <c r="GF306"/>
      <c r="GG306"/>
      <c r="GH306"/>
      <c r="GI306"/>
      <c r="GJ306"/>
      <c r="GK306"/>
      <c r="GL306"/>
      <c r="GM306"/>
      <c r="GN306"/>
      <c r="GO306"/>
      <c r="GP306"/>
      <c r="GQ306"/>
      <c r="GR306"/>
      <c r="GS306"/>
      <c r="GT306"/>
      <c r="GU306"/>
      <c r="GV306"/>
      <c r="GW306"/>
      <c r="GX306"/>
      <c r="GY306"/>
      <c r="GZ306"/>
      <c r="HA306"/>
      <c r="HB306"/>
      <c r="HC306"/>
      <c r="HD306"/>
      <c r="HE306"/>
      <c r="HF306"/>
      <c r="HG306"/>
      <c r="HH306"/>
      <c r="HI306"/>
      <c r="HJ306"/>
      <c r="HK306"/>
      <c r="HL306"/>
      <c r="HM306"/>
      <c r="HN306"/>
      <c r="HO306"/>
      <c r="HP306"/>
      <c r="HQ306"/>
      <c r="HR306"/>
      <c r="HS306"/>
      <c r="HT306"/>
      <c r="HU306"/>
      <c r="HV306"/>
      <c r="HW306"/>
      <c r="HX306"/>
      <c r="HY306"/>
      <c r="HZ306"/>
      <c r="IA306"/>
      <c r="IB306"/>
      <c r="IC306"/>
      <c r="ID306"/>
      <c r="IE306"/>
      <c r="IF306"/>
      <c r="IG306"/>
      <c r="IH306"/>
      <c r="II306"/>
      <c r="IJ306"/>
      <c r="IK306"/>
      <c r="IL306"/>
      <c r="IM306"/>
      <c r="IN306"/>
      <c r="IO306"/>
      <c r="IP306"/>
      <c r="IQ306"/>
      <c r="IR306"/>
      <c r="IS306"/>
      <c r="IT306"/>
      <c r="IU306"/>
      <c r="IV306"/>
      <c r="IW306"/>
      <c r="IX306"/>
      <c r="IY306"/>
      <c r="IZ306"/>
      <c r="JA306"/>
      <c r="JB306"/>
      <c r="JC306"/>
      <c r="JD306"/>
      <c r="JE306"/>
      <c r="JF306"/>
      <c r="JG306"/>
      <c r="JH306"/>
      <c r="JI306"/>
      <c r="JJ306"/>
      <c r="JK306"/>
      <c r="JL306"/>
      <c r="JM306"/>
      <c r="JN306"/>
      <c r="JO306"/>
      <c r="JP306"/>
      <c r="JQ306"/>
      <c r="JR306"/>
      <c r="JS306"/>
      <c r="JT306"/>
      <c r="JU306"/>
      <c r="JV306"/>
      <c r="JW306"/>
      <c r="JX306"/>
      <c r="JY306"/>
      <c r="JZ306"/>
      <c r="KA306"/>
      <c r="KB306"/>
      <c r="KC306"/>
      <c r="KD306"/>
      <c r="KE306"/>
      <c r="KF306"/>
      <c r="KG306"/>
      <c r="KH306"/>
      <c r="KI306"/>
      <c r="KJ306"/>
      <c r="KK306"/>
      <c r="KL306"/>
      <c r="KM306"/>
      <c r="KN306"/>
      <c r="KO306"/>
      <c r="KP306"/>
      <c r="KQ306"/>
      <c r="KR306"/>
      <c r="KS306"/>
      <c r="KT306"/>
      <c r="KU306"/>
      <c r="KV306"/>
      <c r="KW306"/>
      <c r="KX306"/>
      <c r="KY306"/>
      <c r="KZ306"/>
      <c r="LA306"/>
      <c r="LB306"/>
      <c r="LC306"/>
      <c r="LD306"/>
      <c r="LE306"/>
      <c r="LF306"/>
      <c r="LG306"/>
      <c r="LH306"/>
      <c r="LI306"/>
      <c r="LJ306"/>
      <c r="LK306"/>
      <c r="LL306"/>
      <c r="LM306"/>
      <c r="LN306"/>
      <c r="LO306"/>
      <c r="LP306"/>
      <c r="LQ306"/>
      <c r="LR306"/>
      <c r="LS306"/>
      <c r="LT306"/>
      <c r="LU306"/>
      <c r="LV306"/>
      <c r="LW306"/>
      <c r="LX306"/>
      <c r="LY306"/>
      <c r="LZ306"/>
      <c r="MA306"/>
      <c r="MB306"/>
      <c r="MC306"/>
      <c r="MD306"/>
      <c r="ME306"/>
      <c r="MF306"/>
      <c r="MG306"/>
      <c r="MH306"/>
      <c r="MI306"/>
      <c r="MJ306"/>
      <c r="MK306"/>
      <c r="ML306"/>
      <c r="MM306"/>
      <c r="MN306"/>
      <c r="MO306"/>
      <c r="MP306"/>
      <c r="MQ306"/>
      <c r="MR306"/>
      <c r="MS306"/>
      <c r="MT306"/>
      <c r="MU306"/>
      <c r="MV306"/>
      <c r="MW306"/>
      <c r="MX306"/>
      <c r="MY306"/>
      <c r="MZ306"/>
      <c r="NA306"/>
      <c r="NB306"/>
      <c r="NC306"/>
      <c r="ND306"/>
      <c r="NE306"/>
      <c r="NF306"/>
      <c r="NG306"/>
      <c r="NH306"/>
      <c r="NI306"/>
      <c r="NJ306"/>
      <c r="NK306"/>
      <c r="NL306"/>
      <c r="NM306"/>
      <c r="NN306"/>
      <c r="NO306"/>
      <c r="NP306"/>
      <c r="NQ306"/>
      <c r="NR306"/>
      <c r="NS306"/>
      <c r="NT306"/>
      <c r="NU306"/>
      <c r="NV306"/>
      <c r="NW306"/>
      <c r="NX306"/>
      <c r="NY306"/>
      <c r="NZ306"/>
      <c r="OA306"/>
      <c r="OB306"/>
      <c r="OC306"/>
      <c r="OD306"/>
      <c r="OE306"/>
      <c r="OF306"/>
      <c r="OG306"/>
      <c r="OH306"/>
      <c r="OI306"/>
      <c r="OJ306"/>
      <c r="OK306"/>
      <c r="OL306"/>
      <c r="OM306"/>
      <c r="ON306"/>
      <c r="OO306"/>
      <c r="OP306"/>
      <c r="OQ306"/>
      <c r="OR306"/>
      <c r="OS306"/>
      <c r="OT306"/>
      <c r="OU306"/>
      <c r="OV306"/>
      <c r="OW306"/>
      <c r="OX306"/>
      <c r="OY306"/>
      <c r="OZ306"/>
      <c r="PA306"/>
      <c r="PB306"/>
      <c r="PC306"/>
      <c r="PD306"/>
      <c r="PE306"/>
      <c r="PF306"/>
      <c r="PG306"/>
      <c r="PH306"/>
      <c r="PI306"/>
      <c r="PJ306"/>
      <c r="PK306"/>
      <c r="PL306"/>
      <c r="PM306"/>
      <c r="PN306"/>
      <c r="PO306"/>
      <c r="PP306"/>
      <c r="PQ306"/>
      <c r="PR306"/>
      <c r="PS306"/>
      <c r="PT306"/>
      <c r="PU306"/>
      <c r="PV306"/>
      <c r="PW306"/>
      <c r="PX306"/>
      <c r="PY306"/>
      <c r="PZ306"/>
      <c r="QA306"/>
      <c r="QB306"/>
      <c r="QC306"/>
      <c r="QD306"/>
      <c r="QE306"/>
      <c r="QF306"/>
      <c r="QG306"/>
      <c r="QH306"/>
      <c r="QI306"/>
      <c r="QJ306"/>
      <c r="QK306"/>
      <c r="QL306"/>
      <c r="QM306"/>
      <c r="QN306"/>
      <c r="QO306"/>
      <c r="QP306"/>
      <c r="QQ306"/>
      <c r="QR306"/>
      <c r="QS306"/>
      <c r="QT306"/>
      <c r="QU306"/>
      <c r="QV306"/>
      <c r="QW306"/>
      <c r="QX306"/>
      <c r="QY306"/>
      <c r="QZ306"/>
      <c r="RA306"/>
      <c r="RB306"/>
      <c r="RC306"/>
      <c r="RD306"/>
      <c r="RE306"/>
      <c r="RF306"/>
      <c r="RG306"/>
      <c r="RH306"/>
      <c r="RI306"/>
      <c r="RJ306"/>
      <c r="RK306"/>
      <c r="RL306"/>
      <c r="RM306"/>
      <c r="RN306"/>
      <c r="RO306"/>
      <c r="RP306"/>
      <c r="RQ306"/>
      <c r="RR306"/>
      <c r="RS306"/>
      <c r="RT306"/>
      <c r="RU306"/>
      <c r="RV306"/>
      <c r="RW306"/>
      <c r="RX306"/>
      <c r="RY306"/>
      <c r="RZ306"/>
      <c r="SA306"/>
      <c r="SB306"/>
      <c r="SC306"/>
      <c r="SD306"/>
      <c r="SE306"/>
      <c r="SF306"/>
      <c r="SG306"/>
      <c r="SH306"/>
      <c r="SI306"/>
      <c r="SJ306"/>
      <c r="SK306"/>
      <c r="SL306"/>
      <c r="SM306"/>
      <c r="SN306"/>
      <c r="SO306"/>
      <c r="SP306"/>
      <c r="SQ306"/>
      <c r="SR306"/>
      <c r="SS306"/>
      <c r="ST306"/>
      <c r="SU306"/>
      <c r="SV306"/>
      <c r="SW306"/>
      <c r="SX306"/>
      <c r="SY306"/>
      <c r="SZ306"/>
      <c r="TA306"/>
      <c r="TB306"/>
      <c r="TC306"/>
      <c r="TD306"/>
      <c r="TE306"/>
      <c r="TF306"/>
      <c r="TG306"/>
      <c r="TH306"/>
      <c r="TI306"/>
      <c r="TJ306"/>
      <c r="TK306"/>
      <c r="TL306"/>
      <c r="TM306"/>
      <c r="TN306"/>
      <c r="TO306"/>
      <c r="TP306"/>
      <c r="TQ306"/>
      <c r="TR306"/>
      <c r="TS306"/>
      <c r="TT306"/>
      <c r="TU306"/>
      <c r="TV306"/>
      <c r="TW306"/>
      <c r="TX306"/>
      <c r="TY306"/>
      <c r="TZ306"/>
      <c r="UA306"/>
      <c r="UB306"/>
      <c r="UC306"/>
      <c r="UD306"/>
      <c r="UE306"/>
      <c r="UF306"/>
      <c r="UG306"/>
      <c r="UH306"/>
      <c r="UI306"/>
      <c r="UJ306"/>
      <c r="UK306"/>
      <c r="UL306"/>
      <c r="UM306"/>
      <c r="UN306"/>
      <c r="UO306"/>
      <c r="UP306"/>
      <c r="UQ306"/>
      <c r="UR306"/>
      <c r="US306"/>
      <c r="UT306"/>
      <c r="UU306"/>
      <c r="UV306"/>
      <c r="UW306"/>
      <c r="UX306"/>
      <c r="UY306"/>
      <c r="UZ306"/>
      <c r="VA306"/>
      <c r="VB306"/>
      <c r="VC306"/>
      <c r="VD306"/>
      <c r="VE306"/>
      <c r="VF306"/>
      <c r="VG306"/>
      <c r="VH306"/>
      <c r="VI306"/>
      <c r="VJ306"/>
      <c r="VK306"/>
      <c r="VL306"/>
      <c r="VM306"/>
      <c r="VN306"/>
      <c r="VO306"/>
      <c r="VP306"/>
      <c r="VQ306"/>
      <c r="VR306"/>
      <c r="VS306"/>
      <c r="VT306"/>
      <c r="VU306"/>
      <c r="VV306"/>
      <c r="VW306"/>
      <c r="VX306"/>
      <c r="VY306"/>
      <c r="VZ306"/>
      <c r="WA306"/>
      <c r="WB306"/>
      <c r="WC306"/>
      <c r="WD306"/>
      <c r="WE306"/>
      <c r="WF306"/>
      <c r="WG306"/>
      <c r="WH306"/>
      <c r="WI306"/>
      <c r="WJ306"/>
      <c r="WK306"/>
      <c r="WL306"/>
      <c r="WM306"/>
      <c r="WN306"/>
      <c r="WO306"/>
      <c r="WP306"/>
      <c r="WQ306"/>
      <c r="WR306"/>
      <c r="WS306"/>
      <c r="WT306"/>
      <c r="WU306"/>
      <c r="WV306"/>
      <c r="WW306"/>
      <c r="WX306"/>
      <c r="WY306"/>
      <c r="WZ306"/>
      <c r="XA306"/>
      <c r="XB306"/>
      <c r="XC306"/>
      <c r="XD306"/>
      <c r="XE306"/>
      <c r="XF306"/>
      <c r="XG306"/>
      <c r="XH306"/>
      <c r="XI306"/>
      <c r="XJ306"/>
      <c r="XK306"/>
      <c r="XL306"/>
      <c r="XM306"/>
      <c r="XN306"/>
      <c r="XO306"/>
      <c r="XP306"/>
      <c r="XQ306"/>
      <c r="XR306"/>
      <c r="XS306"/>
      <c r="XT306"/>
      <c r="XU306"/>
      <c r="XV306"/>
      <c r="XW306"/>
      <c r="XX306"/>
      <c r="XY306"/>
      <c r="XZ306"/>
      <c r="YA306"/>
      <c r="YB306"/>
      <c r="YC306"/>
      <c r="YD306"/>
      <c r="YE306"/>
      <c r="YF306"/>
      <c r="YG306"/>
      <c r="YH306"/>
      <c r="YI306"/>
      <c r="YJ306"/>
      <c r="YK306"/>
      <c r="YL306"/>
      <c r="YM306"/>
      <c r="YN306"/>
      <c r="YO306"/>
      <c r="YP306"/>
      <c r="YQ306"/>
      <c r="YR306"/>
      <c r="YS306"/>
      <c r="YT306"/>
      <c r="YU306"/>
      <c r="YV306"/>
      <c r="YW306"/>
      <c r="YX306"/>
      <c r="YY306"/>
      <c r="YZ306"/>
      <c r="ZA306"/>
      <c r="ZB306"/>
      <c r="ZC306"/>
      <c r="ZD306"/>
      <c r="ZE306"/>
      <c r="ZF306"/>
      <c r="ZG306"/>
      <c r="ZH306"/>
      <c r="ZI306"/>
      <c r="ZJ306"/>
      <c r="ZK306"/>
      <c r="ZL306"/>
      <c r="ZM306"/>
      <c r="ZN306"/>
      <c r="ZO306"/>
      <c r="ZP306"/>
      <c r="ZQ306"/>
      <c r="ZR306"/>
      <c r="ZS306"/>
      <c r="ZT306"/>
      <c r="ZU306"/>
      <c r="ZV306"/>
      <c r="ZW306"/>
      <c r="ZX306"/>
      <c r="ZY306"/>
      <c r="ZZ306" s="52"/>
      <c r="AAA306" s="192" t="s">
        <v>0</v>
      </c>
      <c r="AAD306" s="90"/>
      <c r="AAE306" s="520">
        <f>IF(AND(S.AC.InvolveMeeting1="Y",S.AC.CommitteeInvolved="Y"),1,0)</f>
        <v>0</v>
      </c>
      <c r="AAF306" s="90" t="s">
        <v>0</v>
      </c>
      <c r="AAG306" s="73">
        <f t="shared" ref="AAG306:AAG311" si="253">G305</f>
        <v>2</v>
      </c>
      <c r="AAH306" s="73">
        <f t="shared" si="252"/>
        <v>2</v>
      </c>
      <c r="AAI306" s="60"/>
      <c r="AAJ306" s="55"/>
      <c r="AAK306" s="55"/>
      <c r="AAL306" s="90"/>
    </row>
    <row r="307" spans="1:714" s="23" customFormat="1" ht="15" hidden="1" customHeight="1" outlineLevel="2">
      <c r="A307" s="171"/>
      <c r="B307" s="407" t="s">
        <v>241</v>
      </c>
      <c r="C307" s="362" t="s">
        <v>0</v>
      </c>
      <c r="D307" s="380"/>
      <c r="E307" s="342">
        <f t="shared" si="248"/>
        <v>1</v>
      </c>
      <c r="F307" s="457">
        <f t="shared" ca="1" si="249"/>
        <v>0</v>
      </c>
      <c r="G307" s="451">
        <f t="shared" si="250"/>
        <v>2</v>
      </c>
      <c r="H307" s="343">
        <f t="shared" si="251"/>
        <v>2</v>
      </c>
      <c r="I307" s="244"/>
      <c r="J307" s="193"/>
      <c r="K307" s="193"/>
      <c r="L307" s="46"/>
      <c r="M307" s="46"/>
      <c r="N307" s="46"/>
      <c r="O307" s="46"/>
      <c r="P307" s="46"/>
      <c r="Q307" s="46"/>
      <c r="R307" s="46"/>
      <c r="S307" s="46"/>
      <c r="T307" s="46"/>
      <c r="U307" s="46"/>
      <c r="V307" s="46"/>
      <c r="W307" s="46"/>
      <c r="X307" s="46"/>
      <c r="Y307" s="46"/>
      <c r="Z307" s="46"/>
      <c r="AA307" s="46"/>
      <c r="AB307" s="46"/>
      <c r="AC307" s="46"/>
      <c r="AD307" s="46"/>
      <c r="AE307" s="46"/>
      <c r="AF307" s="46"/>
      <c r="AG307" s="46"/>
      <c r="AH307" s="46"/>
      <c r="AI307" s="46"/>
      <c r="AJ307" s="46"/>
      <c r="AK307" s="46"/>
      <c r="AL307" s="46"/>
      <c r="AM307" s="46"/>
      <c r="AN307" s="46"/>
      <c r="AO307" s="46"/>
      <c r="AP307" s="46"/>
      <c r="AQ307" s="46"/>
      <c r="AR307" s="46"/>
      <c r="AS307" s="46"/>
      <c r="AT307" s="46"/>
      <c r="AU307" s="46"/>
      <c r="AV307" s="46"/>
      <c r="AW307" s="46"/>
      <c r="AX307" s="46"/>
      <c r="AY307" s="46"/>
      <c r="AZ307" s="46"/>
      <c r="BA307" s="46"/>
      <c r="BB307" s="46"/>
      <c r="BC307" s="46"/>
      <c r="BD307" s="46"/>
      <c r="BE307" s="46"/>
      <c r="BF307" s="46"/>
      <c r="BG307" s="46"/>
      <c r="BH307" s="46"/>
      <c r="BI307" s="46"/>
      <c r="BJ307" s="46"/>
      <c r="BK307" s="46"/>
      <c r="BL307" s="46"/>
      <c r="BM307" s="46"/>
      <c r="BN307" s="46"/>
      <c r="BO307" s="46"/>
      <c r="BP307" s="46"/>
      <c r="BQ307" s="46"/>
      <c r="BR307" s="46"/>
      <c r="BS307" s="46"/>
      <c r="BT307" s="46"/>
      <c r="BU307" s="46"/>
      <c r="BV307" s="46"/>
      <c r="BW307" s="46"/>
      <c r="BX307" s="46"/>
      <c r="BY307" s="46"/>
      <c r="BZ307" s="46"/>
      <c r="CA307" s="46"/>
      <c r="CB307" s="46"/>
      <c r="CC307" s="46"/>
      <c r="CD307" s="46"/>
      <c r="CE307" s="46"/>
      <c r="CF307" s="46"/>
      <c r="CG307" s="46"/>
      <c r="CH307" s="46"/>
      <c r="CI307" s="46"/>
      <c r="CJ307" s="46"/>
      <c r="CK307" s="46"/>
      <c r="CL307" s="46"/>
      <c r="CM307" s="46"/>
      <c r="CN307" s="46"/>
      <c r="CO307" s="46"/>
      <c r="CP307" s="46"/>
      <c r="CQ307" s="46"/>
      <c r="CR307" s="46"/>
      <c r="CS307" s="46"/>
      <c r="CT307" s="46"/>
      <c r="CU307" s="46"/>
      <c r="CV307" s="46"/>
      <c r="CW307" s="46"/>
      <c r="CX307" s="46"/>
      <c r="CY307" s="46"/>
      <c r="CZ307" s="46"/>
      <c r="DA307" s="46"/>
      <c r="DB307" s="46"/>
      <c r="DC307" s="46"/>
      <c r="DD307" s="46"/>
      <c r="DE307" s="46"/>
      <c r="DF307" s="46"/>
      <c r="DG307" s="46"/>
      <c r="DH307" s="46"/>
      <c r="DI307" s="46"/>
      <c r="DJ307" s="46"/>
      <c r="DK307" s="46"/>
      <c r="DL307" s="46"/>
      <c r="DM307" s="46"/>
      <c r="DN307" s="46"/>
      <c r="DO307" s="46"/>
      <c r="DP307" s="46"/>
      <c r="DQ307"/>
      <c r="DR307"/>
      <c r="DS307"/>
      <c r="DT307"/>
      <c r="DU307"/>
      <c r="DV307"/>
      <c r="DW307"/>
      <c r="DX307"/>
      <c r="DY307"/>
      <c r="DZ307"/>
      <c r="EA307"/>
      <c r="EB307"/>
      <c r="EC307"/>
      <c r="ED307"/>
      <c r="EE307"/>
      <c r="EF307"/>
      <c r="EG307"/>
      <c r="EH307"/>
      <c r="EI307"/>
      <c r="EJ307"/>
      <c r="EK307"/>
      <c r="EL307"/>
      <c r="EM307"/>
      <c r="EN307"/>
      <c r="EO307"/>
      <c r="EP307"/>
      <c r="EQ307"/>
      <c r="ER307"/>
      <c r="ES307"/>
      <c r="ET307"/>
      <c r="EU307"/>
      <c r="EV307"/>
      <c r="EW307"/>
      <c r="EX307"/>
      <c r="EY307"/>
      <c r="EZ307"/>
      <c r="FA307"/>
      <c r="FB307"/>
      <c r="FC307"/>
      <c r="FD307"/>
      <c r="FE307"/>
      <c r="FF307"/>
      <c r="FG307"/>
      <c r="FH307"/>
      <c r="FI307"/>
      <c r="FJ307"/>
      <c r="FK307"/>
      <c r="FL307"/>
      <c r="FM307"/>
      <c r="FN307"/>
      <c r="FO307"/>
      <c r="FP307"/>
      <c r="FQ307"/>
      <c r="FR307"/>
      <c r="FS307"/>
      <c r="FT307"/>
      <c r="FU307"/>
      <c r="FV307"/>
      <c r="FW307"/>
      <c r="FX307"/>
      <c r="FY307"/>
      <c r="FZ307"/>
      <c r="GA307"/>
      <c r="GB307"/>
      <c r="GC307"/>
      <c r="GD307"/>
      <c r="GE307"/>
      <c r="GF307"/>
      <c r="GG307"/>
      <c r="GH307"/>
      <c r="GI307"/>
      <c r="GJ307"/>
      <c r="GK307"/>
      <c r="GL307"/>
      <c r="GM307"/>
      <c r="GN307"/>
      <c r="GO307"/>
      <c r="GP307"/>
      <c r="GQ307"/>
      <c r="GR307"/>
      <c r="GS307"/>
      <c r="GT307"/>
      <c r="GU307"/>
      <c r="GV307"/>
      <c r="GW307"/>
      <c r="GX307"/>
      <c r="GY307"/>
      <c r="GZ307"/>
      <c r="HA307"/>
      <c r="HB307"/>
      <c r="HC307"/>
      <c r="HD307"/>
      <c r="HE307"/>
      <c r="HF307"/>
      <c r="HG307"/>
      <c r="HH307"/>
      <c r="HI307"/>
      <c r="HJ307"/>
      <c r="HK307"/>
      <c r="HL307"/>
      <c r="HM307"/>
      <c r="HN307"/>
      <c r="HO307"/>
      <c r="HP307"/>
      <c r="HQ307"/>
      <c r="HR307"/>
      <c r="HS307"/>
      <c r="HT307"/>
      <c r="HU307"/>
      <c r="HV307"/>
      <c r="HW307"/>
      <c r="HX307"/>
      <c r="HY307"/>
      <c r="HZ307"/>
      <c r="IA307"/>
      <c r="IB307"/>
      <c r="IC307"/>
      <c r="ID307"/>
      <c r="IE307"/>
      <c r="IF307"/>
      <c r="IG307"/>
      <c r="IH307"/>
      <c r="II307"/>
      <c r="IJ307"/>
      <c r="IK307"/>
      <c r="IL307"/>
      <c r="IM307"/>
      <c r="IN307"/>
      <c r="IO307"/>
      <c r="IP307"/>
      <c r="IQ307"/>
      <c r="IR307"/>
      <c r="IS307"/>
      <c r="IT307"/>
      <c r="IU307"/>
      <c r="IV307"/>
      <c r="IW307"/>
      <c r="IX307"/>
      <c r="IY307"/>
      <c r="IZ307"/>
      <c r="JA307"/>
      <c r="JB307"/>
      <c r="JC307"/>
      <c r="JD307"/>
      <c r="JE307"/>
      <c r="JF307"/>
      <c r="JG307"/>
      <c r="JH307"/>
      <c r="JI307"/>
      <c r="JJ307"/>
      <c r="JK307"/>
      <c r="JL307"/>
      <c r="JM307"/>
      <c r="JN307"/>
      <c r="JO307"/>
      <c r="JP307"/>
      <c r="JQ307"/>
      <c r="JR307"/>
      <c r="JS307"/>
      <c r="JT307"/>
      <c r="JU307"/>
      <c r="JV307"/>
      <c r="JW307"/>
      <c r="JX307"/>
      <c r="JY307"/>
      <c r="JZ307"/>
      <c r="KA307"/>
      <c r="KB307"/>
      <c r="KC307"/>
      <c r="KD307"/>
      <c r="KE307"/>
      <c r="KF307"/>
      <c r="KG307"/>
      <c r="KH307"/>
      <c r="KI307"/>
      <c r="KJ307"/>
      <c r="KK307"/>
      <c r="KL307"/>
      <c r="KM307"/>
      <c r="KN307"/>
      <c r="KO307"/>
      <c r="KP307"/>
      <c r="KQ307"/>
      <c r="KR307"/>
      <c r="KS307"/>
      <c r="KT307"/>
      <c r="KU307"/>
      <c r="KV307"/>
      <c r="KW307"/>
      <c r="KX307"/>
      <c r="KY307"/>
      <c r="KZ307"/>
      <c r="LA307"/>
      <c r="LB307"/>
      <c r="LC307"/>
      <c r="LD307"/>
      <c r="LE307"/>
      <c r="LF307"/>
      <c r="LG307"/>
      <c r="LH307"/>
      <c r="LI307"/>
      <c r="LJ307"/>
      <c r="LK307"/>
      <c r="LL307"/>
      <c r="LM307"/>
      <c r="LN307"/>
      <c r="LO307"/>
      <c r="LP307"/>
      <c r="LQ307"/>
      <c r="LR307"/>
      <c r="LS307"/>
      <c r="LT307"/>
      <c r="LU307"/>
      <c r="LV307"/>
      <c r="LW307"/>
      <c r="LX307"/>
      <c r="LY307"/>
      <c r="LZ307"/>
      <c r="MA307"/>
      <c r="MB307"/>
      <c r="MC307"/>
      <c r="MD307"/>
      <c r="ME307"/>
      <c r="MF307"/>
      <c r="MG307"/>
      <c r="MH307"/>
      <c r="MI307"/>
      <c r="MJ307"/>
      <c r="MK307"/>
      <c r="ML307"/>
      <c r="MM307"/>
      <c r="MN307"/>
      <c r="MO307"/>
      <c r="MP307"/>
      <c r="MQ307"/>
      <c r="MR307"/>
      <c r="MS307"/>
      <c r="MT307"/>
      <c r="MU307"/>
      <c r="MV307"/>
      <c r="MW307"/>
      <c r="MX307"/>
      <c r="MY307"/>
      <c r="MZ307"/>
      <c r="NA307"/>
      <c r="NB307"/>
      <c r="NC307"/>
      <c r="ND307"/>
      <c r="NE307"/>
      <c r="NF307"/>
      <c r="NG307"/>
      <c r="NH307"/>
      <c r="NI307"/>
      <c r="NJ307"/>
      <c r="NK307"/>
      <c r="NL307"/>
      <c r="NM307"/>
      <c r="NN307"/>
      <c r="NO307"/>
      <c r="NP307"/>
      <c r="NQ307"/>
      <c r="NR307"/>
      <c r="NS307"/>
      <c r="NT307"/>
      <c r="NU307"/>
      <c r="NV307"/>
      <c r="NW307"/>
      <c r="NX307"/>
      <c r="NY307"/>
      <c r="NZ307"/>
      <c r="OA307"/>
      <c r="OB307"/>
      <c r="OC307"/>
      <c r="OD307"/>
      <c r="OE307"/>
      <c r="OF307"/>
      <c r="OG307"/>
      <c r="OH307"/>
      <c r="OI307"/>
      <c r="OJ307"/>
      <c r="OK307"/>
      <c r="OL307"/>
      <c r="OM307"/>
      <c r="ON307"/>
      <c r="OO307"/>
      <c r="OP307"/>
      <c r="OQ307"/>
      <c r="OR307"/>
      <c r="OS307"/>
      <c r="OT307"/>
      <c r="OU307"/>
      <c r="OV307"/>
      <c r="OW307"/>
      <c r="OX307"/>
      <c r="OY307"/>
      <c r="OZ307"/>
      <c r="PA307"/>
      <c r="PB307"/>
      <c r="PC307"/>
      <c r="PD307"/>
      <c r="PE307"/>
      <c r="PF307"/>
      <c r="PG307"/>
      <c r="PH307"/>
      <c r="PI307"/>
      <c r="PJ307"/>
      <c r="PK307"/>
      <c r="PL307"/>
      <c r="PM307"/>
      <c r="PN307"/>
      <c r="PO307"/>
      <c r="PP307"/>
      <c r="PQ307"/>
      <c r="PR307"/>
      <c r="PS307"/>
      <c r="PT307"/>
      <c r="PU307"/>
      <c r="PV307"/>
      <c r="PW307"/>
      <c r="PX307"/>
      <c r="PY307"/>
      <c r="PZ307"/>
      <c r="QA307"/>
      <c r="QB307"/>
      <c r="QC307"/>
      <c r="QD307"/>
      <c r="QE307"/>
      <c r="QF307"/>
      <c r="QG307"/>
      <c r="QH307"/>
      <c r="QI307"/>
      <c r="QJ307"/>
      <c r="QK307"/>
      <c r="QL307"/>
      <c r="QM307"/>
      <c r="QN307"/>
      <c r="QO307"/>
      <c r="QP307"/>
      <c r="QQ307"/>
      <c r="QR307"/>
      <c r="QS307"/>
      <c r="QT307"/>
      <c r="QU307"/>
      <c r="QV307"/>
      <c r="QW307"/>
      <c r="QX307"/>
      <c r="QY307"/>
      <c r="QZ307"/>
      <c r="RA307"/>
      <c r="RB307"/>
      <c r="RC307"/>
      <c r="RD307"/>
      <c r="RE307"/>
      <c r="RF307"/>
      <c r="RG307"/>
      <c r="RH307"/>
      <c r="RI307"/>
      <c r="RJ307"/>
      <c r="RK307"/>
      <c r="RL307"/>
      <c r="RM307"/>
      <c r="RN307"/>
      <c r="RO307"/>
      <c r="RP307"/>
      <c r="RQ307"/>
      <c r="RR307"/>
      <c r="RS307"/>
      <c r="RT307"/>
      <c r="RU307"/>
      <c r="RV307"/>
      <c r="RW307"/>
      <c r="RX307"/>
      <c r="RY307"/>
      <c r="RZ307"/>
      <c r="SA307"/>
      <c r="SB307"/>
      <c r="SC307"/>
      <c r="SD307"/>
      <c r="SE307"/>
      <c r="SF307"/>
      <c r="SG307"/>
      <c r="SH307"/>
      <c r="SI307"/>
      <c r="SJ307"/>
      <c r="SK307"/>
      <c r="SL307"/>
      <c r="SM307"/>
      <c r="SN307"/>
      <c r="SO307"/>
      <c r="SP307"/>
      <c r="SQ307"/>
      <c r="SR307"/>
      <c r="SS307"/>
      <c r="ST307"/>
      <c r="SU307"/>
      <c r="SV307"/>
      <c r="SW307"/>
      <c r="SX307"/>
      <c r="SY307"/>
      <c r="SZ307"/>
      <c r="TA307"/>
      <c r="TB307"/>
      <c r="TC307"/>
      <c r="TD307"/>
      <c r="TE307"/>
      <c r="TF307"/>
      <c r="TG307"/>
      <c r="TH307"/>
      <c r="TI307"/>
      <c r="TJ307"/>
      <c r="TK307"/>
      <c r="TL307"/>
      <c r="TM307"/>
      <c r="TN307"/>
      <c r="TO307"/>
      <c r="TP307"/>
      <c r="TQ307"/>
      <c r="TR307"/>
      <c r="TS307"/>
      <c r="TT307"/>
      <c r="TU307"/>
      <c r="TV307"/>
      <c r="TW307"/>
      <c r="TX307"/>
      <c r="TY307"/>
      <c r="TZ307"/>
      <c r="UA307"/>
      <c r="UB307"/>
      <c r="UC307"/>
      <c r="UD307"/>
      <c r="UE307"/>
      <c r="UF307"/>
      <c r="UG307"/>
      <c r="UH307"/>
      <c r="UI307"/>
      <c r="UJ307"/>
      <c r="UK307"/>
      <c r="UL307"/>
      <c r="UM307"/>
      <c r="UN307"/>
      <c r="UO307"/>
      <c r="UP307"/>
      <c r="UQ307"/>
      <c r="UR307"/>
      <c r="US307"/>
      <c r="UT307"/>
      <c r="UU307"/>
      <c r="UV307"/>
      <c r="UW307"/>
      <c r="UX307"/>
      <c r="UY307"/>
      <c r="UZ307"/>
      <c r="VA307"/>
      <c r="VB307"/>
      <c r="VC307"/>
      <c r="VD307"/>
      <c r="VE307"/>
      <c r="VF307"/>
      <c r="VG307"/>
      <c r="VH307"/>
      <c r="VI307"/>
      <c r="VJ307"/>
      <c r="VK307"/>
      <c r="VL307"/>
      <c r="VM307"/>
      <c r="VN307"/>
      <c r="VO307"/>
      <c r="VP307"/>
      <c r="VQ307"/>
      <c r="VR307"/>
      <c r="VS307"/>
      <c r="VT307"/>
      <c r="VU307"/>
      <c r="VV307"/>
      <c r="VW307"/>
      <c r="VX307"/>
      <c r="VY307"/>
      <c r="VZ307"/>
      <c r="WA307"/>
      <c r="WB307"/>
      <c r="WC307"/>
      <c r="WD307"/>
      <c r="WE307"/>
      <c r="WF307"/>
      <c r="WG307"/>
      <c r="WH307"/>
      <c r="WI307"/>
      <c r="WJ307"/>
      <c r="WK307"/>
      <c r="WL307"/>
      <c r="WM307"/>
      <c r="WN307"/>
      <c r="WO307"/>
      <c r="WP307"/>
      <c r="WQ307"/>
      <c r="WR307"/>
      <c r="WS307"/>
      <c r="WT307"/>
      <c r="WU307"/>
      <c r="WV307"/>
      <c r="WW307"/>
      <c r="WX307"/>
      <c r="WY307"/>
      <c r="WZ307"/>
      <c r="XA307"/>
      <c r="XB307"/>
      <c r="XC307"/>
      <c r="XD307"/>
      <c r="XE307"/>
      <c r="XF307"/>
      <c r="XG307"/>
      <c r="XH307"/>
      <c r="XI307"/>
      <c r="XJ307"/>
      <c r="XK307"/>
      <c r="XL307"/>
      <c r="XM307"/>
      <c r="XN307"/>
      <c r="XO307"/>
      <c r="XP307"/>
      <c r="XQ307"/>
      <c r="XR307"/>
      <c r="XS307"/>
      <c r="XT307"/>
      <c r="XU307"/>
      <c r="XV307"/>
      <c r="XW307"/>
      <c r="XX307"/>
      <c r="XY307"/>
      <c r="XZ307"/>
      <c r="YA307"/>
      <c r="YB307"/>
      <c r="YC307"/>
      <c r="YD307"/>
      <c r="YE307"/>
      <c r="YF307"/>
      <c r="YG307"/>
      <c r="YH307"/>
      <c r="YI307"/>
      <c r="YJ307"/>
      <c r="YK307"/>
      <c r="YL307"/>
      <c r="YM307"/>
      <c r="YN307"/>
      <c r="YO307"/>
      <c r="YP307"/>
      <c r="YQ307"/>
      <c r="YR307"/>
      <c r="YS307"/>
      <c r="YT307"/>
      <c r="YU307"/>
      <c r="YV307"/>
      <c r="YW307"/>
      <c r="YX307"/>
      <c r="YY307"/>
      <c r="YZ307"/>
      <c r="ZA307"/>
      <c r="ZB307"/>
      <c r="ZC307"/>
      <c r="ZD307"/>
      <c r="ZE307"/>
      <c r="ZF307"/>
      <c r="ZG307"/>
      <c r="ZH307"/>
      <c r="ZI307"/>
      <c r="ZJ307"/>
      <c r="ZK307"/>
      <c r="ZL307"/>
      <c r="ZM307"/>
      <c r="ZN307"/>
      <c r="ZO307"/>
      <c r="ZP307"/>
      <c r="ZQ307"/>
      <c r="ZR307"/>
      <c r="ZS307"/>
      <c r="ZT307"/>
      <c r="ZU307"/>
      <c r="ZV307"/>
      <c r="ZW307"/>
      <c r="ZX307"/>
      <c r="ZY307"/>
      <c r="ZZ307" s="52"/>
      <c r="AAA307" s="192"/>
      <c r="AAD307" s="90"/>
      <c r="AAE307" s="520">
        <f>IF(AND(S.AC.InvolveMeeting1="Y",S.AC.CommitteeInvolved="Y"),1,0)</f>
        <v>0</v>
      </c>
      <c r="AAF307" s="90" t="s">
        <v>0</v>
      </c>
      <c r="AAG307" s="73">
        <f t="shared" si="253"/>
        <v>2</v>
      </c>
      <c r="AAH307" s="73">
        <f t="shared" si="252"/>
        <v>2</v>
      </c>
      <c r="AAI307" s="60"/>
      <c r="AAJ307" s="55"/>
      <c r="AAK307" s="55"/>
      <c r="AAL307" s="90"/>
    </row>
    <row r="308" spans="1:714" s="23" customFormat="1" ht="15" hidden="1" customHeight="1" outlineLevel="2">
      <c r="A308" s="171"/>
      <c r="B308" s="615" t="s">
        <v>155</v>
      </c>
      <c r="C308" s="362" t="s">
        <v>0</v>
      </c>
      <c r="D308" s="380"/>
      <c r="E308" s="342">
        <f t="shared" ref="E308:E311" si="254">NETWORKDAYS(G308,H308,S.DDL_DEQClosed)</f>
        <v>1</v>
      </c>
      <c r="F308" s="457">
        <f t="shared" ref="F308:F311" ca="1" si="255">IF(YEAR(H308)&gt;2000,NETWORKDAYS(TODAY(),H308,S.DDL_DEQClosed),0)</f>
        <v>0</v>
      </c>
      <c r="G308" s="451">
        <f t="shared" si="250"/>
        <v>2</v>
      </c>
      <c r="H308" s="343">
        <f t="shared" ref="H308:H311" si="256">AAH308</f>
        <v>2</v>
      </c>
      <c r="I308" s="244"/>
      <c r="J308" s="193"/>
      <c r="K308" s="193"/>
      <c r="L308" s="46"/>
      <c r="M308" s="46"/>
      <c r="N308" s="46"/>
      <c r="O308" s="46"/>
      <c r="P308" s="46"/>
      <c r="Q308" s="46"/>
      <c r="R308" s="46"/>
      <c r="S308" s="46"/>
      <c r="T308" s="46"/>
      <c r="U308" s="46"/>
      <c r="V308" s="46"/>
      <c r="W308" s="46"/>
      <c r="X308" s="46"/>
      <c r="Y308" s="46"/>
      <c r="Z308" s="46"/>
      <c r="AA308" s="46"/>
      <c r="AB308" s="46"/>
      <c r="AC308" s="46"/>
      <c r="AD308" s="46"/>
      <c r="AE308" s="46"/>
      <c r="AF308" s="46"/>
      <c r="AG308" s="46"/>
      <c r="AH308" s="46"/>
      <c r="AI308" s="46"/>
      <c r="AJ308" s="46"/>
      <c r="AK308" s="46"/>
      <c r="AL308" s="46"/>
      <c r="AM308" s="46"/>
      <c r="AN308" s="46"/>
      <c r="AO308" s="46"/>
      <c r="AP308" s="46"/>
      <c r="AQ308" s="46"/>
      <c r="AR308" s="46"/>
      <c r="AS308" s="46"/>
      <c r="AT308" s="46"/>
      <c r="AU308" s="46"/>
      <c r="AV308" s="46"/>
      <c r="AW308" s="46"/>
      <c r="AX308" s="46"/>
      <c r="AY308" s="46"/>
      <c r="AZ308" s="46"/>
      <c r="BA308" s="46"/>
      <c r="BB308" s="46"/>
      <c r="BC308" s="46"/>
      <c r="BD308" s="46"/>
      <c r="BE308" s="46"/>
      <c r="BF308" s="46"/>
      <c r="BG308" s="46"/>
      <c r="BH308" s="46"/>
      <c r="BI308" s="46"/>
      <c r="BJ308" s="46"/>
      <c r="BK308" s="46"/>
      <c r="BL308" s="46"/>
      <c r="BM308" s="46"/>
      <c r="BN308" s="46"/>
      <c r="BO308" s="46"/>
      <c r="BP308" s="46"/>
      <c r="BQ308" s="46"/>
      <c r="BR308" s="46"/>
      <c r="BS308" s="46"/>
      <c r="BT308" s="46"/>
      <c r="BU308" s="46"/>
      <c r="BV308" s="46"/>
      <c r="BW308" s="46"/>
      <c r="BX308" s="46"/>
      <c r="BY308" s="46"/>
      <c r="BZ308" s="46"/>
      <c r="CA308" s="46"/>
      <c r="CB308" s="46"/>
      <c r="CC308" s="46"/>
      <c r="CD308" s="46"/>
      <c r="CE308" s="46"/>
      <c r="CF308" s="46"/>
      <c r="CG308" s="46"/>
      <c r="CH308" s="46"/>
      <c r="CI308" s="46"/>
      <c r="CJ308" s="46"/>
      <c r="CK308" s="46"/>
      <c r="CL308" s="46"/>
      <c r="CM308" s="46"/>
      <c r="CN308" s="46"/>
      <c r="CO308" s="46"/>
      <c r="CP308" s="46"/>
      <c r="CQ308" s="46"/>
      <c r="CR308" s="46"/>
      <c r="CS308" s="46"/>
      <c r="CT308" s="46"/>
      <c r="CU308" s="46"/>
      <c r="CV308" s="46"/>
      <c r="CW308" s="46"/>
      <c r="CX308" s="46"/>
      <c r="CY308" s="46"/>
      <c r="CZ308" s="46"/>
      <c r="DA308" s="46"/>
      <c r="DB308" s="46"/>
      <c r="DC308" s="46"/>
      <c r="DD308" s="46"/>
      <c r="DE308" s="46"/>
      <c r="DF308" s="46"/>
      <c r="DG308" s="46"/>
      <c r="DH308" s="46"/>
      <c r="DI308" s="46"/>
      <c r="DJ308" s="46"/>
      <c r="DK308" s="46"/>
      <c r="DL308" s="46"/>
      <c r="DM308" s="46"/>
      <c r="DN308" s="46"/>
      <c r="DO308" s="46"/>
      <c r="DP308" s="46"/>
      <c r="DQ308"/>
      <c r="DR308"/>
      <c r="DS308"/>
      <c r="DT308"/>
      <c r="DU308"/>
      <c r="DV308"/>
      <c r="DW308"/>
      <c r="DX308"/>
      <c r="DY308"/>
      <c r="DZ308"/>
      <c r="EA308"/>
      <c r="EB308"/>
      <c r="EC308"/>
      <c r="ED308"/>
      <c r="EE308"/>
      <c r="EF308"/>
      <c r="EG308"/>
      <c r="EH308"/>
      <c r="EI308"/>
      <c r="EJ308"/>
      <c r="EK308"/>
      <c r="EL308"/>
      <c r="EM308"/>
      <c r="EN308"/>
      <c r="EO308"/>
      <c r="EP308"/>
      <c r="EQ308"/>
      <c r="ER308"/>
      <c r="ES308"/>
      <c r="ET308"/>
      <c r="EU308"/>
      <c r="EV308"/>
      <c r="EW308"/>
      <c r="EX308"/>
      <c r="EY308"/>
      <c r="EZ308"/>
      <c r="FA308"/>
      <c r="FB308"/>
      <c r="FC308"/>
      <c r="FD308"/>
      <c r="FE308"/>
      <c r="FF308"/>
      <c r="FG308"/>
      <c r="FH308"/>
      <c r="FI308"/>
      <c r="FJ308"/>
      <c r="FK308"/>
      <c r="FL308"/>
      <c r="FM308"/>
      <c r="FN308"/>
      <c r="FO308"/>
      <c r="FP308"/>
      <c r="FQ308"/>
      <c r="FR308"/>
      <c r="FS308"/>
      <c r="FT308"/>
      <c r="FU308"/>
      <c r="FV308"/>
      <c r="FW308"/>
      <c r="FX308"/>
      <c r="FY308"/>
      <c r="FZ308"/>
      <c r="GA308"/>
      <c r="GB308"/>
      <c r="GC308"/>
      <c r="GD308"/>
      <c r="GE308"/>
      <c r="GF308"/>
      <c r="GG308"/>
      <c r="GH308"/>
      <c r="GI308"/>
      <c r="GJ308"/>
      <c r="GK308"/>
      <c r="GL308"/>
      <c r="GM308"/>
      <c r="GN308"/>
      <c r="GO308"/>
      <c r="GP308"/>
      <c r="GQ308"/>
      <c r="GR308"/>
      <c r="GS308"/>
      <c r="GT308"/>
      <c r="GU308"/>
      <c r="GV308"/>
      <c r="GW308"/>
      <c r="GX308"/>
      <c r="GY308"/>
      <c r="GZ308"/>
      <c r="HA308"/>
      <c r="HB308"/>
      <c r="HC308"/>
      <c r="HD308"/>
      <c r="HE308"/>
      <c r="HF308"/>
      <c r="HG308"/>
      <c r="HH308"/>
      <c r="HI308"/>
      <c r="HJ308"/>
      <c r="HK308"/>
      <c r="HL308"/>
      <c r="HM308"/>
      <c r="HN308"/>
      <c r="HO308"/>
      <c r="HP308"/>
      <c r="HQ308"/>
      <c r="HR308"/>
      <c r="HS308"/>
      <c r="HT308"/>
      <c r="HU308"/>
      <c r="HV308"/>
      <c r="HW308"/>
      <c r="HX308"/>
      <c r="HY308"/>
      <c r="HZ308"/>
      <c r="IA308"/>
      <c r="IB308"/>
      <c r="IC308"/>
      <c r="ID308"/>
      <c r="IE308"/>
      <c r="IF308"/>
      <c r="IG308"/>
      <c r="IH308"/>
      <c r="II308"/>
      <c r="IJ308"/>
      <c r="IK308"/>
      <c r="IL308"/>
      <c r="IM308"/>
      <c r="IN308"/>
      <c r="IO308"/>
      <c r="IP308"/>
      <c r="IQ308"/>
      <c r="IR308"/>
      <c r="IS308"/>
      <c r="IT308"/>
      <c r="IU308"/>
      <c r="IV308"/>
      <c r="IW308"/>
      <c r="IX308"/>
      <c r="IY308"/>
      <c r="IZ308"/>
      <c r="JA308"/>
      <c r="JB308"/>
      <c r="JC308"/>
      <c r="JD308"/>
      <c r="JE308"/>
      <c r="JF308"/>
      <c r="JG308"/>
      <c r="JH308"/>
      <c r="JI308"/>
      <c r="JJ308"/>
      <c r="JK308"/>
      <c r="JL308"/>
      <c r="JM308"/>
      <c r="JN308"/>
      <c r="JO308"/>
      <c r="JP308"/>
      <c r="JQ308"/>
      <c r="JR308"/>
      <c r="JS308"/>
      <c r="JT308"/>
      <c r="JU308"/>
      <c r="JV308"/>
      <c r="JW308"/>
      <c r="JX308"/>
      <c r="JY308"/>
      <c r="JZ308"/>
      <c r="KA308"/>
      <c r="KB308"/>
      <c r="KC308"/>
      <c r="KD308"/>
      <c r="KE308"/>
      <c r="KF308"/>
      <c r="KG308"/>
      <c r="KH308"/>
      <c r="KI308"/>
      <c r="KJ308"/>
      <c r="KK308"/>
      <c r="KL308"/>
      <c r="KM308"/>
      <c r="KN308"/>
      <c r="KO308"/>
      <c r="KP308"/>
      <c r="KQ308"/>
      <c r="KR308"/>
      <c r="KS308"/>
      <c r="KT308"/>
      <c r="KU308"/>
      <c r="KV308"/>
      <c r="KW308"/>
      <c r="KX308"/>
      <c r="KY308"/>
      <c r="KZ308"/>
      <c r="LA308"/>
      <c r="LB308"/>
      <c r="LC308"/>
      <c r="LD308"/>
      <c r="LE308"/>
      <c r="LF308"/>
      <c r="LG308"/>
      <c r="LH308"/>
      <c r="LI308"/>
      <c r="LJ308"/>
      <c r="LK308"/>
      <c r="LL308"/>
      <c r="LM308"/>
      <c r="LN308"/>
      <c r="LO308"/>
      <c r="LP308"/>
      <c r="LQ308"/>
      <c r="LR308"/>
      <c r="LS308"/>
      <c r="LT308"/>
      <c r="LU308"/>
      <c r="LV308"/>
      <c r="LW308"/>
      <c r="LX308"/>
      <c r="LY308"/>
      <c r="LZ308"/>
      <c r="MA308"/>
      <c r="MB308"/>
      <c r="MC308"/>
      <c r="MD308"/>
      <c r="ME308"/>
      <c r="MF308"/>
      <c r="MG308"/>
      <c r="MH308"/>
      <c r="MI308"/>
      <c r="MJ308"/>
      <c r="MK308"/>
      <c r="ML308"/>
      <c r="MM308"/>
      <c r="MN308"/>
      <c r="MO308"/>
      <c r="MP308"/>
      <c r="MQ308"/>
      <c r="MR308"/>
      <c r="MS308"/>
      <c r="MT308"/>
      <c r="MU308"/>
      <c r="MV308"/>
      <c r="MW308"/>
      <c r="MX308"/>
      <c r="MY308"/>
      <c r="MZ308"/>
      <c r="NA308"/>
      <c r="NB308"/>
      <c r="NC308"/>
      <c r="ND308"/>
      <c r="NE308"/>
      <c r="NF308"/>
      <c r="NG308"/>
      <c r="NH308"/>
      <c r="NI308"/>
      <c r="NJ308"/>
      <c r="NK308"/>
      <c r="NL308"/>
      <c r="NM308"/>
      <c r="NN308"/>
      <c r="NO308"/>
      <c r="NP308"/>
      <c r="NQ308"/>
      <c r="NR308"/>
      <c r="NS308"/>
      <c r="NT308"/>
      <c r="NU308"/>
      <c r="NV308"/>
      <c r="NW308"/>
      <c r="NX308"/>
      <c r="NY308"/>
      <c r="NZ308"/>
      <c r="OA308"/>
      <c r="OB308"/>
      <c r="OC308"/>
      <c r="OD308"/>
      <c r="OE308"/>
      <c r="OF308"/>
      <c r="OG308"/>
      <c r="OH308"/>
      <c r="OI308"/>
      <c r="OJ308"/>
      <c r="OK308"/>
      <c r="OL308"/>
      <c r="OM308"/>
      <c r="ON308"/>
      <c r="OO308"/>
      <c r="OP308"/>
      <c r="OQ308"/>
      <c r="OR308"/>
      <c r="OS308"/>
      <c r="OT308"/>
      <c r="OU308"/>
      <c r="OV308"/>
      <c r="OW308"/>
      <c r="OX308"/>
      <c r="OY308"/>
      <c r="OZ308"/>
      <c r="PA308"/>
      <c r="PB308"/>
      <c r="PC308"/>
      <c r="PD308"/>
      <c r="PE308"/>
      <c r="PF308"/>
      <c r="PG308"/>
      <c r="PH308"/>
      <c r="PI308"/>
      <c r="PJ308"/>
      <c r="PK308"/>
      <c r="PL308"/>
      <c r="PM308"/>
      <c r="PN308"/>
      <c r="PO308"/>
      <c r="PP308"/>
      <c r="PQ308"/>
      <c r="PR308"/>
      <c r="PS308"/>
      <c r="PT308"/>
      <c r="PU308"/>
      <c r="PV308"/>
      <c r="PW308"/>
      <c r="PX308"/>
      <c r="PY308"/>
      <c r="PZ308"/>
      <c r="QA308"/>
      <c r="QB308"/>
      <c r="QC308"/>
      <c r="QD308"/>
      <c r="QE308"/>
      <c r="QF308"/>
      <c r="QG308"/>
      <c r="QH308"/>
      <c r="QI308"/>
      <c r="QJ308"/>
      <c r="QK308"/>
      <c r="QL308"/>
      <c r="QM308"/>
      <c r="QN308"/>
      <c r="QO308"/>
      <c r="QP308"/>
      <c r="QQ308"/>
      <c r="QR308"/>
      <c r="QS308"/>
      <c r="QT308"/>
      <c r="QU308"/>
      <c r="QV308"/>
      <c r="QW308"/>
      <c r="QX308"/>
      <c r="QY308"/>
      <c r="QZ308"/>
      <c r="RA308"/>
      <c r="RB308"/>
      <c r="RC308"/>
      <c r="RD308"/>
      <c r="RE308"/>
      <c r="RF308"/>
      <c r="RG308"/>
      <c r="RH308"/>
      <c r="RI308"/>
      <c r="RJ308"/>
      <c r="RK308"/>
      <c r="RL308"/>
      <c r="RM308"/>
      <c r="RN308"/>
      <c r="RO308"/>
      <c r="RP308"/>
      <c r="RQ308"/>
      <c r="RR308"/>
      <c r="RS308"/>
      <c r="RT308"/>
      <c r="RU308"/>
      <c r="RV308"/>
      <c r="RW308"/>
      <c r="RX308"/>
      <c r="RY308"/>
      <c r="RZ308"/>
      <c r="SA308"/>
      <c r="SB308"/>
      <c r="SC308"/>
      <c r="SD308"/>
      <c r="SE308"/>
      <c r="SF308"/>
      <c r="SG308"/>
      <c r="SH308"/>
      <c r="SI308"/>
      <c r="SJ308"/>
      <c r="SK308"/>
      <c r="SL308"/>
      <c r="SM308"/>
      <c r="SN308"/>
      <c r="SO308"/>
      <c r="SP308"/>
      <c r="SQ308"/>
      <c r="SR308"/>
      <c r="SS308"/>
      <c r="ST308"/>
      <c r="SU308"/>
      <c r="SV308"/>
      <c r="SW308"/>
      <c r="SX308"/>
      <c r="SY308"/>
      <c r="SZ308"/>
      <c r="TA308"/>
      <c r="TB308"/>
      <c r="TC308"/>
      <c r="TD308"/>
      <c r="TE308"/>
      <c r="TF308"/>
      <c r="TG308"/>
      <c r="TH308"/>
      <c r="TI308"/>
      <c r="TJ308"/>
      <c r="TK308"/>
      <c r="TL308"/>
      <c r="TM308"/>
      <c r="TN308"/>
      <c r="TO308"/>
      <c r="TP308"/>
      <c r="TQ308"/>
      <c r="TR308"/>
      <c r="TS308"/>
      <c r="TT308"/>
      <c r="TU308"/>
      <c r="TV308"/>
      <c r="TW308"/>
      <c r="TX308"/>
      <c r="TY308"/>
      <c r="TZ308"/>
      <c r="UA308"/>
      <c r="UB308"/>
      <c r="UC308"/>
      <c r="UD308"/>
      <c r="UE308"/>
      <c r="UF308"/>
      <c r="UG308"/>
      <c r="UH308"/>
      <c r="UI308"/>
      <c r="UJ308"/>
      <c r="UK308"/>
      <c r="UL308"/>
      <c r="UM308"/>
      <c r="UN308"/>
      <c r="UO308"/>
      <c r="UP308"/>
      <c r="UQ308"/>
      <c r="UR308"/>
      <c r="US308"/>
      <c r="UT308"/>
      <c r="UU308"/>
      <c r="UV308"/>
      <c r="UW308"/>
      <c r="UX308"/>
      <c r="UY308"/>
      <c r="UZ308"/>
      <c r="VA308"/>
      <c r="VB308"/>
      <c r="VC308"/>
      <c r="VD308"/>
      <c r="VE308"/>
      <c r="VF308"/>
      <c r="VG308"/>
      <c r="VH308"/>
      <c r="VI308"/>
      <c r="VJ308"/>
      <c r="VK308"/>
      <c r="VL308"/>
      <c r="VM308"/>
      <c r="VN308"/>
      <c r="VO308"/>
      <c r="VP308"/>
      <c r="VQ308"/>
      <c r="VR308"/>
      <c r="VS308"/>
      <c r="VT308"/>
      <c r="VU308"/>
      <c r="VV308"/>
      <c r="VW308"/>
      <c r="VX308"/>
      <c r="VY308"/>
      <c r="VZ308"/>
      <c r="WA308"/>
      <c r="WB308"/>
      <c r="WC308"/>
      <c r="WD308"/>
      <c r="WE308"/>
      <c r="WF308"/>
      <c r="WG308"/>
      <c r="WH308"/>
      <c r="WI308"/>
      <c r="WJ308"/>
      <c r="WK308"/>
      <c r="WL308"/>
      <c r="WM308"/>
      <c r="WN308"/>
      <c r="WO308"/>
      <c r="WP308"/>
      <c r="WQ308"/>
      <c r="WR308"/>
      <c r="WS308"/>
      <c r="WT308"/>
      <c r="WU308"/>
      <c r="WV308"/>
      <c r="WW308"/>
      <c r="WX308"/>
      <c r="WY308"/>
      <c r="WZ308"/>
      <c r="XA308"/>
      <c r="XB308"/>
      <c r="XC308"/>
      <c r="XD308"/>
      <c r="XE308"/>
      <c r="XF308"/>
      <c r="XG308"/>
      <c r="XH308"/>
      <c r="XI308"/>
      <c r="XJ308"/>
      <c r="XK308"/>
      <c r="XL308"/>
      <c r="XM308"/>
      <c r="XN308"/>
      <c r="XO308"/>
      <c r="XP308"/>
      <c r="XQ308"/>
      <c r="XR308"/>
      <c r="XS308"/>
      <c r="XT308"/>
      <c r="XU308"/>
      <c r="XV308"/>
      <c r="XW308"/>
      <c r="XX308"/>
      <c r="XY308"/>
      <c r="XZ308"/>
      <c r="YA308"/>
      <c r="YB308"/>
      <c r="YC308"/>
      <c r="YD308"/>
      <c r="YE308"/>
      <c r="YF308"/>
      <c r="YG308"/>
      <c r="YH308"/>
      <c r="YI308"/>
      <c r="YJ308"/>
      <c r="YK308"/>
      <c r="YL308"/>
      <c r="YM308"/>
      <c r="YN308"/>
      <c r="YO308"/>
      <c r="YP308"/>
      <c r="YQ308"/>
      <c r="YR308"/>
      <c r="YS308"/>
      <c r="YT308"/>
      <c r="YU308"/>
      <c r="YV308"/>
      <c r="YW308"/>
      <c r="YX308"/>
      <c r="YY308"/>
      <c r="YZ308"/>
      <c r="ZA308"/>
      <c r="ZB308"/>
      <c r="ZC308"/>
      <c r="ZD308"/>
      <c r="ZE308"/>
      <c r="ZF308"/>
      <c r="ZG308"/>
      <c r="ZH308"/>
      <c r="ZI308"/>
      <c r="ZJ308"/>
      <c r="ZK308"/>
      <c r="ZL308"/>
      <c r="ZM308"/>
      <c r="ZN308"/>
      <c r="ZO308"/>
      <c r="ZP308"/>
      <c r="ZQ308"/>
      <c r="ZR308"/>
      <c r="ZS308"/>
      <c r="ZT308"/>
      <c r="ZU308"/>
      <c r="ZV308"/>
      <c r="ZW308"/>
      <c r="ZX308"/>
      <c r="ZY308"/>
      <c r="ZZ308" s="52"/>
      <c r="AAA308" s="192"/>
      <c r="AAD308" s="90"/>
      <c r="AAE308" s="520">
        <f>IF(AND(S.AC.InvolveMeeting5="Y",S.AC.CommitteeInvolved="Y"),1,0)</f>
        <v>0</v>
      </c>
      <c r="AAF308" s="90" t="s">
        <v>0</v>
      </c>
      <c r="AAG308" s="73">
        <f t="shared" si="253"/>
        <v>2</v>
      </c>
      <c r="AAH308" s="73">
        <f>G308</f>
        <v>2</v>
      </c>
      <c r="AAI308" s="60"/>
      <c r="AAJ308" s="55"/>
      <c r="AAK308" s="55"/>
      <c r="AAL308" s="90"/>
    </row>
    <row r="309" spans="1:714" s="23" customFormat="1" ht="15" hidden="1" customHeight="1" outlineLevel="2">
      <c r="A309" s="171"/>
      <c r="B309" s="615" t="s">
        <v>155</v>
      </c>
      <c r="C309" s="362" t="s">
        <v>0</v>
      </c>
      <c r="D309" s="380"/>
      <c r="E309" s="342">
        <f t="shared" si="254"/>
        <v>1</v>
      </c>
      <c r="F309" s="457">
        <f t="shared" ca="1" si="255"/>
        <v>0</v>
      </c>
      <c r="G309" s="451">
        <f t="shared" si="250"/>
        <v>2</v>
      </c>
      <c r="H309" s="343">
        <f t="shared" si="256"/>
        <v>2</v>
      </c>
      <c r="I309" s="244"/>
      <c r="J309" s="193"/>
      <c r="K309" s="193"/>
      <c r="L309" s="46"/>
      <c r="M309" s="46"/>
      <c r="N309" s="46"/>
      <c r="O309" s="46"/>
      <c r="P309" s="46"/>
      <c r="Q309" s="46"/>
      <c r="R309" s="46"/>
      <c r="S309" s="46"/>
      <c r="T309" s="46"/>
      <c r="U309" s="46"/>
      <c r="V309" s="46"/>
      <c r="W309" s="46"/>
      <c r="X309" s="46"/>
      <c r="Y309" s="46"/>
      <c r="Z309" s="46"/>
      <c r="AA309" s="46"/>
      <c r="AB309" s="46"/>
      <c r="AC309" s="46"/>
      <c r="AD309" s="46"/>
      <c r="AE309" s="46"/>
      <c r="AF309" s="46"/>
      <c r="AG309" s="46"/>
      <c r="AH309" s="46"/>
      <c r="AI309" s="46"/>
      <c r="AJ309" s="46"/>
      <c r="AK309" s="46"/>
      <c r="AL309" s="46"/>
      <c r="AM309" s="46"/>
      <c r="AN309" s="46"/>
      <c r="AO309" s="46"/>
      <c r="AP309" s="46"/>
      <c r="AQ309" s="46"/>
      <c r="AR309" s="46"/>
      <c r="AS309" s="46"/>
      <c r="AT309" s="46"/>
      <c r="AU309" s="46"/>
      <c r="AV309" s="46"/>
      <c r="AW309" s="46"/>
      <c r="AX309" s="46"/>
      <c r="AY309" s="46"/>
      <c r="AZ309" s="46"/>
      <c r="BA309" s="46"/>
      <c r="BB309" s="46"/>
      <c r="BC309" s="46"/>
      <c r="BD309" s="46"/>
      <c r="BE309" s="46"/>
      <c r="BF309" s="46"/>
      <c r="BG309" s="46"/>
      <c r="BH309" s="46"/>
      <c r="BI309" s="46"/>
      <c r="BJ309" s="46"/>
      <c r="BK309" s="46"/>
      <c r="BL309" s="46"/>
      <c r="BM309" s="46"/>
      <c r="BN309" s="46"/>
      <c r="BO309" s="46"/>
      <c r="BP309" s="46"/>
      <c r="BQ309" s="46"/>
      <c r="BR309" s="46"/>
      <c r="BS309" s="46"/>
      <c r="BT309" s="46"/>
      <c r="BU309" s="46"/>
      <c r="BV309" s="46"/>
      <c r="BW309" s="46"/>
      <c r="BX309" s="46"/>
      <c r="BY309" s="46"/>
      <c r="BZ309" s="46"/>
      <c r="CA309" s="46"/>
      <c r="CB309" s="46"/>
      <c r="CC309" s="46"/>
      <c r="CD309" s="46"/>
      <c r="CE309" s="46"/>
      <c r="CF309" s="46"/>
      <c r="CG309" s="46"/>
      <c r="CH309" s="46"/>
      <c r="CI309" s="46"/>
      <c r="CJ309" s="46"/>
      <c r="CK309" s="46"/>
      <c r="CL309" s="46"/>
      <c r="CM309" s="46"/>
      <c r="CN309" s="46"/>
      <c r="CO309" s="46"/>
      <c r="CP309" s="46"/>
      <c r="CQ309" s="46"/>
      <c r="CR309" s="46"/>
      <c r="CS309" s="46"/>
      <c r="CT309" s="46"/>
      <c r="CU309" s="46"/>
      <c r="CV309" s="46"/>
      <c r="CW309" s="46"/>
      <c r="CX309" s="46"/>
      <c r="CY309" s="46"/>
      <c r="CZ309" s="46"/>
      <c r="DA309" s="46"/>
      <c r="DB309" s="46"/>
      <c r="DC309" s="46"/>
      <c r="DD309" s="46"/>
      <c r="DE309" s="46"/>
      <c r="DF309" s="46"/>
      <c r="DG309" s="46"/>
      <c r="DH309" s="46"/>
      <c r="DI309" s="46"/>
      <c r="DJ309" s="46"/>
      <c r="DK309" s="46"/>
      <c r="DL309" s="46"/>
      <c r="DM309" s="46"/>
      <c r="DN309" s="46"/>
      <c r="DO309" s="46"/>
      <c r="DP309" s="46"/>
      <c r="DQ309"/>
      <c r="DR309"/>
      <c r="DS309"/>
      <c r="DT309"/>
      <c r="DU309"/>
      <c r="DV309"/>
      <c r="DW309"/>
      <c r="DX309"/>
      <c r="DY309"/>
      <c r="DZ309"/>
      <c r="EA309"/>
      <c r="EB309"/>
      <c r="EC309"/>
      <c r="ED309"/>
      <c r="EE309"/>
      <c r="EF309"/>
      <c r="EG309"/>
      <c r="EH309"/>
      <c r="EI309"/>
      <c r="EJ309"/>
      <c r="EK309"/>
      <c r="EL309"/>
      <c r="EM309"/>
      <c r="EN309"/>
      <c r="EO309"/>
      <c r="EP309"/>
      <c r="EQ309"/>
      <c r="ER309"/>
      <c r="ES309"/>
      <c r="ET309"/>
      <c r="EU309"/>
      <c r="EV309"/>
      <c r="EW309"/>
      <c r="EX309"/>
      <c r="EY309"/>
      <c r="EZ309"/>
      <c r="FA309"/>
      <c r="FB309"/>
      <c r="FC309"/>
      <c r="FD309"/>
      <c r="FE309"/>
      <c r="FF309"/>
      <c r="FG309"/>
      <c r="FH309"/>
      <c r="FI309"/>
      <c r="FJ309"/>
      <c r="FK309"/>
      <c r="FL309"/>
      <c r="FM309"/>
      <c r="FN309"/>
      <c r="FO309"/>
      <c r="FP309"/>
      <c r="FQ309"/>
      <c r="FR309"/>
      <c r="FS309"/>
      <c r="FT309"/>
      <c r="FU309"/>
      <c r="FV309"/>
      <c r="FW309"/>
      <c r="FX309"/>
      <c r="FY309"/>
      <c r="FZ309"/>
      <c r="GA309"/>
      <c r="GB309"/>
      <c r="GC309"/>
      <c r="GD309"/>
      <c r="GE309"/>
      <c r="GF309"/>
      <c r="GG309"/>
      <c r="GH309"/>
      <c r="GI309"/>
      <c r="GJ309"/>
      <c r="GK309"/>
      <c r="GL309"/>
      <c r="GM309"/>
      <c r="GN309"/>
      <c r="GO309"/>
      <c r="GP309"/>
      <c r="GQ309"/>
      <c r="GR309"/>
      <c r="GS309"/>
      <c r="GT309"/>
      <c r="GU309"/>
      <c r="GV309"/>
      <c r="GW309"/>
      <c r="GX309"/>
      <c r="GY309"/>
      <c r="GZ309"/>
      <c r="HA309"/>
      <c r="HB309"/>
      <c r="HC309"/>
      <c r="HD309"/>
      <c r="HE309"/>
      <c r="HF309"/>
      <c r="HG309"/>
      <c r="HH309"/>
      <c r="HI309"/>
      <c r="HJ309"/>
      <c r="HK309"/>
      <c r="HL309"/>
      <c r="HM309"/>
      <c r="HN309"/>
      <c r="HO309"/>
      <c r="HP309"/>
      <c r="HQ309"/>
      <c r="HR309"/>
      <c r="HS309"/>
      <c r="HT309"/>
      <c r="HU309"/>
      <c r="HV309"/>
      <c r="HW309"/>
      <c r="HX309"/>
      <c r="HY309"/>
      <c r="HZ309"/>
      <c r="IA309"/>
      <c r="IB309"/>
      <c r="IC309"/>
      <c r="ID309"/>
      <c r="IE309"/>
      <c r="IF309"/>
      <c r="IG309"/>
      <c r="IH309"/>
      <c r="II309"/>
      <c r="IJ309"/>
      <c r="IK309"/>
      <c r="IL309"/>
      <c r="IM309"/>
      <c r="IN309"/>
      <c r="IO309"/>
      <c r="IP309"/>
      <c r="IQ309"/>
      <c r="IR309"/>
      <c r="IS309"/>
      <c r="IT309"/>
      <c r="IU309"/>
      <c r="IV309"/>
      <c r="IW309"/>
      <c r="IX309"/>
      <c r="IY309"/>
      <c r="IZ309"/>
      <c r="JA309"/>
      <c r="JB309"/>
      <c r="JC309"/>
      <c r="JD309"/>
      <c r="JE309"/>
      <c r="JF309"/>
      <c r="JG309"/>
      <c r="JH309"/>
      <c r="JI309"/>
      <c r="JJ309"/>
      <c r="JK309"/>
      <c r="JL309"/>
      <c r="JM309"/>
      <c r="JN309"/>
      <c r="JO309"/>
      <c r="JP309"/>
      <c r="JQ309"/>
      <c r="JR309"/>
      <c r="JS309"/>
      <c r="JT309"/>
      <c r="JU309"/>
      <c r="JV309"/>
      <c r="JW309"/>
      <c r="JX309"/>
      <c r="JY309"/>
      <c r="JZ309"/>
      <c r="KA309"/>
      <c r="KB309"/>
      <c r="KC309"/>
      <c r="KD309"/>
      <c r="KE309"/>
      <c r="KF309"/>
      <c r="KG309"/>
      <c r="KH309"/>
      <c r="KI309"/>
      <c r="KJ309"/>
      <c r="KK309"/>
      <c r="KL309"/>
      <c r="KM309"/>
      <c r="KN309"/>
      <c r="KO309"/>
      <c r="KP309"/>
      <c r="KQ309"/>
      <c r="KR309"/>
      <c r="KS309"/>
      <c r="KT309"/>
      <c r="KU309"/>
      <c r="KV309"/>
      <c r="KW309"/>
      <c r="KX309"/>
      <c r="KY309"/>
      <c r="KZ309"/>
      <c r="LA309"/>
      <c r="LB309"/>
      <c r="LC309"/>
      <c r="LD309"/>
      <c r="LE309"/>
      <c r="LF309"/>
      <c r="LG309"/>
      <c r="LH309"/>
      <c r="LI309"/>
      <c r="LJ309"/>
      <c r="LK309"/>
      <c r="LL309"/>
      <c r="LM309"/>
      <c r="LN309"/>
      <c r="LO309"/>
      <c r="LP309"/>
      <c r="LQ309"/>
      <c r="LR309"/>
      <c r="LS309"/>
      <c r="LT309"/>
      <c r="LU309"/>
      <c r="LV309"/>
      <c r="LW309"/>
      <c r="LX309"/>
      <c r="LY309"/>
      <c r="LZ309"/>
      <c r="MA309"/>
      <c r="MB309"/>
      <c r="MC309"/>
      <c r="MD309"/>
      <c r="ME309"/>
      <c r="MF309"/>
      <c r="MG309"/>
      <c r="MH309"/>
      <c r="MI309"/>
      <c r="MJ309"/>
      <c r="MK309"/>
      <c r="ML309"/>
      <c r="MM309"/>
      <c r="MN309"/>
      <c r="MO309"/>
      <c r="MP309"/>
      <c r="MQ309"/>
      <c r="MR309"/>
      <c r="MS309"/>
      <c r="MT309"/>
      <c r="MU309"/>
      <c r="MV309"/>
      <c r="MW309"/>
      <c r="MX309"/>
      <c r="MY309"/>
      <c r="MZ309"/>
      <c r="NA309"/>
      <c r="NB309"/>
      <c r="NC309"/>
      <c r="ND309"/>
      <c r="NE309"/>
      <c r="NF309"/>
      <c r="NG309"/>
      <c r="NH309"/>
      <c r="NI309"/>
      <c r="NJ309"/>
      <c r="NK309"/>
      <c r="NL309"/>
      <c r="NM309"/>
      <c r="NN309"/>
      <c r="NO309"/>
      <c r="NP309"/>
      <c r="NQ309"/>
      <c r="NR309"/>
      <c r="NS309"/>
      <c r="NT309"/>
      <c r="NU309"/>
      <c r="NV309"/>
      <c r="NW309"/>
      <c r="NX309"/>
      <c r="NY309"/>
      <c r="NZ309"/>
      <c r="OA309"/>
      <c r="OB309"/>
      <c r="OC309"/>
      <c r="OD309"/>
      <c r="OE309"/>
      <c r="OF309"/>
      <c r="OG309"/>
      <c r="OH309"/>
      <c r="OI309"/>
      <c r="OJ309"/>
      <c r="OK309"/>
      <c r="OL309"/>
      <c r="OM309"/>
      <c r="ON309"/>
      <c r="OO309"/>
      <c r="OP309"/>
      <c r="OQ309"/>
      <c r="OR309"/>
      <c r="OS309"/>
      <c r="OT309"/>
      <c r="OU309"/>
      <c r="OV309"/>
      <c r="OW309"/>
      <c r="OX309"/>
      <c r="OY309"/>
      <c r="OZ309"/>
      <c r="PA309"/>
      <c r="PB309"/>
      <c r="PC309"/>
      <c r="PD309"/>
      <c r="PE309"/>
      <c r="PF309"/>
      <c r="PG309"/>
      <c r="PH309"/>
      <c r="PI309"/>
      <c r="PJ309"/>
      <c r="PK309"/>
      <c r="PL309"/>
      <c r="PM309"/>
      <c r="PN309"/>
      <c r="PO309"/>
      <c r="PP309"/>
      <c r="PQ309"/>
      <c r="PR309"/>
      <c r="PS309"/>
      <c r="PT309"/>
      <c r="PU309"/>
      <c r="PV309"/>
      <c r="PW309"/>
      <c r="PX309"/>
      <c r="PY309"/>
      <c r="PZ309"/>
      <c r="QA309"/>
      <c r="QB309"/>
      <c r="QC309"/>
      <c r="QD309"/>
      <c r="QE309"/>
      <c r="QF309"/>
      <c r="QG309"/>
      <c r="QH309"/>
      <c r="QI309"/>
      <c r="QJ309"/>
      <c r="QK309"/>
      <c r="QL309"/>
      <c r="QM309"/>
      <c r="QN309"/>
      <c r="QO309"/>
      <c r="QP309"/>
      <c r="QQ309"/>
      <c r="QR309"/>
      <c r="QS309"/>
      <c r="QT309"/>
      <c r="QU309"/>
      <c r="QV309"/>
      <c r="QW309"/>
      <c r="QX309"/>
      <c r="QY309"/>
      <c r="QZ309"/>
      <c r="RA309"/>
      <c r="RB309"/>
      <c r="RC309"/>
      <c r="RD309"/>
      <c r="RE309"/>
      <c r="RF309"/>
      <c r="RG309"/>
      <c r="RH309"/>
      <c r="RI309"/>
      <c r="RJ309"/>
      <c r="RK309"/>
      <c r="RL309"/>
      <c r="RM309"/>
      <c r="RN309"/>
      <c r="RO309"/>
      <c r="RP309"/>
      <c r="RQ309"/>
      <c r="RR309"/>
      <c r="RS309"/>
      <c r="RT309"/>
      <c r="RU309"/>
      <c r="RV309"/>
      <c r="RW309"/>
      <c r="RX309"/>
      <c r="RY309"/>
      <c r="RZ309"/>
      <c r="SA309"/>
      <c r="SB309"/>
      <c r="SC309"/>
      <c r="SD309"/>
      <c r="SE309"/>
      <c r="SF309"/>
      <c r="SG309"/>
      <c r="SH309"/>
      <c r="SI309"/>
      <c r="SJ309"/>
      <c r="SK309"/>
      <c r="SL309"/>
      <c r="SM309"/>
      <c r="SN309"/>
      <c r="SO309"/>
      <c r="SP309"/>
      <c r="SQ309"/>
      <c r="SR309"/>
      <c r="SS309"/>
      <c r="ST309"/>
      <c r="SU309"/>
      <c r="SV309"/>
      <c r="SW309"/>
      <c r="SX309"/>
      <c r="SY309"/>
      <c r="SZ309"/>
      <c r="TA309"/>
      <c r="TB309"/>
      <c r="TC309"/>
      <c r="TD309"/>
      <c r="TE309"/>
      <c r="TF309"/>
      <c r="TG309"/>
      <c r="TH309"/>
      <c r="TI309"/>
      <c r="TJ309"/>
      <c r="TK309"/>
      <c r="TL309"/>
      <c r="TM309"/>
      <c r="TN309"/>
      <c r="TO309"/>
      <c r="TP309"/>
      <c r="TQ309"/>
      <c r="TR309"/>
      <c r="TS309"/>
      <c r="TT309"/>
      <c r="TU309"/>
      <c r="TV309"/>
      <c r="TW309"/>
      <c r="TX309"/>
      <c r="TY309"/>
      <c r="TZ309"/>
      <c r="UA309"/>
      <c r="UB309"/>
      <c r="UC309"/>
      <c r="UD309"/>
      <c r="UE309"/>
      <c r="UF309"/>
      <c r="UG309"/>
      <c r="UH309"/>
      <c r="UI309"/>
      <c r="UJ309"/>
      <c r="UK309"/>
      <c r="UL309"/>
      <c r="UM309"/>
      <c r="UN309"/>
      <c r="UO309"/>
      <c r="UP309"/>
      <c r="UQ309"/>
      <c r="UR309"/>
      <c r="US309"/>
      <c r="UT309"/>
      <c r="UU309"/>
      <c r="UV309"/>
      <c r="UW309"/>
      <c r="UX309"/>
      <c r="UY309"/>
      <c r="UZ309"/>
      <c r="VA309"/>
      <c r="VB309"/>
      <c r="VC309"/>
      <c r="VD309"/>
      <c r="VE309"/>
      <c r="VF309"/>
      <c r="VG309"/>
      <c r="VH309"/>
      <c r="VI309"/>
      <c r="VJ309"/>
      <c r="VK309"/>
      <c r="VL309"/>
      <c r="VM309"/>
      <c r="VN309"/>
      <c r="VO309"/>
      <c r="VP309"/>
      <c r="VQ309"/>
      <c r="VR309"/>
      <c r="VS309"/>
      <c r="VT309"/>
      <c r="VU309"/>
      <c r="VV309"/>
      <c r="VW309"/>
      <c r="VX309"/>
      <c r="VY309"/>
      <c r="VZ309"/>
      <c r="WA309"/>
      <c r="WB309"/>
      <c r="WC309"/>
      <c r="WD309"/>
      <c r="WE309"/>
      <c r="WF309"/>
      <c r="WG309"/>
      <c r="WH309"/>
      <c r="WI309"/>
      <c r="WJ309"/>
      <c r="WK309"/>
      <c r="WL309"/>
      <c r="WM309"/>
      <c r="WN309"/>
      <c r="WO309"/>
      <c r="WP309"/>
      <c r="WQ309"/>
      <c r="WR309"/>
      <c r="WS309"/>
      <c r="WT309"/>
      <c r="WU309"/>
      <c r="WV309"/>
      <c r="WW309"/>
      <c r="WX309"/>
      <c r="WY309"/>
      <c r="WZ309"/>
      <c r="XA309"/>
      <c r="XB309"/>
      <c r="XC309"/>
      <c r="XD309"/>
      <c r="XE309"/>
      <c r="XF309"/>
      <c r="XG309"/>
      <c r="XH309"/>
      <c r="XI309"/>
      <c r="XJ309"/>
      <c r="XK309"/>
      <c r="XL309"/>
      <c r="XM309"/>
      <c r="XN309"/>
      <c r="XO309"/>
      <c r="XP309"/>
      <c r="XQ309"/>
      <c r="XR309"/>
      <c r="XS309"/>
      <c r="XT309"/>
      <c r="XU309"/>
      <c r="XV309"/>
      <c r="XW309"/>
      <c r="XX309"/>
      <c r="XY309"/>
      <c r="XZ309"/>
      <c r="YA309"/>
      <c r="YB309"/>
      <c r="YC309"/>
      <c r="YD309"/>
      <c r="YE309"/>
      <c r="YF309"/>
      <c r="YG309"/>
      <c r="YH309"/>
      <c r="YI309"/>
      <c r="YJ309"/>
      <c r="YK309"/>
      <c r="YL309"/>
      <c r="YM309"/>
      <c r="YN309"/>
      <c r="YO309"/>
      <c r="YP309"/>
      <c r="YQ309"/>
      <c r="YR309"/>
      <c r="YS309"/>
      <c r="YT309"/>
      <c r="YU309"/>
      <c r="YV309"/>
      <c r="YW309"/>
      <c r="YX309"/>
      <c r="YY309"/>
      <c r="YZ309"/>
      <c r="ZA309"/>
      <c r="ZB309"/>
      <c r="ZC309"/>
      <c r="ZD309"/>
      <c r="ZE309"/>
      <c r="ZF309"/>
      <c r="ZG309"/>
      <c r="ZH309"/>
      <c r="ZI309"/>
      <c r="ZJ309"/>
      <c r="ZK309"/>
      <c r="ZL309"/>
      <c r="ZM309"/>
      <c r="ZN309"/>
      <c r="ZO309"/>
      <c r="ZP309"/>
      <c r="ZQ309"/>
      <c r="ZR309"/>
      <c r="ZS309"/>
      <c r="ZT309"/>
      <c r="ZU309"/>
      <c r="ZV309"/>
      <c r="ZW309"/>
      <c r="ZX309"/>
      <c r="ZY309"/>
      <c r="ZZ309" s="52"/>
      <c r="AAA309" s="192"/>
      <c r="AAD309" s="90"/>
      <c r="AAE309" s="520">
        <f>IF(AND(S.AC.InvolveMeeting5="Y",S.AC.CommitteeInvolved="Y"),1,0)</f>
        <v>0</v>
      </c>
      <c r="AAF309" s="90" t="s">
        <v>0</v>
      </c>
      <c r="AAG309" s="73">
        <f t="shared" si="253"/>
        <v>2</v>
      </c>
      <c r="AAH309" s="73">
        <f>G309</f>
        <v>2</v>
      </c>
      <c r="AAI309" s="60"/>
      <c r="AAJ309" s="55"/>
      <c r="AAK309" s="55"/>
      <c r="AAL309" s="90"/>
    </row>
    <row r="310" spans="1:714" s="23" customFormat="1" ht="15" hidden="1" customHeight="1" outlineLevel="2">
      <c r="A310" s="171"/>
      <c r="B310" s="615" t="s">
        <v>155</v>
      </c>
      <c r="C310" s="362" t="s">
        <v>0</v>
      </c>
      <c r="D310" s="380"/>
      <c r="E310" s="342">
        <f t="shared" si="254"/>
        <v>1</v>
      </c>
      <c r="F310" s="457">
        <f t="shared" ca="1" si="255"/>
        <v>0</v>
      </c>
      <c r="G310" s="451">
        <f t="shared" si="250"/>
        <v>2</v>
      </c>
      <c r="H310" s="343">
        <f t="shared" si="256"/>
        <v>2</v>
      </c>
      <c r="I310" s="244"/>
      <c r="J310" s="193"/>
      <c r="K310" s="193"/>
      <c r="L310" s="46"/>
      <c r="M310" s="46"/>
      <c r="N310" s="46"/>
      <c r="O310" s="46"/>
      <c r="P310" s="46"/>
      <c r="Q310" s="46"/>
      <c r="R310" s="46"/>
      <c r="S310" s="46"/>
      <c r="T310" s="46"/>
      <c r="U310" s="46"/>
      <c r="V310" s="46"/>
      <c r="W310" s="46"/>
      <c r="X310" s="46"/>
      <c r="Y310" s="46"/>
      <c r="Z310" s="46"/>
      <c r="AA310" s="46"/>
      <c r="AB310" s="46"/>
      <c r="AC310" s="46"/>
      <c r="AD310" s="46"/>
      <c r="AE310" s="46"/>
      <c r="AF310" s="46"/>
      <c r="AG310" s="46"/>
      <c r="AH310" s="46"/>
      <c r="AI310" s="46"/>
      <c r="AJ310" s="46"/>
      <c r="AK310" s="46"/>
      <c r="AL310" s="46"/>
      <c r="AM310" s="46"/>
      <c r="AN310" s="46"/>
      <c r="AO310" s="46"/>
      <c r="AP310" s="46"/>
      <c r="AQ310" s="46"/>
      <c r="AR310" s="46"/>
      <c r="AS310" s="46"/>
      <c r="AT310" s="46"/>
      <c r="AU310" s="46"/>
      <c r="AV310" s="46"/>
      <c r="AW310" s="46"/>
      <c r="AX310" s="46"/>
      <c r="AY310" s="46"/>
      <c r="AZ310" s="46"/>
      <c r="BA310" s="46"/>
      <c r="BB310" s="46"/>
      <c r="BC310" s="46"/>
      <c r="BD310" s="46"/>
      <c r="BE310" s="46"/>
      <c r="BF310" s="46"/>
      <c r="BG310" s="46"/>
      <c r="BH310" s="46"/>
      <c r="BI310" s="46"/>
      <c r="BJ310" s="46"/>
      <c r="BK310" s="46"/>
      <c r="BL310" s="46"/>
      <c r="BM310" s="46"/>
      <c r="BN310" s="46"/>
      <c r="BO310" s="46"/>
      <c r="BP310" s="46"/>
      <c r="BQ310" s="46"/>
      <c r="BR310" s="46"/>
      <c r="BS310" s="46"/>
      <c r="BT310" s="46"/>
      <c r="BU310" s="46"/>
      <c r="BV310" s="46"/>
      <c r="BW310" s="46"/>
      <c r="BX310" s="46"/>
      <c r="BY310" s="46"/>
      <c r="BZ310" s="46"/>
      <c r="CA310" s="46"/>
      <c r="CB310" s="46"/>
      <c r="CC310" s="46"/>
      <c r="CD310" s="46"/>
      <c r="CE310" s="46"/>
      <c r="CF310" s="46"/>
      <c r="CG310" s="46"/>
      <c r="CH310" s="46"/>
      <c r="CI310" s="46"/>
      <c r="CJ310" s="46"/>
      <c r="CK310" s="46"/>
      <c r="CL310" s="46"/>
      <c r="CM310" s="46"/>
      <c r="CN310" s="46"/>
      <c r="CO310" s="46"/>
      <c r="CP310" s="46"/>
      <c r="CQ310" s="46"/>
      <c r="CR310" s="46"/>
      <c r="CS310" s="46"/>
      <c r="CT310" s="46"/>
      <c r="CU310" s="46"/>
      <c r="CV310" s="46"/>
      <c r="CW310" s="46"/>
      <c r="CX310" s="46"/>
      <c r="CY310" s="46"/>
      <c r="CZ310" s="46"/>
      <c r="DA310" s="46"/>
      <c r="DB310" s="46"/>
      <c r="DC310" s="46"/>
      <c r="DD310" s="46"/>
      <c r="DE310" s="46"/>
      <c r="DF310" s="46"/>
      <c r="DG310" s="46"/>
      <c r="DH310" s="46"/>
      <c r="DI310" s="46"/>
      <c r="DJ310" s="46"/>
      <c r="DK310" s="46"/>
      <c r="DL310" s="46"/>
      <c r="DM310" s="46"/>
      <c r="DN310" s="46"/>
      <c r="DO310" s="46"/>
      <c r="DP310" s="46"/>
      <c r="DQ310"/>
      <c r="DR310"/>
      <c r="DS310"/>
      <c r="DT310"/>
      <c r="DU310"/>
      <c r="DV310"/>
      <c r="DW310"/>
      <c r="DX310"/>
      <c r="DY310"/>
      <c r="DZ310"/>
      <c r="EA310"/>
      <c r="EB310"/>
      <c r="EC310"/>
      <c r="ED310"/>
      <c r="EE310"/>
      <c r="EF310"/>
      <c r="EG310"/>
      <c r="EH310"/>
      <c r="EI310"/>
      <c r="EJ310"/>
      <c r="EK310"/>
      <c r="EL310"/>
      <c r="EM310"/>
      <c r="EN310"/>
      <c r="EO310"/>
      <c r="EP310"/>
      <c r="EQ310"/>
      <c r="ER310"/>
      <c r="ES310"/>
      <c r="ET310"/>
      <c r="EU310"/>
      <c r="EV310"/>
      <c r="EW310"/>
      <c r="EX310"/>
      <c r="EY310"/>
      <c r="EZ310"/>
      <c r="FA310"/>
      <c r="FB310"/>
      <c r="FC310"/>
      <c r="FD310"/>
      <c r="FE310"/>
      <c r="FF310"/>
      <c r="FG310"/>
      <c r="FH310"/>
      <c r="FI310"/>
      <c r="FJ310"/>
      <c r="FK310"/>
      <c r="FL310"/>
      <c r="FM310"/>
      <c r="FN310"/>
      <c r="FO310"/>
      <c r="FP310"/>
      <c r="FQ310"/>
      <c r="FR310"/>
      <c r="FS310"/>
      <c r="FT310"/>
      <c r="FU310"/>
      <c r="FV310"/>
      <c r="FW310"/>
      <c r="FX310"/>
      <c r="FY310"/>
      <c r="FZ310"/>
      <c r="GA310"/>
      <c r="GB310"/>
      <c r="GC310"/>
      <c r="GD310"/>
      <c r="GE310"/>
      <c r="GF310"/>
      <c r="GG310"/>
      <c r="GH310"/>
      <c r="GI310"/>
      <c r="GJ310"/>
      <c r="GK310"/>
      <c r="GL310"/>
      <c r="GM310"/>
      <c r="GN310"/>
      <c r="GO310"/>
      <c r="GP310"/>
      <c r="GQ310"/>
      <c r="GR310"/>
      <c r="GS310"/>
      <c r="GT310"/>
      <c r="GU310"/>
      <c r="GV310"/>
      <c r="GW310"/>
      <c r="GX310"/>
      <c r="GY310"/>
      <c r="GZ310"/>
      <c r="HA310"/>
      <c r="HB310"/>
      <c r="HC310"/>
      <c r="HD310"/>
      <c r="HE310"/>
      <c r="HF310"/>
      <c r="HG310"/>
      <c r="HH310"/>
      <c r="HI310"/>
      <c r="HJ310"/>
      <c r="HK310"/>
      <c r="HL310"/>
      <c r="HM310"/>
      <c r="HN310"/>
      <c r="HO310"/>
      <c r="HP310"/>
      <c r="HQ310"/>
      <c r="HR310"/>
      <c r="HS310"/>
      <c r="HT310"/>
      <c r="HU310"/>
      <c r="HV310"/>
      <c r="HW310"/>
      <c r="HX310"/>
      <c r="HY310"/>
      <c r="HZ310"/>
      <c r="IA310"/>
      <c r="IB310"/>
      <c r="IC310"/>
      <c r="ID310"/>
      <c r="IE310"/>
      <c r="IF310"/>
      <c r="IG310"/>
      <c r="IH310"/>
      <c r="II310"/>
      <c r="IJ310"/>
      <c r="IK310"/>
      <c r="IL310"/>
      <c r="IM310"/>
      <c r="IN310"/>
      <c r="IO310"/>
      <c r="IP310"/>
      <c r="IQ310"/>
      <c r="IR310"/>
      <c r="IS310"/>
      <c r="IT310"/>
      <c r="IU310"/>
      <c r="IV310"/>
      <c r="IW310"/>
      <c r="IX310"/>
      <c r="IY310"/>
      <c r="IZ310"/>
      <c r="JA310"/>
      <c r="JB310"/>
      <c r="JC310"/>
      <c r="JD310"/>
      <c r="JE310"/>
      <c r="JF310"/>
      <c r="JG310"/>
      <c r="JH310"/>
      <c r="JI310"/>
      <c r="JJ310"/>
      <c r="JK310"/>
      <c r="JL310"/>
      <c r="JM310"/>
      <c r="JN310"/>
      <c r="JO310"/>
      <c r="JP310"/>
      <c r="JQ310"/>
      <c r="JR310"/>
      <c r="JS310"/>
      <c r="JT310"/>
      <c r="JU310"/>
      <c r="JV310"/>
      <c r="JW310"/>
      <c r="JX310"/>
      <c r="JY310"/>
      <c r="JZ310"/>
      <c r="KA310"/>
      <c r="KB310"/>
      <c r="KC310"/>
      <c r="KD310"/>
      <c r="KE310"/>
      <c r="KF310"/>
      <c r="KG310"/>
      <c r="KH310"/>
      <c r="KI310"/>
      <c r="KJ310"/>
      <c r="KK310"/>
      <c r="KL310"/>
      <c r="KM310"/>
      <c r="KN310"/>
      <c r="KO310"/>
      <c r="KP310"/>
      <c r="KQ310"/>
      <c r="KR310"/>
      <c r="KS310"/>
      <c r="KT310"/>
      <c r="KU310"/>
      <c r="KV310"/>
      <c r="KW310"/>
      <c r="KX310"/>
      <c r="KY310"/>
      <c r="KZ310"/>
      <c r="LA310"/>
      <c r="LB310"/>
      <c r="LC310"/>
      <c r="LD310"/>
      <c r="LE310"/>
      <c r="LF310"/>
      <c r="LG310"/>
      <c r="LH310"/>
      <c r="LI310"/>
      <c r="LJ310"/>
      <c r="LK310"/>
      <c r="LL310"/>
      <c r="LM310"/>
      <c r="LN310"/>
      <c r="LO310"/>
      <c r="LP310"/>
      <c r="LQ310"/>
      <c r="LR310"/>
      <c r="LS310"/>
      <c r="LT310"/>
      <c r="LU310"/>
      <c r="LV310"/>
      <c r="LW310"/>
      <c r="LX310"/>
      <c r="LY310"/>
      <c r="LZ310"/>
      <c r="MA310"/>
      <c r="MB310"/>
      <c r="MC310"/>
      <c r="MD310"/>
      <c r="ME310"/>
      <c r="MF310"/>
      <c r="MG310"/>
      <c r="MH310"/>
      <c r="MI310"/>
      <c r="MJ310"/>
      <c r="MK310"/>
      <c r="ML310"/>
      <c r="MM310"/>
      <c r="MN310"/>
      <c r="MO310"/>
      <c r="MP310"/>
      <c r="MQ310"/>
      <c r="MR310"/>
      <c r="MS310"/>
      <c r="MT310"/>
      <c r="MU310"/>
      <c r="MV310"/>
      <c r="MW310"/>
      <c r="MX310"/>
      <c r="MY310"/>
      <c r="MZ310"/>
      <c r="NA310"/>
      <c r="NB310"/>
      <c r="NC310"/>
      <c r="ND310"/>
      <c r="NE310"/>
      <c r="NF310"/>
      <c r="NG310"/>
      <c r="NH310"/>
      <c r="NI310"/>
      <c r="NJ310"/>
      <c r="NK310"/>
      <c r="NL310"/>
      <c r="NM310"/>
      <c r="NN310"/>
      <c r="NO310"/>
      <c r="NP310"/>
      <c r="NQ310"/>
      <c r="NR310"/>
      <c r="NS310"/>
      <c r="NT310"/>
      <c r="NU310"/>
      <c r="NV310"/>
      <c r="NW310"/>
      <c r="NX310"/>
      <c r="NY310"/>
      <c r="NZ310"/>
      <c r="OA310"/>
      <c r="OB310"/>
      <c r="OC310"/>
      <c r="OD310"/>
      <c r="OE310"/>
      <c r="OF310"/>
      <c r="OG310"/>
      <c r="OH310"/>
      <c r="OI310"/>
      <c r="OJ310"/>
      <c r="OK310"/>
      <c r="OL310"/>
      <c r="OM310"/>
      <c r="ON310"/>
      <c r="OO310"/>
      <c r="OP310"/>
      <c r="OQ310"/>
      <c r="OR310"/>
      <c r="OS310"/>
      <c r="OT310"/>
      <c r="OU310"/>
      <c r="OV310"/>
      <c r="OW310"/>
      <c r="OX310"/>
      <c r="OY310"/>
      <c r="OZ310"/>
      <c r="PA310"/>
      <c r="PB310"/>
      <c r="PC310"/>
      <c r="PD310"/>
      <c r="PE310"/>
      <c r="PF310"/>
      <c r="PG310"/>
      <c r="PH310"/>
      <c r="PI310"/>
      <c r="PJ310"/>
      <c r="PK310"/>
      <c r="PL310"/>
      <c r="PM310"/>
      <c r="PN310"/>
      <c r="PO310"/>
      <c r="PP310"/>
      <c r="PQ310"/>
      <c r="PR310"/>
      <c r="PS310"/>
      <c r="PT310"/>
      <c r="PU310"/>
      <c r="PV310"/>
      <c r="PW310"/>
      <c r="PX310"/>
      <c r="PY310"/>
      <c r="PZ310"/>
      <c r="QA310"/>
      <c r="QB310"/>
      <c r="QC310"/>
      <c r="QD310"/>
      <c r="QE310"/>
      <c r="QF310"/>
      <c r="QG310"/>
      <c r="QH310"/>
      <c r="QI310"/>
      <c r="QJ310"/>
      <c r="QK310"/>
      <c r="QL310"/>
      <c r="QM310"/>
      <c r="QN310"/>
      <c r="QO310"/>
      <c r="QP310"/>
      <c r="QQ310"/>
      <c r="QR310"/>
      <c r="QS310"/>
      <c r="QT310"/>
      <c r="QU310"/>
      <c r="QV310"/>
      <c r="QW310"/>
      <c r="QX310"/>
      <c r="QY310"/>
      <c r="QZ310"/>
      <c r="RA310"/>
      <c r="RB310"/>
      <c r="RC310"/>
      <c r="RD310"/>
      <c r="RE310"/>
      <c r="RF310"/>
      <c r="RG310"/>
      <c r="RH310"/>
      <c r="RI310"/>
      <c r="RJ310"/>
      <c r="RK310"/>
      <c r="RL310"/>
      <c r="RM310"/>
      <c r="RN310"/>
      <c r="RO310"/>
      <c r="RP310"/>
      <c r="RQ310"/>
      <c r="RR310"/>
      <c r="RS310"/>
      <c r="RT310"/>
      <c r="RU310"/>
      <c r="RV310"/>
      <c r="RW310"/>
      <c r="RX310"/>
      <c r="RY310"/>
      <c r="RZ310"/>
      <c r="SA310"/>
      <c r="SB310"/>
      <c r="SC310"/>
      <c r="SD310"/>
      <c r="SE310"/>
      <c r="SF310"/>
      <c r="SG310"/>
      <c r="SH310"/>
      <c r="SI310"/>
      <c r="SJ310"/>
      <c r="SK310"/>
      <c r="SL310"/>
      <c r="SM310"/>
      <c r="SN310"/>
      <c r="SO310"/>
      <c r="SP310"/>
      <c r="SQ310"/>
      <c r="SR310"/>
      <c r="SS310"/>
      <c r="ST310"/>
      <c r="SU310"/>
      <c r="SV310"/>
      <c r="SW310"/>
      <c r="SX310"/>
      <c r="SY310"/>
      <c r="SZ310"/>
      <c r="TA310"/>
      <c r="TB310"/>
      <c r="TC310"/>
      <c r="TD310"/>
      <c r="TE310"/>
      <c r="TF310"/>
      <c r="TG310"/>
      <c r="TH310"/>
      <c r="TI310"/>
      <c r="TJ310"/>
      <c r="TK310"/>
      <c r="TL310"/>
      <c r="TM310"/>
      <c r="TN310"/>
      <c r="TO310"/>
      <c r="TP310"/>
      <c r="TQ310"/>
      <c r="TR310"/>
      <c r="TS310"/>
      <c r="TT310"/>
      <c r="TU310"/>
      <c r="TV310"/>
      <c r="TW310"/>
      <c r="TX310"/>
      <c r="TY310"/>
      <c r="TZ310"/>
      <c r="UA310"/>
      <c r="UB310"/>
      <c r="UC310"/>
      <c r="UD310"/>
      <c r="UE310"/>
      <c r="UF310"/>
      <c r="UG310"/>
      <c r="UH310"/>
      <c r="UI310"/>
      <c r="UJ310"/>
      <c r="UK310"/>
      <c r="UL310"/>
      <c r="UM310"/>
      <c r="UN310"/>
      <c r="UO310"/>
      <c r="UP310"/>
      <c r="UQ310"/>
      <c r="UR310"/>
      <c r="US310"/>
      <c r="UT310"/>
      <c r="UU310"/>
      <c r="UV310"/>
      <c r="UW310"/>
      <c r="UX310"/>
      <c r="UY310"/>
      <c r="UZ310"/>
      <c r="VA310"/>
      <c r="VB310"/>
      <c r="VC310"/>
      <c r="VD310"/>
      <c r="VE310"/>
      <c r="VF310"/>
      <c r="VG310"/>
      <c r="VH310"/>
      <c r="VI310"/>
      <c r="VJ310"/>
      <c r="VK310"/>
      <c r="VL310"/>
      <c r="VM310"/>
      <c r="VN310"/>
      <c r="VO310"/>
      <c r="VP310"/>
      <c r="VQ310"/>
      <c r="VR310"/>
      <c r="VS310"/>
      <c r="VT310"/>
      <c r="VU310"/>
      <c r="VV310"/>
      <c r="VW310"/>
      <c r="VX310"/>
      <c r="VY310"/>
      <c r="VZ310"/>
      <c r="WA310"/>
      <c r="WB310"/>
      <c r="WC310"/>
      <c r="WD310"/>
      <c r="WE310"/>
      <c r="WF310"/>
      <c r="WG310"/>
      <c r="WH310"/>
      <c r="WI310"/>
      <c r="WJ310"/>
      <c r="WK310"/>
      <c r="WL310"/>
      <c r="WM310"/>
      <c r="WN310"/>
      <c r="WO310"/>
      <c r="WP310"/>
      <c r="WQ310"/>
      <c r="WR310"/>
      <c r="WS310"/>
      <c r="WT310"/>
      <c r="WU310"/>
      <c r="WV310"/>
      <c r="WW310"/>
      <c r="WX310"/>
      <c r="WY310"/>
      <c r="WZ310"/>
      <c r="XA310"/>
      <c r="XB310"/>
      <c r="XC310"/>
      <c r="XD310"/>
      <c r="XE310"/>
      <c r="XF310"/>
      <c r="XG310"/>
      <c r="XH310"/>
      <c r="XI310"/>
      <c r="XJ310"/>
      <c r="XK310"/>
      <c r="XL310"/>
      <c r="XM310"/>
      <c r="XN310"/>
      <c r="XO310"/>
      <c r="XP310"/>
      <c r="XQ310"/>
      <c r="XR310"/>
      <c r="XS310"/>
      <c r="XT310"/>
      <c r="XU310"/>
      <c r="XV310"/>
      <c r="XW310"/>
      <c r="XX310"/>
      <c r="XY310"/>
      <c r="XZ310"/>
      <c r="YA310"/>
      <c r="YB310"/>
      <c r="YC310"/>
      <c r="YD310"/>
      <c r="YE310"/>
      <c r="YF310"/>
      <c r="YG310"/>
      <c r="YH310"/>
      <c r="YI310"/>
      <c r="YJ310"/>
      <c r="YK310"/>
      <c r="YL310"/>
      <c r="YM310"/>
      <c r="YN310"/>
      <c r="YO310"/>
      <c r="YP310"/>
      <c r="YQ310"/>
      <c r="YR310"/>
      <c r="YS310"/>
      <c r="YT310"/>
      <c r="YU310"/>
      <c r="YV310"/>
      <c r="YW310"/>
      <c r="YX310"/>
      <c r="YY310"/>
      <c r="YZ310"/>
      <c r="ZA310"/>
      <c r="ZB310"/>
      <c r="ZC310"/>
      <c r="ZD310"/>
      <c r="ZE310"/>
      <c r="ZF310"/>
      <c r="ZG310"/>
      <c r="ZH310"/>
      <c r="ZI310"/>
      <c r="ZJ310"/>
      <c r="ZK310"/>
      <c r="ZL310"/>
      <c r="ZM310"/>
      <c r="ZN310"/>
      <c r="ZO310"/>
      <c r="ZP310"/>
      <c r="ZQ310"/>
      <c r="ZR310"/>
      <c r="ZS310"/>
      <c r="ZT310"/>
      <c r="ZU310"/>
      <c r="ZV310"/>
      <c r="ZW310"/>
      <c r="ZX310"/>
      <c r="ZY310"/>
      <c r="ZZ310" s="52"/>
      <c r="AAA310" s="192"/>
      <c r="AAD310" s="90"/>
      <c r="AAE310" s="520">
        <f>IF(AND(S.AC.InvolveMeeting5="Y",S.AC.CommitteeInvolved="Y"),1,0)</f>
        <v>0</v>
      </c>
      <c r="AAF310" s="90" t="s">
        <v>0</v>
      </c>
      <c r="AAG310" s="73">
        <f t="shared" si="253"/>
        <v>2</v>
      </c>
      <c r="AAH310" s="73">
        <f>G310</f>
        <v>2</v>
      </c>
      <c r="AAI310" s="60"/>
      <c r="AAJ310" s="55"/>
      <c r="AAK310" s="55"/>
      <c r="AAL310" s="90"/>
    </row>
    <row r="311" spans="1:714" s="23" customFormat="1" ht="15" hidden="1" customHeight="1" outlineLevel="2" thickBot="1">
      <c r="A311" s="171"/>
      <c r="B311" s="615" t="s">
        <v>155</v>
      </c>
      <c r="C311" s="362" t="s">
        <v>0</v>
      </c>
      <c r="D311" s="380"/>
      <c r="E311" s="342">
        <f t="shared" si="254"/>
        <v>1</v>
      </c>
      <c r="F311" s="457">
        <f t="shared" ca="1" si="255"/>
        <v>0</v>
      </c>
      <c r="G311" s="451">
        <f t="shared" si="250"/>
        <v>2</v>
      </c>
      <c r="H311" s="343">
        <f t="shared" si="256"/>
        <v>2</v>
      </c>
      <c r="I311" s="244"/>
      <c r="J311" s="193"/>
      <c r="K311" s="193"/>
      <c r="L311" s="46"/>
      <c r="M311" s="46"/>
      <c r="N311" s="46"/>
      <c r="O311" s="46"/>
      <c r="P311" s="46"/>
      <c r="Q311" s="46"/>
      <c r="R311" s="46"/>
      <c r="S311" s="46"/>
      <c r="T311" s="46"/>
      <c r="U311" s="46"/>
      <c r="V311" s="46"/>
      <c r="W311" s="46"/>
      <c r="X311" s="46"/>
      <c r="Y311" s="46"/>
      <c r="Z311" s="46"/>
      <c r="AA311" s="46"/>
      <c r="AB311" s="46"/>
      <c r="AC311" s="46"/>
      <c r="AD311" s="46"/>
      <c r="AE311" s="46"/>
      <c r="AF311" s="46"/>
      <c r="AG311" s="46"/>
      <c r="AH311" s="46"/>
      <c r="AI311" s="46"/>
      <c r="AJ311" s="46"/>
      <c r="AK311" s="46"/>
      <c r="AL311" s="46"/>
      <c r="AM311" s="46"/>
      <c r="AN311" s="46"/>
      <c r="AO311" s="46"/>
      <c r="AP311" s="46"/>
      <c r="AQ311" s="46"/>
      <c r="AR311" s="46"/>
      <c r="AS311" s="46"/>
      <c r="AT311" s="46"/>
      <c r="AU311" s="46"/>
      <c r="AV311" s="46"/>
      <c r="AW311" s="46"/>
      <c r="AX311" s="46"/>
      <c r="AY311" s="46"/>
      <c r="AZ311" s="46"/>
      <c r="BA311" s="46"/>
      <c r="BB311" s="46"/>
      <c r="BC311" s="46"/>
      <c r="BD311" s="46"/>
      <c r="BE311" s="46"/>
      <c r="BF311" s="46"/>
      <c r="BG311" s="46"/>
      <c r="BH311" s="46"/>
      <c r="BI311" s="46"/>
      <c r="BJ311" s="46"/>
      <c r="BK311" s="46"/>
      <c r="BL311" s="46"/>
      <c r="BM311" s="46"/>
      <c r="BN311" s="46"/>
      <c r="BO311" s="46"/>
      <c r="BP311" s="46"/>
      <c r="BQ311" s="46"/>
      <c r="BR311" s="46"/>
      <c r="BS311" s="46"/>
      <c r="BT311" s="46"/>
      <c r="BU311" s="46"/>
      <c r="BV311" s="46"/>
      <c r="BW311" s="46"/>
      <c r="BX311" s="46"/>
      <c r="BY311" s="46"/>
      <c r="BZ311" s="46"/>
      <c r="CA311" s="46"/>
      <c r="CB311" s="46"/>
      <c r="CC311" s="46"/>
      <c r="CD311" s="46"/>
      <c r="CE311" s="46"/>
      <c r="CF311" s="46"/>
      <c r="CG311" s="46"/>
      <c r="CH311" s="46"/>
      <c r="CI311" s="46"/>
      <c r="CJ311" s="46"/>
      <c r="CK311" s="46"/>
      <c r="CL311" s="46"/>
      <c r="CM311" s="46"/>
      <c r="CN311" s="46"/>
      <c r="CO311" s="46"/>
      <c r="CP311" s="46"/>
      <c r="CQ311" s="46"/>
      <c r="CR311" s="46"/>
      <c r="CS311" s="46"/>
      <c r="CT311" s="46"/>
      <c r="CU311" s="46"/>
      <c r="CV311" s="46"/>
      <c r="CW311" s="46"/>
      <c r="CX311" s="46"/>
      <c r="CY311" s="46"/>
      <c r="CZ311" s="46"/>
      <c r="DA311" s="46"/>
      <c r="DB311" s="46"/>
      <c r="DC311" s="46"/>
      <c r="DD311" s="46"/>
      <c r="DE311" s="46"/>
      <c r="DF311" s="46"/>
      <c r="DG311" s="46"/>
      <c r="DH311" s="46"/>
      <c r="DI311" s="46"/>
      <c r="DJ311" s="46"/>
      <c r="DK311" s="46"/>
      <c r="DL311" s="46"/>
      <c r="DM311" s="46"/>
      <c r="DN311" s="46"/>
      <c r="DO311" s="46"/>
      <c r="DP311" s="46"/>
      <c r="DQ311"/>
      <c r="DR311"/>
      <c r="DS311"/>
      <c r="DT311"/>
      <c r="DU311"/>
      <c r="DV311"/>
      <c r="DW311"/>
      <c r="DX311"/>
      <c r="DY311"/>
      <c r="DZ311"/>
      <c r="EA311"/>
      <c r="EB311"/>
      <c r="EC311"/>
      <c r="ED311"/>
      <c r="EE311"/>
      <c r="EF311"/>
      <c r="EG311"/>
      <c r="EH311"/>
      <c r="EI311"/>
      <c r="EJ311"/>
      <c r="EK311"/>
      <c r="EL311"/>
      <c r="EM311"/>
      <c r="EN311"/>
      <c r="EO311"/>
      <c r="EP311"/>
      <c r="EQ311"/>
      <c r="ER311"/>
      <c r="ES311"/>
      <c r="ET311"/>
      <c r="EU311"/>
      <c r="EV311"/>
      <c r="EW311"/>
      <c r="EX311"/>
      <c r="EY311"/>
      <c r="EZ311"/>
      <c r="FA311"/>
      <c r="FB311"/>
      <c r="FC311"/>
      <c r="FD311"/>
      <c r="FE311"/>
      <c r="FF311"/>
      <c r="FG311"/>
      <c r="FH311"/>
      <c r="FI311"/>
      <c r="FJ311"/>
      <c r="FK311"/>
      <c r="FL311"/>
      <c r="FM311"/>
      <c r="FN311"/>
      <c r="FO311"/>
      <c r="FP311"/>
      <c r="FQ311"/>
      <c r="FR311"/>
      <c r="FS311"/>
      <c r="FT311"/>
      <c r="FU311"/>
      <c r="FV311"/>
      <c r="FW311"/>
      <c r="FX311"/>
      <c r="FY311"/>
      <c r="FZ311"/>
      <c r="GA311"/>
      <c r="GB311"/>
      <c r="GC311"/>
      <c r="GD311"/>
      <c r="GE311"/>
      <c r="GF311"/>
      <c r="GG311"/>
      <c r="GH311"/>
      <c r="GI311"/>
      <c r="GJ311"/>
      <c r="GK311"/>
      <c r="GL311"/>
      <c r="GM311"/>
      <c r="GN311"/>
      <c r="GO311"/>
      <c r="GP311"/>
      <c r="GQ311"/>
      <c r="GR311"/>
      <c r="GS311"/>
      <c r="GT311"/>
      <c r="GU311"/>
      <c r="GV311"/>
      <c r="GW311"/>
      <c r="GX311"/>
      <c r="GY311"/>
      <c r="GZ311"/>
      <c r="HA311"/>
      <c r="HB311"/>
      <c r="HC311"/>
      <c r="HD311"/>
      <c r="HE311"/>
      <c r="HF311"/>
      <c r="HG311"/>
      <c r="HH311"/>
      <c r="HI311"/>
      <c r="HJ311"/>
      <c r="HK311"/>
      <c r="HL311"/>
      <c r="HM311"/>
      <c r="HN311"/>
      <c r="HO311"/>
      <c r="HP311"/>
      <c r="HQ311"/>
      <c r="HR311"/>
      <c r="HS311"/>
      <c r="HT311"/>
      <c r="HU311"/>
      <c r="HV311"/>
      <c r="HW311"/>
      <c r="HX311"/>
      <c r="HY311"/>
      <c r="HZ311"/>
      <c r="IA311"/>
      <c r="IB311"/>
      <c r="IC311"/>
      <c r="ID311"/>
      <c r="IE311"/>
      <c r="IF311"/>
      <c r="IG311"/>
      <c r="IH311"/>
      <c r="II311"/>
      <c r="IJ311"/>
      <c r="IK311"/>
      <c r="IL311"/>
      <c r="IM311"/>
      <c r="IN311"/>
      <c r="IO311"/>
      <c r="IP311"/>
      <c r="IQ311"/>
      <c r="IR311"/>
      <c r="IS311"/>
      <c r="IT311"/>
      <c r="IU311"/>
      <c r="IV311"/>
      <c r="IW311"/>
      <c r="IX311"/>
      <c r="IY311"/>
      <c r="IZ311"/>
      <c r="JA311"/>
      <c r="JB311"/>
      <c r="JC311"/>
      <c r="JD311"/>
      <c r="JE311"/>
      <c r="JF311"/>
      <c r="JG311"/>
      <c r="JH311"/>
      <c r="JI311"/>
      <c r="JJ311"/>
      <c r="JK311"/>
      <c r="JL311"/>
      <c r="JM311"/>
      <c r="JN311"/>
      <c r="JO311"/>
      <c r="JP311"/>
      <c r="JQ311"/>
      <c r="JR311"/>
      <c r="JS311"/>
      <c r="JT311"/>
      <c r="JU311"/>
      <c r="JV311"/>
      <c r="JW311"/>
      <c r="JX311"/>
      <c r="JY311"/>
      <c r="JZ311"/>
      <c r="KA311"/>
      <c r="KB311"/>
      <c r="KC311"/>
      <c r="KD311"/>
      <c r="KE311"/>
      <c r="KF311"/>
      <c r="KG311"/>
      <c r="KH311"/>
      <c r="KI311"/>
      <c r="KJ311"/>
      <c r="KK311"/>
      <c r="KL311"/>
      <c r="KM311"/>
      <c r="KN311"/>
      <c r="KO311"/>
      <c r="KP311"/>
      <c r="KQ311"/>
      <c r="KR311"/>
      <c r="KS311"/>
      <c r="KT311"/>
      <c r="KU311"/>
      <c r="KV311"/>
      <c r="KW311"/>
      <c r="KX311"/>
      <c r="KY311"/>
      <c r="KZ311"/>
      <c r="LA311"/>
      <c r="LB311"/>
      <c r="LC311"/>
      <c r="LD311"/>
      <c r="LE311"/>
      <c r="LF311"/>
      <c r="LG311"/>
      <c r="LH311"/>
      <c r="LI311"/>
      <c r="LJ311"/>
      <c r="LK311"/>
      <c r="LL311"/>
      <c r="LM311"/>
      <c r="LN311"/>
      <c r="LO311"/>
      <c r="LP311"/>
      <c r="LQ311"/>
      <c r="LR311"/>
      <c r="LS311"/>
      <c r="LT311"/>
      <c r="LU311"/>
      <c r="LV311"/>
      <c r="LW311"/>
      <c r="LX311"/>
      <c r="LY311"/>
      <c r="LZ311"/>
      <c r="MA311"/>
      <c r="MB311"/>
      <c r="MC311"/>
      <c r="MD311"/>
      <c r="ME311"/>
      <c r="MF311"/>
      <c r="MG311"/>
      <c r="MH311"/>
      <c r="MI311"/>
      <c r="MJ311"/>
      <c r="MK311"/>
      <c r="ML311"/>
      <c r="MM311"/>
      <c r="MN311"/>
      <c r="MO311"/>
      <c r="MP311"/>
      <c r="MQ311"/>
      <c r="MR311"/>
      <c r="MS311"/>
      <c r="MT311"/>
      <c r="MU311"/>
      <c r="MV311"/>
      <c r="MW311"/>
      <c r="MX311"/>
      <c r="MY311"/>
      <c r="MZ311"/>
      <c r="NA311"/>
      <c r="NB311"/>
      <c r="NC311"/>
      <c r="ND311"/>
      <c r="NE311"/>
      <c r="NF311"/>
      <c r="NG311"/>
      <c r="NH311"/>
      <c r="NI311"/>
      <c r="NJ311"/>
      <c r="NK311"/>
      <c r="NL311"/>
      <c r="NM311"/>
      <c r="NN311"/>
      <c r="NO311"/>
      <c r="NP311"/>
      <c r="NQ311"/>
      <c r="NR311"/>
      <c r="NS311"/>
      <c r="NT311"/>
      <c r="NU311"/>
      <c r="NV311"/>
      <c r="NW311"/>
      <c r="NX311"/>
      <c r="NY311"/>
      <c r="NZ311"/>
      <c r="OA311"/>
      <c r="OB311"/>
      <c r="OC311"/>
      <c r="OD311"/>
      <c r="OE311"/>
      <c r="OF311"/>
      <c r="OG311"/>
      <c r="OH311"/>
      <c r="OI311"/>
      <c r="OJ311"/>
      <c r="OK311"/>
      <c r="OL311"/>
      <c r="OM311"/>
      <c r="ON311"/>
      <c r="OO311"/>
      <c r="OP311"/>
      <c r="OQ311"/>
      <c r="OR311"/>
      <c r="OS311"/>
      <c r="OT311"/>
      <c r="OU311"/>
      <c r="OV311"/>
      <c r="OW311"/>
      <c r="OX311"/>
      <c r="OY311"/>
      <c r="OZ311"/>
      <c r="PA311"/>
      <c r="PB311"/>
      <c r="PC311"/>
      <c r="PD311"/>
      <c r="PE311"/>
      <c r="PF311"/>
      <c r="PG311"/>
      <c r="PH311"/>
      <c r="PI311"/>
      <c r="PJ311"/>
      <c r="PK311"/>
      <c r="PL311"/>
      <c r="PM311"/>
      <c r="PN311"/>
      <c r="PO311"/>
      <c r="PP311"/>
      <c r="PQ311"/>
      <c r="PR311"/>
      <c r="PS311"/>
      <c r="PT311"/>
      <c r="PU311"/>
      <c r="PV311"/>
      <c r="PW311"/>
      <c r="PX311"/>
      <c r="PY311"/>
      <c r="PZ311"/>
      <c r="QA311"/>
      <c r="QB311"/>
      <c r="QC311"/>
      <c r="QD311"/>
      <c r="QE311"/>
      <c r="QF311"/>
      <c r="QG311"/>
      <c r="QH311"/>
      <c r="QI311"/>
      <c r="QJ311"/>
      <c r="QK311"/>
      <c r="QL311"/>
      <c r="QM311"/>
      <c r="QN311"/>
      <c r="QO311"/>
      <c r="QP311"/>
      <c r="QQ311"/>
      <c r="QR311"/>
      <c r="QS311"/>
      <c r="QT311"/>
      <c r="QU311"/>
      <c r="QV311"/>
      <c r="QW311"/>
      <c r="QX311"/>
      <c r="QY311"/>
      <c r="QZ311"/>
      <c r="RA311"/>
      <c r="RB311"/>
      <c r="RC311"/>
      <c r="RD311"/>
      <c r="RE311"/>
      <c r="RF311"/>
      <c r="RG311"/>
      <c r="RH311"/>
      <c r="RI311"/>
      <c r="RJ311"/>
      <c r="RK311"/>
      <c r="RL311"/>
      <c r="RM311"/>
      <c r="RN311"/>
      <c r="RO311"/>
      <c r="RP311"/>
      <c r="RQ311"/>
      <c r="RR311"/>
      <c r="RS311"/>
      <c r="RT311"/>
      <c r="RU311"/>
      <c r="RV311"/>
      <c r="RW311"/>
      <c r="RX311"/>
      <c r="RY311"/>
      <c r="RZ311"/>
      <c r="SA311"/>
      <c r="SB311"/>
      <c r="SC311"/>
      <c r="SD311"/>
      <c r="SE311"/>
      <c r="SF311"/>
      <c r="SG311"/>
      <c r="SH311"/>
      <c r="SI311"/>
      <c r="SJ311"/>
      <c r="SK311"/>
      <c r="SL311"/>
      <c r="SM311"/>
      <c r="SN311"/>
      <c r="SO311"/>
      <c r="SP311"/>
      <c r="SQ311"/>
      <c r="SR311"/>
      <c r="SS311"/>
      <c r="ST311"/>
      <c r="SU311"/>
      <c r="SV311"/>
      <c r="SW311"/>
      <c r="SX311"/>
      <c r="SY311"/>
      <c r="SZ311"/>
      <c r="TA311"/>
      <c r="TB311"/>
      <c r="TC311"/>
      <c r="TD311"/>
      <c r="TE311"/>
      <c r="TF311"/>
      <c r="TG311"/>
      <c r="TH311"/>
      <c r="TI311"/>
      <c r="TJ311"/>
      <c r="TK311"/>
      <c r="TL311"/>
      <c r="TM311"/>
      <c r="TN311"/>
      <c r="TO311"/>
      <c r="TP311"/>
      <c r="TQ311"/>
      <c r="TR311"/>
      <c r="TS311"/>
      <c r="TT311"/>
      <c r="TU311"/>
      <c r="TV311"/>
      <c r="TW311"/>
      <c r="TX311"/>
      <c r="TY311"/>
      <c r="TZ311"/>
      <c r="UA311"/>
      <c r="UB311"/>
      <c r="UC311"/>
      <c r="UD311"/>
      <c r="UE311"/>
      <c r="UF311"/>
      <c r="UG311"/>
      <c r="UH311"/>
      <c r="UI311"/>
      <c r="UJ311"/>
      <c r="UK311"/>
      <c r="UL311"/>
      <c r="UM311"/>
      <c r="UN311"/>
      <c r="UO311"/>
      <c r="UP311"/>
      <c r="UQ311"/>
      <c r="UR311"/>
      <c r="US311"/>
      <c r="UT311"/>
      <c r="UU311"/>
      <c r="UV311"/>
      <c r="UW311"/>
      <c r="UX311"/>
      <c r="UY311"/>
      <c r="UZ311"/>
      <c r="VA311"/>
      <c r="VB311"/>
      <c r="VC311"/>
      <c r="VD311"/>
      <c r="VE311"/>
      <c r="VF311"/>
      <c r="VG311"/>
      <c r="VH311"/>
      <c r="VI311"/>
      <c r="VJ311"/>
      <c r="VK311"/>
      <c r="VL311"/>
      <c r="VM311"/>
      <c r="VN311"/>
      <c r="VO311"/>
      <c r="VP311"/>
      <c r="VQ311"/>
      <c r="VR311"/>
      <c r="VS311"/>
      <c r="VT311"/>
      <c r="VU311"/>
      <c r="VV311"/>
      <c r="VW311"/>
      <c r="VX311"/>
      <c r="VY311"/>
      <c r="VZ311"/>
      <c r="WA311"/>
      <c r="WB311"/>
      <c r="WC311"/>
      <c r="WD311"/>
      <c r="WE311"/>
      <c r="WF311"/>
      <c r="WG311"/>
      <c r="WH311"/>
      <c r="WI311"/>
      <c r="WJ311"/>
      <c r="WK311"/>
      <c r="WL311"/>
      <c r="WM311"/>
      <c r="WN311"/>
      <c r="WO311"/>
      <c r="WP311"/>
      <c r="WQ311"/>
      <c r="WR311"/>
      <c r="WS311"/>
      <c r="WT311"/>
      <c r="WU311"/>
      <c r="WV311"/>
      <c r="WW311"/>
      <c r="WX311"/>
      <c r="WY311"/>
      <c r="WZ311"/>
      <c r="XA311"/>
      <c r="XB311"/>
      <c r="XC311"/>
      <c r="XD311"/>
      <c r="XE311"/>
      <c r="XF311"/>
      <c r="XG311"/>
      <c r="XH311"/>
      <c r="XI311"/>
      <c r="XJ311"/>
      <c r="XK311"/>
      <c r="XL311"/>
      <c r="XM311"/>
      <c r="XN311"/>
      <c r="XO311"/>
      <c r="XP311"/>
      <c r="XQ311"/>
      <c r="XR311"/>
      <c r="XS311"/>
      <c r="XT311"/>
      <c r="XU311"/>
      <c r="XV311"/>
      <c r="XW311"/>
      <c r="XX311"/>
      <c r="XY311"/>
      <c r="XZ311"/>
      <c r="YA311"/>
      <c r="YB311"/>
      <c r="YC311"/>
      <c r="YD311"/>
      <c r="YE311"/>
      <c r="YF311"/>
      <c r="YG311"/>
      <c r="YH311"/>
      <c r="YI311"/>
      <c r="YJ311"/>
      <c r="YK311"/>
      <c r="YL311"/>
      <c r="YM311"/>
      <c r="YN311"/>
      <c r="YO311"/>
      <c r="YP311"/>
      <c r="YQ311"/>
      <c r="YR311"/>
      <c r="YS311"/>
      <c r="YT311"/>
      <c r="YU311"/>
      <c r="YV311"/>
      <c r="YW311"/>
      <c r="YX311"/>
      <c r="YY311"/>
      <c r="YZ311"/>
      <c r="ZA311"/>
      <c r="ZB311"/>
      <c r="ZC311"/>
      <c r="ZD311"/>
      <c r="ZE311"/>
      <c r="ZF311"/>
      <c r="ZG311"/>
      <c r="ZH311"/>
      <c r="ZI311"/>
      <c r="ZJ311"/>
      <c r="ZK311"/>
      <c r="ZL311"/>
      <c r="ZM311"/>
      <c r="ZN311"/>
      <c r="ZO311"/>
      <c r="ZP311"/>
      <c r="ZQ311"/>
      <c r="ZR311"/>
      <c r="ZS311"/>
      <c r="ZT311"/>
      <c r="ZU311"/>
      <c r="ZV311"/>
      <c r="ZW311"/>
      <c r="ZX311"/>
      <c r="ZY311"/>
      <c r="ZZ311" s="52"/>
      <c r="AAA311" s="192"/>
      <c r="AAD311" s="90"/>
      <c r="AAE311" s="520">
        <f>IF(AND(S.AC.InvolveMeeting5="Y",S.AC.CommitteeInvolved="Y"),1,0)</f>
        <v>0</v>
      </c>
      <c r="AAF311" s="90" t="s">
        <v>0</v>
      </c>
      <c r="AAG311" s="73">
        <f t="shared" si="253"/>
        <v>2</v>
      </c>
      <c r="AAH311" s="73">
        <f>G311</f>
        <v>2</v>
      </c>
      <c r="AAI311" s="60"/>
      <c r="AAJ311" s="55"/>
      <c r="AAK311" s="55"/>
      <c r="AAL311" s="90"/>
    </row>
    <row r="312" spans="1:714" s="23" customFormat="1" ht="15" hidden="1" customHeight="1" outlineLevel="3" thickBot="1">
      <c r="A312" s="171"/>
      <c r="B312" s="661" t="s">
        <v>216</v>
      </c>
      <c r="C312" s="377" t="s">
        <v>17</v>
      </c>
      <c r="D312" s="452"/>
      <c r="E312" s="453"/>
      <c r="F312" s="453"/>
      <c r="G312" s="453"/>
      <c r="H312" s="453"/>
      <c r="I312" s="244"/>
      <c r="J312" s="193"/>
      <c r="K312" s="193"/>
      <c r="L312" s="46"/>
      <c r="M312" s="46"/>
      <c r="N312" s="46"/>
      <c r="O312" s="46"/>
      <c r="P312" s="46"/>
      <c r="Q312" s="46"/>
      <c r="R312" s="46"/>
      <c r="S312" s="46"/>
      <c r="T312" s="46"/>
      <c r="U312" s="46"/>
      <c r="V312" s="46"/>
      <c r="W312" s="46"/>
      <c r="X312" s="46"/>
      <c r="Y312" s="46"/>
      <c r="Z312" s="46"/>
      <c r="AA312" s="46"/>
      <c r="AB312" s="46"/>
      <c r="AC312" s="46"/>
      <c r="AD312" s="46"/>
      <c r="AE312" s="46"/>
      <c r="AF312" s="46"/>
      <c r="AG312" s="46"/>
      <c r="AH312" s="46"/>
      <c r="AI312" s="46"/>
      <c r="AJ312" s="46"/>
      <c r="AK312" s="46"/>
      <c r="AL312" s="46"/>
      <c r="AM312" s="46"/>
      <c r="AN312" s="46"/>
      <c r="AO312" s="46"/>
      <c r="AP312" s="46"/>
      <c r="AQ312" s="46"/>
      <c r="AR312" s="46"/>
      <c r="AS312" s="46"/>
      <c r="AT312" s="46"/>
      <c r="AU312" s="46"/>
      <c r="AV312" s="46"/>
      <c r="AW312" s="46"/>
      <c r="AX312" s="46"/>
      <c r="AY312" s="46"/>
      <c r="AZ312" s="46"/>
      <c r="BA312" s="46"/>
      <c r="BB312" s="46"/>
      <c r="BC312" s="46"/>
      <c r="BD312" s="46"/>
      <c r="BE312" s="46"/>
      <c r="BF312" s="46"/>
      <c r="BG312" s="46"/>
      <c r="BH312" s="46"/>
      <c r="BI312" s="46"/>
      <c r="BJ312" s="46"/>
      <c r="BK312" s="46"/>
      <c r="BL312" s="46"/>
      <c r="BM312" s="46"/>
      <c r="BN312" s="46"/>
      <c r="BO312" s="46"/>
      <c r="BP312" s="46"/>
      <c r="BQ312" s="46"/>
      <c r="BR312" s="46"/>
      <c r="BS312" s="46"/>
      <c r="BT312" s="46"/>
      <c r="BU312" s="46"/>
      <c r="BV312" s="46"/>
      <c r="BW312" s="46"/>
      <c r="BX312" s="46"/>
      <c r="BY312" s="46"/>
      <c r="BZ312" s="46"/>
      <c r="CA312" s="46"/>
      <c r="CB312" s="46"/>
      <c r="CC312" s="46"/>
      <c r="CD312" s="46"/>
      <c r="CE312" s="46"/>
      <c r="CF312" s="46"/>
      <c r="CG312" s="46"/>
      <c r="CH312" s="46"/>
      <c r="CI312" s="46"/>
      <c r="CJ312" s="46"/>
      <c r="CK312" s="46"/>
      <c r="CL312" s="46"/>
      <c r="CM312" s="46"/>
      <c r="CN312" s="46"/>
      <c r="CO312" s="46"/>
      <c r="CP312" s="46"/>
      <c r="CQ312" s="46"/>
      <c r="CR312" s="46"/>
      <c r="CS312" s="46"/>
      <c r="CT312" s="46"/>
      <c r="CU312" s="46"/>
      <c r="CV312" s="46"/>
      <c r="CW312" s="46"/>
      <c r="CX312" s="46"/>
      <c r="CY312" s="46"/>
      <c r="CZ312" s="46"/>
      <c r="DA312" s="46"/>
      <c r="DB312" s="46"/>
      <c r="DC312" s="46"/>
      <c r="DD312" s="46"/>
      <c r="DE312" s="46"/>
      <c r="DF312" s="46"/>
      <c r="DG312" s="46"/>
      <c r="DH312" s="46"/>
      <c r="DI312" s="46"/>
      <c r="DJ312" s="46"/>
      <c r="DK312" s="46"/>
      <c r="DL312" s="46"/>
      <c r="DM312" s="46"/>
      <c r="DN312" s="46"/>
      <c r="DO312" s="46"/>
      <c r="DP312" s="46"/>
      <c r="DQ312"/>
      <c r="DR312"/>
      <c r="DS312"/>
      <c r="DT312"/>
      <c r="DU312"/>
      <c r="DV312"/>
      <c r="DW312"/>
      <c r="DX312"/>
      <c r="DY312"/>
      <c r="DZ312"/>
      <c r="EA312"/>
      <c r="EB312"/>
      <c r="EC312"/>
      <c r="ED312"/>
      <c r="EE312"/>
      <c r="EF312"/>
      <c r="EG312"/>
      <c r="EH312"/>
      <c r="EI312"/>
      <c r="EJ312"/>
      <c r="EK312"/>
      <c r="EL312"/>
      <c r="EM312"/>
      <c r="EN312"/>
      <c r="EO312"/>
      <c r="EP312"/>
      <c r="EQ312"/>
      <c r="ER312"/>
      <c r="ES312"/>
      <c r="ET312"/>
      <c r="EU312"/>
      <c r="EV312"/>
      <c r="EW312"/>
      <c r="EX312"/>
      <c r="EY312"/>
      <c r="EZ312"/>
      <c r="FA312"/>
      <c r="FB312"/>
      <c r="FC312"/>
      <c r="FD312"/>
      <c r="FE312"/>
      <c r="FF312"/>
      <c r="FG312"/>
      <c r="FH312"/>
      <c r="FI312"/>
      <c r="FJ312"/>
      <c r="FK312"/>
      <c r="FL312"/>
      <c r="FM312"/>
      <c r="FN312"/>
      <c r="FO312"/>
      <c r="FP312"/>
      <c r="FQ312"/>
      <c r="FR312"/>
      <c r="FS312"/>
      <c r="FT312"/>
      <c r="FU312"/>
      <c r="FV312"/>
      <c r="FW312"/>
      <c r="FX312"/>
      <c r="FY312"/>
      <c r="FZ312"/>
      <c r="GA312"/>
      <c r="GB312"/>
      <c r="GC312"/>
      <c r="GD312"/>
      <c r="GE312"/>
      <c r="GF312"/>
      <c r="GG312"/>
      <c r="GH312"/>
      <c r="GI312"/>
      <c r="GJ312"/>
      <c r="GK312"/>
      <c r="GL312"/>
      <c r="GM312"/>
      <c r="GN312"/>
      <c r="GO312"/>
      <c r="GP312"/>
      <c r="GQ312"/>
      <c r="GR312"/>
      <c r="GS312"/>
      <c r="GT312"/>
      <c r="GU312"/>
      <c r="GV312"/>
      <c r="GW312"/>
      <c r="GX312"/>
      <c r="GY312"/>
      <c r="GZ312"/>
      <c r="HA312"/>
      <c r="HB312"/>
      <c r="HC312"/>
      <c r="HD312"/>
      <c r="HE312"/>
      <c r="HF312"/>
      <c r="HG312"/>
      <c r="HH312"/>
      <c r="HI312"/>
      <c r="HJ312"/>
      <c r="HK312"/>
      <c r="HL312"/>
      <c r="HM312"/>
      <c r="HN312"/>
      <c r="HO312"/>
      <c r="HP312"/>
      <c r="HQ312"/>
      <c r="HR312"/>
      <c r="HS312"/>
      <c r="HT312"/>
      <c r="HU312"/>
      <c r="HV312"/>
      <c r="HW312"/>
      <c r="HX312"/>
      <c r="HY312"/>
      <c r="HZ312"/>
      <c r="IA312"/>
      <c r="IB312"/>
      <c r="IC312"/>
      <c r="ID312"/>
      <c r="IE312"/>
      <c r="IF312"/>
      <c r="IG312"/>
      <c r="IH312"/>
      <c r="II312"/>
      <c r="IJ312"/>
      <c r="IK312"/>
      <c r="IL312"/>
      <c r="IM312"/>
      <c r="IN312"/>
      <c r="IO312"/>
      <c r="IP312"/>
      <c r="IQ312"/>
      <c r="IR312"/>
      <c r="IS312"/>
      <c r="IT312"/>
      <c r="IU312"/>
      <c r="IV312"/>
      <c r="IW312"/>
      <c r="IX312"/>
      <c r="IY312"/>
      <c r="IZ312"/>
      <c r="JA312"/>
      <c r="JB312"/>
      <c r="JC312"/>
      <c r="JD312"/>
      <c r="JE312"/>
      <c r="JF312"/>
      <c r="JG312"/>
      <c r="JH312"/>
      <c r="JI312"/>
      <c r="JJ312"/>
      <c r="JK312"/>
      <c r="JL312"/>
      <c r="JM312"/>
      <c r="JN312"/>
      <c r="JO312"/>
      <c r="JP312"/>
      <c r="JQ312"/>
      <c r="JR312"/>
      <c r="JS312"/>
      <c r="JT312"/>
      <c r="JU312"/>
      <c r="JV312"/>
      <c r="JW312"/>
      <c r="JX312"/>
      <c r="JY312"/>
      <c r="JZ312"/>
      <c r="KA312"/>
      <c r="KB312"/>
      <c r="KC312"/>
      <c r="KD312"/>
      <c r="KE312"/>
      <c r="KF312"/>
      <c r="KG312"/>
      <c r="KH312"/>
      <c r="KI312"/>
      <c r="KJ312"/>
      <c r="KK312"/>
      <c r="KL312"/>
      <c r="KM312"/>
      <c r="KN312"/>
      <c r="KO312"/>
      <c r="KP312"/>
      <c r="KQ312"/>
      <c r="KR312"/>
      <c r="KS312"/>
      <c r="KT312"/>
      <c r="KU312"/>
      <c r="KV312"/>
      <c r="KW312"/>
      <c r="KX312"/>
      <c r="KY312"/>
      <c r="KZ312"/>
      <c r="LA312"/>
      <c r="LB312"/>
      <c r="LC312"/>
      <c r="LD312"/>
      <c r="LE312"/>
      <c r="LF312"/>
      <c r="LG312"/>
      <c r="LH312"/>
      <c r="LI312"/>
      <c r="LJ312"/>
      <c r="LK312"/>
      <c r="LL312"/>
      <c r="LM312"/>
      <c r="LN312"/>
      <c r="LO312"/>
      <c r="LP312"/>
      <c r="LQ312"/>
      <c r="LR312"/>
      <c r="LS312"/>
      <c r="LT312"/>
      <c r="LU312"/>
      <c r="LV312"/>
      <c r="LW312"/>
      <c r="LX312"/>
      <c r="LY312"/>
      <c r="LZ312"/>
      <c r="MA312"/>
      <c r="MB312"/>
      <c r="MC312"/>
      <c r="MD312"/>
      <c r="ME312"/>
      <c r="MF312"/>
      <c r="MG312"/>
      <c r="MH312"/>
      <c r="MI312"/>
      <c r="MJ312"/>
      <c r="MK312"/>
      <c r="ML312"/>
      <c r="MM312"/>
      <c r="MN312"/>
      <c r="MO312"/>
      <c r="MP312"/>
      <c r="MQ312"/>
      <c r="MR312"/>
      <c r="MS312"/>
      <c r="MT312"/>
      <c r="MU312"/>
      <c r="MV312"/>
      <c r="MW312"/>
      <c r="MX312"/>
      <c r="MY312"/>
      <c r="MZ312"/>
      <c r="NA312"/>
      <c r="NB312"/>
      <c r="NC312"/>
      <c r="ND312"/>
      <c r="NE312"/>
      <c r="NF312"/>
      <c r="NG312"/>
      <c r="NH312"/>
      <c r="NI312"/>
      <c r="NJ312"/>
      <c r="NK312"/>
      <c r="NL312"/>
      <c r="NM312"/>
      <c r="NN312"/>
      <c r="NO312"/>
      <c r="NP312"/>
      <c r="NQ312"/>
      <c r="NR312"/>
      <c r="NS312"/>
      <c r="NT312"/>
      <c r="NU312"/>
      <c r="NV312"/>
      <c r="NW312"/>
      <c r="NX312"/>
      <c r="NY312"/>
      <c r="NZ312"/>
      <c r="OA312"/>
      <c r="OB312"/>
      <c r="OC312"/>
      <c r="OD312"/>
      <c r="OE312"/>
      <c r="OF312"/>
      <c r="OG312"/>
      <c r="OH312"/>
      <c r="OI312"/>
      <c r="OJ312"/>
      <c r="OK312"/>
      <c r="OL312"/>
      <c r="OM312"/>
      <c r="ON312"/>
      <c r="OO312"/>
      <c r="OP312"/>
      <c r="OQ312"/>
      <c r="OR312"/>
      <c r="OS312"/>
      <c r="OT312"/>
      <c r="OU312"/>
      <c r="OV312"/>
      <c r="OW312"/>
      <c r="OX312"/>
      <c r="OY312"/>
      <c r="OZ312"/>
      <c r="PA312"/>
      <c r="PB312"/>
      <c r="PC312"/>
      <c r="PD312"/>
      <c r="PE312"/>
      <c r="PF312"/>
      <c r="PG312"/>
      <c r="PH312"/>
      <c r="PI312"/>
      <c r="PJ312"/>
      <c r="PK312"/>
      <c r="PL312"/>
      <c r="PM312"/>
      <c r="PN312"/>
      <c r="PO312"/>
      <c r="PP312"/>
      <c r="PQ312"/>
      <c r="PR312"/>
      <c r="PS312"/>
      <c r="PT312"/>
      <c r="PU312"/>
      <c r="PV312"/>
      <c r="PW312"/>
      <c r="PX312"/>
      <c r="PY312"/>
      <c r="PZ312"/>
      <c r="QA312"/>
      <c r="QB312"/>
      <c r="QC312"/>
      <c r="QD312"/>
      <c r="QE312"/>
      <c r="QF312"/>
      <c r="QG312"/>
      <c r="QH312"/>
      <c r="QI312"/>
      <c r="QJ312"/>
      <c r="QK312"/>
      <c r="QL312"/>
      <c r="QM312"/>
      <c r="QN312"/>
      <c r="QO312"/>
      <c r="QP312"/>
      <c r="QQ312"/>
      <c r="QR312"/>
      <c r="QS312"/>
      <c r="QT312"/>
      <c r="QU312"/>
      <c r="QV312"/>
      <c r="QW312"/>
      <c r="QX312"/>
      <c r="QY312"/>
      <c r="QZ312"/>
      <c r="RA312"/>
      <c r="RB312"/>
      <c r="RC312"/>
      <c r="RD312"/>
      <c r="RE312"/>
      <c r="RF312"/>
      <c r="RG312"/>
      <c r="RH312"/>
      <c r="RI312"/>
      <c r="RJ312"/>
      <c r="RK312"/>
      <c r="RL312"/>
      <c r="RM312"/>
      <c r="RN312"/>
      <c r="RO312"/>
      <c r="RP312"/>
      <c r="RQ312"/>
      <c r="RR312"/>
      <c r="RS312"/>
      <c r="RT312"/>
      <c r="RU312"/>
      <c r="RV312"/>
      <c r="RW312"/>
      <c r="RX312"/>
      <c r="RY312"/>
      <c r="RZ312"/>
      <c r="SA312"/>
      <c r="SB312"/>
      <c r="SC312"/>
      <c r="SD312"/>
      <c r="SE312"/>
      <c r="SF312"/>
      <c r="SG312"/>
      <c r="SH312"/>
      <c r="SI312"/>
      <c r="SJ312"/>
      <c r="SK312"/>
      <c r="SL312"/>
      <c r="SM312"/>
      <c r="SN312"/>
      <c r="SO312"/>
      <c r="SP312"/>
      <c r="SQ312"/>
      <c r="SR312"/>
      <c r="SS312"/>
      <c r="ST312"/>
      <c r="SU312"/>
      <c r="SV312"/>
      <c r="SW312"/>
      <c r="SX312"/>
      <c r="SY312"/>
      <c r="SZ312"/>
      <c r="TA312"/>
      <c r="TB312"/>
      <c r="TC312"/>
      <c r="TD312"/>
      <c r="TE312"/>
      <c r="TF312"/>
      <c r="TG312"/>
      <c r="TH312"/>
      <c r="TI312"/>
      <c r="TJ312"/>
      <c r="TK312"/>
      <c r="TL312"/>
      <c r="TM312"/>
      <c r="TN312"/>
      <c r="TO312"/>
      <c r="TP312"/>
      <c r="TQ312"/>
      <c r="TR312"/>
      <c r="TS312"/>
      <c r="TT312"/>
      <c r="TU312"/>
      <c r="TV312"/>
      <c r="TW312"/>
      <c r="TX312"/>
      <c r="TY312"/>
      <c r="TZ312"/>
      <c r="UA312"/>
      <c r="UB312"/>
      <c r="UC312"/>
      <c r="UD312"/>
      <c r="UE312"/>
      <c r="UF312"/>
      <c r="UG312"/>
      <c r="UH312"/>
      <c r="UI312"/>
      <c r="UJ312"/>
      <c r="UK312"/>
      <c r="UL312"/>
      <c r="UM312"/>
      <c r="UN312"/>
      <c r="UO312"/>
      <c r="UP312"/>
      <c r="UQ312"/>
      <c r="UR312"/>
      <c r="US312"/>
      <c r="UT312"/>
      <c r="UU312"/>
      <c r="UV312"/>
      <c r="UW312"/>
      <c r="UX312"/>
      <c r="UY312"/>
      <c r="UZ312"/>
      <c r="VA312"/>
      <c r="VB312"/>
      <c r="VC312"/>
      <c r="VD312"/>
      <c r="VE312"/>
      <c r="VF312"/>
      <c r="VG312"/>
      <c r="VH312"/>
      <c r="VI312"/>
      <c r="VJ312"/>
      <c r="VK312"/>
      <c r="VL312"/>
      <c r="VM312"/>
      <c r="VN312"/>
      <c r="VO312"/>
      <c r="VP312"/>
      <c r="VQ312"/>
      <c r="VR312"/>
      <c r="VS312"/>
      <c r="VT312"/>
      <c r="VU312"/>
      <c r="VV312"/>
      <c r="VW312"/>
      <c r="VX312"/>
      <c r="VY312"/>
      <c r="VZ312"/>
      <c r="WA312"/>
      <c r="WB312"/>
      <c r="WC312"/>
      <c r="WD312"/>
      <c r="WE312"/>
      <c r="WF312"/>
      <c r="WG312"/>
      <c r="WH312"/>
      <c r="WI312"/>
      <c r="WJ312"/>
      <c r="WK312"/>
      <c r="WL312"/>
      <c r="WM312"/>
      <c r="WN312"/>
      <c r="WO312"/>
      <c r="WP312"/>
      <c r="WQ312"/>
      <c r="WR312"/>
      <c r="WS312"/>
      <c r="WT312"/>
      <c r="WU312"/>
      <c r="WV312"/>
      <c r="WW312"/>
      <c r="WX312"/>
      <c r="WY312"/>
      <c r="WZ312"/>
      <c r="XA312"/>
      <c r="XB312"/>
      <c r="XC312"/>
      <c r="XD312"/>
      <c r="XE312"/>
      <c r="XF312"/>
      <c r="XG312"/>
      <c r="XH312"/>
      <c r="XI312"/>
      <c r="XJ312"/>
      <c r="XK312"/>
      <c r="XL312"/>
      <c r="XM312"/>
      <c r="XN312"/>
      <c r="XO312"/>
      <c r="XP312"/>
      <c r="XQ312"/>
      <c r="XR312"/>
      <c r="XS312"/>
      <c r="XT312"/>
      <c r="XU312"/>
      <c r="XV312"/>
      <c r="XW312"/>
      <c r="XX312"/>
      <c r="XY312"/>
      <c r="XZ312"/>
      <c r="YA312"/>
      <c r="YB312"/>
      <c r="YC312"/>
      <c r="YD312"/>
      <c r="YE312"/>
      <c r="YF312"/>
      <c r="YG312"/>
      <c r="YH312"/>
      <c r="YI312"/>
      <c r="YJ312"/>
      <c r="YK312"/>
      <c r="YL312"/>
      <c r="YM312"/>
      <c r="YN312"/>
      <c r="YO312"/>
      <c r="YP312"/>
      <c r="YQ312"/>
      <c r="YR312"/>
      <c r="YS312"/>
      <c r="YT312"/>
      <c r="YU312"/>
      <c r="YV312"/>
      <c r="YW312"/>
      <c r="YX312"/>
      <c r="YY312"/>
      <c r="YZ312"/>
      <c r="ZA312"/>
      <c r="ZB312"/>
      <c r="ZC312"/>
      <c r="ZD312"/>
      <c r="ZE312"/>
      <c r="ZF312"/>
      <c r="ZG312"/>
      <c r="ZH312"/>
      <c r="ZI312"/>
      <c r="ZJ312"/>
      <c r="ZK312"/>
      <c r="ZL312"/>
      <c r="ZM312"/>
      <c r="ZN312"/>
      <c r="ZO312"/>
      <c r="ZP312"/>
      <c r="ZQ312"/>
      <c r="ZR312"/>
      <c r="ZS312"/>
      <c r="ZT312"/>
      <c r="ZU312"/>
      <c r="ZV312"/>
      <c r="ZW312"/>
      <c r="ZX312"/>
      <c r="ZY312"/>
      <c r="ZZ312" s="52"/>
      <c r="AAA312" s="192"/>
      <c r="AAD312" s="90"/>
      <c r="AAE312" s="520">
        <f>IF(AND(S.AC.InvolveMeeting5="Y",S.AC.CommitteeInvolved="Y",S.AC.Presentation5="Y"),1,0)</f>
        <v>0</v>
      </c>
      <c r="AAF312" s="190" t="s">
        <v>52</v>
      </c>
      <c r="AAG312" s="39"/>
      <c r="AAH312" s="39"/>
      <c r="AAI312" s="39"/>
      <c r="AAJ312" s="55"/>
      <c r="AAK312" s="55"/>
      <c r="AAL312" s="90"/>
    </row>
    <row r="313" spans="1:714" s="23" customFormat="1" ht="15" hidden="1" customHeight="1" outlineLevel="3">
      <c r="A313" s="171"/>
      <c r="B313" s="662" t="s">
        <v>156</v>
      </c>
      <c r="C313" s="362" t="s">
        <v>0</v>
      </c>
      <c r="D313" s="454"/>
      <c r="E313" s="442"/>
      <c r="F313" s="442"/>
      <c r="G313" s="442"/>
      <c r="H313" s="442"/>
      <c r="I313" s="244"/>
      <c r="J313" s="193"/>
      <c r="K313" s="193"/>
      <c r="L313" s="46"/>
      <c r="M313" s="46"/>
      <c r="N313" s="46"/>
      <c r="O313" s="46"/>
      <c r="P313" s="46"/>
      <c r="Q313" s="46"/>
      <c r="R313" s="46"/>
      <c r="S313" s="46"/>
      <c r="T313" s="46"/>
      <c r="U313" s="46"/>
      <c r="V313" s="46"/>
      <c r="W313" s="46"/>
      <c r="X313" s="46"/>
      <c r="Y313" s="46"/>
      <c r="Z313" s="46"/>
      <c r="AA313" s="46"/>
      <c r="AB313" s="46"/>
      <c r="AC313" s="46"/>
      <c r="AD313" s="46"/>
      <c r="AE313" s="46"/>
      <c r="AF313" s="46"/>
      <c r="AG313" s="46"/>
      <c r="AH313" s="46"/>
      <c r="AI313" s="46"/>
      <c r="AJ313" s="46"/>
      <c r="AK313" s="46"/>
      <c r="AL313" s="46"/>
      <c r="AM313" s="46"/>
      <c r="AN313" s="46"/>
      <c r="AO313" s="46"/>
      <c r="AP313" s="46"/>
      <c r="AQ313" s="46"/>
      <c r="AR313" s="46"/>
      <c r="AS313" s="46"/>
      <c r="AT313" s="46"/>
      <c r="AU313" s="46"/>
      <c r="AV313" s="46"/>
      <c r="AW313" s="46"/>
      <c r="AX313" s="46"/>
      <c r="AY313" s="46"/>
      <c r="AZ313" s="46"/>
      <c r="BA313" s="46"/>
      <c r="BB313" s="46"/>
      <c r="BC313" s="46"/>
      <c r="BD313" s="46"/>
      <c r="BE313" s="46"/>
      <c r="BF313" s="46"/>
      <c r="BG313" s="46"/>
      <c r="BH313" s="46"/>
      <c r="BI313" s="46"/>
      <c r="BJ313" s="46"/>
      <c r="BK313" s="46"/>
      <c r="BL313" s="46"/>
      <c r="BM313" s="46"/>
      <c r="BN313" s="46"/>
      <c r="BO313" s="46"/>
      <c r="BP313" s="46"/>
      <c r="BQ313" s="46"/>
      <c r="BR313" s="46"/>
      <c r="BS313" s="46"/>
      <c r="BT313" s="46"/>
      <c r="BU313" s="46"/>
      <c r="BV313" s="46"/>
      <c r="BW313" s="46"/>
      <c r="BX313" s="46"/>
      <c r="BY313" s="46"/>
      <c r="BZ313" s="46"/>
      <c r="CA313" s="46"/>
      <c r="CB313" s="46"/>
      <c r="CC313" s="46"/>
      <c r="CD313" s="46"/>
      <c r="CE313" s="46"/>
      <c r="CF313" s="46"/>
      <c r="CG313" s="46"/>
      <c r="CH313" s="46"/>
      <c r="CI313" s="46"/>
      <c r="CJ313" s="46"/>
      <c r="CK313" s="46"/>
      <c r="CL313" s="46"/>
      <c r="CM313" s="46"/>
      <c r="CN313" s="46"/>
      <c r="CO313" s="46"/>
      <c r="CP313" s="46"/>
      <c r="CQ313" s="46"/>
      <c r="CR313" s="46"/>
      <c r="CS313" s="46"/>
      <c r="CT313" s="46"/>
      <c r="CU313" s="46"/>
      <c r="CV313" s="46"/>
      <c r="CW313" s="46"/>
      <c r="CX313" s="46"/>
      <c r="CY313" s="46"/>
      <c r="CZ313" s="46"/>
      <c r="DA313" s="46"/>
      <c r="DB313" s="46"/>
      <c r="DC313" s="46"/>
      <c r="DD313" s="46"/>
      <c r="DE313" s="46"/>
      <c r="DF313" s="46"/>
      <c r="DG313" s="46"/>
      <c r="DH313" s="46"/>
      <c r="DI313" s="46"/>
      <c r="DJ313" s="46"/>
      <c r="DK313" s="46"/>
      <c r="DL313" s="46"/>
      <c r="DM313" s="46"/>
      <c r="DN313" s="46"/>
      <c r="DO313" s="46"/>
      <c r="DP313" s="46"/>
      <c r="DQ313"/>
      <c r="DR313"/>
      <c r="DS313"/>
      <c r="DT313"/>
      <c r="DU313"/>
      <c r="DV313"/>
      <c r="DW313"/>
      <c r="DX313"/>
      <c r="DY313"/>
      <c r="DZ313"/>
      <c r="EA313"/>
      <c r="EB313"/>
      <c r="EC313"/>
      <c r="ED313"/>
      <c r="EE313"/>
      <c r="EF313"/>
      <c r="EG313"/>
      <c r="EH313"/>
      <c r="EI313"/>
      <c r="EJ313"/>
      <c r="EK313"/>
      <c r="EL313"/>
      <c r="EM313"/>
      <c r="EN313"/>
      <c r="EO313"/>
      <c r="EP313"/>
      <c r="EQ313"/>
      <c r="ER313"/>
      <c r="ES313"/>
      <c r="ET313"/>
      <c r="EU313"/>
      <c r="EV313"/>
      <c r="EW313"/>
      <c r="EX313"/>
      <c r="EY313"/>
      <c r="EZ313"/>
      <c r="FA313"/>
      <c r="FB313"/>
      <c r="FC313"/>
      <c r="FD313"/>
      <c r="FE313"/>
      <c r="FF313"/>
      <c r="FG313"/>
      <c r="FH313"/>
      <c r="FI313"/>
      <c r="FJ313"/>
      <c r="FK313"/>
      <c r="FL313"/>
      <c r="FM313"/>
      <c r="FN313"/>
      <c r="FO313"/>
      <c r="FP313"/>
      <c r="FQ313"/>
      <c r="FR313"/>
      <c r="FS313"/>
      <c r="FT313"/>
      <c r="FU313"/>
      <c r="FV313"/>
      <c r="FW313"/>
      <c r="FX313"/>
      <c r="FY313"/>
      <c r="FZ313"/>
      <c r="GA313"/>
      <c r="GB313"/>
      <c r="GC313"/>
      <c r="GD313"/>
      <c r="GE313"/>
      <c r="GF313"/>
      <c r="GG313"/>
      <c r="GH313"/>
      <c r="GI313"/>
      <c r="GJ313"/>
      <c r="GK313"/>
      <c r="GL313"/>
      <c r="GM313"/>
      <c r="GN313"/>
      <c r="GO313"/>
      <c r="GP313"/>
      <c r="GQ313"/>
      <c r="GR313"/>
      <c r="GS313"/>
      <c r="GT313"/>
      <c r="GU313"/>
      <c r="GV313"/>
      <c r="GW313"/>
      <c r="GX313"/>
      <c r="GY313"/>
      <c r="GZ313"/>
      <c r="HA313"/>
      <c r="HB313"/>
      <c r="HC313"/>
      <c r="HD313"/>
      <c r="HE313"/>
      <c r="HF313"/>
      <c r="HG313"/>
      <c r="HH313"/>
      <c r="HI313"/>
      <c r="HJ313"/>
      <c r="HK313"/>
      <c r="HL313"/>
      <c r="HM313"/>
      <c r="HN313"/>
      <c r="HO313"/>
      <c r="HP313"/>
      <c r="HQ313"/>
      <c r="HR313"/>
      <c r="HS313"/>
      <c r="HT313"/>
      <c r="HU313"/>
      <c r="HV313"/>
      <c r="HW313"/>
      <c r="HX313"/>
      <c r="HY313"/>
      <c r="HZ313"/>
      <c r="IA313"/>
      <c r="IB313"/>
      <c r="IC313"/>
      <c r="ID313"/>
      <c r="IE313"/>
      <c r="IF313"/>
      <c r="IG313"/>
      <c r="IH313"/>
      <c r="II313"/>
      <c r="IJ313"/>
      <c r="IK313"/>
      <c r="IL313"/>
      <c r="IM313"/>
      <c r="IN313"/>
      <c r="IO313"/>
      <c r="IP313"/>
      <c r="IQ313"/>
      <c r="IR313"/>
      <c r="IS313"/>
      <c r="IT313"/>
      <c r="IU313"/>
      <c r="IV313"/>
      <c r="IW313"/>
      <c r="IX313"/>
      <c r="IY313"/>
      <c r="IZ313"/>
      <c r="JA313"/>
      <c r="JB313"/>
      <c r="JC313"/>
      <c r="JD313"/>
      <c r="JE313"/>
      <c r="JF313"/>
      <c r="JG313"/>
      <c r="JH313"/>
      <c r="JI313"/>
      <c r="JJ313"/>
      <c r="JK313"/>
      <c r="JL313"/>
      <c r="JM313"/>
      <c r="JN313"/>
      <c r="JO313"/>
      <c r="JP313"/>
      <c r="JQ313"/>
      <c r="JR313"/>
      <c r="JS313"/>
      <c r="JT313"/>
      <c r="JU313"/>
      <c r="JV313"/>
      <c r="JW313"/>
      <c r="JX313"/>
      <c r="JY313"/>
      <c r="JZ313"/>
      <c r="KA313"/>
      <c r="KB313"/>
      <c r="KC313"/>
      <c r="KD313"/>
      <c r="KE313"/>
      <c r="KF313"/>
      <c r="KG313"/>
      <c r="KH313"/>
      <c r="KI313"/>
      <c r="KJ313"/>
      <c r="KK313"/>
      <c r="KL313"/>
      <c r="KM313"/>
      <c r="KN313"/>
      <c r="KO313"/>
      <c r="KP313"/>
      <c r="KQ313"/>
      <c r="KR313"/>
      <c r="KS313"/>
      <c r="KT313"/>
      <c r="KU313"/>
      <c r="KV313"/>
      <c r="KW313"/>
      <c r="KX313"/>
      <c r="KY313"/>
      <c r="KZ313"/>
      <c r="LA313"/>
      <c r="LB313"/>
      <c r="LC313"/>
      <c r="LD313"/>
      <c r="LE313"/>
      <c r="LF313"/>
      <c r="LG313"/>
      <c r="LH313"/>
      <c r="LI313"/>
      <c r="LJ313"/>
      <c r="LK313"/>
      <c r="LL313"/>
      <c r="LM313"/>
      <c r="LN313"/>
      <c r="LO313"/>
      <c r="LP313"/>
      <c r="LQ313"/>
      <c r="LR313"/>
      <c r="LS313"/>
      <c r="LT313"/>
      <c r="LU313"/>
      <c r="LV313"/>
      <c r="LW313"/>
      <c r="LX313"/>
      <c r="LY313"/>
      <c r="LZ313"/>
      <c r="MA313"/>
      <c r="MB313"/>
      <c r="MC313"/>
      <c r="MD313"/>
      <c r="ME313"/>
      <c r="MF313"/>
      <c r="MG313"/>
      <c r="MH313"/>
      <c r="MI313"/>
      <c r="MJ313"/>
      <c r="MK313"/>
      <c r="ML313"/>
      <c r="MM313"/>
      <c r="MN313"/>
      <c r="MO313"/>
      <c r="MP313"/>
      <c r="MQ313"/>
      <c r="MR313"/>
      <c r="MS313"/>
      <c r="MT313"/>
      <c r="MU313"/>
      <c r="MV313"/>
      <c r="MW313"/>
      <c r="MX313"/>
      <c r="MY313"/>
      <c r="MZ313"/>
      <c r="NA313"/>
      <c r="NB313"/>
      <c r="NC313"/>
      <c r="ND313"/>
      <c r="NE313"/>
      <c r="NF313"/>
      <c r="NG313"/>
      <c r="NH313"/>
      <c r="NI313"/>
      <c r="NJ313"/>
      <c r="NK313"/>
      <c r="NL313"/>
      <c r="NM313"/>
      <c r="NN313"/>
      <c r="NO313"/>
      <c r="NP313"/>
      <c r="NQ313"/>
      <c r="NR313"/>
      <c r="NS313"/>
      <c r="NT313"/>
      <c r="NU313"/>
      <c r="NV313"/>
      <c r="NW313"/>
      <c r="NX313"/>
      <c r="NY313"/>
      <c r="NZ313"/>
      <c r="OA313"/>
      <c r="OB313"/>
      <c r="OC313"/>
      <c r="OD313"/>
      <c r="OE313"/>
      <c r="OF313"/>
      <c r="OG313"/>
      <c r="OH313"/>
      <c r="OI313"/>
      <c r="OJ313"/>
      <c r="OK313"/>
      <c r="OL313"/>
      <c r="OM313"/>
      <c r="ON313"/>
      <c r="OO313"/>
      <c r="OP313"/>
      <c r="OQ313"/>
      <c r="OR313"/>
      <c r="OS313"/>
      <c r="OT313"/>
      <c r="OU313"/>
      <c r="OV313"/>
      <c r="OW313"/>
      <c r="OX313"/>
      <c r="OY313"/>
      <c r="OZ313"/>
      <c r="PA313"/>
      <c r="PB313"/>
      <c r="PC313"/>
      <c r="PD313"/>
      <c r="PE313"/>
      <c r="PF313"/>
      <c r="PG313"/>
      <c r="PH313"/>
      <c r="PI313"/>
      <c r="PJ313"/>
      <c r="PK313"/>
      <c r="PL313"/>
      <c r="PM313"/>
      <c r="PN313"/>
      <c r="PO313"/>
      <c r="PP313"/>
      <c r="PQ313"/>
      <c r="PR313"/>
      <c r="PS313"/>
      <c r="PT313"/>
      <c r="PU313"/>
      <c r="PV313"/>
      <c r="PW313"/>
      <c r="PX313"/>
      <c r="PY313"/>
      <c r="PZ313"/>
      <c r="QA313"/>
      <c r="QB313"/>
      <c r="QC313"/>
      <c r="QD313"/>
      <c r="QE313"/>
      <c r="QF313"/>
      <c r="QG313"/>
      <c r="QH313"/>
      <c r="QI313"/>
      <c r="QJ313"/>
      <c r="QK313"/>
      <c r="QL313"/>
      <c r="QM313"/>
      <c r="QN313"/>
      <c r="QO313"/>
      <c r="QP313"/>
      <c r="QQ313"/>
      <c r="QR313"/>
      <c r="QS313"/>
      <c r="QT313"/>
      <c r="QU313"/>
      <c r="QV313"/>
      <c r="QW313"/>
      <c r="QX313"/>
      <c r="QY313"/>
      <c r="QZ313"/>
      <c r="RA313"/>
      <c r="RB313"/>
      <c r="RC313"/>
      <c r="RD313"/>
      <c r="RE313"/>
      <c r="RF313"/>
      <c r="RG313"/>
      <c r="RH313"/>
      <c r="RI313"/>
      <c r="RJ313"/>
      <c r="RK313"/>
      <c r="RL313"/>
      <c r="RM313"/>
      <c r="RN313"/>
      <c r="RO313"/>
      <c r="RP313"/>
      <c r="RQ313"/>
      <c r="RR313"/>
      <c r="RS313"/>
      <c r="RT313"/>
      <c r="RU313"/>
      <c r="RV313"/>
      <c r="RW313"/>
      <c r="RX313"/>
      <c r="RY313"/>
      <c r="RZ313"/>
      <c r="SA313"/>
      <c r="SB313"/>
      <c r="SC313"/>
      <c r="SD313"/>
      <c r="SE313"/>
      <c r="SF313"/>
      <c r="SG313"/>
      <c r="SH313"/>
      <c r="SI313"/>
      <c r="SJ313"/>
      <c r="SK313"/>
      <c r="SL313"/>
      <c r="SM313"/>
      <c r="SN313"/>
      <c r="SO313"/>
      <c r="SP313"/>
      <c r="SQ313"/>
      <c r="SR313"/>
      <c r="SS313"/>
      <c r="ST313"/>
      <c r="SU313"/>
      <c r="SV313"/>
      <c r="SW313"/>
      <c r="SX313"/>
      <c r="SY313"/>
      <c r="SZ313"/>
      <c r="TA313"/>
      <c r="TB313"/>
      <c r="TC313"/>
      <c r="TD313"/>
      <c r="TE313"/>
      <c r="TF313"/>
      <c r="TG313"/>
      <c r="TH313"/>
      <c r="TI313"/>
      <c r="TJ313"/>
      <c r="TK313"/>
      <c r="TL313"/>
      <c r="TM313"/>
      <c r="TN313"/>
      <c r="TO313"/>
      <c r="TP313"/>
      <c r="TQ313"/>
      <c r="TR313"/>
      <c r="TS313"/>
      <c r="TT313"/>
      <c r="TU313"/>
      <c r="TV313"/>
      <c r="TW313"/>
      <c r="TX313"/>
      <c r="TY313"/>
      <c r="TZ313"/>
      <c r="UA313"/>
      <c r="UB313"/>
      <c r="UC313"/>
      <c r="UD313"/>
      <c r="UE313"/>
      <c r="UF313"/>
      <c r="UG313"/>
      <c r="UH313"/>
      <c r="UI313"/>
      <c r="UJ313"/>
      <c r="UK313"/>
      <c r="UL313"/>
      <c r="UM313"/>
      <c r="UN313"/>
      <c r="UO313"/>
      <c r="UP313"/>
      <c r="UQ313"/>
      <c r="UR313"/>
      <c r="US313"/>
      <c r="UT313"/>
      <c r="UU313"/>
      <c r="UV313"/>
      <c r="UW313"/>
      <c r="UX313"/>
      <c r="UY313"/>
      <c r="UZ313"/>
      <c r="VA313"/>
      <c r="VB313"/>
      <c r="VC313"/>
      <c r="VD313"/>
      <c r="VE313"/>
      <c r="VF313"/>
      <c r="VG313"/>
      <c r="VH313"/>
      <c r="VI313"/>
      <c r="VJ313"/>
      <c r="VK313"/>
      <c r="VL313"/>
      <c r="VM313"/>
      <c r="VN313"/>
      <c r="VO313"/>
      <c r="VP313"/>
      <c r="VQ313"/>
      <c r="VR313"/>
      <c r="VS313"/>
      <c r="VT313"/>
      <c r="VU313"/>
      <c r="VV313"/>
      <c r="VW313"/>
      <c r="VX313"/>
      <c r="VY313"/>
      <c r="VZ313"/>
      <c r="WA313"/>
      <c r="WB313"/>
      <c r="WC313"/>
      <c r="WD313"/>
      <c r="WE313"/>
      <c r="WF313"/>
      <c r="WG313"/>
      <c r="WH313"/>
      <c r="WI313"/>
      <c r="WJ313"/>
      <c r="WK313"/>
      <c r="WL313"/>
      <c r="WM313"/>
      <c r="WN313"/>
      <c r="WO313"/>
      <c r="WP313"/>
      <c r="WQ313"/>
      <c r="WR313"/>
      <c r="WS313"/>
      <c r="WT313"/>
      <c r="WU313"/>
      <c r="WV313"/>
      <c r="WW313"/>
      <c r="WX313"/>
      <c r="WY313"/>
      <c r="WZ313"/>
      <c r="XA313"/>
      <c r="XB313"/>
      <c r="XC313"/>
      <c r="XD313"/>
      <c r="XE313"/>
      <c r="XF313"/>
      <c r="XG313"/>
      <c r="XH313"/>
      <c r="XI313"/>
      <c r="XJ313"/>
      <c r="XK313"/>
      <c r="XL313"/>
      <c r="XM313"/>
      <c r="XN313"/>
      <c r="XO313"/>
      <c r="XP313"/>
      <c r="XQ313"/>
      <c r="XR313"/>
      <c r="XS313"/>
      <c r="XT313"/>
      <c r="XU313"/>
      <c r="XV313"/>
      <c r="XW313"/>
      <c r="XX313"/>
      <c r="XY313"/>
      <c r="XZ313"/>
      <c r="YA313"/>
      <c r="YB313"/>
      <c r="YC313"/>
      <c r="YD313"/>
      <c r="YE313"/>
      <c r="YF313"/>
      <c r="YG313"/>
      <c r="YH313"/>
      <c r="YI313"/>
      <c r="YJ313"/>
      <c r="YK313"/>
      <c r="YL313"/>
      <c r="YM313"/>
      <c r="YN313"/>
      <c r="YO313"/>
      <c r="YP313"/>
      <c r="YQ313"/>
      <c r="YR313"/>
      <c r="YS313"/>
      <c r="YT313"/>
      <c r="YU313"/>
      <c r="YV313"/>
      <c r="YW313"/>
      <c r="YX313"/>
      <c r="YY313"/>
      <c r="YZ313"/>
      <c r="ZA313"/>
      <c r="ZB313"/>
      <c r="ZC313"/>
      <c r="ZD313"/>
      <c r="ZE313"/>
      <c r="ZF313"/>
      <c r="ZG313"/>
      <c r="ZH313"/>
      <c r="ZI313"/>
      <c r="ZJ313"/>
      <c r="ZK313"/>
      <c r="ZL313"/>
      <c r="ZM313"/>
      <c r="ZN313"/>
      <c r="ZO313"/>
      <c r="ZP313"/>
      <c r="ZQ313"/>
      <c r="ZR313"/>
      <c r="ZS313"/>
      <c r="ZT313"/>
      <c r="ZU313"/>
      <c r="ZV313"/>
      <c r="ZW313"/>
      <c r="ZX313"/>
      <c r="ZY313"/>
      <c r="ZZ313" s="52"/>
      <c r="AAA313" s="192"/>
      <c r="AAD313" s="90"/>
      <c r="AAE313" s="520">
        <f t="shared" ref="AAE313:AAE319" si="257">IF(AND(S.AC.InvolveMeeting1="Y",S.AC.CommitteeInvolved="Y",S.AC.Presentation1="Y"),1,0)</f>
        <v>0</v>
      </c>
      <c r="AAF313" s="190" t="s">
        <v>52</v>
      </c>
      <c r="AAG313" s="39"/>
      <c r="AAH313" s="39"/>
      <c r="AAI313" s="60"/>
      <c r="AAJ313" s="55"/>
      <c r="AAK313" s="55"/>
      <c r="AAL313" s="90"/>
    </row>
    <row r="314" spans="1:714" s="23" customFormat="1" ht="15" hidden="1" customHeight="1" outlineLevel="3">
      <c r="A314" s="171"/>
      <c r="B314" s="663" t="str">
        <f>AAK314</f>
        <v>* drafts optional AC.PRESENTATION.01.16.00</v>
      </c>
      <c r="C314" s="790" t="str">
        <f>HYPERLINK("http://deq05/intranet/communication/docs/DEQAgencyTemplate1.potx","i")</f>
        <v>i</v>
      </c>
      <c r="D314" s="511"/>
      <c r="E314" s="342">
        <f>NETWORKDAYS(G314,H314,S.DDL_DEQClosed)</f>
        <v>1</v>
      </c>
      <c r="F314" s="457">
        <f ca="1">IF(YEAR(H314)&gt;2000,NETWORKDAYS(TODAY(),H314,S.DDL_DEQClosed),0)</f>
        <v>0</v>
      </c>
      <c r="G314" s="451">
        <f t="shared" ref="G314" si="258">AAG314</f>
        <v>2</v>
      </c>
      <c r="H314" s="343">
        <f>AAH314</f>
        <v>2</v>
      </c>
      <c r="I314" s="244"/>
      <c r="J314" s="193"/>
      <c r="K314" s="193"/>
      <c r="L314" s="46"/>
      <c r="M314" s="46"/>
      <c r="N314" s="46"/>
      <c r="O314" s="46"/>
      <c r="P314" s="46"/>
      <c r="Q314" s="46"/>
      <c r="R314" s="46"/>
      <c r="S314" s="46"/>
      <c r="T314" s="46"/>
      <c r="U314" s="46"/>
      <c r="V314" s="46"/>
      <c r="W314" s="46"/>
      <c r="X314" s="46"/>
      <c r="Y314" s="46"/>
      <c r="Z314" s="46"/>
      <c r="AA314" s="46"/>
      <c r="AB314" s="46"/>
      <c r="AC314" s="46"/>
      <c r="AD314" s="46"/>
      <c r="AE314" s="46"/>
      <c r="AF314" s="46"/>
      <c r="AG314" s="46"/>
      <c r="AH314" s="46"/>
      <c r="AI314" s="46"/>
      <c r="AJ314" s="46"/>
      <c r="AK314" s="46"/>
      <c r="AL314" s="46"/>
      <c r="AM314" s="46"/>
      <c r="AN314" s="46"/>
      <c r="AO314" s="46"/>
      <c r="AP314" s="46"/>
      <c r="AQ314" s="46"/>
      <c r="AR314" s="46"/>
      <c r="AS314" s="46"/>
      <c r="AT314" s="46"/>
      <c r="AU314" s="46"/>
      <c r="AV314" s="46"/>
      <c r="AW314" s="46"/>
      <c r="AX314" s="46"/>
      <c r="AY314" s="46"/>
      <c r="AZ314" s="46"/>
      <c r="BA314" s="46"/>
      <c r="BB314" s="46"/>
      <c r="BC314" s="46"/>
      <c r="BD314" s="46"/>
      <c r="BE314" s="46"/>
      <c r="BF314" s="46"/>
      <c r="BG314" s="46"/>
      <c r="BH314" s="46"/>
      <c r="BI314" s="46"/>
      <c r="BJ314" s="46"/>
      <c r="BK314" s="46"/>
      <c r="BL314" s="46"/>
      <c r="BM314" s="46"/>
      <c r="BN314" s="46"/>
      <c r="BO314" s="46"/>
      <c r="BP314" s="46"/>
      <c r="BQ314" s="46"/>
      <c r="BR314" s="46"/>
      <c r="BS314" s="46"/>
      <c r="BT314" s="46"/>
      <c r="BU314" s="46"/>
      <c r="BV314" s="46"/>
      <c r="BW314" s="46"/>
      <c r="BX314" s="46"/>
      <c r="BY314" s="46"/>
      <c r="BZ314" s="46"/>
      <c r="CA314" s="46"/>
      <c r="CB314" s="46"/>
      <c r="CC314" s="46"/>
      <c r="CD314" s="46"/>
      <c r="CE314" s="46"/>
      <c r="CF314" s="46"/>
      <c r="CG314" s="46"/>
      <c r="CH314" s="46"/>
      <c r="CI314" s="46"/>
      <c r="CJ314" s="46"/>
      <c r="CK314" s="46"/>
      <c r="CL314" s="46"/>
      <c r="CM314" s="46"/>
      <c r="CN314" s="46"/>
      <c r="CO314" s="46"/>
      <c r="CP314" s="46"/>
      <c r="CQ314" s="46"/>
      <c r="CR314" s="46"/>
      <c r="CS314" s="46"/>
      <c r="CT314" s="46"/>
      <c r="CU314" s="46"/>
      <c r="CV314" s="46"/>
      <c r="CW314" s="46"/>
      <c r="CX314" s="46"/>
      <c r="CY314" s="46"/>
      <c r="CZ314" s="46"/>
      <c r="DA314" s="46"/>
      <c r="DB314" s="46"/>
      <c r="DC314" s="46"/>
      <c r="DD314" s="46"/>
      <c r="DE314" s="46"/>
      <c r="DF314" s="46"/>
      <c r="DG314" s="46"/>
      <c r="DH314" s="46"/>
      <c r="DI314" s="46"/>
      <c r="DJ314" s="46"/>
      <c r="DK314" s="46"/>
      <c r="DL314" s="46"/>
      <c r="DM314" s="46"/>
      <c r="DN314" s="46"/>
      <c r="DO314" s="46"/>
      <c r="DP314" s="46"/>
      <c r="DQ314"/>
      <c r="DR314"/>
      <c r="DS314"/>
      <c r="DT314"/>
      <c r="DU314"/>
      <c r="DV314"/>
      <c r="DW314"/>
      <c r="DX314"/>
      <c r="DY314"/>
      <c r="DZ314"/>
      <c r="EA314"/>
      <c r="EB314"/>
      <c r="EC314"/>
      <c r="ED314"/>
      <c r="EE314"/>
      <c r="EF314"/>
      <c r="EG314"/>
      <c r="EH314"/>
      <c r="EI314"/>
      <c r="EJ314"/>
      <c r="EK314"/>
      <c r="EL314"/>
      <c r="EM314"/>
      <c r="EN314"/>
      <c r="EO314"/>
      <c r="EP314"/>
      <c r="EQ314"/>
      <c r="ER314"/>
      <c r="ES314"/>
      <c r="ET314"/>
      <c r="EU314"/>
      <c r="EV314"/>
      <c r="EW314"/>
      <c r="EX314"/>
      <c r="EY314"/>
      <c r="EZ314"/>
      <c r="FA314"/>
      <c r="FB314"/>
      <c r="FC314"/>
      <c r="FD314"/>
      <c r="FE314"/>
      <c r="FF314"/>
      <c r="FG314"/>
      <c r="FH314"/>
      <c r="FI314"/>
      <c r="FJ314"/>
      <c r="FK314"/>
      <c r="FL314"/>
      <c r="FM314"/>
      <c r="FN314"/>
      <c r="FO314"/>
      <c r="FP314"/>
      <c r="FQ314"/>
      <c r="FR314"/>
      <c r="FS314"/>
      <c r="FT314"/>
      <c r="FU314"/>
      <c r="FV314"/>
      <c r="FW314"/>
      <c r="FX314"/>
      <c r="FY314"/>
      <c r="FZ314"/>
      <c r="GA314"/>
      <c r="GB314"/>
      <c r="GC314"/>
      <c r="GD314"/>
      <c r="GE314"/>
      <c r="GF314"/>
      <c r="GG314"/>
      <c r="GH314"/>
      <c r="GI314"/>
      <c r="GJ314"/>
      <c r="GK314"/>
      <c r="GL314"/>
      <c r="GM314"/>
      <c r="GN314"/>
      <c r="GO314"/>
      <c r="GP314"/>
      <c r="GQ314"/>
      <c r="GR314"/>
      <c r="GS314"/>
      <c r="GT314"/>
      <c r="GU314"/>
      <c r="GV314"/>
      <c r="GW314"/>
      <c r="GX314"/>
      <c r="GY314"/>
      <c r="GZ314"/>
      <c r="HA314"/>
      <c r="HB314"/>
      <c r="HC314"/>
      <c r="HD314"/>
      <c r="HE314"/>
      <c r="HF314"/>
      <c r="HG314"/>
      <c r="HH314"/>
      <c r="HI314"/>
      <c r="HJ314"/>
      <c r="HK314"/>
      <c r="HL314"/>
      <c r="HM314"/>
      <c r="HN314"/>
      <c r="HO314"/>
      <c r="HP314"/>
      <c r="HQ314"/>
      <c r="HR314"/>
      <c r="HS314"/>
      <c r="HT314"/>
      <c r="HU314"/>
      <c r="HV314"/>
      <c r="HW314"/>
      <c r="HX314"/>
      <c r="HY314"/>
      <c r="HZ314"/>
      <c r="IA314"/>
      <c r="IB314"/>
      <c r="IC314"/>
      <c r="ID314"/>
      <c r="IE314"/>
      <c r="IF314"/>
      <c r="IG314"/>
      <c r="IH314"/>
      <c r="II314"/>
      <c r="IJ314"/>
      <c r="IK314"/>
      <c r="IL314"/>
      <c r="IM314"/>
      <c r="IN314"/>
      <c r="IO314"/>
      <c r="IP314"/>
      <c r="IQ314"/>
      <c r="IR314"/>
      <c r="IS314"/>
      <c r="IT314"/>
      <c r="IU314"/>
      <c r="IV314"/>
      <c r="IW314"/>
      <c r="IX314"/>
      <c r="IY314"/>
      <c r="IZ314"/>
      <c r="JA314"/>
      <c r="JB314"/>
      <c r="JC314"/>
      <c r="JD314"/>
      <c r="JE314"/>
      <c r="JF314"/>
      <c r="JG314"/>
      <c r="JH314"/>
      <c r="JI314"/>
      <c r="JJ314"/>
      <c r="JK314"/>
      <c r="JL314"/>
      <c r="JM314"/>
      <c r="JN314"/>
      <c r="JO314"/>
      <c r="JP314"/>
      <c r="JQ314"/>
      <c r="JR314"/>
      <c r="JS314"/>
      <c r="JT314"/>
      <c r="JU314"/>
      <c r="JV314"/>
      <c r="JW314"/>
      <c r="JX314"/>
      <c r="JY314"/>
      <c r="JZ314"/>
      <c r="KA314"/>
      <c r="KB314"/>
      <c r="KC314"/>
      <c r="KD314"/>
      <c r="KE314"/>
      <c r="KF314"/>
      <c r="KG314"/>
      <c r="KH314"/>
      <c r="KI314"/>
      <c r="KJ314"/>
      <c r="KK314"/>
      <c r="KL314"/>
      <c r="KM314"/>
      <c r="KN314"/>
      <c r="KO314"/>
      <c r="KP314"/>
      <c r="KQ314"/>
      <c r="KR314"/>
      <c r="KS314"/>
      <c r="KT314"/>
      <c r="KU314"/>
      <c r="KV314"/>
      <c r="KW314"/>
      <c r="KX314"/>
      <c r="KY314"/>
      <c r="KZ314"/>
      <c r="LA314"/>
      <c r="LB314"/>
      <c r="LC314"/>
      <c r="LD314"/>
      <c r="LE314"/>
      <c r="LF314"/>
      <c r="LG314"/>
      <c r="LH314"/>
      <c r="LI314"/>
      <c r="LJ314"/>
      <c r="LK314"/>
      <c r="LL314"/>
      <c r="LM314"/>
      <c r="LN314"/>
      <c r="LO314"/>
      <c r="LP314"/>
      <c r="LQ314"/>
      <c r="LR314"/>
      <c r="LS314"/>
      <c r="LT314"/>
      <c r="LU314"/>
      <c r="LV314"/>
      <c r="LW314"/>
      <c r="LX314"/>
      <c r="LY314"/>
      <c r="LZ314"/>
      <c r="MA314"/>
      <c r="MB314"/>
      <c r="MC314"/>
      <c r="MD314"/>
      <c r="ME314"/>
      <c r="MF314"/>
      <c r="MG314"/>
      <c r="MH314"/>
      <c r="MI314"/>
      <c r="MJ314"/>
      <c r="MK314"/>
      <c r="ML314"/>
      <c r="MM314"/>
      <c r="MN314"/>
      <c r="MO314"/>
      <c r="MP314"/>
      <c r="MQ314"/>
      <c r="MR314"/>
      <c r="MS314"/>
      <c r="MT314"/>
      <c r="MU314"/>
      <c r="MV314"/>
      <c r="MW314"/>
      <c r="MX314"/>
      <c r="MY314"/>
      <c r="MZ314"/>
      <c r="NA314"/>
      <c r="NB314"/>
      <c r="NC314"/>
      <c r="ND314"/>
      <c r="NE314"/>
      <c r="NF314"/>
      <c r="NG314"/>
      <c r="NH314"/>
      <c r="NI314"/>
      <c r="NJ314"/>
      <c r="NK314"/>
      <c r="NL314"/>
      <c r="NM314"/>
      <c r="NN314"/>
      <c r="NO314"/>
      <c r="NP314"/>
      <c r="NQ314"/>
      <c r="NR314"/>
      <c r="NS314"/>
      <c r="NT314"/>
      <c r="NU314"/>
      <c r="NV314"/>
      <c r="NW314"/>
      <c r="NX314"/>
      <c r="NY314"/>
      <c r="NZ314"/>
      <c r="OA314"/>
      <c r="OB314"/>
      <c r="OC314"/>
      <c r="OD314"/>
      <c r="OE314"/>
      <c r="OF314"/>
      <c r="OG314"/>
      <c r="OH314"/>
      <c r="OI314"/>
      <c r="OJ314"/>
      <c r="OK314"/>
      <c r="OL314"/>
      <c r="OM314"/>
      <c r="ON314"/>
      <c r="OO314"/>
      <c r="OP314"/>
      <c r="OQ314"/>
      <c r="OR314"/>
      <c r="OS314"/>
      <c r="OT314"/>
      <c r="OU314"/>
      <c r="OV314"/>
      <c r="OW314"/>
      <c r="OX314"/>
      <c r="OY314"/>
      <c r="OZ314"/>
      <c r="PA314"/>
      <c r="PB314"/>
      <c r="PC314"/>
      <c r="PD314"/>
      <c r="PE314"/>
      <c r="PF314"/>
      <c r="PG314"/>
      <c r="PH314"/>
      <c r="PI314"/>
      <c r="PJ314"/>
      <c r="PK314"/>
      <c r="PL314"/>
      <c r="PM314"/>
      <c r="PN314"/>
      <c r="PO314"/>
      <c r="PP314"/>
      <c r="PQ314"/>
      <c r="PR314"/>
      <c r="PS314"/>
      <c r="PT314"/>
      <c r="PU314"/>
      <c r="PV314"/>
      <c r="PW314"/>
      <c r="PX314"/>
      <c r="PY314"/>
      <c r="PZ314"/>
      <c r="QA314"/>
      <c r="QB314"/>
      <c r="QC314"/>
      <c r="QD314"/>
      <c r="QE314"/>
      <c r="QF314"/>
      <c r="QG314"/>
      <c r="QH314"/>
      <c r="QI314"/>
      <c r="QJ314"/>
      <c r="QK314"/>
      <c r="QL314"/>
      <c r="QM314"/>
      <c r="QN314"/>
      <c r="QO314"/>
      <c r="QP314"/>
      <c r="QQ314"/>
      <c r="QR314"/>
      <c r="QS314"/>
      <c r="QT314"/>
      <c r="QU314"/>
      <c r="QV314"/>
      <c r="QW314"/>
      <c r="QX314"/>
      <c r="QY314"/>
      <c r="QZ314"/>
      <c r="RA314"/>
      <c r="RB314"/>
      <c r="RC314"/>
      <c r="RD314"/>
      <c r="RE314"/>
      <c r="RF314"/>
      <c r="RG314"/>
      <c r="RH314"/>
      <c r="RI314"/>
      <c r="RJ314"/>
      <c r="RK314"/>
      <c r="RL314"/>
      <c r="RM314"/>
      <c r="RN314"/>
      <c r="RO314"/>
      <c r="RP314"/>
      <c r="RQ314"/>
      <c r="RR314"/>
      <c r="RS314"/>
      <c r="RT314"/>
      <c r="RU314"/>
      <c r="RV314"/>
      <c r="RW314"/>
      <c r="RX314"/>
      <c r="RY314"/>
      <c r="RZ314"/>
      <c r="SA314"/>
      <c r="SB314"/>
      <c r="SC314"/>
      <c r="SD314"/>
      <c r="SE314"/>
      <c r="SF314"/>
      <c r="SG314"/>
      <c r="SH314"/>
      <c r="SI314"/>
      <c r="SJ314"/>
      <c r="SK314"/>
      <c r="SL314"/>
      <c r="SM314"/>
      <c r="SN314"/>
      <c r="SO314"/>
      <c r="SP314"/>
      <c r="SQ314"/>
      <c r="SR314"/>
      <c r="SS314"/>
      <c r="ST314"/>
      <c r="SU314"/>
      <c r="SV314"/>
      <c r="SW314"/>
      <c r="SX314"/>
      <c r="SY314"/>
      <c r="SZ314"/>
      <c r="TA314"/>
      <c r="TB314"/>
      <c r="TC314"/>
      <c r="TD314"/>
      <c r="TE314"/>
      <c r="TF314"/>
      <c r="TG314"/>
      <c r="TH314"/>
      <c r="TI314"/>
      <c r="TJ314"/>
      <c r="TK314"/>
      <c r="TL314"/>
      <c r="TM314"/>
      <c r="TN314"/>
      <c r="TO314"/>
      <c r="TP314"/>
      <c r="TQ314"/>
      <c r="TR314"/>
      <c r="TS314"/>
      <c r="TT314"/>
      <c r="TU314"/>
      <c r="TV314"/>
      <c r="TW314"/>
      <c r="TX314"/>
      <c r="TY314"/>
      <c r="TZ314"/>
      <c r="UA314"/>
      <c r="UB314"/>
      <c r="UC314"/>
      <c r="UD314"/>
      <c r="UE314"/>
      <c r="UF314"/>
      <c r="UG314"/>
      <c r="UH314"/>
      <c r="UI314"/>
      <c r="UJ314"/>
      <c r="UK314"/>
      <c r="UL314"/>
      <c r="UM314"/>
      <c r="UN314"/>
      <c r="UO314"/>
      <c r="UP314"/>
      <c r="UQ314"/>
      <c r="UR314"/>
      <c r="US314"/>
      <c r="UT314"/>
      <c r="UU314"/>
      <c r="UV314"/>
      <c r="UW314"/>
      <c r="UX314"/>
      <c r="UY314"/>
      <c r="UZ314"/>
      <c r="VA314"/>
      <c r="VB314"/>
      <c r="VC314"/>
      <c r="VD314"/>
      <c r="VE314"/>
      <c r="VF314"/>
      <c r="VG314"/>
      <c r="VH314"/>
      <c r="VI314"/>
      <c r="VJ314"/>
      <c r="VK314"/>
      <c r="VL314"/>
      <c r="VM314"/>
      <c r="VN314"/>
      <c r="VO314"/>
      <c r="VP314"/>
      <c r="VQ314"/>
      <c r="VR314"/>
      <c r="VS314"/>
      <c r="VT314"/>
      <c r="VU314"/>
      <c r="VV314"/>
      <c r="VW314"/>
      <c r="VX314"/>
      <c r="VY314"/>
      <c r="VZ314"/>
      <c r="WA314"/>
      <c r="WB314"/>
      <c r="WC314"/>
      <c r="WD314"/>
      <c r="WE314"/>
      <c r="WF314"/>
      <c r="WG314"/>
      <c r="WH314"/>
      <c r="WI314"/>
      <c r="WJ314"/>
      <c r="WK314"/>
      <c r="WL314"/>
      <c r="WM314"/>
      <c r="WN314"/>
      <c r="WO314"/>
      <c r="WP314"/>
      <c r="WQ314"/>
      <c r="WR314"/>
      <c r="WS314"/>
      <c r="WT314"/>
      <c r="WU314"/>
      <c r="WV314"/>
      <c r="WW314"/>
      <c r="WX314"/>
      <c r="WY314"/>
      <c r="WZ314"/>
      <c r="XA314"/>
      <c r="XB314"/>
      <c r="XC314"/>
      <c r="XD314"/>
      <c r="XE314"/>
      <c r="XF314"/>
      <c r="XG314"/>
      <c r="XH314"/>
      <c r="XI314"/>
      <c r="XJ314"/>
      <c r="XK314"/>
      <c r="XL314"/>
      <c r="XM314"/>
      <c r="XN314"/>
      <c r="XO314"/>
      <c r="XP314"/>
      <c r="XQ314"/>
      <c r="XR314"/>
      <c r="XS314"/>
      <c r="XT314"/>
      <c r="XU314"/>
      <c r="XV314"/>
      <c r="XW314"/>
      <c r="XX314"/>
      <c r="XY314"/>
      <c r="XZ314"/>
      <c r="YA314"/>
      <c r="YB314"/>
      <c r="YC314"/>
      <c r="YD314"/>
      <c r="YE314"/>
      <c r="YF314"/>
      <c r="YG314"/>
      <c r="YH314"/>
      <c r="YI314"/>
      <c r="YJ314"/>
      <c r="YK314"/>
      <c r="YL314"/>
      <c r="YM314"/>
      <c r="YN314"/>
      <c r="YO314"/>
      <c r="YP314"/>
      <c r="YQ314"/>
      <c r="YR314"/>
      <c r="YS314"/>
      <c r="YT314"/>
      <c r="YU314"/>
      <c r="YV314"/>
      <c r="YW314"/>
      <c r="YX314"/>
      <c r="YY314"/>
      <c r="YZ314"/>
      <c r="ZA314"/>
      <c r="ZB314"/>
      <c r="ZC314"/>
      <c r="ZD314"/>
      <c r="ZE314"/>
      <c r="ZF314"/>
      <c r="ZG314"/>
      <c r="ZH314"/>
      <c r="ZI314"/>
      <c r="ZJ314"/>
      <c r="ZK314"/>
      <c r="ZL314"/>
      <c r="ZM314"/>
      <c r="ZN314"/>
      <c r="ZO314"/>
      <c r="ZP314"/>
      <c r="ZQ314"/>
      <c r="ZR314"/>
      <c r="ZS314"/>
      <c r="ZT314"/>
      <c r="ZU314"/>
      <c r="ZV314"/>
      <c r="ZW314"/>
      <c r="ZX314"/>
      <c r="ZY314"/>
      <c r="ZZ314" s="52"/>
      <c r="AAA314" s="192"/>
      <c r="AAD314" s="90"/>
      <c r="AAE314" s="520">
        <f t="shared" si="257"/>
        <v>0</v>
      </c>
      <c r="AAF314" s="90" t="s">
        <v>0</v>
      </c>
      <c r="AAG314" s="73">
        <f>G311</f>
        <v>2</v>
      </c>
      <c r="AAH314" s="73">
        <f>G314</f>
        <v>2</v>
      </c>
      <c r="AAI314" s="60"/>
      <c r="AAJ314" s="55"/>
      <c r="AAK314" s="92" t="str">
        <f>"* drafts optional AC.PRESENTATION."&amp;TEXT($G$209,"mm.dd.yy")</f>
        <v>* drafts optional AC.PRESENTATION.01.16.00</v>
      </c>
      <c r="AAL314" s="90"/>
    </row>
    <row r="315" spans="1:714" s="23" customFormat="1" ht="15" hidden="1" customHeight="1" outlineLevel="3">
      <c r="A315" s="171"/>
      <c r="B315" s="662" t="s">
        <v>156</v>
      </c>
      <c r="C315" s="362" t="s">
        <v>0</v>
      </c>
      <c r="D315" s="454"/>
      <c r="E315" s="453"/>
      <c r="F315" s="453"/>
      <c r="G315" s="453"/>
      <c r="H315" s="453"/>
      <c r="I315" s="244"/>
      <c r="J315" s="193"/>
      <c r="K315" s="193"/>
      <c r="L315" s="46"/>
      <c r="M315" s="46"/>
      <c r="N315" s="46"/>
      <c r="O315" s="46"/>
      <c r="P315" s="46"/>
      <c r="Q315" s="46"/>
      <c r="R315" s="46"/>
      <c r="S315" s="46"/>
      <c r="T315" s="46"/>
      <c r="U315" s="46"/>
      <c r="V315" s="46"/>
      <c r="W315" s="46"/>
      <c r="X315" s="46"/>
      <c r="Y315" s="46"/>
      <c r="Z315" s="46"/>
      <c r="AA315" s="46"/>
      <c r="AB315" s="46"/>
      <c r="AC315" s="46"/>
      <c r="AD315" s="46"/>
      <c r="AE315" s="46"/>
      <c r="AF315" s="46"/>
      <c r="AG315" s="46"/>
      <c r="AH315" s="46"/>
      <c r="AI315" s="46"/>
      <c r="AJ315" s="46"/>
      <c r="AK315" s="46"/>
      <c r="AL315" s="46"/>
      <c r="AM315" s="46"/>
      <c r="AN315" s="46"/>
      <c r="AO315" s="46"/>
      <c r="AP315" s="46"/>
      <c r="AQ315" s="46"/>
      <c r="AR315" s="46"/>
      <c r="AS315" s="46"/>
      <c r="AT315" s="46"/>
      <c r="AU315" s="46"/>
      <c r="AV315" s="46"/>
      <c r="AW315" s="46"/>
      <c r="AX315" s="46"/>
      <c r="AY315" s="46"/>
      <c r="AZ315" s="46"/>
      <c r="BA315" s="46"/>
      <c r="BB315" s="46"/>
      <c r="BC315" s="46"/>
      <c r="BD315" s="46"/>
      <c r="BE315" s="46"/>
      <c r="BF315" s="46"/>
      <c r="BG315" s="46"/>
      <c r="BH315" s="46"/>
      <c r="BI315" s="46"/>
      <c r="BJ315" s="46"/>
      <c r="BK315" s="46"/>
      <c r="BL315" s="46"/>
      <c r="BM315" s="46"/>
      <c r="BN315" s="46"/>
      <c r="BO315" s="46"/>
      <c r="BP315" s="46"/>
      <c r="BQ315" s="46"/>
      <c r="BR315" s="46"/>
      <c r="BS315" s="46"/>
      <c r="BT315" s="46"/>
      <c r="BU315" s="46"/>
      <c r="BV315" s="46"/>
      <c r="BW315" s="46"/>
      <c r="BX315" s="46"/>
      <c r="BY315" s="46"/>
      <c r="BZ315" s="46"/>
      <c r="CA315" s="46"/>
      <c r="CB315" s="46"/>
      <c r="CC315" s="46"/>
      <c r="CD315" s="46"/>
      <c r="CE315" s="46"/>
      <c r="CF315" s="46"/>
      <c r="CG315" s="46"/>
      <c r="CH315" s="46"/>
      <c r="CI315" s="46"/>
      <c r="CJ315" s="46"/>
      <c r="CK315" s="46"/>
      <c r="CL315" s="46"/>
      <c r="CM315" s="46"/>
      <c r="CN315" s="46"/>
      <c r="CO315" s="46"/>
      <c r="CP315" s="46"/>
      <c r="CQ315" s="46"/>
      <c r="CR315" s="46"/>
      <c r="CS315" s="46"/>
      <c r="CT315" s="46"/>
      <c r="CU315" s="46"/>
      <c r="CV315" s="46"/>
      <c r="CW315" s="46"/>
      <c r="CX315" s="46"/>
      <c r="CY315" s="46"/>
      <c r="CZ315" s="46"/>
      <c r="DA315" s="46"/>
      <c r="DB315" s="46"/>
      <c r="DC315" s="46"/>
      <c r="DD315" s="46"/>
      <c r="DE315" s="46"/>
      <c r="DF315" s="46"/>
      <c r="DG315" s="46"/>
      <c r="DH315" s="46"/>
      <c r="DI315" s="46"/>
      <c r="DJ315" s="46"/>
      <c r="DK315" s="46"/>
      <c r="DL315" s="46"/>
      <c r="DM315" s="46"/>
      <c r="DN315" s="46"/>
      <c r="DO315" s="46"/>
      <c r="DP315" s="46"/>
      <c r="DQ315"/>
      <c r="DR315"/>
      <c r="DS315"/>
      <c r="DT315"/>
      <c r="DU315"/>
      <c r="DV315"/>
      <c r="DW315"/>
      <c r="DX315"/>
      <c r="DY315"/>
      <c r="DZ315"/>
      <c r="EA315"/>
      <c r="EB315"/>
      <c r="EC315"/>
      <c r="ED315"/>
      <c r="EE315"/>
      <c r="EF315"/>
      <c r="EG315"/>
      <c r="EH315"/>
      <c r="EI315"/>
      <c r="EJ315"/>
      <c r="EK315"/>
      <c r="EL315"/>
      <c r="EM315"/>
      <c r="EN315"/>
      <c r="EO315"/>
      <c r="EP315"/>
      <c r="EQ315"/>
      <c r="ER315"/>
      <c r="ES315"/>
      <c r="ET315"/>
      <c r="EU315"/>
      <c r="EV315"/>
      <c r="EW315"/>
      <c r="EX315"/>
      <c r="EY315"/>
      <c r="EZ315"/>
      <c r="FA315"/>
      <c r="FB315"/>
      <c r="FC315"/>
      <c r="FD315"/>
      <c r="FE315"/>
      <c r="FF315"/>
      <c r="FG315"/>
      <c r="FH315"/>
      <c r="FI315"/>
      <c r="FJ315"/>
      <c r="FK315"/>
      <c r="FL315"/>
      <c r="FM315"/>
      <c r="FN315"/>
      <c r="FO315"/>
      <c r="FP315"/>
      <c r="FQ315"/>
      <c r="FR315"/>
      <c r="FS315"/>
      <c r="FT315"/>
      <c r="FU315"/>
      <c r="FV315"/>
      <c r="FW315"/>
      <c r="FX315"/>
      <c r="FY315"/>
      <c r="FZ315"/>
      <c r="GA315"/>
      <c r="GB315"/>
      <c r="GC315"/>
      <c r="GD315"/>
      <c r="GE315"/>
      <c r="GF315"/>
      <c r="GG315"/>
      <c r="GH315"/>
      <c r="GI315"/>
      <c r="GJ315"/>
      <c r="GK315"/>
      <c r="GL315"/>
      <c r="GM315"/>
      <c r="GN315"/>
      <c r="GO315"/>
      <c r="GP315"/>
      <c r="GQ315"/>
      <c r="GR315"/>
      <c r="GS315"/>
      <c r="GT315"/>
      <c r="GU315"/>
      <c r="GV315"/>
      <c r="GW315"/>
      <c r="GX315"/>
      <c r="GY315"/>
      <c r="GZ315"/>
      <c r="HA315"/>
      <c r="HB315"/>
      <c r="HC315"/>
      <c r="HD315"/>
      <c r="HE315"/>
      <c r="HF315"/>
      <c r="HG315"/>
      <c r="HH315"/>
      <c r="HI315"/>
      <c r="HJ315"/>
      <c r="HK315"/>
      <c r="HL315"/>
      <c r="HM315"/>
      <c r="HN315"/>
      <c r="HO315"/>
      <c r="HP315"/>
      <c r="HQ315"/>
      <c r="HR315"/>
      <c r="HS315"/>
      <c r="HT315"/>
      <c r="HU315"/>
      <c r="HV315"/>
      <c r="HW315"/>
      <c r="HX315"/>
      <c r="HY315"/>
      <c r="HZ315"/>
      <c r="IA315"/>
      <c r="IB315"/>
      <c r="IC315"/>
      <c r="ID315"/>
      <c r="IE315"/>
      <c r="IF315"/>
      <c r="IG315"/>
      <c r="IH315"/>
      <c r="II315"/>
      <c r="IJ315"/>
      <c r="IK315"/>
      <c r="IL315"/>
      <c r="IM315"/>
      <c r="IN315"/>
      <c r="IO315"/>
      <c r="IP315"/>
      <c r="IQ315"/>
      <c r="IR315"/>
      <c r="IS315"/>
      <c r="IT315"/>
      <c r="IU315"/>
      <c r="IV315"/>
      <c r="IW315"/>
      <c r="IX315"/>
      <c r="IY315"/>
      <c r="IZ315"/>
      <c r="JA315"/>
      <c r="JB315"/>
      <c r="JC315"/>
      <c r="JD315"/>
      <c r="JE315"/>
      <c r="JF315"/>
      <c r="JG315"/>
      <c r="JH315"/>
      <c r="JI315"/>
      <c r="JJ315"/>
      <c r="JK315"/>
      <c r="JL315"/>
      <c r="JM315"/>
      <c r="JN315"/>
      <c r="JO315"/>
      <c r="JP315"/>
      <c r="JQ315"/>
      <c r="JR315"/>
      <c r="JS315"/>
      <c r="JT315"/>
      <c r="JU315"/>
      <c r="JV315"/>
      <c r="JW315"/>
      <c r="JX315"/>
      <c r="JY315"/>
      <c r="JZ315"/>
      <c r="KA315"/>
      <c r="KB315"/>
      <c r="KC315"/>
      <c r="KD315"/>
      <c r="KE315"/>
      <c r="KF315"/>
      <c r="KG315"/>
      <c r="KH315"/>
      <c r="KI315"/>
      <c r="KJ315"/>
      <c r="KK315"/>
      <c r="KL315"/>
      <c r="KM315"/>
      <c r="KN315"/>
      <c r="KO315"/>
      <c r="KP315"/>
      <c r="KQ315"/>
      <c r="KR315"/>
      <c r="KS315"/>
      <c r="KT315"/>
      <c r="KU315"/>
      <c r="KV315"/>
      <c r="KW315"/>
      <c r="KX315"/>
      <c r="KY315"/>
      <c r="KZ315"/>
      <c r="LA315"/>
      <c r="LB315"/>
      <c r="LC315"/>
      <c r="LD315"/>
      <c r="LE315"/>
      <c r="LF315"/>
      <c r="LG315"/>
      <c r="LH315"/>
      <c r="LI315"/>
      <c r="LJ315"/>
      <c r="LK315"/>
      <c r="LL315"/>
      <c r="LM315"/>
      <c r="LN315"/>
      <c r="LO315"/>
      <c r="LP315"/>
      <c r="LQ315"/>
      <c r="LR315"/>
      <c r="LS315"/>
      <c r="LT315"/>
      <c r="LU315"/>
      <c r="LV315"/>
      <c r="LW315"/>
      <c r="LX315"/>
      <c r="LY315"/>
      <c r="LZ315"/>
      <c r="MA315"/>
      <c r="MB315"/>
      <c r="MC315"/>
      <c r="MD315"/>
      <c r="ME315"/>
      <c r="MF315"/>
      <c r="MG315"/>
      <c r="MH315"/>
      <c r="MI315"/>
      <c r="MJ315"/>
      <c r="MK315"/>
      <c r="ML315"/>
      <c r="MM315"/>
      <c r="MN315"/>
      <c r="MO315"/>
      <c r="MP315"/>
      <c r="MQ315"/>
      <c r="MR315"/>
      <c r="MS315"/>
      <c r="MT315"/>
      <c r="MU315"/>
      <c r="MV315"/>
      <c r="MW315"/>
      <c r="MX315"/>
      <c r="MY315"/>
      <c r="MZ315"/>
      <c r="NA315"/>
      <c r="NB315"/>
      <c r="NC315"/>
      <c r="ND315"/>
      <c r="NE315"/>
      <c r="NF315"/>
      <c r="NG315"/>
      <c r="NH315"/>
      <c r="NI315"/>
      <c r="NJ315"/>
      <c r="NK315"/>
      <c r="NL315"/>
      <c r="NM315"/>
      <c r="NN315"/>
      <c r="NO315"/>
      <c r="NP315"/>
      <c r="NQ315"/>
      <c r="NR315"/>
      <c r="NS315"/>
      <c r="NT315"/>
      <c r="NU315"/>
      <c r="NV315"/>
      <c r="NW315"/>
      <c r="NX315"/>
      <c r="NY315"/>
      <c r="NZ315"/>
      <c r="OA315"/>
      <c r="OB315"/>
      <c r="OC315"/>
      <c r="OD315"/>
      <c r="OE315"/>
      <c r="OF315"/>
      <c r="OG315"/>
      <c r="OH315"/>
      <c r="OI315"/>
      <c r="OJ315"/>
      <c r="OK315"/>
      <c r="OL315"/>
      <c r="OM315"/>
      <c r="ON315"/>
      <c r="OO315"/>
      <c r="OP315"/>
      <c r="OQ315"/>
      <c r="OR315"/>
      <c r="OS315"/>
      <c r="OT315"/>
      <c r="OU315"/>
      <c r="OV315"/>
      <c r="OW315"/>
      <c r="OX315"/>
      <c r="OY315"/>
      <c r="OZ315"/>
      <c r="PA315"/>
      <c r="PB315"/>
      <c r="PC315"/>
      <c r="PD315"/>
      <c r="PE315"/>
      <c r="PF315"/>
      <c r="PG315"/>
      <c r="PH315"/>
      <c r="PI315"/>
      <c r="PJ315"/>
      <c r="PK315"/>
      <c r="PL315"/>
      <c r="PM315"/>
      <c r="PN315"/>
      <c r="PO315"/>
      <c r="PP315"/>
      <c r="PQ315"/>
      <c r="PR315"/>
      <c r="PS315"/>
      <c r="PT315"/>
      <c r="PU315"/>
      <c r="PV315"/>
      <c r="PW315"/>
      <c r="PX315"/>
      <c r="PY315"/>
      <c r="PZ315"/>
      <c r="QA315"/>
      <c r="QB315"/>
      <c r="QC315"/>
      <c r="QD315"/>
      <c r="QE315"/>
      <c r="QF315"/>
      <c r="QG315"/>
      <c r="QH315"/>
      <c r="QI315"/>
      <c r="QJ315"/>
      <c r="QK315"/>
      <c r="QL315"/>
      <c r="QM315"/>
      <c r="QN315"/>
      <c r="QO315"/>
      <c r="QP315"/>
      <c r="QQ315"/>
      <c r="QR315"/>
      <c r="QS315"/>
      <c r="QT315"/>
      <c r="QU315"/>
      <c r="QV315"/>
      <c r="QW315"/>
      <c r="QX315"/>
      <c r="QY315"/>
      <c r="QZ315"/>
      <c r="RA315"/>
      <c r="RB315"/>
      <c r="RC315"/>
      <c r="RD315"/>
      <c r="RE315"/>
      <c r="RF315"/>
      <c r="RG315"/>
      <c r="RH315"/>
      <c r="RI315"/>
      <c r="RJ315"/>
      <c r="RK315"/>
      <c r="RL315"/>
      <c r="RM315"/>
      <c r="RN315"/>
      <c r="RO315"/>
      <c r="RP315"/>
      <c r="RQ315"/>
      <c r="RR315"/>
      <c r="RS315"/>
      <c r="RT315"/>
      <c r="RU315"/>
      <c r="RV315"/>
      <c r="RW315"/>
      <c r="RX315"/>
      <c r="RY315"/>
      <c r="RZ315"/>
      <c r="SA315"/>
      <c r="SB315"/>
      <c r="SC315"/>
      <c r="SD315"/>
      <c r="SE315"/>
      <c r="SF315"/>
      <c r="SG315"/>
      <c r="SH315"/>
      <c r="SI315"/>
      <c r="SJ315"/>
      <c r="SK315"/>
      <c r="SL315"/>
      <c r="SM315"/>
      <c r="SN315"/>
      <c r="SO315"/>
      <c r="SP315"/>
      <c r="SQ315"/>
      <c r="SR315"/>
      <c r="SS315"/>
      <c r="ST315"/>
      <c r="SU315"/>
      <c r="SV315"/>
      <c r="SW315"/>
      <c r="SX315"/>
      <c r="SY315"/>
      <c r="SZ315"/>
      <c r="TA315"/>
      <c r="TB315"/>
      <c r="TC315"/>
      <c r="TD315"/>
      <c r="TE315"/>
      <c r="TF315"/>
      <c r="TG315"/>
      <c r="TH315"/>
      <c r="TI315"/>
      <c r="TJ315"/>
      <c r="TK315"/>
      <c r="TL315"/>
      <c r="TM315"/>
      <c r="TN315"/>
      <c r="TO315"/>
      <c r="TP315"/>
      <c r="TQ315"/>
      <c r="TR315"/>
      <c r="TS315"/>
      <c r="TT315"/>
      <c r="TU315"/>
      <c r="TV315"/>
      <c r="TW315"/>
      <c r="TX315"/>
      <c r="TY315"/>
      <c r="TZ315"/>
      <c r="UA315"/>
      <c r="UB315"/>
      <c r="UC315"/>
      <c r="UD315"/>
      <c r="UE315"/>
      <c r="UF315"/>
      <c r="UG315"/>
      <c r="UH315"/>
      <c r="UI315"/>
      <c r="UJ315"/>
      <c r="UK315"/>
      <c r="UL315"/>
      <c r="UM315"/>
      <c r="UN315"/>
      <c r="UO315"/>
      <c r="UP315"/>
      <c r="UQ315"/>
      <c r="UR315"/>
      <c r="US315"/>
      <c r="UT315"/>
      <c r="UU315"/>
      <c r="UV315"/>
      <c r="UW315"/>
      <c r="UX315"/>
      <c r="UY315"/>
      <c r="UZ315"/>
      <c r="VA315"/>
      <c r="VB315"/>
      <c r="VC315"/>
      <c r="VD315"/>
      <c r="VE315"/>
      <c r="VF315"/>
      <c r="VG315"/>
      <c r="VH315"/>
      <c r="VI315"/>
      <c r="VJ315"/>
      <c r="VK315"/>
      <c r="VL315"/>
      <c r="VM315"/>
      <c r="VN315"/>
      <c r="VO315"/>
      <c r="VP315"/>
      <c r="VQ315"/>
      <c r="VR315"/>
      <c r="VS315"/>
      <c r="VT315"/>
      <c r="VU315"/>
      <c r="VV315"/>
      <c r="VW315"/>
      <c r="VX315"/>
      <c r="VY315"/>
      <c r="VZ315"/>
      <c r="WA315"/>
      <c r="WB315"/>
      <c r="WC315"/>
      <c r="WD315"/>
      <c r="WE315"/>
      <c r="WF315"/>
      <c r="WG315"/>
      <c r="WH315"/>
      <c r="WI315"/>
      <c r="WJ315"/>
      <c r="WK315"/>
      <c r="WL315"/>
      <c r="WM315"/>
      <c r="WN315"/>
      <c r="WO315"/>
      <c r="WP315"/>
      <c r="WQ315"/>
      <c r="WR315"/>
      <c r="WS315"/>
      <c r="WT315"/>
      <c r="WU315"/>
      <c r="WV315"/>
      <c r="WW315"/>
      <c r="WX315"/>
      <c r="WY315"/>
      <c r="WZ315"/>
      <c r="XA315"/>
      <c r="XB315"/>
      <c r="XC315"/>
      <c r="XD315"/>
      <c r="XE315"/>
      <c r="XF315"/>
      <c r="XG315"/>
      <c r="XH315"/>
      <c r="XI315"/>
      <c r="XJ315"/>
      <c r="XK315"/>
      <c r="XL315"/>
      <c r="XM315"/>
      <c r="XN315"/>
      <c r="XO315"/>
      <c r="XP315"/>
      <c r="XQ315"/>
      <c r="XR315"/>
      <c r="XS315"/>
      <c r="XT315"/>
      <c r="XU315"/>
      <c r="XV315"/>
      <c r="XW315"/>
      <c r="XX315"/>
      <c r="XY315"/>
      <c r="XZ315"/>
      <c r="YA315"/>
      <c r="YB315"/>
      <c r="YC315"/>
      <c r="YD315"/>
      <c r="YE315"/>
      <c r="YF315"/>
      <c r="YG315"/>
      <c r="YH315"/>
      <c r="YI315"/>
      <c r="YJ315"/>
      <c r="YK315"/>
      <c r="YL315"/>
      <c r="YM315"/>
      <c r="YN315"/>
      <c r="YO315"/>
      <c r="YP315"/>
      <c r="YQ315"/>
      <c r="YR315"/>
      <c r="YS315"/>
      <c r="YT315"/>
      <c r="YU315"/>
      <c r="YV315"/>
      <c r="YW315"/>
      <c r="YX315"/>
      <c r="YY315"/>
      <c r="YZ315"/>
      <c r="ZA315"/>
      <c r="ZB315"/>
      <c r="ZC315"/>
      <c r="ZD315"/>
      <c r="ZE315"/>
      <c r="ZF315"/>
      <c r="ZG315"/>
      <c r="ZH315"/>
      <c r="ZI315"/>
      <c r="ZJ315"/>
      <c r="ZK315"/>
      <c r="ZL315"/>
      <c r="ZM315"/>
      <c r="ZN315"/>
      <c r="ZO315"/>
      <c r="ZP315"/>
      <c r="ZQ315"/>
      <c r="ZR315"/>
      <c r="ZS315"/>
      <c r="ZT315"/>
      <c r="ZU315"/>
      <c r="ZV315"/>
      <c r="ZW315"/>
      <c r="ZX315"/>
      <c r="ZY315"/>
      <c r="ZZ315" s="52"/>
      <c r="AAA315" s="192"/>
      <c r="AAD315" s="90"/>
      <c r="AAE315" s="520">
        <f t="shared" si="257"/>
        <v>0</v>
      </c>
      <c r="AAF315" s="190" t="s">
        <v>52</v>
      </c>
      <c r="AAG315" s="39"/>
      <c r="AAH315" s="39"/>
      <c r="AAI315" s="60"/>
      <c r="AAJ315" s="55"/>
      <c r="AAK315" s="55"/>
      <c r="AAL315" s="90"/>
    </row>
    <row r="316" spans="1:714" s="23" customFormat="1" ht="15" hidden="1" customHeight="1" outlineLevel="3">
      <c r="A316" s="171"/>
      <c r="B316" s="664" t="s">
        <v>240</v>
      </c>
      <c r="C316" s="362" t="s">
        <v>0</v>
      </c>
      <c r="D316" s="380"/>
      <c r="E316" s="342">
        <f t="shared" ref="E316" si="259">NETWORKDAYS(G316,H316,S.DDL_DEQClosed)</f>
        <v>1</v>
      </c>
      <c r="F316" s="457">
        <f ca="1">IF(YEAR(H316)&gt;2000,NETWORKDAYS(TODAY(),H316,S.DDL_DEQClosed),0)</f>
        <v>0</v>
      </c>
      <c r="G316" s="451">
        <f t="shared" ref="G316:G320" si="260">AAG316</f>
        <v>2</v>
      </c>
      <c r="H316" s="343">
        <f t="shared" ref="H316:H319" si="261">AAH316</f>
        <v>2</v>
      </c>
      <c r="I316" s="244"/>
      <c r="J316" s="193"/>
      <c r="K316" s="193"/>
      <c r="L316" s="46"/>
      <c r="M316" s="46"/>
      <c r="N316" s="46"/>
      <c r="O316" s="46"/>
      <c r="P316" s="46"/>
      <c r="Q316" s="46"/>
      <c r="R316" s="46"/>
      <c r="S316" s="46"/>
      <c r="T316" s="46"/>
      <c r="U316" s="46"/>
      <c r="V316" s="46"/>
      <c r="W316" s="46"/>
      <c r="X316" s="46"/>
      <c r="Y316" s="46"/>
      <c r="Z316" s="46"/>
      <c r="AA316" s="46"/>
      <c r="AB316" s="46"/>
      <c r="AC316" s="46"/>
      <c r="AD316" s="46"/>
      <c r="AE316" s="46"/>
      <c r="AF316" s="46"/>
      <c r="AG316" s="46"/>
      <c r="AH316" s="46"/>
      <c r="AI316" s="46"/>
      <c r="AJ316" s="46"/>
      <c r="AK316" s="46"/>
      <c r="AL316" s="46"/>
      <c r="AM316" s="46"/>
      <c r="AN316" s="46"/>
      <c r="AO316" s="46"/>
      <c r="AP316" s="46"/>
      <c r="AQ316" s="46"/>
      <c r="AR316" s="46"/>
      <c r="AS316" s="46"/>
      <c r="AT316" s="46"/>
      <c r="AU316" s="46"/>
      <c r="AV316" s="46"/>
      <c r="AW316" s="46"/>
      <c r="AX316" s="46"/>
      <c r="AY316" s="46"/>
      <c r="AZ316" s="46"/>
      <c r="BA316" s="46"/>
      <c r="BB316" s="46"/>
      <c r="BC316" s="46"/>
      <c r="BD316" s="46"/>
      <c r="BE316" s="46"/>
      <c r="BF316" s="46"/>
      <c r="BG316" s="46"/>
      <c r="BH316" s="46"/>
      <c r="BI316" s="46"/>
      <c r="BJ316" s="46"/>
      <c r="BK316" s="46"/>
      <c r="BL316" s="46"/>
      <c r="BM316" s="46"/>
      <c r="BN316" s="46"/>
      <c r="BO316" s="46"/>
      <c r="BP316" s="46"/>
      <c r="BQ316" s="46"/>
      <c r="BR316" s="46"/>
      <c r="BS316" s="46"/>
      <c r="BT316" s="46"/>
      <c r="BU316" s="46"/>
      <c r="BV316" s="46"/>
      <c r="BW316" s="46"/>
      <c r="BX316" s="46"/>
      <c r="BY316" s="46"/>
      <c r="BZ316" s="46"/>
      <c r="CA316" s="46"/>
      <c r="CB316" s="46"/>
      <c r="CC316" s="46"/>
      <c r="CD316" s="46"/>
      <c r="CE316" s="46"/>
      <c r="CF316" s="46"/>
      <c r="CG316" s="46"/>
      <c r="CH316" s="46"/>
      <c r="CI316" s="46"/>
      <c r="CJ316" s="46"/>
      <c r="CK316" s="46"/>
      <c r="CL316" s="46"/>
      <c r="CM316" s="46"/>
      <c r="CN316" s="46"/>
      <c r="CO316" s="46"/>
      <c r="CP316" s="46"/>
      <c r="CQ316" s="46"/>
      <c r="CR316" s="46"/>
      <c r="CS316" s="46"/>
      <c r="CT316" s="46"/>
      <c r="CU316" s="46"/>
      <c r="CV316" s="46"/>
      <c r="CW316" s="46"/>
      <c r="CX316" s="46"/>
      <c r="CY316" s="46"/>
      <c r="CZ316" s="46"/>
      <c r="DA316" s="46"/>
      <c r="DB316" s="46"/>
      <c r="DC316" s="46"/>
      <c r="DD316" s="46"/>
      <c r="DE316" s="46"/>
      <c r="DF316" s="46"/>
      <c r="DG316" s="46"/>
      <c r="DH316" s="46"/>
      <c r="DI316" s="46"/>
      <c r="DJ316" s="46"/>
      <c r="DK316" s="46"/>
      <c r="DL316" s="46"/>
      <c r="DM316" s="46"/>
      <c r="DN316" s="46"/>
      <c r="DO316" s="46"/>
      <c r="DP316" s="46"/>
      <c r="DQ316"/>
      <c r="DR316"/>
      <c r="DS316"/>
      <c r="DT316"/>
      <c r="DU316"/>
      <c r="DV316"/>
      <c r="DW316"/>
      <c r="DX316"/>
      <c r="DY316"/>
      <c r="DZ316"/>
      <c r="EA316"/>
      <c r="EB316"/>
      <c r="EC316"/>
      <c r="ED316"/>
      <c r="EE316"/>
      <c r="EF316"/>
      <c r="EG316"/>
      <c r="EH316"/>
      <c r="EI316"/>
      <c r="EJ316"/>
      <c r="EK316"/>
      <c r="EL316"/>
      <c r="EM316"/>
      <c r="EN316"/>
      <c r="EO316"/>
      <c r="EP316"/>
      <c r="EQ316"/>
      <c r="ER316"/>
      <c r="ES316"/>
      <c r="ET316"/>
      <c r="EU316"/>
      <c r="EV316"/>
      <c r="EW316"/>
      <c r="EX316"/>
      <c r="EY316"/>
      <c r="EZ316"/>
      <c r="FA316"/>
      <c r="FB316"/>
      <c r="FC316"/>
      <c r="FD316"/>
      <c r="FE316"/>
      <c r="FF316"/>
      <c r="FG316"/>
      <c r="FH316"/>
      <c r="FI316"/>
      <c r="FJ316"/>
      <c r="FK316"/>
      <c r="FL316"/>
      <c r="FM316"/>
      <c r="FN316"/>
      <c r="FO316"/>
      <c r="FP316"/>
      <c r="FQ316"/>
      <c r="FR316"/>
      <c r="FS316"/>
      <c r="FT316"/>
      <c r="FU316"/>
      <c r="FV316"/>
      <c r="FW316"/>
      <c r="FX316"/>
      <c r="FY316"/>
      <c r="FZ316"/>
      <c r="GA316"/>
      <c r="GB316"/>
      <c r="GC316"/>
      <c r="GD316"/>
      <c r="GE316"/>
      <c r="GF316"/>
      <c r="GG316"/>
      <c r="GH316"/>
      <c r="GI316"/>
      <c r="GJ316"/>
      <c r="GK316"/>
      <c r="GL316"/>
      <c r="GM316"/>
      <c r="GN316"/>
      <c r="GO316"/>
      <c r="GP316"/>
      <c r="GQ316"/>
      <c r="GR316"/>
      <c r="GS316"/>
      <c r="GT316"/>
      <c r="GU316"/>
      <c r="GV316"/>
      <c r="GW316"/>
      <c r="GX316"/>
      <c r="GY316"/>
      <c r="GZ316"/>
      <c r="HA316"/>
      <c r="HB316"/>
      <c r="HC316"/>
      <c r="HD316"/>
      <c r="HE316"/>
      <c r="HF316"/>
      <c r="HG316"/>
      <c r="HH316"/>
      <c r="HI316"/>
      <c r="HJ316"/>
      <c r="HK316"/>
      <c r="HL316"/>
      <c r="HM316"/>
      <c r="HN316"/>
      <c r="HO316"/>
      <c r="HP316"/>
      <c r="HQ316"/>
      <c r="HR316"/>
      <c r="HS316"/>
      <c r="HT316"/>
      <c r="HU316"/>
      <c r="HV316"/>
      <c r="HW316"/>
      <c r="HX316"/>
      <c r="HY316"/>
      <c r="HZ316"/>
      <c r="IA316"/>
      <c r="IB316"/>
      <c r="IC316"/>
      <c r="ID316"/>
      <c r="IE316"/>
      <c r="IF316"/>
      <c r="IG316"/>
      <c r="IH316"/>
      <c r="II316"/>
      <c r="IJ316"/>
      <c r="IK316"/>
      <c r="IL316"/>
      <c r="IM316"/>
      <c r="IN316"/>
      <c r="IO316"/>
      <c r="IP316"/>
      <c r="IQ316"/>
      <c r="IR316"/>
      <c r="IS316"/>
      <c r="IT316"/>
      <c r="IU316"/>
      <c r="IV316"/>
      <c r="IW316"/>
      <c r="IX316"/>
      <c r="IY316"/>
      <c r="IZ316"/>
      <c r="JA316"/>
      <c r="JB316"/>
      <c r="JC316"/>
      <c r="JD316"/>
      <c r="JE316"/>
      <c r="JF316"/>
      <c r="JG316"/>
      <c r="JH316"/>
      <c r="JI316"/>
      <c r="JJ316"/>
      <c r="JK316"/>
      <c r="JL316"/>
      <c r="JM316"/>
      <c r="JN316"/>
      <c r="JO316"/>
      <c r="JP316"/>
      <c r="JQ316"/>
      <c r="JR316"/>
      <c r="JS316"/>
      <c r="JT316"/>
      <c r="JU316"/>
      <c r="JV316"/>
      <c r="JW316"/>
      <c r="JX316"/>
      <c r="JY316"/>
      <c r="JZ316"/>
      <c r="KA316"/>
      <c r="KB316"/>
      <c r="KC316"/>
      <c r="KD316"/>
      <c r="KE316"/>
      <c r="KF316"/>
      <c r="KG316"/>
      <c r="KH316"/>
      <c r="KI316"/>
      <c r="KJ316"/>
      <c r="KK316"/>
      <c r="KL316"/>
      <c r="KM316"/>
      <c r="KN316"/>
      <c r="KO316"/>
      <c r="KP316"/>
      <c r="KQ316"/>
      <c r="KR316"/>
      <c r="KS316"/>
      <c r="KT316"/>
      <c r="KU316"/>
      <c r="KV316"/>
      <c r="KW316"/>
      <c r="KX316"/>
      <c r="KY316"/>
      <c r="KZ316"/>
      <c r="LA316"/>
      <c r="LB316"/>
      <c r="LC316"/>
      <c r="LD316"/>
      <c r="LE316"/>
      <c r="LF316"/>
      <c r="LG316"/>
      <c r="LH316"/>
      <c r="LI316"/>
      <c r="LJ316"/>
      <c r="LK316"/>
      <c r="LL316"/>
      <c r="LM316"/>
      <c r="LN316"/>
      <c r="LO316"/>
      <c r="LP316"/>
      <c r="LQ316"/>
      <c r="LR316"/>
      <c r="LS316"/>
      <c r="LT316"/>
      <c r="LU316"/>
      <c r="LV316"/>
      <c r="LW316"/>
      <c r="LX316"/>
      <c r="LY316"/>
      <c r="LZ316"/>
      <c r="MA316"/>
      <c r="MB316"/>
      <c r="MC316"/>
      <c r="MD316"/>
      <c r="ME316"/>
      <c r="MF316"/>
      <c r="MG316"/>
      <c r="MH316"/>
      <c r="MI316"/>
      <c r="MJ316"/>
      <c r="MK316"/>
      <c r="ML316"/>
      <c r="MM316"/>
      <c r="MN316"/>
      <c r="MO316"/>
      <c r="MP316"/>
      <c r="MQ316"/>
      <c r="MR316"/>
      <c r="MS316"/>
      <c r="MT316"/>
      <c r="MU316"/>
      <c r="MV316"/>
      <c r="MW316"/>
      <c r="MX316"/>
      <c r="MY316"/>
      <c r="MZ316"/>
      <c r="NA316"/>
      <c r="NB316"/>
      <c r="NC316"/>
      <c r="ND316"/>
      <c r="NE316"/>
      <c r="NF316"/>
      <c r="NG316"/>
      <c r="NH316"/>
      <c r="NI316"/>
      <c r="NJ316"/>
      <c r="NK316"/>
      <c r="NL316"/>
      <c r="NM316"/>
      <c r="NN316"/>
      <c r="NO316"/>
      <c r="NP316"/>
      <c r="NQ316"/>
      <c r="NR316"/>
      <c r="NS316"/>
      <c r="NT316"/>
      <c r="NU316"/>
      <c r="NV316"/>
      <c r="NW316"/>
      <c r="NX316"/>
      <c r="NY316"/>
      <c r="NZ316"/>
      <c r="OA316"/>
      <c r="OB316"/>
      <c r="OC316"/>
      <c r="OD316"/>
      <c r="OE316"/>
      <c r="OF316"/>
      <c r="OG316"/>
      <c r="OH316"/>
      <c r="OI316"/>
      <c r="OJ316"/>
      <c r="OK316"/>
      <c r="OL316"/>
      <c r="OM316"/>
      <c r="ON316"/>
      <c r="OO316"/>
      <c r="OP316"/>
      <c r="OQ316"/>
      <c r="OR316"/>
      <c r="OS316"/>
      <c r="OT316"/>
      <c r="OU316"/>
      <c r="OV316"/>
      <c r="OW316"/>
      <c r="OX316"/>
      <c r="OY316"/>
      <c r="OZ316"/>
      <c r="PA316"/>
      <c r="PB316"/>
      <c r="PC316"/>
      <c r="PD316"/>
      <c r="PE316"/>
      <c r="PF316"/>
      <c r="PG316"/>
      <c r="PH316"/>
      <c r="PI316"/>
      <c r="PJ316"/>
      <c r="PK316"/>
      <c r="PL316"/>
      <c r="PM316"/>
      <c r="PN316"/>
      <c r="PO316"/>
      <c r="PP316"/>
      <c r="PQ316"/>
      <c r="PR316"/>
      <c r="PS316"/>
      <c r="PT316"/>
      <c r="PU316"/>
      <c r="PV316"/>
      <c r="PW316"/>
      <c r="PX316"/>
      <c r="PY316"/>
      <c r="PZ316"/>
      <c r="QA316"/>
      <c r="QB316"/>
      <c r="QC316"/>
      <c r="QD316"/>
      <c r="QE316"/>
      <c r="QF316"/>
      <c r="QG316"/>
      <c r="QH316"/>
      <c r="QI316"/>
      <c r="QJ316"/>
      <c r="QK316"/>
      <c r="QL316"/>
      <c r="QM316"/>
      <c r="QN316"/>
      <c r="QO316"/>
      <c r="QP316"/>
      <c r="QQ316"/>
      <c r="QR316"/>
      <c r="QS316"/>
      <c r="QT316"/>
      <c r="QU316"/>
      <c r="QV316"/>
      <c r="QW316"/>
      <c r="QX316"/>
      <c r="QY316"/>
      <c r="QZ316"/>
      <c r="RA316"/>
      <c r="RB316"/>
      <c r="RC316"/>
      <c r="RD316"/>
      <c r="RE316"/>
      <c r="RF316"/>
      <c r="RG316"/>
      <c r="RH316"/>
      <c r="RI316"/>
      <c r="RJ316"/>
      <c r="RK316"/>
      <c r="RL316"/>
      <c r="RM316"/>
      <c r="RN316"/>
      <c r="RO316"/>
      <c r="RP316"/>
      <c r="RQ316"/>
      <c r="RR316"/>
      <c r="RS316"/>
      <c r="RT316"/>
      <c r="RU316"/>
      <c r="RV316"/>
      <c r="RW316"/>
      <c r="RX316"/>
      <c r="RY316"/>
      <c r="RZ316"/>
      <c r="SA316"/>
      <c r="SB316"/>
      <c r="SC316"/>
      <c r="SD316"/>
      <c r="SE316"/>
      <c r="SF316"/>
      <c r="SG316"/>
      <c r="SH316"/>
      <c r="SI316"/>
      <c r="SJ316"/>
      <c r="SK316"/>
      <c r="SL316"/>
      <c r="SM316"/>
      <c r="SN316"/>
      <c r="SO316"/>
      <c r="SP316"/>
      <c r="SQ316"/>
      <c r="SR316"/>
      <c r="SS316"/>
      <c r="ST316"/>
      <c r="SU316"/>
      <c r="SV316"/>
      <c r="SW316"/>
      <c r="SX316"/>
      <c r="SY316"/>
      <c r="SZ316"/>
      <c r="TA316"/>
      <c r="TB316"/>
      <c r="TC316"/>
      <c r="TD316"/>
      <c r="TE316"/>
      <c r="TF316"/>
      <c r="TG316"/>
      <c r="TH316"/>
      <c r="TI316"/>
      <c r="TJ316"/>
      <c r="TK316"/>
      <c r="TL316"/>
      <c r="TM316"/>
      <c r="TN316"/>
      <c r="TO316"/>
      <c r="TP316"/>
      <c r="TQ316"/>
      <c r="TR316"/>
      <c r="TS316"/>
      <c r="TT316"/>
      <c r="TU316"/>
      <c r="TV316"/>
      <c r="TW316"/>
      <c r="TX316"/>
      <c r="TY316"/>
      <c r="TZ316"/>
      <c r="UA316"/>
      <c r="UB316"/>
      <c r="UC316"/>
      <c r="UD316"/>
      <c r="UE316"/>
      <c r="UF316"/>
      <c r="UG316"/>
      <c r="UH316"/>
      <c r="UI316"/>
      <c r="UJ316"/>
      <c r="UK316"/>
      <c r="UL316"/>
      <c r="UM316"/>
      <c r="UN316"/>
      <c r="UO316"/>
      <c r="UP316"/>
      <c r="UQ316"/>
      <c r="UR316"/>
      <c r="US316"/>
      <c r="UT316"/>
      <c r="UU316"/>
      <c r="UV316"/>
      <c r="UW316"/>
      <c r="UX316"/>
      <c r="UY316"/>
      <c r="UZ316"/>
      <c r="VA316"/>
      <c r="VB316"/>
      <c r="VC316"/>
      <c r="VD316"/>
      <c r="VE316"/>
      <c r="VF316"/>
      <c r="VG316"/>
      <c r="VH316"/>
      <c r="VI316"/>
      <c r="VJ316"/>
      <c r="VK316"/>
      <c r="VL316"/>
      <c r="VM316"/>
      <c r="VN316"/>
      <c r="VO316"/>
      <c r="VP316"/>
      <c r="VQ316"/>
      <c r="VR316"/>
      <c r="VS316"/>
      <c r="VT316"/>
      <c r="VU316"/>
      <c r="VV316"/>
      <c r="VW316"/>
      <c r="VX316"/>
      <c r="VY316"/>
      <c r="VZ316"/>
      <c r="WA316"/>
      <c r="WB316"/>
      <c r="WC316"/>
      <c r="WD316"/>
      <c r="WE316"/>
      <c r="WF316"/>
      <c r="WG316"/>
      <c r="WH316"/>
      <c r="WI316"/>
      <c r="WJ316"/>
      <c r="WK316"/>
      <c r="WL316"/>
      <c r="WM316"/>
      <c r="WN316"/>
      <c r="WO316"/>
      <c r="WP316"/>
      <c r="WQ316"/>
      <c r="WR316"/>
      <c r="WS316"/>
      <c r="WT316"/>
      <c r="WU316"/>
      <c r="WV316"/>
      <c r="WW316"/>
      <c r="WX316"/>
      <c r="WY316"/>
      <c r="WZ316"/>
      <c r="XA316"/>
      <c r="XB316"/>
      <c r="XC316"/>
      <c r="XD316"/>
      <c r="XE316"/>
      <c r="XF316"/>
      <c r="XG316"/>
      <c r="XH316"/>
      <c r="XI316"/>
      <c r="XJ316"/>
      <c r="XK316"/>
      <c r="XL316"/>
      <c r="XM316"/>
      <c r="XN316"/>
      <c r="XO316"/>
      <c r="XP316"/>
      <c r="XQ316"/>
      <c r="XR316"/>
      <c r="XS316"/>
      <c r="XT316"/>
      <c r="XU316"/>
      <c r="XV316"/>
      <c r="XW316"/>
      <c r="XX316"/>
      <c r="XY316"/>
      <c r="XZ316"/>
      <c r="YA316"/>
      <c r="YB316"/>
      <c r="YC316"/>
      <c r="YD316"/>
      <c r="YE316"/>
      <c r="YF316"/>
      <c r="YG316"/>
      <c r="YH316"/>
      <c r="YI316"/>
      <c r="YJ316"/>
      <c r="YK316"/>
      <c r="YL316"/>
      <c r="YM316"/>
      <c r="YN316"/>
      <c r="YO316"/>
      <c r="YP316"/>
      <c r="YQ316"/>
      <c r="YR316"/>
      <c r="YS316"/>
      <c r="YT316"/>
      <c r="YU316"/>
      <c r="YV316"/>
      <c r="YW316"/>
      <c r="YX316"/>
      <c r="YY316"/>
      <c r="YZ316"/>
      <c r="ZA316"/>
      <c r="ZB316"/>
      <c r="ZC316"/>
      <c r="ZD316"/>
      <c r="ZE316"/>
      <c r="ZF316"/>
      <c r="ZG316"/>
      <c r="ZH316"/>
      <c r="ZI316"/>
      <c r="ZJ316"/>
      <c r="ZK316"/>
      <c r="ZL316"/>
      <c r="ZM316"/>
      <c r="ZN316"/>
      <c r="ZO316"/>
      <c r="ZP316"/>
      <c r="ZQ316"/>
      <c r="ZR316"/>
      <c r="ZS316"/>
      <c r="ZT316"/>
      <c r="ZU316"/>
      <c r="ZV316"/>
      <c r="ZW316"/>
      <c r="ZX316"/>
      <c r="ZY316"/>
      <c r="ZZ316" s="52"/>
      <c r="AAA316" s="192"/>
      <c r="AAD316" s="90"/>
      <c r="AAE316" s="520">
        <f t="shared" si="257"/>
        <v>0</v>
      </c>
      <c r="AAF316" s="90" t="s">
        <v>0</v>
      </c>
      <c r="AAG316" s="73">
        <f>G314</f>
        <v>2</v>
      </c>
      <c r="AAH316" s="73">
        <f t="shared" ref="AAH316" si="262">G316</f>
        <v>2</v>
      </c>
      <c r="AAI316" s="60"/>
      <c r="AAJ316" s="55"/>
      <c r="AAK316" s="55"/>
      <c r="AAL316" s="90"/>
    </row>
    <row r="317" spans="1:714" s="23" customFormat="1" ht="15" hidden="1" customHeight="1" outlineLevel="3">
      <c r="A317" s="171"/>
      <c r="B317" s="665" t="s">
        <v>319</v>
      </c>
      <c r="C317" s="362" t="s">
        <v>0</v>
      </c>
      <c r="D317" s="380"/>
      <c r="E317" s="342">
        <f>NETWORKDAYS(G317,H317,S.DDL_DEQClosed)</f>
        <v>1</v>
      </c>
      <c r="F317" s="457">
        <f ca="1">IF(YEAR(H317)&gt;2000,NETWORKDAYS(TODAY(),H317,S.DDL_DEQClosed),0)</f>
        <v>0</v>
      </c>
      <c r="G317" s="451">
        <f t="shared" si="260"/>
        <v>2</v>
      </c>
      <c r="H317" s="343">
        <f t="shared" si="261"/>
        <v>2</v>
      </c>
      <c r="I317" s="244"/>
      <c r="J317" s="193"/>
      <c r="K317" s="193"/>
      <c r="L317" s="46"/>
      <c r="M317" s="46"/>
      <c r="N317" s="46"/>
      <c r="O317" s="46"/>
      <c r="P317" s="46"/>
      <c r="Q317" s="46"/>
      <c r="R317" s="46"/>
      <c r="S317" s="46"/>
      <c r="T317" s="46"/>
      <c r="U317" s="46"/>
      <c r="V317" s="46"/>
      <c r="W317" s="46"/>
      <c r="X317" s="46"/>
      <c r="Y317" s="46"/>
      <c r="Z317" s="46"/>
      <c r="AA317" s="46"/>
      <c r="AB317" s="46"/>
      <c r="AC317" s="46"/>
      <c r="AD317" s="46"/>
      <c r="AE317" s="46"/>
      <c r="AF317" s="46"/>
      <c r="AG317" s="46"/>
      <c r="AH317" s="46"/>
      <c r="AI317" s="46"/>
      <c r="AJ317" s="46"/>
      <c r="AK317" s="46"/>
      <c r="AL317" s="46"/>
      <c r="AM317" s="46"/>
      <c r="AN317" s="46"/>
      <c r="AO317" s="46"/>
      <c r="AP317" s="46"/>
      <c r="AQ317" s="46"/>
      <c r="AR317" s="46"/>
      <c r="AS317" s="46"/>
      <c r="AT317" s="46"/>
      <c r="AU317" s="46"/>
      <c r="AV317" s="46"/>
      <c r="AW317" s="46"/>
      <c r="AX317" s="46"/>
      <c r="AY317" s="46"/>
      <c r="AZ317" s="46"/>
      <c r="BA317" s="46"/>
      <c r="BB317" s="46"/>
      <c r="BC317" s="46"/>
      <c r="BD317" s="46"/>
      <c r="BE317" s="46"/>
      <c r="BF317" s="46"/>
      <c r="BG317" s="46"/>
      <c r="BH317" s="46"/>
      <c r="BI317" s="46"/>
      <c r="BJ317" s="46"/>
      <c r="BK317" s="46"/>
      <c r="BL317" s="46"/>
      <c r="BM317" s="46"/>
      <c r="BN317" s="46"/>
      <c r="BO317" s="46"/>
      <c r="BP317" s="46"/>
      <c r="BQ317" s="46"/>
      <c r="BR317" s="46"/>
      <c r="BS317" s="46"/>
      <c r="BT317" s="46"/>
      <c r="BU317" s="46"/>
      <c r="BV317" s="46"/>
      <c r="BW317" s="46"/>
      <c r="BX317" s="46"/>
      <c r="BY317" s="46"/>
      <c r="BZ317" s="46"/>
      <c r="CA317" s="46"/>
      <c r="CB317" s="46"/>
      <c r="CC317" s="46"/>
      <c r="CD317" s="46"/>
      <c r="CE317" s="46"/>
      <c r="CF317" s="46"/>
      <c r="CG317" s="46"/>
      <c r="CH317" s="46"/>
      <c r="CI317" s="46"/>
      <c r="CJ317" s="46"/>
      <c r="CK317" s="46"/>
      <c r="CL317" s="46"/>
      <c r="CM317" s="46"/>
      <c r="CN317" s="46"/>
      <c r="CO317" s="46"/>
      <c r="CP317" s="46"/>
      <c r="CQ317" s="46"/>
      <c r="CR317" s="46"/>
      <c r="CS317" s="46"/>
      <c r="CT317" s="46"/>
      <c r="CU317" s="46"/>
      <c r="CV317" s="46"/>
      <c r="CW317" s="46"/>
      <c r="CX317" s="46"/>
      <c r="CY317" s="46"/>
      <c r="CZ317" s="46"/>
      <c r="DA317" s="46"/>
      <c r="DB317" s="46"/>
      <c r="DC317" s="46"/>
      <c r="DD317" s="46"/>
      <c r="DE317" s="46"/>
      <c r="DF317" s="46"/>
      <c r="DG317" s="46"/>
      <c r="DH317" s="46"/>
      <c r="DI317" s="46"/>
      <c r="DJ317" s="46"/>
      <c r="DK317" s="46"/>
      <c r="DL317" s="46"/>
      <c r="DM317" s="46"/>
      <c r="DN317" s="46"/>
      <c r="DO317" s="46"/>
      <c r="DP317" s="46"/>
      <c r="DQ317"/>
      <c r="DR317"/>
      <c r="DS317"/>
      <c r="DT317"/>
      <c r="DU317"/>
      <c r="DV317"/>
      <c r="DW317"/>
      <c r="DX317"/>
      <c r="DY317"/>
      <c r="DZ317"/>
      <c r="EA317"/>
      <c r="EB317"/>
      <c r="EC317"/>
      <c r="ED317"/>
      <c r="EE317"/>
      <c r="EF317"/>
      <c r="EG317"/>
      <c r="EH317"/>
      <c r="EI317"/>
      <c r="EJ317"/>
      <c r="EK317"/>
      <c r="EL317"/>
      <c r="EM317"/>
      <c r="EN317"/>
      <c r="EO317"/>
      <c r="EP317"/>
      <c r="EQ317"/>
      <c r="ER317"/>
      <c r="ES317"/>
      <c r="ET317"/>
      <c r="EU317"/>
      <c r="EV317"/>
      <c r="EW317"/>
      <c r="EX317"/>
      <c r="EY317"/>
      <c r="EZ317"/>
      <c r="FA317"/>
      <c r="FB317"/>
      <c r="FC317"/>
      <c r="FD317"/>
      <c r="FE317"/>
      <c r="FF317"/>
      <c r="FG317"/>
      <c r="FH317"/>
      <c r="FI317"/>
      <c r="FJ317"/>
      <c r="FK317"/>
      <c r="FL317"/>
      <c r="FM317"/>
      <c r="FN317"/>
      <c r="FO317"/>
      <c r="FP317"/>
      <c r="FQ317"/>
      <c r="FR317"/>
      <c r="FS317"/>
      <c r="FT317"/>
      <c r="FU317"/>
      <c r="FV317"/>
      <c r="FW317"/>
      <c r="FX317"/>
      <c r="FY317"/>
      <c r="FZ317"/>
      <c r="GA317"/>
      <c r="GB317"/>
      <c r="GC317"/>
      <c r="GD317"/>
      <c r="GE317"/>
      <c r="GF317"/>
      <c r="GG317"/>
      <c r="GH317"/>
      <c r="GI317"/>
      <c r="GJ317"/>
      <c r="GK317"/>
      <c r="GL317"/>
      <c r="GM317"/>
      <c r="GN317"/>
      <c r="GO317"/>
      <c r="GP317"/>
      <c r="GQ317"/>
      <c r="GR317"/>
      <c r="GS317"/>
      <c r="GT317"/>
      <c r="GU317"/>
      <c r="GV317"/>
      <c r="GW317"/>
      <c r="GX317"/>
      <c r="GY317"/>
      <c r="GZ317"/>
      <c r="HA317"/>
      <c r="HB317"/>
      <c r="HC317"/>
      <c r="HD317"/>
      <c r="HE317"/>
      <c r="HF317"/>
      <c r="HG317"/>
      <c r="HH317"/>
      <c r="HI317"/>
      <c r="HJ317"/>
      <c r="HK317"/>
      <c r="HL317"/>
      <c r="HM317"/>
      <c r="HN317"/>
      <c r="HO317"/>
      <c r="HP317"/>
      <c r="HQ317"/>
      <c r="HR317"/>
      <c r="HS317"/>
      <c r="HT317"/>
      <c r="HU317"/>
      <c r="HV317"/>
      <c r="HW317"/>
      <c r="HX317"/>
      <c r="HY317"/>
      <c r="HZ317"/>
      <c r="IA317"/>
      <c r="IB317"/>
      <c r="IC317"/>
      <c r="ID317"/>
      <c r="IE317"/>
      <c r="IF317"/>
      <c r="IG317"/>
      <c r="IH317"/>
      <c r="II317"/>
      <c r="IJ317"/>
      <c r="IK317"/>
      <c r="IL317"/>
      <c r="IM317"/>
      <c r="IN317"/>
      <c r="IO317"/>
      <c r="IP317"/>
      <c r="IQ317"/>
      <c r="IR317"/>
      <c r="IS317"/>
      <c r="IT317"/>
      <c r="IU317"/>
      <c r="IV317"/>
      <c r="IW317"/>
      <c r="IX317"/>
      <c r="IY317"/>
      <c r="IZ317"/>
      <c r="JA317"/>
      <c r="JB317"/>
      <c r="JC317"/>
      <c r="JD317"/>
      <c r="JE317"/>
      <c r="JF317"/>
      <c r="JG317"/>
      <c r="JH317"/>
      <c r="JI317"/>
      <c r="JJ317"/>
      <c r="JK317"/>
      <c r="JL317"/>
      <c r="JM317"/>
      <c r="JN317"/>
      <c r="JO317"/>
      <c r="JP317"/>
      <c r="JQ317"/>
      <c r="JR317"/>
      <c r="JS317"/>
      <c r="JT317"/>
      <c r="JU317"/>
      <c r="JV317"/>
      <c r="JW317"/>
      <c r="JX317"/>
      <c r="JY317"/>
      <c r="JZ317"/>
      <c r="KA317"/>
      <c r="KB317"/>
      <c r="KC317"/>
      <c r="KD317"/>
      <c r="KE317"/>
      <c r="KF317"/>
      <c r="KG317"/>
      <c r="KH317"/>
      <c r="KI317"/>
      <c r="KJ317"/>
      <c r="KK317"/>
      <c r="KL317"/>
      <c r="KM317"/>
      <c r="KN317"/>
      <c r="KO317"/>
      <c r="KP317"/>
      <c r="KQ317"/>
      <c r="KR317"/>
      <c r="KS317"/>
      <c r="KT317"/>
      <c r="KU317"/>
      <c r="KV317"/>
      <c r="KW317"/>
      <c r="KX317"/>
      <c r="KY317"/>
      <c r="KZ317"/>
      <c r="LA317"/>
      <c r="LB317"/>
      <c r="LC317"/>
      <c r="LD317"/>
      <c r="LE317"/>
      <c r="LF317"/>
      <c r="LG317"/>
      <c r="LH317"/>
      <c r="LI317"/>
      <c r="LJ317"/>
      <c r="LK317"/>
      <c r="LL317"/>
      <c r="LM317"/>
      <c r="LN317"/>
      <c r="LO317"/>
      <c r="LP317"/>
      <c r="LQ317"/>
      <c r="LR317"/>
      <c r="LS317"/>
      <c r="LT317"/>
      <c r="LU317"/>
      <c r="LV317"/>
      <c r="LW317"/>
      <c r="LX317"/>
      <c r="LY317"/>
      <c r="LZ317"/>
      <c r="MA317"/>
      <c r="MB317"/>
      <c r="MC317"/>
      <c r="MD317"/>
      <c r="ME317"/>
      <c r="MF317"/>
      <c r="MG317"/>
      <c r="MH317"/>
      <c r="MI317"/>
      <c r="MJ317"/>
      <c r="MK317"/>
      <c r="ML317"/>
      <c r="MM317"/>
      <c r="MN317"/>
      <c r="MO317"/>
      <c r="MP317"/>
      <c r="MQ317"/>
      <c r="MR317"/>
      <c r="MS317"/>
      <c r="MT317"/>
      <c r="MU317"/>
      <c r="MV317"/>
      <c r="MW317"/>
      <c r="MX317"/>
      <c r="MY317"/>
      <c r="MZ317"/>
      <c r="NA317"/>
      <c r="NB317"/>
      <c r="NC317"/>
      <c r="ND317"/>
      <c r="NE317"/>
      <c r="NF317"/>
      <c r="NG317"/>
      <c r="NH317"/>
      <c r="NI317"/>
      <c r="NJ317"/>
      <c r="NK317"/>
      <c r="NL317"/>
      <c r="NM317"/>
      <c r="NN317"/>
      <c r="NO317"/>
      <c r="NP317"/>
      <c r="NQ317"/>
      <c r="NR317"/>
      <c r="NS317"/>
      <c r="NT317"/>
      <c r="NU317"/>
      <c r="NV317"/>
      <c r="NW317"/>
      <c r="NX317"/>
      <c r="NY317"/>
      <c r="NZ317"/>
      <c r="OA317"/>
      <c r="OB317"/>
      <c r="OC317"/>
      <c r="OD317"/>
      <c r="OE317"/>
      <c r="OF317"/>
      <c r="OG317"/>
      <c r="OH317"/>
      <c r="OI317"/>
      <c r="OJ317"/>
      <c r="OK317"/>
      <c r="OL317"/>
      <c r="OM317"/>
      <c r="ON317"/>
      <c r="OO317"/>
      <c r="OP317"/>
      <c r="OQ317"/>
      <c r="OR317"/>
      <c r="OS317"/>
      <c r="OT317"/>
      <c r="OU317"/>
      <c r="OV317"/>
      <c r="OW317"/>
      <c r="OX317"/>
      <c r="OY317"/>
      <c r="OZ317"/>
      <c r="PA317"/>
      <c r="PB317"/>
      <c r="PC317"/>
      <c r="PD317"/>
      <c r="PE317"/>
      <c r="PF317"/>
      <c r="PG317"/>
      <c r="PH317"/>
      <c r="PI317"/>
      <c r="PJ317"/>
      <c r="PK317"/>
      <c r="PL317"/>
      <c r="PM317"/>
      <c r="PN317"/>
      <c r="PO317"/>
      <c r="PP317"/>
      <c r="PQ317"/>
      <c r="PR317"/>
      <c r="PS317"/>
      <c r="PT317"/>
      <c r="PU317"/>
      <c r="PV317"/>
      <c r="PW317"/>
      <c r="PX317"/>
      <c r="PY317"/>
      <c r="PZ317"/>
      <c r="QA317"/>
      <c r="QB317"/>
      <c r="QC317"/>
      <c r="QD317"/>
      <c r="QE317"/>
      <c r="QF317"/>
      <c r="QG317"/>
      <c r="QH317"/>
      <c r="QI317"/>
      <c r="QJ317"/>
      <c r="QK317"/>
      <c r="QL317"/>
      <c r="QM317"/>
      <c r="QN317"/>
      <c r="QO317"/>
      <c r="QP317"/>
      <c r="QQ317"/>
      <c r="QR317"/>
      <c r="QS317"/>
      <c r="QT317"/>
      <c r="QU317"/>
      <c r="QV317"/>
      <c r="QW317"/>
      <c r="QX317"/>
      <c r="QY317"/>
      <c r="QZ317"/>
      <c r="RA317"/>
      <c r="RB317"/>
      <c r="RC317"/>
      <c r="RD317"/>
      <c r="RE317"/>
      <c r="RF317"/>
      <c r="RG317"/>
      <c r="RH317"/>
      <c r="RI317"/>
      <c r="RJ317"/>
      <c r="RK317"/>
      <c r="RL317"/>
      <c r="RM317"/>
      <c r="RN317"/>
      <c r="RO317"/>
      <c r="RP317"/>
      <c r="RQ317"/>
      <c r="RR317"/>
      <c r="RS317"/>
      <c r="RT317"/>
      <c r="RU317"/>
      <c r="RV317"/>
      <c r="RW317"/>
      <c r="RX317"/>
      <c r="RY317"/>
      <c r="RZ317"/>
      <c r="SA317"/>
      <c r="SB317"/>
      <c r="SC317"/>
      <c r="SD317"/>
      <c r="SE317"/>
      <c r="SF317"/>
      <c r="SG317"/>
      <c r="SH317"/>
      <c r="SI317"/>
      <c r="SJ317"/>
      <c r="SK317"/>
      <c r="SL317"/>
      <c r="SM317"/>
      <c r="SN317"/>
      <c r="SO317"/>
      <c r="SP317"/>
      <c r="SQ317"/>
      <c r="SR317"/>
      <c r="SS317"/>
      <c r="ST317"/>
      <c r="SU317"/>
      <c r="SV317"/>
      <c r="SW317"/>
      <c r="SX317"/>
      <c r="SY317"/>
      <c r="SZ317"/>
      <c r="TA317"/>
      <c r="TB317"/>
      <c r="TC317"/>
      <c r="TD317"/>
      <c r="TE317"/>
      <c r="TF317"/>
      <c r="TG317"/>
      <c r="TH317"/>
      <c r="TI317"/>
      <c r="TJ317"/>
      <c r="TK317"/>
      <c r="TL317"/>
      <c r="TM317"/>
      <c r="TN317"/>
      <c r="TO317"/>
      <c r="TP317"/>
      <c r="TQ317"/>
      <c r="TR317"/>
      <c r="TS317"/>
      <c r="TT317"/>
      <c r="TU317"/>
      <c r="TV317"/>
      <c r="TW317"/>
      <c r="TX317"/>
      <c r="TY317"/>
      <c r="TZ317"/>
      <c r="UA317"/>
      <c r="UB317"/>
      <c r="UC317"/>
      <c r="UD317"/>
      <c r="UE317"/>
      <c r="UF317"/>
      <c r="UG317"/>
      <c r="UH317"/>
      <c r="UI317"/>
      <c r="UJ317"/>
      <c r="UK317"/>
      <c r="UL317"/>
      <c r="UM317"/>
      <c r="UN317"/>
      <c r="UO317"/>
      <c r="UP317"/>
      <c r="UQ317"/>
      <c r="UR317"/>
      <c r="US317"/>
      <c r="UT317"/>
      <c r="UU317"/>
      <c r="UV317"/>
      <c r="UW317"/>
      <c r="UX317"/>
      <c r="UY317"/>
      <c r="UZ317"/>
      <c r="VA317"/>
      <c r="VB317"/>
      <c r="VC317"/>
      <c r="VD317"/>
      <c r="VE317"/>
      <c r="VF317"/>
      <c r="VG317"/>
      <c r="VH317"/>
      <c r="VI317"/>
      <c r="VJ317"/>
      <c r="VK317"/>
      <c r="VL317"/>
      <c r="VM317"/>
      <c r="VN317"/>
      <c r="VO317"/>
      <c r="VP317"/>
      <c r="VQ317"/>
      <c r="VR317"/>
      <c r="VS317"/>
      <c r="VT317"/>
      <c r="VU317"/>
      <c r="VV317"/>
      <c r="VW317"/>
      <c r="VX317"/>
      <c r="VY317"/>
      <c r="VZ317"/>
      <c r="WA317"/>
      <c r="WB317"/>
      <c r="WC317"/>
      <c r="WD317"/>
      <c r="WE317"/>
      <c r="WF317"/>
      <c r="WG317"/>
      <c r="WH317"/>
      <c r="WI317"/>
      <c r="WJ317"/>
      <c r="WK317"/>
      <c r="WL317"/>
      <c r="WM317"/>
      <c r="WN317"/>
      <c r="WO317"/>
      <c r="WP317"/>
      <c r="WQ317"/>
      <c r="WR317"/>
      <c r="WS317"/>
      <c r="WT317"/>
      <c r="WU317"/>
      <c r="WV317"/>
      <c r="WW317"/>
      <c r="WX317"/>
      <c r="WY317"/>
      <c r="WZ317"/>
      <c r="XA317"/>
      <c r="XB317"/>
      <c r="XC317"/>
      <c r="XD317"/>
      <c r="XE317"/>
      <c r="XF317"/>
      <c r="XG317"/>
      <c r="XH317"/>
      <c r="XI317"/>
      <c r="XJ317"/>
      <c r="XK317"/>
      <c r="XL317"/>
      <c r="XM317"/>
      <c r="XN317"/>
      <c r="XO317"/>
      <c r="XP317"/>
      <c r="XQ317"/>
      <c r="XR317"/>
      <c r="XS317"/>
      <c r="XT317"/>
      <c r="XU317"/>
      <c r="XV317"/>
      <c r="XW317"/>
      <c r="XX317"/>
      <c r="XY317"/>
      <c r="XZ317"/>
      <c r="YA317"/>
      <c r="YB317"/>
      <c r="YC317"/>
      <c r="YD317"/>
      <c r="YE317"/>
      <c r="YF317"/>
      <c r="YG317"/>
      <c r="YH317"/>
      <c r="YI317"/>
      <c r="YJ317"/>
      <c r="YK317"/>
      <c r="YL317"/>
      <c r="YM317"/>
      <c r="YN317"/>
      <c r="YO317"/>
      <c r="YP317"/>
      <c r="YQ317"/>
      <c r="YR317"/>
      <c r="YS317"/>
      <c r="YT317"/>
      <c r="YU317"/>
      <c r="YV317"/>
      <c r="YW317"/>
      <c r="YX317"/>
      <c r="YY317"/>
      <c r="YZ317"/>
      <c r="ZA317"/>
      <c r="ZB317"/>
      <c r="ZC317"/>
      <c r="ZD317"/>
      <c r="ZE317"/>
      <c r="ZF317"/>
      <c r="ZG317"/>
      <c r="ZH317"/>
      <c r="ZI317"/>
      <c r="ZJ317"/>
      <c r="ZK317"/>
      <c r="ZL317"/>
      <c r="ZM317"/>
      <c r="ZN317"/>
      <c r="ZO317"/>
      <c r="ZP317"/>
      <c r="ZQ317"/>
      <c r="ZR317"/>
      <c r="ZS317"/>
      <c r="ZT317"/>
      <c r="ZU317"/>
      <c r="ZV317"/>
      <c r="ZW317"/>
      <c r="ZX317"/>
      <c r="ZY317"/>
      <c r="ZZ317" s="52"/>
      <c r="AAA317" s="192"/>
      <c r="AAD317" s="90"/>
      <c r="AAE317" s="520">
        <f t="shared" si="257"/>
        <v>0</v>
      </c>
      <c r="AAF317" s="90" t="s">
        <v>0</v>
      </c>
      <c r="AAG317" s="73">
        <f>G316</f>
        <v>2</v>
      </c>
      <c r="AAH317" s="73">
        <f>G317</f>
        <v>2</v>
      </c>
      <c r="AAI317" s="60" t="s">
        <v>0</v>
      </c>
      <c r="AAJ317" s="55"/>
      <c r="AAK317" s="55"/>
      <c r="AAL317" s="90"/>
    </row>
    <row r="318" spans="1:714" s="23" customFormat="1" ht="15" hidden="1" customHeight="1" outlineLevel="3">
      <c r="A318" s="171"/>
      <c r="B318" s="666" t="str">
        <f>AAK318</f>
        <v>AndreaRW submits Web Request to post materials</v>
      </c>
      <c r="C318" s="792" t="str">
        <f>HYPERLINK("http://deq05/intranet/communication/WebRequests.htm","i")</f>
        <v>i</v>
      </c>
      <c r="D318" s="380"/>
      <c r="E318" s="342">
        <f>NETWORKDAYS(G318,H318,S.DDL_DEQClosed)</f>
        <v>1</v>
      </c>
      <c r="F318" s="457">
        <f t="shared" ref="F318:F323" ca="1" si="263">IF(YEAR(H318)&gt;2000,NETWORKDAYS(TODAY(),H318,S.DDL_DEQClosed),0)</f>
        <v>0</v>
      </c>
      <c r="G318" s="451">
        <f t="shared" si="260"/>
        <v>2</v>
      </c>
      <c r="H318" s="343">
        <f t="shared" si="261"/>
        <v>2</v>
      </c>
      <c r="I318" s="244"/>
      <c r="J318" s="193"/>
      <c r="K318" s="193"/>
      <c r="L318" s="46"/>
      <c r="M318" s="46"/>
      <c r="N318" s="46"/>
      <c r="O318" s="46"/>
      <c r="P318" s="46"/>
      <c r="Q318" s="46"/>
      <c r="R318" s="46"/>
      <c r="S318" s="46"/>
      <c r="T318" s="46"/>
      <c r="U318" s="46"/>
      <c r="V318" s="46"/>
      <c r="W318" s="46"/>
      <c r="X318" s="46"/>
      <c r="Y318" s="46"/>
      <c r="Z318" s="46"/>
      <c r="AA318" s="46"/>
      <c r="AB318" s="46"/>
      <c r="AC318" s="46"/>
      <c r="AD318" s="46"/>
      <c r="AE318" s="46"/>
      <c r="AF318" s="46"/>
      <c r="AG318" s="46"/>
      <c r="AH318" s="46"/>
      <c r="AI318" s="46"/>
      <c r="AJ318" s="46"/>
      <c r="AK318" s="46"/>
      <c r="AL318" s="46"/>
      <c r="AM318" s="46"/>
      <c r="AN318" s="46"/>
      <c r="AO318" s="46"/>
      <c r="AP318" s="46"/>
      <c r="AQ318" s="46"/>
      <c r="AR318" s="46"/>
      <c r="AS318" s="46"/>
      <c r="AT318" s="46"/>
      <c r="AU318" s="46"/>
      <c r="AV318" s="46"/>
      <c r="AW318" s="46"/>
      <c r="AX318" s="46"/>
      <c r="AY318" s="46"/>
      <c r="AZ318" s="46"/>
      <c r="BA318" s="46"/>
      <c r="BB318" s="46"/>
      <c r="BC318" s="46"/>
      <c r="BD318" s="46"/>
      <c r="BE318" s="46"/>
      <c r="BF318" s="46"/>
      <c r="BG318" s="46"/>
      <c r="BH318" s="46"/>
      <c r="BI318" s="46"/>
      <c r="BJ318" s="46"/>
      <c r="BK318" s="46"/>
      <c r="BL318" s="46"/>
      <c r="BM318" s="46"/>
      <c r="BN318" s="46"/>
      <c r="BO318" s="46"/>
      <c r="BP318" s="46"/>
      <c r="BQ318" s="46"/>
      <c r="BR318" s="46"/>
      <c r="BS318" s="46"/>
      <c r="BT318" s="46"/>
      <c r="BU318" s="46"/>
      <c r="BV318" s="46"/>
      <c r="BW318" s="46"/>
      <c r="BX318" s="46"/>
      <c r="BY318" s="46"/>
      <c r="BZ318" s="46"/>
      <c r="CA318" s="46"/>
      <c r="CB318" s="46"/>
      <c r="CC318" s="46"/>
      <c r="CD318" s="46"/>
      <c r="CE318" s="46"/>
      <c r="CF318" s="46"/>
      <c r="CG318" s="46"/>
      <c r="CH318" s="46"/>
      <c r="CI318" s="46"/>
      <c r="CJ318" s="46"/>
      <c r="CK318" s="46"/>
      <c r="CL318" s="46"/>
      <c r="CM318" s="46"/>
      <c r="CN318" s="46"/>
      <c r="CO318" s="46"/>
      <c r="CP318" s="46"/>
      <c r="CQ318" s="46"/>
      <c r="CR318" s="46"/>
      <c r="CS318" s="46"/>
      <c r="CT318" s="46"/>
      <c r="CU318" s="46"/>
      <c r="CV318" s="46"/>
      <c r="CW318" s="46"/>
      <c r="CX318" s="46"/>
      <c r="CY318" s="46"/>
      <c r="CZ318" s="46"/>
      <c r="DA318" s="46"/>
      <c r="DB318" s="46"/>
      <c r="DC318" s="46"/>
      <c r="DD318" s="46"/>
      <c r="DE318" s="46"/>
      <c r="DF318" s="46"/>
      <c r="DG318" s="46"/>
      <c r="DH318" s="46"/>
      <c r="DI318" s="46"/>
      <c r="DJ318" s="46"/>
      <c r="DK318" s="46"/>
      <c r="DL318" s="46"/>
      <c r="DM318" s="46"/>
      <c r="DN318" s="46"/>
      <c r="DO318" s="46"/>
      <c r="DP318" s="46"/>
      <c r="DQ318"/>
      <c r="DR318"/>
      <c r="DS318"/>
      <c r="DT318"/>
      <c r="DU318"/>
      <c r="DV318"/>
      <c r="DW318"/>
      <c r="DX318"/>
      <c r="DY318"/>
      <c r="DZ318"/>
      <c r="EA318"/>
      <c r="EB318"/>
      <c r="EC318"/>
      <c r="ED318"/>
      <c r="EE318"/>
      <c r="EF318"/>
      <c r="EG318"/>
      <c r="EH318"/>
      <c r="EI318"/>
      <c r="EJ318"/>
      <c r="EK318"/>
      <c r="EL318"/>
      <c r="EM318"/>
      <c r="EN318"/>
      <c r="EO318"/>
      <c r="EP318"/>
      <c r="EQ318"/>
      <c r="ER318"/>
      <c r="ES318"/>
      <c r="ET318"/>
      <c r="EU318"/>
      <c r="EV318"/>
      <c r="EW318"/>
      <c r="EX318"/>
      <c r="EY318"/>
      <c r="EZ318"/>
      <c r="FA318"/>
      <c r="FB318"/>
      <c r="FC318"/>
      <c r="FD318"/>
      <c r="FE318"/>
      <c r="FF318"/>
      <c r="FG318"/>
      <c r="FH318"/>
      <c r="FI318"/>
      <c r="FJ318"/>
      <c r="FK318"/>
      <c r="FL318"/>
      <c r="FM318"/>
      <c r="FN318"/>
      <c r="FO318"/>
      <c r="FP318"/>
      <c r="FQ318"/>
      <c r="FR318"/>
      <c r="FS318"/>
      <c r="FT318"/>
      <c r="FU318"/>
      <c r="FV318"/>
      <c r="FW318"/>
      <c r="FX318"/>
      <c r="FY318"/>
      <c r="FZ318"/>
      <c r="GA318"/>
      <c r="GB318"/>
      <c r="GC318"/>
      <c r="GD318"/>
      <c r="GE318"/>
      <c r="GF318"/>
      <c r="GG318"/>
      <c r="GH318"/>
      <c r="GI318"/>
      <c r="GJ318"/>
      <c r="GK318"/>
      <c r="GL318"/>
      <c r="GM318"/>
      <c r="GN318"/>
      <c r="GO318"/>
      <c r="GP318"/>
      <c r="GQ318"/>
      <c r="GR318"/>
      <c r="GS318"/>
      <c r="GT318"/>
      <c r="GU318"/>
      <c r="GV318"/>
      <c r="GW318"/>
      <c r="GX318"/>
      <c r="GY318"/>
      <c r="GZ318"/>
      <c r="HA318"/>
      <c r="HB318"/>
      <c r="HC318"/>
      <c r="HD318"/>
      <c r="HE318"/>
      <c r="HF318"/>
      <c r="HG318"/>
      <c r="HH318"/>
      <c r="HI318"/>
      <c r="HJ318"/>
      <c r="HK318"/>
      <c r="HL318"/>
      <c r="HM318"/>
      <c r="HN318"/>
      <c r="HO318"/>
      <c r="HP318"/>
      <c r="HQ318"/>
      <c r="HR318"/>
      <c r="HS318"/>
      <c r="HT318"/>
      <c r="HU318"/>
      <c r="HV318"/>
      <c r="HW318"/>
      <c r="HX318"/>
      <c r="HY318"/>
      <c r="HZ318"/>
      <c r="IA318"/>
      <c r="IB318"/>
      <c r="IC318"/>
      <c r="ID318"/>
      <c r="IE318"/>
      <c r="IF318"/>
      <c r="IG318"/>
      <c r="IH318"/>
      <c r="II318"/>
      <c r="IJ318"/>
      <c r="IK318"/>
      <c r="IL318"/>
      <c r="IM318"/>
      <c r="IN318"/>
      <c r="IO318"/>
      <c r="IP318"/>
      <c r="IQ318"/>
      <c r="IR318"/>
      <c r="IS318"/>
      <c r="IT318"/>
      <c r="IU318"/>
      <c r="IV318"/>
      <c r="IW318"/>
      <c r="IX318"/>
      <c r="IY318"/>
      <c r="IZ318"/>
      <c r="JA318"/>
      <c r="JB318"/>
      <c r="JC318"/>
      <c r="JD318"/>
      <c r="JE318"/>
      <c r="JF318"/>
      <c r="JG318"/>
      <c r="JH318"/>
      <c r="JI318"/>
      <c r="JJ318"/>
      <c r="JK318"/>
      <c r="JL318"/>
      <c r="JM318"/>
      <c r="JN318"/>
      <c r="JO318"/>
      <c r="JP318"/>
      <c r="JQ318"/>
      <c r="JR318"/>
      <c r="JS318"/>
      <c r="JT318"/>
      <c r="JU318"/>
      <c r="JV318"/>
      <c r="JW318"/>
      <c r="JX318"/>
      <c r="JY318"/>
      <c r="JZ318"/>
      <c r="KA318"/>
      <c r="KB318"/>
      <c r="KC318"/>
      <c r="KD318"/>
      <c r="KE318"/>
      <c r="KF318"/>
      <c r="KG318"/>
      <c r="KH318"/>
      <c r="KI318"/>
      <c r="KJ318"/>
      <c r="KK318"/>
      <c r="KL318"/>
      <c r="KM318"/>
      <c r="KN318"/>
      <c r="KO318"/>
      <c r="KP318"/>
      <c r="KQ318"/>
      <c r="KR318"/>
      <c r="KS318"/>
      <c r="KT318"/>
      <c r="KU318"/>
      <c r="KV318"/>
      <c r="KW318"/>
      <c r="KX318"/>
      <c r="KY318"/>
      <c r="KZ318"/>
      <c r="LA318"/>
      <c r="LB318"/>
      <c r="LC318"/>
      <c r="LD318"/>
      <c r="LE318"/>
      <c r="LF318"/>
      <c r="LG318"/>
      <c r="LH318"/>
      <c r="LI318"/>
      <c r="LJ318"/>
      <c r="LK318"/>
      <c r="LL318"/>
      <c r="LM318"/>
      <c r="LN318"/>
      <c r="LO318"/>
      <c r="LP318"/>
      <c r="LQ318"/>
      <c r="LR318"/>
      <c r="LS318"/>
      <c r="LT318"/>
      <c r="LU318"/>
      <c r="LV318"/>
      <c r="LW318"/>
      <c r="LX318"/>
      <c r="LY318"/>
      <c r="LZ318"/>
      <c r="MA318"/>
      <c r="MB318"/>
      <c r="MC318"/>
      <c r="MD318"/>
      <c r="ME318"/>
      <c r="MF318"/>
      <c r="MG318"/>
      <c r="MH318"/>
      <c r="MI318"/>
      <c r="MJ318"/>
      <c r="MK318"/>
      <c r="ML318"/>
      <c r="MM318"/>
      <c r="MN318"/>
      <c r="MO318"/>
      <c r="MP318"/>
      <c r="MQ318"/>
      <c r="MR318"/>
      <c r="MS318"/>
      <c r="MT318"/>
      <c r="MU318"/>
      <c r="MV318"/>
      <c r="MW318"/>
      <c r="MX318"/>
      <c r="MY318"/>
      <c r="MZ318"/>
      <c r="NA318"/>
      <c r="NB318"/>
      <c r="NC318"/>
      <c r="ND318"/>
      <c r="NE318"/>
      <c r="NF318"/>
      <c r="NG318"/>
      <c r="NH318"/>
      <c r="NI318"/>
      <c r="NJ318"/>
      <c r="NK318"/>
      <c r="NL318"/>
      <c r="NM318"/>
      <c r="NN318"/>
      <c r="NO318"/>
      <c r="NP318"/>
      <c r="NQ318"/>
      <c r="NR318"/>
      <c r="NS318"/>
      <c r="NT318"/>
      <c r="NU318"/>
      <c r="NV318"/>
      <c r="NW318"/>
      <c r="NX318"/>
      <c r="NY318"/>
      <c r="NZ318"/>
      <c r="OA318"/>
      <c r="OB318"/>
      <c r="OC318"/>
      <c r="OD318"/>
      <c r="OE318"/>
      <c r="OF318"/>
      <c r="OG318"/>
      <c r="OH318"/>
      <c r="OI318"/>
      <c r="OJ318"/>
      <c r="OK318"/>
      <c r="OL318"/>
      <c r="OM318"/>
      <c r="ON318"/>
      <c r="OO318"/>
      <c r="OP318"/>
      <c r="OQ318"/>
      <c r="OR318"/>
      <c r="OS318"/>
      <c r="OT318"/>
      <c r="OU318"/>
      <c r="OV318"/>
      <c r="OW318"/>
      <c r="OX318"/>
      <c r="OY318"/>
      <c r="OZ318"/>
      <c r="PA318"/>
      <c r="PB318"/>
      <c r="PC318"/>
      <c r="PD318"/>
      <c r="PE318"/>
      <c r="PF318"/>
      <c r="PG318"/>
      <c r="PH318"/>
      <c r="PI318"/>
      <c r="PJ318"/>
      <c r="PK318"/>
      <c r="PL318"/>
      <c r="PM318"/>
      <c r="PN318"/>
      <c r="PO318"/>
      <c r="PP318"/>
      <c r="PQ318"/>
      <c r="PR318"/>
      <c r="PS318"/>
      <c r="PT318"/>
      <c r="PU318"/>
      <c r="PV318"/>
      <c r="PW318"/>
      <c r="PX318"/>
      <c r="PY318"/>
      <c r="PZ318"/>
      <c r="QA318"/>
      <c r="QB318"/>
      <c r="QC318"/>
      <c r="QD318"/>
      <c r="QE318"/>
      <c r="QF318"/>
      <c r="QG318"/>
      <c r="QH318"/>
      <c r="QI318"/>
      <c r="QJ318"/>
      <c r="QK318"/>
      <c r="QL318"/>
      <c r="QM318"/>
      <c r="QN318"/>
      <c r="QO318"/>
      <c r="QP318"/>
      <c r="QQ318"/>
      <c r="QR318"/>
      <c r="QS318"/>
      <c r="QT318"/>
      <c r="QU318"/>
      <c r="QV318"/>
      <c r="QW318"/>
      <c r="QX318"/>
      <c r="QY318"/>
      <c r="QZ318"/>
      <c r="RA318"/>
      <c r="RB318"/>
      <c r="RC318"/>
      <c r="RD318"/>
      <c r="RE318"/>
      <c r="RF318"/>
      <c r="RG318"/>
      <c r="RH318"/>
      <c r="RI318"/>
      <c r="RJ318"/>
      <c r="RK318"/>
      <c r="RL318"/>
      <c r="RM318"/>
      <c r="RN318"/>
      <c r="RO318"/>
      <c r="RP318"/>
      <c r="RQ318"/>
      <c r="RR318"/>
      <c r="RS318"/>
      <c r="RT318"/>
      <c r="RU318"/>
      <c r="RV318"/>
      <c r="RW318"/>
      <c r="RX318"/>
      <c r="RY318"/>
      <c r="RZ318"/>
      <c r="SA318"/>
      <c r="SB318"/>
      <c r="SC318"/>
      <c r="SD318"/>
      <c r="SE318"/>
      <c r="SF318"/>
      <c r="SG318"/>
      <c r="SH318"/>
      <c r="SI318"/>
      <c r="SJ318"/>
      <c r="SK318"/>
      <c r="SL318"/>
      <c r="SM318"/>
      <c r="SN318"/>
      <c r="SO318"/>
      <c r="SP318"/>
      <c r="SQ318"/>
      <c r="SR318"/>
      <c r="SS318"/>
      <c r="ST318"/>
      <c r="SU318"/>
      <c r="SV318"/>
      <c r="SW318"/>
      <c r="SX318"/>
      <c r="SY318"/>
      <c r="SZ318"/>
      <c r="TA318"/>
      <c r="TB318"/>
      <c r="TC318"/>
      <c r="TD318"/>
      <c r="TE318"/>
      <c r="TF318"/>
      <c r="TG318"/>
      <c r="TH318"/>
      <c r="TI318"/>
      <c r="TJ318"/>
      <c r="TK318"/>
      <c r="TL318"/>
      <c r="TM318"/>
      <c r="TN318"/>
      <c r="TO318"/>
      <c r="TP318"/>
      <c r="TQ318"/>
      <c r="TR318"/>
      <c r="TS318"/>
      <c r="TT318"/>
      <c r="TU318"/>
      <c r="TV318"/>
      <c r="TW318"/>
      <c r="TX318"/>
      <c r="TY318"/>
      <c r="TZ318"/>
      <c r="UA318"/>
      <c r="UB318"/>
      <c r="UC318"/>
      <c r="UD318"/>
      <c r="UE318"/>
      <c r="UF318"/>
      <c r="UG318"/>
      <c r="UH318"/>
      <c r="UI318"/>
      <c r="UJ318"/>
      <c r="UK318"/>
      <c r="UL318"/>
      <c r="UM318"/>
      <c r="UN318"/>
      <c r="UO318"/>
      <c r="UP318"/>
      <c r="UQ318"/>
      <c r="UR318"/>
      <c r="US318"/>
      <c r="UT318"/>
      <c r="UU318"/>
      <c r="UV318"/>
      <c r="UW318"/>
      <c r="UX318"/>
      <c r="UY318"/>
      <c r="UZ318"/>
      <c r="VA318"/>
      <c r="VB318"/>
      <c r="VC318"/>
      <c r="VD318"/>
      <c r="VE318"/>
      <c r="VF318"/>
      <c r="VG318"/>
      <c r="VH318"/>
      <c r="VI318"/>
      <c r="VJ318"/>
      <c r="VK318"/>
      <c r="VL318"/>
      <c r="VM318"/>
      <c r="VN318"/>
      <c r="VO318"/>
      <c r="VP318"/>
      <c r="VQ318"/>
      <c r="VR318"/>
      <c r="VS318"/>
      <c r="VT318"/>
      <c r="VU318"/>
      <c r="VV318"/>
      <c r="VW318"/>
      <c r="VX318"/>
      <c r="VY318"/>
      <c r="VZ318"/>
      <c r="WA318"/>
      <c r="WB318"/>
      <c r="WC318"/>
      <c r="WD318"/>
      <c r="WE318"/>
      <c r="WF318"/>
      <c r="WG318"/>
      <c r="WH318"/>
      <c r="WI318"/>
      <c r="WJ318"/>
      <c r="WK318"/>
      <c r="WL318"/>
      <c r="WM318"/>
      <c r="WN318"/>
      <c r="WO318"/>
      <c r="WP318"/>
      <c r="WQ318"/>
      <c r="WR318"/>
      <c r="WS318"/>
      <c r="WT318"/>
      <c r="WU318"/>
      <c r="WV318"/>
      <c r="WW318"/>
      <c r="WX318"/>
      <c r="WY318"/>
      <c r="WZ318"/>
      <c r="XA318"/>
      <c r="XB318"/>
      <c r="XC318"/>
      <c r="XD318"/>
      <c r="XE318"/>
      <c r="XF318"/>
      <c r="XG318"/>
      <c r="XH318"/>
      <c r="XI318"/>
      <c r="XJ318"/>
      <c r="XK318"/>
      <c r="XL318"/>
      <c r="XM318"/>
      <c r="XN318"/>
      <c r="XO318"/>
      <c r="XP318"/>
      <c r="XQ318"/>
      <c r="XR318"/>
      <c r="XS318"/>
      <c r="XT318"/>
      <c r="XU318"/>
      <c r="XV318"/>
      <c r="XW318"/>
      <c r="XX318"/>
      <c r="XY318"/>
      <c r="XZ318"/>
      <c r="YA318"/>
      <c r="YB318"/>
      <c r="YC318"/>
      <c r="YD318"/>
      <c r="YE318"/>
      <c r="YF318"/>
      <c r="YG318"/>
      <c r="YH318"/>
      <c r="YI318"/>
      <c r="YJ318"/>
      <c r="YK318"/>
      <c r="YL318"/>
      <c r="YM318"/>
      <c r="YN318"/>
      <c r="YO318"/>
      <c r="YP318"/>
      <c r="YQ318"/>
      <c r="YR318"/>
      <c r="YS318"/>
      <c r="YT318"/>
      <c r="YU318"/>
      <c r="YV318"/>
      <c r="YW318"/>
      <c r="YX318"/>
      <c r="YY318"/>
      <c r="YZ318"/>
      <c r="ZA318"/>
      <c r="ZB318"/>
      <c r="ZC318"/>
      <c r="ZD318"/>
      <c r="ZE318"/>
      <c r="ZF318"/>
      <c r="ZG318"/>
      <c r="ZH318"/>
      <c r="ZI318"/>
      <c r="ZJ318"/>
      <c r="ZK318"/>
      <c r="ZL318"/>
      <c r="ZM318"/>
      <c r="ZN318"/>
      <c r="ZO318"/>
      <c r="ZP318"/>
      <c r="ZQ318"/>
      <c r="ZR318"/>
      <c r="ZS318"/>
      <c r="ZT318"/>
      <c r="ZU318"/>
      <c r="ZV318"/>
      <c r="ZW318"/>
      <c r="ZX318"/>
      <c r="ZY318"/>
      <c r="ZZ318" s="52"/>
      <c r="AAA318" s="192"/>
      <c r="AAD318" s="90"/>
      <c r="AAE318" s="520">
        <f t="shared" si="257"/>
        <v>0</v>
      </c>
      <c r="AAF318" s="90" t="s">
        <v>0</v>
      </c>
      <c r="AAG318" s="73">
        <f t="shared" ref="AAG318:AAG320" si="264">G317</f>
        <v>2</v>
      </c>
      <c r="AAH318" s="73">
        <f>G318</f>
        <v>2</v>
      </c>
      <c r="AAI318" s="60"/>
      <c r="AAJ318" s="55"/>
      <c r="AAK318" s="92" t="str">
        <f>S.Staff.Lead&amp;" submits Web Request to post materials"</f>
        <v>AndreaRW submits Web Request to post materials</v>
      </c>
      <c r="AAL318" s="90"/>
    </row>
    <row r="319" spans="1:714" s="23" customFormat="1" ht="15" hidden="1" customHeight="1" outlineLevel="3">
      <c r="A319" s="171"/>
      <c r="B319" s="665" t="s">
        <v>159</v>
      </c>
      <c r="C319" s="425" t="s">
        <v>0</v>
      </c>
      <c r="D319" s="380"/>
      <c r="E319" s="342">
        <f>NETWORKDAYS(G319,H319,S.DDL_DEQClosed)</f>
        <v>1</v>
      </c>
      <c r="F319" s="457">
        <f t="shared" ca="1" si="263"/>
        <v>0</v>
      </c>
      <c r="G319" s="451">
        <f t="shared" si="260"/>
        <v>2</v>
      </c>
      <c r="H319" s="343">
        <f t="shared" si="261"/>
        <v>2</v>
      </c>
      <c r="I319" s="244"/>
      <c r="J319" s="193"/>
      <c r="K319" s="193"/>
      <c r="L319" s="46"/>
      <c r="M319" s="46"/>
      <c r="N319" s="46"/>
      <c r="O319" s="46"/>
      <c r="P319" s="46"/>
      <c r="Q319" s="46"/>
      <c r="R319" s="46"/>
      <c r="S319" s="46"/>
      <c r="T319" s="46"/>
      <c r="U319" s="46"/>
      <c r="V319" s="46"/>
      <c r="W319" s="46"/>
      <c r="X319" s="46"/>
      <c r="Y319" s="46"/>
      <c r="Z319" s="46"/>
      <c r="AA319" s="46"/>
      <c r="AB319" s="46"/>
      <c r="AC319" s="46"/>
      <c r="AD319" s="46"/>
      <c r="AE319" s="46"/>
      <c r="AF319" s="46"/>
      <c r="AG319" s="46"/>
      <c r="AH319" s="46"/>
      <c r="AI319" s="46"/>
      <c r="AJ319" s="46"/>
      <c r="AK319" s="46"/>
      <c r="AL319" s="46"/>
      <c r="AM319" s="46"/>
      <c r="AN319" s="46"/>
      <c r="AO319" s="46"/>
      <c r="AP319" s="46"/>
      <c r="AQ319" s="46"/>
      <c r="AR319" s="46"/>
      <c r="AS319" s="46"/>
      <c r="AT319" s="46"/>
      <c r="AU319" s="46"/>
      <c r="AV319" s="46"/>
      <c r="AW319" s="46"/>
      <c r="AX319" s="46"/>
      <c r="AY319" s="46"/>
      <c r="AZ319" s="46"/>
      <c r="BA319" s="46"/>
      <c r="BB319" s="46"/>
      <c r="BC319" s="46"/>
      <c r="BD319" s="46"/>
      <c r="BE319" s="46"/>
      <c r="BF319" s="46"/>
      <c r="BG319" s="46"/>
      <c r="BH319" s="46"/>
      <c r="BI319" s="46"/>
      <c r="BJ319" s="46"/>
      <c r="BK319" s="46"/>
      <c r="BL319" s="46"/>
      <c r="BM319" s="46"/>
      <c r="BN319" s="46"/>
      <c r="BO319" s="46"/>
      <c r="BP319" s="46"/>
      <c r="BQ319" s="46"/>
      <c r="BR319" s="46"/>
      <c r="BS319" s="46"/>
      <c r="BT319" s="46"/>
      <c r="BU319" s="46"/>
      <c r="BV319" s="46"/>
      <c r="BW319" s="46"/>
      <c r="BX319" s="46"/>
      <c r="BY319" s="46"/>
      <c r="BZ319" s="46"/>
      <c r="CA319" s="46"/>
      <c r="CB319" s="46"/>
      <c r="CC319" s="46"/>
      <c r="CD319" s="46"/>
      <c r="CE319" s="46"/>
      <c r="CF319" s="46"/>
      <c r="CG319" s="46"/>
      <c r="CH319" s="46"/>
      <c r="CI319" s="46"/>
      <c r="CJ319" s="46"/>
      <c r="CK319" s="46"/>
      <c r="CL319" s="46"/>
      <c r="CM319" s="46"/>
      <c r="CN319" s="46"/>
      <c r="CO319" s="46"/>
      <c r="CP319" s="46"/>
      <c r="CQ319" s="46"/>
      <c r="CR319" s="46"/>
      <c r="CS319" s="46"/>
      <c r="CT319" s="46"/>
      <c r="CU319" s="46"/>
      <c r="CV319" s="46"/>
      <c r="CW319" s="46"/>
      <c r="CX319" s="46"/>
      <c r="CY319" s="46"/>
      <c r="CZ319" s="46"/>
      <c r="DA319" s="46"/>
      <c r="DB319" s="46"/>
      <c r="DC319" s="46"/>
      <c r="DD319" s="46"/>
      <c r="DE319" s="46"/>
      <c r="DF319" s="46"/>
      <c r="DG319" s="46"/>
      <c r="DH319" s="46"/>
      <c r="DI319" s="46"/>
      <c r="DJ319" s="46"/>
      <c r="DK319" s="46"/>
      <c r="DL319" s="46"/>
      <c r="DM319" s="46"/>
      <c r="DN319" s="46"/>
      <c r="DO319" s="46"/>
      <c r="DP319" s="46"/>
      <c r="DQ319"/>
      <c r="DR319"/>
      <c r="DS319"/>
      <c r="DT319"/>
      <c r="DU319"/>
      <c r="DV319"/>
      <c r="DW319"/>
      <c r="DX319"/>
      <c r="DY319"/>
      <c r="DZ319"/>
      <c r="EA319"/>
      <c r="EB319"/>
      <c r="EC319"/>
      <c r="ED319"/>
      <c r="EE319"/>
      <c r="EF319"/>
      <c r="EG319"/>
      <c r="EH319"/>
      <c r="EI319"/>
      <c r="EJ319"/>
      <c r="EK319"/>
      <c r="EL319"/>
      <c r="EM319"/>
      <c r="EN319"/>
      <c r="EO319"/>
      <c r="EP319"/>
      <c r="EQ319"/>
      <c r="ER319"/>
      <c r="ES319"/>
      <c r="ET319"/>
      <c r="EU319"/>
      <c r="EV319"/>
      <c r="EW319"/>
      <c r="EX319"/>
      <c r="EY319"/>
      <c r="EZ319"/>
      <c r="FA319"/>
      <c r="FB319"/>
      <c r="FC319"/>
      <c r="FD319"/>
      <c r="FE319"/>
      <c r="FF319"/>
      <c r="FG319"/>
      <c r="FH319"/>
      <c r="FI319"/>
      <c r="FJ319"/>
      <c r="FK319"/>
      <c r="FL319"/>
      <c r="FM319"/>
      <c r="FN319"/>
      <c r="FO319"/>
      <c r="FP319"/>
      <c r="FQ319"/>
      <c r="FR319"/>
      <c r="FS319"/>
      <c r="FT319"/>
      <c r="FU319"/>
      <c r="FV319"/>
      <c r="FW319"/>
      <c r="FX319"/>
      <c r="FY319"/>
      <c r="FZ319"/>
      <c r="GA319"/>
      <c r="GB319"/>
      <c r="GC319"/>
      <c r="GD319"/>
      <c r="GE319"/>
      <c r="GF319"/>
      <c r="GG319"/>
      <c r="GH319"/>
      <c r="GI319"/>
      <c r="GJ319"/>
      <c r="GK319"/>
      <c r="GL319"/>
      <c r="GM319"/>
      <c r="GN319"/>
      <c r="GO319"/>
      <c r="GP319"/>
      <c r="GQ319"/>
      <c r="GR319"/>
      <c r="GS319"/>
      <c r="GT319"/>
      <c r="GU319"/>
      <c r="GV319"/>
      <c r="GW319"/>
      <c r="GX319"/>
      <c r="GY319"/>
      <c r="GZ319"/>
      <c r="HA319"/>
      <c r="HB319"/>
      <c r="HC319"/>
      <c r="HD319"/>
      <c r="HE319"/>
      <c r="HF319"/>
      <c r="HG319"/>
      <c r="HH319"/>
      <c r="HI319"/>
      <c r="HJ319"/>
      <c r="HK319"/>
      <c r="HL319"/>
      <c r="HM319"/>
      <c r="HN319"/>
      <c r="HO319"/>
      <c r="HP319"/>
      <c r="HQ319"/>
      <c r="HR319"/>
      <c r="HS319"/>
      <c r="HT319"/>
      <c r="HU319"/>
      <c r="HV319"/>
      <c r="HW319"/>
      <c r="HX319"/>
      <c r="HY319"/>
      <c r="HZ319"/>
      <c r="IA319"/>
      <c r="IB319"/>
      <c r="IC319"/>
      <c r="ID319"/>
      <c r="IE319"/>
      <c r="IF319"/>
      <c r="IG319"/>
      <c r="IH319"/>
      <c r="II319"/>
      <c r="IJ319"/>
      <c r="IK319"/>
      <c r="IL319"/>
      <c r="IM319"/>
      <c r="IN319"/>
      <c r="IO319"/>
      <c r="IP319"/>
      <c r="IQ319"/>
      <c r="IR319"/>
      <c r="IS319"/>
      <c r="IT319"/>
      <c r="IU319"/>
      <c r="IV319"/>
      <c r="IW319"/>
      <c r="IX319"/>
      <c r="IY319"/>
      <c r="IZ319"/>
      <c r="JA319"/>
      <c r="JB319"/>
      <c r="JC319"/>
      <c r="JD319"/>
      <c r="JE319"/>
      <c r="JF319"/>
      <c r="JG319"/>
      <c r="JH319"/>
      <c r="JI319"/>
      <c r="JJ319"/>
      <c r="JK319"/>
      <c r="JL319"/>
      <c r="JM319"/>
      <c r="JN319"/>
      <c r="JO319"/>
      <c r="JP319"/>
      <c r="JQ319"/>
      <c r="JR319"/>
      <c r="JS319"/>
      <c r="JT319"/>
      <c r="JU319"/>
      <c r="JV319"/>
      <c r="JW319"/>
      <c r="JX319"/>
      <c r="JY319"/>
      <c r="JZ319"/>
      <c r="KA319"/>
      <c r="KB319"/>
      <c r="KC319"/>
      <c r="KD319"/>
      <c r="KE319"/>
      <c r="KF319"/>
      <c r="KG319"/>
      <c r="KH319"/>
      <c r="KI319"/>
      <c r="KJ319"/>
      <c r="KK319"/>
      <c r="KL319"/>
      <c r="KM319"/>
      <c r="KN319"/>
      <c r="KO319"/>
      <c r="KP319"/>
      <c r="KQ319"/>
      <c r="KR319"/>
      <c r="KS319"/>
      <c r="KT319"/>
      <c r="KU319"/>
      <c r="KV319"/>
      <c r="KW319"/>
      <c r="KX319"/>
      <c r="KY319"/>
      <c r="KZ319"/>
      <c r="LA319"/>
      <c r="LB319"/>
      <c r="LC319"/>
      <c r="LD319"/>
      <c r="LE319"/>
      <c r="LF319"/>
      <c r="LG319"/>
      <c r="LH319"/>
      <c r="LI319"/>
      <c r="LJ319"/>
      <c r="LK319"/>
      <c r="LL319"/>
      <c r="LM319"/>
      <c r="LN319"/>
      <c r="LO319"/>
      <c r="LP319"/>
      <c r="LQ319"/>
      <c r="LR319"/>
      <c r="LS319"/>
      <c r="LT319"/>
      <c r="LU319"/>
      <c r="LV319"/>
      <c r="LW319"/>
      <c r="LX319"/>
      <c r="LY319"/>
      <c r="LZ319"/>
      <c r="MA319"/>
      <c r="MB319"/>
      <c r="MC319"/>
      <c r="MD319"/>
      <c r="ME319"/>
      <c r="MF319"/>
      <c r="MG319"/>
      <c r="MH319"/>
      <c r="MI319"/>
      <c r="MJ319"/>
      <c r="MK319"/>
      <c r="ML319"/>
      <c r="MM319"/>
      <c r="MN319"/>
      <c r="MO319"/>
      <c r="MP319"/>
      <c r="MQ319"/>
      <c r="MR319"/>
      <c r="MS319"/>
      <c r="MT319"/>
      <c r="MU319"/>
      <c r="MV319"/>
      <c r="MW319"/>
      <c r="MX319"/>
      <c r="MY319"/>
      <c r="MZ319"/>
      <c r="NA319"/>
      <c r="NB319"/>
      <c r="NC319"/>
      <c r="ND319"/>
      <c r="NE319"/>
      <c r="NF319"/>
      <c r="NG319"/>
      <c r="NH319"/>
      <c r="NI319"/>
      <c r="NJ319"/>
      <c r="NK319"/>
      <c r="NL319"/>
      <c r="NM319"/>
      <c r="NN319"/>
      <c r="NO319"/>
      <c r="NP319"/>
      <c r="NQ319"/>
      <c r="NR319"/>
      <c r="NS319"/>
      <c r="NT319"/>
      <c r="NU319"/>
      <c r="NV319"/>
      <c r="NW319"/>
      <c r="NX319"/>
      <c r="NY319"/>
      <c r="NZ319"/>
      <c r="OA319"/>
      <c r="OB319"/>
      <c r="OC319"/>
      <c r="OD319"/>
      <c r="OE319"/>
      <c r="OF319"/>
      <c r="OG319"/>
      <c r="OH319"/>
      <c r="OI319"/>
      <c r="OJ319"/>
      <c r="OK319"/>
      <c r="OL319"/>
      <c r="OM319"/>
      <c r="ON319"/>
      <c r="OO319"/>
      <c r="OP319"/>
      <c r="OQ319"/>
      <c r="OR319"/>
      <c r="OS319"/>
      <c r="OT319"/>
      <c r="OU319"/>
      <c r="OV319"/>
      <c r="OW319"/>
      <c r="OX319"/>
      <c r="OY319"/>
      <c r="OZ319"/>
      <c r="PA319"/>
      <c r="PB319"/>
      <c r="PC319"/>
      <c r="PD319"/>
      <c r="PE319"/>
      <c r="PF319"/>
      <c r="PG319"/>
      <c r="PH319"/>
      <c r="PI319"/>
      <c r="PJ319"/>
      <c r="PK319"/>
      <c r="PL319"/>
      <c r="PM319"/>
      <c r="PN319"/>
      <c r="PO319"/>
      <c r="PP319"/>
      <c r="PQ319"/>
      <c r="PR319"/>
      <c r="PS319"/>
      <c r="PT319"/>
      <c r="PU319"/>
      <c r="PV319"/>
      <c r="PW319"/>
      <c r="PX319"/>
      <c r="PY319"/>
      <c r="PZ319"/>
      <c r="QA319"/>
      <c r="QB319"/>
      <c r="QC319"/>
      <c r="QD319"/>
      <c r="QE319"/>
      <c r="QF319"/>
      <c r="QG319"/>
      <c r="QH319"/>
      <c r="QI319"/>
      <c r="QJ319"/>
      <c r="QK319"/>
      <c r="QL319"/>
      <c r="QM319"/>
      <c r="QN319"/>
      <c r="QO319"/>
      <c r="QP319"/>
      <c r="QQ319"/>
      <c r="QR319"/>
      <c r="QS319"/>
      <c r="QT319"/>
      <c r="QU319"/>
      <c r="QV319"/>
      <c r="QW319"/>
      <c r="QX319"/>
      <c r="QY319"/>
      <c r="QZ319"/>
      <c r="RA319"/>
      <c r="RB319"/>
      <c r="RC319"/>
      <c r="RD319"/>
      <c r="RE319"/>
      <c r="RF319"/>
      <c r="RG319"/>
      <c r="RH319"/>
      <c r="RI319"/>
      <c r="RJ319"/>
      <c r="RK319"/>
      <c r="RL319"/>
      <c r="RM319"/>
      <c r="RN319"/>
      <c r="RO319"/>
      <c r="RP319"/>
      <c r="RQ319"/>
      <c r="RR319"/>
      <c r="RS319"/>
      <c r="RT319"/>
      <c r="RU319"/>
      <c r="RV319"/>
      <c r="RW319"/>
      <c r="RX319"/>
      <c r="RY319"/>
      <c r="RZ319"/>
      <c r="SA319"/>
      <c r="SB319"/>
      <c r="SC319"/>
      <c r="SD319"/>
      <c r="SE319"/>
      <c r="SF319"/>
      <c r="SG319"/>
      <c r="SH319"/>
      <c r="SI319"/>
      <c r="SJ319"/>
      <c r="SK319"/>
      <c r="SL319"/>
      <c r="SM319"/>
      <c r="SN319"/>
      <c r="SO319"/>
      <c r="SP319"/>
      <c r="SQ319"/>
      <c r="SR319"/>
      <c r="SS319"/>
      <c r="ST319"/>
      <c r="SU319"/>
      <c r="SV319"/>
      <c r="SW319"/>
      <c r="SX319"/>
      <c r="SY319"/>
      <c r="SZ319"/>
      <c r="TA319"/>
      <c r="TB319"/>
      <c r="TC319"/>
      <c r="TD319"/>
      <c r="TE319"/>
      <c r="TF319"/>
      <c r="TG319"/>
      <c r="TH319"/>
      <c r="TI319"/>
      <c r="TJ319"/>
      <c r="TK319"/>
      <c r="TL319"/>
      <c r="TM319"/>
      <c r="TN319"/>
      <c r="TO319"/>
      <c r="TP319"/>
      <c r="TQ319"/>
      <c r="TR319"/>
      <c r="TS319"/>
      <c r="TT319"/>
      <c r="TU319"/>
      <c r="TV319"/>
      <c r="TW319"/>
      <c r="TX319"/>
      <c r="TY319"/>
      <c r="TZ319"/>
      <c r="UA319"/>
      <c r="UB319"/>
      <c r="UC319"/>
      <c r="UD319"/>
      <c r="UE319"/>
      <c r="UF319"/>
      <c r="UG319"/>
      <c r="UH319"/>
      <c r="UI319"/>
      <c r="UJ319"/>
      <c r="UK319"/>
      <c r="UL319"/>
      <c r="UM319"/>
      <c r="UN319"/>
      <c r="UO319"/>
      <c r="UP319"/>
      <c r="UQ319"/>
      <c r="UR319"/>
      <c r="US319"/>
      <c r="UT319"/>
      <c r="UU319"/>
      <c r="UV319"/>
      <c r="UW319"/>
      <c r="UX319"/>
      <c r="UY319"/>
      <c r="UZ319"/>
      <c r="VA319"/>
      <c r="VB319"/>
      <c r="VC319"/>
      <c r="VD319"/>
      <c r="VE319"/>
      <c r="VF319"/>
      <c r="VG319"/>
      <c r="VH319"/>
      <c r="VI319"/>
      <c r="VJ319"/>
      <c r="VK319"/>
      <c r="VL319"/>
      <c r="VM319"/>
      <c r="VN319"/>
      <c r="VO319"/>
      <c r="VP319"/>
      <c r="VQ319"/>
      <c r="VR319"/>
      <c r="VS319"/>
      <c r="VT319"/>
      <c r="VU319"/>
      <c r="VV319"/>
      <c r="VW319"/>
      <c r="VX319"/>
      <c r="VY319"/>
      <c r="VZ319"/>
      <c r="WA319"/>
      <c r="WB319"/>
      <c r="WC319"/>
      <c r="WD319"/>
      <c r="WE319"/>
      <c r="WF319"/>
      <c r="WG319"/>
      <c r="WH319"/>
      <c r="WI319"/>
      <c r="WJ319"/>
      <c r="WK319"/>
      <c r="WL319"/>
      <c r="WM319"/>
      <c r="WN319"/>
      <c r="WO319"/>
      <c r="WP319"/>
      <c r="WQ319"/>
      <c r="WR319"/>
      <c r="WS319"/>
      <c r="WT319"/>
      <c r="WU319"/>
      <c r="WV319"/>
      <c r="WW319"/>
      <c r="WX319"/>
      <c r="WY319"/>
      <c r="WZ319"/>
      <c r="XA319"/>
      <c r="XB319"/>
      <c r="XC319"/>
      <c r="XD319"/>
      <c r="XE319"/>
      <c r="XF319"/>
      <c r="XG319"/>
      <c r="XH319"/>
      <c r="XI319"/>
      <c r="XJ319"/>
      <c r="XK319"/>
      <c r="XL319"/>
      <c r="XM319"/>
      <c r="XN319"/>
      <c r="XO319"/>
      <c r="XP319"/>
      <c r="XQ319"/>
      <c r="XR319"/>
      <c r="XS319"/>
      <c r="XT319"/>
      <c r="XU319"/>
      <c r="XV319"/>
      <c r="XW319"/>
      <c r="XX319"/>
      <c r="XY319"/>
      <c r="XZ319"/>
      <c r="YA319"/>
      <c r="YB319"/>
      <c r="YC319"/>
      <c r="YD319"/>
      <c r="YE319"/>
      <c r="YF319"/>
      <c r="YG319"/>
      <c r="YH319"/>
      <c r="YI319"/>
      <c r="YJ319"/>
      <c r="YK319"/>
      <c r="YL319"/>
      <c r="YM319"/>
      <c r="YN319"/>
      <c r="YO319"/>
      <c r="YP319"/>
      <c r="YQ319"/>
      <c r="YR319"/>
      <c r="YS319"/>
      <c r="YT319"/>
      <c r="YU319"/>
      <c r="YV319"/>
      <c r="YW319"/>
      <c r="YX319"/>
      <c r="YY319"/>
      <c r="YZ319"/>
      <c r="ZA319"/>
      <c r="ZB319"/>
      <c r="ZC319"/>
      <c r="ZD319"/>
      <c r="ZE319"/>
      <c r="ZF319"/>
      <c r="ZG319"/>
      <c r="ZH319"/>
      <c r="ZI319"/>
      <c r="ZJ319"/>
      <c r="ZK319"/>
      <c r="ZL319"/>
      <c r="ZM319"/>
      <c r="ZN319"/>
      <c r="ZO319"/>
      <c r="ZP319"/>
      <c r="ZQ319"/>
      <c r="ZR319"/>
      <c r="ZS319"/>
      <c r="ZT319"/>
      <c r="ZU319"/>
      <c r="ZV319"/>
      <c r="ZW319"/>
      <c r="ZX319"/>
      <c r="ZY319"/>
      <c r="ZZ319" s="52"/>
      <c r="AAA319" s="192"/>
      <c r="AAD319" s="90"/>
      <c r="AAE319" s="520">
        <f t="shared" si="257"/>
        <v>0</v>
      </c>
      <c r="AAF319" s="90"/>
      <c r="AAG319" s="73">
        <f t="shared" si="264"/>
        <v>2</v>
      </c>
      <c r="AAH319" s="73">
        <f>G319</f>
        <v>2</v>
      </c>
      <c r="AAI319" s="72"/>
      <c r="AAJ319" s="72"/>
      <c r="AAK319" s="55"/>
      <c r="AAL319" s="90"/>
    </row>
    <row r="320" spans="1:714" s="23" customFormat="1" ht="15" hidden="1" customHeight="1" outlineLevel="2">
      <c r="A320" s="171"/>
      <c r="B320" s="486" t="str">
        <f>AAK320</f>
        <v>AndreaRW sends meeting notice with link to Web page</v>
      </c>
      <c r="C320" s="425" t="s">
        <v>0</v>
      </c>
      <c r="D320" s="380"/>
      <c r="E320" s="342">
        <f>NETWORKDAYS(G320,H320,S.DDL_DEQClosed)</f>
        <v>1</v>
      </c>
      <c r="F320" s="457">
        <f t="shared" ca="1" si="263"/>
        <v>0</v>
      </c>
      <c r="G320" s="451">
        <f t="shared" si="260"/>
        <v>2</v>
      </c>
      <c r="H320" s="343">
        <f t="shared" ref="H320:H323" si="265">AAH320</f>
        <v>2</v>
      </c>
      <c r="I320" s="244"/>
      <c r="J320" s="193"/>
      <c r="K320" s="193"/>
      <c r="L320" s="46"/>
      <c r="M320" s="46"/>
      <c r="N320" s="46"/>
      <c r="O320" s="46"/>
      <c r="P320" s="46"/>
      <c r="Q320" s="46"/>
      <c r="R320" s="46"/>
      <c r="S320" s="46"/>
      <c r="T320" s="46"/>
      <c r="U320" s="46"/>
      <c r="V320" s="46"/>
      <c r="W320" s="46"/>
      <c r="X320" s="46"/>
      <c r="Y320" s="46"/>
      <c r="Z320" s="46"/>
      <c r="AA320" s="46"/>
      <c r="AB320" s="46"/>
      <c r="AC320" s="46"/>
      <c r="AD320" s="46"/>
      <c r="AE320" s="46"/>
      <c r="AF320" s="46"/>
      <c r="AG320" s="46"/>
      <c r="AH320" s="46"/>
      <c r="AI320" s="46"/>
      <c r="AJ320" s="46"/>
      <c r="AK320" s="46"/>
      <c r="AL320" s="46"/>
      <c r="AM320" s="46"/>
      <c r="AN320" s="46"/>
      <c r="AO320" s="46"/>
      <c r="AP320" s="46"/>
      <c r="AQ320" s="46"/>
      <c r="AR320" s="46"/>
      <c r="AS320" s="46"/>
      <c r="AT320" s="46"/>
      <c r="AU320" s="46"/>
      <c r="AV320" s="46"/>
      <c r="AW320" s="46"/>
      <c r="AX320" s="46"/>
      <c r="AY320" s="46"/>
      <c r="AZ320" s="46"/>
      <c r="BA320" s="46"/>
      <c r="BB320" s="46"/>
      <c r="BC320" s="46"/>
      <c r="BD320" s="46"/>
      <c r="BE320" s="46"/>
      <c r="BF320" s="46"/>
      <c r="BG320" s="46"/>
      <c r="BH320" s="46"/>
      <c r="BI320" s="46"/>
      <c r="BJ320" s="46"/>
      <c r="BK320" s="46"/>
      <c r="BL320" s="46"/>
      <c r="BM320" s="46"/>
      <c r="BN320" s="46"/>
      <c r="BO320" s="46"/>
      <c r="BP320" s="46"/>
      <c r="BQ320" s="46"/>
      <c r="BR320" s="46"/>
      <c r="BS320" s="46"/>
      <c r="BT320" s="46"/>
      <c r="BU320" s="46"/>
      <c r="BV320" s="46"/>
      <c r="BW320" s="46"/>
      <c r="BX320" s="46"/>
      <c r="BY320" s="46"/>
      <c r="BZ320" s="46"/>
      <c r="CA320" s="46"/>
      <c r="CB320" s="46"/>
      <c r="CC320" s="46"/>
      <c r="CD320" s="46"/>
      <c r="CE320" s="46"/>
      <c r="CF320" s="46"/>
      <c r="CG320" s="46"/>
      <c r="CH320" s="46"/>
      <c r="CI320" s="46"/>
      <c r="CJ320" s="46"/>
      <c r="CK320" s="46"/>
      <c r="CL320" s="46"/>
      <c r="CM320" s="46"/>
      <c r="CN320" s="46"/>
      <c r="CO320" s="46"/>
      <c r="CP320" s="46"/>
      <c r="CQ320" s="46"/>
      <c r="CR320" s="46"/>
      <c r="CS320" s="46"/>
      <c r="CT320" s="46"/>
      <c r="CU320" s="46"/>
      <c r="CV320" s="46"/>
      <c r="CW320" s="46"/>
      <c r="CX320" s="46"/>
      <c r="CY320" s="46"/>
      <c r="CZ320" s="46"/>
      <c r="DA320" s="46"/>
      <c r="DB320" s="46"/>
      <c r="DC320" s="46"/>
      <c r="DD320" s="46"/>
      <c r="DE320" s="46"/>
      <c r="DF320" s="46"/>
      <c r="DG320" s="46"/>
      <c r="DH320" s="46"/>
      <c r="DI320" s="46"/>
      <c r="DJ320" s="46"/>
      <c r="DK320" s="46"/>
      <c r="DL320" s="46"/>
      <c r="DM320" s="46"/>
      <c r="DN320" s="46"/>
      <c r="DO320" s="46"/>
      <c r="DP320" s="46"/>
      <c r="DQ320"/>
      <c r="DR320"/>
      <c r="DS320"/>
      <c r="DT320"/>
      <c r="DU320"/>
      <c r="DV320"/>
      <c r="DW320"/>
      <c r="DX320"/>
      <c r="DY320"/>
      <c r="DZ320"/>
      <c r="EA320"/>
      <c r="EB320"/>
      <c r="EC320"/>
      <c r="ED320"/>
      <c r="EE320"/>
      <c r="EF320"/>
      <c r="EG320"/>
      <c r="EH320"/>
      <c r="EI320"/>
      <c r="EJ320"/>
      <c r="EK320"/>
      <c r="EL320"/>
      <c r="EM320"/>
      <c r="EN320"/>
      <c r="EO320"/>
      <c r="EP320"/>
      <c r="EQ320"/>
      <c r="ER320"/>
      <c r="ES320"/>
      <c r="ET320"/>
      <c r="EU320"/>
      <c r="EV320"/>
      <c r="EW320"/>
      <c r="EX320"/>
      <c r="EY320"/>
      <c r="EZ320"/>
      <c r="FA320"/>
      <c r="FB320"/>
      <c r="FC320"/>
      <c r="FD320"/>
      <c r="FE320"/>
      <c r="FF320"/>
      <c r="FG320"/>
      <c r="FH320"/>
      <c r="FI320"/>
      <c r="FJ320"/>
      <c r="FK320"/>
      <c r="FL320"/>
      <c r="FM320"/>
      <c r="FN320"/>
      <c r="FO320"/>
      <c r="FP320"/>
      <c r="FQ320"/>
      <c r="FR320"/>
      <c r="FS320"/>
      <c r="FT320"/>
      <c r="FU320"/>
      <c r="FV320"/>
      <c r="FW320"/>
      <c r="FX320"/>
      <c r="FY320"/>
      <c r="FZ320"/>
      <c r="GA320"/>
      <c r="GB320"/>
      <c r="GC320"/>
      <c r="GD320"/>
      <c r="GE320"/>
      <c r="GF320"/>
      <c r="GG320"/>
      <c r="GH320"/>
      <c r="GI320"/>
      <c r="GJ320"/>
      <c r="GK320"/>
      <c r="GL320"/>
      <c r="GM320"/>
      <c r="GN320"/>
      <c r="GO320"/>
      <c r="GP320"/>
      <c r="GQ320"/>
      <c r="GR320"/>
      <c r="GS320"/>
      <c r="GT320"/>
      <c r="GU320"/>
      <c r="GV320"/>
      <c r="GW320"/>
      <c r="GX320"/>
      <c r="GY320"/>
      <c r="GZ320"/>
      <c r="HA320"/>
      <c r="HB320"/>
      <c r="HC320"/>
      <c r="HD320"/>
      <c r="HE320"/>
      <c r="HF320"/>
      <c r="HG320"/>
      <c r="HH320"/>
      <c r="HI320"/>
      <c r="HJ320"/>
      <c r="HK320"/>
      <c r="HL320"/>
      <c r="HM320"/>
      <c r="HN320"/>
      <c r="HO320"/>
      <c r="HP320"/>
      <c r="HQ320"/>
      <c r="HR320"/>
      <c r="HS320"/>
      <c r="HT320"/>
      <c r="HU320"/>
      <c r="HV320"/>
      <c r="HW320"/>
      <c r="HX320"/>
      <c r="HY320"/>
      <c r="HZ320"/>
      <c r="IA320"/>
      <c r="IB320"/>
      <c r="IC320"/>
      <c r="ID320"/>
      <c r="IE320"/>
      <c r="IF320"/>
      <c r="IG320"/>
      <c r="IH320"/>
      <c r="II320"/>
      <c r="IJ320"/>
      <c r="IK320"/>
      <c r="IL320"/>
      <c r="IM320"/>
      <c r="IN320"/>
      <c r="IO320"/>
      <c r="IP320"/>
      <c r="IQ320"/>
      <c r="IR320"/>
      <c r="IS320"/>
      <c r="IT320"/>
      <c r="IU320"/>
      <c r="IV320"/>
      <c r="IW320"/>
      <c r="IX320"/>
      <c r="IY320"/>
      <c r="IZ320"/>
      <c r="JA320"/>
      <c r="JB320"/>
      <c r="JC320"/>
      <c r="JD320"/>
      <c r="JE320"/>
      <c r="JF320"/>
      <c r="JG320"/>
      <c r="JH320"/>
      <c r="JI320"/>
      <c r="JJ320"/>
      <c r="JK320"/>
      <c r="JL320"/>
      <c r="JM320"/>
      <c r="JN320"/>
      <c r="JO320"/>
      <c r="JP320"/>
      <c r="JQ320"/>
      <c r="JR320"/>
      <c r="JS320"/>
      <c r="JT320"/>
      <c r="JU320"/>
      <c r="JV320"/>
      <c r="JW320"/>
      <c r="JX320"/>
      <c r="JY320"/>
      <c r="JZ320"/>
      <c r="KA320"/>
      <c r="KB320"/>
      <c r="KC320"/>
      <c r="KD320"/>
      <c r="KE320"/>
      <c r="KF320"/>
      <c r="KG320"/>
      <c r="KH320"/>
      <c r="KI320"/>
      <c r="KJ320"/>
      <c r="KK320"/>
      <c r="KL320"/>
      <c r="KM320"/>
      <c r="KN320"/>
      <c r="KO320"/>
      <c r="KP320"/>
      <c r="KQ320"/>
      <c r="KR320"/>
      <c r="KS320"/>
      <c r="KT320"/>
      <c r="KU320"/>
      <c r="KV320"/>
      <c r="KW320"/>
      <c r="KX320"/>
      <c r="KY320"/>
      <c r="KZ320"/>
      <c r="LA320"/>
      <c r="LB320"/>
      <c r="LC320"/>
      <c r="LD320"/>
      <c r="LE320"/>
      <c r="LF320"/>
      <c r="LG320"/>
      <c r="LH320"/>
      <c r="LI320"/>
      <c r="LJ320"/>
      <c r="LK320"/>
      <c r="LL320"/>
      <c r="LM320"/>
      <c r="LN320"/>
      <c r="LO320"/>
      <c r="LP320"/>
      <c r="LQ320"/>
      <c r="LR320"/>
      <c r="LS320"/>
      <c r="LT320"/>
      <c r="LU320"/>
      <c r="LV320"/>
      <c r="LW320"/>
      <c r="LX320"/>
      <c r="LY320"/>
      <c r="LZ320"/>
      <c r="MA320"/>
      <c r="MB320"/>
      <c r="MC320"/>
      <c r="MD320"/>
      <c r="ME320"/>
      <c r="MF320"/>
      <c r="MG320"/>
      <c r="MH320"/>
      <c r="MI320"/>
      <c r="MJ320"/>
      <c r="MK320"/>
      <c r="ML320"/>
      <c r="MM320"/>
      <c r="MN320"/>
      <c r="MO320"/>
      <c r="MP320"/>
      <c r="MQ320"/>
      <c r="MR320"/>
      <c r="MS320"/>
      <c r="MT320"/>
      <c r="MU320"/>
      <c r="MV320"/>
      <c r="MW320"/>
      <c r="MX320"/>
      <c r="MY320"/>
      <c r="MZ320"/>
      <c r="NA320"/>
      <c r="NB320"/>
      <c r="NC320"/>
      <c r="ND320"/>
      <c r="NE320"/>
      <c r="NF320"/>
      <c r="NG320"/>
      <c r="NH320"/>
      <c r="NI320"/>
      <c r="NJ320"/>
      <c r="NK320"/>
      <c r="NL320"/>
      <c r="NM320"/>
      <c r="NN320"/>
      <c r="NO320"/>
      <c r="NP320"/>
      <c r="NQ320"/>
      <c r="NR320"/>
      <c r="NS320"/>
      <c r="NT320"/>
      <c r="NU320"/>
      <c r="NV320"/>
      <c r="NW320"/>
      <c r="NX320"/>
      <c r="NY320"/>
      <c r="NZ320"/>
      <c r="OA320"/>
      <c r="OB320"/>
      <c r="OC320"/>
      <c r="OD320"/>
      <c r="OE320"/>
      <c r="OF320"/>
      <c r="OG320"/>
      <c r="OH320"/>
      <c r="OI320"/>
      <c r="OJ320"/>
      <c r="OK320"/>
      <c r="OL320"/>
      <c r="OM320"/>
      <c r="ON320"/>
      <c r="OO320"/>
      <c r="OP320"/>
      <c r="OQ320"/>
      <c r="OR320"/>
      <c r="OS320"/>
      <c r="OT320"/>
      <c r="OU320"/>
      <c r="OV320"/>
      <c r="OW320"/>
      <c r="OX320"/>
      <c r="OY320"/>
      <c r="OZ320"/>
      <c r="PA320"/>
      <c r="PB320"/>
      <c r="PC320"/>
      <c r="PD320"/>
      <c r="PE320"/>
      <c r="PF320"/>
      <c r="PG320"/>
      <c r="PH320"/>
      <c r="PI320"/>
      <c r="PJ320"/>
      <c r="PK320"/>
      <c r="PL320"/>
      <c r="PM320"/>
      <c r="PN320"/>
      <c r="PO320"/>
      <c r="PP320"/>
      <c r="PQ320"/>
      <c r="PR320"/>
      <c r="PS320"/>
      <c r="PT320"/>
      <c r="PU320"/>
      <c r="PV320"/>
      <c r="PW320"/>
      <c r="PX320"/>
      <c r="PY320"/>
      <c r="PZ320"/>
      <c r="QA320"/>
      <c r="QB320"/>
      <c r="QC320"/>
      <c r="QD320"/>
      <c r="QE320"/>
      <c r="QF320"/>
      <c r="QG320"/>
      <c r="QH320"/>
      <c r="QI320"/>
      <c r="QJ320"/>
      <c r="QK320"/>
      <c r="QL320"/>
      <c r="QM320"/>
      <c r="QN320"/>
      <c r="QO320"/>
      <c r="QP320"/>
      <c r="QQ320"/>
      <c r="QR320"/>
      <c r="QS320"/>
      <c r="QT320"/>
      <c r="QU320"/>
      <c r="QV320"/>
      <c r="QW320"/>
      <c r="QX320"/>
      <c r="QY320"/>
      <c r="QZ320"/>
      <c r="RA320"/>
      <c r="RB320"/>
      <c r="RC320"/>
      <c r="RD320"/>
      <c r="RE320"/>
      <c r="RF320"/>
      <c r="RG320"/>
      <c r="RH320"/>
      <c r="RI320"/>
      <c r="RJ320"/>
      <c r="RK320"/>
      <c r="RL320"/>
      <c r="RM320"/>
      <c r="RN320"/>
      <c r="RO320"/>
      <c r="RP320"/>
      <c r="RQ320"/>
      <c r="RR320"/>
      <c r="RS320"/>
      <c r="RT320"/>
      <c r="RU320"/>
      <c r="RV320"/>
      <c r="RW320"/>
      <c r="RX320"/>
      <c r="RY320"/>
      <c r="RZ320"/>
      <c r="SA320"/>
      <c r="SB320"/>
      <c r="SC320"/>
      <c r="SD320"/>
      <c r="SE320"/>
      <c r="SF320"/>
      <c r="SG320"/>
      <c r="SH320"/>
      <c r="SI320"/>
      <c r="SJ320"/>
      <c r="SK320"/>
      <c r="SL320"/>
      <c r="SM320"/>
      <c r="SN320"/>
      <c r="SO320"/>
      <c r="SP320"/>
      <c r="SQ320"/>
      <c r="SR320"/>
      <c r="SS320"/>
      <c r="ST320"/>
      <c r="SU320"/>
      <c r="SV320"/>
      <c r="SW320"/>
      <c r="SX320"/>
      <c r="SY320"/>
      <c r="SZ320"/>
      <c r="TA320"/>
      <c r="TB320"/>
      <c r="TC320"/>
      <c r="TD320"/>
      <c r="TE320"/>
      <c r="TF320"/>
      <c r="TG320"/>
      <c r="TH320"/>
      <c r="TI320"/>
      <c r="TJ320"/>
      <c r="TK320"/>
      <c r="TL320"/>
      <c r="TM320"/>
      <c r="TN320"/>
      <c r="TO320"/>
      <c r="TP320"/>
      <c r="TQ320"/>
      <c r="TR320"/>
      <c r="TS320"/>
      <c r="TT320"/>
      <c r="TU320"/>
      <c r="TV320"/>
      <c r="TW320"/>
      <c r="TX320"/>
      <c r="TY320"/>
      <c r="TZ320"/>
      <c r="UA320"/>
      <c r="UB320"/>
      <c r="UC320"/>
      <c r="UD320"/>
      <c r="UE320"/>
      <c r="UF320"/>
      <c r="UG320"/>
      <c r="UH320"/>
      <c r="UI320"/>
      <c r="UJ320"/>
      <c r="UK320"/>
      <c r="UL320"/>
      <c r="UM320"/>
      <c r="UN320"/>
      <c r="UO320"/>
      <c r="UP320"/>
      <c r="UQ320"/>
      <c r="UR320"/>
      <c r="US320"/>
      <c r="UT320"/>
      <c r="UU320"/>
      <c r="UV320"/>
      <c r="UW320"/>
      <c r="UX320"/>
      <c r="UY320"/>
      <c r="UZ320"/>
      <c r="VA320"/>
      <c r="VB320"/>
      <c r="VC320"/>
      <c r="VD320"/>
      <c r="VE320"/>
      <c r="VF320"/>
      <c r="VG320"/>
      <c r="VH320"/>
      <c r="VI320"/>
      <c r="VJ320"/>
      <c r="VK320"/>
      <c r="VL320"/>
      <c r="VM320"/>
      <c r="VN320"/>
      <c r="VO320"/>
      <c r="VP320"/>
      <c r="VQ320"/>
      <c r="VR320"/>
      <c r="VS320"/>
      <c r="VT320"/>
      <c r="VU320"/>
      <c r="VV320"/>
      <c r="VW320"/>
      <c r="VX320"/>
      <c r="VY320"/>
      <c r="VZ320"/>
      <c r="WA320"/>
      <c r="WB320"/>
      <c r="WC320"/>
      <c r="WD320"/>
      <c r="WE320"/>
      <c r="WF320"/>
      <c r="WG320"/>
      <c r="WH320"/>
      <c r="WI320"/>
      <c r="WJ320"/>
      <c r="WK320"/>
      <c r="WL320"/>
      <c r="WM320"/>
      <c r="WN320"/>
      <c r="WO320"/>
      <c r="WP320"/>
      <c r="WQ320"/>
      <c r="WR320"/>
      <c r="WS320"/>
      <c r="WT320"/>
      <c r="WU320"/>
      <c r="WV320"/>
      <c r="WW320"/>
      <c r="WX320"/>
      <c r="WY320"/>
      <c r="WZ320"/>
      <c r="XA320"/>
      <c r="XB320"/>
      <c r="XC320"/>
      <c r="XD320"/>
      <c r="XE320"/>
      <c r="XF320"/>
      <c r="XG320"/>
      <c r="XH320"/>
      <c r="XI320"/>
      <c r="XJ320"/>
      <c r="XK320"/>
      <c r="XL320"/>
      <c r="XM320"/>
      <c r="XN320"/>
      <c r="XO320"/>
      <c r="XP320"/>
      <c r="XQ320"/>
      <c r="XR320"/>
      <c r="XS320"/>
      <c r="XT320"/>
      <c r="XU320"/>
      <c r="XV320"/>
      <c r="XW320"/>
      <c r="XX320"/>
      <c r="XY320"/>
      <c r="XZ320"/>
      <c r="YA320"/>
      <c r="YB320"/>
      <c r="YC320"/>
      <c r="YD320"/>
      <c r="YE320"/>
      <c r="YF320"/>
      <c r="YG320"/>
      <c r="YH320"/>
      <c r="YI320"/>
      <c r="YJ320"/>
      <c r="YK320"/>
      <c r="YL320"/>
      <c r="YM320"/>
      <c r="YN320"/>
      <c r="YO320"/>
      <c r="YP320"/>
      <c r="YQ320"/>
      <c r="YR320"/>
      <c r="YS320"/>
      <c r="YT320"/>
      <c r="YU320"/>
      <c r="YV320"/>
      <c r="YW320"/>
      <c r="YX320"/>
      <c r="YY320"/>
      <c r="YZ320"/>
      <c r="ZA320"/>
      <c r="ZB320"/>
      <c r="ZC320"/>
      <c r="ZD320"/>
      <c r="ZE320"/>
      <c r="ZF320"/>
      <c r="ZG320"/>
      <c r="ZH320"/>
      <c r="ZI320"/>
      <c r="ZJ320"/>
      <c r="ZK320"/>
      <c r="ZL320"/>
      <c r="ZM320"/>
      <c r="ZN320"/>
      <c r="ZO320"/>
      <c r="ZP320"/>
      <c r="ZQ320"/>
      <c r="ZR320"/>
      <c r="ZS320"/>
      <c r="ZT320"/>
      <c r="ZU320"/>
      <c r="ZV320"/>
      <c r="ZW320"/>
      <c r="ZX320"/>
      <c r="ZY320"/>
      <c r="ZZ320" s="52"/>
      <c r="AAA320" s="192"/>
      <c r="AAD320" s="90"/>
      <c r="AAE320" s="520">
        <f>IF(AND(S.AC.InvolveMeeting3="Y",S.AC.CommitteeInvolved="Y"),1,0)</f>
        <v>0</v>
      </c>
      <c r="AAF320" s="90"/>
      <c r="AAG320" s="73">
        <f t="shared" si="264"/>
        <v>2</v>
      </c>
      <c r="AAH320" s="73">
        <f>G320</f>
        <v>2</v>
      </c>
      <c r="AAI320" s="72"/>
      <c r="AAJ320" s="72"/>
      <c r="AAK320" s="92" t="str">
        <f>S.Staff.Lead&amp;" sends meeting notice with link to Web page"</f>
        <v>AndreaRW sends meeting notice with link to Web page</v>
      </c>
      <c r="AAL320" s="90"/>
    </row>
    <row r="321" spans="1:715" s="23" customFormat="1" ht="15" hidden="1" customHeight="1" outlineLevel="2">
      <c r="A321" s="171"/>
      <c r="B321" s="616" t="s">
        <v>157</v>
      </c>
      <c r="C321" s="425" t="s">
        <v>0</v>
      </c>
      <c r="D321" s="843" t="s">
        <v>321</v>
      </c>
      <c r="E321" s="843"/>
      <c r="F321" s="843"/>
      <c r="G321" s="844"/>
      <c r="H321" s="351">
        <f t="shared" si="265"/>
        <v>16</v>
      </c>
      <c r="I321" s="244"/>
      <c r="J321" s="193"/>
      <c r="K321" s="193"/>
      <c r="L321" s="46"/>
      <c r="M321" s="46"/>
      <c r="N321" s="46"/>
      <c r="O321" s="46"/>
      <c r="P321" s="46"/>
      <c r="Q321" s="46"/>
      <c r="R321" s="46"/>
      <c r="S321" s="46"/>
      <c r="T321" s="46"/>
      <c r="U321" s="46"/>
      <c r="V321" s="46"/>
      <c r="W321" s="46"/>
      <c r="X321" s="46"/>
      <c r="Y321" s="46"/>
      <c r="Z321" s="46"/>
      <c r="AA321" s="46"/>
      <c r="AB321" s="46"/>
      <c r="AC321" s="46"/>
      <c r="AD321" s="46"/>
      <c r="AE321" s="46"/>
      <c r="AF321" s="46"/>
      <c r="AG321" s="46"/>
      <c r="AH321" s="46"/>
      <c r="AI321" s="46"/>
      <c r="AJ321" s="46"/>
      <c r="AK321" s="46"/>
      <c r="AL321" s="46"/>
      <c r="AM321" s="46"/>
      <c r="AN321" s="46"/>
      <c r="AO321" s="46"/>
      <c r="AP321" s="46"/>
      <c r="AQ321" s="46"/>
      <c r="AR321" s="46"/>
      <c r="AS321" s="46"/>
      <c r="AT321" s="46"/>
      <c r="AU321" s="46"/>
      <c r="AV321" s="46"/>
      <c r="AW321" s="46"/>
      <c r="AX321" s="46"/>
      <c r="AY321" s="46"/>
      <c r="AZ321" s="46"/>
      <c r="BA321" s="46"/>
      <c r="BB321" s="46"/>
      <c r="BC321" s="46"/>
      <c r="BD321" s="46"/>
      <c r="BE321" s="46"/>
      <c r="BF321" s="46"/>
      <c r="BG321" s="46"/>
      <c r="BH321" s="46"/>
      <c r="BI321" s="46"/>
      <c r="BJ321" s="46"/>
      <c r="BK321" s="46"/>
      <c r="BL321" s="46"/>
      <c r="BM321" s="46"/>
      <c r="BN321" s="46"/>
      <c r="BO321" s="46"/>
      <c r="BP321" s="46"/>
      <c r="BQ321" s="46"/>
      <c r="BR321" s="46"/>
      <c r="BS321" s="46"/>
      <c r="BT321" s="46"/>
      <c r="BU321" s="46"/>
      <c r="BV321" s="46"/>
      <c r="BW321" s="46"/>
      <c r="BX321" s="46"/>
      <c r="BY321" s="46"/>
      <c r="BZ321" s="46"/>
      <c r="CA321" s="46"/>
      <c r="CB321" s="46"/>
      <c r="CC321" s="46"/>
      <c r="CD321" s="46"/>
      <c r="CE321" s="46"/>
      <c r="CF321" s="46"/>
      <c r="CG321" s="46"/>
      <c r="CH321" s="46"/>
      <c r="CI321" s="46"/>
      <c r="CJ321" s="46"/>
      <c r="CK321" s="46"/>
      <c r="CL321" s="46"/>
      <c r="CM321" s="46"/>
      <c r="CN321" s="46"/>
      <c r="CO321" s="46"/>
      <c r="CP321" s="46"/>
      <c r="CQ321" s="46"/>
      <c r="CR321" s="46"/>
      <c r="CS321" s="46"/>
      <c r="CT321" s="46"/>
      <c r="CU321" s="46"/>
      <c r="CV321" s="46"/>
      <c r="CW321" s="46"/>
      <c r="CX321" s="46"/>
      <c r="CY321" s="46"/>
      <c r="CZ321" s="46"/>
      <c r="DA321" s="46"/>
      <c r="DB321" s="46"/>
      <c r="DC321" s="46"/>
      <c r="DD321" s="46"/>
      <c r="DE321" s="46"/>
      <c r="DF321" s="46"/>
      <c r="DG321" s="46"/>
      <c r="DH321" s="46"/>
      <c r="DI321" s="46"/>
      <c r="DJ321" s="46"/>
      <c r="DK321" s="46"/>
      <c r="DL321" s="46"/>
      <c r="DM321" s="46"/>
      <c r="DN321" s="46"/>
      <c r="DO321" s="46"/>
      <c r="DP321" s="46"/>
      <c r="DQ321"/>
      <c r="DR321"/>
      <c r="DS321"/>
      <c r="DT321"/>
      <c r="DU321"/>
      <c r="DV321"/>
      <c r="DW321"/>
      <c r="DX321"/>
      <c r="DY321"/>
      <c r="DZ321"/>
      <c r="EA321"/>
      <c r="EB321"/>
      <c r="EC321"/>
      <c r="ED321"/>
      <c r="EE321"/>
      <c r="EF321"/>
      <c r="EG321"/>
      <c r="EH321"/>
      <c r="EI321"/>
      <c r="EJ321"/>
      <c r="EK321"/>
      <c r="EL321"/>
      <c r="EM321"/>
      <c r="EN321"/>
      <c r="EO321"/>
      <c r="EP321"/>
      <c r="EQ321"/>
      <c r="ER321"/>
      <c r="ES321"/>
      <c r="ET321"/>
      <c r="EU321"/>
      <c r="EV321"/>
      <c r="EW321"/>
      <c r="EX321"/>
      <c r="EY321"/>
      <c r="EZ321"/>
      <c r="FA321"/>
      <c r="FB321"/>
      <c r="FC321"/>
      <c r="FD321"/>
      <c r="FE321"/>
      <c r="FF321"/>
      <c r="FG321"/>
      <c r="FH321"/>
      <c r="FI321"/>
      <c r="FJ321"/>
      <c r="FK321"/>
      <c r="FL321"/>
      <c r="FM321"/>
      <c r="FN321"/>
      <c r="FO321"/>
      <c r="FP321"/>
      <c r="FQ321"/>
      <c r="FR321"/>
      <c r="FS321"/>
      <c r="FT321"/>
      <c r="FU321"/>
      <c r="FV321"/>
      <c r="FW321"/>
      <c r="FX321"/>
      <c r="FY321"/>
      <c r="FZ321"/>
      <c r="GA321"/>
      <c r="GB321"/>
      <c r="GC321"/>
      <c r="GD321"/>
      <c r="GE321"/>
      <c r="GF321"/>
      <c r="GG321"/>
      <c r="GH321"/>
      <c r="GI321"/>
      <c r="GJ321"/>
      <c r="GK321"/>
      <c r="GL321"/>
      <c r="GM321"/>
      <c r="GN321"/>
      <c r="GO321"/>
      <c r="GP321"/>
      <c r="GQ321"/>
      <c r="GR321"/>
      <c r="GS321"/>
      <c r="GT321"/>
      <c r="GU321"/>
      <c r="GV321"/>
      <c r="GW321"/>
      <c r="GX321"/>
      <c r="GY321"/>
      <c r="GZ321"/>
      <c r="HA321"/>
      <c r="HB321"/>
      <c r="HC321"/>
      <c r="HD321"/>
      <c r="HE321"/>
      <c r="HF321"/>
      <c r="HG321"/>
      <c r="HH321"/>
      <c r="HI321"/>
      <c r="HJ321"/>
      <c r="HK321"/>
      <c r="HL321"/>
      <c r="HM321"/>
      <c r="HN321"/>
      <c r="HO321"/>
      <c r="HP321"/>
      <c r="HQ321"/>
      <c r="HR321"/>
      <c r="HS321"/>
      <c r="HT321"/>
      <c r="HU321"/>
      <c r="HV321"/>
      <c r="HW321"/>
      <c r="HX321"/>
      <c r="HY321"/>
      <c r="HZ321"/>
      <c r="IA321"/>
      <c r="IB321"/>
      <c r="IC321"/>
      <c r="ID321"/>
      <c r="IE321"/>
      <c r="IF321"/>
      <c r="IG321"/>
      <c r="IH321"/>
      <c r="II321"/>
      <c r="IJ321"/>
      <c r="IK321"/>
      <c r="IL321"/>
      <c r="IM321"/>
      <c r="IN321"/>
      <c r="IO321"/>
      <c r="IP321"/>
      <c r="IQ321"/>
      <c r="IR321"/>
      <c r="IS321"/>
      <c r="IT321"/>
      <c r="IU321"/>
      <c r="IV321"/>
      <c r="IW321"/>
      <c r="IX321"/>
      <c r="IY321"/>
      <c r="IZ321"/>
      <c r="JA321"/>
      <c r="JB321"/>
      <c r="JC321"/>
      <c r="JD321"/>
      <c r="JE321"/>
      <c r="JF321"/>
      <c r="JG321"/>
      <c r="JH321"/>
      <c r="JI321"/>
      <c r="JJ321"/>
      <c r="JK321"/>
      <c r="JL321"/>
      <c r="JM321"/>
      <c r="JN321"/>
      <c r="JO321"/>
      <c r="JP321"/>
      <c r="JQ321"/>
      <c r="JR321"/>
      <c r="JS321"/>
      <c r="JT321"/>
      <c r="JU321"/>
      <c r="JV321"/>
      <c r="JW321"/>
      <c r="JX321"/>
      <c r="JY321"/>
      <c r="JZ321"/>
      <c r="KA321"/>
      <c r="KB321"/>
      <c r="KC321"/>
      <c r="KD321"/>
      <c r="KE321"/>
      <c r="KF321"/>
      <c r="KG321"/>
      <c r="KH321"/>
      <c r="KI321"/>
      <c r="KJ321"/>
      <c r="KK321"/>
      <c r="KL321"/>
      <c r="KM321"/>
      <c r="KN321"/>
      <c r="KO321"/>
      <c r="KP321"/>
      <c r="KQ321"/>
      <c r="KR321"/>
      <c r="KS321"/>
      <c r="KT321"/>
      <c r="KU321"/>
      <c r="KV321"/>
      <c r="KW321"/>
      <c r="KX321"/>
      <c r="KY321"/>
      <c r="KZ321"/>
      <c r="LA321"/>
      <c r="LB321"/>
      <c r="LC321"/>
      <c r="LD321"/>
      <c r="LE321"/>
      <c r="LF321"/>
      <c r="LG321"/>
      <c r="LH321"/>
      <c r="LI321"/>
      <c r="LJ321"/>
      <c r="LK321"/>
      <c r="LL321"/>
      <c r="LM321"/>
      <c r="LN321"/>
      <c r="LO321"/>
      <c r="LP321"/>
      <c r="LQ321"/>
      <c r="LR321"/>
      <c r="LS321"/>
      <c r="LT321"/>
      <c r="LU321"/>
      <c r="LV321"/>
      <c r="LW321"/>
      <c r="LX321"/>
      <c r="LY321"/>
      <c r="LZ321"/>
      <c r="MA321"/>
      <c r="MB321"/>
      <c r="MC321"/>
      <c r="MD321"/>
      <c r="ME321"/>
      <c r="MF321"/>
      <c r="MG321"/>
      <c r="MH321"/>
      <c r="MI321"/>
      <c r="MJ321"/>
      <c r="MK321"/>
      <c r="ML321"/>
      <c r="MM321"/>
      <c r="MN321"/>
      <c r="MO321"/>
      <c r="MP321"/>
      <c r="MQ321"/>
      <c r="MR321"/>
      <c r="MS321"/>
      <c r="MT321"/>
      <c r="MU321"/>
      <c r="MV321"/>
      <c r="MW321"/>
      <c r="MX321"/>
      <c r="MY321"/>
      <c r="MZ321"/>
      <c r="NA321"/>
      <c r="NB321"/>
      <c r="NC321"/>
      <c r="ND321"/>
      <c r="NE321"/>
      <c r="NF321"/>
      <c r="NG321"/>
      <c r="NH321"/>
      <c r="NI321"/>
      <c r="NJ321"/>
      <c r="NK321"/>
      <c r="NL321"/>
      <c r="NM321"/>
      <c r="NN321"/>
      <c r="NO321"/>
      <c r="NP321"/>
      <c r="NQ321"/>
      <c r="NR321"/>
      <c r="NS321"/>
      <c r="NT321"/>
      <c r="NU321"/>
      <c r="NV321"/>
      <c r="NW321"/>
      <c r="NX321"/>
      <c r="NY321"/>
      <c r="NZ321"/>
      <c r="OA321"/>
      <c r="OB321"/>
      <c r="OC321"/>
      <c r="OD321"/>
      <c r="OE321"/>
      <c r="OF321"/>
      <c r="OG321"/>
      <c r="OH321"/>
      <c r="OI321"/>
      <c r="OJ321"/>
      <c r="OK321"/>
      <c r="OL321"/>
      <c r="OM321"/>
      <c r="ON321"/>
      <c r="OO321"/>
      <c r="OP321"/>
      <c r="OQ321"/>
      <c r="OR321"/>
      <c r="OS321"/>
      <c r="OT321"/>
      <c r="OU321"/>
      <c r="OV321"/>
      <c r="OW321"/>
      <c r="OX321"/>
      <c r="OY321"/>
      <c r="OZ321"/>
      <c r="PA321"/>
      <c r="PB321"/>
      <c r="PC321"/>
      <c r="PD321"/>
      <c r="PE321"/>
      <c r="PF321"/>
      <c r="PG321"/>
      <c r="PH321"/>
      <c r="PI321"/>
      <c r="PJ321"/>
      <c r="PK321"/>
      <c r="PL321"/>
      <c r="PM321"/>
      <c r="PN321"/>
      <c r="PO321"/>
      <c r="PP321"/>
      <c r="PQ321"/>
      <c r="PR321"/>
      <c r="PS321"/>
      <c r="PT321"/>
      <c r="PU321"/>
      <c r="PV321"/>
      <c r="PW321"/>
      <c r="PX321"/>
      <c r="PY321"/>
      <c r="PZ321"/>
      <c r="QA321"/>
      <c r="QB321"/>
      <c r="QC321"/>
      <c r="QD321"/>
      <c r="QE321"/>
      <c r="QF321"/>
      <c r="QG321"/>
      <c r="QH321"/>
      <c r="QI321"/>
      <c r="QJ321"/>
      <c r="QK321"/>
      <c r="QL321"/>
      <c r="QM321"/>
      <c r="QN321"/>
      <c r="QO321"/>
      <c r="QP321"/>
      <c r="QQ321"/>
      <c r="QR321"/>
      <c r="QS321"/>
      <c r="QT321"/>
      <c r="QU321"/>
      <c r="QV321"/>
      <c r="QW321"/>
      <c r="QX321"/>
      <c r="QY321"/>
      <c r="QZ321"/>
      <c r="RA321"/>
      <c r="RB321"/>
      <c r="RC321"/>
      <c r="RD321"/>
      <c r="RE321"/>
      <c r="RF321"/>
      <c r="RG321"/>
      <c r="RH321"/>
      <c r="RI321"/>
      <c r="RJ321"/>
      <c r="RK321"/>
      <c r="RL321"/>
      <c r="RM321"/>
      <c r="RN321"/>
      <c r="RO321"/>
      <c r="RP321"/>
      <c r="RQ321"/>
      <c r="RR321"/>
      <c r="RS321"/>
      <c r="RT321"/>
      <c r="RU321"/>
      <c r="RV321"/>
      <c r="RW321"/>
      <c r="RX321"/>
      <c r="RY321"/>
      <c r="RZ321"/>
      <c r="SA321"/>
      <c r="SB321"/>
      <c r="SC321"/>
      <c r="SD321"/>
      <c r="SE321"/>
      <c r="SF321"/>
      <c r="SG321"/>
      <c r="SH321"/>
      <c r="SI321"/>
      <c r="SJ321"/>
      <c r="SK321"/>
      <c r="SL321"/>
      <c r="SM321"/>
      <c r="SN321"/>
      <c r="SO321"/>
      <c r="SP321"/>
      <c r="SQ321"/>
      <c r="SR321"/>
      <c r="SS321"/>
      <c r="ST321"/>
      <c r="SU321"/>
      <c r="SV321"/>
      <c r="SW321"/>
      <c r="SX321"/>
      <c r="SY321"/>
      <c r="SZ321"/>
      <c r="TA321"/>
      <c r="TB321"/>
      <c r="TC321"/>
      <c r="TD321"/>
      <c r="TE321"/>
      <c r="TF321"/>
      <c r="TG321"/>
      <c r="TH321"/>
      <c r="TI321"/>
      <c r="TJ321"/>
      <c r="TK321"/>
      <c r="TL321"/>
      <c r="TM321"/>
      <c r="TN321"/>
      <c r="TO321"/>
      <c r="TP321"/>
      <c r="TQ321"/>
      <c r="TR321"/>
      <c r="TS321"/>
      <c r="TT321"/>
      <c r="TU321"/>
      <c r="TV321"/>
      <c r="TW321"/>
      <c r="TX321"/>
      <c r="TY321"/>
      <c r="TZ321"/>
      <c r="UA321"/>
      <c r="UB321"/>
      <c r="UC321"/>
      <c r="UD321"/>
      <c r="UE321"/>
      <c r="UF321"/>
      <c r="UG321"/>
      <c r="UH321"/>
      <c r="UI321"/>
      <c r="UJ321"/>
      <c r="UK321"/>
      <c r="UL321"/>
      <c r="UM321"/>
      <c r="UN321"/>
      <c r="UO321"/>
      <c r="UP321"/>
      <c r="UQ321"/>
      <c r="UR321"/>
      <c r="US321"/>
      <c r="UT321"/>
      <c r="UU321"/>
      <c r="UV321"/>
      <c r="UW321"/>
      <c r="UX321"/>
      <c r="UY321"/>
      <c r="UZ321"/>
      <c r="VA321"/>
      <c r="VB321"/>
      <c r="VC321"/>
      <c r="VD321"/>
      <c r="VE321"/>
      <c r="VF321"/>
      <c r="VG321"/>
      <c r="VH321"/>
      <c r="VI321"/>
      <c r="VJ321"/>
      <c r="VK321"/>
      <c r="VL321"/>
      <c r="VM321"/>
      <c r="VN321"/>
      <c r="VO321"/>
      <c r="VP321"/>
      <c r="VQ321"/>
      <c r="VR321"/>
      <c r="VS321"/>
      <c r="VT321"/>
      <c r="VU321"/>
      <c r="VV321"/>
      <c r="VW321"/>
      <c r="VX321"/>
      <c r="VY321"/>
      <c r="VZ321"/>
      <c r="WA321"/>
      <c r="WB321"/>
      <c r="WC321"/>
      <c r="WD321"/>
      <c r="WE321"/>
      <c r="WF321"/>
      <c r="WG321"/>
      <c r="WH321"/>
      <c r="WI321"/>
      <c r="WJ321"/>
      <c r="WK321"/>
      <c r="WL321"/>
      <c r="WM321"/>
      <c r="WN321"/>
      <c r="WO321"/>
      <c r="WP321"/>
      <c r="WQ321"/>
      <c r="WR321"/>
      <c r="WS321"/>
      <c r="WT321"/>
      <c r="WU321"/>
      <c r="WV321"/>
      <c r="WW321"/>
      <c r="WX321"/>
      <c r="WY321"/>
      <c r="WZ321"/>
      <c r="XA321"/>
      <c r="XB321"/>
      <c r="XC321"/>
      <c r="XD321"/>
      <c r="XE321"/>
      <c r="XF321"/>
      <c r="XG321"/>
      <c r="XH321"/>
      <c r="XI321"/>
      <c r="XJ321"/>
      <c r="XK321"/>
      <c r="XL321"/>
      <c r="XM321"/>
      <c r="XN321"/>
      <c r="XO321"/>
      <c r="XP321"/>
      <c r="XQ321"/>
      <c r="XR321"/>
      <c r="XS321"/>
      <c r="XT321"/>
      <c r="XU321"/>
      <c r="XV321"/>
      <c r="XW321"/>
      <c r="XX321"/>
      <c r="XY321"/>
      <c r="XZ321"/>
      <c r="YA321"/>
      <c r="YB321"/>
      <c r="YC321"/>
      <c r="YD321"/>
      <c r="YE321"/>
      <c r="YF321"/>
      <c r="YG321"/>
      <c r="YH321"/>
      <c r="YI321"/>
      <c r="YJ321"/>
      <c r="YK321"/>
      <c r="YL321"/>
      <c r="YM321"/>
      <c r="YN321"/>
      <c r="YO321"/>
      <c r="YP321"/>
      <c r="YQ321"/>
      <c r="YR321"/>
      <c r="YS321"/>
      <c r="YT321"/>
      <c r="YU321"/>
      <c r="YV321"/>
      <c r="YW321"/>
      <c r="YX321"/>
      <c r="YY321"/>
      <c r="YZ321"/>
      <c r="ZA321"/>
      <c r="ZB321"/>
      <c r="ZC321"/>
      <c r="ZD321"/>
      <c r="ZE321"/>
      <c r="ZF321"/>
      <c r="ZG321"/>
      <c r="ZH321"/>
      <c r="ZI321"/>
      <c r="ZJ321"/>
      <c r="ZK321"/>
      <c r="ZL321"/>
      <c r="ZM321"/>
      <c r="ZN321"/>
      <c r="ZO321"/>
      <c r="ZP321"/>
      <c r="ZQ321"/>
      <c r="ZR321"/>
      <c r="ZS321"/>
      <c r="ZT321"/>
      <c r="ZU321"/>
      <c r="ZV321"/>
      <c r="ZW321"/>
      <c r="ZX321"/>
      <c r="ZY321"/>
      <c r="ZZ321" s="52"/>
      <c r="AAA321" s="192"/>
      <c r="AAD321" s="90"/>
      <c r="AAE321" s="520">
        <f>IF(AND(S.AC.InvolveMeeting3="Y",S.AC.CommitteeInvolved="Y"),1,0)</f>
        <v>0</v>
      </c>
      <c r="AAF321" s="90"/>
      <c r="AAG321" s="72"/>
      <c r="AAH321" s="73">
        <f>S.AC.DateMeeting5</f>
        <v>16</v>
      </c>
      <c r="AAI321" s="72"/>
      <c r="AAJ321" s="72"/>
      <c r="AAK321" s="55"/>
      <c r="AAL321" s="90"/>
    </row>
    <row r="322" spans="1:715" s="23" customFormat="1" ht="15" hidden="1" customHeight="1" outlineLevel="2">
      <c r="A322" s="171"/>
      <c r="B322" s="486" t="str">
        <f>AAK322</f>
        <v>AndreaRW drafts AC.MINUTES01.16.00</v>
      </c>
      <c r="C322" s="790" t="str">
        <f>HYPERLINK("\\deq000\templates\General\Minutes Template.dotx","i")</f>
        <v>i</v>
      </c>
      <c r="D322" s="511"/>
      <c r="E322" s="342">
        <f t="shared" ref="E322:E323" si="266">NETWORKDAYS(G322,H322,S.DDL_DEQClosed)</f>
        <v>1</v>
      </c>
      <c r="F322" s="457">
        <f t="shared" ca="1" si="263"/>
        <v>0</v>
      </c>
      <c r="G322" s="451">
        <f>AAG322</f>
        <v>16</v>
      </c>
      <c r="H322" s="343">
        <f t="shared" si="265"/>
        <v>16</v>
      </c>
      <c r="I322" s="244"/>
      <c r="J322" s="193"/>
      <c r="K322" s="193"/>
      <c r="L322" s="46"/>
      <c r="M322" s="46"/>
      <c r="N322" s="46"/>
      <c r="O322" s="46"/>
      <c r="P322" s="46"/>
      <c r="Q322" s="46"/>
      <c r="R322" s="46"/>
      <c r="S322" s="46"/>
      <c r="T322" s="46"/>
      <c r="U322" s="46"/>
      <c r="V322" s="46"/>
      <c r="W322" s="46"/>
      <c r="X322" s="46"/>
      <c r="Y322" s="46"/>
      <c r="Z322" s="46"/>
      <c r="AA322" s="46"/>
      <c r="AB322" s="46"/>
      <c r="AC322" s="46"/>
      <c r="AD322" s="46"/>
      <c r="AE322" s="46"/>
      <c r="AF322" s="46"/>
      <c r="AG322" s="46"/>
      <c r="AH322" s="46"/>
      <c r="AI322" s="46"/>
      <c r="AJ322" s="46"/>
      <c r="AK322" s="46"/>
      <c r="AL322" s="46"/>
      <c r="AM322" s="46"/>
      <c r="AN322" s="46"/>
      <c r="AO322" s="46"/>
      <c r="AP322" s="46"/>
      <c r="AQ322" s="46"/>
      <c r="AR322" s="46"/>
      <c r="AS322" s="46"/>
      <c r="AT322" s="46"/>
      <c r="AU322" s="46"/>
      <c r="AV322" s="46"/>
      <c r="AW322" s="46"/>
      <c r="AX322" s="46"/>
      <c r="AY322" s="46"/>
      <c r="AZ322" s="46"/>
      <c r="BA322" s="46"/>
      <c r="BB322" s="46"/>
      <c r="BC322" s="46"/>
      <c r="BD322" s="46"/>
      <c r="BE322" s="46"/>
      <c r="BF322" s="46"/>
      <c r="BG322" s="46"/>
      <c r="BH322" s="46"/>
      <c r="BI322" s="46"/>
      <c r="BJ322" s="46"/>
      <c r="BK322" s="46"/>
      <c r="BL322" s="46"/>
      <c r="BM322" s="46"/>
      <c r="BN322" s="46"/>
      <c r="BO322" s="46"/>
      <c r="BP322" s="46"/>
      <c r="BQ322" s="46"/>
      <c r="BR322" s="46"/>
      <c r="BS322" s="46"/>
      <c r="BT322" s="46"/>
      <c r="BU322" s="46"/>
      <c r="BV322" s="46"/>
      <c r="BW322" s="46"/>
      <c r="BX322" s="46"/>
      <c r="BY322" s="46"/>
      <c r="BZ322" s="46"/>
      <c r="CA322" s="46"/>
      <c r="CB322" s="46"/>
      <c r="CC322" s="46"/>
      <c r="CD322" s="46"/>
      <c r="CE322" s="46"/>
      <c r="CF322" s="46"/>
      <c r="CG322" s="46"/>
      <c r="CH322" s="46"/>
      <c r="CI322" s="46"/>
      <c r="CJ322" s="46"/>
      <c r="CK322" s="46"/>
      <c r="CL322" s="46"/>
      <c r="CM322" s="46"/>
      <c r="CN322" s="46"/>
      <c r="CO322" s="46"/>
      <c r="CP322" s="46"/>
      <c r="CQ322" s="46"/>
      <c r="CR322" s="46"/>
      <c r="CS322" s="46"/>
      <c r="CT322" s="46"/>
      <c r="CU322" s="46"/>
      <c r="CV322" s="46"/>
      <c r="CW322" s="46"/>
      <c r="CX322" s="46"/>
      <c r="CY322" s="46"/>
      <c r="CZ322" s="46"/>
      <c r="DA322" s="46"/>
      <c r="DB322" s="46"/>
      <c r="DC322" s="46"/>
      <c r="DD322" s="46"/>
      <c r="DE322" s="46"/>
      <c r="DF322" s="46"/>
      <c r="DG322" s="46"/>
      <c r="DH322" s="46"/>
      <c r="DI322" s="46"/>
      <c r="DJ322" s="46"/>
      <c r="DK322" s="46"/>
      <c r="DL322" s="46"/>
      <c r="DM322" s="46"/>
      <c r="DN322" s="46"/>
      <c r="DO322" s="46"/>
      <c r="DP322" s="46"/>
      <c r="DQ322"/>
      <c r="DR322"/>
      <c r="DS322"/>
      <c r="DT322"/>
      <c r="DU322"/>
      <c r="DV322"/>
      <c r="DW322"/>
      <c r="DX322"/>
      <c r="DY322"/>
      <c r="DZ322"/>
      <c r="EA322"/>
      <c r="EB322"/>
      <c r="EC322"/>
      <c r="ED322"/>
      <c r="EE322"/>
      <c r="EF322"/>
      <c r="EG322"/>
      <c r="EH322"/>
      <c r="EI322"/>
      <c r="EJ322"/>
      <c r="EK322"/>
      <c r="EL322"/>
      <c r="EM322"/>
      <c r="EN322"/>
      <c r="EO322"/>
      <c r="EP322"/>
      <c r="EQ322"/>
      <c r="ER322"/>
      <c r="ES322"/>
      <c r="ET322"/>
      <c r="EU322"/>
      <c r="EV322"/>
      <c r="EW322"/>
      <c r="EX322"/>
      <c r="EY322"/>
      <c r="EZ322"/>
      <c r="FA322"/>
      <c r="FB322"/>
      <c r="FC322"/>
      <c r="FD322"/>
      <c r="FE322"/>
      <c r="FF322"/>
      <c r="FG322"/>
      <c r="FH322"/>
      <c r="FI322"/>
      <c r="FJ322"/>
      <c r="FK322"/>
      <c r="FL322"/>
      <c r="FM322"/>
      <c r="FN322"/>
      <c r="FO322"/>
      <c r="FP322"/>
      <c r="FQ322"/>
      <c r="FR322"/>
      <c r="FS322"/>
      <c r="FT322"/>
      <c r="FU322"/>
      <c r="FV322"/>
      <c r="FW322"/>
      <c r="FX322"/>
      <c r="FY322"/>
      <c r="FZ322"/>
      <c r="GA322"/>
      <c r="GB322"/>
      <c r="GC322"/>
      <c r="GD322"/>
      <c r="GE322"/>
      <c r="GF322"/>
      <c r="GG322"/>
      <c r="GH322"/>
      <c r="GI322"/>
      <c r="GJ322"/>
      <c r="GK322"/>
      <c r="GL322"/>
      <c r="GM322"/>
      <c r="GN322"/>
      <c r="GO322"/>
      <c r="GP322"/>
      <c r="GQ322"/>
      <c r="GR322"/>
      <c r="GS322"/>
      <c r="GT322"/>
      <c r="GU322"/>
      <c r="GV322"/>
      <c r="GW322"/>
      <c r="GX322"/>
      <c r="GY322"/>
      <c r="GZ322"/>
      <c r="HA322"/>
      <c r="HB322"/>
      <c r="HC322"/>
      <c r="HD322"/>
      <c r="HE322"/>
      <c r="HF322"/>
      <c r="HG322"/>
      <c r="HH322"/>
      <c r="HI322"/>
      <c r="HJ322"/>
      <c r="HK322"/>
      <c r="HL322"/>
      <c r="HM322"/>
      <c r="HN322"/>
      <c r="HO322"/>
      <c r="HP322"/>
      <c r="HQ322"/>
      <c r="HR322"/>
      <c r="HS322"/>
      <c r="HT322"/>
      <c r="HU322"/>
      <c r="HV322"/>
      <c r="HW322"/>
      <c r="HX322"/>
      <c r="HY322"/>
      <c r="HZ322"/>
      <c r="IA322"/>
      <c r="IB322"/>
      <c r="IC322"/>
      <c r="ID322"/>
      <c r="IE322"/>
      <c r="IF322"/>
      <c r="IG322"/>
      <c r="IH322"/>
      <c r="II322"/>
      <c r="IJ322"/>
      <c r="IK322"/>
      <c r="IL322"/>
      <c r="IM322"/>
      <c r="IN322"/>
      <c r="IO322"/>
      <c r="IP322"/>
      <c r="IQ322"/>
      <c r="IR322"/>
      <c r="IS322"/>
      <c r="IT322"/>
      <c r="IU322"/>
      <c r="IV322"/>
      <c r="IW322"/>
      <c r="IX322"/>
      <c r="IY322"/>
      <c r="IZ322"/>
      <c r="JA322"/>
      <c r="JB322"/>
      <c r="JC322"/>
      <c r="JD322"/>
      <c r="JE322"/>
      <c r="JF322"/>
      <c r="JG322"/>
      <c r="JH322"/>
      <c r="JI322"/>
      <c r="JJ322"/>
      <c r="JK322"/>
      <c r="JL322"/>
      <c r="JM322"/>
      <c r="JN322"/>
      <c r="JO322"/>
      <c r="JP322"/>
      <c r="JQ322"/>
      <c r="JR322"/>
      <c r="JS322"/>
      <c r="JT322"/>
      <c r="JU322"/>
      <c r="JV322"/>
      <c r="JW322"/>
      <c r="JX322"/>
      <c r="JY322"/>
      <c r="JZ322"/>
      <c r="KA322"/>
      <c r="KB322"/>
      <c r="KC322"/>
      <c r="KD322"/>
      <c r="KE322"/>
      <c r="KF322"/>
      <c r="KG322"/>
      <c r="KH322"/>
      <c r="KI322"/>
      <c r="KJ322"/>
      <c r="KK322"/>
      <c r="KL322"/>
      <c r="KM322"/>
      <c r="KN322"/>
      <c r="KO322"/>
      <c r="KP322"/>
      <c r="KQ322"/>
      <c r="KR322"/>
      <c r="KS322"/>
      <c r="KT322"/>
      <c r="KU322"/>
      <c r="KV322"/>
      <c r="KW322"/>
      <c r="KX322"/>
      <c r="KY322"/>
      <c r="KZ322"/>
      <c r="LA322"/>
      <c r="LB322"/>
      <c r="LC322"/>
      <c r="LD322"/>
      <c r="LE322"/>
      <c r="LF322"/>
      <c r="LG322"/>
      <c r="LH322"/>
      <c r="LI322"/>
      <c r="LJ322"/>
      <c r="LK322"/>
      <c r="LL322"/>
      <c r="LM322"/>
      <c r="LN322"/>
      <c r="LO322"/>
      <c r="LP322"/>
      <c r="LQ322"/>
      <c r="LR322"/>
      <c r="LS322"/>
      <c r="LT322"/>
      <c r="LU322"/>
      <c r="LV322"/>
      <c r="LW322"/>
      <c r="LX322"/>
      <c r="LY322"/>
      <c r="LZ322"/>
      <c r="MA322"/>
      <c r="MB322"/>
      <c r="MC322"/>
      <c r="MD322"/>
      <c r="ME322"/>
      <c r="MF322"/>
      <c r="MG322"/>
      <c r="MH322"/>
      <c r="MI322"/>
      <c r="MJ322"/>
      <c r="MK322"/>
      <c r="ML322"/>
      <c r="MM322"/>
      <c r="MN322"/>
      <c r="MO322"/>
      <c r="MP322"/>
      <c r="MQ322"/>
      <c r="MR322"/>
      <c r="MS322"/>
      <c r="MT322"/>
      <c r="MU322"/>
      <c r="MV322"/>
      <c r="MW322"/>
      <c r="MX322"/>
      <c r="MY322"/>
      <c r="MZ322"/>
      <c r="NA322"/>
      <c r="NB322"/>
      <c r="NC322"/>
      <c r="ND322"/>
      <c r="NE322"/>
      <c r="NF322"/>
      <c r="NG322"/>
      <c r="NH322"/>
      <c r="NI322"/>
      <c r="NJ322"/>
      <c r="NK322"/>
      <c r="NL322"/>
      <c r="NM322"/>
      <c r="NN322"/>
      <c r="NO322"/>
      <c r="NP322"/>
      <c r="NQ322"/>
      <c r="NR322"/>
      <c r="NS322"/>
      <c r="NT322"/>
      <c r="NU322"/>
      <c r="NV322"/>
      <c r="NW322"/>
      <c r="NX322"/>
      <c r="NY322"/>
      <c r="NZ322"/>
      <c r="OA322"/>
      <c r="OB322"/>
      <c r="OC322"/>
      <c r="OD322"/>
      <c r="OE322"/>
      <c r="OF322"/>
      <c r="OG322"/>
      <c r="OH322"/>
      <c r="OI322"/>
      <c r="OJ322"/>
      <c r="OK322"/>
      <c r="OL322"/>
      <c r="OM322"/>
      <c r="ON322"/>
      <c r="OO322"/>
      <c r="OP322"/>
      <c r="OQ322"/>
      <c r="OR322"/>
      <c r="OS322"/>
      <c r="OT322"/>
      <c r="OU322"/>
      <c r="OV322"/>
      <c r="OW322"/>
      <c r="OX322"/>
      <c r="OY322"/>
      <c r="OZ322"/>
      <c r="PA322"/>
      <c r="PB322"/>
      <c r="PC322"/>
      <c r="PD322"/>
      <c r="PE322"/>
      <c r="PF322"/>
      <c r="PG322"/>
      <c r="PH322"/>
      <c r="PI322"/>
      <c r="PJ322"/>
      <c r="PK322"/>
      <c r="PL322"/>
      <c r="PM322"/>
      <c r="PN322"/>
      <c r="PO322"/>
      <c r="PP322"/>
      <c r="PQ322"/>
      <c r="PR322"/>
      <c r="PS322"/>
      <c r="PT322"/>
      <c r="PU322"/>
      <c r="PV322"/>
      <c r="PW322"/>
      <c r="PX322"/>
      <c r="PY322"/>
      <c r="PZ322"/>
      <c r="QA322"/>
      <c r="QB322"/>
      <c r="QC322"/>
      <c r="QD322"/>
      <c r="QE322"/>
      <c r="QF322"/>
      <c r="QG322"/>
      <c r="QH322"/>
      <c r="QI322"/>
      <c r="QJ322"/>
      <c r="QK322"/>
      <c r="QL322"/>
      <c r="QM322"/>
      <c r="QN322"/>
      <c r="QO322"/>
      <c r="QP322"/>
      <c r="QQ322"/>
      <c r="QR322"/>
      <c r="QS322"/>
      <c r="QT322"/>
      <c r="QU322"/>
      <c r="QV322"/>
      <c r="QW322"/>
      <c r="QX322"/>
      <c r="QY322"/>
      <c r="QZ322"/>
      <c r="RA322"/>
      <c r="RB322"/>
      <c r="RC322"/>
      <c r="RD322"/>
      <c r="RE322"/>
      <c r="RF322"/>
      <c r="RG322"/>
      <c r="RH322"/>
      <c r="RI322"/>
      <c r="RJ322"/>
      <c r="RK322"/>
      <c r="RL322"/>
      <c r="RM322"/>
      <c r="RN322"/>
      <c r="RO322"/>
      <c r="RP322"/>
      <c r="RQ322"/>
      <c r="RR322"/>
      <c r="RS322"/>
      <c r="RT322"/>
      <c r="RU322"/>
      <c r="RV322"/>
      <c r="RW322"/>
      <c r="RX322"/>
      <c r="RY322"/>
      <c r="RZ322"/>
      <c r="SA322"/>
      <c r="SB322"/>
      <c r="SC322"/>
      <c r="SD322"/>
      <c r="SE322"/>
      <c r="SF322"/>
      <c r="SG322"/>
      <c r="SH322"/>
      <c r="SI322"/>
      <c r="SJ322"/>
      <c r="SK322"/>
      <c r="SL322"/>
      <c r="SM322"/>
      <c r="SN322"/>
      <c r="SO322"/>
      <c r="SP322"/>
      <c r="SQ322"/>
      <c r="SR322"/>
      <c r="SS322"/>
      <c r="ST322"/>
      <c r="SU322"/>
      <c r="SV322"/>
      <c r="SW322"/>
      <c r="SX322"/>
      <c r="SY322"/>
      <c r="SZ322"/>
      <c r="TA322"/>
      <c r="TB322"/>
      <c r="TC322"/>
      <c r="TD322"/>
      <c r="TE322"/>
      <c r="TF322"/>
      <c r="TG322"/>
      <c r="TH322"/>
      <c r="TI322"/>
      <c r="TJ322"/>
      <c r="TK322"/>
      <c r="TL322"/>
      <c r="TM322"/>
      <c r="TN322"/>
      <c r="TO322"/>
      <c r="TP322"/>
      <c r="TQ322"/>
      <c r="TR322"/>
      <c r="TS322"/>
      <c r="TT322"/>
      <c r="TU322"/>
      <c r="TV322"/>
      <c r="TW322"/>
      <c r="TX322"/>
      <c r="TY322"/>
      <c r="TZ322"/>
      <c r="UA322"/>
      <c r="UB322"/>
      <c r="UC322"/>
      <c r="UD322"/>
      <c r="UE322"/>
      <c r="UF322"/>
      <c r="UG322"/>
      <c r="UH322"/>
      <c r="UI322"/>
      <c r="UJ322"/>
      <c r="UK322"/>
      <c r="UL322"/>
      <c r="UM322"/>
      <c r="UN322"/>
      <c r="UO322"/>
      <c r="UP322"/>
      <c r="UQ322"/>
      <c r="UR322"/>
      <c r="US322"/>
      <c r="UT322"/>
      <c r="UU322"/>
      <c r="UV322"/>
      <c r="UW322"/>
      <c r="UX322"/>
      <c r="UY322"/>
      <c r="UZ322"/>
      <c r="VA322"/>
      <c r="VB322"/>
      <c r="VC322"/>
      <c r="VD322"/>
      <c r="VE322"/>
      <c r="VF322"/>
      <c r="VG322"/>
      <c r="VH322"/>
      <c r="VI322"/>
      <c r="VJ322"/>
      <c r="VK322"/>
      <c r="VL322"/>
      <c r="VM322"/>
      <c r="VN322"/>
      <c r="VO322"/>
      <c r="VP322"/>
      <c r="VQ322"/>
      <c r="VR322"/>
      <c r="VS322"/>
      <c r="VT322"/>
      <c r="VU322"/>
      <c r="VV322"/>
      <c r="VW322"/>
      <c r="VX322"/>
      <c r="VY322"/>
      <c r="VZ322"/>
      <c r="WA322"/>
      <c r="WB322"/>
      <c r="WC322"/>
      <c r="WD322"/>
      <c r="WE322"/>
      <c r="WF322"/>
      <c r="WG322"/>
      <c r="WH322"/>
      <c r="WI322"/>
      <c r="WJ322"/>
      <c r="WK322"/>
      <c r="WL322"/>
      <c r="WM322"/>
      <c r="WN322"/>
      <c r="WO322"/>
      <c r="WP322"/>
      <c r="WQ322"/>
      <c r="WR322"/>
      <c r="WS322"/>
      <c r="WT322"/>
      <c r="WU322"/>
      <c r="WV322"/>
      <c r="WW322"/>
      <c r="WX322"/>
      <c r="WY322"/>
      <c r="WZ322"/>
      <c r="XA322"/>
      <c r="XB322"/>
      <c r="XC322"/>
      <c r="XD322"/>
      <c r="XE322"/>
      <c r="XF322"/>
      <c r="XG322"/>
      <c r="XH322"/>
      <c r="XI322"/>
      <c r="XJ322"/>
      <c r="XK322"/>
      <c r="XL322"/>
      <c r="XM322"/>
      <c r="XN322"/>
      <c r="XO322"/>
      <c r="XP322"/>
      <c r="XQ322"/>
      <c r="XR322"/>
      <c r="XS322"/>
      <c r="XT322"/>
      <c r="XU322"/>
      <c r="XV322"/>
      <c r="XW322"/>
      <c r="XX322"/>
      <c r="XY322"/>
      <c r="XZ322"/>
      <c r="YA322"/>
      <c r="YB322"/>
      <c r="YC322"/>
      <c r="YD322"/>
      <c r="YE322"/>
      <c r="YF322"/>
      <c r="YG322"/>
      <c r="YH322"/>
      <c r="YI322"/>
      <c r="YJ322"/>
      <c r="YK322"/>
      <c r="YL322"/>
      <c r="YM322"/>
      <c r="YN322"/>
      <c r="YO322"/>
      <c r="YP322"/>
      <c r="YQ322"/>
      <c r="YR322"/>
      <c r="YS322"/>
      <c r="YT322"/>
      <c r="YU322"/>
      <c r="YV322"/>
      <c r="YW322"/>
      <c r="YX322"/>
      <c r="YY322"/>
      <c r="YZ322"/>
      <c r="ZA322"/>
      <c r="ZB322"/>
      <c r="ZC322"/>
      <c r="ZD322"/>
      <c r="ZE322"/>
      <c r="ZF322"/>
      <c r="ZG322"/>
      <c r="ZH322"/>
      <c r="ZI322"/>
      <c r="ZJ322"/>
      <c r="ZK322"/>
      <c r="ZL322"/>
      <c r="ZM322"/>
      <c r="ZN322"/>
      <c r="ZO322"/>
      <c r="ZP322"/>
      <c r="ZQ322"/>
      <c r="ZR322"/>
      <c r="ZS322"/>
      <c r="ZT322"/>
      <c r="ZU322"/>
      <c r="ZV322"/>
      <c r="ZW322"/>
      <c r="ZX322"/>
      <c r="ZY322"/>
      <c r="ZZ322" s="52"/>
      <c r="AAA322" s="192"/>
      <c r="AAD322" s="90"/>
      <c r="AAE322" s="520">
        <f>IF(AND(S.AC.InvolveMeeting3="Y",S.AC.CommitteeInvolved="Y"),1,0)</f>
        <v>0</v>
      </c>
      <c r="AAF322" s="90"/>
      <c r="AAG322" s="73">
        <f>S.AC.DateMeeting5</f>
        <v>16</v>
      </c>
      <c r="AAH322" s="73">
        <f t="shared" ref="AAH322:AAH323" si="267">G322</f>
        <v>16</v>
      </c>
      <c r="AAI322" s="72"/>
      <c r="AAJ322" s="72"/>
      <c r="AAK322" s="80" t="str">
        <f>S.Staff.Lead&amp;" drafts AC.MINUTES"&amp;TEXT(S.AC.DateMeeting1,"mm.dd.yy")</f>
        <v>AndreaRW drafts AC.MINUTES01.16.00</v>
      </c>
      <c r="AAL322" s="90"/>
    </row>
    <row r="323" spans="1:715" s="23" customFormat="1" ht="15" hidden="1" customHeight="1" outlineLevel="2">
      <c r="A323" s="171"/>
      <c r="B323" s="616" t="s">
        <v>158</v>
      </c>
      <c r="C323" s="425" t="s">
        <v>0</v>
      </c>
      <c r="D323" s="380"/>
      <c r="E323" s="342">
        <f t="shared" si="266"/>
        <v>1</v>
      </c>
      <c r="F323" s="457">
        <f t="shared" ca="1" si="263"/>
        <v>0</v>
      </c>
      <c r="G323" s="451">
        <f>AAG323</f>
        <v>16</v>
      </c>
      <c r="H323" s="343">
        <f t="shared" si="265"/>
        <v>16</v>
      </c>
      <c r="I323" s="244"/>
      <c r="J323" s="193"/>
      <c r="K323" s="193"/>
      <c r="L323" s="46"/>
      <c r="M323" s="46"/>
      <c r="N323" s="46"/>
      <c r="O323" s="46"/>
      <c r="P323" s="46"/>
      <c r="Q323" s="46"/>
      <c r="R323" s="46"/>
      <c r="S323" s="46"/>
      <c r="T323" s="46"/>
      <c r="U323" s="46"/>
      <c r="V323" s="46"/>
      <c r="W323" s="46"/>
      <c r="X323" s="46"/>
      <c r="Y323" s="46"/>
      <c r="Z323" s="46"/>
      <c r="AA323" s="46"/>
      <c r="AB323" s="46"/>
      <c r="AC323" s="46"/>
      <c r="AD323" s="46"/>
      <c r="AE323" s="46"/>
      <c r="AF323" s="46"/>
      <c r="AG323" s="46"/>
      <c r="AH323" s="46"/>
      <c r="AI323" s="46"/>
      <c r="AJ323" s="46"/>
      <c r="AK323" s="46"/>
      <c r="AL323" s="46"/>
      <c r="AM323" s="46"/>
      <c r="AN323" s="46"/>
      <c r="AO323" s="46"/>
      <c r="AP323" s="46"/>
      <c r="AQ323" s="46"/>
      <c r="AR323" s="46"/>
      <c r="AS323" s="46"/>
      <c r="AT323" s="46"/>
      <c r="AU323" s="46"/>
      <c r="AV323" s="46"/>
      <c r="AW323" s="46"/>
      <c r="AX323" s="46"/>
      <c r="AY323" s="46"/>
      <c r="AZ323" s="46"/>
      <c r="BA323" s="46"/>
      <c r="BB323" s="46"/>
      <c r="BC323" s="46"/>
      <c r="BD323" s="46"/>
      <c r="BE323" s="46"/>
      <c r="BF323" s="46"/>
      <c r="BG323" s="46"/>
      <c r="BH323" s="46"/>
      <c r="BI323" s="46"/>
      <c r="BJ323" s="46"/>
      <c r="BK323" s="46"/>
      <c r="BL323" s="46"/>
      <c r="BM323" s="46"/>
      <c r="BN323" s="46"/>
      <c r="BO323" s="46"/>
      <c r="BP323" s="46"/>
      <c r="BQ323" s="46"/>
      <c r="BR323" s="46"/>
      <c r="BS323" s="46"/>
      <c r="BT323" s="46"/>
      <c r="BU323" s="46"/>
      <c r="BV323" s="46"/>
      <c r="BW323" s="46"/>
      <c r="BX323" s="46"/>
      <c r="BY323" s="46"/>
      <c r="BZ323" s="46"/>
      <c r="CA323" s="46"/>
      <c r="CB323" s="46"/>
      <c r="CC323" s="46"/>
      <c r="CD323" s="46"/>
      <c r="CE323" s="46"/>
      <c r="CF323" s="46"/>
      <c r="CG323" s="46"/>
      <c r="CH323" s="46"/>
      <c r="CI323" s="46"/>
      <c r="CJ323" s="46"/>
      <c r="CK323" s="46"/>
      <c r="CL323" s="46"/>
      <c r="CM323" s="46"/>
      <c r="CN323" s="46"/>
      <c r="CO323" s="46"/>
      <c r="CP323" s="46"/>
      <c r="CQ323" s="46"/>
      <c r="CR323" s="46"/>
      <c r="CS323" s="46"/>
      <c r="CT323" s="46"/>
      <c r="CU323" s="46"/>
      <c r="CV323" s="46"/>
      <c r="CW323" s="46"/>
      <c r="CX323" s="46"/>
      <c r="CY323" s="46"/>
      <c r="CZ323" s="46"/>
      <c r="DA323" s="46"/>
      <c r="DB323" s="46"/>
      <c r="DC323" s="46"/>
      <c r="DD323" s="46"/>
      <c r="DE323" s="46"/>
      <c r="DF323" s="46"/>
      <c r="DG323" s="46"/>
      <c r="DH323" s="46"/>
      <c r="DI323" s="46"/>
      <c r="DJ323" s="46"/>
      <c r="DK323" s="46"/>
      <c r="DL323" s="46"/>
      <c r="DM323" s="46"/>
      <c r="DN323" s="46"/>
      <c r="DO323" s="46"/>
      <c r="DP323" s="46"/>
      <c r="DQ323"/>
      <c r="DR323"/>
      <c r="DS323"/>
      <c r="DT323"/>
      <c r="DU323"/>
      <c r="DV323"/>
      <c r="DW323"/>
      <c r="DX323"/>
      <c r="DY323"/>
      <c r="DZ323"/>
      <c r="EA323"/>
      <c r="EB323"/>
      <c r="EC323"/>
      <c r="ED323"/>
      <c r="EE323"/>
      <c r="EF323"/>
      <c r="EG323"/>
      <c r="EH323"/>
      <c r="EI323"/>
      <c r="EJ323"/>
      <c r="EK323"/>
      <c r="EL323"/>
      <c r="EM323"/>
      <c r="EN323"/>
      <c r="EO323"/>
      <c r="EP323"/>
      <c r="EQ323"/>
      <c r="ER323"/>
      <c r="ES323"/>
      <c r="ET323"/>
      <c r="EU323"/>
      <c r="EV323"/>
      <c r="EW323"/>
      <c r="EX323"/>
      <c r="EY323"/>
      <c r="EZ323"/>
      <c r="FA323"/>
      <c r="FB323"/>
      <c r="FC323"/>
      <c r="FD323"/>
      <c r="FE323"/>
      <c r="FF323"/>
      <c r="FG323"/>
      <c r="FH323"/>
      <c r="FI323"/>
      <c r="FJ323"/>
      <c r="FK323"/>
      <c r="FL323"/>
      <c r="FM323"/>
      <c r="FN323"/>
      <c r="FO323"/>
      <c r="FP323"/>
      <c r="FQ323"/>
      <c r="FR323"/>
      <c r="FS323"/>
      <c r="FT323"/>
      <c r="FU323"/>
      <c r="FV323"/>
      <c r="FW323"/>
      <c r="FX323"/>
      <c r="FY323"/>
      <c r="FZ323"/>
      <c r="GA323"/>
      <c r="GB323"/>
      <c r="GC323"/>
      <c r="GD323"/>
      <c r="GE323"/>
      <c r="GF323"/>
      <c r="GG323"/>
      <c r="GH323"/>
      <c r="GI323"/>
      <c r="GJ323"/>
      <c r="GK323"/>
      <c r="GL323"/>
      <c r="GM323"/>
      <c r="GN323"/>
      <c r="GO323"/>
      <c r="GP323"/>
      <c r="GQ323"/>
      <c r="GR323"/>
      <c r="GS323"/>
      <c r="GT323"/>
      <c r="GU323"/>
      <c r="GV323"/>
      <c r="GW323"/>
      <c r="GX323"/>
      <c r="GY323"/>
      <c r="GZ323"/>
      <c r="HA323"/>
      <c r="HB323"/>
      <c r="HC323"/>
      <c r="HD323"/>
      <c r="HE323"/>
      <c r="HF323"/>
      <c r="HG323"/>
      <c r="HH323"/>
      <c r="HI323"/>
      <c r="HJ323"/>
      <c r="HK323"/>
      <c r="HL323"/>
      <c r="HM323"/>
      <c r="HN323"/>
      <c r="HO323"/>
      <c r="HP323"/>
      <c r="HQ323"/>
      <c r="HR323"/>
      <c r="HS323"/>
      <c r="HT323"/>
      <c r="HU323"/>
      <c r="HV323"/>
      <c r="HW323"/>
      <c r="HX323"/>
      <c r="HY323"/>
      <c r="HZ323"/>
      <c r="IA323"/>
      <c r="IB323"/>
      <c r="IC323"/>
      <c r="ID323"/>
      <c r="IE323"/>
      <c r="IF323"/>
      <c r="IG323"/>
      <c r="IH323"/>
      <c r="II323"/>
      <c r="IJ323"/>
      <c r="IK323"/>
      <c r="IL323"/>
      <c r="IM323"/>
      <c r="IN323"/>
      <c r="IO323"/>
      <c r="IP323"/>
      <c r="IQ323"/>
      <c r="IR323"/>
      <c r="IS323"/>
      <c r="IT323"/>
      <c r="IU323"/>
      <c r="IV323"/>
      <c r="IW323"/>
      <c r="IX323"/>
      <c r="IY323"/>
      <c r="IZ323"/>
      <c r="JA323"/>
      <c r="JB323"/>
      <c r="JC323"/>
      <c r="JD323"/>
      <c r="JE323"/>
      <c r="JF323"/>
      <c r="JG323"/>
      <c r="JH323"/>
      <c r="JI323"/>
      <c r="JJ323"/>
      <c r="JK323"/>
      <c r="JL323"/>
      <c r="JM323"/>
      <c r="JN323"/>
      <c r="JO323"/>
      <c r="JP323"/>
      <c r="JQ323"/>
      <c r="JR323"/>
      <c r="JS323"/>
      <c r="JT323"/>
      <c r="JU323"/>
      <c r="JV323"/>
      <c r="JW323"/>
      <c r="JX323"/>
      <c r="JY323"/>
      <c r="JZ323"/>
      <c r="KA323"/>
      <c r="KB323"/>
      <c r="KC323"/>
      <c r="KD323"/>
      <c r="KE323"/>
      <c r="KF323"/>
      <c r="KG323"/>
      <c r="KH323"/>
      <c r="KI323"/>
      <c r="KJ323"/>
      <c r="KK323"/>
      <c r="KL323"/>
      <c r="KM323"/>
      <c r="KN323"/>
      <c r="KO323"/>
      <c r="KP323"/>
      <c r="KQ323"/>
      <c r="KR323"/>
      <c r="KS323"/>
      <c r="KT323"/>
      <c r="KU323"/>
      <c r="KV323"/>
      <c r="KW323"/>
      <c r="KX323"/>
      <c r="KY323"/>
      <c r="KZ323"/>
      <c r="LA323"/>
      <c r="LB323"/>
      <c r="LC323"/>
      <c r="LD323"/>
      <c r="LE323"/>
      <c r="LF323"/>
      <c r="LG323"/>
      <c r="LH323"/>
      <c r="LI323"/>
      <c r="LJ323"/>
      <c r="LK323"/>
      <c r="LL323"/>
      <c r="LM323"/>
      <c r="LN323"/>
      <c r="LO323"/>
      <c r="LP323"/>
      <c r="LQ323"/>
      <c r="LR323"/>
      <c r="LS323"/>
      <c r="LT323"/>
      <c r="LU323"/>
      <c r="LV323"/>
      <c r="LW323"/>
      <c r="LX323"/>
      <c r="LY323"/>
      <c r="LZ323"/>
      <c r="MA323"/>
      <c r="MB323"/>
      <c r="MC323"/>
      <c r="MD323"/>
      <c r="ME323"/>
      <c r="MF323"/>
      <c r="MG323"/>
      <c r="MH323"/>
      <c r="MI323"/>
      <c r="MJ323"/>
      <c r="MK323"/>
      <c r="ML323"/>
      <c r="MM323"/>
      <c r="MN323"/>
      <c r="MO323"/>
      <c r="MP323"/>
      <c r="MQ323"/>
      <c r="MR323"/>
      <c r="MS323"/>
      <c r="MT323"/>
      <c r="MU323"/>
      <c r="MV323"/>
      <c r="MW323"/>
      <c r="MX323"/>
      <c r="MY323"/>
      <c r="MZ323"/>
      <c r="NA323"/>
      <c r="NB323"/>
      <c r="NC323"/>
      <c r="ND323"/>
      <c r="NE323"/>
      <c r="NF323"/>
      <c r="NG323"/>
      <c r="NH323"/>
      <c r="NI323"/>
      <c r="NJ323"/>
      <c r="NK323"/>
      <c r="NL323"/>
      <c r="NM323"/>
      <c r="NN323"/>
      <c r="NO323"/>
      <c r="NP323"/>
      <c r="NQ323"/>
      <c r="NR323"/>
      <c r="NS323"/>
      <c r="NT323"/>
      <c r="NU323"/>
      <c r="NV323"/>
      <c r="NW323"/>
      <c r="NX323"/>
      <c r="NY323"/>
      <c r="NZ323"/>
      <c r="OA323"/>
      <c r="OB323"/>
      <c r="OC323"/>
      <c r="OD323"/>
      <c r="OE323"/>
      <c r="OF323"/>
      <c r="OG323"/>
      <c r="OH323"/>
      <c r="OI323"/>
      <c r="OJ323"/>
      <c r="OK323"/>
      <c r="OL323"/>
      <c r="OM323"/>
      <c r="ON323"/>
      <c r="OO323"/>
      <c r="OP323"/>
      <c r="OQ323"/>
      <c r="OR323"/>
      <c r="OS323"/>
      <c r="OT323"/>
      <c r="OU323"/>
      <c r="OV323"/>
      <c r="OW323"/>
      <c r="OX323"/>
      <c r="OY323"/>
      <c r="OZ323"/>
      <c r="PA323"/>
      <c r="PB323"/>
      <c r="PC323"/>
      <c r="PD323"/>
      <c r="PE323"/>
      <c r="PF323"/>
      <c r="PG323"/>
      <c r="PH323"/>
      <c r="PI323"/>
      <c r="PJ323"/>
      <c r="PK323"/>
      <c r="PL323"/>
      <c r="PM323"/>
      <c r="PN323"/>
      <c r="PO323"/>
      <c r="PP323"/>
      <c r="PQ323"/>
      <c r="PR323"/>
      <c r="PS323"/>
      <c r="PT323"/>
      <c r="PU323"/>
      <c r="PV323"/>
      <c r="PW323"/>
      <c r="PX323"/>
      <c r="PY323"/>
      <c r="PZ323"/>
      <c r="QA323"/>
      <c r="QB323"/>
      <c r="QC323"/>
      <c r="QD323"/>
      <c r="QE323"/>
      <c r="QF323"/>
      <c r="QG323"/>
      <c r="QH323"/>
      <c r="QI323"/>
      <c r="QJ323"/>
      <c r="QK323"/>
      <c r="QL323"/>
      <c r="QM323"/>
      <c r="QN323"/>
      <c r="QO323"/>
      <c r="QP323"/>
      <c r="QQ323"/>
      <c r="QR323"/>
      <c r="QS323"/>
      <c r="QT323"/>
      <c r="QU323"/>
      <c r="QV323"/>
      <c r="QW323"/>
      <c r="QX323"/>
      <c r="QY323"/>
      <c r="QZ323"/>
      <c r="RA323"/>
      <c r="RB323"/>
      <c r="RC323"/>
      <c r="RD323"/>
      <c r="RE323"/>
      <c r="RF323"/>
      <c r="RG323"/>
      <c r="RH323"/>
      <c r="RI323"/>
      <c r="RJ323"/>
      <c r="RK323"/>
      <c r="RL323"/>
      <c r="RM323"/>
      <c r="RN323"/>
      <c r="RO323"/>
      <c r="RP323"/>
      <c r="RQ323"/>
      <c r="RR323"/>
      <c r="RS323"/>
      <c r="RT323"/>
      <c r="RU323"/>
      <c r="RV323"/>
      <c r="RW323"/>
      <c r="RX323"/>
      <c r="RY323"/>
      <c r="RZ323"/>
      <c r="SA323"/>
      <c r="SB323"/>
      <c r="SC323"/>
      <c r="SD323"/>
      <c r="SE323"/>
      <c r="SF323"/>
      <c r="SG323"/>
      <c r="SH323"/>
      <c r="SI323"/>
      <c r="SJ323"/>
      <c r="SK323"/>
      <c r="SL323"/>
      <c r="SM323"/>
      <c r="SN323"/>
      <c r="SO323"/>
      <c r="SP323"/>
      <c r="SQ323"/>
      <c r="SR323"/>
      <c r="SS323"/>
      <c r="ST323"/>
      <c r="SU323"/>
      <c r="SV323"/>
      <c r="SW323"/>
      <c r="SX323"/>
      <c r="SY323"/>
      <c r="SZ323"/>
      <c r="TA323"/>
      <c r="TB323"/>
      <c r="TC323"/>
      <c r="TD323"/>
      <c r="TE323"/>
      <c r="TF323"/>
      <c r="TG323"/>
      <c r="TH323"/>
      <c r="TI323"/>
      <c r="TJ323"/>
      <c r="TK323"/>
      <c r="TL323"/>
      <c r="TM323"/>
      <c r="TN323"/>
      <c r="TO323"/>
      <c r="TP323"/>
      <c r="TQ323"/>
      <c r="TR323"/>
      <c r="TS323"/>
      <c r="TT323"/>
      <c r="TU323"/>
      <c r="TV323"/>
      <c r="TW323"/>
      <c r="TX323"/>
      <c r="TY323"/>
      <c r="TZ323"/>
      <c r="UA323"/>
      <c r="UB323"/>
      <c r="UC323"/>
      <c r="UD323"/>
      <c r="UE323"/>
      <c r="UF323"/>
      <c r="UG323"/>
      <c r="UH323"/>
      <c r="UI323"/>
      <c r="UJ323"/>
      <c r="UK323"/>
      <c r="UL323"/>
      <c r="UM323"/>
      <c r="UN323"/>
      <c r="UO323"/>
      <c r="UP323"/>
      <c r="UQ323"/>
      <c r="UR323"/>
      <c r="US323"/>
      <c r="UT323"/>
      <c r="UU323"/>
      <c r="UV323"/>
      <c r="UW323"/>
      <c r="UX323"/>
      <c r="UY323"/>
      <c r="UZ323"/>
      <c r="VA323"/>
      <c r="VB323"/>
      <c r="VC323"/>
      <c r="VD323"/>
      <c r="VE323"/>
      <c r="VF323"/>
      <c r="VG323"/>
      <c r="VH323"/>
      <c r="VI323"/>
      <c r="VJ323"/>
      <c r="VK323"/>
      <c r="VL323"/>
      <c r="VM323"/>
      <c r="VN323"/>
      <c r="VO323"/>
      <c r="VP323"/>
      <c r="VQ323"/>
      <c r="VR323"/>
      <c r="VS323"/>
      <c r="VT323"/>
      <c r="VU323"/>
      <c r="VV323"/>
      <c r="VW323"/>
      <c r="VX323"/>
      <c r="VY323"/>
      <c r="VZ323"/>
      <c r="WA323"/>
      <c r="WB323"/>
      <c r="WC323"/>
      <c r="WD323"/>
      <c r="WE323"/>
      <c r="WF323"/>
      <c r="WG323"/>
      <c r="WH323"/>
      <c r="WI323"/>
      <c r="WJ323"/>
      <c r="WK323"/>
      <c r="WL323"/>
      <c r="WM323"/>
      <c r="WN323"/>
      <c r="WO323"/>
      <c r="WP323"/>
      <c r="WQ323"/>
      <c r="WR323"/>
      <c r="WS323"/>
      <c r="WT323"/>
      <c r="WU323"/>
      <c r="WV323"/>
      <c r="WW323"/>
      <c r="WX323"/>
      <c r="WY323"/>
      <c r="WZ323"/>
      <c r="XA323"/>
      <c r="XB323"/>
      <c r="XC323"/>
      <c r="XD323"/>
      <c r="XE323"/>
      <c r="XF323"/>
      <c r="XG323"/>
      <c r="XH323"/>
      <c r="XI323"/>
      <c r="XJ323"/>
      <c r="XK323"/>
      <c r="XL323"/>
      <c r="XM323"/>
      <c r="XN323"/>
      <c r="XO323"/>
      <c r="XP323"/>
      <c r="XQ323"/>
      <c r="XR323"/>
      <c r="XS323"/>
      <c r="XT323"/>
      <c r="XU323"/>
      <c r="XV323"/>
      <c r="XW323"/>
      <c r="XX323"/>
      <c r="XY323"/>
      <c r="XZ323"/>
      <c r="YA323"/>
      <c r="YB323"/>
      <c r="YC323"/>
      <c r="YD323"/>
      <c r="YE323"/>
      <c r="YF323"/>
      <c r="YG323"/>
      <c r="YH323"/>
      <c r="YI323"/>
      <c r="YJ323"/>
      <c r="YK323"/>
      <c r="YL323"/>
      <c r="YM323"/>
      <c r="YN323"/>
      <c r="YO323"/>
      <c r="YP323"/>
      <c r="YQ323"/>
      <c r="YR323"/>
      <c r="YS323"/>
      <c r="YT323"/>
      <c r="YU323"/>
      <c r="YV323"/>
      <c r="YW323"/>
      <c r="YX323"/>
      <c r="YY323"/>
      <c r="YZ323"/>
      <c r="ZA323"/>
      <c r="ZB323"/>
      <c r="ZC323"/>
      <c r="ZD323"/>
      <c r="ZE323"/>
      <c r="ZF323"/>
      <c r="ZG323"/>
      <c r="ZH323"/>
      <c r="ZI323"/>
      <c r="ZJ323"/>
      <c r="ZK323"/>
      <c r="ZL323"/>
      <c r="ZM323"/>
      <c r="ZN323"/>
      <c r="ZO323"/>
      <c r="ZP323"/>
      <c r="ZQ323"/>
      <c r="ZR323"/>
      <c r="ZS323"/>
      <c r="ZT323"/>
      <c r="ZU323"/>
      <c r="ZV323"/>
      <c r="ZW323"/>
      <c r="ZX323"/>
      <c r="ZY323"/>
      <c r="ZZ323" s="52"/>
      <c r="AAA323" s="192"/>
      <c r="AAD323" s="90"/>
      <c r="AAE323" s="520">
        <f>IF(AND(S.AC.InvolveMeeting3="Y",S.AC.CommitteeInvolved="Y"),1,0)</f>
        <v>0</v>
      </c>
      <c r="AAF323" s="90"/>
      <c r="AAG323" s="73">
        <f>S.AC.DateMeeting5</f>
        <v>16</v>
      </c>
      <c r="AAH323" s="73">
        <f t="shared" si="267"/>
        <v>16</v>
      </c>
      <c r="AAI323" s="72"/>
      <c r="AAJ323" s="72"/>
      <c r="AAK323" s="55"/>
      <c r="AAL323" s="90"/>
    </row>
    <row r="324" spans="1:715" s="23" customFormat="1" ht="15" hidden="1" customHeight="1" outlineLevel="1" collapsed="1">
      <c r="A324" s="171"/>
      <c r="B324" s="288" t="str">
        <f>AAK324</f>
        <v>AndreaRW gathers all advisory committee emails for the Rule Record and saves as:</v>
      </c>
      <c r="C324" s="789" t="str">
        <f>HYPERLINK("\\deqhq1\Rule_Development\Currrent Plan","i")</f>
        <v>i</v>
      </c>
      <c r="D324" s="380"/>
      <c r="E324" s="342">
        <f t="shared" ref="E324" si="268">NETWORKDAYS(G324,H324,S.DDL_DEQClosed)</f>
        <v>0</v>
      </c>
      <c r="F324" s="457">
        <f t="shared" ref="F324" ca="1" si="269">IF(YEAR(H324)&gt;2000,NETWORKDAYS(TODAY(),H324,S.DDL_DEQClosed),0)</f>
        <v>0</v>
      </c>
      <c r="G324" s="424">
        <f t="shared" ref="G324" si="270">AAG324</f>
        <v>0</v>
      </c>
      <c r="H324" s="343">
        <f t="shared" ref="H324" si="271">AAH324</f>
        <v>0</v>
      </c>
      <c r="I324" s="244"/>
      <c r="J324" s="194"/>
      <c r="K324" s="49"/>
      <c r="L324" s="49"/>
      <c r="M324" s="49"/>
      <c r="N324" s="49"/>
      <c r="O324" s="49"/>
      <c r="P324" s="49"/>
      <c r="Q324" s="49"/>
      <c r="R324" s="49"/>
      <c r="S324" s="49"/>
      <c r="T324" s="49"/>
      <c r="U324" s="49"/>
      <c r="V324" s="49"/>
      <c r="W324" s="49"/>
      <c r="X324" s="49"/>
      <c r="Y324" s="49"/>
      <c r="Z324" s="49"/>
      <c r="AA324" s="49"/>
      <c r="AB324" s="49"/>
      <c r="AC324" s="49"/>
      <c r="AD324" s="49"/>
      <c r="AE324" s="49"/>
      <c r="AF324" s="49"/>
      <c r="AG324" s="49"/>
      <c r="AH324" s="49"/>
      <c r="AI324" s="49"/>
      <c r="AJ324" s="49"/>
      <c r="AK324" s="49"/>
      <c r="AL324" s="49"/>
      <c r="AM324" s="49"/>
      <c r="AN324" s="49"/>
      <c r="AO324" s="49"/>
      <c r="AP324" s="49"/>
      <c r="AQ324" s="49"/>
      <c r="AR324" s="49"/>
      <c r="AS324" s="49"/>
      <c r="AT324" s="49"/>
      <c r="AU324" s="49"/>
      <c r="AV324" s="49"/>
      <c r="AW324" s="49"/>
      <c r="AX324" s="49"/>
      <c r="AY324" s="49"/>
      <c r="AZ324" s="49"/>
      <c r="BA324" s="49"/>
      <c r="BB324" s="49"/>
      <c r="BC324" s="49"/>
      <c r="BD324" s="49"/>
      <c r="BE324" s="49"/>
      <c r="BF324" s="49"/>
      <c r="BG324" s="49"/>
      <c r="BH324" s="49"/>
      <c r="BI324" s="49"/>
      <c r="BJ324" s="49"/>
      <c r="BK324" s="49"/>
      <c r="BL324" s="49"/>
      <c r="BM324" s="49"/>
      <c r="BN324" s="49"/>
      <c r="BO324" s="49"/>
      <c r="BP324" s="49"/>
      <c r="BQ324" s="49"/>
      <c r="BR324" s="49"/>
      <c r="BS324" s="49"/>
      <c r="BT324" s="49"/>
      <c r="BU324" s="49"/>
      <c r="BV324" s="49"/>
      <c r="BW324" s="49"/>
      <c r="BX324" s="49"/>
      <c r="BY324" s="49"/>
      <c r="BZ324" s="49"/>
      <c r="CA324" s="49"/>
      <c r="CB324" s="49"/>
      <c r="CC324" s="49"/>
      <c r="CD324" s="49"/>
      <c r="CE324" s="49"/>
      <c r="CF324" s="49"/>
      <c r="CG324" s="49"/>
      <c r="CH324" s="49"/>
      <c r="CI324" s="49"/>
      <c r="CJ324" s="49"/>
      <c r="CK324" s="49"/>
      <c r="CL324" s="49"/>
      <c r="CM324" s="49"/>
      <c r="CN324" s="49"/>
      <c r="CO324" s="49"/>
      <c r="CP324" s="49"/>
      <c r="CQ324" s="49"/>
      <c r="CR324" s="49"/>
      <c r="CS324" s="49"/>
      <c r="CT324" s="49"/>
      <c r="CU324" s="49"/>
      <c r="CV324" s="49"/>
      <c r="CW324" s="49"/>
      <c r="CX324" s="49"/>
      <c r="CY324" s="49"/>
      <c r="CZ324" s="49"/>
      <c r="DA324" s="49"/>
      <c r="DB324" s="49"/>
      <c r="DC324" s="49"/>
      <c r="DD324" s="49"/>
      <c r="DE324" s="49"/>
      <c r="DF324" s="49"/>
      <c r="DG324" s="49"/>
      <c r="DH324" s="49"/>
      <c r="DI324" s="49"/>
      <c r="DJ324" s="49"/>
      <c r="DK324" s="49"/>
      <c r="DL324" s="49"/>
      <c r="DM324" s="49"/>
      <c r="DN324" s="49"/>
      <c r="DO324" s="49"/>
      <c r="DP324" s="49"/>
      <c r="DQ324"/>
      <c r="DR324"/>
      <c r="DS324"/>
      <c r="DT324"/>
      <c r="DU324"/>
      <c r="DV324"/>
      <c r="DW324"/>
      <c r="DX324"/>
      <c r="DY324"/>
      <c r="DZ324"/>
      <c r="EA324"/>
      <c r="EB324"/>
      <c r="EC324"/>
      <c r="ED324"/>
      <c r="EE324"/>
      <c r="EF324"/>
      <c r="EG324"/>
      <c r="EH324"/>
      <c r="EI324"/>
      <c r="EJ324"/>
      <c r="EK324"/>
      <c r="EL324"/>
      <c r="EM324"/>
      <c r="EN324"/>
      <c r="EO324"/>
      <c r="EP324"/>
      <c r="EQ324"/>
      <c r="ER324"/>
      <c r="ES324"/>
      <c r="ET324"/>
      <c r="EU324"/>
      <c r="EV324"/>
      <c r="EW324"/>
      <c r="EX324"/>
      <c r="EY324"/>
      <c r="EZ324"/>
      <c r="FA324"/>
      <c r="FB324"/>
      <c r="FC324"/>
      <c r="FD324"/>
      <c r="FE324"/>
      <c r="FF324"/>
      <c r="FG324"/>
      <c r="FH324"/>
      <c r="FI324"/>
      <c r="FJ324"/>
      <c r="FK324"/>
      <c r="FL324"/>
      <c r="FM324"/>
      <c r="FN324"/>
      <c r="FO324"/>
      <c r="FP324"/>
      <c r="FQ324"/>
      <c r="FR324"/>
      <c r="FS324"/>
      <c r="FT324"/>
      <c r="FU324"/>
      <c r="FV324"/>
      <c r="FW324"/>
      <c r="FX324"/>
      <c r="FY324"/>
      <c r="FZ324"/>
      <c r="GA324"/>
      <c r="GB324"/>
      <c r="GC324"/>
      <c r="GD324"/>
      <c r="GE324"/>
      <c r="GF324"/>
      <c r="GG324"/>
      <c r="GH324"/>
      <c r="GI324"/>
      <c r="GJ324"/>
      <c r="GK324"/>
      <c r="GL324"/>
      <c r="GM324"/>
      <c r="GN324"/>
      <c r="GO324"/>
      <c r="GP324"/>
      <c r="GQ324"/>
      <c r="GR324"/>
      <c r="GS324"/>
      <c r="GT324"/>
      <c r="GU324"/>
      <c r="GV324"/>
      <c r="GW324"/>
      <c r="GX324"/>
      <c r="GY324"/>
      <c r="GZ324"/>
      <c r="HA324"/>
      <c r="HB324"/>
      <c r="HC324"/>
      <c r="HD324"/>
      <c r="HE324"/>
      <c r="HF324"/>
      <c r="HG324"/>
      <c r="HH324"/>
      <c r="HI324"/>
      <c r="HJ324"/>
      <c r="HK324"/>
      <c r="HL324"/>
      <c r="HM324"/>
      <c r="HN324"/>
      <c r="HO324"/>
      <c r="HP324"/>
      <c r="HQ324"/>
      <c r="HR324"/>
      <c r="HS324"/>
      <c r="HT324"/>
      <c r="HU324"/>
      <c r="HV324"/>
      <c r="HW324"/>
      <c r="HX324"/>
      <c r="HY324"/>
      <c r="HZ324"/>
      <c r="IA324"/>
      <c r="IB324"/>
      <c r="IC324"/>
      <c r="ID324"/>
      <c r="IE324"/>
      <c r="IF324"/>
      <c r="IG324"/>
      <c r="IH324"/>
      <c r="II324"/>
      <c r="IJ324"/>
      <c r="IK324"/>
      <c r="IL324"/>
      <c r="IM324"/>
      <c r="IN324"/>
      <c r="IO324"/>
      <c r="IP324"/>
      <c r="IQ324"/>
      <c r="IR324"/>
      <c r="IS324"/>
      <c r="IT324"/>
      <c r="IU324"/>
      <c r="IV324"/>
      <c r="IW324"/>
      <c r="IX324"/>
      <c r="IY324"/>
      <c r="IZ324"/>
      <c r="JA324"/>
      <c r="JB324"/>
      <c r="JC324"/>
      <c r="JD324"/>
      <c r="JE324"/>
      <c r="JF324"/>
      <c r="JG324"/>
      <c r="JH324"/>
      <c r="JI324"/>
      <c r="JJ324"/>
      <c r="JK324"/>
      <c r="JL324"/>
      <c r="JM324"/>
      <c r="JN324"/>
      <c r="JO324"/>
      <c r="JP324"/>
      <c r="JQ324"/>
      <c r="JR324"/>
      <c r="JS324"/>
      <c r="JT324"/>
      <c r="JU324"/>
      <c r="JV324"/>
      <c r="JW324"/>
      <c r="JX324"/>
      <c r="JY324"/>
      <c r="JZ324"/>
      <c r="KA324"/>
      <c r="KB324"/>
      <c r="KC324"/>
      <c r="KD324"/>
      <c r="KE324"/>
      <c r="KF324"/>
      <c r="KG324"/>
      <c r="KH324"/>
      <c r="KI324"/>
      <c r="KJ324"/>
      <c r="KK324"/>
      <c r="KL324"/>
      <c r="KM324"/>
      <c r="KN324"/>
      <c r="KO324"/>
      <c r="KP324"/>
      <c r="KQ324"/>
      <c r="KR324"/>
      <c r="KS324"/>
      <c r="KT324"/>
      <c r="KU324"/>
      <c r="KV324"/>
      <c r="KW324"/>
      <c r="KX324"/>
      <c r="KY324"/>
      <c r="KZ324"/>
      <c r="LA324"/>
      <c r="LB324"/>
      <c r="LC324"/>
      <c r="LD324"/>
      <c r="LE324"/>
      <c r="LF324"/>
      <c r="LG324"/>
      <c r="LH324"/>
      <c r="LI324"/>
      <c r="LJ324"/>
      <c r="LK324"/>
      <c r="LL324"/>
      <c r="LM324"/>
      <c r="LN324"/>
      <c r="LO324"/>
      <c r="LP324"/>
      <c r="LQ324"/>
      <c r="LR324"/>
      <c r="LS324"/>
      <c r="LT324"/>
      <c r="LU324"/>
      <c r="LV324"/>
      <c r="LW324"/>
      <c r="LX324"/>
      <c r="LY324"/>
      <c r="LZ324"/>
      <c r="MA324"/>
      <c r="MB324"/>
      <c r="MC324"/>
      <c r="MD324"/>
      <c r="ME324"/>
      <c r="MF324"/>
      <c r="MG324"/>
      <c r="MH324"/>
      <c r="MI324"/>
      <c r="MJ324"/>
      <c r="MK324"/>
      <c r="ML324"/>
      <c r="MM324"/>
      <c r="MN324"/>
      <c r="MO324"/>
      <c r="MP324"/>
      <c r="MQ324"/>
      <c r="MR324"/>
      <c r="MS324"/>
      <c r="MT324"/>
      <c r="MU324"/>
      <c r="MV324"/>
      <c r="MW324"/>
      <c r="MX324"/>
      <c r="MY324"/>
      <c r="MZ324"/>
      <c r="NA324"/>
      <c r="NB324"/>
      <c r="NC324"/>
      <c r="ND324"/>
      <c r="NE324"/>
      <c r="NF324"/>
      <c r="NG324"/>
      <c r="NH324"/>
      <c r="NI324"/>
      <c r="NJ324"/>
      <c r="NK324"/>
      <c r="NL324"/>
      <c r="NM324"/>
      <c r="NN324"/>
      <c r="NO324"/>
      <c r="NP324"/>
      <c r="NQ324"/>
      <c r="NR324"/>
      <c r="NS324"/>
      <c r="NT324"/>
      <c r="NU324"/>
      <c r="NV324"/>
      <c r="NW324"/>
      <c r="NX324"/>
      <c r="NY324"/>
      <c r="NZ324"/>
      <c r="OA324"/>
      <c r="OB324"/>
      <c r="OC324"/>
      <c r="OD324"/>
      <c r="OE324"/>
      <c r="OF324"/>
      <c r="OG324"/>
      <c r="OH324"/>
      <c r="OI324"/>
      <c r="OJ324"/>
      <c r="OK324"/>
      <c r="OL324"/>
      <c r="OM324"/>
      <c r="ON324"/>
      <c r="OO324"/>
      <c r="OP324"/>
      <c r="OQ324"/>
      <c r="OR324"/>
      <c r="OS324"/>
      <c r="OT324"/>
      <c r="OU324"/>
      <c r="OV324"/>
      <c r="OW324"/>
      <c r="OX324"/>
      <c r="OY324"/>
      <c r="OZ324"/>
      <c r="PA324"/>
      <c r="PB324"/>
      <c r="PC324"/>
      <c r="PD324"/>
      <c r="PE324"/>
      <c r="PF324"/>
      <c r="PG324"/>
      <c r="PH324"/>
      <c r="PI324"/>
      <c r="PJ324"/>
      <c r="PK324"/>
      <c r="PL324"/>
      <c r="PM324"/>
      <c r="PN324"/>
      <c r="PO324"/>
      <c r="PP324"/>
      <c r="PQ324"/>
      <c r="PR324"/>
      <c r="PS324"/>
      <c r="PT324"/>
      <c r="PU324"/>
      <c r="PV324"/>
      <c r="PW324"/>
      <c r="PX324"/>
      <c r="PY324"/>
      <c r="PZ324"/>
      <c r="QA324"/>
      <c r="QB324"/>
      <c r="QC324"/>
      <c r="QD324"/>
      <c r="QE324"/>
      <c r="QF324"/>
      <c r="QG324"/>
      <c r="QH324"/>
      <c r="QI324"/>
      <c r="QJ324"/>
      <c r="QK324"/>
      <c r="QL324"/>
      <c r="QM324"/>
      <c r="QN324"/>
      <c r="QO324"/>
      <c r="QP324"/>
      <c r="QQ324"/>
      <c r="QR324"/>
      <c r="QS324"/>
      <c r="QT324"/>
      <c r="QU324"/>
      <c r="QV324"/>
      <c r="QW324"/>
      <c r="QX324"/>
      <c r="QY324"/>
      <c r="QZ324"/>
      <c r="RA324"/>
      <c r="RB324"/>
      <c r="RC324"/>
      <c r="RD324"/>
      <c r="RE324"/>
      <c r="RF324"/>
      <c r="RG324"/>
      <c r="RH324"/>
      <c r="RI324"/>
      <c r="RJ324"/>
      <c r="RK324"/>
      <c r="RL324"/>
      <c r="RM324"/>
      <c r="RN324"/>
      <c r="RO324"/>
      <c r="RP324"/>
      <c r="RQ324"/>
      <c r="RR324"/>
      <c r="RS324"/>
      <c r="RT324"/>
      <c r="RU324"/>
      <c r="RV324"/>
      <c r="RW324"/>
      <c r="RX324"/>
      <c r="RY324"/>
      <c r="RZ324"/>
      <c r="SA324"/>
      <c r="SB324"/>
      <c r="SC324"/>
      <c r="SD324"/>
      <c r="SE324"/>
      <c r="SF324"/>
      <c r="SG324"/>
      <c r="SH324"/>
      <c r="SI324"/>
      <c r="SJ324"/>
      <c r="SK324"/>
      <c r="SL324"/>
      <c r="SM324"/>
      <c r="SN324"/>
      <c r="SO324"/>
      <c r="SP324"/>
      <c r="SQ324"/>
      <c r="SR324"/>
      <c r="SS324"/>
      <c r="ST324"/>
      <c r="SU324"/>
      <c r="SV324"/>
      <c r="SW324"/>
      <c r="SX324"/>
      <c r="SY324"/>
      <c r="SZ324"/>
      <c r="TA324"/>
      <c r="TB324"/>
      <c r="TC324"/>
      <c r="TD324"/>
      <c r="TE324"/>
      <c r="TF324"/>
      <c r="TG324"/>
      <c r="TH324"/>
      <c r="TI324"/>
      <c r="TJ324"/>
      <c r="TK324"/>
      <c r="TL324"/>
      <c r="TM324"/>
      <c r="TN324"/>
      <c r="TO324"/>
      <c r="TP324"/>
      <c r="TQ324"/>
      <c r="TR324"/>
      <c r="TS324"/>
      <c r="TT324"/>
      <c r="TU324"/>
      <c r="TV324"/>
      <c r="TW324"/>
      <c r="TX324"/>
      <c r="TY324"/>
      <c r="TZ324"/>
      <c r="UA324"/>
      <c r="UB324"/>
      <c r="UC324"/>
      <c r="UD324"/>
      <c r="UE324"/>
      <c r="UF324"/>
      <c r="UG324"/>
      <c r="UH324"/>
      <c r="UI324"/>
      <c r="UJ324"/>
      <c r="UK324"/>
      <c r="UL324"/>
      <c r="UM324"/>
      <c r="UN324"/>
      <c r="UO324"/>
      <c r="UP324"/>
      <c r="UQ324"/>
      <c r="UR324"/>
      <c r="US324"/>
      <c r="UT324"/>
      <c r="UU324"/>
      <c r="UV324"/>
      <c r="UW324"/>
      <c r="UX324"/>
      <c r="UY324"/>
      <c r="UZ324"/>
      <c r="VA324"/>
      <c r="VB324"/>
      <c r="VC324"/>
      <c r="VD324"/>
      <c r="VE324"/>
      <c r="VF324"/>
      <c r="VG324"/>
      <c r="VH324"/>
      <c r="VI324"/>
      <c r="VJ324"/>
      <c r="VK324"/>
      <c r="VL324"/>
      <c r="VM324"/>
      <c r="VN324"/>
      <c r="VO324"/>
      <c r="VP324"/>
      <c r="VQ324"/>
      <c r="VR324"/>
      <c r="VS324"/>
      <c r="VT324"/>
      <c r="VU324"/>
      <c r="VV324"/>
      <c r="VW324"/>
      <c r="VX324"/>
      <c r="VY324"/>
      <c r="VZ324"/>
      <c r="WA324"/>
      <c r="WB324"/>
      <c r="WC324"/>
      <c r="WD324"/>
      <c r="WE324"/>
      <c r="WF324"/>
      <c r="WG324"/>
      <c r="WH324"/>
      <c r="WI324"/>
      <c r="WJ324"/>
      <c r="WK324"/>
      <c r="WL324"/>
      <c r="WM324"/>
      <c r="WN324"/>
      <c r="WO324"/>
      <c r="WP324"/>
      <c r="WQ324"/>
      <c r="WR324"/>
      <c r="WS324"/>
      <c r="WT324"/>
      <c r="WU324"/>
      <c r="WV324"/>
      <c r="WW324"/>
      <c r="WX324"/>
      <c r="WY324"/>
      <c r="WZ324"/>
      <c r="XA324"/>
      <c r="XB324"/>
      <c r="XC324"/>
      <c r="XD324"/>
      <c r="XE324"/>
      <c r="XF324"/>
      <c r="XG324"/>
      <c r="XH324"/>
      <c r="XI324"/>
      <c r="XJ324"/>
      <c r="XK324"/>
      <c r="XL324"/>
      <c r="XM324"/>
      <c r="XN324"/>
      <c r="XO324"/>
      <c r="XP324"/>
      <c r="XQ324"/>
      <c r="XR324"/>
      <c r="XS324"/>
      <c r="XT324"/>
      <c r="XU324"/>
      <c r="XV324"/>
      <c r="XW324"/>
      <c r="XX324"/>
      <c r="XY324"/>
      <c r="XZ324"/>
      <c r="YA324"/>
      <c r="YB324"/>
      <c r="YC324"/>
      <c r="YD324"/>
      <c r="YE324"/>
      <c r="YF324"/>
      <c r="YG324"/>
      <c r="YH324"/>
      <c r="YI324"/>
      <c r="YJ324"/>
      <c r="YK324"/>
      <c r="YL324"/>
      <c r="YM324"/>
      <c r="YN324"/>
      <c r="YO324"/>
      <c r="YP324"/>
      <c r="YQ324"/>
      <c r="YR324"/>
      <c r="YS324"/>
      <c r="YT324"/>
      <c r="YU324"/>
      <c r="YV324"/>
      <c r="YW324"/>
      <c r="YX324"/>
      <c r="YY324"/>
      <c r="YZ324"/>
      <c r="ZA324"/>
      <c r="ZB324"/>
      <c r="ZC324"/>
      <c r="ZD324"/>
      <c r="ZE324"/>
      <c r="ZF324"/>
      <c r="ZG324"/>
      <c r="ZH324"/>
      <c r="ZI324"/>
      <c r="ZJ324"/>
      <c r="ZK324"/>
      <c r="ZL324"/>
      <c r="ZM324"/>
      <c r="ZN324"/>
      <c r="ZO324"/>
      <c r="ZP324"/>
      <c r="ZQ324"/>
      <c r="ZR324"/>
      <c r="ZS324"/>
      <c r="ZT324"/>
      <c r="ZU324"/>
      <c r="ZV324"/>
      <c r="ZW324"/>
      <c r="ZX324"/>
      <c r="ZY324"/>
      <c r="ZZ324" s="52"/>
      <c r="AAA324" s="192"/>
      <c r="AAD324" s="90"/>
      <c r="AAE324" s="520">
        <f>IF(S.AC.CommitteeInvolved="Y",1,0)</f>
        <v>0</v>
      </c>
      <c r="AAF324" s="190" t="s">
        <v>52</v>
      </c>
      <c r="AAG324" s="73">
        <f>S.AC.BANNER.Begin</f>
        <v>0</v>
      </c>
      <c r="AAH324" s="73">
        <f>S.AC.BANNER.End</f>
        <v>0</v>
      </c>
      <c r="AAI324" s="71"/>
      <c r="AAJ324" s="79"/>
      <c r="AAK324" s="80" t="str">
        <f>S.Staff.Lead&amp;" gathers all advisory committee emails for the Rule Record and saves as:"</f>
        <v>AndreaRW gathers all advisory committee emails for the Rule Record and saves as:</v>
      </c>
      <c r="AAL324" s="90"/>
    </row>
    <row r="325" spans="1:715" s="23" customFormat="1" ht="15.75" hidden="1" customHeight="1" outlineLevel="1">
      <c r="A325" s="171"/>
      <c r="B325" s="372" t="s">
        <v>169</v>
      </c>
      <c r="C325" s="362"/>
      <c r="D325" s="362"/>
      <c r="E325" s="350"/>
      <c r="F325" s="350"/>
      <c r="G325" s="346"/>
      <c r="H325" s="346"/>
      <c r="I325" s="244"/>
      <c r="J325" s="194"/>
      <c r="K325" s="49"/>
      <c r="L325" s="49"/>
      <c r="M325" s="49"/>
      <c r="N325" s="49"/>
      <c r="O325" s="49"/>
      <c r="P325" s="49"/>
      <c r="Q325" s="49"/>
      <c r="R325" s="49"/>
      <c r="S325" s="49"/>
      <c r="T325" s="49"/>
      <c r="U325" s="49"/>
      <c r="V325" s="49"/>
      <c r="W325" s="49"/>
      <c r="X325" s="49"/>
      <c r="Y325" s="49"/>
      <c r="Z325" s="49"/>
      <c r="AA325" s="49"/>
      <c r="AB325" s="49"/>
      <c r="AC325" s="49"/>
      <c r="AD325" s="49"/>
      <c r="AE325" s="49"/>
      <c r="AF325" s="49"/>
      <c r="AG325" s="49"/>
      <c r="AH325" s="49"/>
      <c r="AI325" s="49"/>
      <c r="AJ325" s="49"/>
      <c r="AK325" s="49"/>
      <c r="AL325" s="49"/>
      <c r="AM325" s="49"/>
      <c r="AN325" s="49"/>
      <c r="AO325" s="49"/>
      <c r="AP325" s="49"/>
      <c r="AQ325" s="49"/>
      <c r="AR325" s="49"/>
      <c r="AS325" s="49"/>
      <c r="AT325" s="49"/>
      <c r="AU325" s="49"/>
      <c r="AV325" s="49"/>
      <c r="AW325" s="49"/>
      <c r="AX325" s="49"/>
      <c r="AY325" s="49"/>
      <c r="AZ325" s="49"/>
      <c r="BA325" s="49"/>
      <c r="BB325" s="49"/>
      <c r="BC325" s="49"/>
      <c r="BD325" s="49"/>
      <c r="BE325" s="49"/>
      <c r="BF325" s="49"/>
      <c r="BG325" s="49"/>
      <c r="BH325" s="49"/>
      <c r="BI325" s="49"/>
      <c r="BJ325" s="49"/>
      <c r="BK325" s="49"/>
      <c r="BL325" s="49"/>
      <c r="BM325" s="49"/>
      <c r="BN325" s="49"/>
      <c r="BO325" s="49"/>
      <c r="BP325" s="49"/>
      <c r="BQ325" s="49"/>
      <c r="BR325" s="49"/>
      <c r="BS325" s="49"/>
      <c r="BT325" s="49"/>
      <c r="BU325" s="49"/>
      <c r="BV325" s="49"/>
      <c r="BW325" s="49"/>
      <c r="BX325" s="49"/>
      <c r="BY325" s="49"/>
      <c r="BZ325" s="49"/>
      <c r="CA325" s="49"/>
      <c r="CB325" s="49"/>
      <c r="CC325" s="49"/>
      <c r="CD325" s="49"/>
      <c r="CE325" s="49"/>
      <c r="CF325" s="49"/>
      <c r="CG325" s="49"/>
      <c r="CH325" s="49"/>
      <c r="CI325" s="49"/>
      <c r="CJ325" s="49"/>
      <c r="CK325" s="49"/>
      <c r="CL325" s="49"/>
      <c r="CM325" s="49"/>
      <c r="CN325" s="49"/>
      <c r="CO325" s="49"/>
      <c r="CP325" s="49"/>
      <c r="CQ325" s="49"/>
      <c r="CR325" s="49"/>
      <c r="CS325" s="49"/>
      <c r="CT325" s="49"/>
      <c r="CU325" s="49"/>
      <c r="CV325" s="49"/>
      <c r="CW325" s="49"/>
      <c r="CX325" s="49"/>
      <c r="CY325" s="49"/>
      <c r="CZ325" s="49"/>
      <c r="DA325" s="49"/>
      <c r="DB325" s="49"/>
      <c r="DC325" s="49"/>
      <c r="DD325" s="49"/>
      <c r="DE325" s="49"/>
      <c r="DF325" s="49"/>
      <c r="DG325" s="49"/>
      <c r="DH325" s="49"/>
      <c r="DI325" s="49"/>
      <c r="DJ325" s="49"/>
      <c r="DK325" s="49"/>
      <c r="DL325" s="49"/>
      <c r="DM325" s="49"/>
      <c r="DN325" s="49"/>
      <c r="DO325" s="49"/>
      <c r="DP325" s="49"/>
      <c r="DQ325"/>
      <c r="DR325"/>
      <c r="DS325"/>
      <c r="DT325"/>
      <c r="DU325"/>
      <c r="DV325"/>
      <c r="DW325"/>
      <c r="DX325"/>
      <c r="DY325"/>
      <c r="DZ325"/>
      <c r="EA325"/>
      <c r="EB325"/>
      <c r="EC325"/>
      <c r="ED325"/>
      <c r="EE325"/>
      <c r="EF325"/>
      <c r="EG325"/>
      <c r="EH325"/>
      <c r="EI325"/>
      <c r="EJ325"/>
      <c r="EK325"/>
      <c r="EL325"/>
      <c r="EM325"/>
      <c r="EN325"/>
      <c r="EO325"/>
      <c r="EP325"/>
      <c r="EQ325"/>
      <c r="ER325"/>
      <c r="ES325"/>
      <c r="ET325"/>
      <c r="EU325"/>
      <c r="EV325"/>
      <c r="EW325"/>
      <c r="EX325"/>
      <c r="EY325"/>
      <c r="EZ325"/>
      <c r="FA325"/>
      <c r="FB325"/>
      <c r="FC325"/>
      <c r="FD325"/>
      <c r="FE325"/>
      <c r="FF325"/>
      <c r="FG325"/>
      <c r="FH325"/>
      <c r="FI325"/>
      <c r="FJ325"/>
      <c r="FK325"/>
      <c r="FL325"/>
      <c r="FM325"/>
      <c r="FN325"/>
      <c r="FO325"/>
      <c r="FP325"/>
      <c r="FQ325"/>
      <c r="FR325"/>
      <c r="FS325"/>
      <c r="FT325"/>
      <c r="FU325"/>
      <c r="FV325"/>
      <c r="FW325"/>
      <c r="FX325"/>
      <c r="FY325"/>
      <c r="FZ325"/>
      <c r="GA325"/>
      <c r="GB325"/>
      <c r="GC325"/>
      <c r="GD325"/>
      <c r="GE325"/>
      <c r="GF325"/>
      <c r="GG325"/>
      <c r="GH325"/>
      <c r="GI325"/>
      <c r="GJ325"/>
      <c r="GK325"/>
      <c r="GL325"/>
      <c r="GM325"/>
      <c r="GN325"/>
      <c r="GO325"/>
      <c r="GP325"/>
      <c r="GQ325"/>
      <c r="GR325"/>
      <c r="GS325"/>
      <c r="GT325"/>
      <c r="GU325"/>
      <c r="GV325"/>
      <c r="GW325"/>
      <c r="GX325"/>
      <c r="GY325"/>
      <c r="GZ325"/>
      <c r="HA325"/>
      <c r="HB325"/>
      <c r="HC325"/>
      <c r="HD325"/>
      <c r="HE325"/>
      <c r="HF325"/>
      <c r="HG325"/>
      <c r="HH325"/>
      <c r="HI325"/>
      <c r="HJ325"/>
      <c r="HK325"/>
      <c r="HL325"/>
      <c r="HM325"/>
      <c r="HN325"/>
      <c r="HO325"/>
      <c r="HP325"/>
      <c r="HQ325"/>
      <c r="HR325"/>
      <c r="HS325"/>
      <c r="HT325"/>
      <c r="HU325"/>
      <c r="HV325"/>
      <c r="HW325"/>
      <c r="HX325"/>
      <c r="HY325"/>
      <c r="HZ325"/>
      <c r="IA325"/>
      <c r="IB325"/>
      <c r="IC325"/>
      <c r="ID325"/>
      <c r="IE325"/>
      <c r="IF325"/>
      <c r="IG325"/>
      <c r="IH325"/>
      <c r="II325"/>
      <c r="IJ325"/>
      <c r="IK325"/>
      <c r="IL325"/>
      <c r="IM325"/>
      <c r="IN325"/>
      <c r="IO325"/>
      <c r="IP325"/>
      <c r="IQ325"/>
      <c r="IR325"/>
      <c r="IS325"/>
      <c r="IT325"/>
      <c r="IU325"/>
      <c r="IV325"/>
      <c r="IW325"/>
      <c r="IX325"/>
      <c r="IY325"/>
      <c r="IZ325"/>
      <c r="JA325"/>
      <c r="JB325"/>
      <c r="JC325"/>
      <c r="JD325"/>
      <c r="JE325"/>
      <c r="JF325"/>
      <c r="JG325"/>
      <c r="JH325"/>
      <c r="JI325"/>
      <c r="JJ325"/>
      <c r="JK325"/>
      <c r="JL325"/>
      <c r="JM325"/>
      <c r="JN325"/>
      <c r="JO325"/>
      <c r="JP325"/>
      <c r="JQ325"/>
      <c r="JR325"/>
      <c r="JS325"/>
      <c r="JT325"/>
      <c r="JU325"/>
      <c r="JV325"/>
      <c r="JW325"/>
      <c r="JX325"/>
      <c r="JY325"/>
      <c r="JZ325"/>
      <c r="KA325"/>
      <c r="KB325"/>
      <c r="KC325"/>
      <c r="KD325"/>
      <c r="KE325"/>
      <c r="KF325"/>
      <c r="KG325"/>
      <c r="KH325"/>
      <c r="KI325"/>
      <c r="KJ325"/>
      <c r="KK325"/>
      <c r="KL325"/>
      <c r="KM325"/>
      <c r="KN325"/>
      <c r="KO325"/>
      <c r="KP325"/>
      <c r="KQ325"/>
      <c r="KR325"/>
      <c r="KS325"/>
      <c r="KT325"/>
      <c r="KU325"/>
      <c r="KV325"/>
      <c r="KW325"/>
      <c r="KX325"/>
      <c r="KY325"/>
      <c r="KZ325"/>
      <c r="LA325"/>
      <c r="LB325"/>
      <c r="LC325"/>
      <c r="LD325"/>
      <c r="LE325"/>
      <c r="LF325"/>
      <c r="LG325"/>
      <c r="LH325"/>
      <c r="LI325"/>
      <c r="LJ325"/>
      <c r="LK325"/>
      <c r="LL325"/>
      <c r="LM325"/>
      <c r="LN325"/>
      <c r="LO325"/>
      <c r="LP325"/>
      <c r="LQ325"/>
      <c r="LR325"/>
      <c r="LS325"/>
      <c r="LT325"/>
      <c r="LU325"/>
      <c r="LV325"/>
      <c r="LW325"/>
      <c r="LX325"/>
      <c r="LY325"/>
      <c r="LZ325"/>
      <c r="MA325"/>
      <c r="MB325"/>
      <c r="MC325"/>
      <c r="MD325"/>
      <c r="ME325"/>
      <c r="MF325"/>
      <c r="MG325"/>
      <c r="MH325"/>
      <c r="MI325"/>
      <c r="MJ325"/>
      <c r="MK325"/>
      <c r="ML325"/>
      <c r="MM325"/>
      <c r="MN325"/>
      <c r="MO325"/>
      <c r="MP325"/>
      <c r="MQ325"/>
      <c r="MR325"/>
      <c r="MS325"/>
      <c r="MT325"/>
      <c r="MU325"/>
      <c r="MV325"/>
      <c r="MW325"/>
      <c r="MX325"/>
      <c r="MY325"/>
      <c r="MZ325"/>
      <c r="NA325"/>
      <c r="NB325"/>
      <c r="NC325"/>
      <c r="ND325"/>
      <c r="NE325"/>
      <c r="NF325"/>
      <c r="NG325"/>
      <c r="NH325"/>
      <c r="NI325"/>
      <c r="NJ325"/>
      <c r="NK325"/>
      <c r="NL325"/>
      <c r="NM325"/>
      <c r="NN325"/>
      <c r="NO325"/>
      <c r="NP325"/>
      <c r="NQ325"/>
      <c r="NR325"/>
      <c r="NS325"/>
      <c r="NT325"/>
      <c r="NU325"/>
      <c r="NV325"/>
      <c r="NW325"/>
      <c r="NX325"/>
      <c r="NY325"/>
      <c r="NZ325"/>
      <c r="OA325"/>
      <c r="OB325"/>
      <c r="OC325"/>
      <c r="OD325"/>
      <c r="OE325"/>
      <c r="OF325"/>
      <c r="OG325"/>
      <c r="OH325"/>
      <c r="OI325"/>
      <c r="OJ325"/>
      <c r="OK325"/>
      <c r="OL325"/>
      <c r="OM325"/>
      <c r="ON325"/>
      <c r="OO325"/>
      <c r="OP325"/>
      <c r="OQ325"/>
      <c r="OR325"/>
      <c r="OS325"/>
      <c r="OT325"/>
      <c r="OU325"/>
      <c r="OV325"/>
      <c r="OW325"/>
      <c r="OX325"/>
      <c r="OY325"/>
      <c r="OZ325"/>
      <c r="PA325"/>
      <c r="PB325"/>
      <c r="PC325"/>
      <c r="PD325"/>
      <c r="PE325"/>
      <c r="PF325"/>
      <c r="PG325"/>
      <c r="PH325"/>
      <c r="PI325"/>
      <c r="PJ325"/>
      <c r="PK325"/>
      <c r="PL325"/>
      <c r="PM325"/>
      <c r="PN325"/>
      <c r="PO325"/>
      <c r="PP325"/>
      <c r="PQ325"/>
      <c r="PR325"/>
      <c r="PS325"/>
      <c r="PT325"/>
      <c r="PU325"/>
      <c r="PV325"/>
      <c r="PW325"/>
      <c r="PX325"/>
      <c r="PY325"/>
      <c r="PZ325"/>
      <c r="QA325"/>
      <c r="QB325"/>
      <c r="QC325"/>
      <c r="QD325"/>
      <c r="QE325"/>
      <c r="QF325"/>
      <c r="QG325"/>
      <c r="QH325"/>
      <c r="QI325"/>
      <c r="QJ325"/>
      <c r="QK325"/>
      <c r="QL325"/>
      <c r="QM325"/>
      <c r="QN325"/>
      <c r="QO325"/>
      <c r="QP325"/>
      <c r="QQ325"/>
      <c r="QR325"/>
      <c r="QS325"/>
      <c r="QT325"/>
      <c r="QU325"/>
      <c r="QV325"/>
      <c r="QW325"/>
      <c r="QX325"/>
      <c r="QY325"/>
      <c r="QZ325"/>
      <c r="RA325"/>
      <c r="RB325"/>
      <c r="RC325"/>
      <c r="RD325"/>
      <c r="RE325"/>
      <c r="RF325"/>
      <c r="RG325"/>
      <c r="RH325"/>
      <c r="RI325"/>
      <c r="RJ325"/>
      <c r="RK325"/>
      <c r="RL325"/>
      <c r="RM325"/>
      <c r="RN325"/>
      <c r="RO325"/>
      <c r="RP325"/>
      <c r="RQ325"/>
      <c r="RR325"/>
      <c r="RS325"/>
      <c r="RT325"/>
      <c r="RU325"/>
      <c r="RV325"/>
      <c r="RW325"/>
      <c r="RX325"/>
      <c r="RY325"/>
      <c r="RZ325"/>
      <c r="SA325"/>
      <c r="SB325"/>
      <c r="SC325"/>
      <c r="SD325"/>
      <c r="SE325"/>
      <c r="SF325"/>
      <c r="SG325"/>
      <c r="SH325"/>
      <c r="SI325"/>
      <c r="SJ325"/>
      <c r="SK325"/>
      <c r="SL325"/>
      <c r="SM325"/>
      <c r="SN325"/>
      <c r="SO325"/>
      <c r="SP325"/>
      <c r="SQ325"/>
      <c r="SR325"/>
      <c r="SS325"/>
      <c r="ST325"/>
      <c r="SU325"/>
      <c r="SV325"/>
      <c r="SW325"/>
      <c r="SX325"/>
      <c r="SY325"/>
      <c r="SZ325"/>
      <c r="TA325"/>
      <c r="TB325"/>
      <c r="TC325"/>
      <c r="TD325"/>
      <c r="TE325"/>
      <c r="TF325"/>
      <c r="TG325"/>
      <c r="TH325"/>
      <c r="TI325"/>
      <c r="TJ325"/>
      <c r="TK325"/>
      <c r="TL325"/>
      <c r="TM325"/>
      <c r="TN325"/>
      <c r="TO325"/>
      <c r="TP325"/>
      <c r="TQ325"/>
      <c r="TR325"/>
      <c r="TS325"/>
      <c r="TT325"/>
      <c r="TU325"/>
      <c r="TV325"/>
      <c r="TW325"/>
      <c r="TX325"/>
      <c r="TY325"/>
      <c r="TZ325"/>
      <c r="UA325"/>
      <c r="UB325"/>
      <c r="UC325"/>
      <c r="UD325"/>
      <c r="UE325"/>
      <c r="UF325"/>
      <c r="UG325"/>
      <c r="UH325"/>
      <c r="UI325"/>
      <c r="UJ325"/>
      <c r="UK325"/>
      <c r="UL325"/>
      <c r="UM325"/>
      <c r="UN325"/>
      <c r="UO325"/>
      <c r="UP325"/>
      <c r="UQ325"/>
      <c r="UR325"/>
      <c r="US325"/>
      <c r="UT325"/>
      <c r="UU325"/>
      <c r="UV325"/>
      <c r="UW325"/>
      <c r="UX325"/>
      <c r="UY325"/>
      <c r="UZ325"/>
      <c r="VA325"/>
      <c r="VB325"/>
      <c r="VC325"/>
      <c r="VD325"/>
      <c r="VE325"/>
      <c r="VF325"/>
      <c r="VG325"/>
      <c r="VH325"/>
      <c r="VI325"/>
      <c r="VJ325"/>
      <c r="VK325"/>
      <c r="VL325"/>
      <c r="VM325"/>
      <c r="VN325"/>
      <c r="VO325"/>
      <c r="VP325"/>
      <c r="VQ325"/>
      <c r="VR325"/>
      <c r="VS325"/>
      <c r="VT325"/>
      <c r="VU325"/>
      <c r="VV325"/>
      <c r="VW325"/>
      <c r="VX325"/>
      <c r="VY325"/>
      <c r="VZ325"/>
      <c r="WA325"/>
      <c r="WB325"/>
      <c r="WC325"/>
      <c r="WD325"/>
      <c r="WE325"/>
      <c r="WF325"/>
      <c r="WG325"/>
      <c r="WH325"/>
      <c r="WI325"/>
      <c r="WJ325"/>
      <c r="WK325"/>
      <c r="WL325"/>
      <c r="WM325"/>
      <c r="WN325"/>
      <c r="WO325"/>
      <c r="WP325"/>
      <c r="WQ325"/>
      <c r="WR325"/>
      <c r="WS325"/>
      <c r="WT325"/>
      <c r="WU325"/>
      <c r="WV325"/>
      <c r="WW325"/>
      <c r="WX325"/>
      <c r="WY325"/>
      <c r="WZ325"/>
      <c r="XA325"/>
      <c r="XB325"/>
      <c r="XC325"/>
      <c r="XD325"/>
      <c r="XE325"/>
      <c r="XF325"/>
      <c r="XG325"/>
      <c r="XH325"/>
      <c r="XI325"/>
      <c r="XJ325"/>
      <c r="XK325"/>
      <c r="XL325"/>
      <c r="XM325"/>
      <c r="XN325"/>
      <c r="XO325"/>
      <c r="XP325"/>
      <c r="XQ325"/>
      <c r="XR325"/>
      <c r="XS325"/>
      <c r="XT325"/>
      <c r="XU325"/>
      <c r="XV325"/>
      <c r="XW325"/>
      <c r="XX325"/>
      <c r="XY325"/>
      <c r="XZ325"/>
      <c r="YA325"/>
      <c r="YB325"/>
      <c r="YC325"/>
      <c r="YD325"/>
      <c r="YE325"/>
      <c r="YF325"/>
      <c r="YG325"/>
      <c r="YH325"/>
      <c r="YI325"/>
      <c r="YJ325"/>
      <c r="YK325"/>
      <c r="YL325"/>
      <c r="YM325"/>
      <c r="YN325"/>
      <c r="YO325"/>
      <c r="YP325"/>
      <c r="YQ325"/>
      <c r="YR325"/>
      <c r="YS325"/>
      <c r="YT325"/>
      <c r="YU325"/>
      <c r="YV325"/>
      <c r="YW325"/>
      <c r="YX325"/>
      <c r="YY325"/>
      <c r="YZ325"/>
      <c r="ZA325"/>
      <c r="ZB325"/>
      <c r="ZC325"/>
      <c r="ZD325"/>
      <c r="ZE325"/>
      <c r="ZF325"/>
      <c r="ZG325"/>
      <c r="ZH325"/>
      <c r="ZI325"/>
      <c r="ZJ325"/>
      <c r="ZK325"/>
      <c r="ZL325"/>
      <c r="ZM325"/>
      <c r="ZN325"/>
      <c r="ZO325"/>
      <c r="ZP325"/>
      <c r="ZQ325"/>
      <c r="ZR325"/>
      <c r="ZS325"/>
      <c r="ZT325"/>
      <c r="ZU325"/>
      <c r="ZV325"/>
      <c r="ZW325"/>
      <c r="ZX325"/>
      <c r="ZY325"/>
      <c r="ZZ325" s="52"/>
      <c r="AAA325" s="192"/>
      <c r="AAD325" s="90"/>
      <c r="AAE325" s="520">
        <f>IF(S.AC.CommitteeInvolved="Y",1,0)</f>
        <v>0</v>
      </c>
      <c r="AAF325" s="190" t="s">
        <v>52</v>
      </c>
      <c r="AAG325" s="71"/>
      <c r="AAH325" s="71"/>
      <c r="AAI325" s="71"/>
      <c r="AAJ325" s="56"/>
      <c r="AAK325" s="71" t="s">
        <v>0</v>
      </c>
      <c r="AAL325" s="90"/>
    </row>
    <row r="326" spans="1:715" ht="6" customHeight="1" collapsed="1">
      <c r="A326" s="171"/>
      <c r="B326" s="131"/>
      <c r="C326" s="108"/>
      <c r="D326" s="107"/>
      <c r="E326" s="109"/>
      <c r="F326" s="109"/>
      <c r="G326" s="108"/>
      <c r="H326" s="108"/>
      <c r="I326" s="244"/>
      <c r="J326" s="193"/>
      <c r="K326" s="46"/>
      <c r="L326" s="46"/>
      <c r="M326" s="46"/>
      <c r="N326" s="46"/>
      <c r="O326" s="46"/>
      <c r="P326" s="46"/>
      <c r="Q326" s="46"/>
      <c r="R326" s="46"/>
      <c r="S326" s="46"/>
      <c r="T326" s="46"/>
      <c r="U326" s="46"/>
      <c r="V326" s="46"/>
      <c r="W326" s="46"/>
      <c r="X326" s="46"/>
      <c r="Y326" s="46"/>
      <c r="Z326" s="46"/>
      <c r="AA326" s="46"/>
      <c r="AB326" s="46"/>
      <c r="AC326" s="46"/>
      <c r="AD326" s="46"/>
      <c r="AE326" s="46"/>
      <c r="AF326" s="46"/>
      <c r="AG326" s="46"/>
      <c r="AH326" s="46"/>
      <c r="AI326" s="46"/>
      <c r="AJ326" s="46"/>
      <c r="AK326" s="46"/>
      <c r="AL326" s="46"/>
      <c r="AM326" s="46"/>
      <c r="AN326" s="46"/>
      <c r="AO326" s="46"/>
      <c r="AP326" s="46"/>
      <c r="AQ326" s="46"/>
      <c r="AR326" s="46"/>
      <c r="AS326" s="46"/>
      <c r="AT326" s="46"/>
      <c r="AU326" s="46"/>
      <c r="AV326" s="46"/>
      <c r="AW326" s="46"/>
      <c r="AX326" s="46"/>
      <c r="AY326" s="46"/>
      <c r="AZ326" s="46"/>
      <c r="BA326" s="46"/>
      <c r="BB326" s="46"/>
      <c r="BC326" s="46"/>
      <c r="BD326" s="46"/>
      <c r="BE326" s="46"/>
      <c r="BF326" s="46"/>
      <c r="BG326" s="46"/>
      <c r="BH326" s="46"/>
      <c r="BI326" s="46"/>
      <c r="BJ326" s="46"/>
      <c r="BK326" s="46"/>
      <c r="BL326" s="46"/>
      <c r="BM326" s="46"/>
      <c r="BN326" s="46"/>
      <c r="BO326" s="46"/>
      <c r="BP326" s="46"/>
      <c r="BQ326" s="46"/>
      <c r="BR326" s="46"/>
      <c r="BS326" s="46"/>
      <c r="BT326" s="46"/>
      <c r="BU326" s="46"/>
      <c r="BV326" s="46"/>
      <c r="BW326" s="46"/>
      <c r="BX326" s="46"/>
      <c r="BY326" s="46"/>
      <c r="BZ326" s="46"/>
      <c r="CA326" s="46"/>
      <c r="CB326" s="46"/>
      <c r="CC326" s="46"/>
      <c r="CD326" s="46"/>
      <c r="CE326" s="46"/>
      <c r="CF326" s="46"/>
      <c r="CG326" s="46"/>
      <c r="CH326" s="46"/>
      <c r="CI326" s="46"/>
      <c r="CJ326" s="46"/>
      <c r="CK326" s="46"/>
      <c r="CL326" s="46"/>
      <c r="CM326" s="46"/>
      <c r="CN326" s="46"/>
      <c r="CO326" s="46"/>
      <c r="CP326" s="46"/>
      <c r="CQ326" s="46"/>
      <c r="CR326" s="46"/>
      <c r="CS326" s="46"/>
      <c r="CT326" s="46"/>
      <c r="CU326" s="46"/>
      <c r="CV326" s="46"/>
      <c r="CW326" s="46"/>
      <c r="CX326" s="46"/>
      <c r="CY326" s="46"/>
      <c r="CZ326" s="46"/>
      <c r="DA326" s="46"/>
      <c r="DB326" s="46"/>
      <c r="DC326" s="46"/>
      <c r="DD326" s="46"/>
      <c r="DE326" s="46"/>
      <c r="DF326" s="46"/>
      <c r="DG326" s="46"/>
      <c r="DH326" s="46"/>
      <c r="DI326" s="46"/>
      <c r="DJ326" s="46"/>
      <c r="DK326" s="46"/>
      <c r="DL326" s="46"/>
      <c r="DM326" s="46"/>
      <c r="DN326" s="46"/>
      <c r="DO326" s="46"/>
      <c r="DP326" s="46"/>
      <c r="AAA326" s="192"/>
      <c r="AAD326" s="90"/>
      <c r="AAE326" s="519" t="s">
        <v>21</v>
      </c>
      <c r="AAF326" s="190" t="s">
        <v>52</v>
      </c>
      <c r="AAG326" s="60"/>
      <c r="AAH326" s="60"/>
      <c r="AAI326" s="72"/>
      <c r="AAJ326" s="72"/>
      <c r="AAK326" s="55"/>
      <c r="AAL326" s="90"/>
      <c r="AAM326"/>
    </row>
    <row r="327" spans="1:715" s="23" customFormat="1" ht="18" customHeight="1">
      <c r="A327" s="171"/>
      <c r="B327" s="898" t="str">
        <f>AAK327</f>
        <v>Fees - not involved</v>
      </c>
      <c r="C327" s="898"/>
      <c r="D327" s="898"/>
      <c r="E327" s="898"/>
      <c r="F327" s="898"/>
      <c r="G327" s="898"/>
      <c r="H327" s="898"/>
      <c r="I327" s="244"/>
      <c r="J327" s="195"/>
      <c r="K327" s="47"/>
      <c r="L327" s="47"/>
      <c r="M327" s="47"/>
      <c r="N327" s="47"/>
      <c r="O327" s="47"/>
      <c r="P327" s="47"/>
      <c r="Q327" s="47"/>
      <c r="R327" s="47"/>
      <c r="S327" s="47"/>
      <c r="T327" s="47"/>
      <c r="U327" s="47"/>
      <c r="V327" s="47"/>
      <c r="W327" s="47"/>
      <c r="X327" s="47"/>
      <c r="Y327" s="47"/>
      <c r="Z327" s="47"/>
      <c r="AA327" s="47"/>
      <c r="AB327" s="47"/>
      <c r="AC327" s="47"/>
      <c r="AD327" s="47"/>
      <c r="AE327" s="47"/>
      <c r="AF327" s="47"/>
      <c r="AG327" s="47"/>
      <c r="AH327" s="47"/>
      <c r="AI327" s="47"/>
      <c r="AJ327" s="47"/>
      <c r="AK327" s="47"/>
      <c r="AL327" s="47"/>
      <c r="AM327" s="47"/>
      <c r="AN327" s="47"/>
      <c r="AO327" s="47"/>
      <c r="AP327" s="47"/>
      <c r="AQ327" s="47"/>
      <c r="AR327" s="47"/>
      <c r="AS327" s="47"/>
      <c r="AT327" s="47"/>
      <c r="AU327" s="47"/>
      <c r="AV327" s="47"/>
      <c r="AW327" s="47"/>
      <c r="AX327" s="47"/>
      <c r="AY327" s="47"/>
      <c r="AZ327" s="47"/>
      <c r="BA327" s="47"/>
      <c r="BB327" s="47"/>
      <c r="BC327" s="47"/>
      <c r="BD327" s="47"/>
      <c r="BE327" s="47"/>
      <c r="BF327" s="47"/>
      <c r="BG327" s="47"/>
      <c r="BH327" s="47"/>
      <c r="BI327" s="47"/>
      <c r="BJ327" s="47"/>
      <c r="BK327" s="47"/>
      <c r="BL327" s="47"/>
      <c r="BM327" s="47"/>
      <c r="BN327" s="47"/>
      <c r="BO327" s="47"/>
      <c r="BP327" s="47"/>
      <c r="BQ327" s="47"/>
      <c r="BR327" s="47"/>
      <c r="BS327" s="47"/>
      <c r="BT327" s="47"/>
      <c r="BU327" s="47"/>
      <c r="BV327" s="47"/>
      <c r="BW327" s="47"/>
      <c r="BX327" s="47"/>
      <c r="BY327" s="47"/>
      <c r="BZ327" s="47"/>
      <c r="CA327" s="47"/>
      <c r="CB327" s="47"/>
      <c r="CC327" s="47"/>
      <c r="CD327" s="47"/>
      <c r="CE327" s="47"/>
      <c r="CF327" s="47"/>
      <c r="CG327" s="47"/>
      <c r="CH327" s="47"/>
      <c r="CI327" s="47"/>
      <c r="CJ327" s="47"/>
      <c r="CK327" s="47"/>
      <c r="CL327" s="47"/>
      <c r="CM327" s="47"/>
      <c r="CN327" s="47"/>
      <c r="CO327" s="47"/>
      <c r="CP327" s="47"/>
      <c r="CQ327" s="47"/>
      <c r="CR327" s="47"/>
      <c r="CS327" s="47"/>
      <c r="CT327" s="47"/>
      <c r="CU327" s="47"/>
      <c r="CV327" s="47"/>
      <c r="CW327" s="47"/>
      <c r="CX327" s="47"/>
      <c r="CY327" s="47"/>
      <c r="CZ327" s="47"/>
      <c r="DA327" s="47"/>
      <c r="DB327" s="47"/>
      <c r="DC327" s="47"/>
      <c r="DD327" s="47"/>
      <c r="DE327" s="47"/>
      <c r="DF327" s="47"/>
      <c r="DG327" s="47"/>
      <c r="DH327" s="47"/>
      <c r="DI327" s="47"/>
      <c r="DJ327" s="47"/>
      <c r="DK327" s="47"/>
      <c r="DL327" s="47"/>
      <c r="DM327" s="47"/>
      <c r="DN327" s="47"/>
      <c r="DO327" s="47"/>
      <c r="DP327" s="47"/>
      <c r="DQ327"/>
      <c r="DR327"/>
      <c r="DS327"/>
      <c r="DT327"/>
      <c r="DU327"/>
      <c r="DV327"/>
      <c r="DW327"/>
      <c r="DX327"/>
      <c r="DY327"/>
      <c r="DZ327"/>
      <c r="EA327"/>
      <c r="EB327"/>
      <c r="EC327"/>
      <c r="ED327"/>
      <c r="EE327"/>
      <c r="EF327"/>
      <c r="EG327"/>
      <c r="EH327"/>
      <c r="EI327"/>
      <c r="EJ327"/>
      <c r="EK327"/>
      <c r="EL327"/>
      <c r="EM327"/>
      <c r="EN327"/>
      <c r="EO327"/>
      <c r="EP327"/>
      <c r="EQ327"/>
      <c r="ER327"/>
      <c r="ES327"/>
      <c r="ET327"/>
      <c r="EU327"/>
      <c r="EV327"/>
      <c r="EW327"/>
      <c r="EX327"/>
      <c r="EY327"/>
      <c r="EZ327"/>
      <c r="FA327"/>
      <c r="FB327"/>
      <c r="FC327"/>
      <c r="FD327"/>
      <c r="FE327"/>
      <c r="FF327"/>
      <c r="FG327"/>
      <c r="FH327"/>
      <c r="FI327"/>
      <c r="FJ327"/>
      <c r="FK327"/>
      <c r="FL327"/>
      <c r="FM327"/>
      <c r="FN327"/>
      <c r="FO327"/>
      <c r="FP327"/>
      <c r="FQ327"/>
      <c r="FR327"/>
      <c r="FS327"/>
      <c r="FT327"/>
      <c r="FU327"/>
      <c r="FV327"/>
      <c r="FW327"/>
      <c r="FX327"/>
      <c r="FY327"/>
      <c r="FZ327"/>
      <c r="GA327"/>
      <c r="GB327"/>
      <c r="GC327"/>
      <c r="GD327"/>
      <c r="GE327"/>
      <c r="GF327"/>
      <c r="GG327"/>
      <c r="GH327"/>
      <c r="GI327"/>
      <c r="GJ327"/>
      <c r="GK327"/>
      <c r="GL327"/>
      <c r="GM327"/>
      <c r="GN327"/>
      <c r="GO327"/>
      <c r="GP327"/>
      <c r="GQ327"/>
      <c r="GR327"/>
      <c r="GS327"/>
      <c r="GT327"/>
      <c r="GU327"/>
      <c r="GV327"/>
      <c r="GW327"/>
      <c r="GX327"/>
      <c r="GY327"/>
      <c r="GZ327"/>
      <c r="HA327"/>
      <c r="HB327"/>
      <c r="HC327"/>
      <c r="HD327"/>
      <c r="HE327"/>
      <c r="HF327"/>
      <c r="HG327"/>
      <c r="HH327"/>
      <c r="HI327"/>
      <c r="HJ327"/>
      <c r="HK327"/>
      <c r="HL327"/>
      <c r="HM327"/>
      <c r="HN327"/>
      <c r="HO327"/>
      <c r="HP327"/>
      <c r="HQ327"/>
      <c r="HR327"/>
      <c r="HS327"/>
      <c r="HT327"/>
      <c r="HU327"/>
      <c r="HV327"/>
      <c r="HW327"/>
      <c r="HX327"/>
      <c r="HY327"/>
      <c r="HZ327"/>
      <c r="IA327"/>
      <c r="IB327"/>
      <c r="IC327"/>
      <c r="ID327"/>
      <c r="IE327"/>
      <c r="IF327"/>
      <c r="IG327"/>
      <c r="IH327"/>
      <c r="II327"/>
      <c r="IJ327"/>
      <c r="IK327"/>
      <c r="IL327"/>
      <c r="IM327"/>
      <c r="IN327"/>
      <c r="IO327"/>
      <c r="IP327"/>
      <c r="IQ327"/>
      <c r="IR327"/>
      <c r="IS327"/>
      <c r="IT327"/>
      <c r="IU327"/>
      <c r="IV327"/>
      <c r="IW327"/>
      <c r="IX327"/>
      <c r="IY327"/>
      <c r="IZ327"/>
      <c r="JA327"/>
      <c r="JB327"/>
      <c r="JC327"/>
      <c r="JD327"/>
      <c r="JE327"/>
      <c r="JF327"/>
      <c r="JG327"/>
      <c r="JH327"/>
      <c r="JI327"/>
      <c r="JJ327"/>
      <c r="JK327"/>
      <c r="JL327"/>
      <c r="JM327"/>
      <c r="JN327"/>
      <c r="JO327"/>
      <c r="JP327"/>
      <c r="JQ327"/>
      <c r="JR327"/>
      <c r="JS327"/>
      <c r="JT327"/>
      <c r="JU327"/>
      <c r="JV327"/>
      <c r="JW327"/>
      <c r="JX327"/>
      <c r="JY327"/>
      <c r="JZ327"/>
      <c r="KA327"/>
      <c r="KB327"/>
      <c r="KC327"/>
      <c r="KD327"/>
      <c r="KE327"/>
      <c r="KF327"/>
      <c r="KG327"/>
      <c r="KH327"/>
      <c r="KI327"/>
      <c r="KJ327"/>
      <c r="KK327"/>
      <c r="KL327"/>
      <c r="KM327"/>
      <c r="KN327"/>
      <c r="KO327"/>
      <c r="KP327"/>
      <c r="KQ327"/>
      <c r="KR327"/>
      <c r="KS327"/>
      <c r="KT327"/>
      <c r="KU327"/>
      <c r="KV327"/>
      <c r="KW327"/>
      <c r="KX327"/>
      <c r="KY327"/>
      <c r="KZ327"/>
      <c r="LA327"/>
      <c r="LB327"/>
      <c r="LC327"/>
      <c r="LD327"/>
      <c r="LE327"/>
      <c r="LF327"/>
      <c r="LG327"/>
      <c r="LH327"/>
      <c r="LI327"/>
      <c r="LJ327"/>
      <c r="LK327"/>
      <c r="LL327"/>
      <c r="LM327"/>
      <c r="LN327"/>
      <c r="LO327"/>
      <c r="LP327"/>
      <c r="LQ327"/>
      <c r="LR327"/>
      <c r="LS327"/>
      <c r="LT327"/>
      <c r="LU327"/>
      <c r="LV327"/>
      <c r="LW327"/>
      <c r="LX327"/>
      <c r="LY327"/>
      <c r="LZ327"/>
      <c r="MA327"/>
      <c r="MB327"/>
      <c r="MC327"/>
      <c r="MD327"/>
      <c r="ME327"/>
      <c r="MF327"/>
      <c r="MG327"/>
      <c r="MH327"/>
      <c r="MI327"/>
      <c r="MJ327"/>
      <c r="MK327"/>
      <c r="ML327"/>
      <c r="MM327"/>
      <c r="MN327"/>
      <c r="MO327"/>
      <c r="MP327"/>
      <c r="MQ327"/>
      <c r="MR327"/>
      <c r="MS327"/>
      <c r="MT327"/>
      <c r="MU327"/>
      <c r="MV327"/>
      <c r="MW327"/>
      <c r="MX327"/>
      <c r="MY327"/>
      <c r="MZ327"/>
      <c r="NA327"/>
      <c r="NB327"/>
      <c r="NC327"/>
      <c r="ND327"/>
      <c r="NE327"/>
      <c r="NF327"/>
      <c r="NG327"/>
      <c r="NH327"/>
      <c r="NI327"/>
      <c r="NJ327"/>
      <c r="NK327"/>
      <c r="NL327"/>
      <c r="NM327"/>
      <c r="NN327"/>
      <c r="NO327"/>
      <c r="NP327"/>
      <c r="NQ327"/>
      <c r="NR327"/>
      <c r="NS327"/>
      <c r="NT327"/>
      <c r="NU327"/>
      <c r="NV327"/>
      <c r="NW327"/>
      <c r="NX327"/>
      <c r="NY327"/>
      <c r="NZ327"/>
      <c r="OA327"/>
      <c r="OB327"/>
      <c r="OC327"/>
      <c r="OD327"/>
      <c r="OE327"/>
      <c r="OF327"/>
      <c r="OG327"/>
      <c r="OH327"/>
      <c r="OI327"/>
      <c r="OJ327"/>
      <c r="OK327"/>
      <c r="OL327"/>
      <c r="OM327"/>
      <c r="ON327"/>
      <c r="OO327"/>
      <c r="OP327"/>
      <c r="OQ327"/>
      <c r="OR327"/>
      <c r="OS327"/>
      <c r="OT327"/>
      <c r="OU327"/>
      <c r="OV327"/>
      <c r="OW327"/>
      <c r="OX327"/>
      <c r="OY327"/>
      <c r="OZ327"/>
      <c r="PA327"/>
      <c r="PB327"/>
      <c r="PC327"/>
      <c r="PD327"/>
      <c r="PE327"/>
      <c r="PF327"/>
      <c r="PG327"/>
      <c r="PH327"/>
      <c r="PI327"/>
      <c r="PJ327"/>
      <c r="PK327"/>
      <c r="PL327"/>
      <c r="PM327"/>
      <c r="PN327"/>
      <c r="PO327"/>
      <c r="PP327"/>
      <c r="PQ327"/>
      <c r="PR327"/>
      <c r="PS327"/>
      <c r="PT327"/>
      <c r="PU327"/>
      <c r="PV327"/>
      <c r="PW327"/>
      <c r="PX327"/>
      <c r="PY327"/>
      <c r="PZ327"/>
      <c r="QA327"/>
      <c r="QB327"/>
      <c r="QC327"/>
      <c r="QD327"/>
      <c r="QE327"/>
      <c r="QF327"/>
      <c r="QG327"/>
      <c r="QH327"/>
      <c r="QI327"/>
      <c r="QJ327"/>
      <c r="QK327"/>
      <c r="QL327"/>
      <c r="QM327"/>
      <c r="QN327"/>
      <c r="QO327"/>
      <c r="QP327"/>
      <c r="QQ327"/>
      <c r="QR327"/>
      <c r="QS327"/>
      <c r="QT327"/>
      <c r="QU327"/>
      <c r="QV327"/>
      <c r="QW327"/>
      <c r="QX327"/>
      <c r="QY327"/>
      <c r="QZ327"/>
      <c r="RA327"/>
      <c r="RB327"/>
      <c r="RC327"/>
      <c r="RD327"/>
      <c r="RE327"/>
      <c r="RF327"/>
      <c r="RG327"/>
      <c r="RH327"/>
      <c r="RI327"/>
      <c r="RJ327"/>
      <c r="RK327"/>
      <c r="RL327"/>
      <c r="RM327"/>
      <c r="RN327"/>
      <c r="RO327"/>
      <c r="RP327"/>
      <c r="RQ327"/>
      <c r="RR327"/>
      <c r="RS327"/>
      <c r="RT327"/>
      <c r="RU327"/>
      <c r="RV327"/>
      <c r="RW327"/>
      <c r="RX327"/>
      <c r="RY327"/>
      <c r="RZ327"/>
      <c r="SA327"/>
      <c r="SB327"/>
      <c r="SC327"/>
      <c r="SD327"/>
      <c r="SE327"/>
      <c r="SF327"/>
      <c r="SG327"/>
      <c r="SH327"/>
      <c r="SI327"/>
      <c r="SJ327"/>
      <c r="SK327"/>
      <c r="SL327"/>
      <c r="SM327"/>
      <c r="SN327"/>
      <c r="SO327"/>
      <c r="SP327"/>
      <c r="SQ327"/>
      <c r="SR327"/>
      <c r="SS327"/>
      <c r="ST327"/>
      <c r="SU327"/>
      <c r="SV327"/>
      <c r="SW327"/>
      <c r="SX327"/>
      <c r="SY327"/>
      <c r="SZ327"/>
      <c r="TA327"/>
      <c r="TB327"/>
      <c r="TC327"/>
      <c r="TD327"/>
      <c r="TE327"/>
      <c r="TF327"/>
      <c r="TG327"/>
      <c r="TH327"/>
      <c r="TI327"/>
      <c r="TJ327"/>
      <c r="TK327"/>
      <c r="TL327"/>
      <c r="TM327"/>
      <c r="TN327"/>
      <c r="TO327"/>
      <c r="TP327"/>
      <c r="TQ327"/>
      <c r="TR327"/>
      <c r="TS327"/>
      <c r="TT327"/>
      <c r="TU327"/>
      <c r="TV327"/>
      <c r="TW327"/>
      <c r="TX327"/>
      <c r="TY327"/>
      <c r="TZ327"/>
      <c r="UA327"/>
      <c r="UB327"/>
      <c r="UC327"/>
      <c r="UD327"/>
      <c r="UE327"/>
      <c r="UF327"/>
      <c r="UG327"/>
      <c r="UH327"/>
      <c r="UI327"/>
      <c r="UJ327"/>
      <c r="UK327"/>
      <c r="UL327"/>
      <c r="UM327"/>
      <c r="UN327"/>
      <c r="UO327"/>
      <c r="UP327"/>
      <c r="UQ327"/>
      <c r="UR327"/>
      <c r="US327"/>
      <c r="UT327"/>
      <c r="UU327"/>
      <c r="UV327"/>
      <c r="UW327"/>
      <c r="UX327"/>
      <c r="UY327"/>
      <c r="UZ327"/>
      <c r="VA327"/>
      <c r="VB327"/>
      <c r="VC327"/>
      <c r="VD327"/>
      <c r="VE327"/>
      <c r="VF327"/>
      <c r="VG327"/>
      <c r="VH327"/>
      <c r="VI327"/>
      <c r="VJ327"/>
      <c r="VK327"/>
      <c r="VL327"/>
      <c r="VM327"/>
      <c r="VN327"/>
      <c r="VO327"/>
      <c r="VP327"/>
      <c r="VQ327"/>
      <c r="VR327"/>
      <c r="VS327"/>
      <c r="VT327"/>
      <c r="VU327"/>
      <c r="VV327"/>
      <c r="VW327"/>
      <c r="VX327"/>
      <c r="VY327"/>
      <c r="VZ327"/>
      <c r="WA327"/>
      <c r="WB327"/>
      <c r="WC327"/>
      <c r="WD327"/>
      <c r="WE327"/>
      <c r="WF327"/>
      <c r="WG327"/>
      <c r="WH327"/>
      <c r="WI327"/>
      <c r="WJ327"/>
      <c r="WK327"/>
      <c r="WL327"/>
      <c r="WM327"/>
      <c r="WN327"/>
      <c r="WO327"/>
      <c r="WP327"/>
      <c r="WQ327"/>
      <c r="WR327"/>
      <c r="WS327"/>
      <c r="WT327"/>
      <c r="WU327"/>
      <c r="WV327"/>
      <c r="WW327"/>
      <c r="WX327"/>
      <c r="WY327"/>
      <c r="WZ327"/>
      <c r="XA327"/>
      <c r="XB327"/>
      <c r="XC327"/>
      <c r="XD327"/>
      <c r="XE327"/>
      <c r="XF327"/>
      <c r="XG327"/>
      <c r="XH327"/>
      <c r="XI327"/>
      <c r="XJ327"/>
      <c r="XK327"/>
      <c r="XL327"/>
      <c r="XM327"/>
      <c r="XN327"/>
      <c r="XO327"/>
      <c r="XP327"/>
      <c r="XQ327"/>
      <c r="XR327"/>
      <c r="XS327"/>
      <c r="XT327"/>
      <c r="XU327"/>
      <c r="XV327"/>
      <c r="XW327"/>
      <c r="XX327"/>
      <c r="XY327"/>
      <c r="XZ327"/>
      <c r="YA327"/>
      <c r="YB327"/>
      <c r="YC327"/>
      <c r="YD327"/>
      <c r="YE327"/>
      <c r="YF327"/>
      <c r="YG327"/>
      <c r="YH327"/>
      <c r="YI327"/>
      <c r="YJ327"/>
      <c r="YK327"/>
      <c r="YL327"/>
      <c r="YM327"/>
      <c r="YN327"/>
      <c r="YO327"/>
      <c r="YP327"/>
      <c r="YQ327"/>
      <c r="YR327"/>
      <c r="YS327"/>
      <c r="YT327"/>
      <c r="YU327"/>
      <c r="YV327"/>
      <c r="YW327"/>
      <c r="YX327"/>
      <c r="YY327"/>
      <c r="YZ327"/>
      <c r="ZA327"/>
      <c r="ZB327"/>
      <c r="ZC327"/>
      <c r="ZD327"/>
      <c r="ZE327"/>
      <c r="ZF327"/>
      <c r="ZG327"/>
      <c r="ZH327"/>
      <c r="ZI327"/>
      <c r="ZJ327"/>
      <c r="ZK327"/>
      <c r="ZL327"/>
      <c r="ZM327"/>
      <c r="ZN327"/>
      <c r="ZO327"/>
      <c r="ZP327"/>
      <c r="ZQ327"/>
      <c r="ZR327"/>
      <c r="ZS327"/>
      <c r="ZT327"/>
      <c r="ZU327"/>
      <c r="ZV327"/>
      <c r="ZW327"/>
      <c r="ZX327"/>
      <c r="ZY327"/>
      <c r="ZZ327" s="52"/>
      <c r="AAA327" s="192"/>
      <c r="AAB327"/>
      <c r="AAC327"/>
      <c r="AAD327" s="90"/>
      <c r="AAE327" s="519" t="s">
        <v>22</v>
      </c>
      <c r="AAF327" s="190" t="s">
        <v>52</v>
      </c>
      <c r="AAG327" s="90"/>
      <c r="AAH327" s="90"/>
      <c r="AAI327" s="72"/>
      <c r="AAJ327" s="81"/>
      <c r="AAK327" s="76" t="str">
        <f>AAK18</f>
        <v>Fees - not involved</v>
      </c>
      <c r="AAL327" s="90"/>
    </row>
    <row r="328" spans="1:715" s="23" customFormat="1" ht="14.25" hidden="1" customHeight="1" outlineLevel="1">
      <c r="A328" s="171"/>
      <c r="B328" s="141" t="s">
        <v>0</v>
      </c>
      <c r="C328" s="100" t="s">
        <v>0</v>
      </c>
      <c r="D328" s="237"/>
      <c r="E328" s="848" t="s">
        <v>225</v>
      </c>
      <c r="F328" s="848"/>
      <c r="G328" s="848" t="s">
        <v>12</v>
      </c>
      <c r="H328" s="848"/>
      <c r="I328" s="244"/>
      <c r="J328" s="195"/>
      <c r="K328" s="47"/>
      <c r="L328" s="47"/>
      <c r="M328" s="47"/>
      <c r="N328" s="47"/>
      <c r="O328" s="47"/>
      <c r="P328" s="47"/>
      <c r="Q328" s="47"/>
      <c r="R328" s="47"/>
      <c r="S328" s="47"/>
      <c r="T328" s="47"/>
      <c r="U328" s="47"/>
      <c r="V328" s="47"/>
      <c r="W328" s="47"/>
      <c r="X328" s="47"/>
      <c r="Y328" s="47"/>
      <c r="Z328" s="47"/>
      <c r="AA328" s="47"/>
      <c r="AB328" s="47"/>
      <c r="AC328" s="47"/>
      <c r="AD328" s="47"/>
      <c r="AE328" s="47"/>
      <c r="AF328" s="47"/>
      <c r="AG328" s="47"/>
      <c r="AH328" s="47"/>
      <c r="AI328" s="47"/>
      <c r="AJ328" s="47"/>
      <c r="AK328" s="47"/>
      <c r="AL328" s="47"/>
      <c r="AM328" s="47"/>
      <c r="AN328" s="47"/>
      <c r="AO328" s="47"/>
      <c r="AP328" s="47"/>
      <c r="AQ328" s="47"/>
      <c r="AR328" s="47"/>
      <c r="AS328" s="47"/>
      <c r="AT328" s="47"/>
      <c r="AU328" s="47"/>
      <c r="AV328" s="47"/>
      <c r="AW328" s="47"/>
      <c r="AX328" s="47"/>
      <c r="AY328" s="47"/>
      <c r="AZ328" s="47"/>
      <c r="BA328" s="47"/>
      <c r="BB328" s="47"/>
      <c r="BC328" s="47"/>
      <c r="BD328" s="47"/>
      <c r="BE328" s="47"/>
      <c r="BF328" s="47"/>
      <c r="BG328" s="47"/>
      <c r="BH328" s="47"/>
      <c r="BI328" s="47"/>
      <c r="BJ328" s="47"/>
      <c r="BK328" s="47"/>
      <c r="BL328" s="47"/>
      <c r="BM328" s="47"/>
      <c r="BN328" s="47"/>
      <c r="BO328" s="47"/>
      <c r="BP328" s="47"/>
      <c r="BQ328" s="47"/>
      <c r="BR328" s="47"/>
      <c r="BS328" s="47"/>
      <c r="BT328" s="47"/>
      <c r="BU328" s="47"/>
      <c r="BV328" s="47"/>
      <c r="BW328" s="47"/>
      <c r="BX328" s="47"/>
      <c r="BY328" s="47"/>
      <c r="BZ328" s="47"/>
      <c r="CA328" s="47"/>
      <c r="CB328" s="47"/>
      <c r="CC328" s="47"/>
      <c r="CD328" s="47"/>
      <c r="CE328" s="47"/>
      <c r="CF328" s="47"/>
      <c r="CG328" s="47"/>
      <c r="CH328" s="47"/>
      <c r="CI328" s="47"/>
      <c r="CJ328" s="47"/>
      <c r="CK328" s="47"/>
      <c r="CL328" s="47"/>
      <c r="CM328" s="47"/>
      <c r="CN328" s="47"/>
      <c r="CO328" s="47"/>
      <c r="CP328" s="47"/>
      <c r="CQ328" s="47"/>
      <c r="CR328" s="47"/>
      <c r="CS328" s="47"/>
      <c r="CT328" s="47"/>
      <c r="CU328" s="47"/>
      <c r="CV328" s="47"/>
      <c r="CW328" s="47"/>
      <c r="CX328" s="47"/>
      <c r="CY328" s="47"/>
      <c r="CZ328" s="47"/>
      <c r="DA328" s="47"/>
      <c r="DB328" s="47"/>
      <c r="DC328" s="47"/>
      <c r="DD328" s="47"/>
      <c r="DE328" s="47"/>
      <c r="DF328" s="47"/>
      <c r="DG328" s="47"/>
      <c r="DH328" s="47"/>
      <c r="DI328" s="47"/>
      <c r="DJ328" s="47"/>
      <c r="DK328" s="47"/>
      <c r="DL328" s="47"/>
      <c r="DM328" s="47"/>
      <c r="DN328" s="47"/>
      <c r="DO328" s="47"/>
      <c r="DP328" s="47"/>
      <c r="DQ328"/>
      <c r="DR328"/>
      <c r="DS328"/>
      <c r="DT328"/>
      <c r="DU328"/>
      <c r="DV328"/>
      <c r="DW328"/>
      <c r="DX328"/>
      <c r="DY328"/>
      <c r="DZ328"/>
      <c r="EA328"/>
      <c r="EB328"/>
      <c r="EC328"/>
      <c r="ED328"/>
      <c r="EE328"/>
      <c r="EF328"/>
      <c r="EG328"/>
      <c r="EH328"/>
      <c r="EI328"/>
      <c r="EJ328"/>
      <c r="EK328"/>
      <c r="EL328"/>
      <c r="EM328"/>
      <c r="EN328"/>
      <c r="EO328"/>
      <c r="EP328"/>
      <c r="EQ328"/>
      <c r="ER328"/>
      <c r="ES328"/>
      <c r="ET328"/>
      <c r="EU328"/>
      <c r="EV328"/>
      <c r="EW328"/>
      <c r="EX328"/>
      <c r="EY328"/>
      <c r="EZ328"/>
      <c r="FA328"/>
      <c r="FB328"/>
      <c r="FC328"/>
      <c r="FD328"/>
      <c r="FE328"/>
      <c r="FF328"/>
      <c r="FG328"/>
      <c r="FH328"/>
      <c r="FI328"/>
      <c r="FJ328"/>
      <c r="FK328"/>
      <c r="FL328"/>
      <c r="FM328"/>
      <c r="FN328"/>
      <c r="FO328"/>
      <c r="FP328"/>
      <c r="FQ328"/>
      <c r="FR328"/>
      <c r="FS328"/>
      <c r="FT328"/>
      <c r="FU328"/>
      <c r="FV328"/>
      <c r="FW328"/>
      <c r="FX328"/>
      <c r="FY328"/>
      <c r="FZ328"/>
      <c r="GA328"/>
      <c r="GB328"/>
      <c r="GC328"/>
      <c r="GD328"/>
      <c r="GE328"/>
      <c r="GF328"/>
      <c r="GG328"/>
      <c r="GH328"/>
      <c r="GI328"/>
      <c r="GJ328"/>
      <c r="GK328"/>
      <c r="GL328"/>
      <c r="GM328"/>
      <c r="GN328"/>
      <c r="GO328"/>
      <c r="GP328"/>
      <c r="GQ328"/>
      <c r="GR328"/>
      <c r="GS328"/>
      <c r="GT328"/>
      <c r="GU328"/>
      <c r="GV328"/>
      <c r="GW328"/>
      <c r="GX328"/>
      <c r="GY328"/>
      <c r="GZ328"/>
      <c r="HA328"/>
      <c r="HB328"/>
      <c r="HC328"/>
      <c r="HD328"/>
      <c r="HE328"/>
      <c r="HF328"/>
      <c r="HG328"/>
      <c r="HH328"/>
      <c r="HI328"/>
      <c r="HJ328"/>
      <c r="HK328"/>
      <c r="HL328"/>
      <c r="HM328"/>
      <c r="HN328"/>
      <c r="HO328"/>
      <c r="HP328"/>
      <c r="HQ328"/>
      <c r="HR328"/>
      <c r="HS328"/>
      <c r="HT328"/>
      <c r="HU328"/>
      <c r="HV328"/>
      <c r="HW328"/>
      <c r="HX328"/>
      <c r="HY328"/>
      <c r="HZ328"/>
      <c r="IA328"/>
      <c r="IB328"/>
      <c r="IC328"/>
      <c r="ID328"/>
      <c r="IE328"/>
      <c r="IF328"/>
      <c r="IG328"/>
      <c r="IH328"/>
      <c r="II328"/>
      <c r="IJ328"/>
      <c r="IK328"/>
      <c r="IL328"/>
      <c r="IM328"/>
      <c r="IN328"/>
      <c r="IO328"/>
      <c r="IP328"/>
      <c r="IQ328"/>
      <c r="IR328"/>
      <c r="IS328"/>
      <c r="IT328"/>
      <c r="IU328"/>
      <c r="IV328"/>
      <c r="IW328"/>
      <c r="IX328"/>
      <c r="IY328"/>
      <c r="IZ328"/>
      <c r="JA328"/>
      <c r="JB328"/>
      <c r="JC328"/>
      <c r="JD328"/>
      <c r="JE328"/>
      <c r="JF328"/>
      <c r="JG328"/>
      <c r="JH328"/>
      <c r="JI328"/>
      <c r="JJ328"/>
      <c r="JK328"/>
      <c r="JL328"/>
      <c r="JM328"/>
      <c r="JN328"/>
      <c r="JO328"/>
      <c r="JP328"/>
      <c r="JQ328"/>
      <c r="JR328"/>
      <c r="JS328"/>
      <c r="JT328"/>
      <c r="JU328"/>
      <c r="JV328"/>
      <c r="JW328"/>
      <c r="JX328"/>
      <c r="JY328"/>
      <c r="JZ328"/>
      <c r="KA328"/>
      <c r="KB328"/>
      <c r="KC328"/>
      <c r="KD328"/>
      <c r="KE328"/>
      <c r="KF328"/>
      <c r="KG328"/>
      <c r="KH328"/>
      <c r="KI328"/>
      <c r="KJ328"/>
      <c r="KK328"/>
      <c r="KL328"/>
      <c r="KM328"/>
      <c r="KN328"/>
      <c r="KO328"/>
      <c r="KP328"/>
      <c r="KQ328"/>
      <c r="KR328"/>
      <c r="KS328"/>
      <c r="KT328"/>
      <c r="KU328"/>
      <c r="KV328"/>
      <c r="KW328"/>
      <c r="KX328"/>
      <c r="KY328"/>
      <c r="KZ328"/>
      <c r="LA328"/>
      <c r="LB328"/>
      <c r="LC328"/>
      <c r="LD328"/>
      <c r="LE328"/>
      <c r="LF328"/>
      <c r="LG328"/>
      <c r="LH328"/>
      <c r="LI328"/>
      <c r="LJ328"/>
      <c r="LK328"/>
      <c r="LL328"/>
      <c r="LM328"/>
      <c r="LN328"/>
      <c r="LO328"/>
      <c r="LP328"/>
      <c r="LQ328"/>
      <c r="LR328"/>
      <c r="LS328"/>
      <c r="LT328"/>
      <c r="LU328"/>
      <c r="LV328"/>
      <c r="LW328"/>
      <c r="LX328"/>
      <c r="LY328"/>
      <c r="LZ328"/>
      <c r="MA328"/>
      <c r="MB328"/>
      <c r="MC328"/>
      <c r="MD328"/>
      <c r="ME328"/>
      <c r="MF328"/>
      <c r="MG328"/>
      <c r="MH328"/>
      <c r="MI328"/>
      <c r="MJ328"/>
      <c r="MK328"/>
      <c r="ML328"/>
      <c r="MM328"/>
      <c r="MN328"/>
      <c r="MO328"/>
      <c r="MP328"/>
      <c r="MQ328"/>
      <c r="MR328"/>
      <c r="MS328"/>
      <c r="MT328"/>
      <c r="MU328"/>
      <c r="MV328"/>
      <c r="MW328"/>
      <c r="MX328"/>
      <c r="MY328"/>
      <c r="MZ328"/>
      <c r="NA328"/>
      <c r="NB328"/>
      <c r="NC328"/>
      <c r="ND328"/>
      <c r="NE328"/>
      <c r="NF328"/>
      <c r="NG328"/>
      <c r="NH328"/>
      <c r="NI328"/>
      <c r="NJ328"/>
      <c r="NK328"/>
      <c r="NL328"/>
      <c r="NM328"/>
      <c r="NN328"/>
      <c r="NO328"/>
      <c r="NP328"/>
      <c r="NQ328"/>
      <c r="NR328"/>
      <c r="NS328"/>
      <c r="NT328"/>
      <c r="NU328"/>
      <c r="NV328"/>
      <c r="NW328"/>
      <c r="NX328"/>
      <c r="NY328"/>
      <c r="NZ328"/>
      <c r="OA328"/>
      <c r="OB328"/>
      <c r="OC328"/>
      <c r="OD328"/>
      <c r="OE328"/>
      <c r="OF328"/>
      <c r="OG328"/>
      <c r="OH328"/>
      <c r="OI328"/>
      <c r="OJ328"/>
      <c r="OK328"/>
      <c r="OL328"/>
      <c r="OM328"/>
      <c r="ON328"/>
      <c r="OO328"/>
      <c r="OP328"/>
      <c r="OQ328"/>
      <c r="OR328"/>
      <c r="OS328"/>
      <c r="OT328"/>
      <c r="OU328"/>
      <c r="OV328"/>
      <c r="OW328"/>
      <c r="OX328"/>
      <c r="OY328"/>
      <c r="OZ328"/>
      <c r="PA328"/>
      <c r="PB328"/>
      <c r="PC328"/>
      <c r="PD328"/>
      <c r="PE328"/>
      <c r="PF328"/>
      <c r="PG328"/>
      <c r="PH328"/>
      <c r="PI328"/>
      <c r="PJ328"/>
      <c r="PK328"/>
      <c r="PL328"/>
      <c r="PM328"/>
      <c r="PN328"/>
      <c r="PO328"/>
      <c r="PP328"/>
      <c r="PQ328"/>
      <c r="PR328"/>
      <c r="PS328"/>
      <c r="PT328"/>
      <c r="PU328"/>
      <c r="PV328"/>
      <c r="PW328"/>
      <c r="PX328"/>
      <c r="PY328"/>
      <c r="PZ328"/>
      <c r="QA328"/>
      <c r="QB328"/>
      <c r="QC328"/>
      <c r="QD328"/>
      <c r="QE328"/>
      <c r="QF328"/>
      <c r="QG328"/>
      <c r="QH328"/>
      <c r="QI328"/>
      <c r="QJ328"/>
      <c r="QK328"/>
      <c r="QL328"/>
      <c r="QM328"/>
      <c r="QN328"/>
      <c r="QO328"/>
      <c r="QP328"/>
      <c r="QQ328"/>
      <c r="QR328"/>
      <c r="QS328"/>
      <c r="QT328"/>
      <c r="QU328"/>
      <c r="QV328"/>
      <c r="QW328"/>
      <c r="QX328"/>
      <c r="QY328"/>
      <c r="QZ328"/>
      <c r="RA328"/>
      <c r="RB328"/>
      <c r="RC328"/>
      <c r="RD328"/>
      <c r="RE328"/>
      <c r="RF328"/>
      <c r="RG328"/>
      <c r="RH328"/>
      <c r="RI328"/>
      <c r="RJ328"/>
      <c r="RK328"/>
      <c r="RL328"/>
      <c r="RM328"/>
      <c r="RN328"/>
      <c r="RO328"/>
      <c r="RP328"/>
      <c r="RQ328"/>
      <c r="RR328"/>
      <c r="RS328"/>
      <c r="RT328"/>
      <c r="RU328"/>
      <c r="RV328"/>
      <c r="RW328"/>
      <c r="RX328"/>
      <c r="RY328"/>
      <c r="RZ328"/>
      <c r="SA328"/>
      <c r="SB328"/>
      <c r="SC328"/>
      <c r="SD328"/>
      <c r="SE328"/>
      <c r="SF328"/>
      <c r="SG328"/>
      <c r="SH328"/>
      <c r="SI328"/>
      <c r="SJ328"/>
      <c r="SK328"/>
      <c r="SL328"/>
      <c r="SM328"/>
      <c r="SN328"/>
      <c r="SO328"/>
      <c r="SP328"/>
      <c r="SQ328"/>
      <c r="SR328"/>
      <c r="SS328"/>
      <c r="ST328"/>
      <c r="SU328"/>
      <c r="SV328"/>
      <c r="SW328"/>
      <c r="SX328"/>
      <c r="SY328"/>
      <c r="SZ328"/>
      <c r="TA328"/>
      <c r="TB328"/>
      <c r="TC328"/>
      <c r="TD328"/>
      <c r="TE328"/>
      <c r="TF328"/>
      <c r="TG328"/>
      <c r="TH328"/>
      <c r="TI328"/>
      <c r="TJ328"/>
      <c r="TK328"/>
      <c r="TL328"/>
      <c r="TM328"/>
      <c r="TN328"/>
      <c r="TO328"/>
      <c r="TP328"/>
      <c r="TQ328"/>
      <c r="TR328"/>
      <c r="TS328"/>
      <c r="TT328"/>
      <c r="TU328"/>
      <c r="TV328"/>
      <c r="TW328"/>
      <c r="TX328"/>
      <c r="TY328"/>
      <c r="TZ328"/>
      <c r="UA328"/>
      <c r="UB328"/>
      <c r="UC328"/>
      <c r="UD328"/>
      <c r="UE328"/>
      <c r="UF328"/>
      <c r="UG328"/>
      <c r="UH328"/>
      <c r="UI328"/>
      <c r="UJ328"/>
      <c r="UK328"/>
      <c r="UL328"/>
      <c r="UM328"/>
      <c r="UN328"/>
      <c r="UO328"/>
      <c r="UP328"/>
      <c r="UQ328"/>
      <c r="UR328"/>
      <c r="US328"/>
      <c r="UT328"/>
      <c r="UU328"/>
      <c r="UV328"/>
      <c r="UW328"/>
      <c r="UX328"/>
      <c r="UY328"/>
      <c r="UZ328"/>
      <c r="VA328"/>
      <c r="VB328"/>
      <c r="VC328"/>
      <c r="VD328"/>
      <c r="VE328"/>
      <c r="VF328"/>
      <c r="VG328"/>
      <c r="VH328"/>
      <c r="VI328"/>
      <c r="VJ328"/>
      <c r="VK328"/>
      <c r="VL328"/>
      <c r="VM328"/>
      <c r="VN328"/>
      <c r="VO328"/>
      <c r="VP328"/>
      <c r="VQ328"/>
      <c r="VR328"/>
      <c r="VS328"/>
      <c r="VT328"/>
      <c r="VU328"/>
      <c r="VV328"/>
      <c r="VW328"/>
      <c r="VX328"/>
      <c r="VY328"/>
      <c r="VZ328"/>
      <c r="WA328"/>
      <c r="WB328"/>
      <c r="WC328"/>
      <c r="WD328"/>
      <c r="WE328"/>
      <c r="WF328"/>
      <c r="WG328"/>
      <c r="WH328"/>
      <c r="WI328"/>
      <c r="WJ328"/>
      <c r="WK328"/>
      <c r="WL328"/>
      <c r="WM328"/>
      <c r="WN328"/>
      <c r="WO328"/>
      <c r="WP328"/>
      <c r="WQ328"/>
      <c r="WR328"/>
      <c r="WS328"/>
      <c r="WT328"/>
      <c r="WU328"/>
      <c r="WV328"/>
      <c r="WW328"/>
      <c r="WX328"/>
      <c r="WY328"/>
      <c r="WZ328"/>
      <c r="XA328"/>
      <c r="XB328"/>
      <c r="XC328"/>
      <c r="XD328"/>
      <c r="XE328"/>
      <c r="XF328"/>
      <c r="XG328"/>
      <c r="XH328"/>
      <c r="XI328"/>
      <c r="XJ328"/>
      <c r="XK328"/>
      <c r="XL328"/>
      <c r="XM328"/>
      <c r="XN328"/>
      <c r="XO328"/>
      <c r="XP328"/>
      <c r="XQ328"/>
      <c r="XR328"/>
      <c r="XS328"/>
      <c r="XT328"/>
      <c r="XU328"/>
      <c r="XV328"/>
      <c r="XW328"/>
      <c r="XX328"/>
      <c r="XY328"/>
      <c r="XZ328"/>
      <c r="YA328"/>
      <c r="YB328"/>
      <c r="YC328"/>
      <c r="YD328"/>
      <c r="YE328"/>
      <c r="YF328"/>
      <c r="YG328"/>
      <c r="YH328"/>
      <c r="YI328"/>
      <c r="YJ328"/>
      <c r="YK328"/>
      <c r="YL328"/>
      <c r="YM328"/>
      <c r="YN328"/>
      <c r="YO328"/>
      <c r="YP328"/>
      <c r="YQ328"/>
      <c r="YR328"/>
      <c r="YS328"/>
      <c r="YT328"/>
      <c r="YU328"/>
      <c r="YV328"/>
      <c r="YW328"/>
      <c r="YX328"/>
      <c r="YY328"/>
      <c r="YZ328"/>
      <c r="ZA328"/>
      <c r="ZB328"/>
      <c r="ZC328"/>
      <c r="ZD328"/>
      <c r="ZE328"/>
      <c r="ZF328"/>
      <c r="ZG328"/>
      <c r="ZH328"/>
      <c r="ZI328"/>
      <c r="ZJ328"/>
      <c r="ZK328"/>
      <c r="ZL328"/>
      <c r="ZM328"/>
      <c r="ZN328"/>
      <c r="ZO328"/>
      <c r="ZP328"/>
      <c r="ZQ328"/>
      <c r="ZR328"/>
      <c r="ZS328"/>
      <c r="ZT328"/>
      <c r="ZU328"/>
      <c r="ZV328"/>
      <c r="ZW328"/>
      <c r="ZX328"/>
      <c r="ZY328"/>
      <c r="ZZ328" s="52"/>
      <c r="AAA328" s="192"/>
      <c r="AAD328" s="90"/>
      <c r="AAE328" s="519" t="s">
        <v>63</v>
      </c>
      <c r="AAF328" s="190" t="s">
        <v>52</v>
      </c>
      <c r="AAG328" s="90"/>
      <c r="AAH328" s="90"/>
      <c r="AAI328" s="72"/>
      <c r="AAJ328" s="81"/>
      <c r="AAK328" s="71"/>
      <c r="AAL328" s="90"/>
    </row>
    <row r="329" spans="1:715" s="552" customFormat="1" ht="24" hidden="1" customHeight="1" outlineLevel="1">
      <c r="A329" s="545"/>
      <c r="B329" s="686" t="str">
        <f>S.General.RulemakingTitle</f>
        <v>Incorporate Lane Regional Air Protection Agency Rules into State Implementation Plan</v>
      </c>
      <c r="C329" s="547" t="s">
        <v>0</v>
      </c>
      <c r="D329" s="547"/>
      <c r="E329" s="559" t="s">
        <v>228</v>
      </c>
      <c r="F329" s="560" t="s">
        <v>226</v>
      </c>
      <c r="G329" s="548" t="s">
        <v>61</v>
      </c>
      <c r="H329" s="548" t="s">
        <v>227</v>
      </c>
      <c r="I329" s="549"/>
      <c r="J329" s="550"/>
      <c r="K329" s="551"/>
      <c r="L329" s="551"/>
      <c r="M329" s="551"/>
      <c r="N329" s="551"/>
      <c r="O329" s="551"/>
      <c r="P329" s="551"/>
      <c r="Q329" s="551"/>
      <c r="R329" s="551"/>
      <c r="S329" s="551"/>
      <c r="T329" s="551"/>
      <c r="U329" s="551"/>
      <c r="V329" s="551"/>
      <c r="W329" s="551"/>
      <c r="X329" s="551"/>
      <c r="Y329" s="551"/>
      <c r="Z329" s="551"/>
      <c r="AA329" s="551"/>
      <c r="AB329" s="551"/>
      <c r="AC329" s="551"/>
      <c r="AD329" s="551"/>
      <c r="AE329" s="551"/>
      <c r="AF329" s="551"/>
      <c r="AG329" s="551"/>
      <c r="AH329" s="551"/>
      <c r="AI329" s="551"/>
      <c r="AJ329" s="551"/>
      <c r="AK329" s="551"/>
      <c r="AL329" s="551"/>
      <c r="AM329" s="551"/>
      <c r="AN329" s="551"/>
      <c r="AO329" s="551"/>
      <c r="AP329" s="551"/>
      <c r="AQ329" s="551"/>
      <c r="AR329" s="551"/>
      <c r="AS329" s="551"/>
      <c r="AT329" s="551"/>
      <c r="AU329" s="551"/>
      <c r="AV329" s="551"/>
      <c r="AW329" s="551"/>
      <c r="AX329" s="551"/>
      <c r="AY329" s="551"/>
      <c r="AZ329" s="551"/>
      <c r="BA329" s="551"/>
      <c r="BB329" s="551"/>
      <c r="BC329" s="551"/>
      <c r="BD329" s="551"/>
      <c r="BE329" s="551"/>
      <c r="BF329" s="551"/>
      <c r="BG329" s="551"/>
      <c r="BH329" s="551"/>
      <c r="BI329" s="551"/>
      <c r="BJ329" s="551"/>
      <c r="BK329" s="551"/>
      <c r="BL329" s="551"/>
      <c r="BM329" s="551"/>
      <c r="BN329" s="551"/>
      <c r="BO329" s="551"/>
      <c r="BP329" s="551"/>
      <c r="BQ329" s="551"/>
      <c r="BR329" s="551"/>
      <c r="BS329" s="551"/>
      <c r="BT329" s="551"/>
      <c r="BU329" s="551"/>
      <c r="BV329" s="551"/>
      <c r="BW329" s="551"/>
      <c r="BX329" s="551"/>
      <c r="BY329" s="551"/>
      <c r="BZ329" s="551"/>
      <c r="CA329" s="551"/>
      <c r="CB329" s="551"/>
      <c r="CC329" s="551"/>
      <c r="CD329" s="551"/>
      <c r="CE329" s="551"/>
      <c r="CF329" s="551"/>
      <c r="CG329" s="551"/>
      <c r="CH329" s="551"/>
      <c r="CI329" s="551"/>
      <c r="CJ329" s="551"/>
      <c r="CK329" s="551"/>
      <c r="CL329" s="551"/>
      <c r="CM329" s="551"/>
      <c r="CN329" s="551"/>
      <c r="CO329" s="551"/>
      <c r="CP329" s="551"/>
      <c r="CQ329" s="551"/>
      <c r="CR329" s="551"/>
      <c r="CS329" s="551"/>
      <c r="CT329" s="551"/>
      <c r="CU329" s="551"/>
      <c r="CV329" s="551"/>
      <c r="CW329" s="551"/>
      <c r="CX329" s="551"/>
      <c r="CY329" s="551"/>
      <c r="CZ329" s="551"/>
      <c r="DA329" s="551"/>
      <c r="DB329" s="551"/>
      <c r="DC329" s="551"/>
      <c r="DD329" s="551"/>
      <c r="DE329" s="551"/>
      <c r="DF329" s="551"/>
      <c r="DG329" s="551"/>
      <c r="DH329" s="551"/>
      <c r="DI329" s="551"/>
      <c r="DJ329" s="551"/>
      <c r="DK329" s="551"/>
      <c r="DL329" s="551"/>
      <c r="DM329" s="551"/>
      <c r="DN329" s="551"/>
      <c r="DO329" s="551"/>
      <c r="DP329" s="551"/>
      <c r="DQ329"/>
      <c r="DR329"/>
      <c r="DS329"/>
      <c r="DT329"/>
      <c r="DU329"/>
      <c r="DV329"/>
      <c r="DW329"/>
      <c r="DX329"/>
      <c r="DY329"/>
      <c r="DZ329"/>
      <c r="EA329"/>
      <c r="EB329"/>
      <c r="EC329"/>
      <c r="ED329"/>
      <c r="EE329"/>
      <c r="EF329"/>
      <c r="EG329"/>
      <c r="EH329"/>
      <c r="EI329"/>
      <c r="EJ329"/>
      <c r="EK329"/>
      <c r="EL329"/>
      <c r="EM329"/>
      <c r="EN329"/>
      <c r="EO329"/>
      <c r="EP329"/>
      <c r="EQ329"/>
      <c r="ER329"/>
      <c r="ES329"/>
      <c r="ET329"/>
      <c r="EU329"/>
      <c r="EV329"/>
      <c r="EW329"/>
      <c r="EX329"/>
      <c r="EY329"/>
      <c r="EZ329"/>
      <c r="FA329"/>
      <c r="FB329"/>
      <c r="FC329"/>
      <c r="FD329"/>
      <c r="FE329"/>
      <c r="FF329"/>
      <c r="FG329"/>
      <c r="FH329"/>
      <c r="FI329"/>
      <c r="FJ329"/>
      <c r="FK329"/>
      <c r="FL329"/>
      <c r="FM329"/>
      <c r="FN329"/>
      <c r="FO329"/>
      <c r="FP329"/>
      <c r="FQ329"/>
      <c r="FR329"/>
      <c r="FS329"/>
      <c r="FT329"/>
      <c r="FU329"/>
      <c r="FV329"/>
      <c r="FW329"/>
      <c r="FX329"/>
      <c r="FY329"/>
      <c r="FZ329"/>
      <c r="GA329"/>
      <c r="GB329"/>
      <c r="GC329"/>
      <c r="GD329"/>
      <c r="GE329"/>
      <c r="GF329"/>
      <c r="GG329"/>
      <c r="GH329"/>
      <c r="GI329"/>
      <c r="GJ329"/>
      <c r="GK329"/>
      <c r="GL329"/>
      <c r="GM329"/>
      <c r="GN329"/>
      <c r="GO329"/>
      <c r="GP329"/>
      <c r="GQ329"/>
      <c r="GR329"/>
      <c r="GS329"/>
      <c r="GT329"/>
      <c r="GU329"/>
      <c r="GV329"/>
      <c r="GW329"/>
      <c r="GX329"/>
      <c r="GY329"/>
      <c r="GZ329"/>
      <c r="HA329"/>
      <c r="HB329"/>
      <c r="HC329"/>
      <c r="HD329"/>
      <c r="HE329"/>
      <c r="HF329"/>
      <c r="HG329"/>
      <c r="HH329"/>
      <c r="HI329"/>
      <c r="HJ329"/>
      <c r="HK329"/>
      <c r="HL329"/>
      <c r="HM329"/>
      <c r="HN329"/>
      <c r="HO329"/>
      <c r="HP329"/>
      <c r="HQ329"/>
      <c r="HR329"/>
      <c r="HS329"/>
      <c r="HT329"/>
      <c r="HU329"/>
      <c r="HV329"/>
      <c r="HW329"/>
      <c r="HX329"/>
      <c r="HY329"/>
      <c r="HZ329"/>
      <c r="IA329"/>
      <c r="IB329"/>
      <c r="IC329"/>
      <c r="ID329"/>
      <c r="IE329"/>
      <c r="IF329"/>
      <c r="IG329"/>
      <c r="IH329"/>
      <c r="II329"/>
      <c r="IJ329"/>
      <c r="IK329"/>
      <c r="IL329"/>
      <c r="IM329"/>
      <c r="IN329"/>
      <c r="IO329"/>
      <c r="IP329"/>
      <c r="IQ329"/>
      <c r="IR329"/>
      <c r="IS329"/>
      <c r="IT329"/>
      <c r="IU329"/>
      <c r="IV329"/>
      <c r="IW329"/>
      <c r="IX329"/>
      <c r="IY329"/>
      <c r="IZ329"/>
      <c r="JA329"/>
      <c r="JB329"/>
      <c r="JC329"/>
      <c r="JD329"/>
      <c r="JE329"/>
      <c r="JF329"/>
      <c r="JG329"/>
      <c r="JH329"/>
      <c r="JI329"/>
      <c r="JJ329"/>
      <c r="JK329"/>
      <c r="JL329"/>
      <c r="JM329"/>
      <c r="JN329"/>
      <c r="JO329"/>
      <c r="JP329"/>
      <c r="JQ329"/>
      <c r="JR329"/>
      <c r="JS329"/>
      <c r="JT329"/>
      <c r="JU329"/>
      <c r="JV329"/>
      <c r="JW329"/>
      <c r="JX329"/>
      <c r="JY329"/>
      <c r="JZ329"/>
      <c r="KA329"/>
      <c r="KB329"/>
      <c r="KC329"/>
      <c r="KD329"/>
      <c r="KE329"/>
      <c r="KF329"/>
      <c r="KG329"/>
      <c r="KH329"/>
      <c r="KI329"/>
      <c r="KJ329"/>
      <c r="KK329"/>
      <c r="KL329"/>
      <c r="KM329"/>
      <c r="KN329"/>
      <c r="KO329"/>
      <c r="KP329"/>
      <c r="KQ329"/>
      <c r="KR329"/>
      <c r="KS329"/>
      <c r="KT329"/>
      <c r="KU329"/>
      <c r="KV329"/>
      <c r="KW329"/>
      <c r="KX329"/>
      <c r="KY329"/>
      <c r="KZ329"/>
      <c r="LA329"/>
      <c r="LB329"/>
      <c r="LC329"/>
      <c r="LD329"/>
      <c r="LE329"/>
      <c r="LF329"/>
      <c r="LG329"/>
      <c r="LH329"/>
      <c r="LI329"/>
      <c r="LJ329"/>
      <c r="LK329"/>
      <c r="LL329"/>
      <c r="LM329"/>
      <c r="LN329"/>
      <c r="LO329"/>
      <c r="LP329"/>
      <c r="LQ329"/>
      <c r="LR329"/>
      <c r="LS329"/>
      <c r="LT329"/>
      <c r="LU329"/>
      <c r="LV329"/>
      <c r="LW329"/>
      <c r="LX329"/>
      <c r="LY329"/>
      <c r="LZ329"/>
      <c r="MA329"/>
      <c r="MB329"/>
      <c r="MC329"/>
      <c r="MD329"/>
      <c r="ME329"/>
      <c r="MF329"/>
      <c r="MG329"/>
      <c r="MH329"/>
      <c r="MI329"/>
      <c r="MJ329"/>
      <c r="MK329"/>
      <c r="ML329"/>
      <c r="MM329"/>
      <c r="MN329"/>
      <c r="MO329"/>
      <c r="MP329"/>
      <c r="MQ329"/>
      <c r="MR329"/>
      <c r="MS329"/>
      <c r="MT329"/>
      <c r="MU329"/>
      <c r="MV329"/>
      <c r="MW329"/>
      <c r="MX329"/>
      <c r="MY329"/>
      <c r="MZ329"/>
      <c r="NA329"/>
      <c r="NB329"/>
      <c r="NC329"/>
      <c r="ND329"/>
      <c r="NE329"/>
      <c r="NF329"/>
      <c r="NG329"/>
      <c r="NH329"/>
      <c r="NI329"/>
      <c r="NJ329"/>
      <c r="NK329"/>
      <c r="NL329"/>
      <c r="NM329"/>
      <c r="NN329"/>
      <c r="NO329"/>
      <c r="NP329"/>
      <c r="NQ329"/>
      <c r="NR329"/>
      <c r="NS329"/>
      <c r="NT329"/>
      <c r="NU329"/>
      <c r="NV329"/>
      <c r="NW329"/>
      <c r="NX329"/>
      <c r="NY329"/>
      <c r="NZ329"/>
      <c r="OA329"/>
      <c r="OB329"/>
      <c r="OC329"/>
      <c r="OD329"/>
      <c r="OE329"/>
      <c r="OF329"/>
      <c r="OG329"/>
      <c r="OH329"/>
      <c r="OI329"/>
      <c r="OJ329"/>
      <c r="OK329"/>
      <c r="OL329"/>
      <c r="OM329"/>
      <c r="ON329"/>
      <c r="OO329"/>
      <c r="OP329"/>
      <c r="OQ329"/>
      <c r="OR329"/>
      <c r="OS329"/>
      <c r="OT329"/>
      <c r="OU329"/>
      <c r="OV329"/>
      <c r="OW329"/>
      <c r="OX329"/>
      <c r="OY329"/>
      <c r="OZ329"/>
      <c r="PA329"/>
      <c r="PB329"/>
      <c r="PC329"/>
      <c r="PD329"/>
      <c r="PE329"/>
      <c r="PF329"/>
      <c r="PG329"/>
      <c r="PH329"/>
      <c r="PI329"/>
      <c r="PJ329"/>
      <c r="PK329"/>
      <c r="PL329"/>
      <c r="PM329"/>
      <c r="PN329"/>
      <c r="PO329"/>
      <c r="PP329"/>
      <c r="PQ329"/>
      <c r="PR329"/>
      <c r="PS329"/>
      <c r="PT329"/>
      <c r="PU329"/>
      <c r="PV329"/>
      <c r="PW329"/>
      <c r="PX329"/>
      <c r="PY329"/>
      <c r="PZ329"/>
      <c r="QA329"/>
      <c r="QB329"/>
      <c r="QC329"/>
      <c r="QD329"/>
      <c r="QE329"/>
      <c r="QF329"/>
      <c r="QG329"/>
      <c r="QH329"/>
      <c r="QI329"/>
      <c r="QJ329"/>
      <c r="QK329"/>
      <c r="QL329"/>
      <c r="QM329"/>
      <c r="QN329"/>
      <c r="QO329"/>
      <c r="QP329"/>
      <c r="QQ329"/>
      <c r="QR329"/>
      <c r="QS329"/>
      <c r="QT329"/>
      <c r="QU329"/>
      <c r="QV329"/>
      <c r="QW329"/>
      <c r="QX329"/>
      <c r="QY329"/>
      <c r="QZ329"/>
      <c r="RA329"/>
      <c r="RB329"/>
      <c r="RC329"/>
      <c r="RD329"/>
      <c r="RE329"/>
      <c r="RF329"/>
      <c r="RG329"/>
      <c r="RH329"/>
      <c r="RI329"/>
      <c r="RJ329"/>
      <c r="RK329"/>
      <c r="RL329"/>
      <c r="RM329"/>
      <c r="RN329"/>
      <c r="RO329"/>
      <c r="RP329"/>
      <c r="RQ329"/>
      <c r="RR329"/>
      <c r="RS329"/>
      <c r="RT329"/>
      <c r="RU329"/>
      <c r="RV329"/>
      <c r="RW329"/>
      <c r="RX329"/>
      <c r="RY329"/>
      <c r="RZ329"/>
      <c r="SA329"/>
      <c r="SB329"/>
      <c r="SC329"/>
      <c r="SD329"/>
      <c r="SE329"/>
      <c r="SF329"/>
      <c r="SG329"/>
      <c r="SH329"/>
      <c r="SI329"/>
      <c r="SJ329"/>
      <c r="SK329"/>
      <c r="SL329"/>
      <c r="SM329"/>
      <c r="SN329"/>
      <c r="SO329"/>
      <c r="SP329"/>
      <c r="SQ329"/>
      <c r="SR329"/>
      <c r="SS329"/>
      <c r="ST329"/>
      <c r="SU329"/>
      <c r="SV329"/>
      <c r="SW329"/>
      <c r="SX329"/>
      <c r="SY329"/>
      <c r="SZ329"/>
      <c r="TA329"/>
      <c r="TB329"/>
      <c r="TC329"/>
      <c r="TD329"/>
      <c r="TE329"/>
      <c r="TF329"/>
      <c r="TG329"/>
      <c r="TH329"/>
      <c r="TI329"/>
      <c r="TJ329"/>
      <c r="TK329"/>
      <c r="TL329"/>
      <c r="TM329"/>
      <c r="TN329"/>
      <c r="TO329"/>
      <c r="TP329"/>
      <c r="TQ329"/>
      <c r="TR329"/>
      <c r="TS329"/>
      <c r="TT329"/>
      <c r="TU329"/>
      <c r="TV329"/>
      <c r="TW329"/>
      <c r="TX329"/>
      <c r="TY329"/>
      <c r="TZ329"/>
      <c r="UA329"/>
      <c r="UB329"/>
      <c r="UC329"/>
      <c r="UD329"/>
      <c r="UE329"/>
      <c r="UF329"/>
      <c r="UG329"/>
      <c r="UH329"/>
      <c r="UI329"/>
      <c r="UJ329"/>
      <c r="UK329"/>
      <c r="UL329"/>
      <c r="UM329"/>
      <c r="UN329"/>
      <c r="UO329"/>
      <c r="UP329"/>
      <c r="UQ329"/>
      <c r="UR329"/>
      <c r="US329"/>
      <c r="UT329"/>
      <c r="UU329"/>
      <c r="UV329"/>
      <c r="UW329"/>
      <c r="UX329"/>
      <c r="UY329"/>
      <c r="UZ329"/>
      <c r="VA329"/>
      <c r="VB329"/>
      <c r="VC329"/>
      <c r="VD329"/>
      <c r="VE329"/>
      <c r="VF329"/>
      <c r="VG329"/>
      <c r="VH329"/>
      <c r="VI329"/>
      <c r="VJ329"/>
      <c r="VK329"/>
      <c r="VL329"/>
      <c r="VM329"/>
      <c r="VN329"/>
      <c r="VO329"/>
      <c r="VP329"/>
      <c r="VQ329"/>
      <c r="VR329"/>
      <c r="VS329"/>
      <c r="VT329"/>
      <c r="VU329"/>
      <c r="VV329"/>
      <c r="VW329"/>
      <c r="VX329"/>
      <c r="VY329"/>
      <c r="VZ329"/>
      <c r="WA329"/>
      <c r="WB329"/>
      <c r="WC329"/>
      <c r="WD329"/>
      <c r="WE329"/>
      <c r="WF329"/>
      <c r="WG329"/>
      <c r="WH329"/>
      <c r="WI329"/>
      <c r="WJ329"/>
      <c r="WK329"/>
      <c r="WL329"/>
      <c r="WM329"/>
      <c r="WN329"/>
      <c r="WO329"/>
      <c r="WP329"/>
      <c r="WQ329"/>
      <c r="WR329"/>
      <c r="WS329"/>
      <c r="WT329"/>
      <c r="WU329"/>
      <c r="WV329"/>
      <c r="WW329"/>
      <c r="WX329"/>
      <c r="WY329"/>
      <c r="WZ329"/>
      <c r="XA329"/>
      <c r="XB329"/>
      <c r="XC329"/>
      <c r="XD329"/>
      <c r="XE329"/>
      <c r="XF329"/>
      <c r="XG329"/>
      <c r="XH329"/>
      <c r="XI329"/>
      <c r="XJ329"/>
      <c r="XK329"/>
      <c r="XL329"/>
      <c r="XM329"/>
      <c r="XN329"/>
      <c r="XO329"/>
      <c r="XP329"/>
      <c r="XQ329"/>
      <c r="XR329"/>
      <c r="XS329"/>
      <c r="XT329"/>
      <c r="XU329"/>
      <c r="XV329"/>
      <c r="XW329"/>
      <c r="XX329"/>
      <c r="XY329"/>
      <c r="XZ329"/>
      <c r="YA329"/>
      <c r="YB329"/>
      <c r="YC329"/>
      <c r="YD329"/>
      <c r="YE329"/>
      <c r="YF329"/>
      <c r="YG329"/>
      <c r="YH329"/>
      <c r="YI329"/>
      <c r="YJ329"/>
      <c r="YK329"/>
      <c r="YL329"/>
      <c r="YM329"/>
      <c r="YN329"/>
      <c r="YO329"/>
      <c r="YP329"/>
      <c r="YQ329"/>
      <c r="YR329"/>
      <c r="YS329"/>
      <c r="YT329"/>
      <c r="YU329"/>
      <c r="YV329"/>
      <c r="YW329"/>
      <c r="YX329"/>
      <c r="YY329"/>
      <c r="YZ329"/>
      <c r="ZA329"/>
      <c r="ZB329"/>
      <c r="ZC329"/>
      <c r="ZD329"/>
      <c r="ZE329"/>
      <c r="ZF329"/>
      <c r="ZG329"/>
      <c r="ZH329"/>
      <c r="ZI329"/>
      <c r="ZJ329"/>
      <c r="ZK329"/>
      <c r="ZL329"/>
      <c r="ZM329"/>
      <c r="ZN329"/>
      <c r="ZO329"/>
      <c r="ZP329"/>
      <c r="ZQ329"/>
      <c r="ZR329"/>
      <c r="ZS329"/>
      <c r="ZT329"/>
      <c r="ZU329"/>
      <c r="ZV329"/>
      <c r="ZW329"/>
      <c r="ZX329"/>
      <c r="ZY329"/>
      <c r="ZZ329" s="52"/>
      <c r="AAA329" s="770"/>
      <c r="AAD329" s="553"/>
      <c r="AAE329" s="554" t="s">
        <v>63</v>
      </c>
      <c r="AAF329" s="555" t="s">
        <v>52</v>
      </c>
      <c r="AAG329" s="553"/>
      <c r="AAH329" s="553"/>
      <c r="AAI329" s="556"/>
      <c r="AAJ329" s="557"/>
      <c r="AAK329" s="558"/>
      <c r="AAL329" s="553"/>
    </row>
    <row r="330" spans="1:715" ht="18" hidden="1" customHeight="1" outlineLevel="1">
      <c r="A330" s="171"/>
      <c r="B330" s="561" t="s">
        <v>12</v>
      </c>
      <c r="C330" s="133"/>
      <c r="D330" s="132"/>
      <c r="E330" s="134"/>
      <c r="F330" s="160">
        <f>NETWORKDAYS(S.Fee.BANNER.Begin,S.Fee.BANNER.End,S.DDL_DEQClosed)</f>
        <v>0</v>
      </c>
      <c r="G330" s="247">
        <f>AAG330</f>
        <v>0</v>
      </c>
      <c r="H330" s="258">
        <f>AAH330</f>
        <v>0</v>
      </c>
      <c r="I330" s="244"/>
      <c r="J330" s="216"/>
      <c r="K330" s="219"/>
      <c r="L330" s="219"/>
      <c r="M330" s="219"/>
      <c r="N330" s="219"/>
      <c r="O330" s="219"/>
      <c r="P330" s="219"/>
      <c r="Q330" s="219"/>
      <c r="R330" s="219"/>
      <c r="S330" s="219"/>
      <c r="T330" s="219"/>
      <c r="U330" s="219"/>
      <c r="V330" s="219"/>
      <c r="W330" s="219"/>
      <c r="X330" s="219"/>
      <c r="Y330" s="219"/>
      <c r="Z330" s="219"/>
      <c r="AA330" s="219"/>
      <c r="AB330" s="219"/>
      <c r="AC330" s="219"/>
      <c r="AD330" s="219"/>
      <c r="AE330" s="219"/>
      <c r="AF330" s="219"/>
      <c r="AG330" s="219"/>
      <c r="AH330" s="219"/>
      <c r="AI330" s="219"/>
      <c r="AJ330" s="219"/>
      <c r="AK330" s="219"/>
      <c r="AL330" s="219"/>
      <c r="AM330" s="219"/>
      <c r="AN330" s="219"/>
      <c r="AO330" s="219"/>
      <c r="AP330" s="219"/>
      <c r="AQ330" s="219"/>
      <c r="AR330" s="219"/>
      <c r="AS330" s="219"/>
      <c r="AT330" s="219"/>
      <c r="AU330" s="219"/>
      <c r="AV330" s="219"/>
      <c r="AW330" s="219"/>
      <c r="AX330" s="219"/>
      <c r="AY330" s="219"/>
      <c r="AZ330" s="219"/>
      <c r="BA330" s="219"/>
      <c r="BB330" s="219"/>
      <c r="BC330" s="219"/>
      <c r="BD330" s="219"/>
      <c r="BE330" s="219"/>
      <c r="BF330" s="219"/>
      <c r="BG330" s="219"/>
      <c r="BH330" s="219"/>
      <c r="BI330" s="219"/>
      <c r="BJ330" s="219"/>
      <c r="BK330" s="219"/>
      <c r="BL330" s="219"/>
      <c r="BM330" s="219"/>
      <c r="BN330" s="219"/>
      <c r="BO330" s="219"/>
      <c r="BP330" s="219"/>
      <c r="BQ330" s="219"/>
      <c r="BR330" s="219"/>
      <c r="BS330" s="219"/>
      <c r="BT330" s="219"/>
      <c r="BU330" s="219"/>
      <c r="BV330" s="219"/>
      <c r="BW330" s="219"/>
      <c r="BX330" s="219"/>
      <c r="BY330" s="219"/>
      <c r="BZ330" s="219"/>
      <c r="CA330" s="219"/>
      <c r="CB330" s="219"/>
      <c r="CC330" s="219"/>
      <c r="CD330" s="219"/>
      <c r="CE330" s="219"/>
      <c r="CF330" s="219"/>
      <c r="CG330" s="219"/>
      <c r="CH330" s="219"/>
      <c r="CI330" s="219"/>
      <c r="CJ330" s="219"/>
      <c r="CK330" s="219"/>
      <c r="CL330" s="219"/>
      <c r="CM330" s="219"/>
      <c r="CN330" s="219"/>
      <c r="CO330" s="219"/>
      <c r="CP330" s="219"/>
      <c r="CQ330" s="219"/>
      <c r="CR330" s="219"/>
      <c r="CS330" s="219"/>
      <c r="CT330" s="219"/>
      <c r="CU330" s="219"/>
      <c r="CV330" s="219"/>
      <c r="CW330" s="219"/>
      <c r="CX330" s="219"/>
      <c r="CY330" s="219"/>
      <c r="CZ330" s="219"/>
      <c r="DA330" s="219"/>
      <c r="DB330" s="219"/>
      <c r="DC330" s="219"/>
      <c r="DD330" s="219"/>
      <c r="DE330" s="219"/>
      <c r="DF330" s="219"/>
      <c r="DG330" s="219"/>
      <c r="DH330" s="219"/>
      <c r="DI330" s="219"/>
      <c r="DJ330" s="219"/>
      <c r="DK330" s="219"/>
      <c r="DL330" s="219"/>
      <c r="DM330" s="219"/>
      <c r="DN330" s="219"/>
      <c r="DO330" s="219"/>
      <c r="DP330" s="219"/>
      <c r="AAA330" s="192"/>
      <c r="AAD330" s="90"/>
      <c r="AAE330" s="519" t="s">
        <v>63</v>
      </c>
      <c r="AAF330" s="190" t="s">
        <v>52</v>
      </c>
      <c r="AAG330" s="73">
        <f>G18</f>
        <v>0</v>
      </c>
      <c r="AAH330" s="73">
        <f>IF(S.Fee.Involved="N",,S.Notice.SubmitToSOS)</f>
        <v>0</v>
      </c>
      <c r="AAI330" s="72"/>
      <c r="AAJ330" s="72"/>
      <c r="AAK330" s="79"/>
      <c r="AAL330" s="90"/>
      <c r="AAM330"/>
    </row>
    <row r="331" spans="1:715" ht="6" hidden="1" customHeight="1" outlineLevel="1">
      <c r="A331" s="171"/>
      <c r="B331" s="120"/>
      <c r="C331" s="112"/>
      <c r="D331" s="230"/>
      <c r="E331" s="113"/>
      <c r="F331" s="113"/>
      <c r="G331" s="112"/>
      <c r="H331" s="112"/>
      <c r="I331" s="244"/>
      <c r="J331" s="32"/>
      <c r="K331" s="32"/>
      <c r="L331" s="32"/>
      <c r="M331" s="32"/>
      <c r="N331" s="32"/>
      <c r="O331" s="32"/>
      <c r="P331" s="32"/>
      <c r="Q331" s="32"/>
      <c r="R331" s="32"/>
      <c r="S331" s="32"/>
      <c r="T331" s="32"/>
      <c r="U331" s="32"/>
      <c r="V331" s="32"/>
      <c r="W331" s="32"/>
      <c r="X331" s="32"/>
      <c r="Y331" s="32"/>
      <c r="Z331" s="32"/>
      <c r="AA331" s="32"/>
      <c r="AB331" s="32"/>
      <c r="AC331" s="32"/>
      <c r="AD331" s="32"/>
      <c r="AE331" s="32"/>
      <c r="AF331" s="32"/>
      <c r="AG331" s="32"/>
      <c r="AH331" s="32"/>
      <c r="AI331" s="32"/>
      <c r="AJ331" s="32"/>
      <c r="AK331" s="32"/>
      <c r="AL331" s="32"/>
      <c r="AM331" s="32"/>
      <c r="AN331" s="32"/>
      <c r="AO331" s="32"/>
      <c r="AP331" s="32"/>
      <c r="AQ331" s="32"/>
      <c r="AR331" s="32"/>
      <c r="AS331" s="32"/>
      <c r="AT331" s="32"/>
      <c r="AU331" s="32"/>
      <c r="AV331" s="32"/>
      <c r="AW331" s="32"/>
      <c r="AX331" s="32"/>
      <c r="AY331" s="32"/>
      <c r="AZ331" s="32"/>
      <c r="BA331" s="32"/>
      <c r="BB331" s="32"/>
      <c r="BC331" s="32"/>
      <c r="BD331" s="32"/>
      <c r="BE331" s="32"/>
      <c r="BF331" s="32"/>
      <c r="BG331" s="32"/>
      <c r="BH331" s="32"/>
      <c r="BI331" s="32"/>
      <c r="BJ331" s="32"/>
      <c r="BK331" s="32"/>
      <c r="BL331" s="32"/>
      <c r="BM331" s="32"/>
      <c r="BN331" s="32"/>
      <c r="BO331" s="32"/>
      <c r="BP331" s="32"/>
      <c r="BQ331" s="32"/>
      <c r="BR331" s="32"/>
      <c r="BS331" s="32"/>
      <c r="BT331" s="32"/>
      <c r="BU331" s="32"/>
      <c r="BV331" s="32"/>
      <c r="BW331" s="32"/>
      <c r="BX331" s="32"/>
      <c r="BY331" s="32"/>
      <c r="BZ331" s="32"/>
      <c r="CA331" s="32"/>
      <c r="CB331" s="32"/>
      <c r="CC331" s="32"/>
      <c r="CD331" s="32"/>
      <c r="CE331" s="32"/>
      <c r="CF331" s="32"/>
      <c r="CG331" s="32"/>
      <c r="CH331" s="32"/>
      <c r="CI331" s="32"/>
      <c r="CJ331" s="32"/>
      <c r="CK331" s="32"/>
      <c r="CL331" s="32"/>
      <c r="CM331" s="32"/>
      <c r="CN331" s="32"/>
      <c r="CO331" s="32"/>
      <c r="CP331" s="32"/>
      <c r="CQ331" s="32"/>
      <c r="CR331" s="32"/>
      <c r="CS331" s="32"/>
      <c r="CT331" s="32"/>
      <c r="CU331" s="32"/>
      <c r="CV331" s="32"/>
      <c r="CW331" s="32"/>
      <c r="CX331" s="32"/>
      <c r="CY331" s="32"/>
      <c r="CZ331" s="32"/>
      <c r="DA331" s="32"/>
      <c r="DB331" s="32"/>
      <c r="DC331" s="32"/>
      <c r="DD331" s="32"/>
      <c r="DE331" s="32"/>
      <c r="DF331" s="32"/>
      <c r="DG331" s="32"/>
      <c r="DH331" s="32"/>
      <c r="DI331" s="32"/>
      <c r="DJ331" s="32"/>
      <c r="DK331" s="32"/>
      <c r="DL331" s="32"/>
      <c r="DM331" s="32"/>
      <c r="DN331" s="32"/>
      <c r="DO331" s="32"/>
      <c r="DP331" s="32"/>
      <c r="AAA331" s="192"/>
      <c r="AAD331" s="90"/>
      <c r="AAE331" s="520" t="s">
        <v>17</v>
      </c>
      <c r="AAF331" s="190" t="s">
        <v>52</v>
      </c>
      <c r="AAG331" s="60"/>
      <c r="AAH331" s="60"/>
      <c r="AAI331" s="72"/>
      <c r="AAJ331" s="72"/>
      <c r="AAK331" s="75"/>
      <c r="AAL331" s="90"/>
      <c r="AAM331"/>
    </row>
    <row r="332" spans="1:715" s="23" customFormat="1" ht="12.75" hidden="1" customHeight="1" outlineLevel="1">
      <c r="A332" s="171"/>
      <c r="B332" s="798" t="s">
        <v>513</v>
      </c>
      <c r="C332" s="797" t="str">
        <f>HYPERLINK("","i")</f>
        <v>i</v>
      </c>
      <c r="D332" s="231"/>
      <c r="E332" s="97"/>
      <c r="F332" s="97"/>
      <c r="G332" s="96"/>
      <c r="H332" s="96"/>
      <c r="I332" s="244"/>
      <c r="J332" s="32"/>
      <c r="K332" s="32"/>
      <c r="L332" s="32"/>
      <c r="M332" s="32"/>
      <c r="N332" s="32"/>
      <c r="O332" s="32"/>
      <c r="P332" s="32"/>
      <c r="Q332" s="32"/>
      <c r="R332" s="32"/>
      <c r="S332" s="32"/>
      <c r="T332" s="32"/>
      <c r="U332" s="32"/>
      <c r="V332" s="32"/>
      <c r="W332" s="32"/>
      <c r="X332" s="32"/>
      <c r="Y332" s="32"/>
      <c r="Z332" s="32"/>
      <c r="AA332" s="32"/>
      <c r="AB332" s="32"/>
      <c r="AC332" s="32"/>
      <c r="AD332" s="32"/>
      <c r="AE332" s="32"/>
      <c r="AF332" s="32"/>
      <c r="AG332" s="32"/>
      <c r="AH332" s="32"/>
      <c r="AI332" s="32"/>
      <c r="AJ332" s="32"/>
      <c r="AK332" s="32"/>
      <c r="AL332" s="32"/>
      <c r="AM332" s="32"/>
      <c r="AN332" s="32"/>
      <c r="AO332" s="32"/>
      <c r="AP332" s="32"/>
      <c r="AQ332" s="32"/>
      <c r="AR332" s="32"/>
      <c r="AS332" s="32"/>
      <c r="AT332" s="32"/>
      <c r="AU332" s="32"/>
      <c r="AV332" s="32"/>
      <c r="AW332" s="32"/>
      <c r="AX332" s="32"/>
      <c r="AY332" s="32"/>
      <c r="AZ332" s="32"/>
      <c r="BA332" s="32"/>
      <c r="BB332" s="32"/>
      <c r="BC332" s="32"/>
      <c r="BD332" s="32"/>
      <c r="BE332" s="32"/>
      <c r="BF332" s="32"/>
      <c r="BG332" s="32"/>
      <c r="BH332" s="32"/>
      <c r="BI332" s="32"/>
      <c r="BJ332" s="32"/>
      <c r="BK332" s="32"/>
      <c r="BL332" s="32"/>
      <c r="BM332" s="32"/>
      <c r="BN332" s="32"/>
      <c r="BO332" s="32"/>
      <c r="BP332" s="32"/>
      <c r="BQ332" s="32"/>
      <c r="BR332" s="32"/>
      <c r="BS332" s="32"/>
      <c r="BT332" s="32"/>
      <c r="BU332" s="32"/>
      <c r="BV332" s="32"/>
      <c r="BW332" s="32"/>
      <c r="BX332" s="32"/>
      <c r="BY332" s="32"/>
      <c r="BZ332" s="32"/>
      <c r="CA332" s="32"/>
      <c r="CB332" s="32"/>
      <c r="CC332" s="32"/>
      <c r="CD332" s="32"/>
      <c r="CE332" s="32"/>
      <c r="CF332" s="32"/>
      <c r="CG332" s="32"/>
      <c r="CH332" s="32"/>
      <c r="CI332" s="32"/>
      <c r="CJ332" s="32"/>
      <c r="CK332" s="32"/>
      <c r="CL332" s="32"/>
      <c r="CM332" s="32"/>
      <c r="CN332" s="32"/>
      <c r="CO332" s="32"/>
      <c r="CP332" s="32"/>
      <c r="CQ332" s="32"/>
      <c r="CR332" s="32"/>
      <c r="CS332" s="32"/>
      <c r="CT332" s="32"/>
      <c r="CU332" s="32"/>
      <c r="CV332" s="32"/>
      <c r="CW332" s="32"/>
      <c r="CX332" s="32"/>
      <c r="CY332" s="32"/>
      <c r="CZ332" s="32"/>
      <c r="DA332" s="32"/>
      <c r="DB332" s="32"/>
      <c r="DC332" s="32"/>
      <c r="DD332" s="32"/>
      <c r="DE332" s="32"/>
      <c r="DF332" s="32"/>
      <c r="DG332" s="32"/>
      <c r="DH332" s="32"/>
      <c r="DI332" s="32"/>
      <c r="DJ332" s="32"/>
      <c r="DK332" s="32"/>
      <c r="DL332" s="32"/>
      <c r="DM332" s="32"/>
      <c r="DN332" s="32"/>
      <c r="DO332" s="32"/>
      <c r="DP332" s="32"/>
      <c r="ZZ332" s="52"/>
      <c r="AAA332" s="192"/>
      <c r="AAD332" s="90"/>
      <c r="AAE332" s="520" t="s">
        <v>21</v>
      </c>
      <c r="AAF332" s="190" t="s">
        <v>52</v>
      </c>
      <c r="AAG332" s="60"/>
      <c r="AAH332" s="60"/>
      <c r="AAI332" s="82"/>
      <c r="AAJ332" s="82"/>
      <c r="AAK332" s="40"/>
      <c r="AAL332" s="90"/>
    </row>
    <row r="333" spans="1:715" s="23" customFormat="1" ht="15.75" hidden="1" customHeight="1" outlineLevel="1">
      <c r="A333" s="171"/>
      <c r="B333" s="486" t="str">
        <f>AAK333</f>
        <v>AndreaRW:</v>
      </c>
      <c r="C333" s="272"/>
      <c r="D333" s="265"/>
      <c r="E333" s="266"/>
      <c r="F333" s="267"/>
      <c r="G333" s="268"/>
      <c r="H333" s="269"/>
      <c r="I333" s="244"/>
      <c r="J333" s="193"/>
      <c r="K333" s="46"/>
      <c r="L333" s="46"/>
      <c r="M333" s="46"/>
      <c r="N333" s="46"/>
      <c r="O333" s="46"/>
      <c r="P333" s="46"/>
      <c r="Q333" s="46"/>
      <c r="R333" s="46"/>
      <c r="S333" s="46"/>
      <c r="T333" s="46"/>
      <c r="U333" s="46"/>
      <c r="V333" s="46"/>
      <c r="W333" s="46"/>
      <c r="X333" s="46"/>
      <c r="Y333" s="46"/>
      <c r="Z333" s="46"/>
      <c r="AA333" s="46"/>
      <c r="AB333" s="46"/>
      <c r="AC333" s="46"/>
      <c r="AD333" s="46"/>
      <c r="AE333" s="46"/>
      <c r="AF333" s="46"/>
      <c r="AG333" s="46"/>
      <c r="AH333" s="46"/>
      <c r="AI333" s="46"/>
      <c r="AJ333" s="46"/>
      <c r="AK333" s="46"/>
      <c r="AL333" s="46"/>
      <c r="AM333" s="46"/>
      <c r="AN333" s="46"/>
      <c r="AO333" s="46"/>
      <c r="AP333" s="46"/>
      <c r="AQ333" s="46"/>
      <c r="AR333" s="46"/>
      <c r="AS333" s="46"/>
      <c r="AT333" s="46"/>
      <c r="AU333" s="46"/>
      <c r="AV333" s="46"/>
      <c r="AW333" s="46"/>
      <c r="AX333" s="46"/>
      <c r="AY333" s="46"/>
      <c r="AZ333" s="46"/>
      <c r="BA333" s="46"/>
      <c r="BB333" s="46"/>
      <c r="BC333" s="46"/>
      <c r="BD333" s="46"/>
      <c r="BE333" s="46"/>
      <c r="BF333" s="46"/>
      <c r="BG333" s="46"/>
      <c r="BH333" s="46"/>
      <c r="BI333" s="46"/>
      <c r="BJ333" s="46"/>
      <c r="BK333" s="46"/>
      <c r="BL333" s="46"/>
      <c r="BM333" s="46"/>
      <c r="BN333" s="46"/>
      <c r="BO333" s="46"/>
      <c r="BP333" s="46"/>
      <c r="BQ333" s="46"/>
      <c r="BR333" s="46"/>
      <c r="BS333" s="46"/>
      <c r="BT333" s="46"/>
      <c r="BU333" s="46"/>
      <c r="BV333" s="46"/>
      <c r="BW333" s="46"/>
      <c r="BX333" s="46"/>
      <c r="BY333" s="46"/>
      <c r="BZ333" s="46"/>
      <c r="CA333" s="46"/>
      <c r="CB333" s="46"/>
      <c r="CC333" s="46"/>
      <c r="CD333" s="46"/>
      <c r="CE333" s="46"/>
      <c r="CF333" s="46"/>
      <c r="CG333" s="46"/>
      <c r="CH333" s="46"/>
      <c r="CI333" s="46"/>
      <c r="CJ333" s="46"/>
      <c r="CK333" s="46"/>
      <c r="CL333" s="46"/>
      <c r="CM333" s="46"/>
      <c r="CN333" s="46"/>
      <c r="CO333" s="46"/>
      <c r="CP333" s="46"/>
      <c r="CQ333" s="46"/>
      <c r="CR333" s="46"/>
      <c r="CS333" s="46"/>
      <c r="CT333" s="46"/>
      <c r="CU333" s="46"/>
      <c r="CV333" s="46"/>
      <c r="CW333" s="46"/>
      <c r="CX333" s="46"/>
      <c r="CY333" s="46"/>
      <c r="CZ333" s="46"/>
      <c r="DA333" s="46"/>
      <c r="DB333" s="46"/>
      <c r="DC333" s="46"/>
      <c r="DD333" s="46"/>
      <c r="DE333" s="46"/>
      <c r="DF333" s="46"/>
      <c r="DG333" s="46"/>
      <c r="DH333" s="46"/>
      <c r="DI333" s="46"/>
      <c r="DJ333" s="46"/>
      <c r="DK333" s="46"/>
      <c r="DL333" s="46"/>
      <c r="DM333" s="46"/>
      <c r="DN333" s="46"/>
      <c r="DO333" s="46"/>
      <c r="DP333" s="46"/>
      <c r="DQ333"/>
      <c r="DR333"/>
      <c r="DS333"/>
      <c r="DT333"/>
      <c r="DU333"/>
      <c r="DV333"/>
      <c r="DW333"/>
      <c r="DX333"/>
      <c r="DY333"/>
      <c r="DZ333"/>
      <c r="EA333"/>
      <c r="EB333"/>
      <c r="EC333"/>
      <c r="ED333"/>
      <c r="EE333"/>
      <c r="EF333"/>
      <c r="EG333"/>
      <c r="EH333"/>
      <c r="EI333"/>
      <c r="EJ333"/>
      <c r="EK333"/>
      <c r="EL333"/>
      <c r="EM333"/>
      <c r="EN333"/>
      <c r="EO333"/>
      <c r="EP333"/>
      <c r="EQ333"/>
      <c r="ER333"/>
      <c r="ES333"/>
      <c r="ET333"/>
      <c r="EU333"/>
      <c r="EV333"/>
      <c r="EW333"/>
      <c r="EX333"/>
      <c r="EY333"/>
      <c r="EZ333"/>
      <c r="FA333"/>
      <c r="FB333"/>
      <c r="FC333"/>
      <c r="FD333"/>
      <c r="FE333"/>
      <c r="FF333"/>
      <c r="FG333"/>
      <c r="FH333"/>
      <c r="FI333"/>
      <c r="FJ333"/>
      <c r="FK333"/>
      <c r="FL333"/>
      <c r="FM333"/>
      <c r="FN333"/>
      <c r="FO333"/>
      <c r="FP333"/>
      <c r="FQ333"/>
      <c r="FR333"/>
      <c r="FS333"/>
      <c r="FT333"/>
      <c r="FU333"/>
      <c r="FV333"/>
      <c r="FW333"/>
      <c r="FX333"/>
      <c r="FY333"/>
      <c r="FZ333"/>
      <c r="GA333"/>
      <c r="GB333"/>
      <c r="GC333"/>
      <c r="GD333"/>
      <c r="GE333"/>
      <c r="GF333"/>
      <c r="GG333"/>
      <c r="GH333"/>
      <c r="GI333"/>
      <c r="GJ333"/>
      <c r="GK333"/>
      <c r="GL333"/>
      <c r="GM333"/>
      <c r="GN333"/>
      <c r="GO333"/>
      <c r="GP333"/>
      <c r="GQ333"/>
      <c r="GR333"/>
      <c r="GS333"/>
      <c r="GT333"/>
      <c r="GU333"/>
      <c r="GV333"/>
      <c r="GW333"/>
      <c r="GX333"/>
      <c r="GY333"/>
      <c r="GZ333"/>
      <c r="HA333"/>
      <c r="HB333"/>
      <c r="HC333"/>
      <c r="HD333"/>
      <c r="HE333"/>
      <c r="HF333"/>
      <c r="HG333"/>
      <c r="HH333"/>
      <c r="HI333"/>
      <c r="HJ333"/>
      <c r="HK333"/>
      <c r="HL333"/>
      <c r="HM333"/>
      <c r="HN333"/>
      <c r="HO333"/>
      <c r="HP333"/>
      <c r="HQ333"/>
      <c r="HR333"/>
      <c r="HS333"/>
      <c r="HT333"/>
      <c r="HU333"/>
      <c r="HV333"/>
      <c r="HW333"/>
      <c r="HX333"/>
      <c r="HY333"/>
      <c r="HZ333"/>
      <c r="IA333"/>
      <c r="IB333"/>
      <c r="IC333"/>
      <c r="ID333"/>
      <c r="IE333"/>
      <c r="IF333"/>
      <c r="IG333"/>
      <c r="IH333"/>
      <c r="II333"/>
      <c r="IJ333"/>
      <c r="IK333"/>
      <c r="IL333"/>
      <c r="IM333"/>
      <c r="IN333"/>
      <c r="IO333"/>
      <c r="IP333"/>
      <c r="IQ333"/>
      <c r="IR333"/>
      <c r="IS333"/>
      <c r="IT333"/>
      <c r="IU333"/>
      <c r="IV333"/>
      <c r="IW333"/>
      <c r="IX333"/>
      <c r="IY333"/>
      <c r="IZ333"/>
      <c r="JA333"/>
      <c r="JB333"/>
      <c r="JC333"/>
      <c r="JD333"/>
      <c r="JE333"/>
      <c r="JF333"/>
      <c r="JG333"/>
      <c r="JH333"/>
      <c r="JI333"/>
      <c r="JJ333"/>
      <c r="JK333"/>
      <c r="JL333"/>
      <c r="JM333"/>
      <c r="JN333"/>
      <c r="JO333"/>
      <c r="JP333"/>
      <c r="JQ333"/>
      <c r="JR333"/>
      <c r="JS333"/>
      <c r="JT333"/>
      <c r="JU333"/>
      <c r="JV333"/>
      <c r="JW333"/>
      <c r="JX333"/>
      <c r="JY333"/>
      <c r="JZ333"/>
      <c r="KA333"/>
      <c r="KB333"/>
      <c r="KC333"/>
      <c r="KD333"/>
      <c r="KE333"/>
      <c r="KF333"/>
      <c r="KG333"/>
      <c r="KH333"/>
      <c r="KI333"/>
      <c r="KJ333"/>
      <c r="KK333"/>
      <c r="KL333"/>
      <c r="KM333"/>
      <c r="KN333"/>
      <c r="KO333"/>
      <c r="KP333"/>
      <c r="KQ333"/>
      <c r="KR333"/>
      <c r="KS333"/>
      <c r="KT333"/>
      <c r="KU333"/>
      <c r="KV333"/>
      <c r="KW333"/>
      <c r="KX333"/>
      <c r="KY333"/>
      <c r="KZ333"/>
      <c r="LA333"/>
      <c r="LB333"/>
      <c r="LC333"/>
      <c r="LD333"/>
      <c r="LE333"/>
      <c r="LF333"/>
      <c r="LG333"/>
      <c r="LH333"/>
      <c r="LI333"/>
      <c r="LJ333"/>
      <c r="LK333"/>
      <c r="LL333"/>
      <c r="LM333"/>
      <c r="LN333"/>
      <c r="LO333"/>
      <c r="LP333"/>
      <c r="LQ333"/>
      <c r="LR333"/>
      <c r="LS333"/>
      <c r="LT333"/>
      <c r="LU333"/>
      <c r="LV333"/>
      <c r="LW333"/>
      <c r="LX333"/>
      <c r="LY333"/>
      <c r="LZ333"/>
      <c r="MA333"/>
      <c r="MB333"/>
      <c r="MC333"/>
      <c r="MD333"/>
      <c r="ME333"/>
      <c r="MF333"/>
      <c r="MG333"/>
      <c r="MH333"/>
      <c r="MI333"/>
      <c r="MJ333"/>
      <c r="MK333"/>
      <c r="ML333"/>
      <c r="MM333"/>
      <c r="MN333"/>
      <c r="MO333"/>
      <c r="MP333"/>
      <c r="MQ333"/>
      <c r="MR333"/>
      <c r="MS333"/>
      <c r="MT333"/>
      <c r="MU333"/>
      <c r="MV333"/>
      <c r="MW333"/>
      <c r="MX333"/>
      <c r="MY333"/>
      <c r="MZ333"/>
      <c r="NA333"/>
      <c r="NB333"/>
      <c r="NC333"/>
      <c r="ND333"/>
      <c r="NE333"/>
      <c r="NF333"/>
      <c r="NG333"/>
      <c r="NH333"/>
      <c r="NI333"/>
      <c r="NJ333"/>
      <c r="NK333"/>
      <c r="NL333"/>
      <c r="NM333"/>
      <c r="NN333"/>
      <c r="NO333"/>
      <c r="NP333"/>
      <c r="NQ333"/>
      <c r="NR333"/>
      <c r="NS333"/>
      <c r="NT333"/>
      <c r="NU333"/>
      <c r="NV333"/>
      <c r="NW333"/>
      <c r="NX333"/>
      <c r="NY333"/>
      <c r="NZ333"/>
      <c r="OA333"/>
      <c r="OB333"/>
      <c r="OC333"/>
      <c r="OD333"/>
      <c r="OE333"/>
      <c r="OF333"/>
      <c r="OG333"/>
      <c r="OH333"/>
      <c r="OI333"/>
      <c r="OJ333"/>
      <c r="OK333"/>
      <c r="OL333"/>
      <c r="OM333"/>
      <c r="ON333"/>
      <c r="OO333"/>
      <c r="OP333"/>
      <c r="OQ333"/>
      <c r="OR333"/>
      <c r="OS333"/>
      <c r="OT333"/>
      <c r="OU333"/>
      <c r="OV333"/>
      <c r="OW333"/>
      <c r="OX333"/>
      <c r="OY333"/>
      <c r="OZ333"/>
      <c r="PA333"/>
      <c r="PB333"/>
      <c r="PC333"/>
      <c r="PD333"/>
      <c r="PE333"/>
      <c r="PF333"/>
      <c r="PG333"/>
      <c r="PH333"/>
      <c r="PI333"/>
      <c r="PJ333"/>
      <c r="PK333"/>
      <c r="PL333"/>
      <c r="PM333"/>
      <c r="PN333"/>
      <c r="PO333"/>
      <c r="PP333"/>
      <c r="PQ333"/>
      <c r="PR333"/>
      <c r="PS333"/>
      <c r="PT333"/>
      <c r="PU333"/>
      <c r="PV333"/>
      <c r="PW333"/>
      <c r="PX333"/>
      <c r="PY333"/>
      <c r="PZ333"/>
      <c r="QA333"/>
      <c r="QB333"/>
      <c r="QC333"/>
      <c r="QD333"/>
      <c r="QE333"/>
      <c r="QF333"/>
      <c r="QG333"/>
      <c r="QH333"/>
      <c r="QI333"/>
      <c r="QJ333"/>
      <c r="QK333"/>
      <c r="QL333"/>
      <c r="QM333"/>
      <c r="QN333"/>
      <c r="QO333"/>
      <c r="QP333"/>
      <c r="QQ333"/>
      <c r="QR333"/>
      <c r="QS333"/>
      <c r="QT333"/>
      <c r="QU333"/>
      <c r="QV333"/>
      <c r="QW333"/>
      <c r="QX333"/>
      <c r="QY333"/>
      <c r="QZ333"/>
      <c r="RA333"/>
      <c r="RB333"/>
      <c r="RC333"/>
      <c r="RD333"/>
      <c r="RE333"/>
      <c r="RF333"/>
      <c r="RG333"/>
      <c r="RH333"/>
      <c r="RI333"/>
      <c r="RJ333"/>
      <c r="RK333"/>
      <c r="RL333"/>
      <c r="RM333"/>
      <c r="RN333"/>
      <c r="RO333"/>
      <c r="RP333"/>
      <c r="RQ333"/>
      <c r="RR333"/>
      <c r="RS333"/>
      <c r="RT333"/>
      <c r="RU333"/>
      <c r="RV333"/>
      <c r="RW333"/>
      <c r="RX333"/>
      <c r="RY333"/>
      <c r="RZ333"/>
      <c r="SA333"/>
      <c r="SB333"/>
      <c r="SC333"/>
      <c r="SD333"/>
      <c r="SE333"/>
      <c r="SF333"/>
      <c r="SG333"/>
      <c r="SH333"/>
      <c r="SI333"/>
      <c r="SJ333"/>
      <c r="SK333"/>
      <c r="SL333"/>
      <c r="SM333"/>
      <c r="SN333"/>
      <c r="SO333"/>
      <c r="SP333"/>
      <c r="SQ333"/>
      <c r="SR333"/>
      <c r="SS333"/>
      <c r="ST333"/>
      <c r="SU333"/>
      <c r="SV333"/>
      <c r="SW333"/>
      <c r="SX333"/>
      <c r="SY333"/>
      <c r="SZ333"/>
      <c r="TA333"/>
      <c r="TB333"/>
      <c r="TC333"/>
      <c r="TD333"/>
      <c r="TE333"/>
      <c r="TF333"/>
      <c r="TG333"/>
      <c r="TH333"/>
      <c r="TI333"/>
      <c r="TJ333"/>
      <c r="TK333"/>
      <c r="TL333"/>
      <c r="TM333"/>
      <c r="TN333"/>
      <c r="TO333"/>
      <c r="TP333"/>
      <c r="TQ333"/>
      <c r="TR333"/>
      <c r="TS333"/>
      <c r="TT333"/>
      <c r="TU333"/>
      <c r="TV333"/>
      <c r="TW333"/>
      <c r="TX333"/>
      <c r="TY333"/>
      <c r="TZ333"/>
      <c r="UA333"/>
      <c r="UB333"/>
      <c r="UC333"/>
      <c r="UD333"/>
      <c r="UE333"/>
      <c r="UF333"/>
      <c r="UG333"/>
      <c r="UH333"/>
      <c r="UI333"/>
      <c r="UJ333"/>
      <c r="UK333"/>
      <c r="UL333"/>
      <c r="UM333"/>
      <c r="UN333"/>
      <c r="UO333"/>
      <c r="UP333"/>
      <c r="UQ333"/>
      <c r="UR333"/>
      <c r="US333"/>
      <c r="UT333"/>
      <c r="UU333"/>
      <c r="UV333"/>
      <c r="UW333"/>
      <c r="UX333"/>
      <c r="UY333"/>
      <c r="UZ333"/>
      <c r="VA333"/>
      <c r="VB333"/>
      <c r="VC333"/>
      <c r="VD333"/>
      <c r="VE333"/>
      <c r="VF333"/>
      <c r="VG333"/>
      <c r="VH333"/>
      <c r="VI333"/>
      <c r="VJ333"/>
      <c r="VK333"/>
      <c r="VL333"/>
      <c r="VM333"/>
      <c r="VN333"/>
      <c r="VO333"/>
      <c r="VP333"/>
      <c r="VQ333"/>
      <c r="VR333"/>
      <c r="VS333"/>
      <c r="VT333"/>
      <c r="VU333"/>
      <c r="VV333"/>
      <c r="VW333"/>
      <c r="VX333"/>
      <c r="VY333"/>
      <c r="VZ333"/>
      <c r="WA333"/>
      <c r="WB333"/>
      <c r="WC333"/>
      <c r="WD333"/>
      <c r="WE333"/>
      <c r="WF333"/>
      <c r="WG333"/>
      <c r="WH333"/>
      <c r="WI333"/>
      <c r="WJ333"/>
      <c r="WK333"/>
      <c r="WL333"/>
      <c r="WM333"/>
      <c r="WN333"/>
      <c r="WO333"/>
      <c r="WP333"/>
      <c r="WQ333"/>
      <c r="WR333"/>
      <c r="WS333"/>
      <c r="WT333"/>
      <c r="WU333"/>
      <c r="WV333"/>
      <c r="WW333"/>
      <c r="WX333"/>
      <c r="WY333"/>
      <c r="WZ333"/>
      <c r="XA333"/>
      <c r="XB333"/>
      <c r="XC333"/>
      <c r="XD333"/>
      <c r="XE333"/>
      <c r="XF333"/>
      <c r="XG333"/>
      <c r="XH333"/>
      <c r="XI333"/>
      <c r="XJ333"/>
      <c r="XK333"/>
      <c r="XL333"/>
      <c r="XM333"/>
      <c r="XN333"/>
      <c r="XO333"/>
      <c r="XP333"/>
      <c r="XQ333"/>
      <c r="XR333"/>
      <c r="XS333"/>
      <c r="XT333"/>
      <c r="XU333"/>
      <c r="XV333"/>
      <c r="XW333"/>
      <c r="XX333"/>
      <c r="XY333"/>
      <c r="XZ333"/>
      <c r="YA333"/>
      <c r="YB333"/>
      <c r="YC333"/>
      <c r="YD333"/>
      <c r="YE333"/>
      <c r="YF333"/>
      <c r="YG333"/>
      <c r="YH333"/>
      <c r="YI333"/>
      <c r="YJ333"/>
      <c r="YK333"/>
      <c r="YL333"/>
      <c r="YM333"/>
      <c r="YN333"/>
      <c r="YO333"/>
      <c r="YP333"/>
      <c r="YQ333"/>
      <c r="YR333"/>
      <c r="YS333"/>
      <c r="YT333"/>
      <c r="YU333"/>
      <c r="YV333"/>
      <c r="YW333"/>
      <c r="YX333"/>
      <c r="YY333"/>
      <c r="YZ333"/>
      <c r="ZA333"/>
      <c r="ZB333"/>
      <c r="ZC333"/>
      <c r="ZD333"/>
      <c r="ZE333"/>
      <c r="ZF333"/>
      <c r="ZG333"/>
      <c r="ZH333"/>
      <c r="ZI333"/>
      <c r="ZJ333"/>
      <c r="ZK333"/>
      <c r="ZL333"/>
      <c r="ZM333"/>
      <c r="ZN333"/>
      <c r="ZO333"/>
      <c r="ZP333"/>
      <c r="ZQ333"/>
      <c r="ZR333"/>
      <c r="ZS333"/>
      <c r="ZT333"/>
      <c r="ZU333"/>
      <c r="ZV333"/>
      <c r="ZW333"/>
      <c r="ZX333"/>
      <c r="ZY333"/>
      <c r="ZZ333" s="52"/>
      <c r="AAA333" s="192"/>
      <c r="AAD333" s="90"/>
      <c r="AAE333" s="519">
        <f t="shared" ref="AAE333" si="272">IF(S.Planning.DecisionToAddToPlan="A",1,0)</f>
        <v>1</v>
      </c>
      <c r="AAF333" s="190" t="s">
        <v>52</v>
      </c>
      <c r="AAG333" s="71"/>
      <c r="AAH333" s="71"/>
      <c r="AAI333" s="72"/>
      <c r="AAJ333" s="55"/>
      <c r="AAK333" s="92" t="str">
        <f>S.Staff.Lead&amp;":"</f>
        <v>AndreaRW:</v>
      </c>
      <c r="AAL333" s="90"/>
    </row>
    <row r="334" spans="1:715" s="23" customFormat="1" ht="15" hidden="1" outlineLevel="1">
      <c r="A334" s="171"/>
      <c r="B334" s="363" t="str">
        <f t="shared" ref="B334" si="273">AAK334</f>
        <v xml:space="preserve">* devlopes Fee Approval Packet resources: Robin and team </v>
      </c>
      <c r="C334" s="787" t="str">
        <f>HYPERLINK("\\deqhq1\Rule_Resources\i\3-FeeApproval.pdf","i")</f>
        <v>i</v>
      </c>
      <c r="D334" s="380"/>
      <c r="E334" s="349">
        <f>NETWORKDAYS(G334,H334,S.DDL_DEQClosed)</f>
        <v>0</v>
      </c>
      <c r="F334" s="457">
        <f t="shared" ref="F334" ca="1" si="274">IF(YEAR(H334)&gt;2000,NETWORKDAYS(TODAY(),H334,S.DDL_DEQClosed),0)</f>
        <v>0</v>
      </c>
      <c r="G334" s="343">
        <f t="shared" ref="G334" si="275">AAG334</f>
        <v>0</v>
      </c>
      <c r="H334" s="343">
        <f t="shared" ref="H334" si="276">AAH334</f>
        <v>0</v>
      </c>
      <c r="I334" s="245"/>
      <c r="J334" s="222"/>
      <c r="K334" s="223"/>
      <c r="L334" s="223"/>
      <c r="M334" s="223"/>
      <c r="N334" s="223"/>
      <c r="O334" s="223"/>
      <c r="P334" s="223"/>
      <c r="Q334" s="223"/>
      <c r="R334" s="223"/>
      <c r="S334" s="223"/>
      <c r="T334" s="223"/>
      <c r="U334" s="223"/>
      <c r="V334" s="223"/>
      <c r="W334" s="223"/>
      <c r="X334" s="223"/>
      <c r="Y334" s="223"/>
      <c r="Z334" s="223"/>
      <c r="AA334" s="223"/>
      <c r="AB334" s="223"/>
      <c r="AC334" s="223"/>
      <c r="AD334" s="223"/>
      <c r="AE334" s="223"/>
      <c r="AF334" s="223"/>
      <c r="AG334" s="223"/>
      <c r="AH334" s="223"/>
      <c r="AI334" s="223"/>
      <c r="AJ334" s="223"/>
      <c r="AK334" s="223"/>
      <c r="AL334" s="223"/>
      <c r="AM334" s="223"/>
      <c r="AN334" s="223"/>
      <c r="AO334" s="223"/>
      <c r="AP334" s="223"/>
      <c r="AQ334" s="223"/>
      <c r="AR334" s="223"/>
      <c r="AS334" s="223"/>
      <c r="AT334" s="223"/>
      <c r="AU334" s="223"/>
      <c r="AV334" s="223"/>
      <c r="AW334" s="223"/>
      <c r="AX334" s="223"/>
      <c r="AY334" s="223"/>
      <c r="AZ334" s="223"/>
      <c r="BA334" s="223"/>
      <c r="BB334" s="223"/>
      <c r="BC334" s="223"/>
      <c r="BD334" s="223"/>
      <c r="BE334" s="223"/>
      <c r="BF334" s="223"/>
      <c r="BG334" s="223"/>
      <c r="BH334" s="223"/>
      <c r="BI334" s="223"/>
      <c r="BJ334" s="223"/>
      <c r="BK334" s="223"/>
      <c r="BL334" s="223"/>
      <c r="BM334" s="223"/>
      <c r="BN334" s="223"/>
      <c r="BO334" s="223"/>
      <c r="BP334" s="223"/>
      <c r="BQ334" s="223"/>
      <c r="BR334" s="223"/>
      <c r="BS334" s="223"/>
      <c r="BT334" s="223"/>
      <c r="BU334" s="223"/>
      <c r="BV334" s="223"/>
      <c r="BW334" s="223"/>
      <c r="BX334" s="223"/>
      <c r="BY334" s="223"/>
      <c r="BZ334" s="223"/>
      <c r="CA334" s="223"/>
      <c r="CB334" s="223"/>
      <c r="CC334" s="223"/>
      <c r="CD334" s="223"/>
      <c r="CE334" s="223"/>
      <c r="CF334" s="223"/>
      <c r="CG334" s="223"/>
      <c r="CH334" s="223"/>
      <c r="CI334" s="223"/>
      <c r="CJ334" s="223"/>
      <c r="CK334" s="223"/>
      <c r="CL334" s="223"/>
      <c r="CM334" s="223"/>
      <c r="CN334" s="223"/>
      <c r="CO334" s="223"/>
      <c r="CP334" s="223"/>
      <c r="CQ334" s="223"/>
      <c r="CR334" s="223"/>
      <c r="CS334" s="223"/>
      <c r="CT334" s="223"/>
      <c r="CU334" s="223"/>
      <c r="CV334" s="223"/>
      <c r="CW334" s="223"/>
      <c r="CX334" s="223"/>
      <c r="CY334" s="223"/>
      <c r="CZ334" s="223"/>
      <c r="DA334" s="223"/>
      <c r="DB334" s="223"/>
      <c r="DC334" s="223"/>
      <c r="DD334" s="223"/>
      <c r="DE334" s="223"/>
      <c r="DF334" s="223"/>
      <c r="DG334" s="223"/>
      <c r="DH334" s="223"/>
      <c r="DI334" s="223"/>
      <c r="DJ334" s="223"/>
      <c r="DK334" s="223"/>
      <c r="DL334" s="223"/>
      <c r="DM334" s="223"/>
      <c r="DN334" s="223"/>
      <c r="DO334" s="223"/>
      <c r="DP334" s="223"/>
      <c r="DQ334"/>
      <c r="DR334"/>
      <c r="DS334"/>
      <c r="DT334"/>
      <c r="DU334"/>
      <c r="DV334"/>
      <c r="DW334"/>
      <c r="DX334"/>
      <c r="DY334"/>
      <c r="DZ334"/>
      <c r="EA334"/>
      <c r="EB334"/>
      <c r="EC334"/>
      <c r="ED334"/>
      <c r="EE334"/>
      <c r="EF334"/>
      <c r="EG334"/>
      <c r="EH334"/>
      <c r="EI334"/>
      <c r="EJ334"/>
      <c r="EK334"/>
      <c r="EL334"/>
      <c r="EM334"/>
      <c r="EN334"/>
      <c r="EO334"/>
      <c r="EP334"/>
      <c r="EQ334"/>
      <c r="ER334"/>
      <c r="ES334"/>
      <c r="ET334"/>
      <c r="EU334"/>
      <c r="EV334"/>
      <c r="EW334"/>
      <c r="EX334"/>
      <c r="EY334"/>
      <c r="EZ334"/>
      <c r="FA334"/>
      <c r="FB334"/>
      <c r="FC334"/>
      <c r="FD334"/>
      <c r="FE334"/>
      <c r="FF334"/>
      <c r="FG334"/>
      <c r="FH334"/>
      <c r="FI334"/>
      <c r="FJ334"/>
      <c r="FK334"/>
      <c r="FL334"/>
      <c r="FM334"/>
      <c r="FN334"/>
      <c r="FO334"/>
      <c r="FP334"/>
      <c r="FQ334"/>
      <c r="FR334"/>
      <c r="FS334"/>
      <c r="FT334"/>
      <c r="FU334"/>
      <c r="FV334"/>
      <c r="FW334"/>
      <c r="FX334"/>
      <c r="FY334"/>
      <c r="FZ334"/>
      <c r="GA334"/>
      <c r="GB334"/>
      <c r="GC334"/>
      <c r="GD334"/>
      <c r="GE334"/>
      <c r="GF334"/>
      <c r="GG334"/>
      <c r="GH334"/>
      <c r="GI334"/>
      <c r="GJ334"/>
      <c r="GK334"/>
      <c r="GL334"/>
      <c r="GM334"/>
      <c r="GN334"/>
      <c r="GO334"/>
      <c r="GP334"/>
      <c r="GQ334"/>
      <c r="GR334"/>
      <c r="GS334"/>
      <c r="GT334"/>
      <c r="GU334"/>
      <c r="GV334"/>
      <c r="GW334"/>
      <c r="GX334"/>
      <c r="GY334"/>
      <c r="GZ334"/>
      <c r="HA334"/>
      <c r="HB334"/>
      <c r="HC334"/>
      <c r="HD334"/>
      <c r="HE334"/>
      <c r="HF334"/>
      <c r="HG334"/>
      <c r="HH334"/>
      <c r="HI334"/>
      <c r="HJ334"/>
      <c r="HK334"/>
      <c r="HL334"/>
      <c r="HM334"/>
      <c r="HN334"/>
      <c r="HO334"/>
      <c r="HP334"/>
      <c r="HQ334"/>
      <c r="HR334"/>
      <c r="HS334"/>
      <c r="HT334"/>
      <c r="HU334"/>
      <c r="HV334"/>
      <c r="HW334"/>
      <c r="HX334"/>
      <c r="HY334"/>
      <c r="HZ334"/>
      <c r="IA334"/>
      <c r="IB334"/>
      <c r="IC334"/>
      <c r="ID334"/>
      <c r="IE334"/>
      <c r="IF334"/>
      <c r="IG334"/>
      <c r="IH334"/>
      <c r="II334"/>
      <c r="IJ334"/>
      <c r="IK334"/>
      <c r="IL334"/>
      <c r="IM334"/>
      <c r="IN334"/>
      <c r="IO334"/>
      <c r="IP334"/>
      <c r="IQ334"/>
      <c r="IR334"/>
      <c r="IS334"/>
      <c r="IT334"/>
      <c r="IU334"/>
      <c r="IV334"/>
      <c r="IW334"/>
      <c r="IX334"/>
      <c r="IY334"/>
      <c r="IZ334"/>
      <c r="JA334"/>
      <c r="JB334"/>
      <c r="JC334"/>
      <c r="JD334"/>
      <c r="JE334"/>
      <c r="JF334"/>
      <c r="JG334"/>
      <c r="JH334"/>
      <c r="JI334"/>
      <c r="JJ334"/>
      <c r="JK334"/>
      <c r="JL334"/>
      <c r="JM334"/>
      <c r="JN334"/>
      <c r="JO334"/>
      <c r="JP334"/>
      <c r="JQ334"/>
      <c r="JR334"/>
      <c r="JS334"/>
      <c r="JT334"/>
      <c r="JU334"/>
      <c r="JV334"/>
      <c r="JW334"/>
      <c r="JX334"/>
      <c r="JY334"/>
      <c r="JZ334"/>
      <c r="KA334"/>
      <c r="KB334"/>
      <c r="KC334"/>
      <c r="KD334"/>
      <c r="KE334"/>
      <c r="KF334"/>
      <c r="KG334"/>
      <c r="KH334"/>
      <c r="KI334"/>
      <c r="KJ334"/>
      <c r="KK334"/>
      <c r="KL334"/>
      <c r="KM334"/>
      <c r="KN334"/>
      <c r="KO334"/>
      <c r="KP334"/>
      <c r="KQ334"/>
      <c r="KR334"/>
      <c r="KS334"/>
      <c r="KT334"/>
      <c r="KU334"/>
      <c r="KV334"/>
      <c r="KW334"/>
      <c r="KX334"/>
      <c r="KY334"/>
      <c r="KZ334"/>
      <c r="LA334"/>
      <c r="LB334"/>
      <c r="LC334"/>
      <c r="LD334"/>
      <c r="LE334"/>
      <c r="LF334"/>
      <c r="LG334"/>
      <c r="LH334"/>
      <c r="LI334"/>
      <c r="LJ334"/>
      <c r="LK334"/>
      <c r="LL334"/>
      <c r="LM334"/>
      <c r="LN334"/>
      <c r="LO334"/>
      <c r="LP334"/>
      <c r="LQ334"/>
      <c r="LR334"/>
      <c r="LS334"/>
      <c r="LT334"/>
      <c r="LU334"/>
      <c r="LV334"/>
      <c r="LW334"/>
      <c r="LX334"/>
      <c r="LY334"/>
      <c r="LZ334"/>
      <c r="MA334"/>
      <c r="MB334"/>
      <c r="MC334"/>
      <c r="MD334"/>
      <c r="ME334"/>
      <c r="MF334"/>
      <c r="MG334"/>
      <c r="MH334"/>
      <c r="MI334"/>
      <c r="MJ334"/>
      <c r="MK334"/>
      <c r="ML334"/>
      <c r="MM334"/>
      <c r="MN334"/>
      <c r="MO334"/>
      <c r="MP334"/>
      <c r="MQ334"/>
      <c r="MR334"/>
      <c r="MS334"/>
      <c r="MT334"/>
      <c r="MU334"/>
      <c r="MV334"/>
      <c r="MW334"/>
      <c r="MX334"/>
      <c r="MY334"/>
      <c r="MZ334"/>
      <c r="NA334"/>
      <c r="NB334"/>
      <c r="NC334"/>
      <c r="ND334"/>
      <c r="NE334"/>
      <c r="NF334"/>
      <c r="NG334"/>
      <c r="NH334"/>
      <c r="NI334"/>
      <c r="NJ334"/>
      <c r="NK334"/>
      <c r="NL334"/>
      <c r="NM334"/>
      <c r="NN334"/>
      <c r="NO334"/>
      <c r="NP334"/>
      <c r="NQ334"/>
      <c r="NR334"/>
      <c r="NS334"/>
      <c r="NT334"/>
      <c r="NU334"/>
      <c r="NV334"/>
      <c r="NW334"/>
      <c r="NX334"/>
      <c r="NY334"/>
      <c r="NZ334"/>
      <c r="OA334"/>
      <c r="OB334"/>
      <c r="OC334"/>
      <c r="OD334"/>
      <c r="OE334"/>
      <c r="OF334"/>
      <c r="OG334"/>
      <c r="OH334"/>
      <c r="OI334"/>
      <c r="OJ334"/>
      <c r="OK334"/>
      <c r="OL334"/>
      <c r="OM334"/>
      <c r="ON334"/>
      <c r="OO334"/>
      <c r="OP334"/>
      <c r="OQ334"/>
      <c r="OR334"/>
      <c r="OS334"/>
      <c r="OT334"/>
      <c r="OU334"/>
      <c r="OV334"/>
      <c r="OW334"/>
      <c r="OX334"/>
      <c r="OY334"/>
      <c r="OZ334"/>
      <c r="PA334"/>
      <c r="PB334"/>
      <c r="PC334"/>
      <c r="PD334"/>
      <c r="PE334"/>
      <c r="PF334"/>
      <c r="PG334"/>
      <c r="PH334"/>
      <c r="PI334"/>
      <c r="PJ334"/>
      <c r="PK334"/>
      <c r="PL334"/>
      <c r="PM334"/>
      <c r="PN334"/>
      <c r="PO334"/>
      <c r="PP334"/>
      <c r="PQ334"/>
      <c r="PR334"/>
      <c r="PS334"/>
      <c r="PT334"/>
      <c r="PU334"/>
      <c r="PV334"/>
      <c r="PW334"/>
      <c r="PX334"/>
      <c r="PY334"/>
      <c r="PZ334"/>
      <c r="QA334"/>
      <c r="QB334"/>
      <c r="QC334"/>
      <c r="QD334"/>
      <c r="QE334"/>
      <c r="QF334"/>
      <c r="QG334"/>
      <c r="QH334"/>
      <c r="QI334"/>
      <c r="QJ334"/>
      <c r="QK334"/>
      <c r="QL334"/>
      <c r="QM334"/>
      <c r="QN334"/>
      <c r="QO334"/>
      <c r="QP334"/>
      <c r="QQ334"/>
      <c r="QR334"/>
      <c r="QS334"/>
      <c r="QT334"/>
      <c r="QU334"/>
      <c r="QV334"/>
      <c r="QW334"/>
      <c r="QX334"/>
      <c r="QY334"/>
      <c r="QZ334"/>
      <c r="RA334"/>
      <c r="RB334"/>
      <c r="RC334"/>
      <c r="RD334"/>
      <c r="RE334"/>
      <c r="RF334"/>
      <c r="RG334"/>
      <c r="RH334"/>
      <c r="RI334"/>
      <c r="RJ334"/>
      <c r="RK334"/>
      <c r="RL334"/>
      <c r="RM334"/>
      <c r="RN334"/>
      <c r="RO334"/>
      <c r="RP334"/>
      <c r="RQ334"/>
      <c r="RR334"/>
      <c r="RS334"/>
      <c r="RT334"/>
      <c r="RU334"/>
      <c r="RV334"/>
      <c r="RW334"/>
      <c r="RX334"/>
      <c r="RY334"/>
      <c r="RZ334"/>
      <c r="SA334"/>
      <c r="SB334"/>
      <c r="SC334"/>
      <c r="SD334"/>
      <c r="SE334"/>
      <c r="SF334"/>
      <c r="SG334"/>
      <c r="SH334"/>
      <c r="SI334"/>
      <c r="SJ334"/>
      <c r="SK334"/>
      <c r="SL334"/>
      <c r="SM334"/>
      <c r="SN334"/>
      <c r="SO334"/>
      <c r="SP334"/>
      <c r="SQ334"/>
      <c r="SR334"/>
      <c r="SS334"/>
      <c r="ST334"/>
      <c r="SU334"/>
      <c r="SV334"/>
      <c r="SW334"/>
      <c r="SX334"/>
      <c r="SY334"/>
      <c r="SZ334"/>
      <c r="TA334"/>
      <c r="TB334"/>
      <c r="TC334"/>
      <c r="TD334"/>
      <c r="TE334"/>
      <c r="TF334"/>
      <c r="TG334"/>
      <c r="TH334"/>
      <c r="TI334"/>
      <c r="TJ334"/>
      <c r="TK334"/>
      <c r="TL334"/>
      <c r="TM334"/>
      <c r="TN334"/>
      <c r="TO334"/>
      <c r="TP334"/>
      <c r="TQ334"/>
      <c r="TR334"/>
      <c r="TS334"/>
      <c r="TT334"/>
      <c r="TU334"/>
      <c r="TV334"/>
      <c r="TW334"/>
      <c r="TX334"/>
      <c r="TY334"/>
      <c r="TZ334"/>
      <c r="UA334"/>
      <c r="UB334"/>
      <c r="UC334"/>
      <c r="UD334"/>
      <c r="UE334"/>
      <c r="UF334"/>
      <c r="UG334"/>
      <c r="UH334"/>
      <c r="UI334"/>
      <c r="UJ334"/>
      <c r="UK334"/>
      <c r="UL334"/>
      <c r="UM334"/>
      <c r="UN334"/>
      <c r="UO334"/>
      <c r="UP334"/>
      <c r="UQ334"/>
      <c r="UR334"/>
      <c r="US334"/>
      <c r="UT334"/>
      <c r="UU334"/>
      <c r="UV334"/>
      <c r="UW334"/>
      <c r="UX334"/>
      <c r="UY334"/>
      <c r="UZ334"/>
      <c r="VA334"/>
      <c r="VB334"/>
      <c r="VC334"/>
      <c r="VD334"/>
      <c r="VE334"/>
      <c r="VF334"/>
      <c r="VG334"/>
      <c r="VH334"/>
      <c r="VI334"/>
      <c r="VJ334"/>
      <c r="VK334"/>
      <c r="VL334"/>
      <c r="VM334"/>
      <c r="VN334"/>
      <c r="VO334"/>
      <c r="VP334"/>
      <c r="VQ334"/>
      <c r="VR334"/>
      <c r="VS334"/>
      <c r="VT334"/>
      <c r="VU334"/>
      <c r="VV334"/>
      <c r="VW334"/>
      <c r="VX334"/>
      <c r="VY334"/>
      <c r="VZ334"/>
      <c r="WA334"/>
      <c r="WB334"/>
      <c r="WC334"/>
      <c r="WD334"/>
      <c r="WE334"/>
      <c r="WF334"/>
      <c r="WG334"/>
      <c r="WH334"/>
      <c r="WI334"/>
      <c r="WJ334"/>
      <c r="WK334"/>
      <c r="WL334"/>
      <c r="WM334"/>
      <c r="WN334"/>
      <c r="WO334"/>
      <c r="WP334"/>
      <c r="WQ334"/>
      <c r="WR334"/>
      <c r="WS334"/>
      <c r="WT334"/>
      <c r="WU334"/>
      <c r="WV334"/>
      <c r="WW334"/>
      <c r="WX334"/>
      <c r="WY334"/>
      <c r="WZ334"/>
      <c r="XA334"/>
      <c r="XB334"/>
      <c r="XC334"/>
      <c r="XD334"/>
      <c r="XE334"/>
      <c r="XF334"/>
      <c r="XG334"/>
      <c r="XH334"/>
      <c r="XI334"/>
      <c r="XJ334"/>
      <c r="XK334"/>
      <c r="XL334"/>
      <c r="XM334"/>
      <c r="XN334"/>
      <c r="XO334"/>
      <c r="XP334"/>
      <c r="XQ334"/>
      <c r="XR334"/>
      <c r="XS334"/>
      <c r="XT334"/>
      <c r="XU334"/>
      <c r="XV334"/>
      <c r="XW334"/>
      <c r="XX334"/>
      <c r="XY334"/>
      <c r="XZ334"/>
      <c r="YA334"/>
      <c r="YB334"/>
      <c r="YC334"/>
      <c r="YD334"/>
      <c r="YE334"/>
      <c r="YF334"/>
      <c r="YG334"/>
      <c r="YH334"/>
      <c r="YI334"/>
      <c r="YJ334"/>
      <c r="YK334"/>
      <c r="YL334"/>
      <c r="YM334"/>
      <c r="YN334"/>
      <c r="YO334"/>
      <c r="YP334"/>
      <c r="YQ334"/>
      <c r="YR334"/>
      <c r="YS334"/>
      <c r="YT334"/>
      <c r="YU334"/>
      <c r="YV334"/>
      <c r="YW334"/>
      <c r="YX334"/>
      <c r="YY334"/>
      <c r="YZ334"/>
      <c r="ZA334"/>
      <c r="ZB334"/>
      <c r="ZC334"/>
      <c r="ZD334"/>
      <c r="ZE334"/>
      <c r="ZF334"/>
      <c r="ZG334"/>
      <c r="ZH334"/>
      <c r="ZI334"/>
      <c r="ZJ334"/>
      <c r="ZK334"/>
      <c r="ZL334"/>
      <c r="ZM334"/>
      <c r="ZN334"/>
      <c r="ZO334"/>
      <c r="ZP334"/>
      <c r="ZQ334"/>
      <c r="ZR334"/>
      <c r="ZS334"/>
      <c r="ZT334"/>
      <c r="ZU334"/>
      <c r="ZV334"/>
      <c r="ZW334"/>
      <c r="ZX334"/>
      <c r="ZY334"/>
      <c r="ZZ334" s="52"/>
      <c r="AAA334" s="192"/>
      <c r="AAD334" s="90"/>
      <c r="AAE334" s="519">
        <f t="shared" ref="AAE334:AAE339" si="277">IF(S.Fee.Involved="N",0,1)</f>
        <v>0</v>
      </c>
      <c r="AAF334" s="90" t="s">
        <v>0</v>
      </c>
      <c r="AAG334" s="73">
        <f t="shared" ref="AAG334:AAG340" si="278">S.Fee.BANNER.Begin</f>
        <v>0</v>
      </c>
      <c r="AAH334" s="73">
        <f>G334</f>
        <v>0</v>
      </c>
      <c r="AAI334" s="72"/>
      <c r="AAJ334" s="72"/>
      <c r="AAK334" s="92" t="str">
        <f>"* devlopes Fee Approval Packet resources: "&amp;S.Staff.Fiscal&amp;" and team "</f>
        <v xml:space="preserve">* devlopes Fee Approval Packet resources: Robin and team </v>
      </c>
      <c r="AAL334" s="90"/>
    </row>
    <row r="335" spans="1:715" s="23" customFormat="1" ht="15.75" hidden="1" customHeight="1" outlineLevel="1">
      <c r="A335" s="171"/>
      <c r="B335" s="633" t="s">
        <v>248</v>
      </c>
      <c r="C335" s="272"/>
      <c r="D335" s="265"/>
      <c r="E335" s="266"/>
      <c r="F335" s="267"/>
      <c r="G335" s="268"/>
      <c r="H335" s="269"/>
      <c r="I335" s="244"/>
      <c r="J335" s="193"/>
      <c r="K335" s="46"/>
      <c r="L335" s="46"/>
      <c r="M335" s="46"/>
      <c r="N335" s="46"/>
      <c r="O335" s="46"/>
      <c r="P335" s="46"/>
      <c r="Q335" s="46"/>
      <c r="R335" s="46"/>
      <c r="S335" s="46"/>
      <c r="T335" s="46"/>
      <c r="U335" s="46"/>
      <c r="V335" s="46"/>
      <c r="W335" s="46"/>
      <c r="X335" s="46"/>
      <c r="Y335" s="46"/>
      <c r="Z335" s="46"/>
      <c r="AA335" s="46"/>
      <c r="AB335" s="46"/>
      <c r="AC335" s="46"/>
      <c r="AD335" s="46"/>
      <c r="AE335" s="46"/>
      <c r="AF335" s="46"/>
      <c r="AG335" s="46"/>
      <c r="AH335" s="46"/>
      <c r="AI335" s="46"/>
      <c r="AJ335" s="46"/>
      <c r="AK335" s="46"/>
      <c r="AL335" s="46"/>
      <c r="AM335" s="46"/>
      <c r="AN335" s="46"/>
      <c r="AO335" s="46"/>
      <c r="AP335" s="46"/>
      <c r="AQ335" s="46"/>
      <c r="AR335" s="46"/>
      <c r="AS335" s="46"/>
      <c r="AT335" s="46"/>
      <c r="AU335" s="46"/>
      <c r="AV335" s="46"/>
      <c r="AW335" s="46"/>
      <c r="AX335" s="46"/>
      <c r="AY335" s="46"/>
      <c r="AZ335" s="46"/>
      <c r="BA335" s="46"/>
      <c r="BB335" s="46"/>
      <c r="BC335" s="46"/>
      <c r="BD335" s="46"/>
      <c r="BE335" s="46"/>
      <c r="BF335" s="46"/>
      <c r="BG335" s="46"/>
      <c r="BH335" s="46"/>
      <c r="BI335" s="46"/>
      <c r="BJ335" s="46"/>
      <c r="BK335" s="46"/>
      <c r="BL335" s="46"/>
      <c r="BM335" s="46"/>
      <c r="BN335" s="46"/>
      <c r="BO335" s="46"/>
      <c r="BP335" s="46"/>
      <c r="BQ335" s="46"/>
      <c r="BR335" s="46"/>
      <c r="BS335" s="46"/>
      <c r="BT335" s="46"/>
      <c r="BU335" s="46"/>
      <c r="BV335" s="46"/>
      <c r="BW335" s="46"/>
      <c r="BX335" s="46"/>
      <c r="BY335" s="46"/>
      <c r="BZ335" s="46"/>
      <c r="CA335" s="46"/>
      <c r="CB335" s="46"/>
      <c r="CC335" s="46"/>
      <c r="CD335" s="46"/>
      <c r="CE335" s="46"/>
      <c r="CF335" s="46"/>
      <c r="CG335" s="46"/>
      <c r="CH335" s="46"/>
      <c r="CI335" s="46"/>
      <c r="CJ335" s="46"/>
      <c r="CK335" s="46"/>
      <c r="CL335" s="46"/>
      <c r="CM335" s="46"/>
      <c r="CN335" s="46"/>
      <c r="CO335" s="46"/>
      <c r="CP335" s="46"/>
      <c r="CQ335" s="46"/>
      <c r="CR335" s="46"/>
      <c r="CS335" s="46"/>
      <c r="CT335" s="46"/>
      <c r="CU335" s="46"/>
      <c r="CV335" s="46"/>
      <c r="CW335" s="46"/>
      <c r="CX335" s="46"/>
      <c r="CY335" s="46"/>
      <c r="CZ335" s="46"/>
      <c r="DA335" s="46"/>
      <c r="DB335" s="46"/>
      <c r="DC335" s="46"/>
      <c r="DD335" s="46"/>
      <c r="DE335" s="46"/>
      <c r="DF335" s="46"/>
      <c r="DG335" s="46"/>
      <c r="DH335" s="46"/>
      <c r="DI335" s="46"/>
      <c r="DJ335" s="46"/>
      <c r="DK335" s="46"/>
      <c r="DL335" s="46"/>
      <c r="DM335" s="46"/>
      <c r="DN335" s="46"/>
      <c r="DO335" s="46"/>
      <c r="DP335" s="46"/>
      <c r="DQ335"/>
      <c r="DR335"/>
      <c r="DS335"/>
      <c r="DT335"/>
      <c r="DU335"/>
      <c r="DV335"/>
      <c r="DW335"/>
      <c r="DX335"/>
      <c r="DY335"/>
      <c r="DZ335"/>
      <c r="EA335"/>
      <c r="EB335"/>
      <c r="EC335"/>
      <c r="ED335"/>
      <c r="EE335"/>
      <c r="EF335"/>
      <c r="EG335"/>
      <c r="EH335"/>
      <c r="EI335"/>
      <c r="EJ335"/>
      <c r="EK335"/>
      <c r="EL335"/>
      <c r="EM335"/>
      <c r="EN335"/>
      <c r="EO335"/>
      <c r="EP335"/>
      <c r="EQ335"/>
      <c r="ER335"/>
      <c r="ES335"/>
      <c r="ET335"/>
      <c r="EU335"/>
      <c r="EV335"/>
      <c r="EW335"/>
      <c r="EX335"/>
      <c r="EY335"/>
      <c r="EZ335"/>
      <c r="FA335"/>
      <c r="FB335"/>
      <c r="FC335"/>
      <c r="FD335"/>
      <c r="FE335"/>
      <c r="FF335"/>
      <c r="FG335"/>
      <c r="FH335"/>
      <c r="FI335"/>
      <c r="FJ335"/>
      <c r="FK335"/>
      <c r="FL335"/>
      <c r="FM335"/>
      <c r="FN335"/>
      <c r="FO335"/>
      <c r="FP335"/>
      <c r="FQ335"/>
      <c r="FR335"/>
      <c r="FS335"/>
      <c r="FT335"/>
      <c r="FU335"/>
      <c r="FV335"/>
      <c r="FW335"/>
      <c r="FX335"/>
      <c r="FY335"/>
      <c r="FZ335"/>
      <c r="GA335"/>
      <c r="GB335"/>
      <c r="GC335"/>
      <c r="GD335"/>
      <c r="GE335"/>
      <c r="GF335"/>
      <c r="GG335"/>
      <c r="GH335"/>
      <c r="GI335"/>
      <c r="GJ335"/>
      <c r="GK335"/>
      <c r="GL335"/>
      <c r="GM335"/>
      <c r="GN335"/>
      <c r="GO335"/>
      <c r="GP335"/>
      <c r="GQ335"/>
      <c r="GR335"/>
      <c r="GS335"/>
      <c r="GT335"/>
      <c r="GU335"/>
      <c r="GV335"/>
      <c r="GW335"/>
      <c r="GX335"/>
      <c r="GY335"/>
      <c r="GZ335"/>
      <c r="HA335"/>
      <c r="HB335"/>
      <c r="HC335"/>
      <c r="HD335"/>
      <c r="HE335"/>
      <c r="HF335"/>
      <c r="HG335"/>
      <c r="HH335"/>
      <c r="HI335"/>
      <c r="HJ335"/>
      <c r="HK335"/>
      <c r="HL335"/>
      <c r="HM335"/>
      <c r="HN335"/>
      <c r="HO335"/>
      <c r="HP335"/>
      <c r="HQ335"/>
      <c r="HR335"/>
      <c r="HS335"/>
      <c r="HT335"/>
      <c r="HU335"/>
      <c r="HV335"/>
      <c r="HW335"/>
      <c r="HX335"/>
      <c r="HY335"/>
      <c r="HZ335"/>
      <c r="IA335"/>
      <c r="IB335"/>
      <c r="IC335"/>
      <c r="ID335"/>
      <c r="IE335"/>
      <c r="IF335"/>
      <c r="IG335"/>
      <c r="IH335"/>
      <c r="II335"/>
      <c r="IJ335"/>
      <c r="IK335"/>
      <c r="IL335"/>
      <c r="IM335"/>
      <c r="IN335"/>
      <c r="IO335"/>
      <c r="IP335"/>
      <c r="IQ335"/>
      <c r="IR335"/>
      <c r="IS335"/>
      <c r="IT335"/>
      <c r="IU335"/>
      <c r="IV335"/>
      <c r="IW335"/>
      <c r="IX335"/>
      <c r="IY335"/>
      <c r="IZ335"/>
      <c r="JA335"/>
      <c r="JB335"/>
      <c r="JC335"/>
      <c r="JD335"/>
      <c r="JE335"/>
      <c r="JF335"/>
      <c r="JG335"/>
      <c r="JH335"/>
      <c r="JI335"/>
      <c r="JJ335"/>
      <c r="JK335"/>
      <c r="JL335"/>
      <c r="JM335"/>
      <c r="JN335"/>
      <c r="JO335"/>
      <c r="JP335"/>
      <c r="JQ335"/>
      <c r="JR335"/>
      <c r="JS335"/>
      <c r="JT335"/>
      <c r="JU335"/>
      <c r="JV335"/>
      <c r="JW335"/>
      <c r="JX335"/>
      <c r="JY335"/>
      <c r="JZ335"/>
      <c r="KA335"/>
      <c r="KB335"/>
      <c r="KC335"/>
      <c r="KD335"/>
      <c r="KE335"/>
      <c r="KF335"/>
      <c r="KG335"/>
      <c r="KH335"/>
      <c r="KI335"/>
      <c r="KJ335"/>
      <c r="KK335"/>
      <c r="KL335"/>
      <c r="KM335"/>
      <c r="KN335"/>
      <c r="KO335"/>
      <c r="KP335"/>
      <c r="KQ335"/>
      <c r="KR335"/>
      <c r="KS335"/>
      <c r="KT335"/>
      <c r="KU335"/>
      <c r="KV335"/>
      <c r="KW335"/>
      <c r="KX335"/>
      <c r="KY335"/>
      <c r="KZ335"/>
      <c r="LA335"/>
      <c r="LB335"/>
      <c r="LC335"/>
      <c r="LD335"/>
      <c r="LE335"/>
      <c r="LF335"/>
      <c r="LG335"/>
      <c r="LH335"/>
      <c r="LI335"/>
      <c r="LJ335"/>
      <c r="LK335"/>
      <c r="LL335"/>
      <c r="LM335"/>
      <c r="LN335"/>
      <c r="LO335"/>
      <c r="LP335"/>
      <c r="LQ335"/>
      <c r="LR335"/>
      <c r="LS335"/>
      <c r="LT335"/>
      <c r="LU335"/>
      <c r="LV335"/>
      <c r="LW335"/>
      <c r="LX335"/>
      <c r="LY335"/>
      <c r="LZ335"/>
      <c r="MA335"/>
      <c r="MB335"/>
      <c r="MC335"/>
      <c r="MD335"/>
      <c r="ME335"/>
      <c r="MF335"/>
      <c r="MG335"/>
      <c r="MH335"/>
      <c r="MI335"/>
      <c r="MJ335"/>
      <c r="MK335"/>
      <c r="ML335"/>
      <c r="MM335"/>
      <c r="MN335"/>
      <c r="MO335"/>
      <c r="MP335"/>
      <c r="MQ335"/>
      <c r="MR335"/>
      <c r="MS335"/>
      <c r="MT335"/>
      <c r="MU335"/>
      <c r="MV335"/>
      <c r="MW335"/>
      <c r="MX335"/>
      <c r="MY335"/>
      <c r="MZ335"/>
      <c r="NA335"/>
      <c r="NB335"/>
      <c r="NC335"/>
      <c r="ND335"/>
      <c r="NE335"/>
      <c r="NF335"/>
      <c r="NG335"/>
      <c r="NH335"/>
      <c r="NI335"/>
      <c r="NJ335"/>
      <c r="NK335"/>
      <c r="NL335"/>
      <c r="NM335"/>
      <c r="NN335"/>
      <c r="NO335"/>
      <c r="NP335"/>
      <c r="NQ335"/>
      <c r="NR335"/>
      <c r="NS335"/>
      <c r="NT335"/>
      <c r="NU335"/>
      <c r="NV335"/>
      <c r="NW335"/>
      <c r="NX335"/>
      <c r="NY335"/>
      <c r="NZ335"/>
      <c r="OA335"/>
      <c r="OB335"/>
      <c r="OC335"/>
      <c r="OD335"/>
      <c r="OE335"/>
      <c r="OF335"/>
      <c r="OG335"/>
      <c r="OH335"/>
      <c r="OI335"/>
      <c r="OJ335"/>
      <c r="OK335"/>
      <c r="OL335"/>
      <c r="OM335"/>
      <c r="ON335"/>
      <c r="OO335"/>
      <c r="OP335"/>
      <c r="OQ335"/>
      <c r="OR335"/>
      <c r="OS335"/>
      <c r="OT335"/>
      <c r="OU335"/>
      <c r="OV335"/>
      <c r="OW335"/>
      <c r="OX335"/>
      <c r="OY335"/>
      <c r="OZ335"/>
      <c r="PA335"/>
      <c r="PB335"/>
      <c r="PC335"/>
      <c r="PD335"/>
      <c r="PE335"/>
      <c r="PF335"/>
      <c r="PG335"/>
      <c r="PH335"/>
      <c r="PI335"/>
      <c r="PJ335"/>
      <c r="PK335"/>
      <c r="PL335"/>
      <c r="PM335"/>
      <c r="PN335"/>
      <c r="PO335"/>
      <c r="PP335"/>
      <c r="PQ335"/>
      <c r="PR335"/>
      <c r="PS335"/>
      <c r="PT335"/>
      <c r="PU335"/>
      <c r="PV335"/>
      <c r="PW335"/>
      <c r="PX335"/>
      <c r="PY335"/>
      <c r="PZ335"/>
      <c r="QA335"/>
      <c r="QB335"/>
      <c r="QC335"/>
      <c r="QD335"/>
      <c r="QE335"/>
      <c r="QF335"/>
      <c r="QG335"/>
      <c r="QH335"/>
      <c r="QI335"/>
      <c r="QJ335"/>
      <c r="QK335"/>
      <c r="QL335"/>
      <c r="QM335"/>
      <c r="QN335"/>
      <c r="QO335"/>
      <c r="QP335"/>
      <c r="QQ335"/>
      <c r="QR335"/>
      <c r="QS335"/>
      <c r="QT335"/>
      <c r="QU335"/>
      <c r="QV335"/>
      <c r="QW335"/>
      <c r="QX335"/>
      <c r="QY335"/>
      <c r="QZ335"/>
      <c r="RA335"/>
      <c r="RB335"/>
      <c r="RC335"/>
      <c r="RD335"/>
      <c r="RE335"/>
      <c r="RF335"/>
      <c r="RG335"/>
      <c r="RH335"/>
      <c r="RI335"/>
      <c r="RJ335"/>
      <c r="RK335"/>
      <c r="RL335"/>
      <c r="RM335"/>
      <c r="RN335"/>
      <c r="RO335"/>
      <c r="RP335"/>
      <c r="RQ335"/>
      <c r="RR335"/>
      <c r="RS335"/>
      <c r="RT335"/>
      <c r="RU335"/>
      <c r="RV335"/>
      <c r="RW335"/>
      <c r="RX335"/>
      <c r="RY335"/>
      <c r="RZ335"/>
      <c r="SA335"/>
      <c r="SB335"/>
      <c r="SC335"/>
      <c r="SD335"/>
      <c r="SE335"/>
      <c r="SF335"/>
      <c r="SG335"/>
      <c r="SH335"/>
      <c r="SI335"/>
      <c r="SJ335"/>
      <c r="SK335"/>
      <c r="SL335"/>
      <c r="SM335"/>
      <c r="SN335"/>
      <c r="SO335"/>
      <c r="SP335"/>
      <c r="SQ335"/>
      <c r="SR335"/>
      <c r="SS335"/>
      <c r="ST335"/>
      <c r="SU335"/>
      <c r="SV335"/>
      <c r="SW335"/>
      <c r="SX335"/>
      <c r="SY335"/>
      <c r="SZ335"/>
      <c r="TA335"/>
      <c r="TB335"/>
      <c r="TC335"/>
      <c r="TD335"/>
      <c r="TE335"/>
      <c r="TF335"/>
      <c r="TG335"/>
      <c r="TH335"/>
      <c r="TI335"/>
      <c r="TJ335"/>
      <c r="TK335"/>
      <c r="TL335"/>
      <c r="TM335"/>
      <c r="TN335"/>
      <c r="TO335"/>
      <c r="TP335"/>
      <c r="TQ335"/>
      <c r="TR335"/>
      <c r="TS335"/>
      <c r="TT335"/>
      <c r="TU335"/>
      <c r="TV335"/>
      <c r="TW335"/>
      <c r="TX335"/>
      <c r="TY335"/>
      <c r="TZ335"/>
      <c r="UA335"/>
      <c r="UB335"/>
      <c r="UC335"/>
      <c r="UD335"/>
      <c r="UE335"/>
      <c r="UF335"/>
      <c r="UG335"/>
      <c r="UH335"/>
      <c r="UI335"/>
      <c r="UJ335"/>
      <c r="UK335"/>
      <c r="UL335"/>
      <c r="UM335"/>
      <c r="UN335"/>
      <c r="UO335"/>
      <c r="UP335"/>
      <c r="UQ335"/>
      <c r="UR335"/>
      <c r="US335"/>
      <c r="UT335"/>
      <c r="UU335"/>
      <c r="UV335"/>
      <c r="UW335"/>
      <c r="UX335"/>
      <c r="UY335"/>
      <c r="UZ335"/>
      <c r="VA335"/>
      <c r="VB335"/>
      <c r="VC335"/>
      <c r="VD335"/>
      <c r="VE335"/>
      <c r="VF335"/>
      <c r="VG335"/>
      <c r="VH335"/>
      <c r="VI335"/>
      <c r="VJ335"/>
      <c r="VK335"/>
      <c r="VL335"/>
      <c r="VM335"/>
      <c r="VN335"/>
      <c r="VO335"/>
      <c r="VP335"/>
      <c r="VQ335"/>
      <c r="VR335"/>
      <c r="VS335"/>
      <c r="VT335"/>
      <c r="VU335"/>
      <c r="VV335"/>
      <c r="VW335"/>
      <c r="VX335"/>
      <c r="VY335"/>
      <c r="VZ335"/>
      <c r="WA335"/>
      <c r="WB335"/>
      <c r="WC335"/>
      <c r="WD335"/>
      <c r="WE335"/>
      <c r="WF335"/>
      <c r="WG335"/>
      <c r="WH335"/>
      <c r="WI335"/>
      <c r="WJ335"/>
      <c r="WK335"/>
      <c r="WL335"/>
      <c r="WM335"/>
      <c r="WN335"/>
      <c r="WO335"/>
      <c r="WP335"/>
      <c r="WQ335"/>
      <c r="WR335"/>
      <c r="WS335"/>
      <c r="WT335"/>
      <c r="WU335"/>
      <c r="WV335"/>
      <c r="WW335"/>
      <c r="WX335"/>
      <c r="WY335"/>
      <c r="WZ335"/>
      <c r="XA335"/>
      <c r="XB335"/>
      <c r="XC335"/>
      <c r="XD335"/>
      <c r="XE335"/>
      <c r="XF335"/>
      <c r="XG335"/>
      <c r="XH335"/>
      <c r="XI335"/>
      <c r="XJ335"/>
      <c r="XK335"/>
      <c r="XL335"/>
      <c r="XM335"/>
      <c r="XN335"/>
      <c r="XO335"/>
      <c r="XP335"/>
      <c r="XQ335"/>
      <c r="XR335"/>
      <c r="XS335"/>
      <c r="XT335"/>
      <c r="XU335"/>
      <c r="XV335"/>
      <c r="XW335"/>
      <c r="XX335"/>
      <c r="XY335"/>
      <c r="XZ335"/>
      <c r="YA335"/>
      <c r="YB335"/>
      <c r="YC335"/>
      <c r="YD335"/>
      <c r="YE335"/>
      <c r="YF335"/>
      <c r="YG335"/>
      <c r="YH335"/>
      <c r="YI335"/>
      <c r="YJ335"/>
      <c r="YK335"/>
      <c r="YL335"/>
      <c r="YM335"/>
      <c r="YN335"/>
      <c r="YO335"/>
      <c r="YP335"/>
      <c r="YQ335"/>
      <c r="YR335"/>
      <c r="YS335"/>
      <c r="YT335"/>
      <c r="YU335"/>
      <c r="YV335"/>
      <c r="YW335"/>
      <c r="YX335"/>
      <c r="YY335"/>
      <c r="YZ335"/>
      <c r="ZA335"/>
      <c r="ZB335"/>
      <c r="ZC335"/>
      <c r="ZD335"/>
      <c r="ZE335"/>
      <c r="ZF335"/>
      <c r="ZG335"/>
      <c r="ZH335"/>
      <c r="ZI335"/>
      <c r="ZJ335"/>
      <c r="ZK335"/>
      <c r="ZL335"/>
      <c r="ZM335"/>
      <c r="ZN335"/>
      <c r="ZO335"/>
      <c r="ZP335"/>
      <c r="ZQ335"/>
      <c r="ZR335"/>
      <c r="ZS335"/>
      <c r="ZT335"/>
      <c r="ZU335"/>
      <c r="ZV335"/>
      <c r="ZW335"/>
      <c r="ZX335"/>
      <c r="ZY335"/>
      <c r="ZZ335" s="52"/>
      <c r="AAA335" s="192"/>
      <c r="AAD335" s="90"/>
      <c r="AAE335" s="519">
        <f t="shared" si="277"/>
        <v>0</v>
      </c>
      <c r="AAF335" s="190" t="s">
        <v>52</v>
      </c>
      <c r="AAG335" s="71"/>
      <c r="AAH335" s="71"/>
      <c r="AAI335" s="72"/>
      <c r="AAJ335" s="55"/>
      <c r="AAK335" s="79"/>
      <c r="AAL335" s="90"/>
    </row>
    <row r="336" spans="1:715" s="23" customFormat="1" ht="15.75" hidden="1" customHeight="1" outlineLevel="1">
      <c r="A336" s="171"/>
      <c r="B336" s="634" t="str">
        <f t="shared" ref="B336:B340" si="279">AAK336</f>
        <v xml:space="preserve"> blank row</v>
      </c>
      <c r="C336" s="358" t="s">
        <v>0</v>
      </c>
      <c r="D336" s="380"/>
      <c r="E336" s="349">
        <f t="shared" ref="E336" si="280">NETWORKDAYS(G336,H336,S.DDL_DEQClosed)</f>
        <v>0</v>
      </c>
      <c r="F336" s="457">
        <f t="shared" ref="F336:F344" ca="1" si="281">IF(YEAR(H336)&gt;2000,NETWORKDAYS(TODAY(),H336,S.DDL_DEQClosed),0)</f>
        <v>0</v>
      </c>
      <c r="G336" s="343">
        <f t="shared" ref="G336:H339" si="282">AAG336</f>
        <v>0</v>
      </c>
      <c r="H336" s="343">
        <f t="shared" si="282"/>
        <v>0</v>
      </c>
      <c r="I336" s="245"/>
      <c r="J336" s="194"/>
      <c r="K336" s="49"/>
      <c r="L336" s="49"/>
      <c r="M336" s="49"/>
      <c r="N336" s="49"/>
      <c r="O336" s="49"/>
      <c r="P336" s="49"/>
      <c r="Q336" s="49"/>
      <c r="R336" s="49"/>
      <c r="S336" s="49"/>
      <c r="T336" s="49"/>
      <c r="U336" s="49"/>
      <c r="V336" s="49"/>
      <c r="W336" s="49"/>
      <c r="X336" s="49"/>
      <c r="Y336" s="49"/>
      <c r="Z336" s="49"/>
      <c r="AA336" s="49"/>
      <c r="AB336" s="49"/>
      <c r="AC336" s="49"/>
      <c r="AD336" s="49"/>
      <c r="AE336" s="49"/>
      <c r="AF336" s="49"/>
      <c r="AG336" s="49"/>
      <c r="AH336" s="49"/>
      <c r="AI336" s="49"/>
      <c r="AJ336" s="49"/>
      <c r="AK336" s="49"/>
      <c r="AL336" s="49"/>
      <c r="AM336" s="49"/>
      <c r="AN336" s="49"/>
      <c r="AO336" s="49"/>
      <c r="AP336" s="49"/>
      <c r="AQ336" s="49"/>
      <c r="AR336" s="49"/>
      <c r="AS336" s="49"/>
      <c r="AT336" s="49"/>
      <c r="AU336" s="49"/>
      <c r="AV336" s="49"/>
      <c r="AW336" s="49"/>
      <c r="AX336" s="49"/>
      <c r="AY336" s="49"/>
      <c r="AZ336" s="49"/>
      <c r="BA336" s="49"/>
      <c r="BB336" s="49"/>
      <c r="BC336" s="49"/>
      <c r="BD336" s="49"/>
      <c r="BE336" s="49"/>
      <c r="BF336" s="49"/>
      <c r="BG336" s="49"/>
      <c r="BH336" s="49"/>
      <c r="BI336" s="49"/>
      <c r="BJ336" s="49"/>
      <c r="BK336" s="49"/>
      <c r="BL336" s="49"/>
      <c r="BM336" s="49"/>
      <c r="BN336" s="49"/>
      <c r="BO336" s="49"/>
      <c r="BP336" s="49"/>
      <c r="BQ336" s="49"/>
      <c r="BR336" s="49"/>
      <c r="BS336" s="49"/>
      <c r="BT336" s="49"/>
      <c r="BU336" s="49"/>
      <c r="BV336" s="49"/>
      <c r="BW336" s="49"/>
      <c r="BX336" s="49"/>
      <c r="BY336" s="49"/>
      <c r="BZ336" s="49"/>
      <c r="CA336" s="49"/>
      <c r="CB336" s="49"/>
      <c r="CC336" s="49"/>
      <c r="CD336" s="49"/>
      <c r="CE336" s="49"/>
      <c r="CF336" s="49"/>
      <c r="CG336" s="49"/>
      <c r="CH336" s="49"/>
      <c r="CI336" s="49"/>
      <c r="CJ336" s="49"/>
      <c r="CK336" s="49"/>
      <c r="CL336" s="49"/>
      <c r="CM336" s="49"/>
      <c r="CN336" s="49"/>
      <c r="CO336" s="49"/>
      <c r="CP336" s="49"/>
      <c r="CQ336" s="49"/>
      <c r="CR336" s="49"/>
      <c r="CS336" s="49"/>
      <c r="CT336" s="49"/>
      <c r="CU336" s="49"/>
      <c r="CV336" s="49"/>
      <c r="CW336" s="49"/>
      <c r="CX336" s="49"/>
      <c r="CY336" s="49"/>
      <c r="CZ336" s="49"/>
      <c r="DA336" s="49"/>
      <c r="DB336" s="49"/>
      <c r="DC336" s="49"/>
      <c r="DD336" s="49"/>
      <c r="DE336" s="49"/>
      <c r="DF336" s="49"/>
      <c r="DG336" s="49"/>
      <c r="DH336" s="49"/>
      <c r="DI336" s="49"/>
      <c r="DJ336" s="49"/>
      <c r="DK336" s="49"/>
      <c r="DL336" s="49"/>
      <c r="DM336" s="49"/>
      <c r="DN336" s="49"/>
      <c r="DO336" s="49"/>
      <c r="DP336" s="49"/>
      <c r="DQ336"/>
      <c r="DR336"/>
      <c r="DS336"/>
      <c r="DT336"/>
      <c r="DU336"/>
      <c r="DV336"/>
      <c r="DW336"/>
      <c r="DX336"/>
      <c r="DY336"/>
      <c r="DZ336"/>
      <c r="EA336"/>
      <c r="EB336"/>
      <c r="EC336"/>
      <c r="ED336"/>
      <c r="EE336"/>
      <c r="EF336"/>
      <c r="EG336"/>
      <c r="EH336"/>
      <c r="EI336"/>
      <c r="EJ336"/>
      <c r="EK336"/>
      <c r="EL336"/>
      <c r="EM336"/>
      <c r="EN336"/>
      <c r="EO336"/>
      <c r="EP336"/>
      <c r="EQ336"/>
      <c r="ER336"/>
      <c r="ES336"/>
      <c r="ET336"/>
      <c r="EU336"/>
      <c r="EV336"/>
      <c r="EW336"/>
      <c r="EX336"/>
      <c r="EY336"/>
      <c r="EZ336"/>
      <c r="FA336"/>
      <c r="FB336"/>
      <c r="FC336"/>
      <c r="FD336"/>
      <c r="FE336"/>
      <c r="FF336"/>
      <c r="FG336"/>
      <c r="FH336"/>
      <c r="FI336"/>
      <c r="FJ336"/>
      <c r="FK336"/>
      <c r="FL336"/>
      <c r="FM336"/>
      <c r="FN336"/>
      <c r="FO336"/>
      <c r="FP336"/>
      <c r="FQ336"/>
      <c r="FR336"/>
      <c r="FS336"/>
      <c r="FT336"/>
      <c r="FU336"/>
      <c r="FV336"/>
      <c r="FW336"/>
      <c r="FX336"/>
      <c r="FY336"/>
      <c r="FZ336"/>
      <c r="GA336"/>
      <c r="GB336"/>
      <c r="GC336"/>
      <c r="GD336"/>
      <c r="GE336"/>
      <c r="GF336"/>
      <c r="GG336"/>
      <c r="GH336"/>
      <c r="GI336"/>
      <c r="GJ336"/>
      <c r="GK336"/>
      <c r="GL336"/>
      <c r="GM336"/>
      <c r="GN336"/>
      <c r="GO336"/>
      <c r="GP336"/>
      <c r="GQ336"/>
      <c r="GR336"/>
      <c r="GS336"/>
      <c r="GT336"/>
      <c r="GU336"/>
      <c r="GV336"/>
      <c r="GW336"/>
      <c r="GX336"/>
      <c r="GY336"/>
      <c r="GZ336"/>
      <c r="HA336"/>
      <c r="HB336"/>
      <c r="HC336"/>
      <c r="HD336"/>
      <c r="HE336"/>
      <c r="HF336"/>
      <c r="HG336"/>
      <c r="HH336"/>
      <c r="HI336"/>
      <c r="HJ336"/>
      <c r="HK336"/>
      <c r="HL336"/>
      <c r="HM336"/>
      <c r="HN336"/>
      <c r="HO336"/>
      <c r="HP336"/>
      <c r="HQ336"/>
      <c r="HR336"/>
      <c r="HS336"/>
      <c r="HT336"/>
      <c r="HU336"/>
      <c r="HV336"/>
      <c r="HW336"/>
      <c r="HX336"/>
      <c r="HY336"/>
      <c r="HZ336"/>
      <c r="IA336"/>
      <c r="IB336"/>
      <c r="IC336"/>
      <c r="ID336"/>
      <c r="IE336"/>
      <c r="IF336"/>
      <c r="IG336"/>
      <c r="IH336"/>
      <c r="II336"/>
      <c r="IJ336"/>
      <c r="IK336"/>
      <c r="IL336"/>
      <c r="IM336"/>
      <c r="IN336"/>
      <c r="IO336"/>
      <c r="IP336"/>
      <c r="IQ336"/>
      <c r="IR336"/>
      <c r="IS336"/>
      <c r="IT336"/>
      <c r="IU336"/>
      <c r="IV336"/>
      <c r="IW336"/>
      <c r="IX336"/>
      <c r="IY336"/>
      <c r="IZ336"/>
      <c r="JA336"/>
      <c r="JB336"/>
      <c r="JC336"/>
      <c r="JD336"/>
      <c r="JE336"/>
      <c r="JF336"/>
      <c r="JG336"/>
      <c r="JH336"/>
      <c r="JI336"/>
      <c r="JJ336"/>
      <c r="JK336"/>
      <c r="JL336"/>
      <c r="JM336"/>
      <c r="JN336"/>
      <c r="JO336"/>
      <c r="JP336"/>
      <c r="JQ336"/>
      <c r="JR336"/>
      <c r="JS336"/>
      <c r="JT336"/>
      <c r="JU336"/>
      <c r="JV336"/>
      <c r="JW336"/>
      <c r="JX336"/>
      <c r="JY336"/>
      <c r="JZ336"/>
      <c r="KA336"/>
      <c r="KB336"/>
      <c r="KC336"/>
      <c r="KD336"/>
      <c r="KE336"/>
      <c r="KF336"/>
      <c r="KG336"/>
      <c r="KH336"/>
      <c r="KI336"/>
      <c r="KJ336"/>
      <c r="KK336"/>
      <c r="KL336"/>
      <c r="KM336"/>
      <c r="KN336"/>
      <c r="KO336"/>
      <c r="KP336"/>
      <c r="KQ336"/>
      <c r="KR336"/>
      <c r="KS336"/>
      <c r="KT336"/>
      <c r="KU336"/>
      <c r="KV336"/>
      <c r="KW336"/>
      <c r="KX336"/>
      <c r="KY336"/>
      <c r="KZ336"/>
      <c r="LA336"/>
      <c r="LB336"/>
      <c r="LC336"/>
      <c r="LD336"/>
      <c r="LE336"/>
      <c r="LF336"/>
      <c r="LG336"/>
      <c r="LH336"/>
      <c r="LI336"/>
      <c r="LJ336"/>
      <c r="LK336"/>
      <c r="LL336"/>
      <c r="LM336"/>
      <c r="LN336"/>
      <c r="LO336"/>
      <c r="LP336"/>
      <c r="LQ336"/>
      <c r="LR336"/>
      <c r="LS336"/>
      <c r="LT336"/>
      <c r="LU336"/>
      <c r="LV336"/>
      <c r="LW336"/>
      <c r="LX336"/>
      <c r="LY336"/>
      <c r="LZ336"/>
      <c r="MA336"/>
      <c r="MB336"/>
      <c r="MC336"/>
      <c r="MD336"/>
      <c r="ME336"/>
      <c r="MF336"/>
      <c r="MG336"/>
      <c r="MH336"/>
      <c r="MI336"/>
      <c r="MJ336"/>
      <c r="MK336"/>
      <c r="ML336"/>
      <c r="MM336"/>
      <c r="MN336"/>
      <c r="MO336"/>
      <c r="MP336"/>
      <c r="MQ336"/>
      <c r="MR336"/>
      <c r="MS336"/>
      <c r="MT336"/>
      <c r="MU336"/>
      <c r="MV336"/>
      <c r="MW336"/>
      <c r="MX336"/>
      <c r="MY336"/>
      <c r="MZ336"/>
      <c r="NA336"/>
      <c r="NB336"/>
      <c r="NC336"/>
      <c r="ND336"/>
      <c r="NE336"/>
      <c r="NF336"/>
      <c r="NG336"/>
      <c r="NH336"/>
      <c r="NI336"/>
      <c r="NJ336"/>
      <c r="NK336"/>
      <c r="NL336"/>
      <c r="NM336"/>
      <c r="NN336"/>
      <c r="NO336"/>
      <c r="NP336"/>
      <c r="NQ336"/>
      <c r="NR336"/>
      <c r="NS336"/>
      <c r="NT336"/>
      <c r="NU336"/>
      <c r="NV336"/>
      <c r="NW336"/>
      <c r="NX336"/>
      <c r="NY336"/>
      <c r="NZ336"/>
      <c r="OA336"/>
      <c r="OB336"/>
      <c r="OC336"/>
      <c r="OD336"/>
      <c r="OE336"/>
      <c r="OF336"/>
      <c r="OG336"/>
      <c r="OH336"/>
      <c r="OI336"/>
      <c r="OJ336"/>
      <c r="OK336"/>
      <c r="OL336"/>
      <c r="OM336"/>
      <c r="ON336"/>
      <c r="OO336"/>
      <c r="OP336"/>
      <c r="OQ336"/>
      <c r="OR336"/>
      <c r="OS336"/>
      <c r="OT336"/>
      <c r="OU336"/>
      <c r="OV336"/>
      <c r="OW336"/>
      <c r="OX336"/>
      <c r="OY336"/>
      <c r="OZ336"/>
      <c r="PA336"/>
      <c r="PB336"/>
      <c r="PC336"/>
      <c r="PD336"/>
      <c r="PE336"/>
      <c r="PF336"/>
      <c r="PG336"/>
      <c r="PH336"/>
      <c r="PI336"/>
      <c r="PJ336"/>
      <c r="PK336"/>
      <c r="PL336"/>
      <c r="PM336"/>
      <c r="PN336"/>
      <c r="PO336"/>
      <c r="PP336"/>
      <c r="PQ336"/>
      <c r="PR336"/>
      <c r="PS336"/>
      <c r="PT336"/>
      <c r="PU336"/>
      <c r="PV336"/>
      <c r="PW336"/>
      <c r="PX336"/>
      <c r="PY336"/>
      <c r="PZ336"/>
      <c r="QA336"/>
      <c r="QB336"/>
      <c r="QC336"/>
      <c r="QD336"/>
      <c r="QE336"/>
      <c r="QF336"/>
      <c r="QG336"/>
      <c r="QH336"/>
      <c r="QI336"/>
      <c r="QJ336"/>
      <c r="QK336"/>
      <c r="QL336"/>
      <c r="QM336"/>
      <c r="QN336"/>
      <c r="QO336"/>
      <c r="QP336"/>
      <c r="QQ336"/>
      <c r="QR336"/>
      <c r="QS336"/>
      <c r="QT336"/>
      <c r="QU336"/>
      <c r="QV336"/>
      <c r="QW336"/>
      <c r="QX336"/>
      <c r="QY336"/>
      <c r="QZ336"/>
      <c r="RA336"/>
      <c r="RB336"/>
      <c r="RC336"/>
      <c r="RD336"/>
      <c r="RE336"/>
      <c r="RF336"/>
      <c r="RG336"/>
      <c r="RH336"/>
      <c r="RI336"/>
      <c r="RJ336"/>
      <c r="RK336"/>
      <c r="RL336"/>
      <c r="RM336"/>
      <c r="RN336"/>
      <c r="RO336"/>
      <c r="RP336"/>
      <c r="RQ336"/>
      <c r="RR336"/>
      <c r="RS336"/>
      <c r="RT336"/>
      <c r="RU336"/>
      <c r="RV336"/>
      <c r="RW336"/>
      <c r="RX336"/>
      <c r="RY336"/>
      <c r="RZ336"/>
      <c r="SA336"/>
      <c r="SB336"/>
      <c r="SC336"/>
      <c r="SD336"/>
      <c r="SE336"/>
      <c r="SF336"/>
      <c r="SG336"/>
      <c r="SH336"/>
      <c r="SI336"/>
      <c r="SJ336"/>
      <c r="SK336"/>
      <c r="SL336"/>
      <c r="SM336"/>
      <c r="SN336"/>
      <c r="SO336"/>
      <c r="SP336"/>
      <c r="SQ336"/>
      <c r="SR336"/>
      <c r="SS336"/>
      <c r="ST336"/>
      <c r="SU336"/>
      <c r="SV336"/>
      <c r="SW336"/>
      <c r="SX336"/>
      <c r="SY336"/>
      <c r="SZ336"/>
      <c r="TA336"/>
      <c r="TB336"/>
      <c r="TC336"/>
      <c r="TD336"/>
      <c r="TE336"/>
      <c r="TF336"/>
      <c r="TG336"/>
      <c r="TH336"/>
      <c r="TI336"/>
      <c r="TJ336"/>
      <c r="TK336"/>
      <c r="TL336"/>
      <c r="TM336"/>
      <c r="TN336"/>
      <c r="TO336"/>
      <c r="TP336"/>
      <c r="TQ336"/>
      <c r="TR336"/>
      <c r="TS336"/>
      <c r="TT336"/>
      <c r="TU336"/>
      <c r="TV336"/>
      <c r="TW336"/>
      <c r="TX336"/>
      <c r="TY336"/>
      <c r="TZ336"/>
      <c r="UA336"/>
      <c r="UB336"/>
      <c r="UC336"/>
      <c r="UD336"/>
      <c r="UE336"/>
      <c r="UF336"/>
      <c r="UG336"/>
      <c r="UH336"/>
      <c r="UI336"/>
      <c r="UJ336"/>
      <c r="UK336"/>
      <c r="UL336"/>
      <c r="UM336"/>
      <c r="UN336"/>
      <c r="UO336"/>
      <c r="UP336"/>
      <c r="UQ336"/>
      <c r="UR336"/>
      <c r="US336"/>
      <c r="UT336"/>
      <c r="UU336"/>
      <c r="UV336"/>
      <c r="UW336"/>
      <c r="UX336"/>
      <c r="UY336"/>
      <c r="UZ336"/>
      <c r="VA336"/>
      <c r="VB336"/>
      <c r="VC336"/>
      <c r="VD336"/>
      <c r="VE336"/>
      <c r="VF336"/>
      <c r="VG336"/>
      <c r="VH336"/>
      <c r="VI336"/>
      <c r="VJ336"/>
      <c r="VK336"/>
      <c r="VL336"/>
      <c r="VM336"/>
      <c r="VN336"/>
      <c r="VO336"/>
      <c r="VP336"/>
      <c r="VQ336"/>
      <c r="VR336"/>
      <c r="VS336"/>
      <c r="VT336"/>
      <c r="VU336"/>
      <c r="VV336"/>
      <c r="VW336"/>
      <c r="VX336"/>
      <c r="VY336"/>
      <c r="VZ336"/>
      <c r="WA336"/>
      <c r="WB336"/>
      <c r="WC336"/>
      <c r="WD336"/>
      <c r="WE336"/>
      <c r="WF336"/>
      <c r="WG336"/>
      <c r="WH336"/>
      <c r="WI336"/>
      <c r="WJ336"/>
      <c r="WK336"/>
      <c r="WL336"/>
      <c r="WM336"/>
      <c r="WN336"/>
      <c r="WO336"/>
      <c r="WP336"/>
      <c r="WQ336"/>
      <c r="WR336"/>
      <c r="WS336"/>
      <c r="WT336"/>
      <c r="WU336"/>
      <c r="WV336"/>
      <c r="WW336"/>
      <c r="WX336"/>
      <c r="WY336"/>
      <c r="WZ336"/>
      <c r="XA336"/>
      <c r="XB336"/>
      <c r="XC336"/>
      <c r="XD336"/>
      <c r="XE336"/>
      <c r="XF336"/>
      <c r="XG336"/>
      <c r="XH336"/>
      <c r="XI336"/>
      <c r="XJ336"/>
      <c r="XK336"/>
      <c r="XL336"/>
      <c r="XM336"/>
      <c r="XN336"/>
      <c r="XO336"/>
      <c r="XP336"/>
      <c r="XQ336"/>
      <c r="XR336"/>
      <c r="XS336"/>
      <c r="XT336"/>
      <c r="XU336"/>
      <c r="XV336"/>
      <c r="XW336"/>
      <c r="XX336"/>
      <c r="XY336"/>
      <c r="XZ336"/>
      <c r="YA336"/>
      <c r="YB336"/>
      <c r="YC336"/>
      <c r="YD336"/>
      <c r="YE336"/>
      <c r="YF336"/>
      <c r="YG336"/>
      <c r="YH336"/>
      <c r="YI336"/>
      <c r="YJ336"/>
      <c r="YK336"/>
      <c r="YL336"/>
      <c r="YM336"/>
      <c r="YN336"/>
      <c r="YO336"/>
      <c r="YP336"/>
      <c r="YQ336"/>
      <c r="YR336"/>
      <c r="YS336"/>
      <c r="YT336"/>
      <c r="YU336"/>
      <c r="YV336"/>
      <c r="YW336"/>
      <c r="YX336"/>
      <c r="YY336"/>
      <c r="YZ336"/>
      <c r="ZA336"/>
      <c r="ZB336"/>
      <c r="ZC336"/>
      <c r="ZD336"/>
      <c r="ZE336"/>
      <c r="ZF336"/>
      <c r="ZG336"/>
      <c r="ZH336"/>
      <c r="ZI336"/>
      <c r="ZJ336"/>
      <c r="ZK336"/>
      <c r="ZL336"/>
      <c r="ZM336"/>
      <c r="ZN336"/>
      <c r="ZO336"/>
      <c r="ZP336"/>
      <c r="ZQ336"/>
      <c r="ZR336"/>
      <c r="ZS336"/>
      <c r="ZT336"/>
      <c r="ZU336"/>
      <c r="ZV336"/>
      <c r="ZW336"/>
      <c r="ZX336"/>
      <c r="ZY336"/>
      <c r="ZZ336" s="52"/>
      <c r="AAA336" s="192"/>
      <c r="AAB336"/>
      <c r="AAC336"/>
      <c r="AAD336" s="90"/>
      <c r="AAE336" s="519">
        <f t="shared" si="277"/>
        <v>0</v>
      </c>
      <c r="AAF336" s="72"/>
      <c r="AAG336" s="73">
        <f t="shared" si="278"/>
        <v>0</v>
      </c>
      <c r="AAH336" s="73">
        <f t="shared" ref="AAH336:AAH341" si="283">S.Fee.BANNER.End</f>
        <v>0</v>
      </c>
      <c r="AAI336" s="72"/>
      <c r="AAJ336" s="72"/>
      <c r="AAK336" s="80" t="str">
        <f>IF(S.Fee.DASApprovalRequired="Y","a. FEE.ANALYSIS (blank in folder 3)",IF(S.Fee.Involved="Y","a. FEE.ANALYSIS (blank in folder 3)"," blank row"))</f>
        <v xml:space="preserve"> blank row</v>
      </c>
      <c r="AAL336" s="90"/>
    </row>
    <row r="337" spans="1:715" s="23" customFormat="1" ht="15.75" hidden="1" customHeight="1" outlineLevel="1">
      <c r="A337" s="171"/>
      <c r="B337" s="634" t="str">
        <f t="shared" si="279"/>
        <v xml:space="preserve">  blank row</v>
      </c>
      <c r="C337" s="358" t="s">
        <v>0</v>
      </c>
      <c r="D337" s="380"/>
      <c r="E337" s="349">
        <f t="shared" ref="E337:E338" si="284">NETWORKDAYS(G337,H337,S.DDL_DEQClosed)</f>
        <v>0</v>
      </c>
      <c r="F337" s="457">
        <f t="shared" ca="1" si="281"/>
        <v>0</v>
      </c>
      <c r="G337" s="343">
        <f t="shared" si="282"/>
        <v>0</v>
      </c>
      <c r="H337" s="343">
        <f t="shared" si="282"/>
        <v>0</v>
      </c>
      <c r="I337" s="245"/>
      <c r="J337" s="194"/>
      <c r="K337" s="49"/>
      <c r="L337" s="49"/>
      <c r="M337" s="49"/>
      <c r="N337" s="49"/>
      <c r="O337" s="49"/>
      <c r="P337" s="49"/>
      <c r="Q337" s="49"/>
      <c r="R337" s="49"/>
      <c r="S337" s="49"/>
      <c r="T337" s="49"/>
      <c r="U337" s="49"/>
      <c r="V337" s="49"/>
      <c r="W337" s="49"/>
      <c r="X337" s="49"/>
      <c r="Y337" s="49"/>
      <c r="Z337" s="49"/>
      <c r="AA337" s="49"/>
      <c r="AB337" s="49"/>
      <c r="AC337" s="49"/>
      <c r="AD337" s="49"/>
      <c r="AE337" s="49"/>
      <c r="AF337" s="49"/>
      <c r="AG337" s="49"/>
      <c r="AH337" s="49"/>
      <c r="AI337" s="49"/>
      <c r="AJ337" s="49"/>
      <c r="AK337" s="49"/>
      <c r="AL337" s="49"/>
      <c r="AM337" s="49"/>
      <c r="AN337" s="49"/>
      <c r="AO337" s="49"/>
      <c r="AP337" s="49"/>
      <c r="AQ337" s="49"/>
      <c r="AR337" s="49"/>
      <c r="AS337" s="49"/>
      <c r="AT337" s="49"/>
      <c r="AU337" s="49"/>
      <c r="AV337" s="49"/>
      <c r="AW337" s="49"/>
      <c r="AX337" s="49"/>
      <c r="AY337" s="49"/>
      <c r="AZ337" s="49"/>
      <c r="BA337" s="49"/>
      <c r="BB337" s="49"/>
      <c r="BC337" s="49"/>
      <c r="BD337" s="49"/>
      <c r="BE337" s="49"/>
      <c r="BF337" s="49"/>
      <c r="BG337" s="49"/>
      <c r="BH337" s="49"/>
      <c r="BI337" s="49"/>
      <c r="BJ337" s="49"/>
      <c r="BK337" s="49"/>
      <c r="BL337" s="49"/>
      <c r="BM337" s="49"/>
      <c r="BN337" s="49"/>
      <c r="BO337" s="49"/>
      <c r="BP337" s="49"/>
      <c r="BQ337" s="49"/>
      <c r="BR337" s="49"/>
      <c r="BS337" s="49"/>
      <c r="BT337" s="49"/>
      <c r="BU337" s="49"/>
      <c r="BV337" s="49"/>
      <c r="BW337" s="49"/>
      <c r="BX337" s="49"/>
      <c r="BY337" s="49"/>
      <c r="BZ337" s="49"/>
      <c r="CA337" s="49"/>
      <c r="CB337" s="49"/>
      <c r="CC337" s="49"/>
      <c r="CD337" s="49"/>
      <c r="CE337" s="49"/>
      <c r="CF337" s="49"/>
      <c r="CG337" s="49"/>
      <c r="CH337" s="49"/>
      <c r="CI337" s="49"/>
      <c r="CJ337" s="49"/>
      <c r="CK337" s="49"/>
      <c r="CL337" s="49"/>
      <c r="CM337" s="49"/>
      <c r="CN337" s="49"/>
      <c r="CO337" s="49"/>
      <c r="CP337" s="49"/>
      <c r="CQ337" s="49"/>
      <c r="CR337" s="49"/>
      <c r="CS337" s="49"/>
      <c r="CT337" s="49"/>
      <c r="CU337" s="49"/>
      <c r="CV337" s="49"/>
      <c r="CW337" s="49"/>
      <c r="CX337" s="49"/>
      <c r="CY337" s="49"/>
      <c r="CZ337" s="49"/>
      <c r="DA337" s="49"/>
      <c r="DB337" s="49"/>
      <c r="DC337" s="49"/>
      <c r="DD337" s="49"/>
      <c r="DE337" s="49"/>
      <c r="DF337" s="49"/>
      <c r="DG337" s="49"/>
      <c r="DH337" s="49"/>
      <c r="DI337" s="49"/>
      <c r="DJ337" s="49"/>
      <c r="DK337" s="49"/>
      <c r="DL337" s="49"/>
      <c r="DM337" s="49"/>
      <c r="DN337" s="49"/>
      <c r="DO337" s="49"/>
      <c r="DP337" s="49"/>
      <c r="DQ337"/>
      <c r="DR337"/>
      <c r="DS337"/>
      <c r="DT337"/>
      <c r="DU337"/>
      <c r="DV337"/>
      <c r="DW337"/>
      <c r="DX337"/>
      <c r="DY337"/>
      <c r="DZ337"/>
      <c r="EA337"/>
      <c r="EB337"/>
      <c r="EC337"/>
      <c r="ED337"/>
      <c r="EE337"/>
      <c r="EF337"/>
      <c r="EG337"/>
      <c r="EH337"/>
      <c r="EI337"/>
      <c r="EJ337"/>
      <c r="EK337"/>
      <c r="EL337"/>
      <c r="EM337"/>
      <c r="EN337"/>
      <c r="EO337"/>
      <c r="EP337"/>
      <c r="EQ337"/>
      <c r="ER337"/>
      <c r="ES337"/>
      <c r="ET337"/>
      <c r="EU337"/>
      <c r="EV337"/>
      <c r="EW337"/>
      <c r="EX337"/>
      <c r="EY337"/>
      <c r="EZ337"/>
      <c r="FA337"/>
      <c r="FB337"/>
      <c r="FC337"/>
      <c r="FD337"/>
      <c r="FE337"/>
      <c r="FF337"/>
      <c r="FG337"/>
      <c r="FH337"/>
      <c r="FI337"/>
      <c r="FJ337"/>
      <c r="FK337"/>
      <c r="FL337"/>
      <c r="FM337"/>
      <c r="FN337"/>
      <c r="FO337"/>
      <c r="FP337"/>
      <c r="FQ337"/>
      <c r="FR337"/>
      <c r="FS337"/>
      <c r="FT337"/>
      <c r="FU337"/>
      <c r="FV337"/>
      <c r="FW337"/>
      <c r="FX337"/>
      <c r="FY337"/>
      <c r="FZ337"/>
      <c r="GA337"/>
      <c r="GB337"/>
      <c r="GC337"/>
      <c r="GD337"/>
      <c r="GE337"/>
      <c r="GF337"/>
      <c r="GG337"/>
      <c r="GH337"/>
      <c r="GI337"/>
      <c r="GJ337"/>
      <c r="GK337"/>
      <c r="GL337"/>
      <c r="GM337"/>
      <c r="GN337"/>
      <c r="GO337"/>
      <c r="GP337"/>
      <c r="GQ337"/>
      <c r="GR337"/>
      <c r="GS337"/>
      <c r="GT337"/>
      <c r="GU337"/>
      <c r="GV337"/>
      <c r="GW337"/>
      <c r="GX337"/>
      <c r="GY337"/>
      <c r="GZ337"/>
      <c r="HA337"/>
      <c r="HB337"/>
      <c r="HC337"/>
      <c r="HD337"/>
      <c r="HE337"/>
      <c r="HF337"/>
      <c r="HG337"/>
      <c r="HH337"/>
      <c r="HI337"/>
      <c r="HJ337"/>
      <c r="HK337"/>
      <c r="HL337"/>
      <c r="HM337"/>
      <c r="HN337"/>
      <c r="HO337"/>
      <c r="HP337"/>
      <c r="HQ337"/>
      <c r="HR337"/>
      <c r="HS337"/>
      <c r="HT337"/>
      <c r="HU337"/>
      <c r="HV337"/>
      <c r="HW337"/>
      <c r="HX337"/>
      <c r="HY337"/>
      <c r="HZ337"/>
      <c r="IA337"/>
      <c r="IB337"/>
      <c r="IC337"/>
      <c r="ID337"/>
      <c r="IE337"/>
      <c r="IF337"/>
      <c r="IG337"/>
      <c r="IH337"/>
      <c r="II337"/>
      <c r="IJ337"/>
      <c r="IK337"/>
      <c r="IL337"/>
      <c r="IM337"/>
      <c r="IN337"/>
      <c r="IO337"/>
      <c r="IP337"/>
      <c r="IQ337"/>
      <c r="IR337"/>
      <c r="IS337"/>
      <c r="IT337"/>
      <c r="IU337"/>
      <c r="IV337"/>
      <c r="IW337"/>
      <c r="IX337"/>
      <c r="IY337"/>
      <c r="IZ337"/>
      <c r="JA337"/>
      <c r="JB337"/>
      <c r="JC337"/>
      <c r="JD337"/>
      <c r="JE337"/>
      <c r="JF337"/>
      <c r="JG337"/>
      <c r="JH337"/>
      <c r="JI337"/>
      <c r="JJ337"/>
      <c r="JK337"/>
      <c r="JL337"/>
      <c r="JM337"/>
      <c r="JN337"/>
      <c r="JO337"/>
      <c r="JP337"/>
      <c r="JQ337"/>
      <c r="JR337"/>
      <c r="JS337"/>
      <c r="JT337"/>
      <c r="JU337"/>
      <c r="JV337"/>
      <c r="JW337"/>
      <c r="JX337"/>
      <c r="JY337"/>
      <c r="JZ337"/>
      <c r="KA337"/>
      <c r="KB337"/>
      <c r="KC337"/>
      <c r="KD337"/>
      <c r="KE337"/>
      <c r="KF337"/>
      <c r="KG337"/>
      <c r="KH337"/>
      <c r="KI337"/>
      <c r="KJ337"/>
      <c r="KK337"/>
      <c r="KL337"/>
      <c r="KM337"/>
      <c r="KN337"/>
      <c r="KO337"/>
      <c r="KP337"/>
      <c r="KQ337"/>
      <c r="KR337"/>
      <c r="KS337"/>
      <c r="KT337"/>
      <c r="KU337"/>
      <c r="KV337"/>
      <c r="KW337"/>
      <c r="KX337"/>
      <c r="KY337"/>
      <c r="KZ337"/>
      <c r="LA337"/>
      <c r="LB337"/>
      <c r="LC337"/>
      <c r="LD337"/>
      <c r="LE337"/>
      <c r="LF337"/>
      <c r="LG337"/>
      <c r="LH337"/>
      <c r="LI337"/>
      <c r="LJ337"/>
      <c r="LK337"/>
      <c r="LL337"/>
      <c r="LM337"/>
      <c r="LN337"/>
      <c r="LO337"/>
      <c r="LP337"/>
      <c r="LQ337"/>
      <c r="LR337"/>
      <c r="LS337"/>
      <c r="LT337"/>
      <c r="LU337"/>
      <c r="LV337"/>
      <c r="LW337"/>
      <c r="LX337"/>
      <c r="LY337"/>
      <c r="LZ337"/>
      <c r="MA337"/>
      <c r="MB337"/>
      <c r="MC337"/>
      <c r="MD337"/>
      <c r="ME337"/>
      <c r="MF337"/>
      <c r="MG337"/>
      <c r="MH337"/>
      <c r="MI337"/>
      <c r="MJ337"/>
      <c r="MK337"/>
      <c r="ML337"/>
      <c r="MM337"/>
      <c r="MN337"/>
      <c r="MO337"/>
      <c r="MP337"/>
      <c r="MQ337"/>
      <c r="MR337"/>
      <c r="MS337"/>
      <c r="MT337"/>
      <c r="MU337"/>
      <c r="MV337"/>
      <c r="MW337"/>
      <c r="MX337"/>
      <c r="MY337"/>
      <c r="MZ337"/>
      <c r="NA337"/>
      <c r="NB337"/>
      <c r="NC337"/>
      <c r="ND337"/>
      <c r="NE337"/>
      <c r="NF337"/>
      <c r="NG337"/>
      <c r="NH337"/>
      <c r="NI337"/>
      <c r="NJ337"/>
      <c r="NK337"/>
      <c r="NL337"/>
      <c r="NM337"/>
      <c r="NN337"/>
      <c r="NO337"/>
      <c r="NP337"/>
      <c r="NQ337"/>
      <c r="NR337"/>
      <c r="NS337"/>
      <c r="NT337"/>
      <c r="NU337"/>
      <c r="NV337"/>
      <c r="NW337"/>
      <c r="NX337"/>
      <c r="NY337"/>
      <c r="NZ337"/>
      <c r="OA337"/>
      <c r="OB337"/>
      <c r="OC337"/>
      <c r="OD337"/>
      <c r="OE337"/>
      <c r="OF337"/>
      <c r="OG337"/>
      <c r="OH337"/>
      <c r="OI337"/>
      <c r="OJ337"/>
      <c r="OK337"/>
      <c r="OL337"/>
      <c r="OM337"/>
      <c r="ON337"/>
      <c r="OO337"/>
      <c r="OP337"/>
      <c r="OQ337"/>
      <c r="OR337"/>
      <c r="OS337"/>
      <c r="OT337"/>
      <c r="OU337"/>
      <c r="OV337"/>
      <c r="OW337"/>
      <c r="OX337"/>
      <c r="OY337"/>
      <c r="OZ337"/>
      <c r="PA337"/>
      <c r="PB337"/>
      <c r="PC337"/>
      <c r="PD337"/>
      <c r="PE337"/>
      <c r="PF337"/>
      <c r="PG337"/>
      <c r="PH337"/>
      <c r="PI337"/>
      <c r="PJ337"/>
      <c r="PK337"/>
      <c r="PL337"/>
      <c r="PM337"/>
      <c r="PN337"/>
      <c r="PO337"/>
      <c r="PP337"/>
      <c r="PQ337"/>
      <c r="PR337"/>
      <c r="PS337"/>
      <c r="PT337"/>
      <c r="PU337"/>
      <c r="PV337"/>
      <c r="PW337"/>
      <c r="PX337"/>
      <c r="PY337"/>
      <c r="PZ337"/>
      <c r="QA337"/>
      <c r="QB337"/>
      <c r="QC337"/>
      <c r="QD337"/>
      <c r="QE337"/>
      <c r="QF337"/>
      <c r="QG337"/>
      <c r="QH337"/>
      <c r="QI337"/>
      <c r="QJ337"/>
      <c r="QK337"/>
      <c r="QL337"/>
      <c r="QM337"/>
      <c r="QN337"/>
      <c r="QO337"/>
      <c r="QP337"/>
      <c r="QQ337"/>
      <c r="QR337"/>
      <c r="QS337"/>
      <c r="QT337"/>
      <c r="QU337"/>
      <c r="QV337"/>
      <c r="QW337"/>
      <c r="QX337"/>
      <c r="QY337"/>
      <c r="QZ337"/>
      <c r="RA337"/>
      <c r="RB337"/>
      <c r="RC337"/>
      <c r="RD337"/>
      <c r="RE337"/>
      <c r="RF337"/>
      <c r="RG337"/>
      <c r="RH337"/>
      <c r="RI337"/>
      <c r="RJ337"/>
      <c r="RK337"/>
      <c r="RL337"/>
      <c r="RM337"/>
      <c r="RN337"/>
      <c r="RO337"/>
      <c r="RP337"/>
      <c r="RQ337"/>
      <c r="RR337"/>
      <c r="RS337"/>
      <c r="RT337"/>
      <c r="RU337"/>
      <c r="RV337"/>
      <c r="RW337"/>
      <c r="RX337"/>
      <c r="RY337"/>
      <c r="RZ337"/>
      <c r="SA337"/>
      <c r="SB337"/>
      <c r="SC337"/>
      <c r="SD337"/>
      <c r="SE337"/>
      <c r="SF337"/>
      <c r="SG337"/>
      <c r="SH337"/>
      <c r="SI337"/>
      <c r="SJ337"/>
      <c r="SK337"/>
      <c r="SL337"/>
      <c r="SM337"/>
      <c r="SN337"/>
      <c r="SO337"/>
      <c r="SP337"/>
      <c r="SQ337"/>
      <c r="SR337"/>
      <c r="SS337"/>
      <c r="ST337"/>
      <c r="SU337"/>
      <c r="SV337"/>
      <c r="SW337"/>
      <c r="SX337"/>
      <c r="SY337"/>
      <c r="SZ337"/>
      <c r="TA337"/>
      <c r="TB337"/>
      <c r="TC337"/>
      <c r="TD337"/>
      <c r="TE337"/>
      <c r="TF337"/>
      <c r="TG337"/>
      <c r="TH337"/>
      <c r="TI337"/>
      <c r="TJ337"/>
      <c r="TK337"/>
      <c r="TL337"/>
      <c r="TM337"/>
      <c r="TN337"/>
      <c r="TO337"/>
      <c r="TP337"/>
      <c r="TQ337"/>
      <c r="TR337"/>
      <c r="TS337"/>
      <c r="TT337"/>
      <c r="TU337"/>
      <c r="TV337"/>
      <c r="TW337"/>
      <c r="TX337"/>
      <c r="TY337"/>
      <c r="TZ337"/>
      <c r="UA337"/>
      <c r="UB337"/>
      <c r="UC337"/>
      <c r="UD337"/>
      <c r="UE337"/>
      <c r="UF337"/>
      <c r="UG337"/>
      <c r="UH337"/>
      <c r="UI337"/>
      <c r="UJ337"/>
      <c r="UK337"/>
      <c r="UL337"/>
      <c r="UM337"/>
      <c r="UN337"/>
      <c r="UO337"/>
      <c r="UP337"/>
      <c r="UQ337"/>
      <c r="UR337"/>
      <c r="US337"/>
      <c r="UT337"/>
      <c r="UU337"/>
      <c r="UV337"/>
      <c r="UW337"/>
      <c r="UX337"/>
      <c r="UY337"/>
      <c r="UZ337"/>
      <c r="VA337"/>
      <c r="VB337"/>
      <c r="VC337"/>
      <c r="VD337"/>
      <c r="VE337"/>
      <c r="VF337"/>
      <c r="VG337"/>
      <c r="VH337"/>
      <c r="VI337"/>
      <c r="VJ337"/>
      <c r="VK337"/>
      <c r="VL337"/>
      <c r="VM337"/>
      <c r="VN337"/>
      <c r="VO337"/>
      <c r="VP337"/>
      <c r="VQ337"/>
      <c r="VR337"/>
      <c r="VS337"/>
      <c r="VT337"/>
      <c r="VU337"/>
      <c r="VV337"/>
      <c r="VW337"/>
      <c r="VX337"/>
      <c r="VY337"/>
      <c r="VZ337"/>
      <c r="WA337"/>
      <c r="WB337"/>
      <c r="WC337"/>
      <c r="WD337"/>
      <c r="WE337"/>
      <c r="WF337"/>
      <c r="WG337"/>
      <c r="WH337"/>
      <c r="WI337"/>
      <c r="WJ337"/>
      <c r="WK337"/>
      <c r="WL337"/>
      <c r="WM337"/>
      <c r="WN337"/>
      <c r="WO337"/>
      <c r="WP337"/>
      <c r="WQ337"/>
      <c r="WR337"/>
      <c r="WS337"/>
      <c r="WT337"/>
      <c r="WU337"/>
      <c r="WV337"/>
      <c r="WW337"/>
      <c r="WX337"/>
      <c r="WY337"/>
      <c r="WZ337"/>
      <c r="XA337"/>
      <c r="XB337"/>
      <c r="XC337"/>
      <c r="XD337"/>
      <c r="XE337"/>
      <c r="XF337"/>
      <c r="XG337"/>
      <c r="XH337"/>
      <c r="XI337"/>
      <c r="XJ337"/>
      <c r="XK337"/>
      <c r="XL337"/>
      <c r="XM337"/>
      <c r="XN337"/>
      <c r="XO337"/>
      <c r="XP337"/>
      <c r="XQ337"/>
      <c r="XR337"/>
      <c r="XS337"/>
      <c r="XT337"/>
      <c r="XU337"/>
      <c r="XV337"/>
      <c r="XW337"/>
      <c r="XX337"/>
      <c r="XY337"/>
      <c r="XZ337"/>
      <c r="YA337"/>
      <c r="YB337"/>
      <c r="YC337"/>
      <c r="YD337"/>
      <c r="YE337"/>
      <c r="YF337"/>
      <c r="YG337"/>
      <c r="YH337"/>
      <c r="YI337"/>
      <c r="YJ337"/>
      <c r="YK337"/>
      <c r="YL337"/>
      <c r="YM337"/>
      <c r="YN337"/>
      <c r="YO337"/>
      <c r="YP337"/>
      <c r="YQ337"/>
      <c r="YR337"/>
      <c r="YS337"/>
      <c r="YT337"/>
      <c r="YU337"/>
      <c r="YV337"/>
      <c r="YW337"/>
      <c r="YX337"/>
      <c r="YY337"/>
      <c r="YZ337"/>
      <c r="ZA337"/>
      <c r="ZB337"/>
      <c r="ZC337"/>
      <c r="ZD337"/>
      <c r="ZE337"/>
      <c r="ZF337"/>
      <c r="ZG337"/>
      <c r="ZH337"/>
      <c r="ZI337"/>
      <c r="ZJ337"/>
      <c r="ZK337"/>
      <c r="ZL337"/>
      <c r="ZM337"/>
      <c r="ZN337"/>
      <c r="ZO337"/>
      <c r="ZP337"/>
      <c r="ZQ337"/>
      <c r="ZR337"/>
      <c r="ZS337"/>
      <c r="ZT337"/>
      <c r="ZU337"/>
      <c r="ZV337"/>
      <c r="ZW337"/>
      <c r="ZX337"/>
      <c r="ZY337"/>
      <c r="ZZ337" s="52"/>
      <c r="AAA337" s="192"/>
      <c r="AAD337" s="90"/>
      <c r="AAE337" s="519">
        <f t="shared" si="277"/>
        <v>0</v>
      </c>
      <c r="AAF337" s="72"/>
      <c r="AAG337" s="73">
        <f t="shared" si="278"/>
        <v>0</v>
      </c>
      <c r="AAH337" s="73">
        <f t="shared" si="283"/>
        <v>0</v>
      </c>
      <c r="AAI337" s="72"/>
      <c r="AAJ337" s="72"/>
      <c r="AAK337" s="80" t="str">
        <f>IF(S.Fee.DASApprovalRequired="Y","b. FEE.SUPPORT.DOCS",IF(S.Fee.Involved="Y","b. FEE.SUPPORT.DOCS","  blank row"))</f>
        <v xml:space="preserve">  blank row</v>
      </c>
      <c r="AAL337" s="90"/>
    </row>
    <row r="338" spans="1:715" s="23" customFormat="1" ht="15.75" hidden="1" customHeight="1" outlineLevel="1">
      <c r="A338" s="171"/>
      <c r="B338" s="634" t="str">
        <f t="shared" si="279"/>
        <v xml:space="preserve"> blank line</v>
      </c>
      <c r="C338" s="787" t="str">
        <f>HYPERLINK("http://www.oregon.gov/DAS/CFO/budgetkickoffmeetings/march2012/107bf21_feeapproval.doc","i")</f>
        <v>i</v>
      </c>
      <c r="D338" s="380"/>
      <c r="E338" s="349">
        <f t="shared" si="284"/>
        <v>0</v>
      </c>
      <c r="F338" s="457">
        <f t="shared" ca="1" si="281"/>
        <v>0</v>
      </c>
      <c r="G338" s="343">
        <f t="shared" si="282"/>
        <v>0</v>
      </c>
      <c r="H338" s="343">
        <f t="shared" si="282"/>
        <v>0</v>
      </c>
      <c r="I338" s="245"/>
      <c r="J338" s="194"/>
      <c r="K338" s="49"/>
      <c r="L338" s="49"/>
      <c r="M338" s="49"/>
      <c r="N338" s="49"/>
      <c r="O338" s="49"/>
      <c r="P338" s="49"/>
      <c r="Q338" s="49"/>
      <c r="R338" s="49"/>
      <c r="S338" s="49"/>
      <c r="T338" s="49"/>
      <c r="U338" s="49"/>
      <c r="V338" s="49"/>
      <c r="W338" s="49"/>
      <c r="X338" s="49"/>
      <c r="Y338" s="49"/>
      <c r="Z338" s="49"/>
      <c r="AA338" s="49"/>
      <c r="AB338" s="49"/>
      <c r="AC338" s="49"/>
      <c r="AD338" s="49"/>
      <c r="AE338" s="49"/>
      <c r="AF338" s="49"/>
      <c r="AG338" s="49"/>
      <c r="AH338" s="49"/>
      <c r="AI338" s="49"/>
      <c r="AJ338" s="49"/>
      <c r="AK338" s="49"/>
      <c r="AL338" s="49"/>
      <c r="AM338" s="49"/>
      <c r="AN338" s="49"/>
      <c r="AO338" s="49"/>
      <c r="AP338" s="49"/>
      <c r="AQ338" s="49"/>
      <c r="AR338" s="49"/>
      <c r="AS338" s="49"/>
      <c r="AT338" s="49"/>
      <c r="AU338" s="49"/>
      <c r="AV338" s="49"/>
      <c r="AW338" s="49"/>
      <c r="AX338" s="49"/>
      <c r="AY338" s="49"/>
      <c r="AZ338" s="49"/>
      <c r="BA338" s="49"/>
      <c r="BB338" s="49"/>
      <c r="BC338" s="49"/>
      <c r="BD338" s="49"/>
      <c r="BE338" s="49"/>
      <c r="BF338" s="49"/>
      <c r="BG338" s="49"/>
      <c r="BH338" s="49"/>
      <c r="BI338" s="49"/>
      <c r="BJ338" s="49"/>
      <c r="BK338" s="49"/>
      <c r="BL338" s="49"/>
      <c r="BM338" s="49"/>
      <c r="BN338" s="49"/>
      <c r="BO338" s="49"/>
      <c r="BP338" s="49"/>
      <c r="BQ338" s="49"/>
      <c r="BR338" s="49"/>
      <c r="BS338" s="49"/>
      <c r="BT338" s="49"/>
      <c r="BU338" s="49"/>
      <c r="BV338" s="49"/>
      <c r="BW338" s="49"/>
      <c r="BX338" s="49"/>
      <c r="BY338" s="49"/>
      <c r="BZ338" s="49"/>
      <c r="CA338" s="49"/>
      <c r="CB338" s="49"/>
      <c r="CC338" s="49"/>
      <c r="CD338" s="49"/>
      <c r="CE338" s="49"/>
      <c r="CF338" s="49"/>
      <c r="CG338" s="49"/>
      <c r="CH338" s="49"/>
      <c r="CI338" s="49"/>
      <c r="CJ338" s="49"/>
      <c r="CK338" s="49"/>
      <c r="CL338" s="49"/>
      <c r="CM338" s="49"/>
      <c r="CN338" s="49"/>
      <c r="CO338" s="49"/>
      <c r="CP338" s="49"/>
      <c r="CQ338" s="49"/>
      <c r="CR338" s="49"/>
      <c r="CS338" s="49"/>
      <c r="CT338" s="49"/>
      <c r="CU338" s="49"/>
      <c r="CV338" s="49"/>
      <c r="CW338" s="49"/>
      <c r="CX338" s="49"/>
      <c r="CY338" s="49"/>
      <c r="CZ338" s="49"/>
      <c r="DA338" s="49"/>
      <c r="DB338" s="49"/>
      <c r="DC338" s="49"/>
      <c r="DD338" s="49"/>
      <c r="DE338" s="49"/>
      <c r="DF338" s="49"/>
      <c r="DG338" s="49"/>
      <c r="DH338" s="49"/>
      <c r="DI338" s="49"/>
      <c r="DJ338" s="49"/>
      <c r="DK338" s="49"/>
      <c r="DL338" s="49"/>
      <c r="DM338" s="49"/>
      <c r="DN338" s="49"/>
      <c r="DO338" s="49"/>
      <c r="DP338" s="49"/>
      <c r="DQ338"/>
      <c r="DR338"/>
      <c r="DS338"/>
      <c r="DT338"/>
      <c r="DU338"/>
      <c r="DV338"/>
      <c r="DW338"/>
      <c r="DX338"/>
      <c r="DY338"/>
      <c r="DZ338"/>
      <c r="EA338"/>
      <c r="EB338"/>
      <c r="EC338"/>
      <c r="ED338"/>
      <c r="EE338"/>
      <c r="EF338"/>
      <c r="EG338"/>
      <c r="EH338"/>
      <c r="EI338"/>
      <c r="EJ338"/>
      <c r="EK338"/>
      <c r="EL338"/>
      <c r="EM338"/>
      <c r="EN338"/>
      <c r="EO338"/>
      <c r="EP338"/>
      <c r="EQ338"/>
      <c r="ER338"/>
      <c r="ES338"/>
      <c r="ET338"/>
      <c r="EU338"/>
      <c r="EV338"/>
      <c r="EW338"/>
      <c r="EX338"/>
      <c r="EY338"/>
      <c r="EZ338"/>
      <c r="FA338"/>
      <c r="FB338"/>
      <c r="FC338"/>
      <c r="FD338"/>
      <c r="FE338"/>
      <c r="FF338"/>
      <c r="FG338"/>
      <c r="FH338"/>
      <c r="FI338"/>
      <c r="FJ338"/>
      <c r="FK338"/>
      <c r="FL338"/>
      <c r="FM338"/>
      <c r="FN338"/>
      <c r="FO338"/>
      <c r="FP338"/>
      <c r="FQ338"/>
      <c r="FR338"/>
      <c r="FS338"/>
      <c r="FT338"/>
      <c r="FU338"/>
      <c r="FV338"/>
      <c r="FW338"/>
      <c r="FX338"/>
      <c r="FY338"/>
      <c r="FZ338"/>
      <c r="GA338"/>
      <c r="GB338"/>
      <c r="GC338"/>
      <c r="GD338"/>
      <c r="GE338"/>
      <c r="GF338"/>
      <c r="GG338"/>
      <c r="GH338"/>
      <c r="GI338"/>
      <c r="GJ338"/>
      <c r="GK338"/>
      <c r="GL338"/>
      <c r="GM338"/>
      <c r="GN338"/>
      <c r="GO338"/>
      <c r="GP338"/>
      <c r="GQ338"/>
      <c r="GR338"/>
      <c r="GS338"/>
      <c r="GT338"/>
      <c r="GU338"/>
      <c r="GV338"/>
      <c r="GW338"/>
      <c r="GX338"/>
      <c r="GY338"/>
      <c r="GZ338"/>
      <c r="HA338"/>
      <c r="HB338"/>
      <c r="HC338"/>
      <c r="HD338"/>
      <c r="HE338"/>
      <c r="HF338"/>
      <c r="HG338"/>
      <c r="HH338"/>
      <c r="HI338"/>
      <c r="HJ338"/>
      <c r="HK338"/>
      <c r="HL338"/>
      <c r="HM338"/>
      <c r="HN338"/>
      <c r="HO338"/>
      <c r="HP338"/>
      <c r="HQ338"/>
      <c r="HR338"/>
      <c r="HS338"/>
      <c r="HT338"/>
      <c r="HU338"/>
      <c r="HV338"/>
      <c r="HW338"/>
      <c r="HX338"/>
      <c r="HY338"/>
      <c r="HZ338"/>
      <c r="IA338"/>
      <c r="IB338"/>
      <c r="IC338"/>
      <c r="ID338"/>
      <c r="IE338"/>
      <c r="IF338"/>
      <c r="IG338"/>
      <c r="IH338"/>
      <c r="II338"/>
      <c r="IJ338"/>
      <c r="IK338"/>
      <c r="IL338"/>
      <c r="IM338"/>
      <c r="IN338"/>
      <c r="IO338"/>
      <c r="IP338"/>
      <c r="IQ338"/>
      <c r="IR338"/>
      <c r="IS338"/>
      <c r="IT338"/>
      <c r="IU338"/>
      <c r="IV338"/>
      <c r="IW338"/>
      <c r="IX338"/>
      <c r="IY338"/>
      <c r="IZ338"/>
      <c r="JA338"/>
      <c r="JB338"/>
      <c r="JC338"/>
      <c r="JD338"/>
      <c r="JE338"/>
      <c r="JF338"/>
      <c r="JG338"/>
      <c r="JH338"/>
      <c r="JI338"/>
      <c r="JJ338"/>
      <c r="JK338"/>
      <c r="JL338"/>
      <c r="JM338"/>
      <c r="JN338"/>
      <c r="JO338"/>
      <c r="JP338"/>
      <c r="JQ338"/>
      <c r="JR338"/>
      <c r="JS338"/>
      <c r="JT338"/>
      <c r="JU338"/>
      <c r="JV338"/>
      <c r="JW338"/>
      <c r="JX338"/>
      <c r="JY338"/>
      <c r="JZ338"/>
      <c r="KA338"/>
      <c r="KB338"/>
      <c r="KC338"/>
      <c r="KD338"/>
      <c r="KE338"/>
      <c r="KF338"/>
      <c r="KG338"/>
      <c r="KH338"/>
      <c r="KI338"/>
      <c r="KJ338"/>
      <c r="KK338"/>
      <c r="KL338"/>
      <c r="KM338"/>
      <c r="KN338"/>
      <c r="KO338"/>
      <c r="KP338"/>
      <c r="KQ338"/>
      <c r="KR338"/>
      <c r="KS338"/>
      <c r="KT338"/>
      <c r="KU338"/>
      <c r="KV338"/>
      <c r="KW338"/>
      <c r="KX338"/>
      <c r="KY338"/>
      <c r="KZ338"/>
      <c r="LA338"/>
      <c r="LB338"/>
      <c r="LC338"/>
      <c r="LD338"/>
      <c r="LE338"/>
      <c r="LF338"/>
      <c r="LG338"/>
      <c r="LH338"/>
      <c r="LI338"/>
      <c r="LJ338"/>
      <c r="LK338"/>
      <c r="LL338"/>
      <c r="LM338"/>
      <c r="LN338"/>
      <c r="LO338"/>
      <c r="LP338"/>
      <c r="LQ338"/>
      <c r="LR338"/>
      <c r="LS338"/>
      <c r="LT338"/>
      <c r="LU338"/>
      <c r="LV338"/>
      <c r="LW338"/>
      <c r="LX338"/>
      <c r="LY338"/>
      <c r="LZ338"/>
      <c r="MA338"/>
      <c r="MB338"/>
      <c r="MC338"/>
      <c r="MD338"/>
      <c r="ME338"/>
      <c r="MF338"/>
      <c r="MG338"/>
      <c r="MH338"/>
      <c r="MI338"/>
      <c r="MJ338"/>
      <c r="MK338"/>
      <c r="ML338"/>
      <c r="MM338"/>
      <c r="MN338"/>
      <c r="MO338"/>
      <c r="MP338"/>
      <c r="MQ338"/>
      <c r="MR338"/>
      <c r="MS338"/>
      <c r="MT338"/>
      <c r="MU338"/>
      <c r="MV338"/>
      <c r="MW338"/>
      <c r="MX338"/>
      <c r="MY338"/>
      <c r="MZ338"/>
      <c r="NA338"/>
      <c r="NB338"/>
      <c r="NC338"/>
      <c r="ND338"/>
      <c r="NE338"/>
      <c r="NF338"/>
      <c r="NG338"/>
      <c r="NH338"/>
      <c r="NI338"/>
      <c r="NJ338"/>
      <c r="NK338"/>
      <c r="NL338"/>
      <c r="NM338"/>
      <c r="NN338"/>
      <c r="NO338"/>
      <c r="NP338"/>
      <c r="NQ338"/>
      <c r="NR338"/>
      <c r="NS338"/>
      <c r="NT338"/>
      <c r="NU338"/>
      <c r="NV338"/>
      <c r="NW338"/>
      <c r="NX338"/>
      <c r="NY338"/>
      <c r="NZ338"/>
      <c r="OA338"/>
      <c r="OB338"/>
      <c r="OC338"/>
      <c r="OD338"/>
      <c r="OE338"/>
      <c r="OF338"/>
      <c r="OG338"/>
      <c r="OH338"/>
      <c r="OI338"/>
      <c r="OJ338"/>
      <c r="OK338"/>
      <c r="OL338"/>
      <c r="OM338"/>
      <c r="ON338"/>
      <c r="OO338"/>
      <c r="OP338"/>
      <c r="OQ338"/>
      <c r="OR338"/>
      <c r="OS338"/>
      <c r="OT338"/>
      <c r="OU338"/>
      <c r="OV338"/>
      <c r="OW338"/>
      <c r="OX338"/>
      <c r="OY338"/>
      <c r="OZ338"/>
      <c r="PA338"/>
      <c r="PB338"/>
      <c r="PC338"/>
      <c r="PD338"/>
      <c r="PE338"/>
      <c r="PF338"/>
      <c r="PG338"/>
      <c r="PH338"/>
      <c r="PI338"/>
      <c r="PJ338"/>
      <c r="PK338"/>
      <c r="PL338"/>
      <c r="PM338"/>
      <c r="PN338"/>
      <c r="PO338"/>
      <c r="PP338"/>
      <c r="PQ338"/>
      <c r="PR338"/>
      <c r="PS338"/>
      <c r="PT338"/>
      <c r="PU338"/>
      <c r="PV338"/>
      <c r="PW338"/>
      <c r="PX338"/>
      <c r="PY338"/>
      <c r="PZ338"/>
      <c r="QA338"/>
      <c r="QB338"/>
      <c r="QC338"/>
      <c r="QD338"/>
      <c r="QE338"/>
      <c r="QF338"/>
      <c r="QG338"/>
      <c r="QH338"/>
      <c r="QI338"/>
      <c r="QJ338"/>
      <c r="QK338"/>
      <c r="QL338"/>
      <c r="QM338"/>
      <c r="QN338"/>
      <c r="QO338"/>
      <c r="QP338"/>
      <c r="QQ338"/>
      <c r="QR338"/>
      <c r="QS338"/>
      <c r="QT338"/>
      <c r="QU338"/>
      <c r="QV338"/>
      <c r="QW338"/>
      <c r="QX338"/>
      <c r="QY338"/>
      <c r="QZ338"/>
      <c r="RA338"/>
      <c r="RB338"/>
      <c r="RC338"/>
      <c r="RD338"/>
      <c r="RE338"/>
      <c r="RF338"/>
      <c r="RG338"/>
      <c r="RH338"/>
      <c r="RI338"/>
      <c r="RJ338"/>
      <c r="RK338"/>
      <c r="RL338"/>
      <c r="RM338"/>
      <c r="RN338"/>
      <c r="RO338"/>
      <c r="RP338"/>
      <c r="RQ338"/>
      <c r="RR338"/>
      <c r="RS338"/>
      <c r="RT338"/>
      <c r="RU338"/>
      <c r="RV338"/>
      <c r="RW338"/>
      <c r="RX338"/>
      <c r="RY338"/>
      <c r="RZ338"/>
      <c r="SA338"/>
      <c r="SB338"/>
      <c r="SC338"/>
      <c r="SD338"/>
      <c r="SE338"/>
      <c r="SF338"/>
      <c r="SG338"/>
      <c r="SH338"/>
      <c r="SI338"/>
      <c r="SJ338"/>
      <c r="SK338"/>
      <c r="SL338"/>
      <c r="SM338"/>
      <c r="SN338"/>
      <c r="SO338"/>
      <c r="SP338"/>
      <c r="SQ338"/>
      <c r="SR338"/>
      <c r="SS338"/>
      <c r="ST338"/>
      <c r="SU338"/>
      <c r="SV338"/>
      <c r="SW338"/>
      <c r="SX338"/>
      <c r="SY338"/>
      <c r="SZ338"/>
      <c r="TA338"/>
      <c r="TB338"/>
      <c r="TC338"/>
      <c r="TD338"/>
      <c r="TE338"/>
      <c r="TF338"/>
      <c r="TG338"/>
      <c r="TH338"/>
      <c r="TI338"/>
      <c r="TJ338"/>
      <c r="TK338"/>
      <c r="TL338"/>
      <c r="TM338"/>
      <c r="TN338"/>
      <c r="TO338"/>
      <c r="TP338"/>
      <c r="TQ338"/>
      <c r="TR338"/>
      <c r="TS338"/>
      <c r="TT338"/>
      <c r="TU338"/>
      <c r="TV338"/>
      <c r="TW338"/>
      <c r="TX338"/>
      <c r="TY338"/>
      <c r="TZ338"/>
      <c r="UA338"/>
      <c r="UB338"/>
      <c r="UC338"/>
      <c r="UD338"/>
      <c r="UE338"/>
      <c r="UF338"/>
      <c r="UG338"/>
      <c r="UH338"/>
      <c r="UI338"/>
      <c r="UJ338"/>
      <c r="UK338"/>
      <c r="UL338"/>
      <c r="UM338"/>
      <c r="UN338"/>
      <c r="UO338"/>
      <c r="UP338"/>
      <c r="UQ338"/>
      <c r="UR338"/>
      <c r="US338"/>
      <c r="UT338"/>
      <c r="UU338"/>
      <c r="UV338"/>
      <c r="UW338"/>
      <c r="UX338"/>
      <c r="UY338"/>
      <c r="UZ338"/>
      <c r="VA338"/>
      <c r="VB338"/>
      <c r="VC338"/>
      <c r="VD338"/>
      <c r="VE338"/>
      <c r="VF338"/>
      <c r="VG338"/>
      <c r="VH338"/>
      <c r="VI338"/>
      <c r="VJ338"/>
      <c r="VK338"/>
      <c r="VL338"/>
      <c r="VM338"/>
      <c r="VN338"/>
      <c r="VO338"/>
      <c r="VP338"/>
      <c r="VQ338"/>
      <c r="VR338"/>
      <c r="VS338"/>
      <c r="VT338"/>
      <c r="VU338"/>
      <c r="VV338"/>
      <c r="VW338"/>
      <c r="VX338"/>
      <c r="VY338"/>
      <c r="VZ338"/>
      <c r="WA338"/>
      <c r="WB338"/>
      <c r="WC338"/>
      <c r="WD338"/>
      <c r="WE338"/>
      <c r="WF338"/>
      <c r="WG338"/>
      <c r="WH338"/>
      <c r="WI338"/>
      <c r="WJ338"/>
      <c r="WK338"/>
      <c r="WL338"/>
      <c r="WM338"/>
      <c r="WN338"/>
      <c r="WO338"/>
      <c r="WP338"/>
      <c r="WQ338"/>
      <c r="WR338"/>
      <c r="WS338"/>
      <c r="WT338"/>
      <c r="WU338"/>
      <c r="WV338"/>
      <c r="WW338"/>
      <c r="WX338"/>
      <c r="WY338"/>
      <c r="WZ338"/>
      <c r="XA338"/>
      <c r="XB338"/>
      <c r="XC338"/>
      <c r="XD338"/>
      <c r="XE338"/>
      <c r="XF338"/>
      <c r="XG338"/>
      <c r="XH338"/>
      <c r="XI338"/>
      <c r="XJ338"/>
      <c r="XK338"/>
      <c r="XL338"/>
      <c r="XM338"/>
      <c r="XN338"/>
      <c r="XO338"/>
      <c r="XP338"/>
      <c r="XQ338"/>
      <c r="XR338"/>
      <c r="XS338"/>
      <c r="XT338"/>
      <c r="XU338"/>
      <c r="XV338"/>
      <c r="XW338"/>
      <c r="XX338"/>
      <c r="XY338"/>
      <c r="XZ338"/>
      <c r="YA338"/>
      <c r="YB338"/>
      <c r="YC338"/>
      <c r="YD338"/>
      <c r="YE338"/>
      <c r="YF338"/>
      <c r="YG338"/>
      <c r="YH338"/>
      <c r="YI338"/>
      <c r="YJ338"/>
      <c r="YK338"/>
      <c r="YL338"/>
      <c r="YM338"/>
      <c r="YN338"/>
      <c r="YO338"/>
      <c r="YP338"/>
      <c r="YQ338"/>
      <c r="YR338"/>
      <c r="YS338"/>
      <c r="YT338"/>
      <c r="YU338"/>
      <c r="YV338"/>
      <c r="YW338"/>
      <c r="YX338"/>
      <c r="YY338"/>
      <c r="YZ338"/>
      <c r="ZA338"/>
      <c r="ZB338"/>
      <c r="ZC338"/>
      <c r="ZD338"/>
      <c r="ZE338"/>
      <c r="ZF338"/>
      <c r="ZG338"/>
      <c r="ZH338"/>
      <c r="ZI338"/>
      <c r="ZJ338"/>
      <c r="ZK338"/>
      <c r="ZL338"/>
      <c r="ZM338"/>
      <c r="ZN338"/>
      <c r="ZO338"/>
      <c r="ZP338"/>
      <c r="ZQ338"/>
      <c r="ZR338"/>
      <c r="ZS338"/>
      <c r="ZT338"/>
      <c r="ZU338"/>
      <c r="ZV338"/>
      <c r="ZW338"/>
      <c r="ZX338"/>
      <c r="ZY338"/>
      <c r="ZZ338" s="52"/>
      <c r="AAA338" s="192"/>
      <c r="AAD338" s="90"/>
      <c r="AAE338" s="519">
        <f t="shared" si="277"/>
        <v>0</v>
      </c>
      <c r="AAF338" s="72"/>
      <c r="AAG338" s="73">
        <f t="shared" si="278"/>
        <v>0</v>
      </c>
      <c r="AAH338" s="73">
        <f t="shared" si="283"/>
        <v>0</v>
      </c>
      <c r="AAI338" s="72"/>
      <c r="AAJ338" s="72"/>
      <c r="AAK338" s="80" t="str">
        <f>IF(S.Fee.DASApprovalRequired="Y","c. FEE.APPROVAL",IF(S.Fee.Involved="Y","      After completing task at bottom of Fee Approval section, "," blank line"))</f>
        <v xml:space="preserve"> blank line</v>
      </c>
      <c r="AAL338" s="90"/>
    </row>
    <row r="339" spans="1:715" s="23" customFormat="1" ht="15.75" hidden="1" customHeight="1" outlineLevel="1">
      <c r="A339" s="171"/>
      <c r="B339" s="634" t="str">
        <f t="shared" si="279"/>
        <v xml:space="preserve"> blank row</v>
      </c>
      <c r="C339" s="787" t="str">
        <f>HYPERLINK("http://www.oregon.gov/DAS/CFO/budgetkickoffmeetings/march2012/107bf22feechangedetail.xls","i")</f>
        <v>i</v>
      </c>
      <c r="D339" s="380"/>
      <c r="E339" s="349">
        <f t="shared" ref="E339" si="285">NETWORKDAYS(G339,H339,S.DDL_DEQClosed)</f>
        <v>0</v>
      </c>
      <c r="F339" s="457">
        <f t="shared" ca="1" si="281"/>
        <v>0</v>
      </c>
      <c r="G339" s="343">
        <f t="shared" si="282"/>
        <v>0</v>
      </c>
      <c r="H339" s="343">
        <f t="shared" si="282"/>
        <v>0</v>
      </c>
      <c r="I339" s="245"/>
      <c r="J339" s="194"/>
      <c r="K339" s="49"/>
      <c r="L339" s="49"/>
      <c r="M339" s="49"/>
      <c r="N339" s="49"/>
      <c r="O339" s="49"/>
      <c r="P339" s="49"/>
      <c r="Q339" s="49"/>
      <c r="R339" s="49"/>
      <c r="S339" s="49"/>
      <c r="T339" s="49"/>
      <c r="U339" s="49"/>
      <c r="V339" s="49"/>
      <c r="W339" s="49"/>
      <c r="X339" s="49"/>
      <c r="Y339" s="49"/>
      <c r="Z339" s="49"/>
      <c r="AA339" s="49"/>
      <c r="AB339" s="49"/>
      <c r="AC339" s="49"/>
      <c r="AD339" s="49"/>
      <c r="AE339" s="49"/>
      <c r="AF339" s="49"/>
      <c r="AG339" s="49"/>
      <c r="AH339" s="49"/>
      <c r="AI339" s="49"/>
      <c r="AJ339" s="49"/>
      <c r="AK339" s="49"/>
      <c r="AL339" s="49"/>
      <c r="AM339" s="49"/>
      <c r="AN339" s="49"/>
      <c r="AO339" s="49"/>
      <c r="AP339" s="49"/>
      <c r="AQ339" s="49"/>
      <c r="AR339" s="49"/>
      <c r="AS339" s="49"/>
      <c r="AT339" s="49"/>
      <c r="AU339" s="49"/>
      <c r="AV339" s="49"/>
      <c r="AW339" s="49"/>
      <c r="AX339" s="49"/>
      <c r="AY339" s="49"/>
      <c r="AZ339" s="49"/>
      <c r="BA339" s="49"/>
      <c r="BB339" s="49"/>
      <c r="BC339" s="49"/>
      <c r="BD339" s="49"/>
      <c r="BE339" s="49"/>
      <c r="BF339" s="49"/>
      <c r="BG339" s="49"/>
      <c r="BH339" s="49"/>
      <c r="BI339" s="49"/>
      <c r="BJ339" s="49"/>
      <c r="BK339" s="49"/>
      <c r="BL339" s="49"/>
      <c r="BM339" s="49"/>
      <c r="BN339" s="49"/>
      <c r="BO339" s="49"/>
      <c r="BP339" s="49"/>
      <c r="BQ339" s="49"/>
      <c r="BR339" s="49"/>
      <c r="BS339" s="49"/>
      <c r="BT339" s="49"/>
      <c r="BU339" s="49"/>
      <c r="BV339" s="49"/>
      <c r="BW339" s="49"/>
      <c r="BX339" s="49"/>
      <c r="BY339" s="49"/>
      <c r="BZ339" s="49"/>
      <c r="CA339" s="49"/>
      <c r="CB339" s="49"/>
      <c r="CC339" s="49"/>
      <c r="CD339" s="49"/>
      <c r="CE339" s="49"/>
      <c r="CF339" s="49"/>
      <c r="CG339" s="49"/>
      <c r="CH339" s="49"/>
      <c r="CI339" s="49"/>
      <c r="CJ339" s="49"/>
      <c r="CK339" s="49"/>
      <c r="CL339" s="49"/>
      <c r="CM339" s="49"/>
      <c r="CN339" s="49"/>
      <c r="CO339" s="49"/>
      <c r="CP339" s="49"/>
      <c r="CQ339" s="49"/>
      <c r="CR339" s="49"/>
      <c r="CS339" s="49"/>
      <c r="CT339" s="49"/>
      <c r="CU339" s="49"/>
      <c r="CV339" s="49"/>
      <c r="CW339" s="49"/>
      <c r="CX339" s="49"/>
      <c r="CY339" s="49"/>
      <c r="CZ339" s="49"/>
      <c r="DA339" s="49"/>
      <c r="DB339" s="49"/>
      <c r="DC339" s="49"/>
      <c r="DD339" s="49"/>
      <c r="DE339" s="49"/>
      <c r="DF339" s="49"/>
      <c r="DG339" s="49"/>
      <c r="DH339" s="49"/>
      <c r="DI339" s="49"/>
      <c r="DJ339" s="49"/>
      <c r="DK339" s="49"/>
      <c r="DL339" s="49"/>
      <c r="DM339" s="49"/>
      <c r="DN339" s="49"/>
      <c r="DO339" s="49"/>
      <c r="DP339" s="49"/>
      <c r="DQ339"/>
      <c r="DR339"/>
      <c r="DS339"/>
      <c r="DT339"/>
      <c r="DU339"/>
      <c r="DV339"/>
      <c r="DW339"/>
      <c r="DX339"/>
      <c r="DY339"/>
      <c r="DZ339"/>
      <c r="EA339"/>
      <c r="EB339"/>
      <c r="EC339"/>
      <c r="ED339"/>
      <c r="EE339"/>
      <c r="EF339"/>
      <c r="EG339"/>
      <c r="EH339"/>
      <c r="EI339"/>
      <c r="EJ339"/>
      <c r="EK339"/>
      <c r="EL339"/>
      <c r="EM339"/>
      <c r="EN339"/>
      <c r="EO339"/>
      <c r="EP339"/>
      <c r="EQ339"/>
      <c r="ER339"/>
      <c r="ES339"/>
      <c r="ET339"/>
      <c r="EU339"/>
      <c r="EV339"/>
      <c r="EW339"/>
      <c r="EX339"/>
      <c r="EY339"/>
      <c r="EZ339"/>
      <c r="FA339"/>
      <c r="FB339"/>
      <c r="FC339"/>
      <c r="FD339"/>
      <c r="FE339"/>
      <c r="FF339"/>
      <c r="FG339"/>
      <c r="FH339"/>
      <c r="FI339"/>
      <c r="FJ339"/>
      <c r="FK339"/>
      <c r="FL339"/>
      <c r="FM339"/>
      <c r="FN339"/>
      <c r="FO339"/>
      <c r="FP339"/>
      <c r="FQ339"/>
      <c r="FR339"/>
      <c r="FS339"/>
      <c r="FT339"/>
      <c r="FU339"/>
      <c r="FV339"/>
      <c r="FW339"/>
      <c r="FX339"/>
      <c r="FY339"/>
      <c r="FZ339"/>
      <c r="GA339"/>
      <c r="GB339"/>
      <c r="GC339"/>
      <c r="GD339"/>
      <c r="GE339"/>
      <c r="GF339"/>
      <c r="GG339"/>
      <c r="GH339"/>
      <c r="GI339"/>
      <c r="GJ339"/>
      <c r="GK339"/>
      <c r="GL339"/>
      <c r="GM339"/>
      <c r="GN339"/>
      <c r="GO339"/>
      <c r="GP339"/>
      <c r="GQ339"/>
      <c r="GR339"/>
      <c r="GS339"/>
      <c r="GT339"/>
      <c r="GU339"/>
      <c r="GV339"/>
      <c r="GW339"/>
      <c r="GX339"/>
      <c r="GY339"/>
      <c r="GZ339"/>
      <c r="HA339"/>
      <c r="HB339"/>
      <c r="HC339"/>
      <c r="HD339"/>
      <c r="HE339"/>
      <c r="HF339"/>
      <c r="HG339"/>
      <c r="HH339"/>
      <c r="HI339"/>
      <c r="HJ339"/>
      <c r="HK339"/>
      <c r="HL339"/>
      <c r="HM339"/>
      <c r="HN339"/>
      <c r="HO339"/>
      <c r="HP339"/>
      <c r="HQ339"/>
      <c r="HR339"/>
      <c r="HS339"/>
      <c r="HT339"/>
      <c r="HU339"/>
      <c r="HV339"/>
      <c r="HW339"/>
      <c r="HX339"/>
      <c r="HY339"/>
      <c r="HZ339"/>
      <c r="IA339"/>
      <c r="IB339"/>
      <c r="IC339"/>
      <c r="ID339"/>
      <c r="IE339"/>
      <c r="IF339"/>
      <c r="IG339"/>
      <c r="IH339"/>
      <c r="II339"/>
      <c r="IJ339"/>
      <c r="IK339"/>
      <c r="IL339"/>
      <c r="IM339"/>
      <c r="IN339"/>
      <c r="IO339"/>
      <c r="IP339"/>
      <c r="IQ339"/>
      <c r="IR339"/>
      <c r="IS339"/>
      <c r="IT339"/>
      <c r="IU339"/>
      <c r="IV339"/>
      <c r="IW339"/>
      <c r="IX339"/>
      <c r="IY339"/>
      <c r="IZ339"/>
      <c r="JA339"/>
      <c r="JB339"/>
      <c r="JC339"/>
      <c r="JD339"/>
      <c r="JE339"/>
      <c r="JF339"/>
      <c r="JG339"/>
      <c r="JH339"/>
      <c r="JI339"/>
      <c r="JJ339"/>
      <c r="JK339"/>
      <c r="JL339"/>
      <c r="JM339"/>
      <c r="JN339"/>
      <c r="JO339"/>
      <c r="JP339"/>
      <c r="JQ339"/>
      <c r="JR339"/>
      <c r="JS339"/>
      <c r="JT339"/>
      <c r="JU339"/>
      <c r="JV339"/>
      <c r="JW339"/>
      <c r="JX339"/>
      <c r="JY339"/>
      <c r="JZ339"/>
      <c r="KA339"/>
      <c r="KB339"/>
      <c r="KC339"/>
      <c r="KD339"/>
      <c r="KE339"/>
      <c r="KF339"/>
      <c r="KG339"/>
      <c r="KH339"/>
      <c r="KI339"/>
      <c r="KJ339"/>
      <c r="KK339"/>
      <c r="KL339"/>
      <c r="KM339"/>
      <c r="KN339"/>
      <c r="KO339"/>
      <c r="KP339"/>
      <c r="KQ339"/>
      <c r="KR339"/>
      <c r="KS339"/>
      <c r="KT339"/>
      <c r="KU339"/>
      <c r="KV339"/>
      <c r="KW339"/>
      <c r="KX339"/>
      <c r="KY339"/>
      <c r="KZ339"/>
      <c r="LA339"/>
      <c r="LB339"/>
      <c r="LC339"/>
      <c r="LD339"/>
      <c r="LE339"/>
      <c r="LF339"/>
      <c r="LG339"/>
      <c r="LH339"/>
      <c r="LI339"/>
      <c r="LJ339"/>
      <c r="LK339"/>
      <c r="LL339"/>
      <c r="LM339"/>
      <c r="LN339"/>
      <c r="LO339"/>
      <c r="LP339"/>
      <c r="LQ339"/>
      <c r="LR339"/>
      <c r="LS339"/>
      <c r="LT339"/>
      <c r="LU339"/>
      <c r="LV339"/>
      <c r="LW339"/>
      <c r="LX339"/>
      <c r="LY339"/>
      <c r="LZ339"/>
      <c r="MA339"/>
      <c r="MB339"/>
      <c r="MC339"/>
      <c r="MD339"/>
      <c r="ME339"/>
      <c r="MF339"/>
      <c r="MG339"/>
      <c r="MH339"/>
      <c r="MI339"/>
      <c r="MJ339"/>
      <c r="MK339"/>
      <c r="ML339"/>
      <c r="MM339"/>
      <c r="MN339"/>
      <c r="MO339"/>
      <c r="MP339"/>
      <c r="MQ339"/>
      <c r="MR339"/>
      <c r="MS339"/>
      <c r="MT339"/>
      <c r="MU339"/>
      <c r="MV339"/>
      <c r="MW339"/>
      <c r="MX339"/>
      <c r="MY339"/>
      <c r="MZ339"/>
      <c r="NA339"/>
      <c r="NB339"/>
      <c r="NC339"/>
      <c r="ND339"/>
      <c r="NE339"/>
      <c r="NF339"/>
      <c r="NG339"/>
      <c r="NH339"/>
      <c r="NI339"/>
      <c r="NJ339"/>
      <c r="NK339"/>
      <c r="NL339"/>
      <c r="NM339"/>
      <c r="NN339"/>
      <c r="NO339"/>
      <c r="NP339"/>
      <c r="NQ339"/>
      <c r="NR339"/>
      <c r="NS339"/>
      <c r="NT339"/>
      <c r="NU339"/>
      <c r="NV339"/>
      <c r="NW339"/>
      <c r="NX339"/>
      <c r="NY339"/>
      <c r="NZ339"/>
      <c r="OA339"/>
      <c r="OB339"/>
      <c r="OC339"/>
      <c r="OD339"/>
      <c r="OE339"/>
      <c r="OF339"/>
      <c r="OG339"/>
      <c r="OH339"/>
      <c r="OI339"/>
      <c r="OJ339"/>
      <c r="OK339"/>
      <c r="OL339"/>
      <c r="OM339"/>
      <c r="ON339"/>
      <c r="OO339"/>
      <c r="OP339"/>
      <c r="OQ339"/>
      <c r="OR339"/>
      <c r="OS339"/>
      <c r="OT339"/>
      <c r="OU339"/>
      <c r="OV339"/>
      <c r="OW339"/>
      <c r="OX339"/>
      <c r="OY339"/>
      <c r="OZ339"/>
      <c r="PA339"/>
      <c r="PB339"/>
      <c r="PC339"/>
      <c r="PD339"/>
      <c r="PE339"/>
      <c r="PF339"/>
      <c r="PG339"/>
      <c r="PH339"/>
      <c r="PI339"/>
      <c r="PJ339"/>
      <c r="PK339"/>
      <c r="PL339"/>
      <c r="PM339"/>
      <c r="PN339"/>
      <c r="PO339"/>
      <c r="PP339"/>
      <c r="PQ339"/>
      <c r="PR339"/>
      <c r="PS339"/>
      <c r="PT339"/>
      <c r="PU339"/>
      <c r="PV339"/>
      <c r="PW339"/>
      <c r="PX339"/>
      <c r="PY339"/>
      <c r="PZ339"/>
      <c r="QA339"/>
      <c r="QB339"/>
      <c r="QC339"/>
      <c r="QD339"/>
      <c r="QE339"/>
      <c r="QF339"/>
      <c r="QG339"/>
      <c r="QH339"/>
      <c r="QI339"/>
      <c r="QJ339"/>
      <c r="QK339"/>
      <c r="QL339"/>
      <c r="QM339"/>
      <c r="QN339"/>
      <c r="QO339"/>
      <c r="QP339"/>
      <c r="QQ339"/>
      <c r="QR339"/>
      <c r="QS339"/>
      <c r="QT339"/>
      <c r="QU339"/>
      <c r="QV339"/>
      <c r="QW339"/>
      <c r="QX339"/>
      <c r="QY339"/>
      <c r="QZ339"/>
      <c r="RA339"/>
      <c r="RB339"/>
      <c r="RC339"/>
      <c r="RD339"/>
      <c r="RE339"/>
      <c r="RF339"/>
      <c r="RG339"/>
      <c r="RH339"/>
      <c r="RI339"/>
      <c r="RJ339"/>
      <c r="RK339"/>
      <c r="RL339"/>
      <c r="RM339"/>
      <c r="RN339"/>
      <c r="RO339"/>
      <c r="RP339"/>
      <c r="RQ339"/>
      <c r="RR339"/>
      <c r="RS339"/>
      <c r="RT339"/>
      <c r="RU339"/>
      <c r="RV339"/>
      <c r="RW339"/>
      <c r="RX339"/>
      <c r="RY339"/>
      <c r="RZ339"/>
      <c r="SA339"/>
      <c r="SB339"/>
      <c r="SC339"/>
      <c r="SD339"/>
      <c r="SE339"/>
      <c r="SF339"/>
      <c r="SG339"/>
      <c r="SH339"/>
      <c r="SI339"/>
      <c r="SJ339"/>
      <c r="SK339"/>
      <c r="SL339"/>
      <c r="SM339"/>
      <c r="SN339"/>
      <c r="SO339"/>
      <c r="SP339"/>
      <c r="SQ339"/>
      <c r="SR339"/>
      <c r="SS339"/>
      <c r="ST339"/>
      <c r="SU339"/>
      <c r="SV339"/>
      <c r="SW339"/>
      <c r="SX339"/>
      <c r="SY339"/>
      <c r="SZ339"/>
      <c r="TA339"/>
      <c r="TB339"/>
      <c r="TC339"/>
      <c r="TD339"/>
      <c r="TE339"/>
      <c r="TF339"/>
      <c r="TG339"/>
      <c r="TH339"/>
      <c r="TI339"/>
      <c r="TJ339"/>
      <c r="TK339"/>
      <c r="TL339"/>
      <c r="TM339"/>
      <c r="TN339"/>
      <c r="TO339"/>
      <c r="TP339"/>
      <c r="TQ339"/>
      <c r="TR339"/>
      <c r="TS339"/>
      <c r="TT339"/>
      <c r="TU339"/>
      <c r="TV339"/>
      <c r="TW339"/>
      <c r="TX339"/>
      <c r="TY339"/>
      <c r="TZ339"/>
      <c r="UA339"/>
      <c r="UB339"/>
      <c r="UC339"/>
      <c r="UD339"/>
      <c r="UE339"/>
      <c r="UF339"/>
      <c r="UG339"/>
      <c r="UH339"/>
      <c r="UI339"/>
      <c r="UJ339"/>
      <c r="UK339"/>
      <c r="UL339"/>
      <c r="UM339"/>
      <c r="UN339"/>
      <c r="UO339"/>
      <c r="UP339"/>
      <c r="UQ339"/>
      <c r="UR339"/>
      <c r="US339"/>
      <c r="UT339"/>
      <c r="UU339"/>
      <c r="UV339"/>
      <c r="UW339"/>
      <c r="UX339"/>
      <c r="UY339"/>
      <c r="UZ339"/>
      <c r="VA339"/>
      <c r="VB339"/>
      <c r="VC339"/>
      <c r="VD339"/>
      <c r="VE339"/>
      <c r="VF339"/>
      <c r="VG339"/>
      <c r="VH339"/>
      <c r="VI339"/>
      <c r="VJ339"/>
      <c r="VK339"/>
      <c r="VL339"/>
      <c r="VM339"/>
      <c r="VN339"/>
      <c r="VO339"/>
      <c r="VP339"/>
      <c r="VQ339"/>
      <c r="VR339"/>
      <c r="VS339"/>
      <c r="VT339"/>
      <c r="VU339"/>
      <c r="VV339"/>
      <c r="VW339"/>
      <c r="VX339"/>
      <c r="VY339"/>
      <c r="VZ339"/>
      <c r="WA339"/>
      <c r="WB339"/>
      <c r="WC339"/>
      <c r="WD339"/>
      <c r="WE339"/>
      <c r="WF339"/>
      <c r="WG339"/>
      <c r="WH339"/>
      <c r="WI339"/>
      <c r="WJ339"/>
      <c r="WK339"/>
      <c r="WL339"/>
      <c r="WM339"/>
      <c r="WN339"/>
      <c r="WO339"/>
      <c r="WP339"/>
      <c r="WQ339"/>
      <c r="WR339"/>
      <c r="WS339"/>
      <c r="WT339"/>
      <c r="WU339"/>
      <c r="WV339"/>
      <c r="WW339"/>
      <c r="WX339"/>
      <c r="WY339"/>
      <c r="WZ339"/>
      <c r="XA339"/>
      <c r="XB339"/>
      <c r="XC339"/>
      <c r="XD339"/>
      <c r="XE339"/>
      <c r="XF339"/>
      <c r="XG339"/>
      <c r="XH339"/>
      <c r="XI339"/>
      <c r="XJ339"/>
      <c r="XK339"/>
      <c r="XL339"/>
      <c r="XM339"/>
      <c r="XN339"/>
      <c r="XO339"/>
      <c r="XP339"/>
      <c r="XQ339"/>
      <c r="XR339"/>
      <c r="XS339"/>
      <c r="XT339"/>
      <c r="XU339"/>
      <c r="XV339"/>
      <c r="XW339"/>
      <c r="XX339"/>
      <c r="XY339"/>
      <c r="XZ339"/>
      <c r="YA339"/>
      <c r="YB339"/>
      <c r="YC339"/>
      <c r="YD339"/>
      <c r="YE339"/>
      <c r="YF339"/>
      <c r="YG339"/>
      <c r="YH339"/>
      <c r="YI339"/>
      <c r="YJ339"/>
      <c r="YK339"/>
      <c r="YL339"/>
      <c r="YM339"/>
      <c r="YN339"/>
      <c r="YO339"/>
      <c r="YP339"/>
      <c r="YQ339"/>
      <c r="YR339"/>
      <c r="YS339"/>
      <c r="YT339"/>
      <c r="YU339"/>
      <c r="YV339"/>
      <c r="YW339"/>
      <c r="YX339"/>
      <c r="YY339"/>
      <c r="YZ339"/>
      <c r="ZA339"/>
      <c r="ZB339"/>
      <c r="ZC339"/>
      <c r="ZD339"/>
      <c r="ZE339"/>
      <c r="ZF339"/>
      <c r="ZG339"/>
      <c r="ZH339"/>
      <c r="ZI339"/>
      <c r="ZJ339"/>
      <c r="ZK339"/>
      <c r="ZL339"/>
      <c r="ZM339"/>
      <c r="ZN339"/>
      <c r="ZO339"/>
      <c r="ZP339"/>
      <c r="ZQ339"/>
      <c r="ZR339"/>
      <c r="ZS339"/>
      <c r="ZT339"/>
      <c r="ZU339"/>
      <c r="ZV339"/>
      <c r="ZW339"/>
      <c r="ZX339"/>
      <c r="ZY339"/>
      <c r="ZZ339" s="52"/>
      <c r="AAA339" s="192"/>
      <c r="AAD339" s="90"/>
      <c r="AAE339" s="519">
        <f t="shared" si="277"/>
        <v>0</v>
      </c>
      <c r="AAF339" s="72"/>
      <c r="AAG339" s="73">
        <f t="shared" si="278"/>
        <v>0</v>
      </c>
      <c r="AAH339" s="73">
        <f t="shared" si="283"/>
        <v>0</v>
      </c>
      <c r="AAI339" s="72"/>
      <c r="AAJ339" s="72"/>
      <c r="AAK339" s="80" t="str">
        <f>IF(S.Fee.DASApprovalRequired="Y","d. FEE.DETAIL",IF(S.Fee.Involved="Y","            the next DAS fee notification task is under 4-Notice"," blank row"))</f>
        <v xml:space="preserve"> blank row</v>
      </c>
      <c r="AAL339" s="90"/>
    </row>
    <row r="340" spans="1:715" ht="15.75" hidden="1" customHeight="1" outlineLevel="1">
      <c r="A340" s="171"/>
      <c r="B340" s="363" t="str">
        <f t="shared" si="279"/>
        <v>* initiates MargaretMGR's Fee Approval Packet review and approval, addresses suggestions</v>
      </c>
      <c r="C340" s="359" t="s">
        <v>0</v>
      </c>
      <c r="D340" s="380"/>
      <c r="E340" s="349">
        <f t="shared" ref="E340" si="286">NETWORKDAYS(G340,H340,S.DDL_DEQClosed)</f>
        <v>0</v>
      </c>
      <c r="F340" s="457">
        <f t="shared" ca="1" si="281"/>
        <v>0</v>
      </c>
      <c r="G340" s="343">
        <f>AAG340</f>
        <v>0</v>
      </c>
      <c r="H340" s="343">
        <f t="shared" ref="H340:H344" si="287">AAH340</f>
        <v>0</v>
      </c>
      <c r="I340" s="244"/>
      <c r="J340" s="194"/>
      <c r="K340" s="49"/>
      <c r="L340" s="49"/>
      <c r="M340" s="49"/>
      <c r="N340" s="49"/>
      <c r="O340" s="49"/>
      <c r="P340" s="49"/>
      <c r="Q340" s="49"/>
      <c r="R340" s="49"/>
      <c r="S340" s="49"/>
      <c r="T340" s="49"/>
      <c r="U340" s="49"/>
      <c r="V340" s="49"/>
      <c r="W340" s="49"/>
      <c r="X340" s="49"/>
      <c r="Y340" s="49"/>
      <c r="Z340" s="49"/>
      <c r="AA340" s="49"/>
      <c r="AB340" s="49"/>
      <c r="AC340" s="49"/>
      <c r="AD340" s="49"/>
      <c r="AE340" s="49"/>
      <c r="AF340" s="49"/>
      <c r="AG340" s="49"/>
      <c r="AH340" s="49"/>
      <c r="AI340" s="49"/>
      <c r="AJ340" s="49"/>
      <c r="AK340" s="49"/>
      <c r="AL340" s="49"/>
      <c r="AM340" s="49"/>
      <c r="AN340" s="49"/>
      <c r="AO340" s="49"/>
      <c r="AP340" s="49"/>
      <c r="AQ340" s="49"/>
      <c r="AR340" s="49"/>
      <c r="AS340" s="49"/>
      <c r="AT340" s="49"/>
      <c r="AU340" s="49"/>
      <c r="AV340" s="49"/>
      <c r="AW340" s="49"/>
      <c r="AX340" s="49"/>
      <c r="AY340" s="49"/>
      <c r="AZ340" s="49"/>
      <c r="BA340" s="49"/>
      <c r="BB340" s="49"/>
      <c r="BC340" s="49"/>
      <c r="BD340" s="49"/>
      <c r="BE340" s="49"/>
      <c r="BF340" s="49"/>
      <c r="BG340" s="49"/>
      <c r="BH340" s="49"/>
      <c r="BI340" s="49"/>
      <c r="BJ340" s="49"/>
      <c r="BK340" s="49"/>
      <c r="BL340" s="49"/>
      <c r="BM340" s="49"/>
      <c r="BN340" s="49"/>
      <c r="BO340" s="49"/>
      <c r="BP340" s="49"/>
      <c r="BQ340" s="49"/>
      <c r="BR340" s="49"/>
      <c r="BS340" s="49"/>
      <c r="BT340" s="49"/>
      <c r="BU340" s="49"/>
      <c r="BV340" s="49"/>
      <c r="BW340" s="49"/>
      <c r="BX340" s="49"/>
      <c r="BY340" s="49"/>
      <c r="BZ340" s="49"/>
      <c r="CA340" s="49"/>
      <c r="CB340" s="49"/>
      <c r="CC340" s="49"/>
      <c r="CD340" s="49"/>
      <c r="CE340" s="49"/>
      <c r="CF340" s="49"/>
      <c r="CG340" s="49"/>
      <c r="CH340" s="49"/>
      <c r="CI340" s="49"/>
      <c r="CJ340" s="49"/>
      <c r="CK340" s="49"/>
      <c r="CL340" s="49"/>
      <c r="CM340" s="49"/>
      <c r="CN340" s="49"/>
      <c r="CO340" s="49"/>
      <c r="CP340" s="49"/>
      <c r="CQ340" s="49"/>
      <c r="CR340" s="49"/>
      <c r="CS340" s="49"/>
      <c r="CT340" s="49"/>
      <c r="CU340" s="49"/>
      <c r="CV340" s="49"/>
      <c r="CW340" s="49"/>
      <c r="CX340" s="49"/>
      <c r="CY340" s="49"/>
      <c r="CZ340" s="49"/>
      <c r="DA340" s="49"/>
      <c r="DB340" s="49"/>
      <c r="DC340" s="49"/>
      <c r="DD340" s="49"/>
      <c r="DE340" s="49"/>
      <c r="DF340" s="49"/>
      <c r="DG340" s="49"/>
      <c r="DH340" s="49"/>
      <c r="DI340" s="49"/>
      <c r="DJ340" s="49"/>
      <c r="DK340" s="49"/>
      <c r="DL340" s="49"/>
      <c r="DM340" s="49"/>
      <c r="DN340" s="49"/>
      <c r="DO340" s="49"/>
      <c r="DP340" s="49"/>
      <c r="AAA340" s="192"/>
      <c r="AAD340" s="90"/>
      <c r="AAE340" s="519">
        <f>IF(AND(S.Fee.Involved="Y",S.Fee.DASApprovalRequired="Y"),1,0)</f>
        <v>0</v>
      </c>
      <c r="AAF340" s="90"/>
      <c r="AAG340" s="73">
        <f t="shared" si="278"/>
        <v>0</v>
      </c>
      <c r="AAH340" s="73">
        <f t="shared" si="283"/>
        <v>0</v>
      </c>
      <c r="AAI340" s="72"/>
      <c r="AAJ340" s="72"/>
      <c r="AAK340" s="254" t="str">
        <f>"* initiates "&amp;S.Staff.Mgr&amp;"'s Fee Approval Packet review and approval, addresses suggestions"</f>
        <v>* initiates MargaretMGR's Fee Approval Packet review and approval, addresses suggestions</v>
      </c>
      <c r="AAL340" s="90"/>
      <c r="AAM340"/>
    </row>
    <row r="341" spans="1:715" ht="15.75" hidden="1" customHeight="1" outlineLevel="1" thickBot="1">
      <c r="A341" s="171"/>
      <c r="B341" s="483" t="str">
        <f>AAK341</f>
        <v>1st loop of MargaretMGR's Fee Approval Packet review and approval</v>
      </c>
      <c r="D341" s="380"/>
      <c r="E341" s="349">
        <f>NETWORKDAYS(G341,H341,S.DDL_DEQClosed)</f>
        <v>0</v>
      </c>
      <c r="F341" s="457">
        <f t="shared" ca="1" si="281"/>
        <v>0</v>
      </c>
      <c r="G341" s="343">
        <f t="shared" ref="G341:G344" si="288">AAG341</f>
        <v>0</v>
      </c>
      <c r="H341" s="343">
        <f t="shared" si="287"/>
        <v>0</v>
      </c>
      <c r="I341" s="244"/>
      <c r="J341" s="194"/>
      <c r="K341" s="49"/>
      <c r="L341" s="49"/>
      <c r="M341" s="49"/>
      <c r="N341" s="49"/>
      <c r="O341" s="49"/>
      <c r="P341" s="49"/>
      <c r="Q341" s="49"/>
      <c r="R341" s="49"/>
      <c r="S341" s="49"/>
      <c r="T341" s="49"/>
      <c r="U341" s="49"/>
      <c r="V341" s="49"/>
      <c r="W341" s="49"/>
      <c r="X341" s="49"/>
      <c r="Y341" s="49"/>
      <c r="Z341" s="49"/>
      <c r="AA341" s="49"/>
      <c r="AB341" s="49"/>
      <c r="AC341" s="49"/>
      <c r="AD341" s="49"/>
      <c r="AE341" s="49"/>
      <c r="AF341" s="49"/>
      <c r="AG341" s="49"/>
      <c r="AH341" s="49"/>
      <c r="AI341" s="49"/>
      <c r="AJ341" s="49"/>
      <c r="AK341" s="49"/>
      <c r="AL341" s="49"/>
      <c r="AM341" s="49"/>
      <c r="AN341" s="49"/>
      <c r="AO341" s="49"/>
      <c r="AP341" s="49"/>
      <c r="AQ341" s="49"/>
      <c r="AR341" s="49"/>
      <c r="AS341" s="49"/>
      <c r="AT341" s="49"/>
      <c r="AU341" s="49"/>
      <c r="AV341" s="49"/>
      <c r="AW341" s="49"/>
      <c r="AX341" s="49"/>
      <c r="AY341" s="49"/>
      <c r="AZ341" s="49"/>
      <c r="BA341" s="49"/>
      <c r="BB341" s="49"/>
      <c r="BC341" s="49"/>
      <c r="BD341" s="49"/>
      <c r="BE341" s="49"/>
      <c r="BF341" s="49"/>
      <c r="BG341" s="49"/>
      <c r="BH341" s="49"/>
      <c r="BI341" s="49"/>
      <c r="BJ341" s="49"/>
      <c r="BK341" s="49"/>
      <c r="BL341" s="49"/>
      <c r="BM341" s="49"/>
      <c r="BN341" s="49"/>
      <c r="BO341" s="49"/>
      <c r="BP341" s="49"/>
      <c r="BQ341" s="49"/>
      <c r="BR341" s="49"/>
      <c r="BS341" s="49"/>
      <c r="BT341" s="49"/>
      <c r="BU341" s="49"/>
      <c r="BV341" s="49"/>
      <c r="BW341" s="49"/>
      <c r="BX341" s="49"/>
      <c r="BY341" s="49"/>
      <c r="BZ341" s="49"/>
      <c r="CA341" s="49"/>
      <c r="CB341" s="49"/>
      <c r="CC341" s="49"/>
      <c r="CD341" s="49"/>
      <c r="CE341" s="49"/>
      <c r="CF341" s="49"/>
      <c r="CG341" s="49"/>
      <c r="CH341" s="49"/>
      <c r="CI341" s="49"/>
      <c r="CJ341" s="49"/>
      <c r="CK341" s="49"/>
      <c r="CL341" s="49"/>
      <c r="CM341" s="49"/>
      <c r="CN341" s="49"/>
      <c r="CO341" s="49"/>
      <c r="CP341" s="49"/>
      <c r="CQ341" s="49"/>
      <c r="CR341" s="49"/>
      <c r="CS341" s="49"/>
      <c r="CT341" s="49"/>
      <c r="CU341" s="49"/>
      <c r="CV341" s="49"/>
      <c r="CW341" s="49"/>
      <c r="CX341" s="49"/>
      <c r="CY341" s="49"/>
      <c r="CZ341" s="49"/>
      <c r="DA341" s="49"/>
      <c r="DB341" s="49"/>
      <c r="DC341" s="49"/>
      <c r="DD341" s="49"/>
      <c r="DE341" s="49"/>
      <c r="DF341" s="49"/>
      <c r="DG341" s="49"/>
      <c r="DH341" s="49"/>
      <c r="DI341" s="49"/>
      <c r="DJ341" s="49"/>
      <c r="DK341" s="49"/>
      <c r="DL341" s="49"/>
      <c r="DM341" s="49"/>
      <c r="DN341" s="49"/>
      <c r="DO341" s="49"/>
      <c r="DP341" s="49"/>
      <c r="AAA341" s="192"/>
      <c r="AAD341" s="90"/>
      <c r="AAE341" s="519">
        <f>IF(AND(S.Fee.Involved="Y",S.Fee.DASApprovalRequired="Y"),1,0)</f>
        <v>0</v>
      </c>
      <c r="AAF341" s="90"/>
      <c r="AAG341" s="73">
        <f>H340</f>
        <v>0</v>
      </c>
      <c r="AAH341" s="73">
        <f t="shared" si="283"/>
        <v>0</v>
      </c>
      <c r="AAI341" s="72"/>
      <c r="AAJ341" s="72"/>
      <c r="AAK341" s="254" t="str">
        <f>"1st loop of "&amp;S.Staff.Mgr&amp;"'s Fee Approval Packet review and approval"</f>
        <v>1st loop of MargaretMGR's Fee Approval Packet review and approval</v>
      </c>
      <c r="AAL341" s="90"/>
      <c r="AAM341"/>
    </row>
    <row r="342" spans="1:715" ht="15.75" hidden="1" customHeight="1" outlineLevel="1" thickBot="1">
      <c r="A342" s="171"/>
      <c r="B342" s="516" t="str">
        <f>AAK342</f>
        <v>2nd loop of MargaretMGR's Fee Approval Packet review and approval</v>
      </c>
      <c r="C342" s="611" t="s">
        <v>303</v>
      </c>
      <c r="D342" s="380"/>
      <c r="E342" s="349">
        <f>NETWORKDAYS(G342,H342,S.DDL_DEQClosed)</f>
        <v>0</v>
      </c>
      <c r="F342" s="457">
        <f t="shared" ca="1" si="281"/>
        <v>0</v>
      </c>
      <c r="G342" s="343">
        <f t="shared" si="288"/>
        <v>0</v>
      </c>
      <c r="H342" s="343">
        <f t="shared" si="287"/>
        <v>0</v>
      </c>
      <c r="I342" s="244" t="s">
        <v>0</v>
      </c>
      <c r="J342" s="194"/>
      <c r="K342" s="49"/>
      <c r="L342" s="49"/>
      <c r="M342" s="49"/>
      <c r="N342" s="49"/>
      <c r="O342" s="49"/>
      <c r="P342" s="49"/>
      <c r="Q342" s="49"/>
      <c r="R342" s="49"/>
      <c r="S342" s="49"/>
      <c r="T342" s="49"/>
      <c r="U342" s="49"/>
      <c r="V342" s="49"/>
      <c r="W342" s="49"/>
      <c r="X342" s="49"/>
      <c r="Y342" s="49"/>
      <c r="Z342" s="49"/>
      <c r="AA342" s="49"/>
      <c r="AB342" s="49"/>
      <c r="AC342" s="49"/>
      <c r="AD342" s="49"/>
      <c r="AE342" s="49"/>
      <c r="AF342" s="49"/>
      <c r="AG342" s="49"/>
      <c r="AH342" s="49"/>
      <c r="AI342" s="49"/>
      <c r="AJ342" s="49"/>
      <c r="AK342" s="49"/>
      <c r="AL342" s="49"/>
      <c r="AM342" s="49"/>
      <c r="AN342" s="49"/>
      <c r="AO342" s="49"/>
      <c r="AP342" s="49"/>
      <c r="AQ342" s="49"/>
      <c r="AR342" s="49"/>
      <c r="AS342" s="49"/>
      <c r="AT342" s="49"/>
      <c r="AU342" s="49"/>
      <c r="AV342" s="49"/>
      <c r="AW342" s="49"/>
      <c r="AX342" s="49"/>
      <c r="AY342" s="49"/>
      <c r="AZ342" s="49"/>
      <c r="BA342" s="49"/>
      <c r="BB342" s="49"/>
      <c r="BC342" s="49"/>
      <c r="BD342" s="49"/>
      <c r="BE342" s="49"/>
      <c r="BF342" s="49"/>
      <c r="BG342" s="49"/>
      <c r="BH342" s="49"/>
      <c r="BI342" s="49"/>
      <c r="BJ342" s="49"/>
      <c r="BK342" s="49"/>
      <c r="BL342" s="49"/>
      <c r="BM342" s="49"/>
      <c r="BN342" s="49"/>
      <c r="BO342" s="49"/>
      <c r="BP342" s="49"/>
      <c r="BQ342" s="49"/>
      <c r="BR342" s="49"/>
      <c r="BS342" s="49"/>
      <c r="BT342" s="49"/>
      <c r="BU342" s="49"/>
      <c r="BV342" s="49"/>
      <c r="BW342" s="49"/>
      <c r="BX342" s="49"/>
      <c r="BY342" s="49"/>
      <c r="BZ342" s="49"/>
      <c r="CA342" s="49"/>
      <c r="CB342" s="49"/>
      <c r="CC342" s="49"/>
      <c r="CD342" s="49"/>
      <c r="CE342" s="49"/>
      <c r="CF342" s="49"/>
      <c r="CG342" s="49"/>
      <c r="CH342" s="49"/>
      <c r="CI342" s="49"/>
      <c r="CJ342" s="49"/>
      <c r="CK342" s="49"/>
      <c r="CL342" s="49"/>
      <c r="CM342" s="49"/>
      <c r="CN342" s="49"/>
      <c r="CO342" s="49"/>
      <c r="CP342" s="49"/>
      <c r="CQ342" s="49"/>
      <c r="CR342" s="49"/>
      <c r="CS342" s="49"/>
      <c r="CT342" s="49"/>
      <c r="CU342" s="49"/>
      <c r="CV342" s="49"/>
      <c r="CW342" s="49"/>
      <c r="CX342" s="49"/>
      <c r="CY342" s="49"/>
      <c r="CZ342" s="49"/>
      <c r="DA342" s="49"/>
      <c r="DB342" s="49"/>
      <c r="DC342" s="49"/>
      <c r="DD342" s="49"/>
      <c r="DE342" s="49"/>
      <c r="DF342" s="49"/>
      <c r="DG342" s="49"/>
      <c r="DH342" s="49"/>
      <c r="DI342" s="49"/>
      <c r="DJ342" s="49"/>
      <c r="DK342" s="49"/>
      <c r="DL342" s="49"/>
      <c r="DM342" s="49"/>
      <c r="DN342" s="49"/>
      <c r="DO342" s="49"/>
      <c r="DP342" s="49"/>
      <c r="AAA342" s="192"/>
      <c r="AAD342" s="90"/>
      <c r="AAE342" s="519">
        <f>IF(AND(S.Fee.ApprovePacketLoop2="Y",S.Fee.Involved="Y",S.Fee.DASApprovalRequired="Y"),1,0)</f>
        <v>0</v>
      </c>
      <c r="AAF342" s="90"/>
      <c r="AAG342" s="73">
        <f>IF(S.Fee.ApprovePacketLoop2="N",,H341)</f>
        <v>0</v>
      </c>
      <c r="AAH342" s="73">
        <f>IF(S.Fee.ApprovePacketLoop2="N",,S.Notice.SubmitToSOS)</f>
        <v>0</v>
      </c>
      <c r="AAI342" s="72" t="s">
        <v>0</v>
      </c>
      <c r="AAJ342" s="72"/>
      <c r="AAK342" s="254" t="str">
        <f>"2nd loop of "&amp;S.Staff.Mgr&amp;"'s Fee Approval Packet review and approval"</f>
        <v>2nd loop of MargaretMGR's Fee Approval Packet review and approval</v>
      </c>
      <c r="AAL342" s="90"/>
      <c r="AAM342"/>
    </row>
    <row r="343" spans="1:715" ht="15.75" hidden="1" customHeight="1" outlineLevel="1" thickBot="1">
      <c r="A343" s="171"/>
      <c r="B343" s="480" t="str">
        <f>AAK343</f>
        <v>3rd loop of MargaretMGR's Fee Approval Packet review and approval</v>
      </c>
      <c r="C343" s="377" t="s">
        <v>303</v>
      </c>
      <c r="D343" s="380"/>
      <c r="E343" s="349">
        <f>NETWORKDAYS(G343,H343,S.DDL_DEQClosed)</f>
        <v>0</v>
      </c>
      <c r="F343" s="457">
        <f t="shared" ca="1" si="281"/>
        <v>0</v>
      </c>
      <c r="G343" s="343">
        <f t="shared" si="288"/>
        <v>0</v>
      </c>
      <c r="H343" s="343">
        <f t="shared" si="287"/>
        <v>0</v>
      </c>
      <c r="I343" s="244"/>
      <c r="J343" s="194"/>
      <c r="K343" s="49"/>
      <c r="L343" s="49"/>
      <c r="M343" s="49"/>
      <c r="N343" s="49"/>
      <c r="O343" s="49"/>
      <c r="P343" s="49"/>
      <c r="Q343" s="49"/>
      <c r="R343" s="49"/>
      <c r="S343" s="49"/>
      <c r="T343" s="49"/>
      <c r="U343" s="49"/>
      <c r="V343" s="49"/>
      <c r="W343" s="49"/>
      <c r="X343" s="49"/>
      <c r="Y343" s="49"/>
      <c r="Z343" s="49"/>
      <c r="AA343" s="49"/>
      <c r="AB343" s="49"/>
      <c r="AC343" s="49"/>
      <c r="AD343" s="49"/>
      <c r="AE343" s="49"/>
      <c r="AF343" s="49"/>
      <c r="AG343" s="49"/>
      <c r="AH343" s="49"/>
      <c r="AI343" s="49"/>
      <c r="AJ343" s="49"/>
      <c r="AK343" s="49"/>
      <c r="AL343" s="49"/>
      <c r="AM343" s="49"/>
      <c r="AN343" s="49"/>
      <c r="AO343" s="49"/>
      <c r="AP343" s="49"/>
      <c r="AQ343" s="49"/>
      <c r="AR343" s="49"/>
      <c r="AS343" s="49"/>
      <c r="AT343" s="49"/>
      <c r="AU343" s="49"/>
      <c r="AV343" s="49"/>
      <c r="AW343" s="49"/>
      <c r="AX343" s="49"/>
      <c r="AY343" s="49"/>
      <c r="AZ343" s="49"/>
      <c r="BA343" s="49"/>
      <c r="BB343" s="49"/>
      <c r="BC343" s="49"/>
      <c r="BD343" s="49"/>
      <c r="BE343" s="49"/>
      <c r="BF343" s="49"/>
      <c r="BG343" s="49"/>
      <c r="BH343" s="49"/>
      <c r="BI343" s="49"/>
      <c r="BJ343" s="49"/>
      <c r="BK343" s="49"/>
      <c r="BL343" s="49"/>
      <c r="BM343" s="49"/>
      <c r="BN343" s="49"/>
      <c r="BO343" s="49"/>
      <c r="BP343" s="49"/>
      <c r="BQ343" s="49"/>
      <c r="BR343" s="49"/>
      <c r="BS343" s="49"/>
      <c r="BT343" s="49"/>
      <c r="BU343" s="49"/>
      <c r="BV343" s="49"/>
      <c r="BW343" s="49"/>
      <c r="BX343" s="49"/>
      <c r="BY343" s="49"/>
      <c r="BZ343" s="49"/>
      <c r="CA343" s="49"/>
      <c r="CB343" s="49"/>
      <c r="CC343" s="49"/>
      <c r="CD343" s="49"/>
      <c r="CE343" s="49"/>
      <c r="CF343" s="49"/>
      <c r="CG343" s="49"/>
      <c r="CH343" s="49"/>
      <c r="CI343" s="49"/>
      <c r="CJ343" s="49"/>
      <c r="CK343" s="49"/>
      <c r="CL343" s="49"/>
      <c r="CM343" s="49"/>
      <c r="CN343" s="49"/>
      <c r="CO343" s="49"/>
      <c r="CP343" s="49"/>
      <c r="CQ343" s="49"/>
      <c r="CR343" s="49"/>
      <c r="CS343" s="49"/>
      <c r="CT343" s="49"/>
      <c r="CU343" s="49"/>
      <c r="CV343" s="49"/>
      <c r="CW343" s="49"/>
      <c r="CX343" s="49"/>
      <c r="CY343" s="49"/>
      <c r="CZ343" s="49"/>
      <c r="DA343" s="49"/>
      <c r="DB343" s="49"/>
      <c r="DC343" s="49"/>
      <c r="DD343" s="49"/>
      <c r="DE343" s="49"/>
      <c r="DF343" s="49"/>
      <c r="DG343" s="49"/>
      <c r="DH343" s="49"/>
      <c r="DI343" s="49"/>
      <c r="DJ343" s="49"/>
      <c r="DK343" s="49"/>
      <c r="DL343" s="49"/>
      <c r="DM343" s="49"/>
      <c r="DN343" s="49"/>
      <c r="DO343" s="49"/>
      <c r="DP343" s="49"/>
      <c r="AAA343" s="192"/>
      <c r="AAD343" s="90"/>
      <c r="AAE343" s="519">
        <f>IF(AND(S.Fee.ApprovePacketLoop3="Y",S.Fee.Involved="Y",S.Fee.DASApprovalRequired="Y"),1,0)</f>
        <v>0</v>
      </c>
      <c r="AAF343" s="90"/>
      <c r="AAG343" s="73">
        <f>IF(S.Fee.ApprovePacketLoop3="N",,H342)</f>
        <v>0</v>
      </c>
      <c r="AAH343" s="73">
        <f>IF(S.Fee.ApprovePacketLoop3="N",,S.Notice.SubmitToSOS)</f>
        <v>0</v>
      </c>
      <c r="AAI343" s="72" t="s">
        <v>0</v>
      </c>
      <c r="AAJ343" s="72"/>
      <c r="AAK343" s="254" t="str">
        <f>"3rd loop of "&amp;S.Staff.Mgr&amp;"'s Fee Approval Packet review and approval"</f>
        <v>3rd loop of MargaretMGR's Fee Approval Packet review and approval</v>
      </c>
      <c r="AAL343" s="90"/>
      <c r="AAM343"/>
    </row>
    <row r="344" spans="1:715" ht="15.75" hidden="1" customHeight="1" outlineLevel="1" thickBot="1">
      <c r="A344" s="171"/>
      <c r="B344" s="654" t="str">
        <f>AAK344</f>
        <v>4th loop of MargaretMGR's Fee Approval Packet review and approval</v>
      </c>
      <c r="C344" s="377" t="s">
        <v>303</v>
      </c>
      <c r="D344" s="380"/>
      <c r="E344" s="349">
        <f>NETWORKDAYS(G344,H344,S.DDL_DEQClosed)</f>
        <v>0</v>
      </c>
      <c r="F344" s="457">
        <f t="shared" ca="1" si="281"/>
        <v>0</v>
      </c>
      <c r="G344" s="343">
        <f t="shared" si="288"/>
        <v>0</v>
      </c>
      <c r="H344" s="343">
        <f t="shared" si="287"/>
        <v>0</v>
      </c>
      <c r="I344" s="244"/>
      <c r="J344" s="194"/>
      <c r="K344" s="49"/>
      <c r="L344" s="49"/>
      <c r="M344" s="49"/>
      <c r="N344" s="49"/>
      <c r="O344" s="49"/>
      <c r="P344" s="49"/>
      <c r="Q344" s="49"/>
      <c r="R344" s="49"/>
      <c r="S344" s="49"/>
      <c r="T344" s="49"/>
      <c r="U344" s="49"/>
      <c r="V344" s="49"/>
      <c r="W344" s="49"/>
      <c r="X344" s="49"/>
      <c r="Y344" s="49"/>
      <c r="Z344" s="49"/>
      <c r="AA344" s="49"/>
      <c r="AB344" s="49"/>
      <c r="AC344" s="49"/>
      <c r="AD344" s="49"/>
      <c r="AE344" s="49"/>
      <c r="AF344" s="49"/>
      <c r="AG344" s="49"/>
      <c r="AH344" s="49"/>
      <c r="AI344" s="49"/>
      <c r="AJ344" s="49"/>
      <c r="AK344" s="49"/>
      <c r="AL344" s="49"/>
      <c r="AM344" s="49"/>
      <c r="AN344" s="49"/>
      <c r="AO344" s="49"/>
      <c r="AP344" s="49"/>
      <c r="AQ344" s="49"/>
      <c r="AR344" s="49"/>
      <c r="AS344" s="49"/>
      <c r="AT344" s="49"/>
      <c r="AU344" s="49"/>
      <c r="AV344" s="49"/>
      <c r="AW344" s="49"/>
      <c r="AX344" s="49"/>
      <c r="AY344" s="49"/>
      <c r="AZ344" s="49"/>
      <c r="BA344" s="49"/>
      <c r="BB344" s="49"/>
      <c r="BC344" s="49"/>
      <c r="BD344" s="49"/>
      <c r="BE344" s="49"/>
      <c r="BF344" s="49"/>
      <c r="BG344" s="49"/>
      <c r="BH344" s="49"/>
      <c r="BI344" s="49"/>
      <c r="BJ344" s="49"/>
      <c r="BK344" s="49"/>
      <c r="BL344" s="49"/>
      <c r="BM344" s="49"/>
      <c r="BN344" s="49"/>
      <c r="BO344" s="49"/>
      <c r="BP344" s="49"/>
      <c r="BQ344" s="49"/>
      <c r="BR344" s="49"/>
      <c r="BS344" s="49"/>
      <c r="BT344" s="49"/>
      <c r="BU344" s="49"/>
      <c r="BV344" s="49"/>
      <c r="BW344" s="49"/>
      <c r="BX344" s="49"/>
      <c r="BY344" s="49"/>
      <c r="BZ344" s="49"/>
      <c r="CA344" s="49"/>
      <c r="CB344" s="49"/>
      <c r="CC344" s="49"/>
      <c r="CD344" s="49"/>
      <c r="CE344" s="49"/>
      <c r="CF344" s="49"/>
      <c r="CG344" s="49"/>
      <c r="CH344" s="49"/>
      <c r="CI344" s="49"/>
      <c r="CJ344" s="49"/>
      <c r="CK344" s="49"/>
      <c r="CL344" s="49"/>
      <c r="CM344" s="49"/>
      <c r="CN344" s="49"/>
      <c r="CO344" s="49"/>
      <c r="CP344" s="49"/>
      <c r="CQ344" s="49"/>
      <c r="CR344" s="49"/>
      <c r="CS344" s="49"/>
      <c r="CT344" s="49"/>
      <c r="CU344" s="49"/>
      <c r="CV344" s="49"/>
      <c r="CW344" s="49"/>
      <c r="CX344" s="49"/>
      <c r="CY344" s="49"/>
      <c r="CZ344" s="49"/>
      <c r="DA344" s="49"/>
      <c r="DB344" s="49"/>
      <c r="DC344" s="49"/>
      <c r="DD344" s="49"/>
      <c r="DE344" s="49"/>
      <c r="DF344" s="49"/>
      <c r="DG344" s="49"/>
      <c r="DH344" s="49"/>
      <c r="DI344" s="49"/>
      <c r="DJ344" s="49"/>
      <c r="DK344" s="49"/>
      <c r="DL344" s="49"/>
      <c r="DM344" s="49"/>
      <c r="DN344" s="49"/>
      <c r="DO344" s="49"/>
      <c r="DP344" s="49"/>
      <c r="AAA344" s="192"/>
      <c r="AAD344" s="90"/>
      <c r="AAE344" s="519">
        <f>IF(AND(S.Fee.ApprovePacketLoop4="Y",S.Fee.Involved="Y",S.Fee.DASApprovalRequired="Y"),1,0)</f>
        <v>0</v>
      </c>
      <c r="AAF344" s="90"/>
      <c r="AAG344" s="73">
        <f>IF(S.Fee.ApprovePacketLoop4="N",,H343)</f>
        <v>0</v>
      </c>
      <c r="AAH344" s="73">
        <f>IF(S.Fee.ApprovePacketLoop4="N",,S.Notice.SubmitToSOS)</f>
        <v>0</v>
      </c>
      <c r="AAI344" s="72"/>
      <c r="AAJ344" s="72"/>
      <c r="AAK344" s="254" t="str">
        <f>"4th loop of "&amp;S.Staff.Mgr&amp;"'s Fee Approval Packet review and approval"</f>
        <v>4th loop of MargaretMGR's Fee Approval Packet review and approval</v>
      </c>
      <c r="AAL344" s="90"/>
      <c r="AAM344"/>
    </row>
    <row r="345" spans="1:715" s="23" customFormat="1" ht="15" hidden="1" customHeight="1" outlineLevel="1">
      <c r="A345" s="171"/>
      <c r="B345" s="396" t="s">
        <v>431</v>
      </c>
      <c r="C345" s="790" t="str">
        <f>HYPERLINK("mailto:RulePubications@deq.state.or.us","i")</f>
        <v>i</v>
      </c>
      <c r="D345" s="380"/>
      <c r="E345" s="845" t="s">
        <v>422</v>
      </c>
      <c r="F345" s="846"/>
      <c r="G345" s="847"/>
      <c r="H345" s="343">
        <f>AAH345</f>
        <v>41614</v>
      </c>
      <c r="I345" s="244"/>
      <c r="J345" s="198"/>
      <c r="K345" s="51"/>
      <c r="L345" s="51"/>
      <c r="M345" s="51"/>
      <c r="N345" s="51"/>
      <c r="O345" s="51"/>
      <c r="P345" s="51"/>
      <c r="Q345" s="51"/>
      <c r="R345" s="51"/>
      <c r="S345" s="51"/>
      <c r="T345" s="51"/>
      <c r="U345" s="51"/>
      <c r="V345" s="51"/>
      <c r="W345" s="51"/>
      <c r="X345" s="51"/>
      <c r="Y345" s="51"/>
      <c r="Z345" s="51"/>
      <c r="AA345" s="51"/>
      <c r="AB345" s="51"/>
      <c r="AC345" s="51"/>
      <c r="AD345" s="51"/>
      <c r="AE345" s="51"/>
      <c r="AF345" s="51"/>
      <c r="AG345" s="51"/>
      <c r="AH345" s="51"/>
      <c r="AI345" s="51"/>
      <c r="AJ345" s="51"/>
      <c r="AK345" s="51"/>
      <c r="AL345" s="51"/>
      <c r="AM345" s="51"/>
      <c r="AN345" s="51"/>
      <c r="AO345" s="51"/>
      <c r="AP345" s="51"/>
      <c r="AQ345" s="51"/>
      <c r="AR345" s="51"/>
      <c r="AS345" s="51"/>
      <c r="AT345" s="51"/>
      <c r="AU345" s="51"/>
      <c r="AV345" s="51"/>
      <c r="AW345" s="51"/>
      <c r="AX345" s="51"/>
      <c r="AY345" s="51"/>
      <c r="AZ345" s="51"/>
      <c r="BA345" s="51"/>
      <c r="BB345" s="51"/>
      <c r="BC345" s="51"/>
      <c r="BD345" s="51"/>
      <c r="BE345" s="51"/>
      <c r="BF345" s="51"/>
      <c r="BG345" s="51"/>
      <c r="BH345" s="51"/>
      <c r="BI345" s="51"/>
      <c r="BJ345" s="51"/>
      <c r="BK345" s="51"/>
      <c r="BL345" s="51"/>
      <c r="BM345" s="51"/>
      <c r="BN345" s="51"/>
      <c r="BO345" s="51"/>
      <c r="BP345" s="51"/>
      <c r="BQ345" s="51"/>
      <c r="BR345" s="51"/>
      <c r="BS345" s="51"/>
      <c r="BT345" s="51"/>
      <c r="BU345" s="51"/>
      <c r="BV345" s="51"/>
      <c r="BW345" s="51"/>
      <c r="BX345" s="51"/>
      <c r="BY345" s="51"/>
      <c r="BZ345" s="51"/>
      <c r="CA345" s="51"/>
      <c r="CB345" s="51"/>
      <c r="CC345" s="51"/>
      <c r="CD345" s="51"/>
      <c r="CE345" s="51"/>
      <c r="CF345" s="51"/>
      <c r="CG345" s="51"/>
      <c r="CH345" s="51"/>
      <c r="CI345" s="51"/>
      <c r="CJ345" s="51"/>
      <c r="CK345" s="51"/>
      <c r="CL345" s="51"/>
      <c r="CM345" s="51"/>
      <c r="CN345" s="51"/>
      <c r="CO345" s="51"/>
      <c r="CP345" s="51"/>
      <c r="CQ345" s="51"/>
      <c r="CR345" s="51"/>
      <c r="CS345" s="51"/>
      <c r="CT345" s="51"/>
      <c r="CU345" s="51"/>
      <c r="CV345" s="51"/>
      <c r="CW345" s="51"/>
      <c r="CX345" s="51"/>
      <c r="CY345" s="51"/>
      <c r="CZ345" s="51"/>
      <c r="DA345" s="51"/>
      <c r="DB345" s="51"/>
      <c r="DC345" s="51"/>
      <c r="DD345" s="51"/>
      <c r="DE345" s="51"/>
      <c r="DF345" s="51"/>
      <c r="DG345" s="51"/>
      <c r="DH345" s="51"/>
      <c r="DI345" s="51"/>
      <c r="DJ345" s="51"/>
      <c r="DK345" s="51"/>
      <c r="DL345" s="51"/>
      <c r="DM345" s="51"/>
      <c r="DN345" s="51"/>
      <c r="DO345" s="51"/>
      <c r="DP345" s="51"/>
      <c r="DQ345"/>
      <c r="DR345"/>
      <c r="DS345"/>
      <c r="DT345"/>
      <c r="DU345"/>
      <c r="DV345"/>
      <c r="DW345"/>
      <c r="DX345"/>
      <c r="DY345"/>
      <c r="DZ345"/>
      <c r="EA345"/>
      <c r="EB345"/>
      <c r="EC345"/>
      <c r="ED345"/>
      <c r="EE345"/>
      <c r="EF345"/>
      <c r="EG345"/>
      <c r="EH345"/>
      <c r="EI345"/>
      <c r="EJ345"/>
      <c r="EK345"/>
      <c r="EL345"/>
      <c r="EM345"/>
      <c r="EN345"/>
      <c r="EO345"/>
      <c r="EP345"/>
      <c r="EQ345"/>
      <c r="ER345"/>
      <c r="ES345"/>
      <c r="ET345"/>
      <c r="EU345"/>
      <c r="EV345"/>
      <c r="EW345"/>
      <c r="EX345"/>
      <c r="EY345"/>
      <c r="EZ345"/>
      <c r="FA345"/>
      <c r="FB345"/>
      <c r="FC345"/>
      <c r="FD345"/>
      <c r="FE345"/>
      <c r="FF345"/>
      <c r="FG345"/>
      <c r="FH345"/>
      <c r="FI345"/>
      <c r="FJ345"/>
      <c r="FK345"/>
      <c r="FL345"/>
      <c r="FM345"/>
      <c r="FN345"/>
      <c r="FO345"/>
      <c r="FP345"/>
      <c r="FQ345"/>
      <c r="FR345"/>
      <c r="FS345"/>
      <c r="FT345"/>
      <c r="FU345"/>
      <c r="FV345"/>
      <c r="FW345"/>
      <c r="FX345"/>
      <c r="FY345"/>
      <c r="FZ345"/>
      <c r="GA345"/>
      <c r="GB345"/>
      <c r="GC345"/>
      <c r="GD345"/>
      <c r="GE345"/>
      <c r="GF345"/>
      <c r="GG345"/>
      <c r="GH345"/>
      <c r="GI345"/>
      <c r="GJ345"/>
      <c r="GK345"/>
      <c r="GL345"/>
      <c r="GM345"/>
      <c r="GN345"/>
      <c r="GO345"/>
      <c r="GP345"/>
      <c r="GQ345"/>
      <c r="GR345"/>
      <c r="GS345"/>
      <c r="GT345"/>
      <c r="GU345"/>
      <c r="GV345"/>
      <c r="GW345"/>
      <c r="GX345"/>
      <c r="GY345"/>
      <c r="GZ345"/>
      <c r="HA345"/>
      <c r="HB345"/>
      <c r="HC345"/>
      <c r="HD345"/>
      <c r="HE345"/>
      <c r="HF345"/>
      <c r="HG345"/>
      <c r="HH345"/>
      <c r="HI345"/>
      <c r="HJ345"/>
      <c r="HK345"/>
      <c r="HL345"/>
      <c r="HM345"/>
      <c r="HN345"/>
      <c r="HO345"/>
      <c r="HP345"/>
      <c r="HQ345"/>
      <c r="HR345"/>
      <c r="HS345"/>
      <c r="HT345"/>
      <c r="HU345"/>
      <c r="HV345"/>
      <c r="HW345"/>
      <c r="HX345"/>
      <c r="HY345"/>
      <c r="HZ345"/>
      <c r="IA345"/>
      <c r="IB345"/>
      <c r="IC345"/>
      <c r="ID345"/>
      <c r="IE345"/>
      <c r="IF345"/>
      <c r="IG345"/>
      <c r="IH345"/>
      <c r="II345"/>
      <c r="IJ345"/>
      <c r="IK345"/>
      <c r="IL345"/>
      <c r="IM345"/>
      <c r="IN345"/>
      <c r="IO345"/>
      <c r="IP345"/>
      <c r="IQ345"/>
      <c r="IR345"/>
      <c r="IS345"/>
      <c r="IT345"/>
      <c r="IU345"/>
      <c r="IV345"/>
      <c r="IW345"/>
      <c r="IX345"/>
      <c r="IY345"/>
      <c r="IZ345"/>
      <c r="JA345"/>
      <c r="JB345"/>
      <c r="JC345"/>
      <c r="JD345"/>
      <c r="JE345"/>
      <c r="JF345"/>
      <c r="JG345"/>
      <c r="JH345"/>
      <c r="JI345"/>
      <c r="JJ345"/>
      <c r="JK345"/>
      <c r="JL345"/>
      <c r="JM345"/>
      <c r="JN345"/>
      <c r="JO345"/>
      <c r="JP345"/>
      <c r="JQ345"/>
      <c r="JR345"/>
      <c r="JS345"/>
      <c r="JT345"/>
      <c r="JU345"/>
      <c r="JV345"/>
      <c r="JW345"/>
      <c r="JX345"/>
      <c r="JY345"/>
      <c r="JZ345"/>
      <c r="KA345"/>
      <c r="KB345"/>
      <c r="KC345"/>
      <c r="KD345"/>
      <c r="KE345"/>
      <c r="KF345"/>
      <c r="KG345"/>
      <c r="KH345"/>
      <c r="KI345"/>
      <c r="KJ345"/>
      <c r="KK345"/>
      <c r="KL345"/>
      <c r="KM345"/>
      <c r="KN345"/>
      <c r="KO345"/>
      <c r="KP345"/>
      <c r="KQ345"/>
      <c r="KR345"/>
      <c r="KS345"/>
      <c r="KT345"/>
      <c r="KU345"/>
      <c r="KV345"/>
      <c r="KW345"/>
      <c r="KX345"/>
      <c r="KY345"/>
      <c r="KZ345"/>
      <c r="LA345"/>
      <c r="LB345"/>
      <c r="LC345"/>
      <c r="LD345"/>
      <c r="LE345"/>
      <c r="LF345"/>
      <c r="LG345"/>
      <c r="LH345"/>
      <c r="LI345"/>
      <c r="LJ345"/>
      <c r="LK345"/>
      <c r="LL345"/>
      <c r="LM345"/>
      <c r="LN345"/>
      <c r="LO345"/>
      <c r="LP345"/>
      <c r="LQ345"/>
      <c r="LR345"/>
      <c r="LS345"/>
      <c r="LT345"/>
      <c r="LU345"/>
      <c r="LV345"/>
      <c r="LW345"/>
      <c r="LX345"/>
      <c r="LY345"/>
      <c r="LZ345"/>
      <c r="MA345"/>
      <c r="MB345"/>
      <c r="MC345"/>
      <c r="MD345"/>
      <c r="ME345"/>
      <c r="MF345"/>
      <c r="MG345"/>
      <c r="MH345"/>
      <c r="MI345"/>
      <c r="MJ345"/>
      <c r="MK345"/>
      <c r="ML345"/>
      <c r="MM345"/>
      <c r="MN345"/>
      <c r="MO345"/>
      <c r="MP345"/>
      <c r="MQ345"/>
      <c r="MR345"/>
      <c r="MS345"/>
      <c r="MT345"/>
      <c r="MU345"/>
      <c r="MV345"/>
      <c r="MW345"/>
      <c r="MX345"/>
      <c r="MY345"/>
      <c r="MZ345"/>
      <c r="NA345"/>
      <c r="NB345"/>
      <c r="NC345"/>
      <c r="ND345"/>
      <c r="NE345"/>
      <c r="NF345"/>
      <c r="NG345"/>
      <c r="NH345"/>
      <c r="NI345"/>
      <c r="NJ345"/>
      <c r="NK345"/>
      <c r="NL345"/>
      <c r="NM345"/>
      <c r="NN345"/>
      <c r="NO345"/>
      <c r="NP345"/>
      <c r="NQ345"/>
      <c r="NR345"/>
      <c r="NS345"/>
      <c r="NT345"/>
      <c r="NU345"/>
      <c r="NV345"/>
      <c r="NW345"/>
      <c r="NX345"/>
      <c r="NY345"/>
      <c r="NZ345"/>
      <c r="OA345"/>
      <c r="OB345"/>
      <c r="OC345"/>
      <c r="OD345"/>
      <c r="OE345"/>
      <c r="OF345"/>
      <c r="OG345"/>
      <c r="OH345"/>
      <c r="OI345"/>
      <c r="OJ345"/>
      <c r="OK345"/>
      <c r="OL345"/>
      <c r="OM345"/>
      <c r="ON345"/>
      <c r="OO345"/>
      <c r="OP345"/>
      <c r="OQ345"/>
      <c r="OR345"/>
      <c r="OS345"/>
      <c r="OT345"/>
      <c r="OU345"/>
      <c r="OV345"/>
      <c r="OW345"/>
      <c r="OX345"/>
      <c r="OY345"/>
      <c r="OZ345"/>
      <c r="PA345"/>
      <c r="PB345"/>
      <c r="PC345"/>
      <c r="PD345"/>
      <c r="PE345"/>
      <c r="PF345"/>
      <c r="PG345"/>
      <c r="PH345"/>
      <c r="PI345"/>
      <c r="PJ345"/>
      <c r="PK345"/>
      <c r="PL345"/>
      <c r="PM345"/>
      <c r="PN345"/>
      <c r="PO345"/>
      <c r="PP345"/>
      <c r="PQ345"/>
      <c r="PR345"/>
      <c r="PS345"/>
      <c r="PT345"/>
      <c r="PU345"/>
      <c r="PV345"/>
      <c r="PW345"/>
      <c r="PX345"/>
      <c r="PY345"/>
      <c r="PZ345"/>
      <c r="QA345"/>
      <c r="QB345"/>
      <c r="QC345"/>
      <c r="QD345"/>
      <c r="QE345"/>
      <c r="QF345"/>
      <c r="QG345"/>
      <c r="QH345"/>
      <c r="QI345"/>
      <c r="QJ345"/>
      <c r="QK345"/>
      <c r="QL345"/>
      <c r="QM345"/>
      <c r="QN345"/>
      <c r="QO345"/>
      <c r="QP345"/>
      <c r="QQ345"/>
      <c r="QR345"/>
      <c r="QS345"/>
      <c r="QT345"/>
      <c r="QU345"/>
      <c r="QV345"/>
      <c r="QW345"/>
      <c r="QX345"/>
      <c r="QY345"/>
      <c r="QZ345"/>
      <c r="RA345"/>
      <c r="RB345"/>
      <c r="RC345"/>
      <c r="RD345"/>
      <c r="RE345"/>
      <c r="RF345"/>
      <c r="RG345"/>
      <c r="RH345"/>
      <c r="RI345"/>
      <c r="RJ345"/>
      <c r="RK345"/>
      <c r="RL345"/>
      <c r="RM345"/>
      <c r="RN345"/>
      <c r="RO345"/>
      <c r="RP345"/>
      <c r="RQ345"/>
      <c r="RR345"/>
      <c r="RS345"/>
      <c r="RT345"/>
      <c r="RU345"/>
      <c r="RV345"/>
      <c r="RW345"/>
      <c r="RX345"/>
      <c r="RY345"/>
      <c r="RZ345"/>
      <c r="SA345"/>
      <c r="SB345"/>
      <c r="SC345"/>
      <c r="SD345"/>
      <c r="SE345"/>
      <c r="SF345"/>
      <c r="SG345"/>
      <c r="SH345"/>
      <c r="SI345"/>
      <c r="SJ345"/>
      <c r="SK345"/>
      <c r="SL345"/>
      <c r="SM345"/>
      <c r="SN345"/>
      <c r="SO345"/>
      <c r="SP345"/>
      <c r="SQ345"/>
      <c r="SR345"/>
      <c r="SS345"/>
      <c r="ST345"/>
      <c r="SU345"/>
      <c r="SV345"/>
      <c r="SW345"/>
      <c r="SX345"/>
      <c r="SY345"/>
      <c r="SZ345"/>
      <c r="TA345"/>
      <c r="TB345"/>
      <c r="TC345"/>
      <c r="TD345"/>
      <c r="TE345"/>
      <c r="TF345"/>
      <c r="TG345"/>
      <c r="TH345"/>
      <c r="TI345"/>
      <c r="TJ345"/>
      <c r="TK345"/>
      <c r="TL345"/>
      <c r="TM345"/>
      <c r="TN345"/>
      <c r="TO345"/>
      <c r="TP345"/>
      <c r="TQ345"/>
      <c r="TR345"/>
      <c r="TS345"/>
      <c r="TT345"/>
      <c r="TU345"/>
      <c r="TV345"/>
      <c r="TW345"/>
      <c r="TX345"/>
      <c r="TY345"/>
      <c r="TZ345"/>
      <c r="UA345"/>
      <c r="UB345"/>
      <c r="UC345"/>
      <c r="UD345"/>
      <c r="UE345"/>
      <c r="UF345"/>
      <c r="UG345"/>
      <c r="UH345"/>
      <c r="UI345"/>
      <c r="UJ345"/>
      <c r="UK345"/>
      <c r="UL345"/>
      <c r="UM345"/>
      <c r="UN345"/>
      <c r="UO345"/>
      <c r="UP345"/>
      <c r="UQ345"/>
      <c r="UR345"/>
      <c r="US345"/>
      <c r="UT345"/>
      <c r="UU345"/>
      <c r="UV345"/>
      <c r="UW345"/>
      <c r="UX345"/>
      <c r="UY345"/>
      <c r="UZ345"/>
      <c r="VA345"/>
      <c r="VB345"/>
      <c r="VC345"/>
      <c r="VD345"/>
      <c r="VE345"/>
      <c r="VF345"/>
      <c r="VG345"/>
      <c r="VH345"/>
      <c r="VI345"/>
      <c r="VJ345"/>
      <c r="VK345"/>
      <c r="VL345"/>
      <c r="VM345"/>
      <c r="VN345"/>
      <c r="VO345"/>
      <c r="VP345"/>
      <c r="VQ345"/>
      <c r="VR345"/>
      <c r="VS345"/>
      <c r="VT345"/>
      <c r="VU345"/>
      <c r="VV345"/>
      <c r="VW345"/>
      <c r="VX345"/>
      <c r="VY345"/>
      <c r="VZ345"/>
      <c r="WA345"/>
      <c r="WB345"/>
      <c r="WC345"/>
      <c r="WD345"/>
      <c r="WE345"/>
      <c r="WF345"/>
      <c r="WG345"/>
      <c r="WH345"/>
      <c r="WI345"/>
      <c r="WJ345"/>
      <c r="WK345"/>
      <c r="WL345"/>
      <c r="WM345"/>
      <c r="WN345"/>
      <c r="WO345"/>
      <c r="WP345"/>
      <c r="WQ345"/>
      <c r="WR345"/>
      <c r="WS345"/>
      <c r="WT345"/>
      <c r="WU345"/>
      <c r="WV345"/>
      <c r="WW345"/>
      <c r="WX345"/>
      <c r="WY345"/>
      <c r="WZ345"/>
      <c r="XA345"/>
      <c r="XB345"/>
      <c r="XC345"/>
      <c r="XD345"/>
      <c r="XE345"/>
      <c r="XF345"/>
      <c r="XG345"/>
      <c r="XH345"/>
      <c r="XI345"/>
      <c r="XJ345"/>
      <c r="XK345"/>
      <c r="XL345"/>
      <c r="XM345"/>
      <c r="XN345"/>
      <c r="XO345"/>
      <c r="XP345"/>
      <c r="XQ345"/>
      <c r="XR345"/>
      <c r="XS345"/>
      <c r="XT345"/>
      <c r="XU345"/>
      <c r="XV345"/>
      <c r="XW345"/>
      <c r="XX345"/>
      <c r="XY345"/>
      <c r="XZ345"/>
      <c r="YA345"/>
      <c r="YB345"/>
      <c r="YC345"/>
      <c r="YD345"/>
      <c r="YE345"/>
      <c r="YF345"/>
      <c r="YG345"/>
      <c r="YH345"/>
      <c r="YI345"/>
      <c r="YJ345"/>
      <c r="YK345"/>
      <c r="YL345"/>
      <c r="YM345"/>
      <c r="YN345"/>
      <c r="YO345"/>
      <c r="YP345"/>
      <c r="YQ345"/>
      <c r="YR345"/>
      <c r="YS345"/>
      <c r="YT345"/>
      <c r="YU345"/>
      <c r="YV345"/>
      <c r="YW345"/>
      <c r="YX345"/>
      <c r="YY345"/>
      <c r="YZ345"/>
      <c r="ZA345"/>
      <c r="ZB345"/>
      <c r="ZC345"/>
      <c r="ZD345"/>
      <c r="ZE345"/>
      <c r="ZF345"/>
      <c r="ZG345"/>
      <c r="ZH345"/>
      <c r="ZI345"/>
      <c r="ZJ345"/>
      <c r="ZK345"/>
      <c r="ZL345"/>
      <c r="ZM345"/>
      <c r="ZN345"/>
      <c r="ZO345"/>
      <c r="ZP345"/>
      <c r="ZQ345"/>
      <c r="ZR345"/>
      <c r="ZS345"/>
      <c r="ZT345"/>
      <c r="ZU345"/>
      <c r="ZV345"/>
      <c r="ZW345"/>
      <c r="ZX345"/>
      <c r="ZY345"/>
      <c r="ZZ345" s="52"/>
      <c r="AAA345" s="192"/>
      <c r="AAD345" s="90"/>
      <c r="AAE345" s="519">
        <f t="shared" ref="AAE345:AAE346" si="289">IF(S.Notice.Involved="Y",1,0)</f>
        <v>1</v>
      </c>
      <c r="AAF345" s="90"/>
      <c r="AAG345" s="71"/>
      <c r="AAH345" s="73">
        <f>WORKDAY(MIN(S.Notice.SubmitToSOS,S.Notice.OpenComment),-5,S.DDL_DEQClosed)</f>
        <v>41614</v>
      </c>
      <c r="AAI345" s="72"/>
      <c r="AAJ345" s="72"/>
      <c r="AAK345" s="87"/>
      <c r="AAL345" s="90"/>
    </row>
    <row r="346" spans="1:715" s="23" customFormat="1" ht="15" hidden="1" customHeight="1" outlineLevel="1">
      <c r="A346" s="171" t="s">
        <v>0</v>
      </c>
      <c r="B346" s="670" t="s">
        <v>505</v>
      </c>
      <c r="C346" s="374"/>
      <c r="D346" s="380"/>
      <c r="E346" s="394"/>
      <c r="F346" s="394"/>
      <c r="G346" s="395"/>
      <c r="H346" s="395"/>
      <c r="I346" s="244"/>
      <c r="J346" s="198"/>
      <c r="K346" s="51"/>
      <c r="L346" s="51"/>
      <c r="M346" s="51"/>
      <c r="N346" s="51"/>
      <c r="O346" s="51"/>
      <c r="P346" s="51"/>
      <c r="Q346" s="51"/>
      <c r="R346" s="51"/>
      <c r="S346" s="51"/>
      <c r="T346" s="51"/>
      <c r="U346" s="51"/>
      <c r="V346" s="51"/>
      <c r="W346" s="51"/>
      <c r="X346" s="51"/>
      <c r="Y346" s="51"/>
      <c r="Z346" s="51"/>
      <c r="AA346" s="51"/>
      <c r="AB346" s="51"/>
      <c r="AC346" s="51"/>
      <c r="AD346" s="51"/>
      <c r="AE346" s="51"/>
      <c r="AF346" s="51"/>
      <c r="AG346" s="51"/>
      <c r="AH346" s="51"/>
      <c r="AI346" s="51"/>
      <c r="AJ346" s="51"/>
      <c r="AK346" s="51"/>
      <c r="AL346" s="51"/>
      <c r="AM346" s="51"/>
      <c r="AN346" s="51"/>
      <c r="AO346" s="51"/>
      <c r="AP346" s="51"/>
      <c r="AQ346" s="51"/>
      <c r="AR346" s="51"/>
      <c r="AS346" s="51"/>
      <c r="AT346" s="51"/>
      <c r="AU346" s="51"/>
      <c r="AV346" s="51"/>
      <c r="AW346" s="51"/>
      <c r="AX346" s="51"/>
      <c r="AY346" s="51"/>
      <c r="AZ346" s="51"/>
      <c r="BA346" s="51"/>
      <c r="BB346" s="51"/>
      <c r="BC346" s="51"/>
      <c r="BD346" s="51"/>
      <c r="BE346" s="51"/>
      <c r="BF346" s="51"/>
      <c r="BG346" s="51"/>
      <c r="BH346" s="51"/>
      <c r="BI346" s="51"/>
      <c r="BJ346" s="51"/>
      <c r="BK346" s="51"/>
      <c r="BL346" s="51"/>
      <c r="BM346" s="51"/>
      <c r="BN346" s="51"/>
      <c r="BO346" s="51"/>
      <c r="BP346" s="51"/>
      <c r="BQ346" s="51"/>
      <c r="BR346" s="51"/>
      <c r="BS346" s="51"/>
      <c r="BT346" s="51"/>
      <c r="BU346" s="51"/>
      <c r="BV346" s="51"/>
      <c r="BW346" s="51"/>
      <c r="BX346" s="51"/>
      <c r="BY346" s="51"/>
      <c r="BZ346" s="51"/>
      <c r="CA346" s="51"/>
      <c r="CB346" s="51"/>
      <c r="CC346" s="51"/>
      <c r="CD346" s="51"/>
      <c r="CE346" s="51"/>
      <c r="CF346" s="51"/>
      <c r="CG346" s="51"/>
      <c r="CH346" s="51"/>
      <c r="CI346" s="51"/>
      <c r="CJ346" s="51"/>
      <c r="CK346" s="51"/>
      <c r="CL346" s="51"/>
      <c r="CM346" s="51"/>
      <c r="CN346" s="51"/>
      <c r="CO346" s="51"/>
      <c r="CP346" s="51"/>
      <c r="CQ346" s="51"/>
      <c r="CR346" s="51"/>
      <c r="CS346" s="51"/>
      <c r="CT346" s="51"/>
      <c r="CU346" s="51"/>
      <c r="CV346" s="51"/>
      <c r="CW346" s="51"/>
      <c r="CX346" s="51"/>
      <c r="CY346" s="51"/>
      <c r="CZ346" s="51"/>
      <c r="DA346" s="51"/>
      <c r="DB346" s="51"/>
      <c r="DC346" s="51"/>
      <c r="DD346" s="51"/>
      <c r="DE346" s="51"/>
      <c r="DF346" s="51"/>
      <c r="DG346" s="51"/>
      <c r="DH346" s="51"/>
      <c r="DI346" s="51"/>
      <c r="DJ346" s="51"/>
      <c r="DK346" s="51"/>
      <c r="DL346" s="51"/>
      <c r="DM346" s="51"/>
      <c r="DN346" s="51"/>
      <c r="DO346" s="51"/>
      <c r="DP346" s="51"/>
      <c r="DQ346"/>
      <c r="DR346"/>
      <c r="DS346"/>
      <c r="DT346"/>
      <c r="DU346"/>
      <c r="DV346"/>
      <c r="DW346"/>
      <c r="DX346"/>
      <c r="DY346"/>
      <c r="DZ346"/>
      <c r="EA346"/>
      <c r="EB346"/>
      <c r="EC346"/>
      <c r="ED346"/>
      <c r="EE346"/>
      <c r="EF346"/>
      <c r="EG346"/>
      <c r="EH346"/>
      <c r="EI346"/>
      <c r="EJ346"/>
      <c r="EK346"/>
      <c r="EL346"/>
      <c r="EM346"/>
      <c r="EN346"/>
      <c r="EO346"/>
      <c r="EP346"/>
      <c r="EQ346"/>
      <c r="ER346"/>
      <c r="ES346"/>
      <c r="ET346"/>
      <c r="EU346"/>
      <c r="EV346"/>
      <c r="EW346"/>
      <c r="EX346"/>
      <c r="EY346"/>
      <c r="EZ346"/>
      <c r="FA346"/>
      <c r="FB346"/>
      <c r="FC346"/>
      <c r="FD346"/>
      <c r="FE346"/>
      <c r="FF346"/>
      <c r="FG346"/>
      <c r="FH346"/>
      <c r="FI346"/>
      <c r="FJ346"/>
      <c r="FK346"/>
      <c r="FL346"/>
      <c r="FM346"/>
      <c r="FN346"/>
      <c r="FO346"/>
      <c r="FP346"/>
      <c r="FQ346"/>
      <c r="FR346"/>
      <c r="FS346"/>
      <c r="FT346"/>
      <c r="FU346"/>
      <c r="FV346"/>
      <c r="FW346"/>
      <c r="FX346"/>
      <c r="FY346"/>
      <c r="FZ346"/>
      <c r="GA346"/>
      <c r="GB346"/>
      <c r="GC346"/>
      <c r="GD346"/>
      <c r="GE346"/>
      <c r="GF346"/>
      <c r="GG346"/>
      <c r="GH346"/>
      <c r="GI346"/>
      <c r="GJ346"/>
      <c r="GK346"/>
      <c r="GL346"/>
      <c r="GM346"/>
      <c r="GN346"/>
      <c r="GO346"/>
      <c r="GP346"/>
      <c r="GQ346"/>
      <c r="GR346"/>
      <c r="GS346"/>
      <c r="GT346"/>
      <c r="GU346"/>
      <c r="GV346"/>
      <c r="GW346"/>
      <c r="GX346"/>
      <c r="GY346"/>
      <c r="GZ346"/>
      <c r="HA346"/>
      <c r="HB346"/>
      <c r="HC346"/>
      <c r="HD346"/>
      <c r="HE346"/>
      <c r="HF346"/>
      <c r="HG346"/>
      <c r="HH346"/>
      <c r="HI346"/>
      <c r="HJ346"/>
      <c r="HK346"/>
      <c r="HL346"/>
      <c r="HM346"/>
      <c r="HN346"/>
      <c r="HO346"/>
      <c r="HP346"/>
      <c r="HQ346"/>
      <c r="HR346"/>
      <c r="HS346"/>
      <c r="HT346"/>
      <c r="HU346"/>
      <c r="HV346"/>
      <c r="HW346"/>
      <c r="HX346"/>
      <c r="HY346"/>
      <c r="HZ346"/>
      <c r="IA346"/>
      <c r="IB346"/>
      <c r="IC346"/>
      <c r="ID346"/>
      <c r="IE346"/>
      <c r="IF346"/>
      <c r="IG346"/>
      <c r="IH346"/>
      <c r="II346"/>
      <c r="IJ346"/>
      <c r="IK346"/>
      <c r="IL346"/>
      <c r="IM346"/>
      <c r="IN346"/>
      <c r="IO346"/>
      <c r="IP346"/>
      <c r="IQ346"/>
      <c r="IR346"/>
      <c r="IS346"/>
      <c r="IT346"/>
      <c r="IU346"/>
      <c r="IV346"/>
      <c r="IW346"/>
      <c r="IX346"/>
      <c r="IY346"/>
      <c r="IZ346"/>
      <c r="JA346"/>
      <c r="JB346"/>
      <c r="JC346"/>
      <c r="JD346"/>
      <c r="JE346"/>
      <c r="JF346"/>
      <c r="JG346"/>
      <c r="JH346"/>
      <c r="JI346"/>
      <c r="JJ346"/>
      <c r="JK346"/>
      <c r="JL346"/>
      <c r="JM346"/>
      <c r="JN346"/>
      <c r="JO346"/>
      <c r="JP346"/>
      <c r="JQ346"/>
      <c r="JR346"/>
      <c r="JS346"/>
      <c r="JT346"/>
      <c r="JU346"/>
      <c r="JV346"/>
      <c r="JW346"/>
      <c r="JX346"/>
      <c r="JY346"/>
      <c r="JZ346"/>
      <c r="KA346"/>
      <c r="KB346"/>
      <c r="KC346"/>
      <c r="KD346"/>
      <c r="KE346"/>
      <c r="KF346"/>
      <c r="KG346"/>
      <c r="KH346"/>
      <c r="KI346"/>
      <c r="KJ346"/>
      <c r="KK346"/>
      <c r="KL346"/>
      <c r="KM346"/>
      <c r="KN346"/>
      <c r="KO346"/>
      <c r="KP346"/>
      <c r="KQ346"/>
      <c r="KR346"/>
      <c r="KS346"/>
      <c r="KT346"/>
      <c r="KU346"/>
      <c r="KV346"/>
      <c r="KW346"/>
      <c r="KX346"/>
      <c r="KY346"/>
      <c r="KZ346"/>
      <c r="LA346"/>
      <c r="LB346"/>
      <c r="LC346"/>
      <c r="LD346"/>
      <c r="LE346"/>
      <c r="LF346"/>
      <c r="LG346"/>
      <c r="LH346"/>
      <c r="LI346"/>
      <c r="LJ346"/>
      <c r="LK346"/>
      <c r="LL346"/>
      <c r="LM346"/>
      <c r="LN346"/>
      <c r="LO346"/>
      <c r="LP346"/>
      <c r="LQ346"/>
      <c r="LR346"/>
      <c r="LS346"/>
      <c r="LT346"/>
      <c r="LU346"/>
      <c r="LV346"/>
      <c r="LW346"/>
      <c r="LX346"/>
      <c r="LY346"/>
      <c r="LZ346"/>
      <c r="MA346"/>
      <c r="MB346"/>
      <c r="MC346"/>
      <c r="MD346"/>
      <c r="ME346"/>
      <c r="MF346"/>
      <c r="MG346"/>
      <c r="MH346"/>
      <c r="MI346"/>
      <c r="MJ346"/>
      <c r="MK346"/>
      <c r="ML346"/>
      <c r="MM346"/>
      <c r="MN346"/>
      <c r="MO346"/>
      <c r="MP346"/>
      <c r="MQ346"/>
      <c r="MR346"/>
      <c r="MS346"/>
      <c r="MT346"/>
      <c r="MU346"/>
      <c r="MV346"/>
      <c r="MW346"/>
      <c r="MX346"/>
      <c r="MY346"/>
      <c r="MZ346"/>
      <c r="NA346"/>
      <c r="NB346"/>
      <c r="NC346"/>
      <c r="ND346"/>
      <c r="NE346"/>
      <c r="NF346"/>
      <c r="NG346"/>
      <c r="NH346"/>
      <c r="NI346"/>
      <c r="NJ346"/>
      <c r="NK346"/>
      <c r="NL346"/>
      <c r="NM346"/>
      <c r="NN346"/>
      <c r="NO346"/>
      <c r="NP346"/>
      <c r="NQ346"/>
      <c r="NR346"/>
      <c r="NS346"/>
      <c r="NT346"/>
      <c r="NU346"/>
      <c r="NV346"/>
      <c r="NW346"/>
      <c r="NX346"/>
      <c r="NY346"/>
      <c r="NZ346"/>
      <c r="OA346"/>
      <c r="OB346"/>
      <c r="OC346"/>
      <c r="OD346"/>
      <c r="OE346"/>
      <c r="OF346"/>
      <c r="OG346"/>
      <c r="OH346"/>
      <c r="OI346"/>
      <c r="OJ346"/>
      <c r="OK346"/>
      <c r="OL346"/>
      <c r="OM346"/>
      <c r="ON346"/>
      <c r="OO346"/>
      <c r="OP346"/>
      <c r="OQ346"/>
      <c r="OR346"/>
      <c r="OS346"/>
      <c r="OT346"/>
      <c r="OU346"/>
      <c r="OV346"/>
      <c r="OW346"/>
      <c r="OX346"/>
      <c r="OY346"/>
      <c r="OZ346"/>
      <c r="PA346"/>
      <c r="PB346"/>
      <c r="PC346"/>
      <c r="PD346"/>
      <c r="PE346"/>
      <c r="PF346"/>
      <c r="PG346"/>
      <c r="PH346"/>
      <c r="PI346"/>
      <c r="PJ346"/>
      <c r="PK346"/>
      <c r="PL346"/>
      <c r="PM346"/>
      <c r="PN346"/>
      <c r="PO346"/>
      <c r="PP346"/>
      <c r="PQ346"/>
      <c r="PR346"/>
      <c r="PS346"/>
      <c r="PT346"/>
      <c r="PU346"/>
      <c r="PV346"/>
      <c r="PW346"/>
      <c r="PX346"/>
      <c r="PY346"/>
      <c r="PZ346"/>
      <c r="QA346"/>
      <c r="QB346"/>
      <c r="QC346"/>
      <c r="QD346"/>
      <c r="QE346"/>
      <c r="QF346"/>
      <c r="QG346"/>
      <c r="QH346"/>
      <c r="QI346"/>
      <c r="QJ346"/>
      <c r="QK346"/>
      <c r="QL346"/>
      <c r="QM346"/>
      <c r="QN346"/>
      <c r="QO346"/>
      <c r="QP346"/>
      <c r="QQ346"/>
      <c r="QR346"/>
      <c r="QS346"/>
      <c r="QT346"/>
      <c r="QU346"/>
      <c r="QV346"/>
      <c r="QW346"/>
      <c r="QX346"/>
      <c r="QY346"/>
      <c r="QZ346"/>
      <c r="RA346"/>
      <c r="RB346"/>
      <c r="RC346"/>
      <c r="RD346"/>
      <c r="RE346"/>
      <c r="RF346"/>
      <c r="RG346"/>
      <c r="RH346"/>
      <c r="RI346"/>
      <c r="RJ346"/>
      <c r="RK346"/>
      <c r="RL346"/>
      <c r="RM346"/>
      <c r="RN346"/>
      <c r="RO346"/>
      <c r="RP346"/>
      <c r="RQ346"/>
      <c r="RR346"/>
      <c r="RS346"/>
      <c r="RT346"/>
      <c r="RU346"/>
      <c r="RV346"/>
      <c r="RW346"/>
      <c r="RX346"/>
      <c r="RY346"/>
      <c r="RZ346"/>
      <c r="SA346"/>
      <c r="SB346"/>
      <c r="SC346"/>
      <c r="SD346"/>
      <c r="SE346"/>
      <c r="SF346"/>
      <c r="SG346"/>
      <c r="SH346"/>
      <c r="SI346"/>
      <c r="SJ346"/>
      <c r="SK346"/>
      <c r="SL346"/>
      <c r="SM346"/>
      <c r="SN346"/>
      <c r="SO346"/>
      <c r="SP346"/>
      <c r="SQ346"/>
      <c r="SR346"/>
      <c r="SS346"/>
      <c r="ST346"/>
      <c r="SU346"/>
      <c r="SV346"/>
      <c r="SW346"/>
      <c r="SX346"/>
      <c r="SY346"/>
      <c r="SZ346"/>
      <c r="TA346"/>
      <c r="TB346"/>
      <c r="TC346"/>
      <c r="TD346"/>
      <c r="TE346"/>
      <c r="TF346"/>
      <c r="TG346"/>
      <c r="TH346"/>
      <c r="TI346"/>
      <c r="TJ346"/>
      <c r="TK346"/>
      <c r="TL346"/>
      <c r="TM346"/>
      <c r="TN346"/>
      <c r="TO346"/>
      <c r="TP346"/>
      <c r="TQ346"/>
      <c r="TR346"/>
      <c r="TS346"/>
      <c r="TT346"/>
      <c r="TU346"/>
      <c r="TV346"/>
      <c r="TW346"/>
      <c r="TX346"/>
      <c r="TY346"/>
      <c r="TZ346"/>
      <c r="UA346"/>
      <c r="UB346"/>
      <c r="UC346"/>
      <c r="UD346"/>
      <c r="UE346"/>
      <c r="UF346"/>
      <c r="UG346"/>
      <c r="UH346"/>
      <c r="UI346"/>
      <c r="UJ346"/>
      <c r="UK346"/>
      <c r="UL346"/>
      <c r="UM346"/>
      <c r="UN346"/>
      <c r="UO346"/>
      <c r="UP346"/>
      <c r="UQ346"/>
      <c r="UR346"/>
      <c r="US346"/>
      <c r="UT346"/>
      <c r="UU346"/>
      <c r="UV346"/>
      <c r="UW346"/>
      <c r="UX346"/>
      <c r="UY346"/>
      <c r="UZ346"/>
      <c r="VA346"/>
      <c r="VB346"/>
      <c r="VC346"/>
      <c r="VD346"/>
      <c r="VE346"/>
      <c r="VF346"/>
      <c r="VG346"/>
      <c r="VH346"/>
      <c r="VI346"/>
      <c r="VJ346"/>
      <c r="VK346"/>
      <c r="VL346"/>
      <c r="VM346"/>
      <c r="VN346"/>
      <c r="VO346"/>
      <c r="VP346"/>
      <c r="VQ346"/>
      <c r="VR346"/>
      <c r="VS346"/>
      <c r="VT346"/>
      <c r="VU346"/>
      <c r="VV346"/>
      <c r="VW346"/>
      <c r="VX346"/>
      <c r="VY346"/>
      <c r="VZ346"/>
      <c r="WA346"/>
      <c r="WB346"/>
      <c r="WC346"/>
      <c r="WD346"/>
      <c r="WE346"/>
      <c r="WF346"/>
      <c r="WG346"/>
      <c r="WH346"/>
      <c r="WI346"/>
      <c r="WJ346"/>
      <c r="WK346"/>
      <c r="WL346"/>
      <c r="WM346"/>
      <c r="WN346"/>
      <c r="WO346"/>
      <c r="WP346"/>
      <c r="WQ346"/>
      <c r="WR346"/>
      <c r="WS346"/>
      <c r="WT346"/>
      <c r="WU346"/>
      <c r="WV346"/>
      <c r="WW346"/>
      <c r="WX346"/>
      <c r="WY346"/>
      <c r="WZ346"/>
      <c r="XA346"/>
      <c r="XB346"/>
      <c r="XC346"/>
      <c r="XD346"/>
      <c r="XE346"/>
      <c r="XF346"/>
      <c r="XG346"/>
      <c r="XH346"/>
      <c r="XI346"/>
      <c r="XJ346"/>
      <c r="XK346"/>
      <c r="XL346"/>
      <c r="XM346"/>
      <c r="XN346"/>
      <c r="XO346"/>
      <c r="XP346"/>
      <c r="XQ346"/>
      <c r="XR346"/>
      <c r="XS346"/>
      <c r="XT346"/>
      <c r="XU346"/>
      <c r="XV346"/>
      <c r="XW346"/>
      <c r="XX346"/>
      <c r="XY346"/>
      <c r="XZ346"/>
      <c r="YA346"/>
      <c r="YB346"/>
      <c r="YC346"/>
      <c r="YD346"/>
      <c r="YE346"/>
      <c r="YF346"/>
      <c r="YG346"/>
      <c r="YH346"/>
      <c r="YI346"/>
      <c r="YJ346"/>
      <c r="YK346"/>
      <c r="YL346"/>
      <c r="YM346"/>
      <c r="YN346"/>
      <c r="YO346"/>
      <c r="YP346"/>
      <c r="YQ346"/>
      <c r="YR346"/>
      <c r="YS346"/>
      <c r="YT346"/>
      <c r="YU346"/>
      <c r="YV346"/>
      <c r="YW346"/>
      <c r="YX346"/>
      <c r="YY346"/>
      <c r="YZ346"/>
      <c r="ZA346"/>
      <c r="ZB346"/>
      <c r="ZC346"/>
      <c r="ZD346"/>
      <c r="ZE346"/>
      <c r="ZF346"/>
      <c r="ZG346"/>
      <c r="ZH346"/>
      <c r="ZI346"/>
      <c r="ZJ346"/>
      <c r="ZK346"/>
      <c r="ZL346"/>
      <c r="ZM346"/>
      <c r="ZN346"/>
      <c r="ZO346"/>
      <c r="ZP346"/>
      <c r="ZQ346"/>
      <c r="ZR346"/>
      <c r="ZS346"/>
      <c r="ZT346"/>
      <c r="ZU346"/>
      <c r="ZV346"/>
      <c r="ZW346"/>
      <c r="ZX346"/>
      <c r="ZY346"/>
      <c r="ZZ346" s="52"/>
      <c r="AAA346" s="192"/>
      <c r="AAD346" s="90"/>
      <c r="AAE346" s="519">
        <f t="shared" si="289"/>
        <v>1</v>
      </c>
      <c r="AAF346" s="190" t="s">
        <v>52</v>
      </c>
      <c r="AAG346" s="71"/>
      <c r="AAH346" s="71"/>
      <c r="AAI346" s="72"/>
      <c r="AAJ346" s="72"/>
      <c r="AAK346" s="87"/>
      <c r="AAL346" s="90"/>
    </row>
    <row r="347" spans="1:715" ht="15.75" hidden="1" customHeight="1" outlineLevel="1">
      <c r="A347" s="171"/>
      <c r="B347" s="361" t="str">
        <f>AAK347</f>
        <v>AndreaDRC coordinates:</v>
      </c>
      <c r="C347" s="362"/>
      <c r="D347" s="362"/>
      <c r="E347" s="350"/>
      <c r="F347" s="350"/>
      <c r="G347" s="346"/>
      <c r="H347" s="346"/>
      <c r="I347" s="244"/>
      <c r="J347" s="194"/>
      <c r="K347" s="49"/>
      <c r="L347" s="49"/>
      <c r="M347" s="49"/>
      <c r="N347" s="49"/>
      <c r="O347" s="49"/>
      <c r="P347" s="49"/>
      <c r="Q347" s="49"/>
      <c r="R347" s="49"/>
      <c r="S347" s="49"/>
      <c r="T347" s="49"/>
      <c r="U347" s="49"/>
      <c r="V347" s="49"/>
      <c r="W347" s="49"/>
      <c r="X347" s="49"/>
      <c r="Y347" s="49"/>
      <c r="Z347" s="49"/>
      <c r="AA347" s="49"/>
      <c r="AB347" s="49"/>
      <c r="AC347" s="49"/>
      <c r="AD347" s="49"/>
      <c r="AE347" s="49"/>
      <c r="AF347" s="49"/>
      <c r="AG347" s="49"/>
      <c r="AH347" s="49"/>
      <c r="AI347" s="49"/>
      <c r="AJ347" s="49"/>
      <c r="AK347" s="49"/>
      <c r="AL347" s="49"/>
      <c r="AM347" s="49"/>
      <c r="AN347" s="49"/>
      <c r="AO347" s="49"/>
      <c r="AP347" s="49"/>
      <c r="AQ347" s="49"/>
      <c r="AR347" s="49"/>
      <c r="AS347" s="49"/>
      <c r="AT347" s="49"/>
      <c r="AU347" s="49"/>
      <c r="AV347" s="49"/>
      <c r="AW347" s="49"/>
      <c r="AX347" s="49"/>
      <c r="AY347" s="49"/>
      <c r="AZ347" s="49"/>
      <c r="BA347" s="49"/>
      <c r="BB347" s="49"/>
      <c r="BC347" s="49"/>
      <c r="BD347" s="49"/>
      <c r="BE347" s="49"/>
      <c r="BF347" s="49"/>
      <c r="BG347" s="49"/>
      <c r="BH347" s="49"/>
      <c r="BI347" s="49"/>
      <c r="BJ347" s="49"/>
      <c r="BK347" s="49"/>
      <c r="BL347" s="49"/>
      <c r="BM347" s="49"/>
      <c r="BN347" s="49"/>
      <c r="BO347" s="49"/>
      <c r="BP347" s="49"/>
      <c r="BQ347" s="49"/>
      <c r="BR347" s="49"/>
      <c r="BS347" s="49"/>
      <c r="BT347" s="49"/>
      <c r="BU347" s="49"/>
      <c r="BV347" s="49"/>
      <c r="BW347" s="49"/>
      <c r="BX347" s="49"/>
      <c r="BY347" s="49"/>
      <c r="BZ347" s="49"/>
      <c r="CA347" s="49"/>
      <c r="CB347" s="49"/>
      <c r="CC347" s="49"/>
      <c r="CD347" s="49"/>
      <c r="CE347" s="49"/>
      <c r="CF347" s="49"/>
      <c r="CG347" s="49"/>
      <c r="CH347" s="49"/>
      <c r="CI347" s="49"/>
      <c r="CJ347" s="49"/>
      <c r="CK347" s="49"/>
      <c r="CL347" s="49"/>
      <c r="CM347" s="49"/>
      <c r="CN347" s="49"/>
      <c r="CO347" s="49"/>
      <c r="CP347" s="49"/>
      <c r="CQ347" s="49"/>
      <c r="CR347" s="49"/>
      <c r="CS347" s="49"/>
      <c r="CT347" s="49"/>
      <c r="CU347" s="49"/>
      <c r="CV347" s="49"/>
      <c r="CW347" s="49"/>
      <c r="CX347" s="49"/>
      <c r="CY347" s="49"/>
      <c r="CZ347" s="49"/>
      <c r="DA347" s="49"/>
      <c r="DB347" s="49"/>
      <c r="DC347" s="49"/>
      <c r="DD347" s="49"/>
      <c r="DE347" s="49"/>
      <c r="DF347" s="49"/>
      <c r="DG347" s="49"/>
      <c r="DH347" s="49"/>
      <c r="DI347" s="49"/>
      <c r="DJ347" s="49"/>
      <c r="DK347" s="49"/>
      <c r="DL347" s="49"/>
      <c r="DM347" s="49"/>
      <c r="DN347" s="49"/>
      <c r="DO347" s="49"/>
      <c r="DP347" s="49"/>
      <c r="AAA347" s="192"/>
      <c r="AAD347" s="90"/>
      <c r="AAE347" s="519">
        <f t="shared" ref="AAE347:AAE354" si="290">IF(AND(S.Fee.Involved="Y",S.Fee.DASApprovalRequired="Y"),1,0)</f>
        <v>0</v>
      </c>
      <c r="AAF347" s="190" t="s">
        <v>52</v>
      </c>
      <c r="AAG347" s="71"/>
      <c r="AAH347" s="71"/>
      <c r="AAI347" s="71"/>
      <c r="AAJ347" s="56"/>
      <c r="AAK347" s="92" t="str">
        <f>S.Staff.DivisionRulesCoordinator&amp;" coordinates:"</f>
        <v>AndreaDRC coordinates:</v>
      </c>
      <c r="AAL347" s="90"/>
      <c r="AAM347"/>
    </row>
    <row r="348" spans="1:715" s="42" customFormat="1" ht="15.75" hidden="1" customHeight="1" outlineLevel="1">
      <c r="A348" s="201"/>
      <c r="B348" s="363" t="s">
        <v>160</v>
      </c>
      <c r="C348" s="364" t="s">
        <v>0</v>
      </c>
      <c r="D348" s="380"/>
      <c r="E348" s="349">
        <f t="shared" ref="E348:E351" si="291">NETWORKDAYS(G348,H348,S.DDL_DEQClosed)</f>
        <v>0</v>
      </c>
      <c r="F348" s="457">
        <f ca="1">IF(YEAR(H348)&gt;2000,NETWORKDAYS(TODAY(),H348,S.DDL_DEQClosed),0)</f>
        <v>0</v>
      </c>
      <c r="G348" s="351">
        <f>AAG348</f>
        <v>0</v>
      </c>
      <c r="H348" s="487">
        <f>AAH348</f>
        <v>0</v>
      </c>
      <c r="I348" s="244"/>
      <c r="J348" s="197"/>
      <c r="K348" s="50"/>
      <c r="L348" s="50"/>
      <c r="M348" s="50"/>
      <c r="N348" s="50"/>
      <c r="O348" s="50"/>
      <c r="P348" s="50"/>
      <c r="Q348" s="50"/>
      <c r="R348" s="50"/>
      <c r="S348" s="50"/>
      <c r="T348" s="50"/>
      <c r="U348" s="50"/>
      <c r="V348" s="50"/>
      <c r="W348" s="50"/>
      <c r="X348" s="50"/>
      <c r="Y348" s="50"/>
      <c r="Z348" s="50"/>
      <c r="AA348" s="50"/>
      <c r="AB348" s="50"/>
      <c r="AC348" s="50"/>
      <c r="AD348" s="50"/>
      <c r="AE348" s="50"/>
      <c r="AF348" s="50"/>
      <c r="AG348" s="50"/>
      <c r="AH348" s="50"/>
      <c r="AI348" s="50"/>
      <c r="AJ348" s="50"/>
      <c r="AK348" s="50"/>
      <c r="AL348" s="50"/>
      <c r="AM348" s="50"/>
      <c r="AN348" s="50"/>
      <c r="AO348" s="50"/>
      <c r="AP348" s="50"/>
      <c r="AQ348" s="50"/>
      <c r="AR348" s="50"/>
      <c r="AS348" s="50"/>
      <c r="AT348" s="50"/>
      <c r="AU348" s="50"/>
      <c r="AV348" s="50"/>
      <c r="AW348" s="50"/>
      <c r="AX348" s="50"/>
      <c r="AY348" s="50"/>
      <c r="AZ348" s="50"/>
      <c r="BA348" s="50"/>
      <c r="BB348" s="50"/>
      <c r="BC348" s="50"/>
      <c r="BD348" s="50"/>
      <c r="BE348" s="50"/>
      <c r="BF348" s="50"/>
      <c r="BG348" s="50"/>
      <c r="BH348" s="50"/>
      <c r="BI348" s="50"/>
      <c r="BJ348" s="50"/>
      <c r="BK348" s="50"/>
      <c r="BL348" s="50"/>
      <c r="BM348" s="50"/>
      <c r="BN348" s="50"/>
      <c r="BO348" s="50"/>
      <c r="BP348" s="50"/>
      <c r="BQ348" s="50"/>
      <c r="BR348" s="50"/>
      <c r="BS348" s="50"/>
      <c r="BT348" s="50"/>
      <c r="BU348" s="50"/>
      <c r="BV348" s="50"/>
      <c r="BW348" s="50"/>
      <c r="BX348" s="50"/>
      <c r="BY348" s="50"/>
      <c r="BZ348" s="50"/>
      <c r="CA348" s="50"/>
      <c r="CB348" s="50"/>
      <c r="CC348" s="50"/>
      <c r="CD348" s="50"/>
      <c r="CE348" s="50"/>
      <c r="CF348" s="50"/>
      <c r="CG348" s="50"/>
      <c r="CH348" s="50"/>
      <c r="CI348" s="50"/>
      <c r="CJ348" s="50"/>
      <c r="CK348" s="50"/>
      <c r="CL348" s="50"/>
      <c r="CM348" s="50"/>
      <c r="CN348" s="50"/>
      <c r="CO348" s="50"/>
      <c r="CP348" s="50"/>
      <c r="CQ348" s="50"/>
      <c r="CR348" s="50"/>
      <c r="CS348" s="50"/>
      <c r="CT348" s="50"/>
      <c r="CU348" s="50"/>
      <c r="CV348" s="50"/>
      <c r="CW348" s="50"/>
      <c r="CX348" s="50"/>
      <c r="CY348" s="50"/>
      <c r="CZ348" s="50"/>
      <c r="DA348" s="50"/>
      <c r="DB348" s="50"/>
      <c r="DC348" s="50"/>
      <c r="DD348" s="50"/>
      <c r="DE348" s="50"/>
      <c r="DF348" s="50"/>
      <c r="DG348" s="50"/>
      <c r="DH348" s="50"/>
      <c r="DI348" s="50"/>
      <c r="DJ348" s="50"/>
      <c r="DK348" s="50"/>
      <c r="DL348" s="50"/>
      <c r="DM348" s="50"/>
      <c r="DN348" s="50"/>
      <c r="DO348" s="50"/>
      <c r="DP348" s="50"/>
      <c r="DQ348"/>
      <c r="DR348"/>
      <c r="DS348"/>
      <c r="DT348"/>
      <c r="DU348"/>
      <c r="DV348"/>
      <c r="DW348"/>
      <c r="DX348"/>
      <c r="DY348"/>
      <c r="DZ348"/>
      <c r="EA348"/>
      <c r="EB348"/>
      <c r="EC348"/>
      <c r="ED348"/>
      <c r="EE348"/>
      <c r="EF348"/>
      <c r="EG348"/>
      <c r="EH348"/>
      <c r="EI348"/>
      <c r="EJ348"/>
      <c r="EK348"/>
      <c r="EL348"/>
      <c r="EM348"/>
      <c r="EN348"/>
      <c r="EO348"/>
      <c r="EP348"/>
      <c r="EQ348"/>
      <c r="ER348"/>
      <c r="ES348"/>
      <c r="ET348"/>
      <c r="EU348"/>
      <c r="EV348"/>
      <c r="EW348"/>
      <c r="EX348"/>
      <c r="EY348"/>
      <c r="EZ348"/>
      <c r="FA348"/>
      <c r="FB348"/>
      <c r="FC348"/>
      <c r="FD348"/>
      <c r="FE348"/>
      <c r="FF348"/>
      <c r="FG348"/>
      <c r="FH348"/>
      <c r="FI348"/>
      <c r="FJ348"/>
      <c r="FK348"/>
      <c r="FL348"/>
      <c r="FM348"/>
      <c r="FN348"/>
      <c r="FO348"/>
      <c r="FP348"/>
      <c r="FQ348"/>
      <c r="FR348"/>
      <c r="FS348"/>
      <c r="FT348"/>
      <c r="FU348"/>
      <c r="FV348"/>
      <c r="FW348"/>
      <c r="FX348"/>
      <c r="FY348"/>
      <c r="FZ348"/>
      <c r="GA348"/>
      <c r="GB348"/>
      <c r="GC348"/>
      <c r="GD348"/>
      <c r="GE348"/>
      <c r="GF348"/>
      <c r="GG348"/>
      <c r="GH348"/>
      <c r="GI348"/>
      <c r="GJ348"/>
      <c r="GK348"/>
      <c r="GL348"/>
      <c r="GM348"/>
      <c r="GN348"/>
      <c r="GO348"/>
      <c r="GP348"/>
      <c r="GQ348"/>
      <c r="GR348"/>
      <c r="GS348"/>
      <c r="GT348"/>
      <c r="GU348"/>
      <c r="GV348"/>
      <c r="GW348"/>
      <c r="GX348"/>
      <c r="GY348"/>
      <c r="GZ348"/>
      <c r="HA348"/>
      <c r="HB348"/>
      <c r="HC348"/>
      <c r="HD348"/>
      <c r="HE348"/>
      <c r="HF348"/>
      <c r="HG348"/>
      <c r="HH348"/>
      <c r="HI348"/>
      <c r="HJ348"/>
      <c r="HK348"/>
      <c r="HL348"/>
      <c r="HM348"/>
      <c r="HN348"/>
      <c r="HO348"/>
      <c r="HP348"/>
      <c r="HQ348"/>
      <c r="HR348"/>
      <c r="HS348"/>
      <c r="HT348"/>
      <c r="HU348"/>
      <c r="HV348"/>
      <c r="HW348"/>
      <c r="HX348"/>
      <c r="HY348"/>
      <c r="HZ348"/>
      <c r="IA348"/>
      <c r="IB348"/>
      <c r="IC348"/>
      <c r="ID348"/>
      <c r="IE348"/>
      <c r="IF348"/>
      <c r="IG348"/>
      <c r="IH348"/>
      <c r="II348"/>
      <c r="IJ348"/>
      <c r="IK348"/>
      <c r="IL348"/>
      <c r="IM348"/>
      <c r="IN348"/>
      <c r="IO348"/>
      <c r="IP348"/>
      <c r="IQ348"/>
      <c r="IR348"/>
      <c r="IS348"/>
      <c r="IT348"/>
      <c r="IU348"/>
      <c r="IV348"/>
      <c r="IW348"/>
      <c r="IX348"/>
      <c r="IY348"/>
      <c r="IZ348"/>
      <c r="JA348"/>
      <c r="JB348"/>
      <c r="JC348"/>
      <c r="JD348"/>
      <c r="JE348"/>
      <c r="JF348"/>
      <c r="JG348"/>
      <c r="JH348"/>
      <c r="JI348"/>
      <c r="JJ348"/>
      <c r="JK348"/>
      <c r="JL348"/>
      <c r="JM348"/>
      <c r="JN348"/>
      <c r="JO348"/>
      <c r="JP348"/>
      <c r="JQ348"/>
      <c r="JR348"/>
      <c r="JS348"/>
      <c r="JT348"/>
      <c r="JU348"/>
      <c r="JV348"/>
      <c r="JW348"/>
      <c r="JX348"/>
      <c r="JY348"/>
      <c r="JZ348"/>
      <c r="KA348"/>
      <c r="KB348"/>
      <c r="KC348"/>
      <c r="KD348"/>
      <c r="KE348"/>
      <c r="KF348"/>
      <c r="KG348"/>
      <c r="KH348"/>
      <c r="KI348"/>
      <c r="KJ348"/>
      <c r="KK348"/>
      <c r="KL348"/>
      <c r="KM348"/>
      <c r="KN348"/>
      <c r="KO348"/>
      <c r="KP348"/>
      <c r="KQ348"/>
      <c r="KR348"/>
      <c r="KS348"/>
      <c r="KT348"/>
      <c r="KU348"/>
      <c r="KV348"/>
      <c r="KW348"/>
      <c r="KX348"/>
      <c r="KY348"/>
      <c r="KZ348"/>
      <c r="LA348"/>
      <c r="LB348"/>
      <c r="LC348"/>
      <c r="LD348"/>
      <c r="LE348"/>
      <c r="LF348"/>
      <c r="LG348"/>
      <c r="LH348"/>
      <c r="LI348"/>
      <c r="LJ348"/>
      <c r="LK348"/>
      <c r="LL348"/>
      <c r="LM348"/>
      <c r="LN348"/>
      <c r="LO348"/>
      <c r="LP348"/>
      <c r="LQ348"/>
      <c r="LR348"/>
      <c r="LS348"/>
      <c r="LT348"/>
      <c r="LU348"/>
      <c r="LV348"/>
      <c r="LW348"/>
      <c r="LX348"/>
      <c r="LY348"/>
      <c r="LZ348"/>
      <c r="MA348"/>
      <c r="MB348"/>
      <c r="MC348"/>
      <c r="MD348"/>
      <c r="ME348"/>
      <c r="MF348"/>
      <c r="MG348"/>
      <c r="MH348"/>
      <c r="MI348"/>
      <c r="MJ348"/>
      <c r="MK348"/>
      <c r="ML348"/>
      <c r="MM348"/>
      <c r="MN348"/>
      <c r="MO348"/>
      <c r="MP348"/>
      <c r="MQ348"/>
      <c r="MR348"/>
      <c r="MS348"/>
      <c r="MT348"/>
      <c r="MU348"/>
      <c r="MV348"/>
      <c r="MW348"/>
      <c r="MX348"/>
      <c r="MY348"/>
      <c r="MZ348"/>
      <c r="NA348"/>
      <c r="NB348"/>
      <c r="NC348"/>
      <c r="ND348"/>
      <c r="NE348"/>
      <c r="NF348"/>
      <c r="NG348"/>
      <c r="NH348"/>
      <c r="NI348"/>
      <c r="NJ348"/>
      <c r="NK348"/>
      <c r="NL348"/>
      <c r="NM348"/>
      <c r="NN348"/>
      <c r="NO348"/>
      <c r="NP348"/>
      <c r="NQ348"/>
      <c r="NR348"/>
      <c r="NS348"/>
      <c r="NT348"/>
      <c r="NU348"/>
      <c r="NV348"/>
      <c r="NW348"/>
      <c r="NX348"/>
      <c r="NY348"/>
      <c r="NZ348"/>
      <c r="OA348"/>
      <c r="OB348"/>
      <c r="OC348"/>
      <c r="OD348"/>
      <c r="OE348"/>
      <c r="OF348"/>
      <c r="OG348"/>
      <c r="OH348"/>
      <c r="OI348"/>
      <c r="OJ348"/>
      <c r="OK348"/>
      <c r="OL348"/>
      <c r="OM348"/>
      <c r="ON348"/>
      <c r="OO348"/>
      <c r="OP348"/>
      <c r="OQ348"/>
      <c r="OR348"/>
      <c r="OS348"/>
      <c r="OT348"/>
      <c r="OU348"/>
      <c r="OV348"/>
      <c r="OW348"/>
      <c r="OX348"/>
      <c r="OY348"/>
      <c r="OZ348"/>
      <c r="PA348"/>
      <c r="PB348"/>
      <c r="PC348"/>
      <c r="PD348"/>
      <c r="PE348"/>
      <c r="PF348"/>
      <c r="PG348"/>
      <c r="PH348"/>
      <c r="PI348"/>
      <c r="PJ348"/>
      <c r="PK348"/>
      <c r="PL348"/>
      <c r="PM348"/>
      <c r="PN348"/>
      <c r="PO348"/>
      <c r="PP348"/>
      <c r="PQ348"/>
      <c r="PR348"/>
      <c r="PS348"/>
      <c r="PT348"/>
      <c r="PU348"/>
      <c r="PV348"/>
      <c r="PW348"/>
      <c r="PX348"/>
      <c r="PY348"/>
      <c r="PZ348"/>
      <c r="QA348"/>
      <c r="QB348"/>
      <c r="QC348"/>
      <c r="QD348"/>
      <c r="QE348"/>
      <c r="QF348"/>
      <c r="QG348"/>
      <c r="QH348"/>
      <c r="QI348"/>
      <c r="QJ348"/>
      <c r="QK348"/>
      <c r="QL348"/>
      <c r="QM348"/>
      <c r="QN348"/>
      <c r="QO348"/>
      <c r="QP348"/>
      <c r="QQ348"/>
      <c r="QR348"/>
      <c r="QS348"/>
      <c r="QT348"/>
      <c r="QU348"/>
      <c r="QV348"/>
      <c r="QW348"/>
      <c r="QX348"/>
      <c r="QY348"/>
      <c r="QZ348"/>
      <c r="RA348"/>
      <c r="RB348"/>
      <c r="RC348"/>
      <c r="RD348"/>
      <c r="RE348"/>
      <c r="RF348"/>
      <c r="RG348"/>
      <c r="RH348"/>
      <c r="RI348"/>
      <c r="RJ348"/>
      <c r="RK348"/>
      <c r="RL348"/>
      <c r="RM348"/>
      <c r="RN348"/>
      <c r="RO348"/>
      <c r="RP348"/>
      <c r="RQ348"/>
      <c r="RR348"/>
      <c r="RS348"/>
      <c r="RT348"/>
      <c r="RU348"/>
      <c r="RV348"/>
      <c r="RW348"/>
      <c r="RX348"/>
      <c r="RY348"/>
      <c r="RZ348"/>
      <c r="SA348"/>
      <c r="SB348"/>
      <c r="SC348"/>
      <c r="SD348"/>
      <c r="SE348"/>
      <c r="SF348"/>
      <c r="SG348"/>
      <c r="SH348"/>
      <c r="SI348"/>
      <c r="SJ348"/>
      <c r="SK348"/>
      <c r="SL348"/>
      <c r="SM348"/>
      <c r="SN348"/>
      <c r="SO348"/>
      <c r="SP348"/>
      <c r="SQ348"/>
      <c r="SR348"/>
      <c r="SS348"/>
      <c r="ST348"/>
      <c r="SU348"/>
      <c r="SV348"/>
      <c r="SW348"/>
      <c r="SX348"/>
      <c r="SY348"/>
      <c r="SZ348"/>
      <c r="TA348"/>
      <c r="TB348"/>
      <c r="TC348"/>
      <c r="TD348"/>
      <c r="TE348"/>
      <c r="TF348"/>
      <c r="TG348"/>
      <c r="TH348"/>
      <c r="TI348"/>
      <c r="TJ348"/>
      <c r="TK348"/>
      <c r="TL348"/>
      <c r="TM348"/>
      <c r="TN348"/>
      <c r="TO348"/>
      <c r="TP348"/>
      <c r="TQ348"/>
      <c r="TR348"/>
      <c r="TS348"/>
      <c r="TT348"/>
      <c r="TU348"/>
      <c r="TV348"/>
      <c r="TW348"/>
      <c r="TX348"/>
      <c r="TY348"/>
      <c r="TZ348"/>
      <c r="UA348"/>
      <c r="UB348"/>
      <c r="UC348"/>
      <c r="UD348"/>
      <c r="UE348"/>
      <c r="UF348"/>
      <c r="UG348"/>
      <c r="UH348"/>
      <c r="UI348"/>
      <c r="UJ348"/>
      <c r="UK348"/>
      <c r="UL348"/>
      <c r="UM348"/>
      <c r="UN348"/>
      <c r="UO348"/>
      <c r="UP348"/>
      <c r="UQ348"/>
      <c r="UR348"/>
      <c r="US348"/>
      <c r="UT348"/>
      <c r="UU348"/>
      <c r="UV348"/>
      <c r="UW348"/>
      <c r="UX348"/>
      <c r="UY348"/>
      <c r="UZ348"/>
      <c r="VA348"/>
      <c r="VB348"/>
      <c r="VC348"/>
      <c r="VD348"/>
      <c r="VE348"/>
      <c r="VF348"/>
      <c r="VG348"/>
      <c r="VH348"/>
      <c r="VI348"/>
      <c r="VJ348"/>
      <c r="VK348"/>
      <c r="VL348"/>
      <c r="VM348"/>
      <c r="VN348"/>
      <c r="VO348"/>
      <c r="VP348"/>
      <c r="VQ348"/>
      <c r="VR348"/>
      <c r="VS348"/>
      <c r="VT348"/>
      <c r="VU348"/>
      <c r="VV348"/>
      <c r="VW348"/>
      <c r="VX348"/>
      <c r="VY348"/>
      <c r="VZ348"/>
      <c r="WA348"/>
      <c r="WB348"/>
      <c r="WC348"/>
      <c r="WD348"/>
      <c r="WE348"/>
      <c r="WF348"/>
      <c r="WG348"/>
      <c r="WH348"/>
      <c r="WI348"/>
      <c r="WJ348"/>
      <c r="WK348"/>
      <c r="WL348"/>
      <c r="WM348"/>
      <c r="WN348"/>
      <c r="WO348"/>
      <c r="WP348"/>
      <c r="WQ348"/>
      <c r="WR348"/>
      <c r="WS348"/>
      <c r="WT348"/>
      <c r="WU348"/>
      <c r="WV348"/>
      <c r="WW348"/>
      <c r="WX348"/>
      <c r="WY348"/>
      <c r="WZ348"/>
      <c r="XA348"/>
      <c r="XB348"/>
      <c r="XC348"/>
      <c r="XD348"/>
      <c r="XE348"/>
      <c r="XF348"/>
      <c r="XG348"/>
      <c r="XH348"/>
      <c r="XI348"/>
      <c r="XJ348"/>
      <c r="XK348"/>
      <c r="XL348"/>
      <c r="XM348"/>
      <c r="XN348"/>
      <c r="XO348"/>
      <c r="XP348"/>
      <c r="XQ348"/>
      <c r="XR348"/>
      <c r="XS348"/>
      <c r="XT348"/>
      <c r="XU348"/>
      <c r="XV348"/>
      <c r="XW348"/>
      <c r="XX348"/>
      <c r="XY348"/>
      <c r="XZ348"/>
      <c r="YA348"/>
      <c r="YB348"/>
      <c r="YC348"/>
      <c r="YD348"/>
      <c r="YE348"/>
      <c r="YF348"/>
      <c r="YG348"/>
      <c r="YH348"/>
      <c r="YI348"/>
      <c r="YJ348"/>
      <c r="YK348"/>
      <c r="YL348"/>
      <c r="YM348"/>
      <c r="YN348"/>
      <c r="YO348"/>
      <c r="YP348"/>
      <c r="YQ348"/>
      <c r="YR348"/>
      <c r="YS348"/>
      <c r="YT348"/>
      <c r="YU348"/>
      <c r="YV348"/>
      <c r="YW348"/>
      <c r="YX348"/>
      <c r="YY348"/>
      <c r="YZ348"/>
      <c r="ZA348"/>
      <c r="ZB348"/>
      <c r="ZC348"/>
      <c r="ZD348"/>
      <c r="ZE348"/>
      <c r="ZF348"/>
      <c r="ZG348"/>
      <c r="ZH348"/>
      <c r="ZI348"/>
      <c r="ZJ348"/>
      <c r="ZK348"/>
      <c r="ZL348"/>
      <c r="ZM348"/>
      <c r="ZN348"/>
      <c r="ZO348"/>
      <c r="ZP348"/>
      <c r="ZQ348"/>
      <c r="ZR348"/>
      <c r="ZS348"/>
      <c r="ZT348"/>
      <c r="ZU348"/>
      <c r="ZV348"/>
      <c r="ZW348"/>
      <c r="ZX348"/>
      <c r="ZY348"/>
      <c r="ZZ348" s="52"/>
      <c r="AAA348" s="192"/>
      <c r="AAB348"/>
      <c r="AAC348"/>
      <c r="AAD348" s="90"/>
      <c r="AAE348" s="519">
        <f t="shared" si="290"/>
        <v>0</v>
      </c>
      <c r="AAF348" s="90"/>
      <c r="AAG348" s="73">
        <f>S.Fee.SubmitToDAS</f>
        <v>0</v>
      </c>
      <c r="AAH348" s="73">
        <f>S.Fee.SubmitToDAS</f>
        <v>0</v>
      </c>
      <c r="AAI348" s="72"/>
      <c r="AAJ348" s="72"/>
      <c r="AAK348" s="75"/>
      <c r="AAL348" s="90"/>
    </row>
    <row r="349" spans="1:715" s="23" customFormat="1" ht="15" hidden="1" customHeight="1" outlineLevel="1">
      <c r="A349" s="171"/>
      <c r="B349" s="365" t="s">
        <v>161</v>
      </c>
      <c r="C349" s="362" t="s">
        <v>0</v>
      </c>
      <c r="D349" s="366"/>
      <c r="E349" s="344" t="s">
        <v>0</v>
      </c>
      <c r="F349" s="352" t="s">
        <v>0</v>
      </c>
      <c r="G349" s="353"/>
      <c r="H349" s="346"/>
      <c r="I349" s="244"/>
      <c r="J349" s="194"/>
      <c r="K349" s="49"/>
      <c r="L349" s="49"/>
      <c r="M349" s="49"/>
      <c r="N349" s="49"/>
      <c r="O349" s="49"/>
      <c r="P349" s="49"/>
      <c r="Q349" s="49"/>
      <c r="R349" s="49"/>
      <c r="S349" s="49"/>
      <c r="T349" s="49"/>
      <c r="U349" s="49"/>
      <c r="V349" s="49"/>
      <c r="W349" s="49"/>
      <c r="X349" s="49"/>
      <c r="Y349" s="49"/>
      <c r="Z349" s="49"/>
      <c r="AA349" s="49"/>
      <c r="AB349" s="49"/>
      <c r="AC349" s="49"/>
      <c r="AD349" s="49"/>
      <c r="AE349" s="49"/>
      <c r="AF349" s="49"/>
      <c r="AG349" s="49"/>
      <c r="AH349" s="49"/>
      <c r="AI349" s="49"/>
      <c r="AJ349" s="49"/>
      <c r="AK349" s="49"/>
      <c r="AL349" s="49"/>
      <c r="AM349" s="49"/>
      <c r="AN349" s="49"/>
      <c r="AO349" s="49"/>
      <c r="AP349" s="49"/>
      <c r="AQ349" s="49"/>
      <c r="AR349" s="49"/>
      <c r="AS349" s="49"/>
      <c r="AT349" s="49"/>
      <c r="AU349" s="49"/>
      <c r="AV349" s="49"/>
      <c r="AW349" s="49"/>
      <c r="AX349" s="49"/>
      <c r="AY349" s="49"/>
      <c r="AZ349" s="49"/>
      <c r="BA349" s="49"/>
      <c r="BB349" s="49"/>
      <c r="BC349" s="49"/>
      <c r="BD349" s="49"/>
      <c r="BE349" s="49"/>
      <c r="BF349" s="49"/>
      <c r="BG349" s="49"/>
      <c r="BH349" s="49"/>
      <c r="BI349" s="49"/>
      <c r="BJ349" s="49"/>
      <c r="BK349" s="49"/>
      <c r="BL349" s="49"/>
      <c r="BM349" s="49"/>
      <c r="BN349" s="49"/>
      <c r="BO349" s="49"/>
      <c r="BP349" s="49"/>
      <c r="BQ349" s="49"/>
      <c r="BR349" s="49"/>
      <c r="BS349" s="49"/>
      <c r="BT349" s="49"/>
      <c r="BU349" s="49"/>
      <c r="BV349" s="49"/>
      <c r="BW349" s="49"/>
      <c r="BX349" s="49"/>
      <c r="BY349" s="49"/>
      <c r="BZ349" s="49"/>
      <c r="CA349" s="49"/>
      <c r="CB349" s="49"/>
      <c r="CC349" s="49"/>
      <c r="CD349" s="49"/>
      <c r="CE349" s="49"/>
      <c r="CF349" s="49"/>
      <c r="CG349" s="49"/>
      <c r="CH349" s="49"/>
      <c r="CI349" s="49"/>
      <c r="CJ349" s="49"/>
      <c r="CK349" s="49"/>
      <c r="CL349" s="49"/>
      <c r="CM349" s="49"/>
      <c r="CN349" s="49"/>
      <c r="CO349" s="49"/>
      <c r="CP349" s="49"/>
      <c r="CQ349" s="49"/>
      <c r="CR349" s="49"/>
      <c r="CS349" s="49"/>
      <c r="CT349" s="49"/>
      <c r="CU349" s="49"/>
      <c r="CV349" s="49"/>
      <c r="CW349" s="49"/>
      <c r="CX349" s="49"/>
      <c r="CY349" s="49"/>
      <c r="CZ349" s="49"/>
      <c r="DA349" s="49"/>
      <c r="DB349" s="49"/>
      <c r="DC349" s="49"/>
      <c r="DD349" s="49"/>
      <c r="DE349" s="49"/>
      <c r="DF349" s="49"/>
      <c r="DG349" s="49"/>
      <c r="DH349" s="49"/>
      <c r="DI349" s="49"/>
      <c r="DJ349" s="49"/>
      <c r="DK349" s="49"/>
      <c r="DL349" s="49"/>
      <c r="DM349" s="49"/>
      <c r="DN349" s="49"/>
      <c r="DO349" s="49"/>
      <c r="DP349" s="49"/>
      <c r="DQ349"/>
      <c r="DR349"/>
      <c r="DS349"/>
      <c r="DT349"/>
      <c r="DU349"/>
      <c r="DV349"/>
      <c r="DW349"/>
      <c r="DX349"/>
      <c r="DY349"/>
      <c r="DZ349"/>
      <c r="EA349"/>
      <c r="EB349"/>
      <c r="EC349"/>
      <c r="ED349"/>
      <c r="EE349"/>
      <c r="EF349"/>
      <c r="EG349"/>
      <c r="EH349"/>
      <c r="EI349"/>
      <c r="EJ349"/>
      <c r="EK349"/>
      <c r="EL349"/>
      <c r="EM349"/>
      <c r="EN349"/>
      <c r="EO349"/>
      <c r="EP349"/>
      <c r="EQ349"/>
      <c r="ER349"/>
      <c r="ES349"/>
      <c r="ET349"/>
      <c r="EU349"/>
      <c r="EV349"/>
      <c r="EW349"/>
      <c r="EX349"/>
      <c r="EY349"/>
      <c r="EZ349"/>
      <c r="FA349"/>
      <c r="FB349"/>
      <c r="FC349"/>
      <c r="FD349"/>
      <c r="FE349"/>
      <c r="FF349"/>
      <c r="FG349"/>
      <c r="FH349"/>
      <c r="FI349"/>
      <c r="FJ349"/>
      <c r="FK349"/>
      <c r="FL349"/>
      <c r="FM349"/>
      <c r="FN349"/>
      <c r="FO349"/>
      <c r="FP349"/>
      <c r="FQ349"/>
      <c r="FR349"/>
      <c r="FS349"/>
      <c r="FT349"/>
      <c r="FU349"/>
      <c r="FV349"/>
      <c r="FW349"/>
      <c r="FX349"/>
      <c r="FY349"/>
      <c r="FZ349"/>
      <c r="GA349"/>
      <c r="GB349"/>
      <c r="GC349"/>
      <c r="GD349"/>
      <c r="GE349"/>
      <c r="GF349"/>
      <c r="GG349"/>
      <c r="GH349"/>
      <c r="GI349"/>
      <c r="GJ349"/>
      <c r="GK349"/>
      <c r="GL349"/>
      <c r="GM349"/>
      <c r="GN349"/>
      <c r="GO349"/>
      <c r="GP349"/>
      <c r="GQ349"/>
      <c r="GR349"/>
      <c r="GS349"/>
      <c r="GT349"/>
      <c r="GU349"/>
      <c r="GV349"/>
      <c r="GW349"/>
      <c r="GX349"/>
      <c r="GY349"/>
      <c r="GZ349"/>
      <c r="HA349"/>
      <c r="HB349"/>
      <c r="HC349"/>
      <c r="HD349"/>
      <c r="HE349"/>
      <c r="HF349"/>
      <c r="HG349"/>
      <c r="HH349"/>
      <c r="HI349"/>
      <c r="HJ349"/>
      <c r="HK349"/>
      <c r="HL349"/>
      <c r="HM349"/>
      <c r="HN349"/>
      <c r="HO349"/>
      <c r="HP349"/>
      <c r="HQ349"/>
      <c r="HR349"/>
      <c r="HS349"/>
      <c r="HT349"/>
      <c r="HU349"/>
      <c r="HV349"/>
      <c r="HW349"/>
      <c r="HX349"/>
      <c r="HY349"/>
      <c r="HZ349"/>
      <c r="IA349"/>
      <c r="IB349"/>
      <c r="IC349"/>
      <c r="ID349"/>
      <c r="IE349"/>
      <c r="IF349"/>
      <c r="IG349"/>
      <c r="IH349"/>
      <c r="II349"/>
      <c r="IJ349"/>
      <c r="IK349"/>
      <c r="IL349"/>
      <c r="IM349"/>
      <c r="IN349"/>
      <c r="IO349"/>
      <c r="IP349"/>
      <c r="IQ349"/>
      <c r="IR349"/>
      <c r="IS349"/>
      <c r="IT349"/>
      <c r="IU349"/>
      <c r="IV349"/>
      <c r="IW349"/>
      <c r="IX349"/>
      <c r="IY349"/>
      <c r="IZ349"/>
      <c r="JA349"/>
      <c r="JB349"/>
      <c r="JC349"/>
      <c r="JD349"/>
      <c r="JE349"/>
      <c r="JF349"/>
      <c r="JG349"/>
      <c r="JH349"/>
      <c r="JI349"/>
      <c r="JJ349"/>
      <c r="JK349"/>
      <c r="JL349"/>
      <c r="JM349"/>
      <c r="JN349"/>
      <c r="JO349"/>
      <c r="JP349"/>
      <c r="JQ349"/>
      <c r="JR349"/>
      <c r="JS349"/>
      <c r="JT349"/>
      <c r="JU349"/>
      <c r="JV349"/>
      <c r="JW349"/>
      <c r="JX349"/>
      <c r="JY349"/>
      <c r="JZ349"/>
      <c r="KA349"/>
      <c r="KB349"/>
      <c r="KC349"/>
      <c r="KD349"/>
      <c r="KE349"/>
      <c r="KF349"/>
      <c r="KG349"/>
      <c r="KH349"/>
      <c r="KI349"/>
      <c r="KJ349"/>
      <c r="KK349"/>
      <c r="KL349"/>
      <c r="KM349"/>
      <c r="KN349"/>
      <c r="KO349"/>
      <c r="KP349"/>
      <c r="KQ349"/>
      <c r="KR349"/>
      <c r="KS349"/>
      <c r="KT349"/>
      <c r="KU349"/>
      <c r="KV349"/>
      <c r="KW349"/>
      <c r="KX349"/>
      <c r="KY349"/>
      <c r="KZ349"/>
      <c r="LA349"/>
      <c r="LB349"/>
      <c r="LC349"/>
      <c r="LD349"/>
      <c r="LE349"/>
      <c r="LF349"/>
      <c r="LG349"/>
      <c r="LH349"/>
      <c r="LI349"/>
      <c r="LJ349"/>
      <c r="LK349"/>
      <c r="LL349"/>
      <c r="LM349"/>
      <c r="LN349"/>
      <c r="LO349"/>
      <c r="LP349"/>
      <c r="LQ349"/>
      <c r="LR349"/>
      <c r="LS349"/>
      <c r="LT349"/>
      <c r="LU349"/>
      <c r="LV349"/>
      <c r="LW349"/>
      <c r="LX349"/>
      <c r="LY349"/>
      <c r="LZ349"/>
      <c r="MA349"/>
      <c r="MB349"/>
      <c r="MC349"/>
      <c r="MD349"/>
      <c r="ME349"/>
      <c r="MF349"/>
      <c r="MG349"/>
      <c r="MH349"/>
      <c r="MI349"/>
      <c r="MJ349"/>
      <c r="MK349"/>
      <c r="ML349"/>
      <c r="MM349"/>
      <c r="MN349"/>
      <c r="MO349"/>
      <c r="MP349"/>
      <c r="MQ349"/>
      <c r="MR349"/>
      <c r="MS349"/>
      <c r="MT349"/>
      <c r="MU349"/>
      <c r="MV349"/>
      <c r="MW349"/>
      <c r="MX349"/>
      <c r="MY349"/>
      <c r="MZ349"/>
      <c r="NA349"/>
      <c r="NB349"/>
      <c r="NC349"/>
      <c r="ND349"/>
      <c r="NE349"/>
      <c r="NF349"/>
      <c r="NG349"/>
      <c r="NH349"/>
      <c r="NI349"/>
      <c r="NJ349"/>
      <c r="NK349"/>
      <c r="NL349"/>
      <c r="NM349"/>
      <c r="NN349"/>
      <c r="NO349"/>
      <c r="NP349"/>
      <c r="NQ349"/>
      <c r="NR349"/>
      <c r="NS349"/>
      <c r="NT349"/>
      <c r="NU349"/>
      <c r="NV349"/>
      <c r="NW349"/>
      <c r="NX349"/>
      <c r="NY349"/>
      <c r="NZ349"/>
      <c r="OA349"/>
      <c r="OB349"/>
      <c r="OC349"/>
      <c r="OD349"/>
      <c r="OE349"/>
      <c r="OF349"/>
      <c r="OG349"/>
      <c r="OH349"/>
      <c r="OI349"/>
      <c r="OJ349"/>
      <c r="OK349"/>
      <c r="OL349"/>
      <c r="OM349"/>
      <c r="ON349"/>
      <c r="OO349"/>
      <c r="OP349"/>
      <c r="OQ349"/>
      <c r="OR349"/>
      <c r="OS349"/>
      <c r="OT349"/>
      <c r="OU349"/>
      <c r="OV349"/>
      <c r="OW349"/>
      <c r="OX349"/>
      <c r="OY349"/>
      <c r="OZ349"/>
      <c r="PA349"/>
      <c r="PB349"/>
      <c r="PC349"/>
      <c r="PD349"/>
      <c r="PE349"/>
      <c r="PF349"/>
      <c r="PG349"/>
      <c r="PH349"/>
      <c r="PI349"/>
      <c r="PJ349"/>
      <c r="PK349"/>
      <c r="PL349"/>
      <c r="PM349"/>
      <c r="PN349"/>
      <c r="PO349"/>
      <c r="PP349"/>
      <c r="PQ349"/>
      <c r="PR349"/>
      <c r="PS349"/>
      <c r="PT349"/>
      <c r="PU349"/>
      <c r="PV349"/>
      <c r="PW349"/>
      <c r="PX349"/>
      <c r="PY349"/>
      <c r="PZ349"/>
      <c r="QA349"/>
      <c r="QB349"/>
      <c r="QC349"/>
      <c r="QD349"/>
      <c r="QE349"/>
      <c r="QF349"/>
      <c r="QG349"/>
      <c r="QH349"/>
      <c r="QI349"/>
      <c r="QJ349"/>
      <c r="QK349"/>
      <c r="QL349"/>
      <c r="QM349"/>
      <c r="QN349"/>
      <c r="QO349"/>
      <c r="QP349"/>
      <c r="QQ349"/>
      <c r="QR349"/>
      <c r="QS349"/>
      <c r="QT349"/>
      <c r="QU349"/>
      <c r="QV349"/>
      <c r="QW349"/>
      <c r="QX349"/>
      <c r="QY349"/>
      <c r="QZ349"/>
      <c r="RA349"/>
      <c r="RB349"/>
      <c r="RC349"/>
      <c r="RD349"/>
      <c r="RE349"/>
      <c r="RF349"/>
      <c r="RG349"/>
      <c r="RH349"/>
      <c r="RI349"/>
      <c r="RJ349"/>
      <c r="RK349"/>
      <c r="RL349"/>
      <c r="RM349"/>
      <c r="RN349"/>
      <c r="RO349"/>
      <c r="RP349"/>
      <c r="RQ349"/>
      <c r="RR349"/>
      <c r="RS349"/>
      <c r="RT349"/>
      <c r="RU349"/>
      <c r="RV349"/>
      <c r="RW349"/>
      <c r="RX349"/>
      <c r="RY349"/>
      <c r="RZ349"/>
      <c r="SA349"/>
      <c r="SB349"/>
      <c r="SC349"/>
      <c r="SD349"/>
      <c r="SE349"/>
      <c r="SF349"/>
      <c r="SG349"/>
      <c r="SH349"/>
      <c r="SI349"/>
      <c r="SJ349"/>
      <c r="SK349"/>
      <c r="SL349"/>
      <c r="SM349"/>
      <c r="SN349"/>
      <c r="SO349"/>
      <c r="SP349"/>
      <c r="SQ349"/>
      <c r="SR349"/>
      <c r="SS349"/>
      <c r="ST349"/>
      <c r="SU349"/>
      <c r="SV349"/>
      <c r="SW349"/>
      <c r="SX349"/>
      <c r="SY349"/>
      <c r="SZ349"/>
      <c r="TA349"/>
      <c r="TB349"/>
      <c r="TC349"/>
      <c r="TD349"/>
      <c r="TE349"/>
      <c r="TF349"/>
      <c r="TG349"/>
      <c r="TH349"/>
      <c r="TI349"/>
      <c r="TJ349"/>
      <c r="TK349"/>
      <c r="TL349"/>
      <c r="TM349"/>
      <c r="TN349"/>
      <c r="TO349"/>
      <c r="TP349"/>
      <c r="TQ349"/>
      <c r="TR349"/>
      <c r="TS349"/>
      <c r="TT349"/>
      <c r="TU349"/>
      <c r="TV349"/>
      <c r="TW349"/>
      <c r="TX349"/>
      <c r="TY349"/>
      <c r="TZ349"/>
      <c r="UA349"/>
      <c r="UB349"/>
      <c r="UC349"/>
      <c r="UD349"/>
      <c r="UE349"/>
      <c r="UF349"/>
      <c r="UG349"/>
      <c r="UH349"/>
      <c r="UI349"/>
      <c r="UJ349"/>
      <c r="UK349"/>
      <c r="UL349"/>
      <c r="UM349"/>
      <c r="UN349"/>
      <c r="UO349"/>
      <c r="UP349"/>
      <c r="UQ349"/>
      <c r="UR349"/>
      <c r="US349"/>
      <c r="UT349"/>
      <c r="UU349"/>
      <c r="UV349"/>
      <c r="UW349"/>
      <c r="UX349"/>
      <c r="UY349"/>
      <c r="UZ349"/>
      <c r="VA349"/>
      <c r="VB349"/>
      <c r="VC349"/>
      <c r="VD349"/>
      <c r="VE349"/>
      <c r="VF349"/>
      <c r="VG349"/>
      <c r="VH349"/>
      <c r="VI349"/>
      <c r="VJ349"/>
      <c r="VK349"/>
      <c r="VL349"/>
      <c r="VM349"/>
      <c r="VN349"/>
      <c r="VO349"/>
      <c r="VP349"/>
      <c r="VQ349"/>
      <c r="VR349"/>
      <c r="VS349"/>
      <c r="VT349"/>
      <c r="VU349"/>
      <c r="VV349"/>
      <c r="VW349"/>
      <c r="VX349"/>
      <c r="VY349"/>
      <c r="VZ349"/>
      <c r="WA349"/>
      <c r="WB349"/>
      <c r="WC349"/>
      <c r="WD349"/>
      <c r="WE349"/>
      <c r="WF349"/>
      <c r="WG349"/>
      <c r="WH349"/>
      <c r="WI349"/>
      <c r="WJ349"/>
      <c r="WK349"/>
      <c r="WL349"/>
      <c r="WM349"/>
      <c r="WN349"/>
      <c r="WO349"/>
      <c r="WP349"/>
      <c r="WQ349"/>
      <c r="WR349"/>
      <c r="WS349"/>
      <c r="WT349"/>
      <c r="WU349"/>
      <c r="WV349"/>
      <c r="WW349"/>
      <c r="WX349"/>
      <c r="WY349"/>
      <c r="WZ349"/>
      <c r="XA349"/>
      <c r="XB349"/>
      <c r="XC349"/>
      <c r="XD349"/>
      <c r="XE349"/>
      <c r="XF349"/>
      <c r="XG349"/>
      <c r="XH349"/>
      <c r="XI349"/>
      <c r="XJ349"/>
      <c r="XK349"/>
      <c r="XL349"/>
      <c r="XM349"/>
      <c r="XN349"/>
      <c r="XO349"/>
      <c r="XP349"/>
      <c r="XQ349"/>
      <c r="XR349"/>
      <c r="XS349"/>
      <c r="XT349"/>
      <c r="XU349"/>
      <c r="XV349"/>
      <c r="XW349"/>
      <c r="XX349"/>
      <c r="XY349"/>
      <c r="XZ349"/>
      <c r="YA349"/>
      <c r="YB349"/>
      <c r="YC349"/>
      <c r="YD349"/>
      <c r="YE349"/>
      <c r="YF349"/>
      <c r="YG349"/>
      <c r="YH349"/>
      <c r="YI349"/>
      <c r="YJ349"/>
      <c r="YK349"/>
      <c r="YL349"/>
      <c r="YM349"/>
      <c r="YN349"/>
      <c r="YO349"/>
      <c r="YP349"/>
      <c r="YQ349"/>
      <c r="YR349"/>
      <c r="YS349"/>
      <c r="YT349"/>
      <c r="YU349"/>
      <c r="YV349"/>
      <c r="YW349"/>
      <c r="YX349"/>
      <c r="YY349"/>
      <c r="YZ349"/>
      <c r="ZA349"/>
      <c r="ZB349"/>
      <c r="ZC349"/>
      <c r="ZD349"/>
      <c r="ZE349"/>
      <c r="ZF349"/>
      <c r="ZG349"/>
      <c r="ZH349"/>
      <c r="ZI349"/>
      <c r="ZJ349"/>
      <c r="ZK349"/>
      <c r="ZL349"/>
      <c r="ZM349"/>
      <c r="ZN349"/>
      <c r="ZO349"/>
      <c r="ZP349"/>
      <c r="ZQ349"/>
      <c r="ZR349"/>
      <c r="ZS349"/>
      <c r="ZT349"/>
      <c r="ZU349"/>
      <c r="ZV349"/>
      <c r="ZW349"/>
      <c r="ZX349"/>
      <c r="ZY349"/>
      <c r="ZZ349" s="52"/>
      <c r="AAA349" s="192"/>
      <c r="AAD349" s="90"/>
      <c r="AAE349" s="519">
        <f t="shared" si="290"/>
        <v>0</v>
      </c>
      <c r="AAF349" s="190" t="s">
        <v>52</v>
      </c>
      <c r="AAG349" s="71" t="s">
        <v>0</v>
      </c>
      <c r="AAH349" s="71"/>
      <c r="AAI349" s="71"/>
      <c r="AAJ349" s="79"/>
      <c r="AAK349" s="56"/>
      <c r="AAL349" s="90"/>
    </row>
    <row r="350" spans="1:715" s="23" customFormat="1" ht="15" hidden="1" customHeight="1" outlineLevel="1">
      <c r="A350" s="171"/>
      <c r="B350" s="367" t="s">
        <v>168</v>
      </c>
      <c r="C350" s="362" t="s">
        <v>0</v>
      </c>
      <c r="D350" s="366"/>
      <c r="E350" s="344" t="s">
        <v>0</v>
      </c>
      <c r="F350" s="345" t="s">
        <v>0</v>
      </c>
      <c r="G350" s="354"/>
      <c r="H350" s="346"/>
      <c r="I350" s="244"/>
      <c r="J350" s="194"/>
      <c r="K350" s="49"/>
      <c r="L350" s="49"/>
      <c r="M350" s="49"/>
      <c r="N350" s="49"/>
      <c r="O350" s="49"/>
      <c r="P350" s="49"/>
      <c r="Q350" s="49"/>
      <c r="R350" s="49"/>
      <c r="S350" s="49"/>
      <c r="T350" s="49"/>
      <c r="U350" s="49"/>
      <c r="V350" s="49"/>
      <c r="W350" s="49"/>
      <c r="X350" s="49"/>
      <c r="Y350" s="49"/>
      <c r="Z350" s="49"/>
      <c r="AA350" s="49"/>
      <c r="AB350" s="49"/>
      <c r="AC350" s="49"/>
      <c r="AD350" s="49"/>
      <c r="AE350" s="49"/>
      <c r="AF350" s="49"/>
      <c r="AG350" s="49"/>
      <c r="AH350" s="49"/>
      <c r="AI350" s="49"/>
      <c r="AJ350" s="49"/>
      <c r="AK350" s="49"/>
      <c r="AL350" s="49"/>
      <c r="AM350" s="49"/>
      <c r="AN350" s="49"/>
      <c r="AO350" s="49"/>
      <c r="AP350" s="49"/>
      <c r="AQ350" s="49"/>
      <c r="AR350" s="49"/>
      <c r="AS350" s="49"/>
      <c r="AT350" s="49"/>
      <c r="AU350" s="49"/>
      <c r="AV350" s="49"/>
      <c r="AW350" s="49"/>
      <c r="AX350" s="49"/>
      <c r="AY350" s="49"/>
      <c r="AZ350" s="49"/>
      <c r="BA350" s="49"/>
      <c r="BB350" s="49"/>
      <c r="BC350" s="49"/>
      <c r="BD350" s="49"/>
      <c r="BE350" s="49"/>
      <c r="BF350" s="49"/>
      <c r="BG350" s="49"/>
      <c r="BH350" s="49"/>
      <c r="BI350" s="49"/>
      <c r="BJ350" s="49"/>
      <c r="BK350" s="49"/>
      <c r="BL350" s="49"/>
      <c r="BM350" s="49"/>
      <c r="BN350" s="49"/>
      <c r="BO350" s="49"/>
      <c r="BP350" s="49"/>
      <c r="BQ350" s="49"/>
      <c r="BR350" s="49"/>
      <c r="BS350" s="49"/>
      <c r="BT350" s="49"/>
      <c r="BU350" s="49"/>
      <c r="BV350" s="49"/>
      <c r="BW350" s="49"/>
      <c r="BX350" s="49"/>
      <c r="BY350" s="49"/>
      <c r="BZ350" s="49"/>
      <c r="CA350" s="49"/>
      <c r="CB350" s="49"/>
      <c r="CC350" s="49"/>
      <c r="CD350" s="49"/>
      <c r="CE350" s="49"/>
      <c r="CF350" s="49"/>
      <c r="CG350" s="49"/>
      <c r="CH350" s="49"/>
      <c r="CI350" s="49"/>
      <c r="CJ350" s="49"/>
      <c r="CK350" s="49"/>
      <c r="CL350" s="49"/>
      <c r="CM350" s="49"/>
      <c r="CN350" s="49"/>
      <c r="CO350" s="49"/>
      <c r="CP350" s="49"/>
      <c r="CQ350" s="49"/>
      <c r="CR350" s="49"/>
      <c r="CS350" s="49"/>
      <c r="CT350" s="49"/>
      <c r="CU350" s="49"/>
      <c r="CV350" s="49"/>
      <c r="CW350" s="49"/>
      <c r="CX350" s="49"/>
      <c r="CY350" s="49"/>
      <c r="CZ350" s="49"/>
      <c r="DA350" s="49"/>
      <c r="DB350" s="49"/>
      <c r="DC350" s="49"/>
      <c r="DD350" s="49"/>
      <c r="DE350" s="49"/>
      <c r="DF350" s="49"/>
      <c r="DG350" s="49"/>
      <c r="DH350" s="49"/>
      <c r="DI350" s="49"/>
      <c r="DJ350" s="49"/>
      <c r="DK350" s="49"/>
      <c r="DL350" s="49"/>
      <c r="DM350" s="49"/>
      <c r="DN350" s="49"/>
      <c r="DO350" s="49"/>
      <c r="DP350" s="49"/>
      <c r="DQ350"/>
      <c r="DR350"/>
      <c r="DS350"/>
      <c r="DT350"/>
      <c r="DU350"/>
      <c r="DV350"/>
      <c r="DW350"/>
      <c r="DX350"/>
      <c r="DY350"/>
      <c r="DZ350"/>
      <c r="EA350"/>
      <c r="EB350"/>
      <c r="EC350"/>
      <c r="ED350"/>
      <c r="EE350"/>
      <c r="EF350"/>
      <c r="EG350"/>
      <c r="EH350"/>
      <c r="EI350"/>
      <c r="EJ350"/>
      <c r="EK350"/>
      <c r="EL350"/>
      <c r="EM350"/>
      <c r="EN350"/>
      <c r="EO350"/>
      <c r="EP350"/>
      <c r="EQ350"/>
      <c r="ER350"/>
      <c r="ES350"/>
      <c r="ET350"/>
      <c r="EU350"/>
      <c r="EV350"/>
      <c r="EW350"/>
      <c r="EX350"/>
      <c r="EY350"/>
      <c r="EZ350"/>
      <c r="FA350"/>
      <c r="FB350"/>
      <c r="FC350"/>
      <c r="FD350"/>
      <c r="FE350"/>
      <c r="FF350"/>
      <c r="FG350"/>
      <c r="FH350"/>
      <c r="FI350"/>
      <c r="FJ350"/>
      <c r="FK350"/>
      <c r="FL350"/>
      <c r="FM350"/>
      <c r="FN350"/>
      <c r="FO350"/>
      <c r="FP350"/>
      <c r="FQ350"/>
      <c r="FR350"/>
      <c r="FS350"/>
      <c r="FT350"/>
      <c r="FU350"/>
      <c r="FV350"/>
      <c r="FW350"/>
      <c r="FX350"/>
      <c r="FY350"/>
      <c r="FZ350"/>
      <c r="GA350"/>
      <c r="GB350"/>
      <c r="GC350"/>
      <c r="GD350"/>
      <c r="GE350"/>
      <c r="GF350"/>
      <c r="GG350"/>
      <c r="GH350"/>
      <c r="GI350"/>
      <c r="GJ350"/>
      <c r="GK350"/>
      <c r="GL350"/>
      <c r="GM350"/>
      <c r="GN350"/>
      <c r="GO350"/>
      <c r="GP350"/>
      <c r="GQ350"/>
      <c r="GR350"/>
      <c r="GS350"/>
      <c r="GT350"/>
      <c r="GU350"/>
      <c r="GV350"/>
      <c r="GW350"/>
      <c r="GX350"/>
      <c r="GY350"/>
      <c r="GZ350"/>
      <c r="HA350"/>
      <c r="HB350"/>
      <c r="HC350"/>
      <c r="HD350"/>
      <c r="HE350"/>
      <c r="HF350"/>
      <c r="HG350"/>
      <c r="HH350"/>
      <c r="HI350"/>
      <c r="HJ350"/>
      <c r="HK350"/>
      <c r="HL350"/>
      <c r="HM350"/>
      <c r="HN350"/>
      <c r="HO350"/>
      <c r="HP350"/>
      <c r="HQ350"/>
      <c r="HR350"/>
      <c r="HS350"/>
      <c r="HT350"/>
      <c r="HU350"/>
      <c r="HV350"/>
      <c r="HW350"/>
      <c r="HX350"/>
      <c r="HY350"/>
      <c r="HZ350"/>
      <c r="IA350"/>
      <c r="IB350"/>
      <c r="IC350"/>
      <c r="ID350"/>
      <c r="IE350"/>
      <c r="IF350"/>
      <c r="IG350"/>
      <c r="IH350"/>
      <c r="II350"/>
      <c r="IJ350"/>
      <c r="IK350"/>
      <c r="IL350"/>
      <c r="IM350"/>
      <c r="IN350"/>
      <c r="IO350"/>
      <c r="IP350"/>
      <c r="IQ350"/>
      <c r="IR350"/>
      <c r="IS350"/>
      <c r="IT350"/>
      <c r="IU350"/>
      <c r="IV350"/>
      <c r="IW350"/>
      <c r="IX350"/>
      <c r="IY350"/>
      <c r="IZ350"/>
      <c r="JA350"/>
      <c r="JB350"/>
      <c r="JC350"/>
      <c r="JD350"/>
      <c r="JE350"/>
      <c r="JF350"/>
      <c r="JG350"/>
      <c r="JH350"/>
      <c r="JI350"/>
      <c r="JJ350"/>
      <c r="JK350"/>
      <c r="JL350"/>
      <c r="JM350"/>
      <c r="JN350"/>
      <c r="JO350"/>
      <c r="JP350"/>
      <c r="JQ350"/>
      <c r="JR350"/>
      <c r="JS350"/>
      <c r="JT350"/>
      <c r="JU350"/>
      <c r="JV350"/>
      <c r="JW350"/>
      <c r="JX350"/>
      <c r="JY350"/>
      <c r="JZ350"/>
      <c r="KA350"/>
      <c r="KB350"/>
      <c r="KC350"/>
      <c r="KD350"/>
      <c r="KE350"/>
      <c r="KF350"/>
      <c r="KG350"/>
      <c r="KH350"/>
      <c r="KI350"/>
      <c r="KJ350"/>
      <c r="KK350"/>
      <c r="KL350"/>
      <c r="KM350"/>
      <c r="KN350"/>
      <c r="KO350"/>
      <c r="KP350"/>
      <c r="KQ350"/>
      <c r="KR350"/>
      <c r="KS350"/>
      <c r="KT350"/>
      <c r="KU350"/>
      <c r="KV350"/>
      <c r="KW350"/>
      <c r="KX350"/>
      <c r="KY350"/>
      <c r="KZ350"/>
      <c r="LA350"/>
      <c r="LB350"/>
      <c r="LC350"/>
      <c r="LD350"/>
      <c r="LE350"/>
      <c r="LF350"/>
      <c r="LG350"/>
      <c r="LH350"/>
      <c r="LI350"/>
      <c r="LJ350"/>
      <c r="LK350"/>
      <c r="LL350"/>
      <c r="LM350"/>
      <c r="LN350"/>
      <c r="LO350"/>
      <c r="LP350"/>
      <c r="LQ350"/>
      <c r="LR350"/>
      <c r="LS350"/>
      <c r="LT350"/>
      <c r="LU350"/>
      <c r="LV350"/>
      <c r="LW350"/>
      <c r="LX350"/>
      <c r="LY350"/>
      <c r="LZ350"/>
      <c r="MA350"/>
      <c r="MB350"/>
      <c r="MC350"/>
      <c r="MD350"/>
      <c r="ME350"/>
      <c r="MF350"/>
      <c r="MG350"/>
      <c r="MH350"/>
      <c r="MI350"/>
      <c r="MJ350"/>
      <c r="MK350"/>
      <c r="ML350"/>
      <c r="MM350"/>
      <c r="MN350"/>
      <c r="MO350"/>
      <c r="MP350"/>
      <c r="MQ350"/>
      <c r="MR350"/>
      <c r="MS350"/>
      <c r="MT350"/>
      <c r="MU350"/>
      <c r="MV350"/>
      <c r="MW350"/>
      <c r="MX350"/>
      <c r="MY350"/>
      <c r="MZ350"/>
      <c r="NA350"/>
      <c r="NB350"/>
      <c r="NC350"/>
      <c r="ND350"/>
      <c r="NE350"/>
      <c r="NF350"/>
      <c r="NG350"/>
      <c r="NH350"/>
      <c r="NI350"/>
      <c r="NJ350"/>
      <c r="NK350"/>
      <c r="NL350"/>
      <c r="NM350"/>
      <c r="NN350"/>
      <c r="NO350"/>
      <c r="NP350"/>
      <c r="NQ350"/>
      <c r="NR350"/>
      <c r="NS350"/>
      <c r="NT350"/>
      <c r="NU350"/>
      <c r="NV350"/>
      <c r="NW350"/>
      <c r="NX350"/>
      <c r="NY350"/>
      <c r="NZ350"/>
      <c r="OA350"/>
      <c r="OB350"/>
      <c r="OC350"/>
      <c r="OD350"/>
      <c r="OE350"/>
      <c r="OF350"/>
      <c r="OG350"/>
      <c r="OH350"/>
      <c r="OI350"/>
      <c r="OJ350"/>
      <c r="OK350"/>
      <c r="OL350"/>
      <c r="OM350"/>
      <c r="ON350"/>
      <c r="OO350"/>
      <c r="OP350"/>
      <c r="OQ350"/>
      <c r="OR350"/>
      <c r="OS350"/>
      <c r="OT350"/>
      <c r="OU350"/>
      <c r="OV350"/>
      <c r="OW350"/>
      <c r="OX350"/>
      <c r="OY350"/>
      <c r="OZ350"/>
      <c r="PA350"/>
      <c r="PB350"/>
      <c r="PC350"/>
      <c r="PD350"/>
      <c r="PE350"/>
      <c r="PF350"/>
      <c r="PG350"/>
      <c r="PH350"/>
      <c r="PI350"/>
      <c r="PJ350"/>
      <c r="PK350"/>
      <c r="PL350"/>
      <c r="PM350"/>
      <c r="PN350"/>
      <c r="PO350"/>
      <c r="PP350"/>
      <c r="PQ350"/>
      <c r="PR350"/>
      <c r="PS350"/>
      <c r="PT350"/>
      <c r="PU350"/>
      <c r="PV350"/>
      <c r="PW350"/>
      <c r="PX350"/>
      <c r="PY350"/>
      <c r="PZ350"/>
      <c r="QA350"/>
      <c r="QB350"/>
      <c r="QC350"/>
      <c r="QD350"/>
      <c r="QE350"/>
      <c r="QF350"/>
      <c r="QG350"/>
      <c r="QH350"/>
      <c r="QI350"/>
      <c r="QJ350"/>
      <c r="QK350"/>
      <c r="QL350"/>
      <c r="QM350"/>
      <c r="QN350"/>
      <c r="QO350"/>
      <c r="QP350"/>
      <c r="QQ350"/>
      <c r="QR350"/>
      <c r="QS350"/>
      <c r="QT350"/>
      <c r="QU350"/>
      <c r="QV350"/>
      <c r="QW350"/>
      <c r="QX350"/>
      <c r="QY350"/>
      <c r="QZ350"/>
      <c r="RA350"/>
      <c r="RB350"/>
      <c r="RC350"/>
      <c r="RD350"/>
      <c r="RE350"/>
      <c r="RF350"/>
      <c r="RG350"/>
      <c r="RH350"/>
      <c r="RI350"/>
      <c r="RJ350"/>
      <c r="RK350"/>
      <c r="RL350"/>
      <c r="RM350"/>
      <c r="RN350"/>
      <c r="RO350"/>
      <c r="RP350"/>
      <c r="RQ350"/>
      <c r="RR350"/>
      <c r="RS350"/>
      <c r="RT350"/>
      <c r="RU350"/>
      <c r="RV350"/>
      <c r="RW350"/>
      <c r="RX350"/>
      <c r="RY350"/>
      <c r="RZ350"/>
      <c r="SA350"/>
      <c r="SB350"/>
      <c r="SC350"/>
      <c r="SD350"/>
      <c r="SE350"/>
      <c r="SF350"/>
      <c r="SG350"/>
      <c r="SH350"/>
      <c r="SI350"/>
      <c r="SJ350"/>
      <c r="SK350"/>
      <c r="SL350"/>
      <c r="SM350"/>
      <c r="SN350"/>
      <c r="SO350"/>
      <c r="SP350"/>
      <c r="SQ350"/>
      <c r="SR350"/>
      <c r="SS350"/>
      <c r="ST350"/>
      <c r="SU350"/>
      <c r="SV350"/>
      <c r="SW350"/>
      <c r="SX350"/>
      <c r="SY350"/>
      <c r="SZ350"/>
      <c r="TA350"/>
      <c r="TB350"/>
      <c r="TC350"/>
      <c r="TD350"/>
      <c r="TE350"/>
      <c r="TF350"/>
      <c r="TG350"/>
      <c r="TH350"/>
      <c r="TI350"/>
      <c r="TJ350"/>
      <c r="TK350"/>
      <c r="TL350"/>
      <c r="TM350"/>
      <c r="TN350"/>
      <c r="TO350"/>
      <c r="TP350"/>
      <c r="TQ350"/>
      <c r="TR350"/>
      <c r="TS350"/>
      <c r="TT350"/>
      <c r="TU350"/>
      <c r="TV350"/>
      <c r="TW350"/>
      <c r="TX350"/>
      <c r="TY350"/>
      <c r="TZ350"/>
      <c r="UA350"/>
      <c r="UB350"/>
      <c r="UC350"/>
      <c r="UD350"/>
      <c r="UE350"/>
      <c r="UF350"/>
      <c r="UG350"/>
      <c r="UH350"/>
      <c r="UI350"/>
      <c r="UJ350"/>
      <c r="UK350"/>
      <c r="UL350"/>
      <c r="UM350"/>
      <c r="UN350"/>
      <c r="UO350"/>
      <c r="UP350"/>
      <c r="UQ350"/>
      <c r="UR350"/>
      <c r="US350"/>
      <c r="UT350"/>
      <c r="UU350"/>
      <c r="UV350"/>
      <c r="UW350"/>
      <c r="UX350"/>
      <c r="UY350"/>
      <c r="UZ350"/>
      <c r="VA350"/>
      <c r="VB350"/>
      <c r="VC350"/>
      <c r="VD350"/>
      <c r="VE350"/>
      <c r="VF350"/>
      <c r="VG350"/>
      <c r="VH350"/>
      <c r="VI350"/>
      <c r="VJ350"/>
      <c r="VK350"/>
      <c r="VL350"/>
      <c r="VM350"/>
      <c r="VN350"/>
      <c r="VO350"/>
      <c r="VP350"/>
      <c r="VQ350"/>
      <c r="VR350"/>
      <c r="VS350"/>
      <c r="VT350"/>
      <c r="VU350"/>
      <c r="VV350"/>
      <c r="VW350"/>
      <c r="VX350"/>
      <c r="VY350"/>
      <c r="VZ350"/>
      <c r="WA350"/>
      <c r="WB350"/>
      <c r="WC350"/>
      <c r="WD350"/>
      <c r="WE350"/>
      <c r="WF350"/>
      <c r="WG350"/>
      <c r="WH350"/>
      <c r="WI350"/>
      <c r="WJ350"/>
      <c r="WK350"/>
      <c r="WL350"/>
      <c r="WM350"/>
      <c r="WN350"/>
      <c r="WO350"/>
      <c r="WP350"/>
      <c r="WQ350"/>
      <c r="WR350"/>
      <c r="WS350"/>
      <c r="WT350"/>
      <c r="WU350"/>
      <c r="WV350"/>
      <c r="WW350"/>
      <c r="WX350"/>
      <c r="WY350"/>
      <c r="WZ350"/>
      <c r="XA350"/>
      <c r="XB350"/>
      <c r="XC350"/>
      <c r="XD350"/>
      <c r="XE350"/>
      <c r="XF350"/>
      <c r="XG350"/>
      <c r="XH350"/>
      <c r="XI350"/>
      <c r="XJ350"/>
      <c r="XK350"/>
      <c r="XL350"/>
      <c r="XM350"/>
      <c r="XN350"/>
      <c r="XO350"/>
      <c r="XP350"/>
      <c r="XQ350"/>
      <c r="XR350"/>
      <c r="XS350"/>
      <c r="XT350"/>
      <c r="XU350"/>
      <c r="XV350"/>
      <c r="XW350"/>
      <c r="XX350"/>
      <c r="XY350"/>
      <c r="XZ350"/>
      <c r="YA350"/>
      <c r="YB350"/>
      <c r="YC350"/>
      <c r="YD350"/>
      <c r="YE350"/>
      <c r="YF350"/>
      <c r="YG350"/>
      <c r="YH350"/>
      <c r="YI350"/>
      <c r="YJ350"/>
      <c r="YK350"/>
      <c r="YL350"/>
      <c r="YM350"/>
      <c r="YN350"/>
      <c r="YO350"/>
      <c r="YP350"/>
      <c r="YQ350"/>
      <c r="YR350"/>
      <c r="YS350"/>
      <c r="YT350"/>
      <c r="YU350"/>
      <c r="YV350"/>
      <c r="YW350"/>
      <c r="YX350"/>
      <c r="YY350"/>
      <c r="YZ350"/>
      <c r="ZA350"/>
      <c r="ZB350"/>
      <c r="ZC350"/>
      <c r="ZD350"/>
      <c r="ZE350"/>
      <c r="ZF350"/>
      <c r="ZG350"/>
      <c r="ZH350"/>
      <c r="ZI350"/>
      <c r="ZJ350"/>
      <c r="ZK350"/>
      <c r="ZL350"/>
      <c r="ZM350"/>
      <c r="ZN350"/>
      <c r="ZO350"/>
      <c r="ZP350"/>
      <c r="ZQ350"/>
      <c r="ZR350"/>
      <c r="ZS350"/>
      <c r="ZT350"/>
      <c r="ZU350"/>
      <c r="ZV350"/>
      <c r="ZW350"/>
      <c r="ZX350"/>
      <c r="ZY350"/>
      <c r="ZZ350" s="52"/>
      <c r="AAA350" s="192"/>
      <c r="AAD350" s="90"/>
      <c r="AAE350" s="519">
        <f t="shared" si="290"/>
        <v>0</v>
      </c>
      <c r="AAF350" s="190" t="s">
        <v>52</v>
      </c>
      <c r="AAG350" s="71" t="s">
        <v>0</v>
      </c>
      <c r="AAH350" s="71"/>
      <c r="AAI350" s="71"/>
      <c r="AAJ350" s="79"/>
      <c r="AAK350" s="56"/>
      <c r="AAL350" s="90"/>
    </row>
    <row r="351" spans="1:715" ht="15.75" hidden="1" customHeight="1" outlineLevel="1">
      <c r="A351" s="171"/>
      <c r="B351" s="286" t="s">
        <v>327</v>
      </c>
      <c r="C351" s="364" t="s">
        <v>0</v>
      </c>
      <c r="D351" s="380"/>
      <c r="E351" s="349">
        <f t="shared" si="291"/>
        <v>1</v>
      </c>
      <c r="F351" s="457">
        <f t="shared" ref="F351:F357" ca="1" si="292">IF(YEAR(H351)&gt;2000,NETWORKDAYS(TODAY(),H351,S.DDL_DEQClosed),0)</f>
        <v>0</v>
      </c>
      <c r="G351" s="343">
        <f>AAG351</f>
        <v>10</v>
      </c>
      <c r="H351" s="487">
        <f t="shared" ref="G351:H357" si="293">AAH351</f>
        <v>10</v>
      </c>
      <c r="I351" s="244"/>
      <c r="J351" s="194"/>
      <c r="K351" s="49"/>
      <c r="L351" s="49"/>
      <c r="M351" s="49"/>
      <c r="N351" s="49"/>
      <c r="O351" s="49"/>
      <c r="P351" s="49"/>
      <c r="Q351" s="49"/>
      <c r="R351" s="49"/>
      <c r="S351" s="49"/>
      <c r="T351" s="49"/>
      <c r="U351" s="49"/>
      <c r="V351" s="49"/>
      <c r="W351" s="49"/>
      <c r="X351" s="49"/>
      <c r="Y351" s="49"/>
      <c r="Z351" s="49"/>
      <c r="AA351" s="49"/>
      <c r="AB351" s="49"/>
      <c r="AC351" s="49"/>
      <c r="AD351" s="49"/>
      <c r="AE351" s="49"/>
      <c r="AF351" s="49"/>
      <c r="AG351" s="49"/>
      <c r="AH351" s="49"/>
      <c r="AI351" s="49"/>
      <c r="AJ351" s="49"/>
      <c r="AK351" s="49"/>
      <c r="AL351" s="49"/>
      <c r="AM351" s="49"/>
      <c r="AN351" s="49"/>
      <c r="AO351" s="49"/>
      <c r="AP351" s="49"/>
      <c r="AQ351" s="49"/>
      <c r="AR351" s="49"/>
      <c r="AS351" s="49"/>
      <c r="AT351" s="49"/>
      <c r="AU351" s="49"/>
      <c r="AV351" s="49"/>
      <c r="AW351" s="49"/>
      <c r="AX351" s="49"/>
      <c r="AY351" s="49"/>
      <c r="AZ351" s="49"/>
      <c r="BA351" s="49"/>
      <c r="BB351" s="49"/>
      <c r="BC351" s="49"/>
      <c r="BD351" s="49"/>
      <c r="BE351" s="49"/>
      <c r="BF351" s="49"/>
      <c r="BG351" s="49"/>
      <c r="BH351" s="49"/>
      <c r="BI351" s="49"/>
      <c r="BJ351" s="49"/>
      <c r="BK351" s="49"/>
      <c r="BL351" s="49"/>
      <c r="BM351" s="49"/>
      <c r="BN351" s="49"/>
      <c r="BO351" s="49"/>
      <c r="BP351" s="49"/>
      <c r="BQ351" s="49"/>
      <c r="BR351" s="49"/>
      <c r="BS351" s="49"/>
      <c r="BT351" s="49"/>
      <c r="BU351" s="49"/>
      <c r="BV351" s="49"/>
      <c r="BW351" s="49"/>
      <c r="BX351" s="49"/>
      <c r="BY351" s="49"/>
      <c r="BZ351" s="49"/>
      <c r="CA351" s="49"/>
      <c r="CB351" s="49"/>
      <c r="CC351" s="49"/>
      <c r="CD351" s="49"/>
      <c r="CE351" s="49"/>
      <c r="CF351" s="49"/>
      <c r="CG351" s="49"/>
      <c r="CH351" s="49"/>
      <c r="CI351" s="49"/>
      <c r="CJ351" s="49"/>
      <c r="CK351" s="49"/>
      <c r="CL351" s="49"/>
      <c r="CM351" s="49"/>
      <c r="CN351" s="49"/>
      <c r="CO351" s="49"/>
      <c r="CP351" s="49"/>
      <c r="CQ351" s="49"/>
      <c r="CR351" s="49"/>
      <c r="CS351" s="49"/>
      <c r="CT351" s="49"/>
      <c r="CU351" s="49"/>
      <c r="CV351" s="49"/>
      <c r="CW351" s="49"/>
      <c r="CX351" s="49"/>
      <c r="CY351" s="49"/>
      <c r="CZ351" s="49"/>
      <c r="DA351" s="49"/>
      <c r="DB351" s="49"/>
      <c r="DC351" s="49"/>
      <c r="DD351" s="49"/>
      <c r="DE351" s="49"/>
      <c r="DF351" s="49"/>
      <c r="DG351" s="49"/>
      <c r="DH351" s="49"/>
      <c r="DI351" s="49"/>
      <c r="DJ351" s="49"/>
      <c r="DK351" s="49"/>
      <c r="DL351" s="49"/>
      <c r="DM351" s="49"/>
      <c r="DN351" s="49"/>
      <c r="DO351" s="49"/>
      <c r="DP351" s="49"/>
      <c r="AAA351" s="192"/>
      <c r="AAD351" s="90"/>
      <c r="AAE351" s="519">
        <f t="shared" si="290"/>
        <v>0</v>
      </c>
      <c r="AAF351" s="90"/>
      <c r="AAG351" s="73">
        <f>WORKDAY(G348+9,1,S.DDL_DEQClosed)</f>
        <v>10</v>
      </c>
      <c r="AAH351" s="73">
        <f t="shared" ref="AAH351:AAH357" si="294">G351</f>
        <v>10</v>
      </c>
      <c r="AAI351" s="72"/>
      <c r="AAJ351" s="72"/>
      <c r="AAK351" s="75"/>
      <c r="AAL351" s="90"/>
      <c r="AAM351"/>
    </row>
    <row r="352" spans="1:715" s="23" customFormat="1" ht="15.75" hidden="1" customHeight="1" outlineLevel="1">
      <c r="A352" s="171"/>
      <c r="B352" s="291" t="str">
        <f t="shared" ref="B352:B357" si="295">AAK352</f>
        <v>DAS sends AndreaRW response</v>
      </c>
      <c r="C352" s="364" t="s">
        <v>0</v>
      </c>
      <c r="D352" s="380"/>
      <c r="E352" s="349">
        <f>NETWORKDAYS(G352,H352,S.DDL_DEQClosed)</f>
        <v>1</v>
      </c>
      <c r="F352" s="457">
        <f t="shared" ca="1" si="292"/>
        <v>0</v>
      </c>
      <c r="G352" s="487">
        <f>AAG352</f>
        <v>10</v>
      </c>
      <c r="H352" s="355">
        <f t="shared" ref="H352" si="296">AAH352</f>
        <v>10</v>
      </c>
      <c r="I352" s="244"/>
      <c r="J352" s="194"/>
      <c r="K352" s="49"/>
      <c r="L352" s="49"/>
      <c r="M352" s="49"/>
      <c r="N352" s="49"/>
      <c r="O352" s="49"/>
      <c r="P352" s="49"/>
      <c r="Q352" s="49"/>
      <c r="R352" s="49"/>
      <c r="S352" s="49"/>
      <c r="T352" s="49"/>
      <c r="U352" s="49"/>
      <c r="V352" s="49"/>
      <c r="W352" s="49"/>
      <c r="X352" s="49"/>
      <c r="Y352" s="49"/>
      <c r="Z352" s="49"/>
      <c r="AA352" s="49"/>
      <c r="AB352" s="49"/>
      <c r="AC352" s="49"/>
      <c r="AD352" s="49"/>
      <c r="AE352" s="49"/>
      <c r="AF352" s="49"/>
      <c r="AG352" s="49"/>
      <c r="AH352" s="49"/>
      <c r="AI352" s="49"/>
      <c r="AJ352" s="49"/>
      <c r="AK352" s="49"/>
      <c r="AL352" s="49"/>
      <c r="AM352" s="49"/>
      <c r="AN352" s="49"/>
      <c r="AO352" s="49"/>
      <c r="AP352" s="49"/>
      <c r="AQ352" s="49"/>
      <c r="AR352" s="49"/>
      <c r="AS352" s="49"/>
      <c r="AT352" s="49"/>
      <c r="AU352" s="49"/>
      <c r="AV352" s="49"/>
      <c r="AW352" s="49"/>
      <c r="AX352" s="49"/>
      <c r="AY352" s="49"/>
      <c r="AZ352" s="49"/>
      <c r="BA352" s="49"/>
      <c r="BB352" s="49"/>
      <c r="BC352" s="49"/>
      <c r="BD352" s="49"/>
      <c r="BE352" s="49"/>
      <c r="BF352" s="49"/>
      <c r="BG352" s="49"/>
      <c r="BH352" s="49"/>
      <c r="BI352" s="49"/>
      <c r="BJ352" s="49"/>
      <c r="BK352" s="49"/>
      <c r="BL352" s="49"/>
      <c r="BM352" s="49"/>
      <c r="BN352" s="49"/>
      <c r="BO352" s="49"/>
      <c r="BP352" s="49"/>
      <c r="BQ352" s="49"/>
      <c r="BR352" s="49"/>
      <c r="BS352" s="49"/>
      <c r="BT352" s="49"/>
      <c r="BU352" s="49"/>
      <c r="BV352" s="49"/>
      <c r="BW352" s="49"/>
      <c r="BX352" s="49"/>
      <c r="BY352" s="49"/>
      <c r="BZ352" s="49"/>
      <c r="CA352" s="49"/>
      <c r="CB352" s="49"/>
      <c r="CC352" s="49"/>
      <c r="CD352" s="49"/>
      <c r="CE352" s="49"/>
      <c r="CF352" s="49"/>
      <c r="CG352" s="49"/>
      <c r="CH352" s="49"/>
      <c r="CI352" s="49"/>
      <c r="CJ352" s="49"/>
      <c r="CK352" s="49"/>
      <c r="CL352" s="49"/>
      <c r="CM352" s="49"/>
      <c r="CN352" s="49"/>
      <c r="CO352" s="49"/>
      <c r="CP352" s="49"/>
      <c r="CQ352" s="49"/>
      <c r="CR352" s="49"/>
      <c r="CS352" s="49"/>
      <c r="CT352" s="49"/>
      <c r="CU352" s="49"/>
      <c r="CV352" s="49"/>
      <c r="CW352" s="49"/>
      <c r="CX352" s="49"/>
      <c r="CY352" s="49"/>
      <c r="CZ352" s="49"/>
      <c r="DA352" s="49"/>
      <c r="DB352" s="49"/>
      <c r="DC352" s="49"/>
      <c r="DD352" s="49"/>
      <c r="DE352" s="49"/>
      <c r="DF352" s="49"/>
      <c r="DG352" s="49"/>
      <c r="DH352" s="49"/>
      <c r="DI352" s="49"/>
      <c r="DJ352" s="49"/>
      <c r="DK352" s="49"/>
      <c r="DL352" s="49"/>
      <c r="DM352" s="49"/>
      <c r="DN352" s="49"/>
      <c r="DO352" s="49"/>
      <c r="DP352" s="49"/>
      <c r="DQ352"/>
      <c r="DR352"/>
      <c r="DS352"/>
      <c r="DT352"/>
      <c r="DU352"/>
      <c r="DV352"/>
      <c r="DW352"/>
      <c r="DX352"/>
      <c r="DY352"/>
      <c r="DZ352"/>
      <c r="EA352"/>
      <c r="EB352"/>
      <c r="EC352"/>
      <c r="ED352"/>
      <c r="EE352"/>
      <c r="EF352"/>
      <c r="EG352"/>
      <c r="EH352"/>
      <c r="EI352"/>
      <c r="EJ352"/>
      <c r="EK352"/>
      <c r="EL352"/>
      <c r="EM352"/>
      <c r="EN352"/>
      <c r="EO352"/>
      <c r="EP352"/>
      <c r="EQ352"/>
      <c r="ER352"/>
      <c r="ES352"/>
      <c r="ET352"/>
      <c r="EU352"/>
      <c r="EV352"/>
      <c r="EW352"/>
      <c r="EX352"/>
      <c r="EY352"/>
      <c r="EZ352"/>
      <c r="FA352"/>
      <c r="FB352"/>
      <c r="FC352"/>
      <c r="FD352"/>
      <c r="FE352"/>
      <c r="FF352"/>
      <c r="FG352"/>
      <c r="FH352"/>
      <c r="FI352"/>
      <c r="FJ352"/>
      <c r="FK352"/>
      <c r="FL352"/>
      <c r="FM352"/>
      <c r="FN352"/>
      <c r="FO352"/>
      <c r="FP352"/>
      <c r="FQ352"/>
      <c r="FR352"/>
      <c r="FS352"/>
      <c r="FT352"/>
      <c r="FU352"/>
      <c r="FV352"/>
      <c r="FW352"/>
      <c r="FX352"/>
      <c r="FY352"/>
      <c r="FZ352"/>
      <c r="GA352"/>
      <c r="GB352"/>
      <c r="GC352"/>
      <c r="GD352"/>
      <c r="GE352"/>
      <c r="GF352"/>
      <c r="GG352"/>
      <c r="GH352"/>
      <c r="GI352"/>
      <c r="GJ352"/>
      <c r="GK352"/>
      <c r="GL352"/>
      <c r="GM352"/>
      <c r="GN352"/>
      <c r="GO352"/>
      <c r="GP352"/>
      <c r="GQ352"/>
      <c r="GR352"/>
      <c r="GS352"/>
      <c r="GT352"/>
      <c r="GU352"/>
      <c r="GV352"/>
      <c r="GW352"/>
      <c r="GX352"/>
      <c r="GY352"/>
      <c r="GZ352"/>
      <c r="HA352"/>
      <c r="HB352"/>
      <c r="HC352"/>
      <c r="HD352"/>
      <c r="HE352"/>
      <c r="HF352"/>
      <c r="HG352"/>
      <c r="HH352"/>
      <c r="HI352"/>
      <c r="HJ352"/>
      <c r="HK352"/>
      <c r="HL352"/>
      <c r="HM352"/>
      <c r="HN352"/>
      <c r="HO352"/>
      <c r="HP352"/>
      <c r="HQ352"/>
      <c r="HR352"/>
      <c r="HS352"/>
      <c r="HT352"/>
      <c r="HU352"/>
      <c r="HV352"/>
      <c r="HW352"/>
      <c r="HX352"/>
      <c r="HY352"/>
      <c r="HZ352"/>
      <c r="IA352"/>
      <c r="IB352"/>
      <c r="IC352"/>
      <c r="ID352"/>
      <c r="IE352"/>
      <c r="IF352"/>
      <c r="IG352"/>
      <c r="IH352"/>
      <c r="II352"/>
      <c r="IJ352"/>
      <c r="IK352"/>
      <c r="IL352"/>
      <c r="IM352"/>
      <c r="IN352"/>
      <c r="IO352"/>
      <c r="IP352"/>
      <c r="IQ352"/>
      <c r="IR352"/>
      <c r="IS352"/>
      <c r="IT352"/>
      <c r="IU352"/>
      <c r="IV352"/>
      <c r="IW352"/>
      <c r="IX352"/>
      <c r="IY352"/>
      <c r="IZ352"/>
      <c r="JA352"/>
      <c r="JB352"/>
      <c r="JC352"/>
      <c r="JD352"/>
      <c r="JE352"/>
      <c r="JF352"/>
      <c r="JG352"/>
      <c r="JH352"/>
      <c r="JI352"/>
      <c r="JJ352"/>
      <c r="JK352"/>
      <c r="JL352"/>
      <c r="JM352"/>
      <c r="JN352"/>
      <c r="JO352"/>
      <c r="JP352"/>
      <c r="JQ352"/>
      <c r="JR352"/>
      <c r="JS352"/>
      <c r="JT352"/>
      <c r="JU352"/>
      <c r="JV352"/>
      <c r="JW352"/>
      <c r="JX352"/>
      <c r="JY352"/>
      <c r="JZ352"/>
      <c r="KA352"/>
      <c r="KB352"/>
      <c r="KC352"/>
      <c r="KD352"/>
      <c r="KE352"/>
      <c r="KF352"/>
      <c r="KG352"/>
      <c r="KH352"/>
      <c r="KI352"/>
      <c r="KJ352"/>
      <c r="KK352"/>
      <c r="KL352"/>
      <c r="KM352"/>
      <c r="KN352"/>
      <c r="KO352"/>
      <c r="KP352"/>
      <c r="KQ352"/>
      <c r="KR352"/>
      <c r="KS352"/>
      <c r="KT352"/>
      <c r="KU352"/>
      <c r="KV352"/>
      <c r="KW352"/>
      <c r="KX352"/>
      <c r="KY352"/>
      <c r="KZ352"/>
      <c r="LA352"/>
      <c r="LB352"/>
      <c r="LC352"/>
      <c r="LD352"/>
      <c r="LE352"/>
      <c r="LF352"/>
      <c r="LG352"/>
      <c r="LH352"/>
      <c r="LI352"/>
      <c r="LJ352"/>
      <c r="LK352"/>
      <c r="LL352"/>
      <c r="LM352"/>
      <c r="LN352"/>
      <c r="LO352"/>
      <c r="LP352"/>
      <c r="LQ352"/>
      <c r="LR352"/>
      <c r="LS352"/>
      <c r="LT352"/>
      <c r="LU352"/>
      <c r="LV352"/>
      <c r="LW352"/>
      <c r="LX352"/>
      <c r="LY352"/>
      <c r="LZ352"/>
      <c r="MA352"/>
      <c r="MB352"/>
      <c r="MC352"/>
      <c r="MD352"/>
      <c r="ME352"/>
      <c r="MF352"/>
      <c r="MG352"/>
      <c r="MH352"/>
      <c r="MI352"/>
      <c r="MJ352"/>
      <c r="MK352"/>
      <c r="ML352"/>
      <c r="MM352"/>
      <c r="MN352"/>
      <c r="MO352"/>
      <c r="MP352"/>
      <c r="MQ352"/>
      <c r="MR352"/>
      <c r="MS352"/>
      <c r="MT352"/>
      <c r="MU352"/>
      <c r="MV352"/>
      <c r="MW352"/>
      <c r="MX352"/>
      <c r="MY352"/>
      <c r="MZ352"/>
      <c r="NA352"/>
      <c r="NB352"/>
      <c r="NC352"/>
      <c r="ND352"/>
      <c r="NE352"/>
      <c r="NF352"/>
      <c r="NG352"/>
      <c r="NH352"/>
      <c r="NI352"/>
      <c r="NJ352"/>
      <c r="NK352"/>
      <c r="NL352"/>
      <c r="NM352"/>
      <c r="NN352"/>
      <c r="NO352"/>
      <c r="NP352"/>
      <c r="NQ352"/>
      <c r="NR352"/>
      <c r="NS352"/>
      <c r="NT352"/>
      <c r="NU352"/>
      <c r="NV352"/>
      <c r="NW352"/>
      <c r="NX352"/>
      <c r="NY352"/>
      <c r="NZ352"/>
      <c r="OA352"/>
      <c r="OB352"/>
      <c r="OC352"/>
      <c r="OD352"/>
      <c r="OE352"/>
      <c r="OF352"/>
      <c r="OG352"/>
      <c r="OH352"/>
      <c r="OI352"/>
      <c r="OJ352"/>
      <c r="OK352"/>
      <c r="OL352"/>
      <c r="OM352"/>
      <c r="ON352"/>
      <c r="OO352"/>
      <c r="OP352"/>
      <c r="OQ352"/>
      <c r="OR352"/>
      <c r="OS352"/>
      <c r="OT352"/>
      <c r="OU352"/>
      <c r="OV352"/>
      <c r="OW352"/>
      <c r="OX352"/>
      <c r="OY352"/>
      <c r="OZ352"/>
      <c r="PA352"/>
      <c r="PB352"/>
      <c r="PC352"/>
      <c r="PD352"/>
      <c r="PE352"/>
      <c r="PF352"/>
      <c r="PG352"/>
      <c r="PH352"/>
      <c r="PI352"/>
      <c r="PJ352"/>
      <c r="PK352"/>
      <c r="PL352"/>
      <c r="PM352"/>
      <c r="PN352"/>
      <c r="PO352"/>
      <c r="PP352"/>
      <c r="PQ352"/>
      <c r="PR352"/>
      <c r="PS352"/>
      <c r="PT352"/>
      <c r="PU352"/>
      <c r="PV352"/>
      <c r="PW352"/>
      <c r="PX352"/>
      <c r="PY352"/>
      <c r="PZ352"/>
      <c r="QA352"/>
      <c r="QB352"/>
      <c r="QC352"/>
      <c r="QD352"/>
      <c r="QE352"/>
      <c r="QF352"/>
      <c r="QG352"/>
      <c r="QH352"/>
      <c r="QI352"/>
      <c r="QJ352"/>
      <c r="QK352"/>
      <c r="QL352"/>
      <c r="QM352"/>
      <c r="QN352"/>
      <c r="QO352"/>
      <c r="QP352"/>
      <c r="QQ352"/>
      <c r="QR352"/>
      <c r="QS352"/>
      <c r="QT352"/>
      <c r="QU352"/>
      <c r="QV352"/>
      <c r="QW352"/>
      <c r="QX352"/>
      <c r="QY352"/>
      <c r="QZ352"/>
      <c r="RA352"/>
      <c r="RB352"/>
      <c r="RC352"/>
      <c r="RD352"/>
      <c r="RE352"/>
      <c r="RF352"/>
      <c r="RG352"/>
      <c r="RH352"/>
      <c r="RI352"/>
      <c r="RJ352"/>
      <c r="RK352"/>
      <c r="RL352"/>
      <c r="RM352"/>
      <c r="RN352"/>
      <c r="RO352"/>
      <c r="RP352"/>
      <c r="RQ352"/>
      <c r="RR352"/>
      <c r="RS352"/>
      <c r="RT352"/>
      <c r="RU352"/>
      <c r="RV352"/>
      <c r="RW352"/>
      <c r="RX352"/>
      <c r="RY352"/>
      <c r="RZ352"/>
      <c r="SA352"/>
      <c r="SB352"/>
      <c r="SC352"/>
      <c r="SD352"/>
      <c r="SE352"/>
      <c r="SF352"/>
      <c r="SG352"/>
      <c r="SH352"/>
      <c r="SI352"/>
      <c r="SJ352"/>
      <c r="SK352"/>
      <c r="SL352"/>
      <c r="SM352"/>
      <c r="SN352"/>
      <c r="SO352"/>
      <c r="SP352"/>
      <c r="SQ352"/>
      <c r="SR352"/>
      <c r="SS352"/>
      <c r="ST352"/>
      <c r="SU352"/>
      <c r="SV352"/>
      <c r="SW352"/>
      <c r="SX352"/>
      <c r="SY352"/>
      <c r="SZ352"/>
      <c r="TA352"/>
      <c r="TB352"/>
      <c r="TC352"/>
      <c r="TD352"/>
      <c r="TE352"/>
      <c r="TF352"/>
      <c r="TG352"/>
      <c r="TH352"/>
      <c r="TI352"/>
      <c r="TJ352"/>
      <c r="TK352"/>
      <c r="TL352"/>
      <c r="TM352"/>
      <c r="TN352"/>
      <c r="TO352"/>
      <c r="TP352"/>
      <c r="TQ352"/>
      <c r="TR352"/>
      <c r="TS352"/>
      <c r="TT352"/>
      <c r="TU352"/>
      <c r="TV352"/>
      <c r="TW352"/>
      <c r="TX352"/>
      <c r="TY352"/>
      <c r="TZ352"/>
      <c r="UA352"/>
      <c r="UB352"/>
      <c r="UC352"/>
      <c r="UD352"/>
      <c r="UE352"/>
      <c r="UF352"/>
      <c r="UG352"/>
      <c r="UH352"/>
      <c r="UI352"/>
      <c r="UJ352"/>
      <c r="UK352"/>
      <c r="UL352"/>
      <c r="UM352"/>
      <c r="UN352"/>
      <c r="UO352"/>
      <c r="UP352"/>
      <c r="UQ352"/>
      <c r="UR352"/>
      <c r="US352"/>
      <c r="UT352"/>
      <c r="UU352"/>
      <c r="UV352"/>
      <c r="UW352"/>
      <c r="UX352"/>
      <c r="UY352"/>
      <c r="UZ352"/>
      <c r="VA352"/>
      <c r="VB352"/>
      <c r="VC352"/>
      <c r="VD352"/>
      <c r="VE352"/>
      <c r="VF352"/>
      <c r="VG352"/>
      <c r="VH352"/>
      <c r="VI352"/>
      <c r="VJ352"/>
      <c r="VK352"/>
      <c r="VL352"/>
      <c r="VM352"/>
      <c r="VN352"/>
      <c r="VO352"/>
      <c r="VP352"/>
      <c r="VQ352"/>
      <c r="VR352"/>
      <c r="VS352"/>
      <c r="VT352"/>
      <c r="VU352"/>
      <c r="VV352"/>
      <c r="VW352"/>
      <c r="VX352"/>
      <c r="VY352"/>
      <c r="VZ352"/>
      <c r="WA352"/>
      <c r="WB352"/>
      <c r="WC352"/>
      <c r="WD352"/>
      <c r="WE352"/>
      <c r="WF352"/>
      <c r="WG352"/>
      <c r="WH352"/>
      <c r="WI352"/>
      <c r="WJ352"/>
      <c r="WK352"/>
      <c r="WL352"/>
      <c r="WM352"/>
      <c r="WN352"/>
      <c r="WO352"/>
      <c r="WP352"/>
      <c r="WQ352"/>
      <c r="WR352"/>
      <c r="WS352"/>
      <c r="WT352"/>
      <c r="WU352"/>
      <c r="WV352"/>
      <c r="WW352"/>
      <c r="WX352"/>
      <c r="WY352"/>
      <c r="WZ352"/>
      <c r="XA352"/>
      <c r="XB352"/>
      <c r="XC352"/>
      <c r="XD352"/>
      <c r="XE352"/>
      <c r="XF352"/>
      <c r="XG352"/>
      <c r="XH352"/>
      <c r="XI352"/>
      <c r="XJ352"/>
      <c r="XK352"/>
      <c r="XL352"/>
      <c r="XM352"/>
      <c r="XN352"/>
      <c r="XO352"/>
      <c r="XP352"/>
      <c r="XQ352"/>
      <c r="XR352"/>
      <c r="XS352"/>
      <c r="XT352"/>
      <c r="XU352"/>
      <c r="XV352"/>
      <c r="XW352"/>
      <c r="XX352"/>
      <c r="XY352"/>
      <c r="XZ352"/>
      <c r="YA352"/>
      <c r="YB352"/>
      <c r="YC352"/>
      <c r="YD352"/>
      <c r="YE352"/>
      <c r="YF352"/>
      <c r="YG352"/>
      <c r="YH352"/>
      <c r="YI352"/>
      <c r="YJ352"/>
      <c r="YK352"/>
      <c r="YL352"/>
      <c r="YM352"/>
      <c r="YN352"/>
      <c r="YO352"/>
      <c r="YP352"/>
      <c r="YQ352"/>
      <c r="YR352"/>
      <c r="YS352"/>
      <c r="YT352"/>
      <c r="YU352"/>
      <c r="YV352"/>
      <c r="YW352"/>
      <c r="YX352"/>
      <c r="YY352"/>
      <c r="YZ352"/>
      <c r="ZA352"/>
      <c r="ZB352"/>
      <c r="ZC352"/>
      <c r="ZD352"/>
      <c r="ZE352"/>
      <c r="ZF352"/>
      <c r="ZG352"/>
      <c r="ZH352"/>
      <c r="ZI352"/>
      <c r="ZJ352"/>
      <c r="ZK352"/>
      <c r="ZL352"/>
      <c r="ZM352"/>
      <c r="ZN352"/>
      <c r="ZO352"/>
      <c r="ZP352"/>
      <c r="ZQ352"/>
      <c r="ZR352"/>
      <c r="ZS352"/>
      <c r="ZT352"/>
      <c r="ZU352"/>
      <c r="ZV352"/>
      <c r="ZW352"/>
      <c r="ZX352"/>
      <c r="ZY352"/>
      <c r="ZZ352" s="52"/>
      <c r="AAA352" s="192"/>
      <c r="AAB352"/>
      <c r="AAC352"/>
      <c r="AAD352" s="90"/>
      <c r="AAE352" s="519">
        <f t="shared" si="290"/>
        <v>0</v>
      </c>
      <c r="AAF352" s="90"/>
      <c r="AAG352" s="73">
        <f>H351</f>
        <v>10</v>
      </c>
      <c r="AAH352" s="73">
        <f t="shared" ref="AAH352" si="297">G352</f>
        <v>10</v>
      </c>
      <c r="AAI352" s="72"/>
      <c r="AAJ352" s="72"/>
      <c r="AAK352" s="92" t="str">
        <f>"DAS sends "&amp;S.Staff.Lead&amp;" response"</f>
        <v>DAS sends AndreaRW response</v>
      </c>
      <c r="AAL352" s="90"/>
    </row>
    <row r="353" spans="1:715" s="23" customFormat="1" ht="15.75" hidden="1" customHeight="1" outlineLevel="1">
      <c r="A353" s="171"/>
      <c r="B353" s="287" t="str">
        <f t="shared" si="295"/>
        <v>If denied, AndreaRW coordinates addressing DAS response</v>
      </c>
      <c r="C353" s="364" t="s">
        <v>0</v>
      </c>
      <c r="D353" s="380"/>
      <c r="E353" s="349">
        <f t="shared" ref="E353" si="298">NETWORKDAYS(G353,H353,S.DDL_DEQClosed)</f>
        <v>1</v>
      </c>
      <c r="F353" s="457">
        <f t="shared" ca="1" si="292"/>
        <v>0</v>
      </c>
      <c r="G353" s="343">
        <f>AAG353</f>
        <v>10</v>
      </c>
      <c r="H353" s="487">
        <f t="shared" ref="H353" si="299">AAH353</f>
        <v>10</v>
      </c>
      <c r="I353" s="244"/>
      <c r="J353" s="194"/>
      <c r="K353" s="49"/>
      <c r="L353" s="49"/>
      <c r="M353" s="49"/>
      <c r="N353" s="49"/>
      <c r="O353" s="49"/>
      <c r="P353" s="49"/>
      <c r="Q353" s="49"/>
      <c r="R353" s="49"/>
      <c r="S353" s="49"/>
      <c r="T353" s="49"/>
      <c r="U353" s="49"/>
      <c r="V353" s="49"/>
      <c r="W353" s="49"/>
      <c r="X353" s="49"/>
      <c r="Y353" s="49"/>
      <c r="Z353" s="49"/>
      <c r="AA353" s="49"/>
      <c r="AB353" s="49"/>
      <c r="AC353" s="49"/>
      <c r="AD353" s="49"/>
      <c r="AE353" s="49"/>
      <c r="AF353" s="49"/>
      <c r="AG353" s="49"/>
      <c r="AH353" s="49"/>
      <c r="AI353" s="49"/>
      <c r="AJ353" s="49"/>
      <c r="AK353" s="49"/>
      <c r="AL353" s="49"/>
      <c r="AM353" s="49"/>
      <c r="AN353" s="49"/>
      <c r="AO353" s="49"/>
      <c r="AP353" s="49"/>
      <c r="AQ353" s="49"/>
      <c r="AR353" s="49"/>
      <c r="AS353" s="49"/>
      <c r="AT353" s="49"/>
      <c r="AU353" s="49"/>
      <c r="AV353" s="49"/>
      <c r="AW353" s="49"/>
      <c r="AX353" s="49"/>
      <c r="AY353" s="49"/>
      <c r="AZ353" s="49"/>
      <c r="BA353" s="49"/>
      <c r="BB353" s="49"/>
      <c r="BC353" s="49"/>
      <c r="BD353" s="49"/>
      <c r="BE353" s="49"/>
      <c r="BF353" s="49"/>
      <c r="BG353" s="49"/>
      <c r="BH353" s="49"/>
      <c r="BI353" s="49"/>
      <c r="BJ353" s="49"/>
      <c r="BK353" s="49"/>
      <c r="BL353" s="49"/>
      <c r="BM353" s="49"/>
      <c r="BN353" s="49"/>
      <c r="BO353" s="49"/>
      <c r="BP353" s="49"/>
      <c r="BQ353" s="49"/>
      <c r="BR353" s="49"/>
      <c r="BS353" s="49"/>
      <c r="BT353" s="49"/>
      <c r="BU353" s="49"/>
      <c r="BV353" s="49"/>
      <c r="BW353" s="49"/>
      <c r="BX353" s="49"/>
      <c r="BY353" s="49"/>
      <c r="BZ353" s="49"/>
      <c r="CA353" s="49"/>
      <c r="CB353" s="49"/>
      <c r="CC353" s="49"/>
      <c r="CD353" s="49"/>
      <c r="CE353" s="49"/>
      <c r="CF353" s="49"/>
      <c r="CG353" s="49"/>
      <c r="CH353" s="49"/>
      <c r="CI353" s="49"/>
      <c r="CJ353" s="49"/>
      <c r="CK353" s="49"/>
      <c r="CL353" s="49"/>
      <c r="CM353" s="49"/>
      <c r="CN353" s="49"/>
      <c r="CO353" s="49"/>
      <c r="CP353" s="49"/>
      <c r="CQ353" s="49"/>
      <c r="CR353" s="49"/>
      <c r="CS353" s="49"/>
      <c r="CT353" s="49"/>
      <c r="CU353" s="49"/>
      <c r="CV353" s="49"/>
      <c r="CW353" s="49"/>
      <c r="CX353" s="49"/>
      <c r="CY353" s="49"/>
      <c r="CZ353" s="49"/>
      <c r="DA353" s="49"/>
      <c r="DB353" s="49"/>
      <c r="DC353" s="49"/>
      <c r="DD353" s="49"/>
      <c r="DE353" s="49"/>
      <c r="DF353" s="49"/>
      <c r="DG353" s="49"/>
      <c r="DH353" s="49"/>
      <c r="DI353" s="49"/>
      <c r="DJ353" s="49"/>
      <c r="DK353" s="49"/>
      <c r="DL353" s="49"/>
      <c r="DM353" s="49"/>
      <c r="DN353" s="49"/>
      <c r="DO353" s="49"/>
      <c r="DP353" s="49"/>
      <c r="DQ353"/>
      <c r="DR353"/>
      <c r="DS353"/>
      <c r="DT353"/>
      <c r="DU353"/>
      <c r="DV353"/>
      <c r="DW353"/>
      <c r="DX353"/>
      <c r="DY353"/>
      <c r="DZ353"/>
      <c r="EA353"/>
      <c r="EB353"/>
      <c r="EC353"/>
      <c r="ED353"/>
      <c r="EE353"/>
      <c r="EF353"/>
      <c r="EG353"/>
      <c r="EH353"/>
      <c r="EI353"/>
      <c r="EJ353"/>
      <c r="EK353"/>
      <c r="EL353"/>
      <c r="EM353"/>
      <c r="EN353"/>
      <c r="EO353"/>
      <c r="EP353"/>
      <c r="EQ353"/>
      <c r="ER353"/>
      <c r="ES353"/>
      <c r="ET353"/>
      <c r="EU353"/>
      <c r="EV353"/>
      <c r="EW353"/>
      <c r="EX353"/>
      <c r="EY353"/>
      <c r="EZ353"/>
      <c r="FA353"/>
      <c r="FB353"/>
      <c r="FC353"/>
      <c r="FD353"/>
      <c r="FE353"/>
      <c r="FF353"/>
      <c r="FG353"/>
      <c r="FH353"/>
      <c r="FI353"/>
      <c r="FJ353"/>
      <c r="FK353"/>
      <c r="FL353"/>
      <c r="FM353"/>
      <c r="FN353"/>
      <c r="FO353"/>
      <c r="FP353"/>
      <c r="FQ353"/>
      <c r="FR353"/>
      <c r="FS353"/>
      <c r="FT353"/>
      <c r="FU353"/>
      <c r="FV353"/>
      <c r="FW353"/>
      <c r="FX353"/>
      <c r="FY353"/>
      <c r="FZ353"/>
      <c r="GA353"/>
      <c r="GB353"/>
      <c r="GC353"/>
      <c r="GD353"/>
      <c r="GE353"/>
      <c r="GF353"/>
      <c r="GG353"/>
      <c r="GH353"/>
      <c r="GI353"/>
      <c r="GJ353"/>
      <c r="GK353"/>
      <c r="GL353"/>
      <c r="GM353"/>
      <c r="GN353"/>
      <c r="GO353"/>
      <c r="GP353"/>
      <c r="GQ353"/>
      <c r="GR353"/>
      <c r="GS353"/>
      <c r="GT353"/>
      <c r="GU353"/>
      <c r="GV353"/>
      <c r="GW353"/>
      <c r="GX353"/>
      <c r="GY353"/>
      <c r="GZ353"/>
      <c r="HA353"/>
      <c r="HB353"/>
      <c r="HC353"/>
      <c r="HD353"/>
      <c r="HE353"/>
      <c r="HF353"/>
      <c r="HG353"/>
      <c r="HH353"/>
      <c r="HI353"/>
      <c r="HJ353"/>
      <c r="HK353"/>
      <c r="HL353"/>
      <c r="HM353"/>
      <c r="HN353"/>
      <c r="HO353"/>
      <c r="HP353"/>
      <c r="HQ353"/>
      <c r="HR353"/>
      <c r="HS353"/>
      <c r="HT353"/>
      <c r="HU353"/>
      <c r="HV353"/>
      <c r="HW353"/>
      <c r="HX353"/>
      <c r="HY353"/>
      <c r="HZ353"/>
      <c r="IA353"/>
      <c r="IB353"/>
      <c r="IC353"/>
      <c r="ID353"/>
      <c r="IE353"/>
      <c r="IF353"/>
      <c r="IG353"/>
      <c r="IH353"/>
      <c r="II353"/>
      <c r="IJ353"/>
      <c r="IK353"/>
      <c r="IL353"/>
      <c r="IM353"/>
      <c r="IN353"/>
      <c r="IO353"/>
      <c r="IP353"/>
      <c r="IQ353"/>
      <c r="IR353"/>
      <c r="IS353"/>
      <c r="IT353"/>
      <c r="IU353"/>
      <c r="IV353"/>
      <c r="IW353"/>
      <c r="IX353"/>
      <c r="IY353"/>
      <c r="IZ353"/>
      <c r="JA353"/>
      <c r="JB353"/>
      <c r="JC353"/>
      <c r="JD353"/>
      <c r="JE353"/>
      <c r="JF353"/>
      <c r="JG353"/>
      <c r="JH353"/>
      <c r="JI353"/>
      <c r="JJ353"/>
      <c r="JK353"/>
      <c r="JL353"/>
      <c r="JM353"/>
      <c r="JN353"/>
      <c r="JO353"/>
      <c r="JP353"/>
      <c r="JQ353"/>
      <c r="JR353"/>
      <c r="JS353"/>
      <c r="JT353"/>
      <c r="JU353"/>
      <c r="JV353"/>
      <c r="JW353"/>
      <c r="JX353"/>
      <c r="JY353"/>
      <c r="JZ353"/>
      <c r="KA353"/>
      <c r="KB353"/>
      <c r="KC353"/>
      <c r="KD353"/>
      <c r="KE353"/>
      <c r="KF353"/>
      <c r="KG353"/>
      <c r="KH353"/>
      <c r="KI353"/>
      <c r="KJ353"/>
      <c r="KK353"/>
      <c r="KL353"/>
      <c r="KM353"/>
      <c r="KN353"/>
      <c r="KO353"/>
      <c r="KP353"/>
      <c r="KQ353"/>
      <c r="KR353"/>
      <c r="KS353"/>
      <c r="KT353"/>
      <c r="KU353"/>
      <c r="KV353"/>
      <c r="KW353"/>
      <c r="KX353"/>
      <c r="KY353"/>
      <c r="KZ353"/>
      <c r="LA353"/>
      <c r="LB353"/>
      <c r="LC353"/>
      <c r="LD353"/>
      <c r="LE353"/>
      <c r="LF353"/>
      <c r="LG353"/>
      <c r="LH353"/>
      <c r="LI353"/>
      <c r="LJ353"/>
      <c r="LK353"/>
      <c r="LL353"/>
      <c r="LM353"/>
      <c r="LN353"/>
      <c r="LO353"/>
      <c r="LP353"/>
      <c r="LQ353"/>
      <c r="LR353"/>
      <c r="LS353"/>
      <c r="LT353"/>
      <c r="LU353"/>
      <c r="LV353"/>
      <c r="LW353"/>
      <c r="LX353"/>
      <c r="LY353"/>
      <c r="LZ353"/>
      <c r="MA353"/>
      <c r="MB353"/>
      <c r="MC353"/>
      <c r="MD353"/>
      <c r="ME353"/>
      <c r="MF353"/>
      <c r="MG353"/>
      <c r="MH353"/>
      <c r="MI353"/>
      <c r="MJ353"/>
      <c r="MK353"/>
      <c r="ML353"/>
      <c r="MM353"/>
      <c r="MN353"/>
      <c r="MO353"/>
      <c r="MP353"/>
      <c r="MQ353"/>
      <c r="MR353"/>
      <c r="MS353"/>
      <c r="MT353"/>
      <c r="MU353"/>
      <c r="MV353"/>
      <c r="MW353"/>
      <c r="MX353"/>
      <c r="MY353"/>
      <c r="MZ353"/>
      <c r="NA353"/>
      <c r="NB353"/>
      <c r="NC353"/>
      <c r="ND353"/>
      <c r="NE353"/>
      <c r="NF353"/>
      <c r="NG353"/>
      <c r="NH353"/>
      <c r="NI353"/>
      <c r="NJ353"/>
      <c r="NK353"/>
      <c r="NL353"/>
      <c r="NM353"/>
      <c r="NN353"/>
      <c r="NO353"/>
      <c r="NP353"/>
      <c r="NQ353"/>
      <c r="NR353"/>
      <c r="NS353"/>
      <c r="NT353"/>
      <c r="NU353"/>
      <c r="NV353"/>
      <c r="NW353"/>
      <c r="NX353"/>
      <c r="NY353"/>
      <c r="NZ353"/>
      <c r="OA353"/>
      <c r="OB353"/>
      <c r="OC353"/>
      <c r="OD353"/>
      <c r="OE353"/>
      <c r="OF353"/>
      <c r="OG353"/>
      <c r="OH353"/>
      <c r="OI353"/>
      <c r="OJ353"/>
      <c r="OK353"/>
      <c r="OL353"/>
      <c r="OM353"/>
      <c r="ON353"/>
      <c r="OO353"/>
      <c r="OP353"/>
      <c r="OQ353"/>
      <c r="OR353"/>
      <c r="OS353"/>
      <c r="OT353"/>
      <c r="OU353"/>
      <c r="OV353"/>
      <c r="OW353"/>
      <c r="OX353"/>
      <c r="OY353"/>
      <c r="OZ353"/>
      <c r="PA353"/>
      <c r="PB353"/>
      <c r="PC353"/>
      <c r="PD353"/>
      <c r="PE353"/>
      <c r="PF353"/>
      <c r="PG353"/>
      <c r="PH353"/>
      <c r="PI353"/>
      <c r="PJ353"/>
      <c r="PK353"/>
      <c r="PL353"/>
      <c r="PM353"/>
      <c r="PN353"/>
      <c r="PO353"/>
      <c r="PP353"/>
      <c r="PQ353"/>
      <c r="PR353"/>
      <c r="PS353"/>
      <c r="PT353"/>
      <c r="PU353"/>
      <c r="PV353"/>
      <c r="PW353"/>
      <c r="PX353"/>
      <c r="PY353"/>
      <c r="PZ353"/>
      <c r="QA353"/>
      <c r="QB353"/>
      <c r="QC353"/>
      <c r="QD353"/>
      <c r="QE353"/>
      <c r="QF353"/>
      <c r="QG353"/>
      <c r="QH353"/>
      <c r="QI353"/>
      <c r="QJ353"/>
      <c r="QK353"/>
      <c r="QL353"/>
      <c r="QM353"/>
      <c r="QN353"/>
      <c r="QO353"/>
      <c r="QP353"/>
      <c r="QQ353"/>
      <c r="QR353"/>
      <c r="QS353"/>
      <c r="QT353"/>
      <c r="QU353"/>
      <c r="QV353"/>
      <c r="QW353"/>
      <c r="QX353"/>
      <c r="QY353"/>
      <c r="QZ353"/>
      <c r="RA353"/>
      <c r="RB353"/>
      <c r="RC353"/>
      <c r="RD353"/>
      <c r="RE353"/>
      <c r="RF353"/>
      <c r="RG353"/>
      <c r="RH353"/>
      <c r="RI353"/>
      <c r="RJ353"/>
      <c r="RK353"/>
      <c r="RL353"/>
      <c r="RM353"/>
      <c r="RN353"/>
      <c r="RO353"/>
      <c r="RP353"/>
      <c r="RQ353"/>
      <c r="RR353"/>
      <c r="RS353"/>
      <c r="RT353"/>
      <c r="RU353"/>
      <c r="RV353"/>
      <c r="RW353"/>
      <c r="RX353"/>
      <c r="RY353"/>
      <c r="RZ353"/>
      <c r="SA353"/>
      <c r="SB353"/>
      <c r="SC353"/>
      <c r="SD353"/>
      <c r="SE353"/>
      <c r="SF353"/>
      <c r="SG353"/>
      <c r="SH353"/>
      <c r="SI353"/>
      <c r="SJ353"/>
      <c r="SK353"/>
      <c r="SL353"/>
      <c r="SM353"/>
      <c r="SN353"/>
      <c r="SO353"/>
      <c r="SP353"/>
      <c r="SQ353"/>
      <c r="SR353"/>
      <c r="SS353"/>
      <c r="ST353"/>
      <c r="SU353"/>
      <c r="SV353"/>
      <c r="SW353"/>
      <c r="SX353"/>
      <c r="SY353"/>
      <c r="SZ353"/>
      <c r="TA353"/>
      <c r="TB353"/>
      <c r="TC353"/>
      <c r="TD353"/>
      <c r="TE353"/>
      <c r="TF353"/>
      <c r="TG353"/>
      <c r="TH353"/>
      <c r="TI353"/>
      <c r="TJ353"/>
      <c r="TK353"/>
      <c r="TL353"/>
      <c r="TM353"/>
      <c r="TN353"/>
      <c r="TO353"/>
      <c r="TP353"/>
      <c r="TQ353"/>
      <c r="TR353"/>
      <c r="TS353"/>
      <c r="TT353"/>
      <c r="TU353"/>
      <c r="TV353"/>
      <c r="TW353"/>
      <c r="TX353"/>
      <c r="TY353"/>
      <c r="TZ353"/>
      <c r="UA353"/>
      <c r="UB353"/>
      <c r="UC353"/>
      <c r="UD353"/>
      <c r="UE353"/>
      <c r="UF353"/>
      <c r="UG353"/>
      <c r="UH353"/>
      <c r="UI353"/>
      <c r="UJ353"/>
      <c r="UK353"/>
      <c r="UL353"/>
      <c r="UM353"/>
      <c r="UN353"/>
      <c r="UO353"/>
      <c r="UP353"/>
      <c r="UQ353"/>
      <c r="UR353"/>
      <c r="US353"/>
      <c r="UT353"/>
      <c r="UU353"/>
      <c r="UV353"/>
      <c r="UW353"/>
      <c r="UX353"/>
      <c r="UY353"/>
      <c r="UZ353"/>
      <c r="VA353"/>
      <c r="VB353"/>
      <c r="VC353"/>
      <c r="VD353"/>
      <c r="VE353"/>
      <c r="VF353"/>
      <c r="VG353"/>
      <c r="VH353"/>
      <c r="VI353"/>
      <c r="VJ353"/>
      <c r="VK353"/>
      <c r="VL353"/>
      <c r="VM353"/>
      <c r="VN353"/>
      <c r="VO353"/>
      <c r="VP353"/>
      <c r="VQ353"/>
      <c r="VR353"/>
      <c r="VS353"/>
      <c r="VT353"/>
      <c r="VU353"/>
      <c r="VV353"/>
      <c r="VW353"/>
      <c r="VX353"/>
      <c r="VY353"/>
      <c r="VZ353"/>
      <c r="WA353"/>
      <c r="WB353"/>
      <c r="WC353"/>
      <c r="WD353"/>
      <c r="WE353"/>
      <c r="WF353"/>
      <c r="WG353"/>
      <c r="WH353"/>
      <c r="WI353"/>
      <c r="WJ353"/>
      <c r="WK353"/>
      <c r="WL353"/>
      <c r="WM353"/>
      <c r="WN353"/>
      <c r="WO353"/>
      <c r="WP353"/>
      <c r="WQ353"/>
      <c r="WR353"/>
      <c r="WS353"/>
      <c r="WT353"/>
      <c r="WU353"/>
      <c r="WV353"/>
      <c r="WW353"/>
      <c r="WX353"/>
      <c r="WY353"/>
      <c r="WZ353"/>
      <c r="XA353"/>
      <c r="XB353"/>
      <c r="XC353"/>
      <c r="XD353"/>
      <c r="XE353"/>
      <c r="XF353"/>
      <c r="XG353"/>
      <c r="XH353"/>
      <c r="XI353"/>
      <c r="XJ353"/>
      <c r="XK353"/>
      <c r="XL353"/>
      <c r="XM353"/>
      <c r="XN353"/>
      <c r="XO353"/>
      <c r="XP353"/>
      <c r="XQ353"/>
      <c r="XR353"/>
      <c r="XS353"/>
      <c r="XT353"/>
      <c r="XU353"/>
      <c r="XV353"/>
      <c r="XW353"/>
      <c r="XX353"/>
      <c r="XY353"/>
      <c r="XZ353"/>
      <c r="YA353"/>
      <c r="YB353"/>
      <c r="YC353"/>
      <c r="YD353"/>
      <c r="YE353"/>
      <c r="YF353"/>
      <c r="YG353"/>
      <c r="YH353"/>
      <c r="YI353"/>
      <c r="YJ353"/>
      <c r="YK353"/>
      <c r="YL353"/>
      <c r="YM353"/>
      <c r="YN353"/>
      <c r="YO353"/>
      <c r="YP353"/>
      <c r="YQ353"/>
      <c r="YR353"/>
      <c r="YS353"/>
      <c r="YT353"/>
      <c r="YU353"/>
      <c r="YV353"/>
      <c r="YW353"/>
      <c r="YX353"/>
      <c r="YY353"/>
      <c r="YZ353"/>
      <c r="ZA353"/>
      <c r="ZB353"/>
      <c r="ZC353"/>
      <c r="ZD353"/>
      <c r="ZE353"/>
      <c r="ZF353"/>
      <c r="ZG353"/>
      <c r="ZH353"/>
      <c r="ZI353"/>
      <c r="ZJ353"/>
      <c r="ZK353"/>
      <c r="ZL353"/>
      <c r="ZM353"/>
      <c r="ZN353"/>
      <c r="ZO353"/>
      <c r="ZP353"/>
      <c r="ZQ353"/>
      <c r="ZR353"/>
      <c r="ZS353"/>
      <c r="ZT353"/>
      <c r="ZU353"/>
      <c r="ZV353"/>
      <c r="ZW353"/>
      <c r="ZX353"/>
      <c r="ZY353"/>
      <c r="ZZ353" s="52"/>
      <c r="AAA353" s="192"/>
      <c r="AAD353" s="90"/>
      <c r="AAE353" s="519">
        <f t="shared" si="290"/>
        <v>0</v>
      </c>
      <c r="AAF353" s="90"/>
      <c r="AAG353" s="73">
        <f>H352</f>
        <v>10</v>
      </c>
      <c r="AAH353" s="73">
        <f t="shared" ref="AAH353" si="300">G353</f>
        <v>10</v>
      </c>
      <c r="AAI353" s="72"/>
      <c r="AAJ353" s="72"/>
      <c r="AAK353" s="92" t="str">
        <f>"If denied, "&amp;S.Staff.Lead&amp;" coordinates addressing DAS response"</f>
        <v>If denied, AndreaRW coordinates addressing DAS response</v>
      </c>
      <c r="AAL353" s="90"/>
    </row>
    <row r="354" spans="1:715" ht="15.75" hidden="1" customHeight="1" outlineLevel="1" thickBot="1">
      <c r="A354" s="171"/>
      <c r="B354" s="483" t="str">
        <f t="shared" si="295"/>
        <v>1st loop of MargaretMGR's approval of response to DAS denial</v>
      </c>
      <c r="C354" s="360" t="s">
        <v>0</v>
      </c>
      <c r="D354" s="380"/>
      <c r="E354" s="349">
        <f>NETWORKDAYS(G354,H354,S.DDL_DEQClosed)</f>
        <v>1</v>
      </c>
      <c r="F354" s="457">
        <f t="shared" ca="1" si="292"/>
        <v>0</v>
      </c>
      <c r="G354" s="343">
        <f t="shared" si="293"/>
        <v>10</v>
      </c>
      <c r="H354" s="343">
        <f t="shared" si="293"/>
        <v>10</v>
      </c>
      <c r="I354" s="244"/>
      <c r="J354" s="194"/>
      <c r="K354" s="49"/>
      <c r="L354" s="49"/>
      <c r="M354" s="49"/>
      <c r="N354" s="49"/>
      <c r="O354" s="49"/>
      <c r="P354" s="49"/>
      <c r="Q354" s="49"/>
      <c r="R354" s="49"/>
      <c r="S354" s="49"/>
      <c r="T354" s="49"/>
      <c r="U354" s="49"/>
      <c r="V354" s="49"/>
      <c r="W354" s="49"/>
      <c r="X354" s="49"/>
      <c r="Y354" s="49"/>
      <c r="Z354" s="49"/>
      <c r="AA354" s="49"/>
      <c r="AB354" s="49"/>
      <c r="AC354" s="49"/>
      <c r="AD354" s="49"/>
      <c r="AE354" s="49"/>
      <c r="AF354" s="49"/>
      <c r="AG354" s="49"/>
      <c r="AH354" s="49"/>
      <c r="AI354" s="49"/>
      <c r="AJ354" s="49"/>
      <c r="AK354" s="49"/>
      <c r="AL354" s="49"/>
      <c r="AM354" s="49"/>
      <c r="AN354" s="49"/>
      <c r="AO354" s="49"/>
      <c r="AP354" s="49"/>
      <c r="AQ354" s="49"/>
      <c r="AR354" s="49"/>
      <c r="AS354" s="49"/>
      <c r="AT354" s="49"/>
      <c r="AU354" s="49"/>
      <c r="AV354" s="49"/>
      <c r="AW354" s="49"/>
      <c r="AX354" s="49"/>
      <c r="AY354" s="49"/>
      <c r="AZ354" s="49"/>
      <c r="BA354" s="49"/>
      <c r="BB354" s="49"/>
      <c r="BC354" s="49"/>
      <c r="BD354" s="49"/>
      <c r="BE354" s="49"/>
      <c r="BF354" s="49"/>
      <c r="BG354" s="49"/>
      <c r="BH354" s="49"/>
      <c r="BI354" s="49"/>
      <c r="BJ354" s="49"/>
      <c r="BK354" s="49"/>
      <c r="BL354" s="49"/>
      <c r="BM354" s="49"/>
      <c r="BN354" s="49"/>
      <c r="BO354" s="49"/>
      <c r="BP354" s="49"/>
      <c r="BQ354" s="49"/>
      <c r="BR354" s="49"/>
      <c r="BS354" s="49"/>
      <c r="BT354" s="49"/>
      <c r="BU354" s="49"/>
      <c r="BV354" s="49"/>
      <c r="BW354" s="49"/>
      <c r="BX354" s="49"/>
      <c r="BY354" s="49"/>
      <c r="BZ354" s="49"/>
      <c r="CA354" s="49"/>
      <c r="CB354" s="49"/>
      <c r="CC354" s="49"/>
      <c r="CD354" s="49"/>
      <c r="CE354" s="49"/>
      <c r="CF354" s="49"/>
      <c r="CG354" s="49"/>
      <c r="CH354" s="49"/>
      <c r="CI354" s="49"/>
      <c r="CJ354" s="49"/>
      <c r="CK354" s="49"/>
      <c r="CL354" s="49"/>
      <c r="CM354" s="49"/>
      <c r="CN354" s="49"/>
      <c r="CO354" s="49"/>
      <c r="CP354" s="49"/>
      <c r="CQ354" s="49"/>
      <c r="CR354" s="49"/>
      <c r="CS354" s="49"/>
      <c r="CT354" s="49"/>
      <c r="CU354" s="49"/>
      <c r="CV354" s="49"/>
      <c r="CW354" s="49"/>
      <c r="CX354" s="49"/>
      <c r="CY354" s="49"/>
      <c r="CZ354" s="49"/>
      <c r="DA354" s="49"/>
      <c r="DB354" s="49"/>
      <c r="DC354" s="49"/>
      <c r="DD354" s="49"/>
      <c r="DE354" s="49"/>
      <c r="DF354" s="49"/>
      <c r="DG354" s="49"/>
      <c r="DH354" s="49"/>
      <c r="DI354" s="49"/>
      <c r="DJ354" s="49"/>
      <c r="DK354" s="49"/>
      <c r="DL354" s="49"/>
      <c r="DM354" s="49"/>
      <c r="DN354" s="49"/>
      <c r="DO354" s="49"/>
      <c r="DP354" s="49"/>
      <c r="AAA354" s="192"/>
      <c r="AAD354" s="90"/>
      <c r="AAE354" s="519">
        <f t="shared" si="290"/>
        <v>0</v>
      </c>
      <c r="AAF354" s="90"/>
      <c r="AAG354" s="73">
        <f>H353</f>
        <v>10</v>
      </c>
      <c r="AAH354" s="73">
        <f t="shared" si="294"/>
        <v>10</v>
      </c>
      <c r="AAI354" s="72"/>
      <c r="AAJ354" s="72"/>
      <c r="AAK354" s="254" t="str">
        <f>"1st loop of "&amp;S.Staff.Mgr&amp;"'s approval of response to DAS denial"</f>
        <v>1st loop of MargaretMGR's approval of response to DAS denial</v>
      </c>
      <c r="AAL354" s="90"/>
      <c r="AAM354"/>
    </row>
    <row r="355" spans="1:715" ht="15.75" hidden="1" customHeight="1" outlineLevel="1" thickBot="1">
      <c r="A355" s="171"/>
      <c r="B355" s="516" t="str">
        <f t="shared" si="295"/>
        <v>2nd loop of MargaretMGR's approval of response to DAS denial</v>
      </c>
      <c r="C355" s="611" t="s">
        <v>303</v>
      </c>
      <c r="D355" s="380"/>
      <c r="E355" s="349">
        <f>NETWORKDAYS(G355,H355,S.DDL_DEQClosed)</f>
        <v>0</v>
      </c>
      <c r="F355" s="457">
        <f t="shared" ca="1" si="292"/>
        <v>0</v>
      </c>
      <c r="G355" s="343">
        <f t="shared" si="293"/>
        <v>0</v>
      </c>
      <c r="H355" s="343">
        <f t="shared" si="293"/>
        <v>0</v>
      </c>
      <c r="I355" s="244"/>
      <c r="J355" s="194"/>
      <c r="K355" s="49"/>
      <c r="L355" s="49"/>
      <c r="M355" s="49"/>
      <c r="N355" s="49"/>
      <c r="O355" s="49"/>
      <c r="P355" s="49"/>
      <c r="Q355" s="49"/>
      <c r="R355" s="49"/>
      <c r="S355" s="49"/>
      <c r="T355" s="49"/>
      <c r="U355" s="49"/>
      <c r="V355" s="49"/>
      <c r="W355" s="49"/>
      <c r="X355" s="49"/>
      <c r="Y355" s="49"/>
      <c r="Z355" s="49"/>
      <c r="AA355" s="49"/>
      <c r="AB355" s="49"/>
      <c r="AC355" s="49"/>
      <c r="AD355" s="49"/>
      <c r="AE355" s="49"/>
      <c r="AF355" s="49"/>
      <c r="AG355" s="49"/>
      <c r="AH355" s="49"/>
      <c r="AI355" s="49"/>
      <c r="AJ355" s="49"/>
      <c r="AK355" s="49"/>
      <c r="AL355" s="49"/>
      <c r="AM355" s="49"/>
      <c r="AN355" s="49"/>
      <c r="AO355" s="49"/>
      <c r="AP355" s="49"/>
      <c r="AQ355" s="49"/>
      <c r="AR355" s="49"/>
      <c r="AS355" s="49"/>
      <c r="AT355" s="49"/>
      <c r="AU355" s="49"/>
      <c r="AV355" s="49"/>
      <c r="AW355" s="49"/>
      <c r="AX355" s="49"/>
      <c r="AY355" s="49"/>
      <c r="AZ355" s="49"/>
      <c r="BA355" s="49"/>
      <c r="BB355" s="49"/>
      <c r="BC355" s="49"/>
      <c r="BD355" s="49"/>
      <c r="BE355" s="49"/>
      <c r="BF355" s="49"/>
      <c r="BG355" s="49"/>
      <c r="BH355" s="49"/>
      <c r="BI355" s="49"/>
      <c r="BJ355" s="49"/>
      <c r="BK355" s="49"/>
      <c r="BL355" s="49"/>
      <c r="BM355" s="49"/>
      <c r="BN355" s="49"/>
      <c r="BO355" s="49"/>
      <c r="BP355" s="49"/>
      <c r="BQ355" s="49"/>
      <c r="BR355" s="49"/>
      <c r="BS355" s="49"/>
      <c r="BT355" s="49"/>
      <c r="BU355" s="49"/>
      <c r="BV355" s="49"/>
      <c r="BW355" s="49"/>
      <c r="BX355" s="49"/>
      <c r="BY355" s="49"/>
      <c r="BZ355" s="49"/>
      <c r="CA355" s="49"/>
      <c r="CB355" s="49"/>
      <c r="CC355" s="49"/>
      <c r="CD355" s="49"/>
      <c r="CE355" s="49"/>
      <c r="CF355" s="49"/>
      <c r="CG355" s="49"/>
      <c r="CH355" s="49"/>
      <c r="CI355" s="49"/>
      <c r="CJ355" s="49"/>
      <c r="CK355" s="49"/>
      <c r="CL355" s="49"/>
      <c r="CM355" s="49"/>
      <c r="CN355" s="49"/>
      <c r="CO355" s="49"/>
      <c r="CP355" s="49"/>
      <c r="CQ355" s="49"/>
      <c r="CR355" s="49"/>
      <c r="CS355" s="49"/>
      <c r="CT355" s="49"/>
      <c r="CU355" s="49"/>
      <c r="CV355" s="49"/>
      <c r="CW355" s="49"/>
      <c r="CX355" s="49"/>
      <c r="CY355" s="49"/>
      <c r="CZ355" s="49"/>
      <c r="DA355" s="49"/>
      <c r="DB355" s="49"/>
      <c r="DC355" s="49"/>
      <c r="DD355" s="49"/>
      <c r="DE355" s="49"/>
      <c r="DF355" s="49"/>
      <c r="DG355" s="49"/>
      <c r="DH355" s="49"/>
      <c r="DI355" s="49"/>
      <c r="DJ355" s="49"/>
      <c r="DK355" s="49"/>
      <c r="DL355" s="49"/>
      <c r="DM355" s="49"/>
      <c r="DN355" s="49"/>
      <c r="DO355" s="49"/>
      <c r="DP355" s="49"/>
      <c r="AAA355" s="192"/>
      <c r="AAD355" s="90"/>
      <c r="AAE355" s="519">
        <f>IF(AND(S.Fee.ApproveDASdenialResponseLoop1="Y",S.Fee.Involved="Y",S.Fee.DASApprovalRequired="Y"),1,0)</f>
        <v>0</v>
      </c>
      <c r="AAF355" s="90"/>
      <c r="AAG355" s="73">
        <f>IF(S.Fee.ApproveDASdenialResponseLoop1="N",,H354)</f>
        <v>0</v>
      </c>
      <c r="AAH355" s="73">
        <f t="shared" si="294"/>
        <v>0</v>
      </c>
      <c r="AAI355" s="72"/>
      <c r="AAJ355" s="72"/>
      <c r="AAK355" s="254" t="str">
        <f>"2nd loop of "&amp;S.Staff.Mgr&amp;"'s approval of response to DAS denial"</f>
        <v>2nd loop of MargaretMGR's approval of response to DAS denial</v>
      </c>
      <c r="AAL355" s="90"/>
      <c r="AAM355"/>
    </row>
    <row r="356" spans="1:715" ht="15.75" hidden="1" customHeight="1" outlineLevel="1" thickBot="1">
      <c r="A356" s="171"/>
      <c r="B356" s="480" t="str">
        <f t="shared" si="295"/>
        <v>3rd loop of MargaretMGR's approval of response to DAS denial</v>
      </c>
      <c r="C356" s="611" t="s">
        <v>303</v>
      </c>
      <c r="D356" s="380"/>
      <c r="E356" s="349">
        <f>NETWORKDAYS(G356,H356,S.DDL_DEQClosed)</f>
        <v>0</v>
      </c>
      <c r="F356" s="457">
        <f t="shared" ca="1" si="292"/>
        <v>0</v>
      </c>
      <c r="G356" s="343">
        <f t="shared" si="293"/>
        <v>0</v>
      </c>
      <c r="H356" s="343">
        <f t="shared" si="293"/>
        <v>0</v>
      </c>
      <c r="I356" s="244"/>
      <c r="J356" s="194"/>
      <c r="K356" s="49"/>
      <c r="L356" s="49"/>
      <c r="M356" s="49"/>
      <c r="N356" s="49"/>
      <c r="O356" s="49"/>
      <c r="P356" s="49"/>
      <c r="Q356" s="49"/>
      <c r="R356" s="49"/>
      <c r="S356" s="49"/>
      <c r="T356" s="49"/>
      <c r="U356" s="49"/>
      <c r="V356" s="49"/>
      <c r="W356" s="49"/>
      <c r="X356" s="49"/>
      <c r="Y356" s="49"/>
      <c r="Z356" s="49"/>
      <c r="AA356" s="49"/>
      <c r="AB356" s="49"/>
      <c r="AC356" s="49"/>
      <c r="AD356" s="49"/>
      <c r="AE356" s="49"/>
      <c r="AF356" s="49"/>
      <c r="AG356" s="49"/>
      <c r="AH356" s="49"/>
      <c r="AI356" s="49"/>
      <c r="AJ356" s="49"/>
      <c r="AK356" s="49"/>
      <c r="AL356" s="49"/>
      <c r="AM356" s="49"/>
      <c r="AN356" s="49"/>
      <c r="AO356" s="49"/>
      <c r="AP356" s="49"/>
      <c r="AQ356" s="49"/>
      <c r="AR356" s="49"/>
      <c r="AS356" s="49"/>
      <c r="AT356" s="49"/>
      <c r="AU356" s="49"/>
      <c r="AV356" s="49"/>
      <c r="AW356" s="49"/>
      <c r="AX356" s="49"/>
      <c r="AY356" s="49"/>
      <c r="AZ356" s="49"/>
      <c r="BA356" s="49"/>
      <c r="BB356" s="49"/>
      <c r="BC356" s="49"/>
      <c r="BD356" s="49"/>
      <c r="BE356" s="49"/>
      <c r="BF356" s="49"/>
      <c r="BG356" s="49"/>
      <c r="BH356" s="49"/>
      <c r="BI356" s="49"/>
      <c r="BJ356" s="49"/>
      <c r="BK356" s="49"/>
      <c r="BL356" s="49"/>
      <c r="BM356" s="49"/>
      <c r="BN356" s="49"/>
      <c r="BO356" s="49"/>
      <c r="BP356" s="49"/>
      <c r="BQ356" s="49"/>
      <c r="BR356" s="49"/>
      <c r="BS356" s="49"/>
      <c r="BT356" s="49"/>
      <c r="BU356" s="49"/>
      <c r="BV356" s="49"/>
      <c r="BW356" s="49"/>
      <c r="BX356" s="49"/>
      <c r="BY356" s="49"/>
      <c r="BZ356" s="49"/>
      <c r="CA356" s="49"/>
      <c r="CB356" s="49"/>
      <c r="CC356" s="49"/>
      <c r="CD356" s="49"/>
      <c r="CE356" s="49"/>
      <c r="CF356" s="49"/>
      <c r="CG356" s="49"/>
      <c r="CH356" s="49"/>
      <c r="CI356" s="49"/>
      <c r="CJ356" s="49"/>
      <c r="CK356" s="49"/>
      <c r="CL356" s="49"/>
      <c r="CM356" s="49"/>
      <c r="CN356" s="49"/>
      <c r="CO356" s="49"/>
      <c r="CP356" s="49"/>
      <c r="CQ356" s="49"/>
      <c r="CR356" s="49"/>
      <c r="CS356" s="49"/>
      <c r="CT356" s="49"/>
      <c r="CU356" s="49"/>
      <c r="CV356" s="49"/>
      <c r="CW356" s="49"/>
      <c r="CX356" s="49"/>
      <c r="CY356" s="49"/>
      <c r="CZ356" s="49"/>
      <c r="DA356" s="49"/>
      <c r="DB356" s="49"/>
      <c r="DC356" s="49"/>
      <c r="DD356" s="49"/>
      <c r="DE356" s="49"/>
      <c r="DF356" s="49"/>
      <c r="DG356" s="49"/>
      <c r="DH356" s="49"/>
      <c r="DI356" s="49"/>
      <c r="DJ356" s="49"/>
      <c r="DK356" s="49"/>
      <c r="DL356" s="49"/>
      <c r="DM356" s="49"/>
      <c r="DN356" s="49"/>
      <c r="DO356" s="49"/>
      <c r="DP356" s="49"/>
      <c r="AAA356" s="192"/>
      <c r="AAD356" s="90"/>
      <c r="AAE356" s="519">
        <f>IF(AND(S.Fee.ApproveDASdenialResponseLoop2="Y",S.Fee.Involved="Y",S.Fee.DASApprovalRequired="Y"),1,0)</f>
        <v>0</v>
      </c>
      <c r="AAF356" s="90"/>
      <c r="AAG356" s="73">
        <f>IF(S.Fee.ApproveDASdenialResponseLoop2="N",,H355)</f>
        <v>0</v>
      </c>
      <c r="AAH356" s="73">
        <f t="shared" si="294"/>
        <v>0</v>
      </c>
      <c r="AAI356" s="72"/>
      <c r="AAJ356" s="72"/>
      <c r="AAK356" s="254" t="str">
        <f>"3rd loop of "&amp;S.Staff.Mgr&amp;"'s approval of response to DAS denial"</f>
        <v>3rd loop of MargaretMGR's approval of response to DAS denial</v>
      </c>
      <c r="AAL356" s="90"/>
      <c r="AAM356"/>
    </row>
    <row r="357" spans="1:715" ht="15.75" hidden="1" customHeight="1" outlineLevel="1" thickBot="1">
      <c r="A357" s="171"/>
      <c r="B357" s="654" t="str">
        <f t="shared" si="295"/>
        <v>4th loop of MargaretMGR's approval of response to DAS denial</v>
      </c>
      <c r="C357" s="611" t="s">
        <v>303</v>
      </c>
      <c r="D357" s="380"/>
      <c r="E357" s="349">
        <f>NETWORKDAYS(G357,H357,S.DDL_DEQClosed)</f>
        <v>0</v>
      </c>
      <c r="F357" s="457">
        <f t="shared" ca="1" si="292"/>
        <v>0</v>
      </c>
      <c r="G357" s="343">
        <f t="shared" si="293"/>
        <v>0</v>
      </c>
      <c r="H357" s="343">
        <f t="shared" si="293"/>
        <v>0</v>
      </c>
      <c r="I357" s="244"/>
      <c r="J357" s="194"/>
      <c r="K357" s="49"/>
      <c r="L357" s="49"/>
      <c r="M357" s="49"/>
      <c r="N357" s="49"/>
      <c r="O357" s="49"/>
      <c r="P357" s="49"/>
      <c r="Q357" s="49"/>
      <c r="R357" s="49"/>
      <c r="S357" s="49"/>
      <c r="T357" s="49"/>
      <c r="U357" s="49"/>
      <c r="V357" s="49"/>
      <c r="W357" s="49"/>
      <c r="X357" s="49"/>
      <c r="Y357" s="49"/>
      <c r="Z357" s="49"/>
      <c r="AA357" s="49"/>
      <c r="AB357" s="49"/>
      <c r="AC357" s="49"/>
      <c r="AD357" s="49"/>
      <c r="AE357" s="49"/>
      <c r="AF357" s="49"/>
      <c r="AG357" s="49"/>
      <c r="AH357" s="49"/>
      <c r="AI357" s="49"/>
      <c r="AJ357" s="49"/>
      <c r="AK357" s="49"/>
      <c r="AL357" s="49"/>
      <c r="AM357" s="49"/>
      <c r="AN357" s="49"/>
      <c r="AO357" s="49"/>
      <c r="AP357" s="49"/>
      <c r="AQ357" s="49"/>
      <c r="AR357" s="49"/>
      <c r="AS357" s="49"/>
      <c r="AT357" s="49"/>
      <c r="AU357" s="49"/>
      <c r="AV357" s="49"/>
      <c r="AW357" s="49"/>
      <c r="AX357" s="49"/>
      <c r="AY357" s="49"/>
      <c r="AZ357" s="49"/>
      <c r="BA357" s="49"/>
      <c r="BB357" s="49"/>
      <c r="BC357" s="49"/>
      <c r="BD357" s="49"/>
      <c r="BE357" s="49"/>
      <c r="BF357" s="49"/>
      <c r="BG357" s="49"/>
      <c r="BH357" s="49"/>
      <c r="BI357" s="49"/>
      <c r="BJ357" s="49"/>
      <c r="BK357" s="49"/>
      <c r="BL357" s="49"/>
      <c r="BM357" s="49"/>
      <c r="BN357" s="49"/>
      <c r="BO357" s="49"/>
      <c r="BP357" s="49"/>
      <c r="BQ357" s="49"/>
      <c r="BR357" s="49"/>
      <c r="BS357" s="49"/>
      <c r="BT357" s="49"/>
      <c r="BU357" s="49"/>
      <c r="BV357" s="49"/>
      <c r="BW357" s="49"/>
      <c r="BX357" s="49"/>
      <c r="BY357" s="49"/>
      <c r="BZ357" s="49"/>
      <c r="CA357" s="49"/>
      <c r="CB357" s="49"/>
      <c r="CC357" s="49"/>
      <c r="CD357" s="49"/>
      <c r="CE357" s="49"/>
      <c r="CF357" s="49"/>
      <c r="CG357" s="49"/>
      <c r="CH357" s="49"/>
      <c r="CI357" s="49"/>
      <c r="CJ357" s="49"/>
      <c r="CK357" s="49"/>
      <c r="CL357" s="49"/>
      <c r="CM357" s="49"/>
      <c r="CN357" s="49"/>
      <c r="CO357" s="49"/>
      <c r="CP357" s="49"/>
      <c r="CQ357" s="49"/>
      <c r="CR357" s="49"/>
      <c r="CS357" s="49"/>
      <c r="CT357" s="49"/>
      <c r="CU357" s="49"/>
      <c r="CV357" s="49"/>
      <c r="CW357" s="49"/>
      <c r="CX357" s="49"/>
      <c r="CY357" s="49"/>
      <c r="CZ357" s="49"/>
      <c r="DA357" s="49"/>
      <c r="DB357" s="49"/>
      <c r="DC357" s="49"/>
      <c r="DD357" s="49"/>
      <c r="DE357" s="49"/>
      <c r="DF357" s="49"/>
      <c r="DG357" s="49"/>
      <c r="DH357" s="49"/>
      <c r="DI357" s="49"/>
      <c r="DJ357" s="49"/>
      <c r="DK357" s="49"/>
      <c r="DL357" s="49"/>
      <c r="DM357" s="49"/>
      <c r="DN357" s="49"/>
      <c r="DO357" s="49"/>
      <c r="DP357" s="49"/>
      <c r="AAA357" s="192"/>
      <c r="AAD357" s="90"/>
      <c r="AAE357" s="519">
        <f>IF(AND(S.Fee.ApproveDASdenialResponseLoop4="Y",S.Fee.Involved="Y",S.Fee.DASApprovalRequired="Y"),1,0)</f>
        <v>0</v>
      </c>
      <c r="AAF357" s="90"/>
      <c r="AAG357" s="73">
        <f>IF(S.Fee.ApproveDASdenialResponseLoop4="N",,H356)</f>
        <v>0</v>
      </c>
      <c r="AAH357" s="73">
        <f t="shared" si="294"/>
        <v>0</v>
      </c>
      <c r="AAI357" s="72"/>
      <c r="AAJ357" s="72"/>
      <c r="AAK357" s="254" t="str">
        <f>"4th loop of "&amp;S.Staff.Mgr&amp;"'s approval of response to DAS denial"</f>
        <v>4th loop of MargaretMGR's approval of response to DAS denial</v>
      </c>
      <c r="AAL357" s="90"/>
      <c r="AAM357"/>
    </row>
    <row r="358" spans="1:715" s="23" customFormat="1" ht="15.75" hidden="1" customHeight="1" outlineLevel="1">
      <c r="A358" s="171"/>
      <c r="B358" s="371" t="str">
        <f>AAK358</f>
        <v>If approved, AndreaRW scans and files DAS.PART1.pdf</v>
      </c>
      <c r="C358" s="364" t="s">
        <v>0</v>
      </c>
      <c r="D358" s="380"/>
      <c r="E358" s="349">
        <f>NETWORKDAYS(G358,H358,S.DDL_DEQClosed)</f>
        <v>1</v>
      </c>
      <c r="F358" s="457">
        <f ca="1">IF(YEAR(H358)&gt;2000,NETWORKDAYS(TODAY(),H358,S.DDL_DEQClosed),0)</f>
        <v>0</v>
      </c>
      <c r="G358" s="487">
        <f>AAG358</f>
        <v>10</v>
      </c>
      <c r="H358" s="355">
        <f t="shared" ref="H358" si="301">AAH358</f>
        <v>10</v>
      </c>
      <c r="I358" s="244"/>
      <c r="J358" s="194"/>
      <c r="K358" s="49"/>
      <c r="L358" s="49"/>
      <c r="M358" s="49"/>
      <c r="N358" s="49"/>
      <c r="O358" s="49"/>
      <c r="P358" s="49"/>
      <c r="Q358" s="49"/>
      <c r="R358" s="49"/>
      <c r="S358" s="49"/>
      <c r="T358" s="49"/>
      <c r="U358" s="49"/>
      <c r="V358" s="49"/>
      <c r="W358" s="49"/>
      <c r="X358" s="49"/>
      <c r="Y358" s="49"/>
      <c r="Z358" s="49"/>
      <c r="AA358" s="49"/>
      <c r="AB358" s="49"/>
      <c r="AC358" s="49"/>
      <c r="AD358" s="49"/>
      <c r="AE358" s="49"/>
      <c r="AF358" s="49"/>
      <c r="AG358" s="49"/>
      <c r="AH358" s="49"/>
      <c r="AI358" s="49"/>
      <c r="AJ358" s="49"/>
      <c r="AK358" s="49"/>
      <c r="AL358" s="49"/>
      <c r="AM358" s="49"/>
      <c r="AN358" s="49"/>
      <c r="AO358" s="49"/>
      <c r="AP358" s="49"/>
      <c r="AQ358" s="49"/>
      <c r="AR358" s="49"/>
      <c r="AS358" s="49"/>
      <c r="AT358" s="49"/>
      <c r="AU358" s="49"/>
      <c r="AV358" s="49"/>
      <c r="AW358" s="49"/>
      <c r="AX358" s="49"/>
      <c r="AY358" s="49"/>
      <c r="AZ358" s="49"/>
      <c r="BA358" s="49"/>
      <c r="BB358" s="49"/>
      <c r="BC358" s="49"/>
      <c r="BD358" s="49"/>
      <c r="BE358" s="49"/>
      <c r="BF358" s="49"/>
      <c r="BG358" s="49"/>
      <c r="BH358" s="49"/>
      <c r="BI358" s="49"/>
      <c r="BJ358" s="49"/>
      <c r="BK358" s="49"/>
      <c r="BL358" s="49"/>
      <c r="BM358" s="49"/>
      <c r="BN358" s="49"/>
      <c r="BO358" s="49"/>
      <c r="BP358" s="49"/>
      <c r="BQ358" s="49"/>
      <c r="BR358" s="49"/>
      <c r="BS358" s="49"/>
      <c r="BT358" s="49"/>
      <c r="BU358" s="49"/>
      <c r="BV358" s="49"/>
      <c r="BW358" s="49"/>
      <c r="BX358" s="49"/>
      <c r="BY358" s="49"/>
      <c r="BZ358" s="49"/>
      <c r="CA358" s="49"/>
      <c r="CB358" s="49"/>
      <c r="CC358" s="49"/>
      <c r="CD358" s="49"/>
      <c r="CE358" s="49"/>
      <c r="CF358" s="49"/>
      <c r="CG358" s="49"/>
      <c r="CH358" s="49"/>
      <c r="CI358" s="49"/>
      <c r="CJ358" s="49"/>
      <c r="CK358" s="49"/>
      <c r="CL358" s="49"/>
      <c r="CM358" s="49"/>
      <c r="CN358" s="49"/>
      <c r="CO358" s="49"/>
      <c r="CP358" s="49"/>
      <c r="CQ358" s="49"/>
      <c r="CR358" s="49"/>
      <c r="CS358" s="49"/>
      <c r="CT358" s="49"/>
      <c r="CU358" s="49"/>
      <c r="CV358" s="49"/>
      <c r="CW358" s="49"/>
      <c r="CX358" s="49"/>
      <c r="CY358" s="49"/>
      <c r="CZ358" s="49"/>
      <c r="DA358" s="49"/>
      <c r="DB358" s="49"/>
      <c r="DC358" s="49"/>
      <c r="DD358" s="49"/>
      <c r="DE358" s="49"/>
      <c r="DF358" s="49"/>
      <c r="DG358" s="49"/>
      <c r="DH358" s="49"/>
      <c r="DI358" s="49"/>
      <c r="DJ358" s="49"/>
      <c r="DK358" s="49"/>
      <c r="DL358" s="49"/>
      <c r="DM358" s="49"/>
      <c r="DN358" s="49"/>
      <c r="DO358" s="49"/>
      <c r="DP358" s="49"/>
      <c r="DQ358"/>
      <c r="DR358"/>
      <c r="DS358"/>
      <c r="DT358"/>
      <c r="DU358"/>
      <c r="DV358"/>
      <c r="DW358"/>
      <c r="DX358"/>
      <c r="DY358"/>
      <c r="DZ358"/>
      <c r="EA358"/>
      <c r="EB358"/>
      <c r="EC358"/>
      <c r="ED358"/>
      <c r="EE358"/>
      <c r="EF358"/>
      <c r="EG358"/>
      <c r="EH358"/>
      <c r="EI358"/>
      <c r="EJ358"/>
      <c r="EK358"/>
      <c r="EL358"/>
      <c r="EM358"/>
      <c r="EN358"/>
      <c r="EO358"/>
      <c r="EP358"/>
      <c r="EQ358"/>
      <c r="ER358"/>
      <c r="ES358"/>
      <c r="ET358"/>
      <c r="EU358"/>
      <c r="EV358"/>
      <c r="EW358"/>
      <c r="EX358"/>
      <c r="EY358"/>
      <c r="EZ358"/>
      <c r="FA358"/>
      <c r="FB358"/>
      <c r="FC358"/>
      <c r="FD358"/>
      <c r="FE358"/>
      <c r="FF358"/>
      <c r="FG358"/>
      <c r="FH358"/>
      <c r="FI358"/>
      <c r="FJ358"/>
      <c r="FK358"/>
      <c r="FL358"/>
      <c r="FM358"/>
      <c r="FN358"/>
      <c r="FO358"/>
      <c r="FP358"/>
      <c r="FQ358"/>
      <c r="FR358"/>
      <c r="FS358"/>
      <c r="FT358"/>
      <c r="FU358"/>
      <c r="FV358"/>
      <c r="FW358"/>
      <c r="FX358"/>
      <c r="FY358"/>
      <c r="FZ358"/>
      <c r="GA358"/>
      <c r="GB358"/>
      <c r="GC358"/>
      <c r="GD358"/>
      <c r="GE358"/>
      <c r="GF358"/>
      <c r="GG358"/>
      <c r="GH358"/>
      <c r="GI358"/>
      <c r="GJ358"/>
      <c r="GK358"/>
      <c r="GL358"/>
      <c r="GM358"/>
      <c r="GN358"/>
      <c r="GO358"/>
      <c r="GP358"/>
      <c r="GQ358"/>
      <c r="GR358"/>
      <c r="GS358"/>
      <c r="GT358"/>
      <c r="GU358"/>
      <c r="GV358"/>
      <c r="GW358"/>
      <c r="GX358"/>
      <c r="GY358"/>
      <c r="GZ358"/>
      <c r="HA358"/>
      <c r="HB358"/>
      <c r="HC358"/>
      <c r="HD358"/>
      <c r="HE358"/>
      <c r="HF358"/>
      <c r="HG358"/>
      <c r="HH358"/>
      <c r="HI358"/>
      <c r="HJ358"/>
      <c r="HK358"/>
      <c r="HL358"/>
      <c r="HM358"/>
      <c r="HN358"/>
      <c r="HO358"/>
      <c r="HP358"/>
      <c r="HQ358"/>
      <c r="HR358"/>
      <c r="HS358"/>
      <c r="HT358"/>
      <c r="HU358"/>
      <c r="HV358"/>
      <c r="HW358"/>
      <c r="HX358"/>
      <c r="HY358"/>
      <c r="HZ358"/>
      <c r="IA358"/>
      <c r="IB358"/>
      <c r="IC358"/>
      <c r="ID358"/>
      <c r="IE358"/>
      <c r="IF358"/>
      <c r="IG358"/>
      <c r="IH358"/>
      <c r="II358"/>
      <c r="IJ358"/>
      <c r="IK358"/>
      <c r="IL358"/>
      <c r="IM358"/>
      <c r="IN358"/>
      <c r="IO358"/>
      <c r="IP358"/>
      <c r="IQ358"/>
      <c r="IR358"/>
      <c r="IS358"/>
      <c r="IT358"/>
      <c r="IU358"/>
      <c r="IV358"/>
      <c r="IW358"/>
      <c r="IX358"/>
      <c r="IY358"/>
      <c r="IZ358"/>
      <c r="JA358"/>
      <c r="JB358"/>
      <c r="JC358"/>
      <c r="JD358"/>
      <c r="JE358"/>
      <c r="JF358"/>
      <c r="JG358"/>
      <c r="JH358"/>
      <c r="JI358"/>
      <c r="JJ358"/>
      <c r="JK358"/>
      <c r="JL358"/>
      <c r="JM358"/>
      <c r="JN358"/>
      <c r="JO358"/>
      <c r="JP358"/>
      <c r="JQ358"/>
      <c r="JR358"/>
      <c r="JS358"/>
      <c r="JT358"/>
      <c r="JU358"/>
      <c r="JV358"/>
      <c r="JW358"/>
      <c r="JX358"/>
      <c r="JY358"/>
      <c r="JZ358"/>
      <c r="KA358"/>
      <c r="KB358"/>
      <c r="KC358"/>
      <c r="KD358"/>
      <c r="KE358"/>
      <c r="KF358"/>
      <c r="KG358"/>
      <c r="KH358"/>
      <c r="KI358"/>
      <c r="KJ358"/>
      <c r="KK358"/>
      <c r="KL358"/>
      <c r="KM358"/>
      <c r="KN358"/>
      <c r="KO358"/>
      <c r="KP358"/>
      <c r="KQ358"/>
      <c r="KR358"/>
      <c r="KS358"/>
      <c r="KT358"/>
      <c r="KU358"/>
      <c r="KV358"/>
      <c r="KW358"/>
      <c r="KX358"/>
      <c r="KY358"/>
      <c r="KZ358"/>
      <c r="LA358"/>
      <c r="LB358"/>
      <c r="LC358"/>
      <c r="LD358"/>
      <c r="LE358"/>
      <c r="LF358"/>
      <c r="LG358"/>
      <c r="LH358"/>
      <c r="LI358"/>
      <c r="LJ358"/>
      <c r="LK358"/>
      <c r="LL358"/>
      <c r="LM358"/>
      <c r="LN358"/>
      <c r="LO358"/>
      <c r="LP358"/>
      <c r="LQ358"/>
      <c r="LR358"/>
      <c r="LS358"/>
      <c r="LT358"/>
      <c r="LU358"/>
      <c r="LV358"/>
      <c r="LW358"/>
      <c r="LX358"/>
      <c r="LY358"/>
      <c r="LZ358"/>
      <c r="MA358"/>
      <c r="MB358"/>
      <c r="MC358"/>
      <c r="MD358"/>
      <c r="ME358"/>
      <c r="MF358"/>
      <c r="MG358"/>
      <c r="MH358"/>
      <c r="MI358"/>
      <c r="MJ358"/>
      <c r="MK358"/>
      <c r="ML358"/>
      <c r="MM358"/>
      <c r="MN358"/>
      <c r="MO358"/>
      <c r="MP358"/>
      <c r="MQ358"/>
      <c r="MR358"/>
      <c r="MS358"/>
      <c r="MT358"/>
      <c r="MU358"/>
      <c r="MV358"/>
      <c r="MW358"/>
      <c r="MX358"/>
      <c r="MY358"/>
      <c r="MZ358"/>
      <c r="NA358"/>
      <c r="NB358"/>
      <c r="NC358"/>
      <c r="ND358"/>
      <c r="NE358"/>
      <c r="NF358"/>
      <c r="NG358"/>
      <c r="NH358"/>
      <c r="NI358"/>
      <c r="NJ358"/>
      <c r="NK358"/>
      <c r="NL358"/>
      <c r="NM358"/>
      <c r="NN358"/>
      <c r="NO358"/>
      <c r="NP358"/>
      <c r="NQ358"/>
      <c r="NR358"/>
      <c r="NS358"/>
      <c r="NT358"/>
      <c r="NU358"/>
      <c r="NV358"/>
      <c r="NW358"/>
      <c r="NX358"/>
      <c r="NY358"/>
      <c r="NZ358"/>
      <c r="OA358"/>
      <c r="OB358"/>
      <c r="OC358"/>
      <c r="OD358"/>
      <c r="OE358"/>
      <c r="OF358"/>
      <c r="OG358"/>
      <c r="OH358"/>
      <c r="OI358"/>
      <c r="OJ358"/>
      <c r="OK358"/>
      <c r="OL358"/>
      <c r="OM358"/>
      <c r="ON358"/>
      <c r="OO358"/>
      <c r="OP358"/>
      <c r="OQ358"/>
      <c r="OR358"/>
      <c r="OS358"/>
      <c r="OT358"/>
      <c r="OU358"/>
      <c r="OV358"/>
      <c r="OW358"/>
      <c r="OX358"/>
      <c r="OY358"/>
      <c r="OZ358"/>
      <c r="PA358"/>
      <c r="PB358"/>
      <c r="PC358"/>
      <c r="PD358"/>
      <c r="PE358"/>
      <c r="PF358"/>
      <c r="PG358"/>
      <c r="PH358"/>
      <c r="PI358"/>
      <c r="PJ358"/>
      <c r="PK358"/>
      <c r="PL358"/>
      <c r="PM358"/>
      <c r="PN358"/>
      <c r="PO358"/>
      <c r="PP358"/>
      <c r="PQ358"/>
      <c r="PR358"/>
      <c r="PS358"/>
      <c r="PT358"/>
      <c r="PU358"/>
      <c r="PV358"/>
      <c r="PW358"/>
      <c r="PX358"/>
      <c r="PY358"/>
      <c r="PZ358"/>
      <c r="QA358"/>
      <c r="QB358"/>
      <c r="QC358"/>
      <c r="QD358"/>
      <c r="QE358"/>
      <c r="QF358"/>
      <c r="QG358"/>
      <c r="QH358"/>
      <c r="QI358"/>
      <c r="QJ358"/>
      <c r="QK358"/>
      <c r="QL358"/>
      <c r="QM358"/>
      <c r="QN358"/>
      <c r="QO358"/>
      <c r="QP358"/>
      <c r="QQ358"/>
      <c r="QR358"/>
      <c r="QS358"/>
      <c r="QT358"/>
      <c r="QU358"/>
      <c r="QV358"/>
      <c r="QW358"/>
      <c r="QX358"/>
      <c r="QY358"/>
      <c r="QZ358"/>
      <c r="RA358"/>
      <c r="RB358"/>
      <c r="RC358"/>
      <c r="RD358"/>
      <c r="RE358"/>
      <c r="RF358"/>
      <c r="RG358"/>
      <c r="RH358"/>
      <c r="RI358"/>
      <c r="RJ358"/>
      <c r="RK358"/>
      <c r="RL358"/>
      <c r="RM358"/>
      <c r="RN358"/>
      <c r="RO358"/>
      <c r="RP358"/>
      <c r="RQ358"/>
      <c r="RR358"/>
      <c r="RS358"/>
      <c r="RT358"/>
      <c r="RU358"/>
      <c r="RV358"/>
      <c r="RW358"/>
      <c r="RX358"/>
      <c r="RY358"/>
      <c r="RZ358"/>
      <c r="SA358"/>
      <c r="SB358"/>
      <c r="SC358"/>
      <c r="SD358"/>
      <c r="SE358"/>
      <c r="SF358"/>
      <c r="SG358"/>
      <c r="SH358"/>
      <c r="SI358"/>
      <c r="SJ358"/>
      <c r="SK358"/>
      <c r="SL358"/>
      <c r="SM358"/>
      <c r="SN358"/>
      <c r="SO358"/>
      <c r="SP358"/>
      <c r="SQ358"/>
      <c r="SR358"/>
      <c r="SS358"/>
      <c r="ST358"/>
      <c r="SU358"/>
      <c r="SV358"/>
      <c r="SW358"/>
      <c r="SX358"/>
      <c r="SY358"/>
      <c r="SZ358"/>
      <c r="TA358"/>
      <c r="TB358"/>
      <c r="TC358"/>
      <c r="TD358"/>
      <c r="TE358"/>
      <c r="TF358"/>
      <c r="TG358"/>
      <c r="TH358"/>
      <c r="TI358"/>
      <c r="TJ358"/>
      <c r="TK358"/>
      <c r="TL358"/>
      <c r="TM358"/>
      <c r="TN358"/>
      <c r="TO358"/>
      <c r="TP358"/>
      <c r="TQ358"/>
      <c r="TR358"/>
      <c r="TS358"/>
      <c r="TT358"/>
      <c r="TU358"/>
      <c r="TV358"/>
      <c r="TW358"/>
      <c r="TX358"/>
      <c r="TY358"/>
      <c r="TZ358"/>
      <c r="UA358"/>
      <c r="UB358"/>
      <c r="UC358"/>
      <c r="UD358"/>
      <c r="UE358"/>
      <c r="UF358"/>
      <c r="UG358"/>
      <c r="UH358"/>
      <c r="UI358"/>
      <c r="UJ358"/>
      <c r="UK358"/>
      <c r="UL358"/>
      <c r="UM358"/>
      <c r="UN358"/>
      <c r="UO358"/>
      <c r="UP358"/>
      <c r="UQ358"/>
      <c r="UR358"/>
      <c r="US358"/>
      <c r="UT358"/>
      <c r="UU358"/>
      <c r="UV358"/>
      <c r="UW358"/>
      <c r="UX358"/>
      <c r="UY358"/>
      <c r="UZ358"/>
      <c r="VA358"/>
      <c r="VB358"/>
      <c r="VC358"/>
      <c r="VD358"/>
      <c r="VE358"/>
      <c r="VF358"/>
      <c r="VG358"/>
      <c r="VH358"/>
      <c r="VI358"/>
      <c r="VJ358"/>
      <c r="VK358"/>
      <c r="VL358"/>
      <c r="VM358"/>
      <c r="VN358"/>
      <c r="VO358"/>
      <c r="VP358"/>
      <c r="VQ358"/>
      <c r="VR358"/>
      <c r="VS358"/>
      <c r="VT358"/>
      <c r="VU358"/>
      <c r="VV358"/>
      <c r="VW358"/>
      <c r="VX358"/>
      <c r="VY358"/>
      <c r="VZ358"/>
      <c r="WA358"/>
      <c r="WB358"/>
      <c r="WC358"/>
      <c r="WD358"/>
      <c r="WE358"/>
      <c r="WF358"/>
      <c r="WG358"/>
      <c r="WH358"/>
      <c r="WI358"/>
      <c r="WJ358"/>
      <c r="WK358"/>
      <c r="WL358"/>
      <c r="WM358"/>
      <c r="WN358"/>
      <c r="WO358"/>
      <c r="WP358"/>
      <c r="WQ358"/>
      <c r="WR358"/>
      <c r="WS358"/>
      <c r="WT358"/>
      <c r="WU358"/>
      <c r="WV358"/>
      <c r="WW358"/>
      <c r="WX358"/>
      <c r="WY358"/>
      <c r="WZ358"/>
      <c r="XA358"/>
      <c r="XB358"/>
      <c r="XC358"/>
      <c r="XD358"/>
      <c r="XE358"/>
      <c r="XF358"/>
      <c r="XG358"/>
      <c r="XH358"/>
      <c r="XI358"/>
      <c r="XJ358"/>
      <c r="XK358"/>
      <c r="XL358"/>
      <c r="XM358"/>
      <c r="XN358"/>
      <c r="XO358"/>
      <c r="XP358"/>
      <c r="XQ358"/>
      <c r="XR358"/>
      <c r="XS358"/>
      <c r="XT358"/>
      <c r="XU358"/>
      <c r="XV358"/>
      <c r="XW358"/>
      <c r="XX358"/>
      <c r="XY358"/>
      <c r="XZ358"/>
      <c r="YA358"/>
      <c r="YB358"/>
      <c r="YC358"/>
      <c r="YD358"/>
      <c r="YE358"/>
      <c r="YF358"/>
      <c r="YG358"/>
      <c r="YH358"/>
      <c r="YI358"/>
      <c r="YJ358"/>
      <c r="YK358"/>
      <c r="YL358"/>
      <c r="YM358"/>
      <c r="YN358"/>
      <c r="YO358"/>
      <c r="YP358"/>
      <c r="YQ358"/>
      <c r="YR358"/>
      <c r="YS358"/>
      <c r="YT358"/>
      <c r="YU358"/>
      <c r="YV358"/>
      <c r="YW358"/>
      <c r="YX358"/>
      <c r="YY358"/>
      <c r="YZ358"/>
      <c r="ZA358"/>
      <c r="ZB358"/>
      <c r="ZC358"/>
      <c r="ZD358"/>
      <c r="ZE358"/>
      <c r="ZF358"/>
      <c r="ZG358"/>
      <c r="ZH358"/>
      <c r="ZI358"/>
      <c r="ZJ358"/>
      <c r="ZK358"/>
      <c r="ZL358"/>
      <c r="ZM358"/>
      <c r="ZN358"/>
      <c r="ZO358"/>
      <c r="ZP358"/>
      <c r="ZQ358"/>
      <c r="ZR358"/>
      <c r="ZS358"/>
      <c r="ZT358"/>
      <c r="ZU358"/>
      <c r="ZV358"/>
      <c r="ZW358"/>
      <c r="ZX358"/>
      <c r="ZY358"/>
      <c r="ZZ358" s="52"/>
      <c r="AAA358" s="192"/>
      <c r="AAD358" s="90"/>
      <c r="AAE358" s="519">
        <f>IF(AND(S.Fee.Involved="Y",S.Fee.DASApprovalRequired="Y"),1,0)</f>
        <v>0</v>
      </c>
      <c r="AAF358" s="90"/>
      <c r="AAG358" s="73">
        <f>H352</f>
        <v>10</v>
      </c>
      <c r="AAH358" s="73">
        <f>G358</f>
        <v>10</v>
      </c>
      <c r="AAI358" s="72"/>
      <c r="AAJ358" s="72"/>
      <c r="AAK358" s="76" t="str">
        <f>"If approved, "&amp;S.Staff.Lead&amp;" scans and files DAS.PART1.pdf"</f>
        <v>If approved, AndreaRW scans and files DAS.PART1.pdf</v>
      </c>
      <c r="AAL358" s="90"/>
    </row>
    <row r="359" spans="1:715" s="23" customFormat="1" ht="15" hidden="1" customHeight="1" outlineLevel="1">
      <c r="A359" s="171"/>
      <c r="B359" s="368" t="s">
        <v>162</v>
      </c>
      <c r="C359" s="362" t="s">
        <v>0</v>
      </c>
      <c r="D359" s="369"/>
      <c r="E359" s="344" t="s">
        <v>0</v>
      </c>
      <c r="F359" s="345" t="s">
        <v>0</v>
      </c>
      <c r="G359" s="353"/>
      <c r="H359" s="346"/>
      <c r="I359" s="244"/>
      <c r="J359" s="194"/>
      <c r="K359" s="49"/>
      <c r="L359" s="49"/>
      <c r="M359" s="49"/>
      <c r="N359" s="49"/>
      <c r="O359" s="49"/>
      <c r="P359" s="49"/>
      <c r="Q359" s="49"/>
      <c r="R359" s="49"/>
      <c r="S359" s="49"/>
      <c r="T359" s="49"/>
      <c r="U359" s="49"/>
      <c r="V359" s="49"/>
      <c r="W359" s="49"/>
      <c r="X359" s="49"/>
      <c r="Y359" s="49"/>
      <c r="Z359" s="49"/>
      <c r="AA359" s="49"/>
      <c r="AB359" s="49"/>
      <c r="AC359" s="49"/>
      <c r="AD359" s="49"/>
      <c r="AE359" s="49"/>
      <c r="AF359" s="49"/>
      <c r="AG359" s="49"/>
      <c r="AH359" s="49"/>
      <c r="AI359" s="49"/>
      <c r="AJ359" s="49"/>
      <c r="AK359" s="49"/>
      <c r="AL359" s="49"/>
      <c r="AM359" s="49"/>
      <c r="AN359" s="49"/>
      <c r="AO359" s="49"/>
      <c r="AP359" s="49"/>
      <c r="AQ359" s="49"/>
      <c r="AR359" s="49"/>
      <c r="AS359" s="49"/>
      <c r="AT359" s="49"/>
      <c r="AU359" s="49"/>
      <c r="AV359" s="49"/>
      <c r="AW359" s="49"/>
      <c r="AX359" s="49"/>
      <c r="AY359" s="49"/>
      <c r="AZ359" s="49"/>
      <c r="BA359" s="49"/>
      <c r="BB359" s="49"/>
      <c r="BC359" s="49"/>
      <c r="BD359" s="49"/>
      <c r="BE359" s="49"/>
      <c r="BF359" s="49"/>
      <c r="BG359" s="49"/>
      <c r="BH359" s="49"/>
      <c r="BI359" s="49"/>
      <c r="BJ359" s="49"/>
      <c r="BK359" s="49"/>
      <c r="BL359" s="49"/>
      <c r="BM359" s="49"/>
      <c r="BN359" s="49"/>
      <c r="BO359" s="49"/>
      <c r="BP359" s="49"/>
      <c r="BQ359" s="49"/>
      <c r="BR359" s="49"/>
      <c r="BS359" s="49"/>
      <c r="BT359" s="49"/>
      <c r="BU359" s="49"/>
      <c r="BV359" s="49"/>
      <c r="BW359" s="49"/>
      <c r="BX359" s="49"/>
      <c r="BY359" s="49"/>
      <c r="BZ359" s="49"/>
      <c r="CA359" s="49"/>
      <c r="CB359" s="49"/>
      <c r="CC359" s="49"/>
      <c r="CD359" s="49"/>
      <c r="CE359" s="49"/>
      <c r="CF359" s="49"/>
      <c r="CG359" s="49"/>
      <c r="CH359" s="49"/>
      <c r="CI359" s="49"/>
      <c r="CJ359" s="49"/>
      <c r="CK359" s="49"/>
      <c r="CL359" s="49"/>
      <c r="CM359" s="49"/>
      <c r="CN359" s="49"/>
      <c r="CO359" s="49"/>
      <c r="CP359" s="49"/>
      <c r="CQ359" s="49"/>
      <c r="CR359" s="49"/>
      <c r="CS359" s="49"/>
      <c r="CT359" s="49"/>
      <c r="CU359" s="49"/>
      <c r="CV359" s="49"/>
      <c r="CW359" s="49"/>
      <c r="CX359" s="49"/>
      <c r="CY359" s="49"/>
      <c r="CZ359" s="49"/>
      <c r="DA359" s="49"/>
      <c r="DB359" s="49"/>
      <c r="DC359" s="49"/>
      <c r="DD359" s="49"/>
      <c r="DE359" s="49"/>
      <c r="DF359" s="49"/>
      <c r="DG359" s="49"/>
      <c r="DH359" s="49"/>
      <c r="DI359" s="49"/>
      <c r="DJ359" s="49"/>
      <c r="DK359" s="49"/>
      <c r="DL359" s="49"/>
      <c r="DM359" s="49"/>
      <c r="DN359" s="49"/>
      <c r="DO359" s="49"/>
      <c r="DP359" s="49"/>
      <c r="DQ359"/>
      <c r="DR359"/>
      <c r="DS359"/>
      <c r="DT359"/>
      <c r="DU359"/>
      <c r="DV359"/>
      <c r="DW359"/>
      <c r="DX359"/>
      <c r="DY359"/>
      <c r="DZ359"/>
      <c r="EA359"/>
      <c r="EB359"/>
      <c r="EC359"/>
      <c r="ED359"/>
      <c r="EE359"/>
      <c r="EF359"/>
      <c r="EG359"/>
      <c r="EH359"/>
      <c r="EI359"/>
      <c r="EJ359"/>
      <c r="EK359"/>
      <c r="EL359"/>
      <c r="EM359"/>
      <c r="EN359"/>
      <c r="EO359"/>
      <c r="EP359"/>
      <c r="EQ359"/>
      <c r="ER359"/>
      <c r="ES359"/>
      <c r="ET359"/>
      <c r="EU359"/>
      <c r="EV359"/>
      <c r="EW359"/>
      <c r="EX359"/>
      <c r="EY359"/>
      <c r="EZ359"/>
      <c r="FA359"/>
      <c r="FB359"/>
      <c r="FC359"/>
      <c r="FD359"/>
      <c r="FE359"/>
      <c r="FF359"/>
      <c r="FG359"/>
      <c r="FH359"/>
      <c r="FI359"/>
      <c r="FJ359"/>
      <c r="FK359"/>
      <c r="FL359"/>
      <c r="FM359"/>
      <c r="FN359"/>
      <c r="FO359"/>
      <c r="FP359"/>
      <c r="FQ359"/>
      <c r="FR359"/>
      <c r="FS359"/>
      <c r="FT359"/>
      <c r="FU359"/>
      <c r="FV359"/>
      <c r="FW359"/>
      <c r="FX359"/>
      <c r="FY359"/>
      <c r="FZ359"/>
      <c r="GA359"/>
      <c r="GB359"/>
      <c r="GC359"/>
      <c r="GD359"/>
      <c r="GE359"/>
      <c r="GF359"/>
      <c r="GG359"/>
      <c r="GH359"/>
      <c r="GI359"/>
      <c r="GJ359"/>
      <c r="GK359"/>
      <c r="GL359"/>
      <c r="GM359"/>
      <c r="GN359"/>
      <c r="GO359"/>
      <c r="GP359"/>
      <c r="GQ359"/>
      <c r="GR359"/>
      <c r="GS359"/>
      <c r="GT359"/>
      <c r="GU359"/>
      <c r="GV359"/>
      <c r="GW359"/>
      <c r="GX359"/>
      <c r="GY359"/>
      <c r="GZ359"/>
      <c r="HA359"/>
      <c r="HB359"/>
      <c r="HC359"/>
      <c r="HD359"/>
      <c r="HE359"/>
      <c r="HF359"/>
      <c r="HG359"/>
      <c r="HH359"/>
      <c r="HI359"/>
      <c r="HJ359"/>
      <c r="HK359"/>
      <c r="HL359"/>
      <c r="HM359"/>
      <c r="HN359"/>
      <c r="HO359"/>
      <c r="HP359"/>
      <c r="HQ359"/>
      <c r="HR359"/>
      <c r="HS359"/>
      <c r="HT359"/>
      <c r="HU359"/>
      <c r="HV359"/>
      <c r="HW359"/>
      <c r="HX359"/>
      <c r="HY359"/>
      <c r="HZ359"/>
      <c r="IA359"/>
      <c r="IB359"/>
      <c r="IC359"/>
      <c r="ID359"/>
      <c r="IE359"/>
      <c r="IF359"/>
      <c r="IG359"/>
      <c r="IH359"/>
      <c r="II359"/>
      <c r="IJ359"/>
      <c r="IK359"/>
      <c r="IL359"/>
      <c r="IM359"/>
      <c r="IN359"/>
      <c r="IO359"/>
      <c r="IP359"/>
      <c r="IQ359"/>
      <c r="IR359"/>
      <c r="IS359"/>
      <c r="IT359"/>
      <c r="IU359"/>
      <c r="IV359"/>
      <c r="IW359"/>
      <c r="IX359"/>
      <c r="IY359"/>
      <c r="IZ359"/>
      <c r="JA359"/>
      <c r="JB359"/>
      <c r="JC359"/>
      <c r="JD359"/>
      <c r="JE359"/>
      <c r="JF359"/>
      <c r="JG359"/>
      <c r="JH359"/>
      <c r="JI359"/>
      <c r="JJ359"/>
      <c r="JK359"/>
      <c r="JL359"/>
      <c r="JM359"/>
      <c r="JN359"/>
      <c r="JO359"/>
      <c r="JP359"/>
      <c r="JQ359"/>
      <c r="JR359"/>
      <c r="JS359"/>
      <c r="JT359"/>
      <c r="JU359"/>
      <c r="JV359"/>
      <c r="JW359"/>
      <c r="JX359"/>
      <c r="JY359"/>
      <c r="JZ359"/>
      <c r="KA359"/>
      <c r="KB359"/>
      <c r="KC359"/>
      <c r="KD359"/>
      <c r="KE359"/>
      <c r="KF359"/>
      <c r="KG359"/>
      <c r="KH359"/>
      <c r="KI359"/>
      <c r="KJ359"/>
      <c r="KK359"/>
      <c r="KL359"/>
      <c r="KM359"/>
      <c r="KN359"/>
      <c r="KO359"/>
      <c r="KP359"/>
      <c r="KQ359"/>
      <c r="KR359"/>
      <c r="KS359"/>
      <c r="KT359"/>
      <c r="KU359"/>
      <c r="KV359"/>
      <c r="KW359"/>
      <c r="KX359"/>
      <c r="KY359"/>
      <c r="KZ359"/>
      <c r="LA359"/>
      <c r="LB359"/>
      <c r="LC359"/>
      <c r="LD359"/>
      <c r="LE359"/>
      <c r="LF359"/>
      <c r="LG359"/>
      <c r="LH359"/>
      <c r="LI359"/>
      <c r="LJ359"/>
      <c r="LK359"/>
      <c r="LL359"/>
      <c r="LM359"/>
      <c r="LN359"/>
      <c r="LO359"/>
      <c r="LP359"/>
      <c r="LQ359"/>
      <c r="LR359"/>
      <c r="LS359"/>
      <c r="LT359"/>
      <c r="LU359"/>
      <c r="LV359"/>
      <c r="LW359"/>
      <c r="LX359"/>
      <c r="LY359"/>
      <c r="LZ359"/>
      <c r="MA359"/>
      <c r="MB359"/>
      <c r="MC359"/>
      <c r="MD359"/>
      <c r="ME359"/>
      <c r="MF359"/>
      <c r="MG359"/>
      <c r="MH359"/>
      <c r="MI359"/>
      <c r="MJ359"/>
      <c r="MK359"/>
      <c r="ML359"/>
      <c r="MM359"/>
      <c r="MN359"/>
      <c r="MO359"/>
      <c r="MP359"/>
      <c r="MQ359"/>
      <c r="MR359"/>
      <c r="MS359"/>
      <c r="MT359"/>
      <c r="MU359"/>
      <c r="MV359"/>
      <c r="MW359"/>
      <c r="MX359"/>
      <c r="MY359"/>
      <c r="MZ359"/>
      <c r="NA359"/>
      <c r="NB359"/>
      <c r="NC359"/>
      <c r="ND359"/>
      <c r="NE359"/>
      <c r="NF359"/>
      <c r="NG359"/>
      <c r="NH359"/>
      <c r="NI359"/>
      <c r="NJ359"/>
      <c r="NK359"/>
      <c r="NL359"/>
      <c r="NM359"/>
      <c r="NN359"/>
      <c r="NO359"/>
      <c r="NP359"/>
      <c r="NQ359"/>
      <c r="NR359"/>
      <c r="NS359"/>
      <c r="NT359"/>
      <c r="NU359"/>
      <c r="NV359"/>
      <c r="NW359"/>
      <c r="NX359"/>
      <c r="NY359"/>
      <c r="NZ359"/>
      <c r="OA359"/>
      <c r="OB359"/>
      <c r="OC359"/>
      <c r="OD359"/>
      <c r="OE359"/>
      <c r="OF359"/>
      <c r="OG359"/>
      <c r="OH359"/>
      <c r="OI359"/>
      <c r="OJ359"/>
      <c r="OK359"/>
      <c r="OL359"/>
      <c r="OM359"/>
      <c r="ON359"/>
      <c r="OO359"/>
      <c r="OP359"/>
      <c r="OQ359"/>
      <c r="OR359"/>
      <c r="OS359"/>
      <c r="OT359"/>
      <c r="OU359"/>
      <c r="OV359"/>
      <c r="OW359"/>
      <c r="OX359"/>
      <c r="OY359"/>
      <c r="OZ359"/>
      <c r="PA359"/>
      <c r="PB359"/>
      <c r="PC359"/>
      <c r="PD359"/>
      <c r="PE359"/>
      <c r="PF359"/>
      <c r="PG359"/>
      <c r="PH359"/>
      <c r="PI359"/>
      <c r="PJ359"/>
      <c r="PK359"/>
      <c r="PL359"/>
      <c r="PM359"/>
      <c r="PN359"/>
      <c r="PO359"/>
      <c r="PP359"/>
      <c r="PQ359"/>
      <c r="PR359"/>
      <c r="PS359"/>
      <c r="PT359"/>
      <c r="PU359"/>
      <c r="PV359"/>
      <c r="PW359"/>
      <c r="PX359"/>
      <c r="PY359"/>
      <c r="PZ359"/>
      <c r="QA359"/>
      <c r="QB359"/>
      <c r="QC359"/>
      <c r="QD359"/>
      <c r="QE359"/>
      <c r="QF359"/>
      <c r="QG359"/>
      <c r="QH359"/>
      <c r="QI359"/>
      <c r="QJ359"/>
      <c r="QK359"/>
      <c r="QL359"/>
      <c r="QM359"/>
      <c r="QN359"/>
      <c r="QO359"/>
      <c r="QP359"/>
      <c r="QQ359"/>
      <c r="QR359"/>
      <c r="QS359"/>
      <c r="QT359"/>
      <c r="QU359"/>
      <c r="QV359"/>
      <c r="QW359"/>
      <c r="QX359"/>
      <c r="QY359"/>
      <c r="QZ359"/>
      <c r="RA359"/>
      <c r="RB359"/>
      <c r="RC359"/>
      <c r="RD359"/>
      <c r="RE359"/>
      <c r="RF359"/>
      <c r="RG359"/>
      <c r="RH359"/>
      <c r="RI359"/>
      <c r="RJ359"/>
      <c r="RK359"/>
      <c r="RL359"/>
      <c r="RM359"/>
      <c r="RN359"/>
      <c r="RO359"/>
      <c r="RP359"/>
      <c r="RQ359"/>
      <c r="RR359"/>
      <c r="RS359"/>
      <c r="RT359"/>
      <c r="RU359"/>
      <c r="RV359"/>
      <c r="RW359"/>
      <c r="RX359"/>
      <c r="RY359"/>
      <c r="RZ359"/>
      <c r="SA359"/>
      <c r="SB359"/>
      <c r="SC359"/>
      <c r="SD359"/>
      <c r="SE359"/>
      <c r="SF359"/>
      <c r="SG359"/>
      <c r="SH359"/>
      <c r="SI359"/>
      <c r="SJ359"/>
      <c r="SK359"/>
      <c r="SL359"/>
      <c r="SM359"/>
      <c r="SN359"/>
      <c r="SO359"/>
      <c r="SP359"/>
      <c r="SQ359"/>
      <c r="SR359"/>
      <c r="SS359"/>
      <c r="ST359"/>
      <c r="SU359"/>
      <c r="SV359"/>
      <c r="SW359"/>
      <c r="SX359"/>
      <c r="SY359"/>
      <c r="SZ359"/>
      <c r="TA359"/>
      <c r="TB359"/>
      <c r="TC359"/>
      <c r="TD359"/>
      <c r="TE359"/>
      <c r="TF359"/>
      <c r="TG359"/>
      <c r="TH359"/>
      <c r="TI359"/>
      <c r="TJ359"/>
      <c r="TK359"/>
      <c r="TL359"/>
      <c r="TM359"/>
      <c r="TN359"/>
      <c r="TO359"/>
      <c r="TP359"/>
      <c r="TQ359"/>
      <c r="TR359"/>
      <c r="TS359"/>
      <c r="TT359"/>
      <c r="TU359"/>
      <c r="TV359"/>
      <c r="TW359"/>
      <c r="TX359"/>
      <c r="TY359"/>
      <c r="TZ359"/>
      <c r="UA359"/>
      <c r="UB359"/>
      <c r="UC359"/>
      <c r="UD359"/>
      <c r="UE359"/>
      <c r="UF359"/>
      <c r="UG359"/>
      <c r="UH359"/>
      <c r="UI359"/>
      <c r="UJ359"/>
      <c r="UK359"/>
      <c r="UL359"/>
      <c r="UM359"/>
      <c r="UN359"/>
      <c r="UO359"/>
      <c r="UP359"/>
      <c r="UQ359"/>
      <c r="UR359"/>
      <c r="US359"/>
      <c r="UT359"/>
      <c r="UU359"/>
      <c r="UV359"/>
      <c r="UW359"/>
      <c r="UX359"/>
      <c r="UY359"/>
      <c r="UZ359"/>
      <c r="VA359"/>
      <c r="VB359"/>
      <c r="VC359"/>
      <c r="VD359"/>
      <c r="VE359"/>
      <c r="VF359"/>
      <c r="VG359"/>
      <c r="VH359"/>
      <c r="VI359"/>
      <c r="VJ359"/>
      <c r="VK359"/>
      <c r="VL359"/>
      <c r="VM359"/>
      <c r="VN359"/>
      <c r="VO359"/>
      <c r="VP359"/>
      <c r="VQ359"/>
      <c r="VR359"/>
      <c r="VS359"/>
      <c r="VT359"/>
      <c r="VU359"/>
      <c r="VV359"/>
      <c r="VW359"/>
      <c r="VX359"/>
      <c r="VY359"/>
      <c r="VZ359"/>
      <c r="WA359"/>
      <c r="WB359"/>
      <c r="WC359"/>
      <c r="WD359"/>
      <c r="WE359"/>
      <c r="WF359"/>
      <c r="WG359"/>
      <c r="WH359"/>
      <c r="WI359"/>
      <c r="WJ359"/>
      <c r="WK359"/>
      <c r="WL359"/>
      <c r="WM359"/>
      <c r="WN359"/>
      <c r="WO359"/>
      <c r="WP359"/>
      <c r="WQ359"/>
      <c r="WR359"/>
      <c r="WS359"/>
      <c r="WT359"/>
      <c r="WU359"/>
      <c r="WV359"/>
      <c r="WW359"/>
      <c r="WX359"/>
      <c r="WY359"/>
      <c r="WZ359"/>
      <c r="XA359"/>
      <c r="XB359"/>
      <c r="XC359"/>
      <c r="XD359"/>
      <c r="XE359"/>
      <c r="XF359"/>
      <c r="XG359"/>
      <c r="XH359"/>
      <c r="XI359"/>
      <c r="XJ359"/>
      <c r="XK359"/>
      <c r="XL359"/>
      <c r="XM359"/>
      <c r="XN359"/>
      <c r="XO359"/>
      <c r="XP359"/>
      <c r="XQ359"/>
      <c r="XR359"/>
      <c r="XS359"/>
      <c r="XT359"/>
      <c r="XU359"/>
      <c r="XV359"/>
      <c r="XW359"/>
      <c r="XX359"/>
      <c r="XY359"/>
      <c r="XZ359"/>
      <c r="YA359"/>
      <c r="YB359"/>
      <c r="YC359"/>
      <c r="YD359"/>
      <c r="YE359"/>
      <c r="YF359"/>
      <c r="YG359"/>
      <c r="YH359"/>
      <c r="YI359"/>
      <c r="YJ359"/>
      <c r="YK359"/>
      <c r="YL359"/>
      <c r="YM359"/>
      <c r="YN359"/>
      <c r="YO359"/>
      <c r="YP359"/>
      <c r="YQ359"/>
      <c r="YR359"/>
      <c r="YS359"/>
      <c r="YT359"/>
      <c r="YU359"/>
      <c r="YV359"/>
      <c r="YW359"/>
      <c r="YX359"/>
      <c r="YY359"/>
      <c r="YZ359"/>
      <c r="ZA359"/>
      <c r="ZB359"/>
      <c r="ZC359"/>
      <c r="ZD359"/>
      <c r="ZE359"/>
      <c r="ZF359"/>
      <c r="ZG359"/>
      <c r="ZH359"/>
      <c r="ZI359"/>
      <c r="ZJ359"/>
      <c r="ZK359"/>
      <c r="ZL359"/>
      <c r="ZM359"/>
      <c r="ZN359"/>
      <c r="ZO359"/>
      <c r="ZP359"/>
      <c r="ZQ359"/>
      <c r="ZR359"/>
      <c r="ZS359"/>
      <c r="ZT359"/>
      <c r="ZU359"/>
      <c r="ZV359"/>
      <c r="ZW359"/>
      <c r="ZX359"/>
      <c r="ZY359"/>
      <c r="ZZ359" s="52"/>
      <c r="AAA359" s="192"/>
      <c r="AAD359" s="90"/>
      <c r="AAE359" s="519">
        <f>IF(AND(S.Fee.Involved="Y",S.Fee.DASApprovalRequired="Y"),1,0)</f>
        <v>0</v>
      </c>
      <c r="AAF359" s="190" t="s">
        <v>52</v>
      </c>
      <c r="AAG359" s="71" t="s">
        <v>0</v>
      </c>
      <c r="AAH359" s="71"/>
      <c r="AAI359" s="71"/>
      <c r="AAJ359" s="79"/>
      <c r="AAK359" s="56"/>
      <c r="AAL359" s="90"/>
    </row>
    <row r="360" spans="1:715" s="23" customFormat="1" ht="15" hidden="1" customHeight="1" outlineLevel="1">
      <c r="A360" s="171"/>
      <c r="B360" s="288" t="str">
        <f>AAK360</f>
        <v>AndreaRW gathers all fee emails for the Rule Record and saves as:</v>
      </c>
      <c r="C360" s="789" t="str">
        <f>HYPERLINK("\\deqhq1\Rule_Development\Currrent Plan","i")</f>
        <v>i</v>
      </c>
      <c r="D360" s="380"/>
      <c r="E360" s="344" t="s">
        <v>0</v>
      </c>
      <c r="F360" s="345" t="s">
        <v>0</v>
      </c>
      <c r="G360" s="346"/>
      <c r="H360" s="346"/>
      <c r="I360" s="244"/>
      <c r="J360" s="194"/>
      <c r="K360" s="49"/>
      <c r="L360" s="49"/>
      <c r="M360" s="49"/>
      <c r="N360" s="49"/>
      <c r="O360" s="49"/>
      <c r="P360" s="49"/>
      <c r="Q360" s="49"/>
      <c r="R360" s="49"/>
      <c r="S360" s="49"/>
      <c r="T360" s="49"/>
      <c r="U360" s="49"/>
      <c r="V360" s="49"/>
      <c r="W360" s="49"/>
      <c r="X360" s="49"/>
      <c r="Y360" s="49"/>
      <c r="Z360" s="49"/>
      <c r="AA360" s="49"/>
      <c r="AB360" s="49"/>
      <c r="AC360" s="49"/>
      <c r="AD360" s="49"/>
      <c r="AE360" s="49"/>
      <c r="AF360" s="49"/>
      <c r="AG360" s="49"/>
      <c r="AH360" s="49"/>
      <c r="AI360" s="49"/>
      <c r="AJ360" s="49"/>
      <c r="AK360" s="49"/>
      <c r="AL360" s="49"/>
      <c r="AM360" s="49"/>
      <c r="AN360" s="49"/>
      <c r="AO360" s="49"/>
      <c r="AP360" s="49"/>
      <c r="AQ360" s="49"/>
      <c r="AR360" s="49"/>
      <c r="AS360" s="49"/>
      <c r="AT360" s="49"/>
      <c r="AU360" s="49"/>
      <c r="AV360" s="49"/>
      <c r="AW360" s="49"/>
      <c r="AX360" s="49"/>
      <c r="AY360" s="49"/>
      <c r="AZ360" s="49"/>
      <c r="BA360" s="49"/>
      <c r="BB360" s="49"/>
      <c r="BC360" s="49"/>
      <c r="BD360" s="49"/>
      <c r="BE360" s="49"/>
      <c r="BF360" s="49"/>
      <c r="BG360" s="49"/>
      <c r="BH360" s="49"/>
      <c r="BI360" s="49"/>
      <c r="BJ360" s="49"/>
      <c r="BK360" s="49"/>
      <c r="BL360" s="49"/>
      <c r="BM360" s="49"/>
      <c r="BN360" s="49"/>
      <c r="BO360" s="49"/>
      <c r="BP360" s="49"/>
      <c r="BQ360" s="49"/>
      <c r="BR360" s="49"/>
      <c r="BS360" s="49"/>
      <c r="BT360" s="49"/>
      <c r="BU360" s="49"/>
      <c r="BV360" s="49"/>
      <c r="BW360" s="49"/>
      <c r="BX360" s="49"/>
      <c r="BY360" s="49"/>
      <c r="BZ360" s="49"/>
      <c r="CA360" s="49"/>
      <c r="CB360" s="49"/>
      <c r="CC360" s="49"/>
      <c r="CD360" s="49"/>
      <c r="CE360" s="49"/>
      <c r="CF360" s="49"/>
      <c r="CG360" s="49"/>
      <c r="CH360" s="49"/>
      <c r="CI360" s="49"/>
      <c r="CJ360" s="49"/>
      <c r="CK360" s="49"/>
      <c r="CL360" s="49"/>
      <c r="CM360" s="49"/>
      <c r="CN360" s="49"/>
      <c r="CO360" s="49"/>
      <c r="CP360" s="49"/>
      <c r="CQ360" s="49"/>
      <c r="CR360" s="49"/>
      <c r="CS360" s="49"/>
      <c r="CT360" s="49"/>
      <c r="CU360" s="49"/>
      <c r="CV360" s="49"/>
      <c r="CW360" s="49"/>
      <c r="CX360" s="49"/>
      <c r="CY360" s="49"/>
      <c r="CZ360" s="49"/>
      <c r="DA360" s="49"/>
      <c r="DB360" s="49"/>
      <c r="DC360" s="49"/>
      <c r="DD360" s="49"/>
      <c r="DE360" s="49"/>
      <c r="DF360" s="49"/>
      <c r="DG360" s="49"/>
      <c r="DH360" s="49"/>
      <c r="DI360" s="49"/>
      <c r="DJ360" s="49"/>
      <c r="DK360" s="49"/>
      <c r="DL360" s="49"/>
      <c r="DM360" s="49"/>
      <c r="DN360" s="49"/>
      <c r="DO360" s="49"/>
      <c r="DP360" s="49"/>
      <c r="DQ360"/>
      <c r="DR360"/>
      <c r="DS360"/>
      <c r="DT360"/>
      <c r="DU360"/>
      <c r="DV360"/>
      <c r="DW360"/>
      <c r="DX360"/>
      <c r="DY360"/>
      <c r="DZ360"/>
      <c r="EA360"/>
      <c r="EB360"/>
      <c r="EC360"/>
      <c r="ED360"/>
      <c r="EE360"/>
      <c r="EF360"/>
      <c r="EG360"/>
      <c r="EH360"/>
      <c r="EI360"/>
      <c r="EJ360"/>
      <c r="EK360"/>
      <c r="EL360"/>
      <c r="EM360"/>
      <c r="EN360"/>
      <c r="EO360"/>
      <c r="EP360"/>
      <c r="EQ360"/>
      <c r="ER360"/>
      <c r="ES360"/>
      <c r="ET360"/>
      <c r="EU360"/>
      <c r="EV360"/>
      <c r="EW360"/>
      <c r="EX360"/>
      <c r="EY360"/>
      <c r="EZ360"/>
      <c r="FA360"/>
      <c r="FB360"/>
      <c r="FC360"/>
      <c r="FD360"/>
      <c r="FE360"/>
      <c r="FF360"/>
      <c r="FG360"/>
      <c r="FH360"/>
      <c r="FI360"/>
      <c r="FJ360"/>
      <c r="FK360"/>
      <c r="FL360"/>
      <c r="FM360"/>
      <c r="FN360"/>
      <c r="FO360"/>
      <c r="FP360"/>
      <c r="FQ360"/>
      <c r="FR360"/>
      <c r="FS360"/>
      <c r="FT360"/>
      <c r="FU360"/>
      <c r="FV360"/>
      <c r="FW360"/>
      <c r="FX360"/>
      <c r="FY360"/>
      <c r="FZ360"/>
      <c r="GA360"/>
      <c r="GB360"/>
      <c r="GC360"/>
      <c r="GD360"/>
      <c r="GE360"/>
      <c r="GF360"/>
      <c r="GG360"/>
      <c r="GH360"/>
      <c r="GI360"/>
      <c r="GJ360"/>
      <c r="GK360"/>
      <c r="GL360"/>
      <c r="GM360"/>
      <c r="GN360"/>
      <c r="GO360"/>
      <c r="GP360"/>
      <c r="GQ360"/>
      <c r="GR360"/>
      <c r="GS360"/>
      <c r="GT360"/>
      <c r="GU360"/>
      <c r="GV360"/>
      <c r="GW360"/>
      <c r="GX360"/>
      <c r="GY360"/>
      <c r="GZ360"/>
      <c r="HA360"/>
      <c r="HB360"/>
      <c r="HC360"/>
      <c r="HD360"/>
      <c r="HE360"/>
      <c r="HF360"/>
      <c r="HG360"/>
      <c r="HH360"/>
      <c r="HI360"/>
      <c r="HJ360"/>
      <c r="HK360"/>
      <c r="HL360"/>
      <c r="HM360"/>
      <c r="HN360"/>
      <c r="HO360"/>
      <c r="HP360"/>
      <c r="HQ360"/>
      <c r="HR360"/>
      <c r="HS360"/>
      <c r="HT360"/>
      <c r="HU360"/>
      <c r="HV360"/>
      <c r="HW360"/>
      <c r="HX360"/>
      <c r="HY360"/>
      <c r="HZ360"/>
      <c r="IA360"/>
      <c r="IB360"/>
      <c r="IC360"/>
      <c r="ID360"/>
      <c r="IE360"/>
      <c r="IF360"/>
      <c r="IG360"/>
      <c r="IH360"/>
      <c r="II360"/>
      <c r="IJ360"/>
      <c r="IK360"/>
      <c r="IL360"/>
      <c r="IM360"/>
      <c r="IN360"/>
      <c r="IO360"/>
      <c r="IP360"/>
      <c r="IQ360"/>
      <c r="IR360"/>
      <c r="IS360"/>
      <c r="IT360"/>
      <c r="IU360"/>
      <c r="IV360"/>
      <c r="IW360"/>
      <c r="IX360"/>
      <c r="IY360"/>
      <c r="IZ360"/>
      <c r="JA360"/>
      <c r="JB360"/>
      <c r="JC360"/>
      <c r="JD360"/>
      <c r="JE360"/>
      <c r="JF360"/>
      <c r="JG360"/>
      <c r="JH360"/>
      <c r="JI360"/>
      <c r="JJ360"/>
      <c r="JK360"/>
      <c r="JL360"/>
      <c r="JM360"/>
      <c r="JN360"/>
      <c r="JO360"/>
      <c r="JP360"/>
      <c r="JQ360"/>
      <c r="JR360"/>
      <c r="JS360"/>
      <c r="JT360"/>
      <c r="JU360"/>
      <c r="JV360"/>
      <c r="JW360"/>
      <c r="JX360"/>
      <c r="JY360"/>
      <c r="JZ360"/>
      <c r="KA360"/>
      <c r="KB360"/>
      <c r="KC360"/>
      <c r="KD360"/>
      <c r="KE360"/>
      <c r="KF360"/>
      <c r="KG360"/>
      <c r="KH360"/>
      <c r="KI360"/>
      <c r="KJ360"/>
      <c r="KK360"/>
      <c r="KL360"/>
      <c r="KM360"/>
      <c r="KN360"/>
      <c r="KO360"/>
      <c r="KP360"/>
      <c r="KQ360"/>
      <c r="KR360"/>
      <c r="KS360"/>
      <c r="KT360"/>
      <c r="KU360"/>
      <c r="KV360"/>
      <c r="KW360"/>
      <c r="KX360"/>
      <c r="KY360"/>
      <c r="KZ360"/>
      <c r="LA360"/>
      <c r="LB360"/>
      <c r="LC360"/>
      <c r="LD360"/>
      <c r="LE360"/>
      <c r="LF360"/>
      <c r="LG360"/>
      <c r="LH360"/>
      <c r="LI360"/>
      <c r="LJ360"/>
      <c r="LK360"/>
      <c r="LL360"/>
      <c r="LM360"/>
      <c r="LN360"/>
      <c r="LO360"/>
      <c r="LP360"/>
      <c r="LQ360"/>
      <c r="LR360"/>
      <c r="LS360"/>
      <c r="LT360"/>
      <c r="LU360"/>
      <c r="LV360"/>
      <c r="LW360"/>
      <c r="LX360"/>
      <c r="LY360"/>
      <c r="LZ360"/>
      <c r="MA360"/>
      <c r="MB360"/>
      <c r="MC360"/>
      <c r="MD360"/>
      <c r="ME360"/>
      <c r="MF360"/>
      <c r="MG360"/>
      <c r="MH360"/>
      <c r="MI360"/>
      <c r="MJ360"/>
      <c r="MK360"/>
      <c r="ML360"/>
      <c r="MM360"/>
      <c r="MN360"/>
      <c r="MO360"/>
      <c r="MP360"/>
      <c r="MQ360"/>
      <c r="MR360"/>
      <c r="MS360"/>
      <c r="MT360"/>
      <c r="MU360"/>
      <c r="MV360"/>
      <c r="MW360"/>
      <c r="MX360"/>
      <c r="MY360"/>
      <c r="MZ360"/>
      <c r="NA360"/>
      <c r="NB360"/>
      <c r="NC360"/>
      <c r="ND360"/>
      <c r="NE360"/>
      <c r="NF360"/>
      <c r="NG360"/>
      <c r="NH360"/>
      <c r="NI360"/>
      <c r="NJ360"/>
      <c r="NK360"/>
      <c r="NL360"/>
      <c r="NM360"/>
      <c r="NN360"/>
      <c r="NO360"/>
      <c r="NP360"/>
      <c r="NQ360"/>
      <c r="NR360"/>
      <c r="NS360"/>
      <c r="NT360"/>
      <c r="NU360"/>
      <c r="NV360"/>
      <c r="NW360"/>
      <c r="NX360"/>
      <c r="NY360"/>
      <c r="NZ360"/>
      <c r="OA360"/>
      <c r="OB360"/>
      <c r="OC360"/>
      <c r="OD360"/>
      <c r="OE360"/>
      <c r="OF360"/>
      <c r="OG360"/>
      <c r="OH360"/>
      <c r="OI360"/>
      <c r="OJ360"/>
      <c r="OK360"/>
      <c r="OL360"/>
      <c r="OM360"/>
      <c r="ON360"/>
      <c r="OO360"/>
      <c r="OP360"/>
      <c r="OQ360"/>
      <c r="OR360"/>
      <c r="OS360"/>
      <c r="OT360"/>
      <c r="OU360"/>
      <c r="OV360"/>
      <c r="OW360"/>
      <c r="OX360"/>
      <c r="OY360"/>
      <c r="OZ360"/>
      <c r="PA360"/>
      <c r="PB360"/>
      <c r="PC360"/>
      <c r="PD360"/>
      <c r="PE360"/>
      <c r="PF360"/>
      <c r="PG360"/>
      <c r="PH360"/>
      <c r="PI360"/>
      <c r="PJ360"/>
      <c r="PK360"/>
      <c r="PL360"/>
      <c r="PM360"/>
      <c r="PN360"/>
      <c r="PO360"/>
      <c r="PP360"/>
      <c r="PQ360"/>
      <c r="PR360"/>
      <c r="PS360"/>
      <c r="PT360"/>
      <c r="PU360"/>
      <c r="PV360"/>
      <c r="PW360"/>
      <c r="PX360"/>
      <c r="PY360"/>
      <c r="PZ360"/>
      <c r="QA360"/>
      <c r="QB360"/>
      <c r="QC360"/>
      <c r="QD360"/>
      <c r="QE360"/>
      <c r="QF360"/>
      <c r="QG360"/>
      <c r="QH360"/>
      <c r="QI360"/>
      <c r="QJ360"/>
      <c r="QK360"/>
      <c r="QL360"/>
      <c r="QM360"/>
      <c r="QN360"/>
      <c r="QO360"/>
      <c r="QP360"/>
      <c r="QQ360"/>
      <c r="QR360"/>
      <c r="QS360"/>
      <c r="QT360"/>
      <c r="QU360"/>
      <c r="QV360"/>
      <c r="QW360"/>
      <c r="QX360"/>
      <c r="QY360"/>
      <c r="QZ360"/>
      <c r="RA360"/>
      <c r="RB360"/>
      <c r="RC360"/>
      <c r="RD360"/>
      <c r="RE360"/>
      <c r="RF360"/>
      <c r="RG360"/>
      <c r="RH360"/>
      <c r="RI360"/>
      <c r="RJ360"/>
      <c r="RK360"/>
      <c r="RL360"/>
      <c r="RM360"/>
      <c r="RN360"/>
      <c r="RO360"/>
      <c r="RP360"/>
      <c r="RQ360"/>
      <c r="RR360"/>
      <c r="RS360"/>
      <c r="RT360"/>
      <c r="RU360"/>
      <c r="RV360"/>
      <c r="RW360"/>
      <c r="RX360"/>
      <c r="RY360"/>
      <c r="RZ360"/>
      <c r="SA360"/>
      <c r="SB360"/>
      <c r="SC360"/>
      <c r="SD360"/>
      <c r="SE360"/>
      <c r="SF360"/>
      <c r="SG360"/>
      <c r="SH360"/>
      <c r="SI360"/>
      <c r="SJ360"/>
      <c r="SK360"/>
      <c r="SL360"/>
      <c r="SM360"/>
      <c r="SN360"/>
      <c r="SO360"/>
      <c r="SP360"/>
      <c r="SQ360"/>
      <c r="SR360"/>
      <c r="SS360"/>
      <c r="ST360"/>
      <c r="SU360"/>
      <c r="SV360"/>
      <c r="SW360"/>
      <c r="SX360"/>
      <c r="SY360"/>
      <c r="SZ360"/>
      <c r="TA360"/>
      <c r="TB360"/>
      <c r="TC360"/>
      <c r="TD360"/>
      <c r="TE360"/>
      <c r="TF360"/>
      <c r="TG360"/>
      <c r="TH360"/>
      <c r="TI360"/>
      <c r="TJ360"/>
      <c r="TK360"/>
      <c r="TL360"/>
      <c r="TM360"/>
      <c r="TN360"/>
      <c r="TO360"/>
      <c r="TP360"/>
      <c r="TQ360"/>
      <c r="TR360"/>
      <c r="TS360"/>
      <c r="TT360"/>
      <c r="TU360"/>
      <c r="TV360"/>
      <c r="TW360"/>
      <c r="TX360"/>
      <c r="TY360"/>
      <c r="TZ360"/>
      <c r="UA360"/>
      <c r="UB360"/>
      <c r="UC360"/>
      <c r="UD360"/>
      <c r="UE360"/>
      <c r="UF360"/>
      <c r="UG360"/>
      <c r="UH360"/>
      <c r="UI360"/>
      <c r="UJ360"/>
      <c r="UK360"/>
      <c r="UL360"/>
      <c r="UM360"/>
      <c r="UN360"/>
      <c r="UO360"/>
      <c r="UP360"/>
      <c r="UQ360"/>
      <c r="UR360"/>
      <c r="US360"/>
      <c r="UT360"/>
      <c r="UU360"/>
      <c r="UV360"/>
      <c r="UW360"/>
      <c r="UX360"/>
      <c r="UY360"/>
      <c r="UZ360"/>
      <c r="VA360"/>
      <c r="VB360"/>
      <c r="VC360"/>
      <c r="VD360"/>
      <c r="VE360"/>
      <c r="VF360"/>
      <c r="VG360"/>
      <c r="VH360"/>
      <c r="VI360"/>
      <c r="VJ360"/>
      <c r="VK360"/>
      <c r="VL360"/>
      <c r="VM360"/>
      <c r="VN360"/>
      <c r="VO360"/>
      <c r="VP360"/>
      <c r="VQ360"/>
      <c r="VR360"/>
      <c r="VS360"/>
      <c r="VT360"/>
      <c r="VU360"/>
      <c r="VV360"/>
      <c r="VW360"/>
      <c r="VX360"/>
      <c r="VY360"/>
      <c r="VZ360"/>
      <c r="WA360"/>
      <c r="WB360"/>
      <c r="WC360"/>
      <c r="WD360"/>
      <c r="WE360"/>
      <c r="WF360"/>
      <c r="WG360"/>
      <c r="WH360"/>
      <c r="WI360"/>
      <c r="WJ360"/>
      <c r="WK360"/>
      <c r="WL360"/>
      <c r="WM360"/>
      <c r="WN360"/>
      <c r="WO360"/>
      <c r="WP360"/>
      <c r="WQ360"/>
      <c r="WR360"/>
      <c r="WS360"/>
      <c r="WT360"/>
      <c r="WU360"/>
      <c r="WV360"/>
      <c r="WW360"/>
      <c r="WX360"/>
      <c r="WY360"/>
      <c r="WZ360"/>
      <c r="XA360"/>
      <c r="XB360"/>
      <c r="XC360"/>
      <c r="XD360"/>
      <c r="XE360"/>
      <c r="XF360"/>
      <c r="XG360"/>
      <c r="XH360"/>
      <c r="XI360"/>
      <c r="XJ360"/>
      <c r="XK360"/>
      <c r="XL360"/>
      <c r="XM360"/>
      <c r="XN360"/>
      <c r="XO360"/>
      <c r="XP360"/>
      <c r="XQ360"/>
      <c r="XR360"/>
      <c r="XS360"/>
      <c r="XT360"/>
      <c r="XU360"/>
      <c r="XV360"/>
      <c r="XW360"/>
      <c r="XX360"/>
      <c r="XY360"/>
      <c r="XZ360"/>
      <c r="YA360"/>
      <c r="YB360"/>
      <c r="YC360"/>
      <c r="YD360"/>
      <c r="YE360"/>
      <c r="YF360"/>
      <c r="YG360"/>
      <c r="YH360"/>
      <c r="YI360"/>
      <c r="YJ360"/>
      <c r="YK360"/>
      <c r="YL360"/>
      <c r="YM360"/>
      <c r="YN360"/>
      <c r="YO360"/>
      <c r="YP360"/>
      <c r="YQ360"/>
      <c r="YR360"/>
      <c r="YS360"/>
      <c r="YT360"/>
      <c r="YU360"/>
      <c r="YV360"/>
      <c r="YW360"/>
      <c r="YX360"/>
      <c r="YY360"/>
      <c r="YZ360"/>
      <c r="ZA360"/>
      <c r="ZB360"/>
      <c r="ZC360"/>
      <c r="ZD360"/>
      <c r="ZE360"/>
      <c r="ZF360"/>
      <c r="ZG360"/>
      <c r="ZH360"/>
      <c r="ZI360"/>
      <c r="ZJ360"/>
      <c r="ZK360"/>
      <c r="ZL360"/>
      <c r="ZM360"/>
      <c r="ZN360"/>
      <c r="ZO360"/>
      <c r="ZP360"/>
      <c r="ZQ360"/>
      <c r="ZR360"/>
      <c r="ZS360"/>
      <c r="ZT360"/>
      <c r="ZU360"/>
      <c r="ZV360"/>
      <c r="ZW360"/>
      <c r="ZX360"/>
      <c r="ZY360"/>
      <c r="ZZ360" s="52"/>
      <c r="AAA360" s="192"/>
      <c r="AAD360" s="90"/>
      <c r="AAE360" s="519">
        <f>IF(S.Fee.Involved="Y",1,0)</f>
        <v>0</v>
      </c>
      <c r="AAF360" s="190" t="s">
        <v>52</v>
      </c>
      <c r="AAG360" s="71" t="s">
        <v>0</v>
      </c>
      <c r="AAH360" s="71"/>
      <c r="AAI360" s="71"/>
      <c r="AAJ360" s="79"/>
      <c r="AAK360" s="76" t="str">
        <f>S.Staff.Lead&amp;" gathers all fee emails for the Rule Record and saves as:"</f>
        <v>AndreaRW gathers all fee emails for the Rule Record and saves as:</v>
      </c>
      <c r="AAL360" s="90"/>
    </row>
    <row r="361" spans="1:715" s="23" customFormat="1" ht="15.75" hidden="1" customHeight="1" outlineLevel="1">
      <c r="A361" s="171"/>
      <c r="B361" s="372" t="s">
        <v>169</v>
      </c>
      <c r="C361" s="362"/>
      <c r="D361" s="362"/>
      <c r="E361" s="350"/>
      <c r="F361" s="350"/>
      <c r="G361" s="346"/>
      <c r="H361" s="346"/>
      <c r="I361" s="244"/>
      <c r="J361" s="194"/>
      <c r="K361" s="49"/>
      <c r="L361" s="49"/>
      <c r="M361" s="49"/>
      <c r="N361" s="49"/>
      <c r="O361" s="49"/>
      <c r="P361" s="49"/>
      <c r="Q361" s="49"/>
      <c r="R361" s="49"/>
      <c r="S361" s="49"/>
      <c r="T361" s="49"/>
      <c r="U361" s="49"/>
      <c r="V361" s="49"/>
      <c r="W361" s="49"/>
      <c r="X361" s="49"/>
      <c r="Y361" s="49"/>
      <c r="Z361" s="49"/>
      <c r="AA361" s="49"/>
      <c r="AB361" s="49"/>
      <c r="AC361" s="49"/>
      <c r="AD361" s="49"/>
      <c r="AE361" s="49"/>
      <c r="AF361" s="49"/>
      <c r="AG361" s="49"/>
      <c r="AH361" s="49"/>
      <c r="AI361" s="49"/>
      <c r="AJ361" s="49"/>
      <c r="AK361" s="49"/>
      <c r="AL361" s="49"/>
      <c r="AM361" s="49"/>
      <c r="AN361" s="49"/>
      <c r="AO361" s="49"/>
      <c r="AP361" s="49"/>
      <c r="AQ361" s="49"/>
      <c r="AR361" s="49"/>
      <c r="AS361" s="49"/>
      <c r="AT361" s="49"/>
      <c r="AU361" s="49"/>
      <c r="AV361" s="49"/>
      <c r="AW361" s="49"/>
      <c r="AX361" s="49"/>
      <c r="AY361" s="49"/>
      <c r="AZ361" s="49"/>
      <c r="BA361" s="49"/>
      <c r="BB361" s="49"/>
      <c r="BC361" s="49"/>
      <c r="BD361" s="49"/>
      <c r="BE361" s="49"/>
      <c r="BF361" s="49"/>
      <c r="BG361" s="49"/>
      <c r="BH361" s="49"/>
      <c r="BI361" s="49"/>
      <c r="BJ361" s="49"/>
      <c r="BK361" s="49"/>
      <c r="BL361" s="49"/>
      <c r="BM361" s="49"/>
      <c r="BN361" s="49"/>
      <c r="BO361" s="49"/>
      <c r="BP361" s="49"/>
      <c r="BQ361" s="49"/>
      <c r="BR361" s="49"/>
      <c r="BS361" s="49"/>
      <c r="BT361" s="49"/>
      <c r="BU361" s="49"/>
      <c r="BV361" s="49"/>
      <c r="BW361" s="49"/>
      <c r="BX361" s="49"/>
      <c r="BY361" s="49"/>
      <c r="BZ361" s="49"/>
      <c r="CA361" s="49"/>
      <c r="CB361" s="49"/>
      <c r="CC361" s="49"/>
      <c r="CD361" s="49"/>
      <c r="CE361" s="49"/>
      <c r="CF361" s="49"/>
      <c r="CG361" s="49"/>
      <c r="CH361" s="49"/>
      <c r="CI361" s="49"/>
      <c r="CJ361" s="49"/>
      <c r="CK361" s="49"/>
      <c r="CL361" s="49"/>
      <c r="CM361" s="49"/>
      <c r="CN361" s="49"/>
      <c r="CO361" s="49"/>
      <c r="CP361" s="49"/>
      <c r="CQ361" s="49"/>
      <c r="CR361" s="49"/>
      <c r="CS361" s="49"/>
      <c r="CT361" s="49"/>
      <c r="CU361" s="49"/>
      <c r="CV361" s="49"/>
      <c r="CW361" s="49"/>
      <c r="CX361" s="49"/>
      <c r="CY361" s="49"/>
      <c r="CZ361" s="49"/>
      <c r="DA361" s="49"/>
      <c r="DB361" s="49"/>
      <c r="DC361" s="49"/>
      <c r="DD361" s="49"/>
      <c r="DE361" s="49"/>
      <c r="DF361" s="49"/>
      <c r="DG361" s="49"/>
      <c r="DH361" s="49"/>
      <c r="DI361" s="49"/>
      <c r="DJ361" s="49"/>
      <c r="DK361" s="49"/>
      <c r="DL361" s="49"/>
      <c r="DM361" s="49"/>
      <c r="DN361" s="49"/>
      <c r="DO361" s="49"/>
      <c r="DP361" s="49"/>
      <c r="DQ361"/>
      <c r="DR361"/>
      <c r="DS361"/>
      <c r="DT361"/>
      <c r="DU361"/>
      <c r="DV361"/>
      <c r="DW361"/>
      <c r="DX361"/>
      <c r="DY361"/>
      <c r="DZ361"/>
      <c r="EA361"/>
      <c r="EB361"/>
      <c r="EC361"/>
      <c r="ED361"/>
      <c r="EE361"/>
      <c r="EF361"/>
      <c r="EG361"/>
      <c r="EH361"/>
      <c r="EI361"/>
      <c r="EJ361"/>
      <c r="EK361"/>
      <c r="EL361"/>
      <c r="EM361"/>
      <c r="EN361"/>
      <c r="EO361"/>
      <c r="EP361"/>
      <c r="EQ361"/>
      <c r="ER361"/>
      <c r="ES361"/>
      <c r="ET361"/>
      <c r="EU361"/>
      <c r="EV361"/>
      <c r="EW361"/>
      <c r="EX361"/>
      <c r="EY361"/>
      <c r="EZ361"/>
      <c r="FA361"/>
      <c r="FB361"/>
      <c r="FC361"/>
      <c r="FD361"/>
      <c r="FE361"/>
      <c r="FF361"/>
      <c r="FG361"/>
      <c r="FH361"/>
      <c r="FI361"/>
      <c r="FJ361"/>
      <c r="FK361"/>
      <c r="FL361"/>
      <c r="FM361"/>
      <c r="FN361"/>
      <c r="FO361"/>
      <c r="FP361"/>
      <c r="FQ361"/>
      <c r="FR361"/>
      <c r="FS361"/>
      <c r="FT361"/>
      <c r="FU361"/>
      <c r="FV361"/>
      <c r="FW361"/>
      <c r="FX361"/>
      <c r="FY361"/>
      <c r="FZ361"/>
      <c r="GA361"/>
      <c r="GB361"/>
      <c r="GC361"/>
      <c r="GD361"/>
      <c r="GE361"/>
      <c r="GF361"/>
      <c r="GG361"/>
      <c r="GH361"/>
      <c r="GI361"/>
      <c r="GJ361"/>
      <c r="GK361"/>
      <c r="GL361"/>
      <c r="GM361"/>
      <c r="GN361"/>
      <c r="GO361"/>
      <c r="GP361"/>
      <c r="GQ361"/>
      <c r="GR361"/>
      <c r="GS361"/>
      <c r="GT361"/>
      <c r="GU361"/>
      <c r="GV361"/>
      <c r="GW361"/>
      <c r="GX361"/>
      <c r="GY361"/>
      <c r="GZ361"/>
      <c r="HA361"/>
      <c r="HB361"/>
      <c r="HC361"/>
      <c r="HD361"/>
      <c r="HE361"/>
      <c r="HF361"/>
      <c r="HG361"/>
      <c r="HH361"/>
      <c r="HI361"/>
      <c r="HJ361"/>
      <c r="HK361"/>
      <c r="HL361"/>
      <c r="HM361"/>
      <c r="HN361"/>
      <c r="HO361"/>
      <c r="HP361"/>
      <c r="HQ361"/>
      <c r="HR361"/>
      <c r="HS361"/>
      <c r="HT361"/>
      <c r="HU361"/>
      <c r="HV361"/>
      <c r="HW361"/>
      <c r="HX361"/>
      <c r="HY361"/>
      <c r="HZ361"/>
      <c r="IA361"/>
      <c r="IB361"/>
      <c r="IC361"/>
      <c r="ID361"/>
      <c r="IE361"/>
      <c r="IF361"/>
      <c r="IG361"/>
      <c r="IH361"/>
      <c r="II361"/>
      <c r="IJ361"/>
      <c r="IK361"/>
      <c r="IL361"/>
      <c r="IM361"/>
      <c r="IN361"/>
      <c r="IO361"/>
      <c r="IP361"/>
      <c r="IQ361"/>
      <c r="IR361"/>
      <c r="IS361"/>
      <c r="IT361"/>
      <c r="IU361"/>
      <c r="IV361"/>
      <c r="IW361"/>
      <c r="IX361"/>
      <c r="IY361"/>
      <c r="IZ361"/>
      <c r="JA361"/>
      <c r="JB361"/>
      <c r="JC361"/>
      <c r="JD361"/>
      <c r="JE361"/>
      <c r="JF361"/>
      <c r="JG361"/>
      <c r="JH361"/>
      <c r="JI361"/>
      <c r="JJ361"/>
      <c r="JK361"/>
      <c r="JL361"/>
      <c r="JM361"/>
      <c r="JN361"/>
      <c r="JO361"/>
      <c r="JP361"/>
      <c r="JQ361"/>
      <c r="JR361"/>
      <c r="JS361"/>
      <c r="JT361"/>
      <c r="JU361"/>
      <c r="JV361"/>
      <c r="JW361"/>
      <c r="JX361"/>
      <c r="JY361"/>
      <c r="JZ361"/>
      <c r="KA361"/>
      <c r="KB361"/>
      <c r="KC361"/>
      <c r="KD361"/>
      <c r="KE361"/>
      <c r="KF361"/>
      <c r="KG361"/>
      <c r="KH361"/>
      <c r="KI361"/>
      <c r="KJ361"/>
      <c r="KK361"/>
      <c r="KL361"/>
      <c r="KM361"/>
      <c r="KN361"/>
      <c r="KO361"/>
      <c r="KP361"/>
      <c r="KQ361"/>
      <c r="KR361"/>
      <c r="KS361"/>
      <c r="KT361"/>
      <c r="KU361"/>
      <c r="KV361"/>
      <c r="KW361"/>
      <c r="KX361"/>
      <c r="KY361"/>
      <c r="KZ361"/>
      <c r="LA361"/>
      <c r="LB361"/>
      <c r="LC361"/>
      <c r="LD361"/>
      <c r="LE361"/>
      <c r="LF361"/>
      <c r="LG361"/>
      <c r="LH361"/>
      <c r="LI361"/>
      <c r="LJ361"/>
      <c r="LK361"/>
      <c r="LL361"/>
      <c r="LM361"/>
      <c r="LN361"/>
      <c r="LO361"/>
      <c r="LP361"/>
      <c r="LQ361"/>
      <c r="LR361"/>
      <c r="LS361"/>
      <c r="LT361"/>
      <c r="LU361"/>
      <c r="LV361"/>
      <c r="LW361"/>
      <c r="LX361"/>
      <c r="LY361"/>
      <c r="LZ361"/>
      <c r="MA361"/>
      <c r="MB361"/>
      <c r="MC361"/>
      <c r="MD361"/>
      <c r="ME361"/>
      <c r="MF361"/>
      <c r="MG361"/>
      <c r="MH361"/>
      <c r="MI361"/>
      <c r="MJ361"/>
      <c r="MK361"/>
      <c r="ML361"/>
      <c r="MM361"/>
      <c r="MN361"/>
      <c r="MO361"/>
      <c r="MP361"/>
      <c r="MQ361"/>
      <c r="MR361"/>
      <c r="MS361"/>
      <c r="MT361"/>
      <c r="MU361"/>
      <c r="MV361"/>
      <c r="MW361"/>
      <c r="MX361"/>
      <c r="MY361"/>
      <c r="MZ361"/>
      <c r="NA361"/>
      <c r="NB361"/>
      <c r="NC361"/>
      <c r="ND361"/>
      <c r="NE361"/>
      <c r="NF361"/>
      <c r="NG361"/>
      <c r="NH361"/>
      <c r="NI361"/>
      <c r="NJ361"/>
      <c r="NK361"/>
      <c r="NL361"/>
      <c r="NM361"/>
      <c r="NN361"/>
      <c r="NO361"/>
      <c r="NP361"/>
      <c r="NQ361"/>
      <c r="NR361"/>
      <c r="NS361"/>
      <c r="NT361"/>
      <c r="NU361"/>
      <c r="NV361"/>
      <c r="NW361"/>
      <c r="NX361"/>
      <c r="NY361"/>
      <c r="NZ361"/>
      <c r="OA361"/>
      <c r="OB361"/>
      <c r="OC361"/>
      <c r="OD361"/>
      <c r="OE361"/>
      <c r="OF361"/>
      <c r="OG361"/>
      <c r="OH361"/>
      <c r="OI361"/>
      <c r="OJ361"/>
      <c r="OK361"/>
      <c r="OL361"/>
      <c r="OM361"/>
      <c r="ON361"/>
      <c r="OO361"/>
      <c r="OP361"/>
      <c r="OQ361"/>
      <c r="OR361"/>
      <c r="OS361"/>
      <c r="OT361"/>
      <c r="OU361"/>
      <c r="OV361"/>
      <c r="OW361"/>
      <c r="OX361"/>
      <c r="OY361"/>
      <c r="OZ361"/>
      <c r="PA361"/>
      <c r="PB361"/>
      <c r="PC361"/>
      <c r="PD361"/>
      <c r="PE361"/>
      <c r="PF361"/>
      <c r="PG361"/>
      <c r="PH361"/>
      <c r="PI361"/>
      <c r="PJ361"/>
      <c r="PK361"/>
      <c r="PL361"/>
      <c r="PM361"/>
      <c r="PN361"/>
      <c r="PO361"/>
      <c r="PP361"/>
      <c r="PQ361"/>
      <c r="PR361"/>
      <c r="PS361"/>
      <c r="PT361"/>
      <c r="PU361"/>
      <c r="PV361"/>
      <c r="PW361"/>
      <c r="PX361"/>
      <c r="PY361"/>
      <c r="PZ361"/>
      <c r="QA361"/>
      <c r="QB361"/>
      <c r="QC361"/>
      <c r="QD361"/>
      <c r="QE361"/>
      <c r="QF361"/>
      <c r="QG361"/>
      <c r="QH361"/>
      <c r="QI361"/>
      <c r="QJ361"/>
      <c r="QK361"/>
      <c r="QL361"/>
      <c r="QM361"/>
      <c r="QN361"/>
      <c r="QO361"/>
      <c r="QP361"/>
      <c r="QQ361"/>
      <c r="QR361"/>
      <c r="QS361"/>
      <c r="QT361"/>
      <c r="QU361"/>
      <c r="QV361"/>
      <c r="QW361"/>
      <c r="QX361"/>
      <c r="QY361"/>
      <c r="QZ361"/>
      <c r="RA361"/>
      <c r="RB361"/>
      <c r="RC361"/>
      <c r="RD361"/>
      <c r="RE361"/>
      <c r="RF361"/>
      <c r="RG361"/>
      <c r="RH361"/>
      <c r="RI361"/>
      <c r="RJ361"/>
      <c r="RK361"/>
      <c r="RL361"/>
      <c r="RM361"/>
      <c r="RN361"/>
      <c r="RO361"/>
      <c r="RP361"/>
      <c r="RQ361"/>
      <c r="RR361"/>
      <c r="RS361"/>
      <c r="RT361"/>
      <c r="RU361"/>
      <c r="RV361"/>
      <c r="RW361"/>
      <c r="RX361"/>
      <c r="RY361"/>
      <c r="RZ361"/>
      <c r="SA361"/>
      <c r="SB361"/>
      <c r="SC361"/>
      <c r="SD361"/>
      <c r="SE361"/>
      <c r="SF361"/>
      <c r="SG361"/>
      <c r="SH361"/>
      <c r="SI361"/>
      <c r="SJ361"/>
      <c r="SK361"/>
      <c r="SL361"/>
      <c r="SM361"/>
      <c r="SN361"/>
      <c r="SO361"/>
      <c r="SP361"/>
      <c r="SQ361"/>
      <c r="SR361"/>
      <c r="SS361"/>
      <c r="ST361"/>
      <c r="SU361"/>
      <c r="SV361"/>
      <c r="SW361"/>
      <c r="SX361"/>
      <c r="SY361"/>
      <c r="SZ361"/>
      <c r="TA361"/>
      <c r="TB361"/>
      <c r="TC361"/>
      <c r="TD361"/>
      <c r="TE361"/>
      <c r="TF361"/>
      <c r="TG361"/>
      <c r="TH361"/>
      <c r="TI361"/>
      <c r="TJ361"/>
      <c r="TK361"/>
      <c r="TL361"/>
      <c r="TM361"/>
      <c r="TN361"/>
      <c r="TO361"/>
      <c r="TP361"/>
      <c r="TQ361"/>
      <c r="TR361"/>
      <c r="TS361"/>
      <c r="TT361"/>
      <c r="TU361"/>
      <c r="TV361"/>
      <c r="TW361"/>
      <c r="TX361"/>
      <c r="TY361"/>
      <c r="TZ361"/>
      <c r="UA361"/>
      <c r="UB361"/>
      <c r="UC361"/>
      <c r="UD361"/>
      <c r="UE361"/>
      <c r="UF361"/>
      <c r="UG361"/>
      <c r="UH361"/>
      <c r="UI361"/>
      <c r="UJ361"/>
      <c r="UK361"/>
      <c r="UL361"/>
      <c r="UM361"/>
      <c r="UN361"/>
      <c r="UO361"/>
      <c r="UP361"/>
      <c r="UQ361"/>
      <c r="UR361"/>
      <c r="US361"/>
      <c r="UT361"/>
      <c r="UU361"/>
      <c r="UV361"/>
      <c r="UW361"/>
      <c r="UX361"/>
      <c r="UY361"/>
      <c r="UZ361"/>
      <c r="VA361"/>
      <c r="VB361"/>
      <c r="VC361"/>
      <c r="VD361"/>
      <c r="VE361"/>
      <c r="VF361"/>
      <c r="VG361"/>
      <c r="VH361"/>
      <c r="VI361"/>
      <c r="VJ361"/>
      <c r="VK361"/>
      <c r="VL361"/>
      <c r="VM361"/>
      <c r="VN361"/>
      <c r="VO361"/>
      <c r="VP361"/>
      <c r="VQ361"/>
      <c r="VR361"/>
      <c r="VS361"/>
      <c r="VT361"/>
      <c r="VU361"/>
      <c r="VV361"/>
      <c r="VW361"/>
      <c r="VX361"/>
      <c r="VY361"/>
      <c r="VZ361"/>
      <c r="WA361"/>
      <c r="WB361"/>
      <c r="WC361"/>
      <c r="WD361"/>
      <c r="WE361"/>
      <c r="WF361"/>
      <c r="WG361"/>
      <c r="WH361"/>
      <c r="WI361"/>
      <c r="WJ361"/>
      <c r="WK361"/>
      <c r="WL361"/>
      <c r="WM361"/>
      <c r="WN361"/>
      <c r="WO361"/>
      <c r="WP361"/>
      <c r="WQ361"/>
      <c r="WR361"/>
      <c r="WS361"/>
      <c r="WT361"/>
      <c r="WU361"/>
      <c r="WV361"/>
      <c r="WW361"/>
      <c r="WX361"/>
      <c r="WY361"/>
      <c r="WZ361"/>
      <c r="XA361"/>
      <c r="XB361"/>
      <c r="XC361"/>
      <c r="XD361"/>
      <c r="XE361"/>
      <c r="XF361"/>
      <c r="XG361"/>
      <c r="XH361"/>
      <c r="XI361"/>
      <c r="XJ361"/>
      <c r="XK361"/>
      <c r="XL361"/>
      <c r="XM361"/>
      <c r="XN361"/>
      <c r="XO361"/>
      <c r="XP361"/>
      <c r="XQ361"/>
      <c r="XR361"/>
      <c r="XS361"/>
      <c r="XT361"/>
      <c r="XU361"/>
      <c r="XV361"/>
      <c r="XW361"/>
      <c r="XX361"/>
      <c r="XY361"/>
      <c r="XZ361"/>
      <c r="YA361"/>
      <c r="YB361"/>
      <c r="YC361"/>
      <c r="YD361"/>
      <c r="YE361"/>
      <c r="YF361"/>
      <c r="YG361"/>
      <c r="YH361"/>
      <c r="YI361"/>
      <c r="YJ361"/>
      <c r="YK361"/>
      <c r="YL361"/>
      <c r="YM361"/>
      <c r="YN361"/>
      <c r="YO361"/>
      <c r="YP361"/>
      <c r="YQ361"/>
      <c r="YR361"/>
      <c r="YS361"/>
      <c r="YT361"/>
      <c r="YU361"/>
      <c r="YV361"/>
      <c r="YW361"/>
      <c r="YX361"/>
      <c r="YY361"/>
      <c r="YZ361"/>
      <c r="ZA361"/>
      <c r="ZB361"/>
      <c r="ZC361"/>
      <c r="ZD361"/>
      <c r="ZE361"/>
      <c r="ZF361"/>
      <c r="ZG361"/>
      <c r="ZH361"/>
      <c r="ZI361"/>
      <c r="ZJ361"/>
      <c r="ZK361"/>
      <c r="ZL361"/>
      <c r="ZM361"/>
      <c r="ZN361"/>
      <c r="ZO361"/>
      <c r="ZP361"/>
      <c r="ZQ361"/>
      <c r="ZR361"/>
      <c r="ZS361"/>
      <c r="ZT361"/>
      <c r="ZU361"/>
      <c r="ZV361"/>
      <c r="ZW361"/>
      <c r="ZX361"/>
      <c r="ZY361"/>
      <c r="ZZ361" s="52"/>
      <c r="AAA361" s="192"/>
      <c r="AAD361" s="90"/>
      <c r="AAE361" s="519">
        <f>IF(S.Fee.Involved="Y",1,0)</f>
        <v>0</v>
      </c>
      <c r="AAF361" s="190" t="s">
        <v>52</v>
      </c>
      <c r="AAG361" s="71"/>
      <c r="AAH361" s="71"/>
      <c r="AAI361" s="71"/>
      <c r="AAJ361" s="56"/>
      <c r="AAK361" s="71" t="s">
        <v>0</v>
      </c>
      <c r="AAL361" s="90"/>
    </row>
    <row r="362" spans="1:715" ht="6" customHeight="1" collapsed="1">
      <c r="A362" s="171"/>
      <c r="B362" s="135"/>
      <c r="C362" s="114"/>
      <c r="D362" s="136"/>
      <c r="E362" s="97"/>
      <c r="F362" s="97"/>
      <c r="G362" s="137"/>
      <c r="H362" s="138"/>
      <c r="I362" s="244"/>
      <c r="J362" s="218"/>
      <c r="K362" s="49"/>
      <c r="L362" s="49"/>
      <c r="M362" s="49"/>
      <c r="N362" s="49"/>
      <c r="O362" s="49"/>
      <c r="P362" s="49"/>
      <c r="Q362" s="49"/>
      <c r="R362" s="49"/>
      <c r="S362" s="49"/>
      <c r="T362" s="49"/>
      <c r="U362" s="49"/>
      <c r="V362" s="49"/>
      <c r="W362" s="49"/>
      <c r="X362" s="49"/>
      <c r="Y362" s="49"/>
      <c r="Z362" s="49"/>
      <c r="AA362" s="49"/>
      <c r="AB362" s="49"/>
      <c r="AC362" s="49"/>
      <c r="AD362" s="49"/>
      <c r="AE362" s="49"/>
      <c r="AF362" s="49"/>
      <c r="AG362" s="49"/>
      <c r="AH362" s="49"/>
      <c r="AI362" s="49"/>
      <c r="AJ362" s="49"/>
      <c r="AK362" s="49"/>
      <c r="AL362" s="49"/>
      <c r="AM362" s="49"/>
      <c r="AN362" s="49"/>
      <c r="AO362" s="49"/>
      <c r="AP362" s="49"/>
      <c r="AQ362" s="49"/>
      <c r="AR362" s="49"/>
      <c r="AS362" s="49"/>
      <c r="AT362" s="49"/>
      <c r="AU362" s="49"/>
      <c r="AV362" s="49"/>
      <c r="AW362" s="49"/>
      <c r="AX362" s="49"/>
      <c r="AY362" s="49"/>
      <c r="AZ362" s="49"/>
      <c r="BA362" s="49"/>
      <c r="BB362" s="49"/>
      <c r="BC362" s="49"/>
      <c r="BD362" s="49"/>
      <c r="BE362" s="49"/>
      <c r="BF362" s="49"/>
      <c r="BG362" s="49"/>
      <c r="BH362" s="49"/>
      <c r="BI362" s="49"/>
      <c r="BJ362" s="49"/>
      <c r="BK362" s="49"/>
      <c r="BL362" s="49"/>
      <c r="BM362" s="49"/>
      <c r="BN362" s="49"/>
      <c r="BO362" s="49"/>
      <c r="BP362" s="49"/>
      <c r="BQ362" s="49"/>
      <c r="BR362" s="49"/>
      <c r="BS362" s="49"/>
      <c r="BT362" s="49"/>
      <c r="BU362" s="49"/>
      <c r="BV362" s="49"/>
      <c r="BW362" s="49"/>
      <c r="BX362" s="49"/>
      <c r="BY362" s="49"/>
      <c r="BZ362" s="49"/>
      <c r="CA362" s="49"/>
      <c r="CB362" s="49"/>
      <c r="CC362" s="49"/>
      <c r="CD362" s="49"/>
      <c r="CE362" s="49"/>
      <c r="CF362" s="49"/>
      <c r="CG362" s="49"/>
      <c r="CH362" s="49"/>
      <c r="CI362" s="49"/>
      <c r="CJ362" s="49"/>
      <c r="CK362" s="49"/>
      <c r="CL362" s="49"/>
      <c r="CM362" s="49"/>
      <c r="CN362" s="49"/>
      <c r="CO362" s="49"/>
      <c r="CP362" s="49"/>
      <c r="CQ362" s="49"/>
      <c r="CR362" s="49"/>
      <c r="CS362" s="49"/>
      <c r="CT362" s="49"/>
      <c r="CU362" s="49"/>
      <c r="CV362" s="49"/>
      <c r="CW362" s="49"/>
      <c r="CX362" s="49"/>
      <c r="CY362" s="49"/>
      <c r="CZ362" s="49"/>
      <c r="DA362" s="49"/>
      <c r="DB362" s="49"/>
      <c r="DC362" s="49"/>
      <c r="DD362" s="49"/>
      <c r="DE362" s="49"/>
      <c r="DF362" s="49"/>
      <c r="DG362" s="49"/>
      <c r="DH362" s="49"/>
      <c r="DI362" s="49"/>
      <c r="DJ362" s="49"/>
      <c r="DK362" s="49"/>
      <c r="DL362" s="49"/>
      <c r="DM362" s="49"/>
      <c r="DN362" s="49"/>
      <c r="DO362" s="49"/>
      <c r="DP362" s="49"/>
      <c r="AAA362" s="192"/>
      <c r="AAD362" s="90"/>
      <c r="AAE362" s="519" t="s">
        <v>21</v>
      </c>
      <c r="AAF362" s="190" t="s">
        <v>52</v>
      </c>
      <c r="AAG362" s="60"/>
      <c r="AAH362" s="60"/>
      <c r="AAI362" s="72"/>
      <c r="AAJ362" s="72"/>
      <c r="AAK362" s="75"/>
      <c r="AAL362" s="90"/>
      <c r="AAM362"/>
    </row>
    <row r="363" spans="1:715" s="23" customFormat="1" ht="18" customHeight="1">
      <c r="A363" s="171"/>
      <c r="B363" s="898" t="str">
        <f>AAK25</f>
        <v>Public Notice</v>
      </c>
      <c r="C363" s="898"/>
      <c r="D363" s="898"/>
      <c r="E363" s="898"/>
      <c r="F363" s="898"/>
      <c r="G363" s="898"/>
      <c r="H363" s="898"/>
      <c r="I363" s="244"/>
      <c r="J363" s="217"/>
      <c r="K363" s="47"/>
      <c r="L363" s="47"/>
      <c r="M363" s="47"/>
      <c r="N363" s="47"/>
      <c r="O363" s="47"/>
      <c r="P363" s="47"/>
      <c r="Q363" s="47"/>
      <c r="R363" s="47"/>
      <c r="S363" s="47"/>
      <c r="T363" s="47"/>
      <c r="U363" s="47"/>
      <c r="V363" s="47"/>
      <c r="W363" s="47"/>
      <c r="X363" s="47"/>
      <c r="Y363" s="47"/>
      <c r="Z363" s="47"/>
      <c r="AA363" s="47"/>
      <c r="AB363" s="47"/>
      <c r="AC363" s="47"/>
      <c r="AD363" s="47"/>
      <c r="AE363" s="47"/>
      <c r="AF363" s="47"/>
      <c r="AG363" s="47"/>
      <c r="AH363" s="47"/>
      <c r="AI363" s="47"/>
      <c r="AJ363" s="47"/>
      <c r="AK363" s="47"/>
      <c r="AL363" s="47"/>
      <c r="AM363" s="47"/>
      <c r="AN363" s="47"/>
      <c r="AO363" s="47"/>
      <c r="AP363" s="47"/>
      <c r="AQ363" s="47"/>
      <c r="AR363" s="47"/>
      <c r="AS363" s="47"/>
      <c r="AT363" s="47"/>
      <c r="AU363" s="47"/>
      <c r="AV363" s="47"/>
      <c r="AW363" s="47"/>
      <c r="AX363" s="47"/>
      <c r="AY363" s="47"/>
      <c r="AZ363" s="47"/>
      <c r="BA363" s="47"/>
      <c r="BB363" s="47"/>
      <c r="BC363" s="47"/>
      <c r="BD363" s="47"/>
      <c r="BE363" s="47"/>
      <c r="BF363" s="47"/>
      <c r="BG363" s="47"/>
      <c r="BH363" s="47"/>
      <c r="BI363" s="47"/>
      <c r="BJ363" s="47"/>
      <c r="BK363" s="47"/>
      <c r="BL363" s="47"/>
      <c r="BM363" s="47"/>
      <c r="BN363" s="47"/>
      <c r="BO363" s="47"/>
      <c r="BP363" s="47"/>
      <c r="BQ363" s="47"/>
      <c r="BR363" s="47"/>
      <c r="BS363" s="47"/>
      <c r="BT363" s="47"/>
      <c r="BU363" s="47"/>
      <c r="BV363" s="47"/>
      <c r="BW363" s="47"/>
      <c r="BX363" s="47"/>
      <c r="BY363" s="47"/>
      <c r="BZ363" s="47"/>
      <c r="CA363" s="47"/>
      <c r="CB363" s="47"/>
      <c r="CC363" s="47"/>
      <c r="CD363" s="47"/>
      <c r="CE363" s="47"/>
      <c r="CF363" s="47"/>
      <c r="CG363" s="47"/>
      <c r="CH363" s="47"/>
      <c r="CI363" s="47"/>
      <c r="CJ363" s="47"/>
      <c r="CK363" s="47"/>
      <c r="CL363" s="47"/>
      <c r="CM363" s="47"/>
      <c r="CN363" s="47"/>
      <c r="CO363" s="47"/>
      <c r="CP363" s="47"/>
      <c r="CQ363" s="47"/>
      <c r="CR363" s="47"/>
      <c r="CS363" s="47"/>
      <c r="CT363" s="47"/>
      <c r="CU363" s="47"/>
      <c r="CV363" s="47"/>
      <c r="CW363" s="47"/>
      <c r="CX363" s="47"/>
      <c r="CY363" s="47"/>
      <c r="CZ363" s="47"/>
      <c r="DA363" s="47"/>
      <c r="DB363" s="47"/>
      <c r="DC363" s="47"/>
      <c r="DD363" s="47"/>
      <c r="DE363" s="47"/>
      <c r="DF363" s="47"/>
      <c r="DG363" s="47"/>
      <c r="DH363" s="47"/>
      <c r="DI363" s="47"/>
      <c r="DJ363" s="47"/>
      <c r="DK363" s="47"/>
      <c r="DL363" s="47"/>
      <c r="DM363" s="47"/>
      <c r="DN363" s="47"/>
      <c r="DO363" s="47"/>
      <c r="DP363" s="47"/>
      <c r="DQ363"/>
      <c r="DR363"/>
      <c r="DS363"/>
      <c r="DT363"/>
      <c r="DU363"/>
      <c r="DV363"/>
      <c r="DW363"/>
      <c r="DX363"/>
      <c r="DY363"/>
      <c r="DZ363"/>
      <c r="EA363"/>
      <c r="EB363"/>
      <c r="EC363"/>
      <c r="ED363"/>
      <c r="EE363"/>
      <c r="EF363"/>
      <c r="EG363"/>
      <c r="EH363"/>
      <c r="EI363"/>
      <c r="EJ363"/>
      <c r="EK363"/>
      <c r="EL363"/>
      <c r="EM363"/>
      <c r="EN363"/>
      <c r="EO363"/>
      <c r="EP363"/>
      <c r="EQ363"/>
      <c r="ER363"/>
      <c r="ES363"/>
      <c r="ET363"/>
      <c r="EU363"/>
      <c r="EV363"/>
      <c r="EW363"/>
      <c r="EX363"/>
      <c r="EY363"/>
      <c r="EZ363"/>
      <c r="FA363"/>
      <c r="FB363"/>
      <c r="FC363"/>
      <c r="FD363"/>
      <c r="FE363"/>
      <c r="FF363"/>
      <c r="FG363"/>
      <c r="FH363"/>
      <c r="FI363"/>
      <c r="FJ363"/>
      <c r="FK363"/>
      <c r="FL363"/>
      <c r="FM363"/>
      <c r="FN363"/>
      <c r="FO363"/>
      <c r="FP363"/>
      <c r="FQ363"/>
      <c r="FR363"/>
      <c r="FS363"/>
      <c r="FT363"/>
      <c r="FU363"/>
      <c r="FV363"/>
      <c r="FW363"/>
      <c r="FX363"/>
      <c r="FY363"/>
      <c r="FZ363"/>
      <c r="GA363"/>
      <c r="GB363"/>
      <c r="GC363"/>
      <c r="GD363"/>
      <c r="GE363"/>
      <c r="GF363"/>
      <c r="GG363"/>
      <c r="GH363"/>
      <c r="GI363"/>
      <c r="GJ363"/>
      <c r="GK363"/>
      <c r="GL363"/>
      <c r="GM363"/>
      <c r="GN363"/>
      <c r="GO363"/>
      <c r="GP363"/>
      <c r="GQ363"/>
      <c r="GR363"/>
      <c r="GS363"/>
      <c r="GT363"/>
      <c r="GU363"/>
      <c r="GV363"/>
      <c r="GW363"/>
      <c r="GX363"/>
      <c r="GY363"/>
      <c r="GZ363"/>
      <c r="HA363"/>
      <c r="HB363"/>
      <c r="HC363"/>
      <c r="HD363"/>
      <c r="HE363"/>
      <c r="HF363"/>
      <c r="HG363"/>
      <c r="HH363"/>
      <c r="HI363"/>
      <c r="HJ363"/>
      <c r="HK363"/>
      <c r="HL363"/>
      <c r="HM363"/>
      <c r="HN363"/>
      <c r="HO363"/>
      <c r="HP363"/>
      <c r="HQ363"/>
      <c r="HR363"/>
      <c r="HS363"/>
      <c r="HT363"/>
      <c r="HU363"/>
      <c r="HV363"/>
      <c r="HW363"/>
      <c r="HX363"/>
      <c r="HY363"/>
      <c r="HZ363"/>
      <c r="IA363"/>
      <c r="IB363"/>
      <c r="IC363"/>
      <c r="ID363"/>
      <c r="IE363"/>
      <c r="IF363"/>
      <c r="IG363"/>
      <c r="IH363"/>
      <c r="II363"/>
      <c r="IJ363"/>
      <c r="IK363"/>
      <c r="IL363"/>
      <c r="IM363"/>
      <c r="IN363"/>
      <c r="IO363"/>
      <c r="IP363"/>
      <c r="IQ363"/>
      <c r="IR363"/>
      <c r="IS363"/>
      <c r="IT363"/>
      <c r="IU363"/>
      <c r="IV363"/>
      <c r="IW363"/>
      <c r="IX363"/>
      <c r="IY363"/>
      <c r="IZ363"/>
      <c r="JA363"/>
      <c r="JB363"/>
      <c r="JC363"/>
      <c r="JD363"/>
      <c r="JE363"/>
      <c r="JF363"/>
      <c r="JG363"/>
      <c r="JH363"/>
      <c r="JI363"/>
      <c r="JJ363"/>
      <c r="JK363"/>
      <c r="JL363"/>
      <c r="JM363"/>
      <c r="JN363"/>
      <c r="JO363"/>
      <c r="JP363"/>
      <c r="JQ363"/>
      <c r="JR363"/>
      <c r="JS363"/>
      <c r="JT363"/>
      <c r="JU363"/>
      <c r="JV363"/>
      <c r="JW363"/>
      <c r="JX363"/>
      <c r="JY363"/>
      <c r="JZ363"/>
      <c r="KA363"/>
      <c r="KB363"/>
      <c r="KC363"/>
      <c r="KD363"/>
      <c r="KE363"/>
      <c r="KF363"/>
      <c r="KG363"/>
      <c r="KH363"/>
      <c r="KI363"/>
      <c r="KJ363"/>
      <c r="KK363"/>
      <c r="KL363"/>
      <c r="KM363"/>
      <c r="KN363"/>
      <c r="KO363"/>
      <c r="KP363"/>
      <c r="KQ363"/>
      <c r="KR363"/>
      <c r="KS363"/>
      <c r="KT363"/>
      <c r="KU363"/>
      <c r="KV363"/>
      <c r="KW363"/>
      <c r="KX363"/>
      <c r="KY363"/>
      <c r="KZ363"/>
      <c r="LA363"/>
      <c r="LB363"/>
      <c r="LC363"/>
      <c r="LD363"/>
      <c r="LE363"/>
      <c r="LF363"/>
      <c r="LG363"/>
      <c r="LH363"/>
      <c r="LI363"/>
      <c r="LJ363"/>
      <c r="LK363"/>
      <c r="LL363"/>
      <c r="LM363"/>
      <c r="LN363"/>
      <c r="LO363"/>
      <c r="LP363"/>
      <c r="LQ363"/>
      <c r="LR363"/>
      <c r="LS363"/>
      <c r="LT363"/>
      <c r="LU363"/>
      <c r="LV363"/>
      <c r="LW363"/>
      <c r="LX363"/>
      <c r="LY363"/>
      <c r="LZ363"/>
      <c r="MA363"/>
      <c r="MB363"/>
      <c r="MC363"/>
      <c r="MD363"/>
      <c r="ME363"/>
      <c r="MF363"/>
      <c r="MG363"/>
      <c r="MH363"/>
      <c r="MI363"/>
      <c r="MJ363"/>
      <c r="MK363"/>
      <c r="ML363"/>
      <c r="MM363"/>
      <c r="MN363"/>
      <c r="MO363"/>
      <c r="MP363"/>
      <c r="MQ363"/>
      <c r="MR363"/>
      <c r="MS363"/>
      <c r="MT363"/>
      <c r="MU363"/>
      <c r="MV363"/>
      <c r="MW363"/>
      <c r="MX363"/>
      <c r="MY363"/>
      <c r="MZ363"/>
      <c r="NA363"/>
      <c r="NB363"/>
      <c r="NC363"/>
      <c r="ND363"/>
      <c r="NE363"/>
      <c r="NF363"/>
      <c r="NG363"/>
      <c r="NH363"/>
      <c r="NI363"/>
      <c r="NJ363"/>
      <c r="NK363"/>
      <c r="NL363"/>
      <c r="NM363"/>
      <c r="NN363"/>
      <c r="NO363"/>
      <c r="NP363"/>
      <c r="NQ363"/>
      <c r="NR363"/>
      <c r="NS363"/>
      <c r="NT363"/>
      <c r="NU363"/>
      <c r="NV363"/>
      <c r="NW363"/>
      <c r="NX363"/>
      <c r="NY363"/>
      <c r="NZ363"/>
      <c r="OA363"/>
      <c r="OB363"/>
      <c r="OC363"/>
      <c r="OD363"/>
      <c r="OE363"/>
      <c r="OF363"/>
      <c r="OG363"/>
      <c r="OH363"/>
      <c r="OI363"/>
      <c r="OJ363"/>
      <c r="OK363"/>
      <c r="OL363"/>
      <c r="OM363"/>
      <c r="ON363"/>
      <c r="OO363"/>
      <c r="OP363"/>
      <c r="OQ363"/>
      <c r="OR363"/>
      <c r="OS363"/>
      <c r="OT363"/>
      <c r="OU363"/>
      <c r="OV363"/>
      <c r="OW363"/>
      <c r="OX363"/>
      <c r="OY363"/>
      <c r="OZ363"/>
      <c r="PA363"/>
      <c r="PB363"/>
      <c r="PC363"/>
      <c r="PD363"/>
      <c r="PE363"/>
      <c r="PF363"/>
      <c r="PG363"/>
      <c r="PH363"/>
      <c r="PI363"/>
      <c r="PJ363"/>
      <c r="PK363"/>
      <c r="PL363"/>
      <c r="PM363"/>
      <c r="PN363"/>
      <c r="PO363"/>
      <c r="PP363"/>
      <c r="PQ363"/>
      <c r="PR363"/>
      <c r="PS363"/>
      <c r="PT363"/>
      <c r="PU363"/>
      <c r="PV363"/>
      <c r="PW363"/>
      <c r="PX363"/>
      <c r="PY363"/>
      <c r="PZ363"/>
      <c r="QA363"/>
      <c r="QB363"/>
      <c r="QC363"/>
      <c r="QD363"/>
      <c r="QE363"/>
      <c r="QF363"/>
      <c r="QG363"/>
      <c r="QH363"/>
      <c r="QI363"/>
      <c r="QJ363"/>
      <c r="QK363"/>
      <c r="QL363"/>
      <c r="QM363"/>
      <c r="QN363"/>
      <c r="QO363"/>
      <c r="QP363"/>
      <c r="QQ363"/>
      <c r="QR363"/>
      <c r="QS363"/>
      <c r="QT363"/>
      <c r="QU363"/>
      <c r="QV363"/>
      <c r="QW363"/>
      <c r="QX363"/>
      <c r="QY363"/>
      <c r="QZ363"/>
      <c r="RA363"/>
      <c r="RB363"/>
      <c r="RC363"/>
      <c r="RD363"/>
      <c r="RE363"/>
      <c r="RF363"/>
      <c r="RG363"/>
      <c r="RH363"/>
      <c r="RI363"/>
      <c r="RJ363"/>
      <c r="RK363"/>
      <c r="RL363"/>
      <c r="RM363"/>
      <c r="RN363"/>
      <c r="RO363"/>
      <c r="RP363"/>
      <c r="RQ363"/>
      <c r="RR363"/>
      <c r="RS363"/>
      <c r="RT363"/>
      <c r="RU363"/>
      <c r="RV363"/>
      <c r="RW363"/>
      <c r="RX363"/>
      <c r="RY363"/>
      <c r="RZ363"/>
      <c r="SA363"/>
      <c r="SB363"/>
      <c r="SC363"/>
      <c r="SD363"/>
      <c r="SE363"/>
      <c r="SF363"/>
      <c r="SG363"/>
      <c r="SH363"/>
      <c r="SI363"/>
      <c r="SJ363"/>
      <c r="SK363"/>
      <c r="SL363"/>
      <c r="SM363"/>
      <c r="SN363"/>
      <c r="SO363"/>
      <c r="SP363"/>
      <c r="SQ363"/>
      <c r="SR363"/>
      <c r="SS363"/>
      <c r="ST363"/>
      <c r="SU363"/>
      <c r="SV363"/>
      <c r="SW363"/>
      <c r="SX363"/>
      <c r="SY363"/>
      <c r="SZ363"/>
      <c r="TA363"/>
      <c r="TB363"/>
      <c r="TC363"/>
      <c r="TD363"/>
      <c r="TE363"/>
      <c r="TF363"/>
      <c r="TG363"/>
      <c r="TH363"/>
      <c r="TI363"/>
      <c r="TJ363"/>
      <c r="TK363"/>
      <c r="TL363"/>
      <c r="TM363"/>
      <c r="TN363"/>
      <c r="TO363"/>
      <c r="TP363"/>
      <c r="TQ363"/>
      <c r="TR363"/>
      <c r="TS363"/>
      <c r="TT363"/>
      <c r="TU363"/>
      <c r="TV363"/>
      <c r="TW363"/>
      <c r="TX363"/>
      <c r="TY363"/>
      <c r="TZ363"/>
      <c r="UA363"/>
      <c r="UB363"/>
      <c r="UC363"/>
      <c r="UD363"/>
      <c r="UE363"/>
      <c r="UF363"/>
      <c r="UG363"/>
      <c r="UH363"/>
      <c r="UI363"/>
      <c r="UJ363"/>
      <c r="UK363"/>
      <c r="UL363"/>
      <c r="UM363"/>
      <c r="UN363"/>
      <c r="UO363"/>
      <c r="UP363"/>
      <c r="UQ363"/>
      <c r="UR363"/>
      <c r="US363"/>
      <c r="UT363"/>
      <c r="UU363"/>
      <c r="UV363"/>
      <c r="UW363"/>
      <c r="UX363"/>
      <c r="UY363"/>
      <c r="UZ363"/>
      <c r="VA363"/>
      <c r="VB363"/>
      <c r="VC363"/>
      <c r="VD363"/>
      <c r="VE363"/>
      <c r="VF363"/>
      <c r="VG363"/>
      <c r="VH363"/>
      <c r="VI363"/>
      <c r="VJ363"/>
      <c r="VK363"/>
      <c r="VL363"/>
      <c r="VM363"/>
      <c r="VN363"/>
      <c r="VO363"/>
      <c r="VP363"/>
      <c r="VQ363"/>
      <c r="VR363"/>
      <c r="VS363"/>
      <c r="VT363"/>
      <c r="VU363"/>
      <c r="VV363"/>
      <c r="VW363"/>
      <c r="VX363"/>
      <c r="VY363"/>
      <c r="VZ363"/>
      <c r="WA363"/>
      <c r="WB363"/>
      <c r="WC363"/>
      <c r="WD363"/>
      <c r="WE363"/>
      <c r="WF363"/>
      <c r="WG363"/>
      <c r="WH363"/>
      <c r="WI363"/>
      <c r="WJ363"/>
      <c r="WK363"/>
      <c r="WL363"/>
      <c r="WM363"/>
      <c r="WN363"/>
      <c r="WO363"/>
      <c r="WP363"/>
      <c r="WQ363"/>
      <c r="WR363"/>
      <c r="WS363"/>
      <c r="WT363"/>
      <c r="WU363"/>
      <c r="WV363"/>
      <c r="WW363"/>
      <c r="WX363"/>
      <c r="WY363"/>
      <c r="WZ363"/>
      <c r="XA363"/>
      <c r="XB363"/>
      <c r="XC363"/>
      <c r="XD363"/>
      <c r="XE363"/>
      <c r="XF363"/>
      <c r="XG363"/>
      <c r="XH363"/>
      <c r="XI363"/>
      <c r="XJ363"/>
      <c r="XK363"/>
      <c r="XL363"/>
      <c r="XM363"/>
      <c r="XN363"/>
      <c r="XO363"/>
      <c r="XP363"/>
      <c r="XQ363"/>
      <c r="XR363"/>
      <c r="XS363"/>
      <c r="XT363"/>
      <c r="XU363"/>
      <c r="XV363"/>
      <c r="XW363"/>
      <c r="XX363"/>
      <c r="XY363"/>
      <c r="XZ363"/>
      <c r="YA363"/>
      <c r="YB363"/>
      <c r="YC363"/>
      <c r="YD363"/>
      <c r="YE363"/>
      <c r="YF363"/>
      <c r="YG363"/>
      <c r="YH363"/>
      <c r="YI363"/>
      <c r="YJ363"/>
      <c r="YK363"/>
      <c r="YL363"/>
      <c r="YM363"/>
      <c r="YN363"/>
      <c r="YO363"/>
      <c r="YP363"/>
      <c r="YQ363"/>
      <c r="YR363"/>
      <c r="YS363"/>
      <c r="YT363"/>
      <c r="YU363"/>
      <c r="YV363"/>
      <c r="YW363"/>
      <c r="YX363"/>
      <c r="YY363"/>
      <c r="YZ363"/>
      <c r="ZA363"/>
      <c r="ZB363"/>
      <c r="ZC363"/>
      <c r="ZD363"/>
      <c r="ZE363"/>
      <c r="ZF363"/>
      <c r="ZG363"/>
      <c r="ZH363"/>
      <c r="ZI363"/>
      <c r="ZJ363"/>
      <c r="ZK363"/>
      <c r="ZL363"/>
      <c r="ZM363"/>
      <c r="ZN363"/>
      <c r="ZO363"/>
      <c r="ZP363"/>
      <c r="ZQ363"/>
      <c r="ZR363"/>
      <c r="ZS363"/>
      <c r="ZT363"/>
      <c r="ZU363"/>
      <c r="ZV363"/>
      <c r="ZW363"/>
      <c r="ZX363"/>
      <c r="ZY363"/>
      <c r="ZZ363" s="52"/>
      <c r="AAA363" s="192"/>
      <c r="AAB363"/>
      <c r="AAC363"/>
      <c r="AAD363" s="90"/>
      <c r="AAE363" s="519" t="s">
        <v>22</v>
      </c>
      <c r="AAF363" s="190" t="s">
        <v>52</v>
      </c>
      <c r="AAG363" s="90"/>
      <c r="AAH363" s="90"/>
      <c r="AAI363" s="72"/>
      <c r="AAJ363" s="81"/>
      <c r="AAK363" s="71"/>
      <c r="AAL363" s="90"/>
    </row>
    <row r="364" spans="1:715" s="23" customFormat="1" ht="14.25" customHeight="1">
      <c r="A364" s="171"/>
      <c r="B364" s="141" t="s">
        <v>0</v>
      </c>
      <c r="C364" s="100" t="s">
        <v>0</v>
      </c>
      <c r="D364" s="237"/>
      <c r="E364" s="848" t="s">
        <v>225</v>
      </c>
      <c r="F364" s="848"/>
      <c r="G364" s="848" t="s">
        <v>12</v>
      </c>
      <c r="H364" s="848"/>
      <c r="I364" s="244"/>
      <c r="J364" s="195"/>
      <c r="K364" s="47"/>
      <c r="L364" s="47"/>
      <c r="M364" s="47"/>
      <c r="N364" s="47"/>
      <c r="O364" s="47"/>
      <c r="P364" s="47"/>
      <c r="Q364" s="47"/>
      <c r="R364" s="47"/>
      <c r="S364" s="47"/>
      <c r="T364" s="47"/>
      <c r="U364" s="47"/>
      <c r="V364" s="47"/>
      <c r="W364" s="47"/>
      <c r="X364" s="47"/>
      <c r="Y364" s="47"/>
      <c r="Z364" s="47"/>
      <c r="AA364" s="47"/>
      <c r="AB364" s="47"/>
      <c r="AC364" s="47"/>
      <c r="AD364" s="47"/>
      <c r="AE364" s="47"/>
      <c r="AF364" s="47"/>
      <c r="AG364" s="47"/>
      <c r="AH364" s="47"/>
      <c r="AI364" s="47"/>
      <c r="AJ364" s="47"/>
      <c r="AK364" s="47"/>
      <c r="AL364" s="47"/>
      <c r="AM364" s="47"/>
      <c r="AN364" s="47"/>
      <c r="AO364" s="47"/>
      <c r="AP364" s="47"/>
      <c r="AQ364" s="47"/>
      <c r="AR364" s="47"/>
      <c r="AS364" s="47"/>
      <c r="AT364" s="47"/>
      <c r="AU364" s="47"/>
      <c r="AV364" s="47"/>
      <c r="AW364" s="47"/>
      <c r="AX364" s="47"/>
      <c r="AY364" s="47"/>
      <c r="AZ364" s="47"/>
      <c r="BA364" s="47"/>
      <c r="BB364" s="47"/>
      <c r="BC364" s="47"/>
      <c r="BD364" s="47"/>
      <c r="BE364" s="47"/>
      <c r="BF364" s="47"/>
      <c r="BG364" s="47"/>
      <c r="BH364" s="47"/>
      <c r="BI364" s="47"/>
      <c r="BJ364" s="47"/>
      <c r="BK364" s="47"/>
      <c r="BL364" s="47"/>
      <c r="BM364" s="47"/>
      <c r="BN364" s="47"/>
      <c r="BO364" s="47"/>
      <c r="BP364" s="47"/>
      <c r="BQ364" s="47"/>
      <c r="BR364" s="47"/>
      <c r="BS364" s="47"/>
      <c r="BT364" s="47"/>
      <c r="BU364" s="47"/>
      <c r="BV364" s="47"/>
      <c r="BW364" s="47"/>
      <c r="BX364" s="47"/>
      <c r="BY364" s="47"/>
      <c r="BZ364" s="47"/>
      <c r="CA364" s="47"/>
      <c r="CB364" s="47"/>
      <c r="CC364" s="47"/>
      <c r="CD364" s="47"/>
      <c r="CE364" s="47"/>
      <c r="CF364" s="47"/>
      <c r="CG364" s="47"/>
      <c r="CH364" s="47"/>
      <c r="CI364" s="47"/>
      <c r="CJ364" s="47"/>
      <c r="CK364" s="47"/>
      <c r="CL364" s="47"/>
      <c r="CM364" s="47"/>
      <c r="CN364" s="47"/>
      <c r="CO364" s="47"/>
      <c r="CP364" s="47"/>
      <c r="CQ364" s="47"/>
      <c r="CR364" s="47"/>
      <c r="CS364" s="47"/>
      <c r="CT364" s="47"/>
      <c r="CU364" s="47"/>
      <c r="CV364" s="47"/>
      <c r="CW364" s="47"/>
      <c r="CX364" s="47"/>
      <c r="CY364" s="47"/>
      <c r="CZ364" s="47"/>
      <c r="DA364" s="47"/>
      <c r="DB364" s="47"/>
      <c r="DC364" s="47"/>
      <c r="DD364" s="47"/>
      <c r="DE364" s="47"/>
      <c r="DF364" s="47"/>
      <c r="DG364" s="47"/>
      <c r="DH364" s="47"/>
      <c r="DI364" s="47"/>
      <c r="DJ364" s="47"/>
      <c r="DK364" s="47"/>
      <c r="DL364" s="47"/>
      <c r="DM364" s="47"/>
      <c r="DN364" s="47"/>
      <c r="DO364" s="47"/>
      <c r="DP364" s="47"/>
      <c r="DQ364"/>
      <c r="DR364"/>
      <c r="DS364"/>
      <c r="DT364"/>
      <c r="DU364"/>
      <c r="DV364"/>
      <c r="DW364"/>
      <c r="DX364"/>
      <c r="DY364"/>
      <c r="DZ364"/>
      <c r="EA364"/>
      <c r="EB364"/>
      <c r="EC364"/>
      <c r="ED364"/>
      <c r="EE364"/>
      <c r="EF364"/>
      <c r="EG364"/>
      <c r="EH364"/>
      <c r="EI364"/>
      <c r="EJ364"/>
      <c r="EK364"/>
      <c r="EL364"/>
      <c r="EM364"/>
      <c r="EN364"/>
      <c r="EO364"/>
      <c r="EP364"/>
      <c r="EQ364"/>
      <c r="ER364"/>
      <c r="ES364"/>
      <c r="ET364"/>
      <c r="EU364"/>
      <c r="EV364"/>
      <c r="EW364"/>
      <c r="EX364"/>
      <c r="EY364"/>
      <c r="EZ364"/>
      <c r="FA364"/>
      <c r="FB364"/>
      <c r="FC364"/>
      <c r="FD364"/>
      <c r="FE364"/>
      <c r="FF364"/>
      <c r="FG364"/>
      <c r="FH364"/>
      <c r="FI364"/>
      <c r="FJ364"/>
      <c r="FK364"/>
      <c r="FL364"/>
      <c r="FM364"/>
      <c r="FN364"/>
      <c r="FO364"/>
      <c r="FP364"/>
      <c r="FQ364"/>
      <c r="FR364"/>
      <c r="FS364"/>
      <c r="FT364"/>
      <c r="FU364"/>
      <c r="FV364"/>
      <c r="FW364"/>
      <c r="FX364"/>
      <c r="FY364"/>
      <c r="FZ364"/>
      <c r="GA364"/>
      <c r="GB364"/>
      <c r="GC364"/>
      <c r="GD364"/>
      <c r="GE364"/>
      <c r="GF364"/>
      <c r="GG364"/>
      <c r="GH364"/>
      <c r="GI364"/>
      <c r="GJ364"/>
      <c r="GK364"/>
      <c r="GL364"/>
      <c r="GM364"/>
      <c r="GN364"/>
      <c r="GO364"/>
      <c r="GP364"/>
      <c r="GQ364"/>
      <c r="GR364"/>
      <c r="GS364"/>
      <c r="GT364"/>
      <c r="GU364"/>
      <c r="GV364"/>
      <c r="GW364"/>
      <c r="GX364"/>
      <c r="GY364"/>
      <c r="GZ364"/>
      <c r="HA364"/>
      <c r="HB364"/>
      <c r="HC364"/>
      <c r="HD364"/>
      <c r="HE364"/>
      <c r="HF364"/>
      <c r="HG364"/>
      <c r="HH364"/>
      <c r="HI364"/>
      <c r="HJ364"/>
      <c r="HK364"/>
      <c r="HL364"/>
      <c r="HM364"/>
      <c r="HN364"/>
      <c r="HO364"/>
      <c r="HP364"/>
      <c r="HQ364"/>
      <c r="HR364"/>
      <c r="HS364"/>
      <c r="HT364"/>
      <c r="HU364"/>
      <c r="HV364"/>
      <c r="HW364"/>
      <c r="HX364"/>
      <c r="HY364"/>
      <c r="HZ364"/>
      <c r="IA364"/>
      <c r="IB364"/>
      <c r="IC364"/>
      <c r="ID364"/>
      <c r="IE364"/>
      <c r="IF364"/>
      <c r="IG364"/>
      <c r="IH364"/>
      <c r="II364"/>
      <c r="IJ364"/>
      <c r="IK364"/>
      <c r="IL364"/>
      <c r="IM364"/>
      <c r="IN364"/>
      <c r="IO364"/>
      <c r="IP364"/>
      <c r="IQ364"/>
      <c r="IR364"/>
      <c r="IS364"/>
      <c r="IT364"/>
      <c r="IU364"/>
      <c r="IV364"/>
      <c r="IW364"/>
      <c r="IX364"/>
      <c r="IY364"/>
      <c r="IZ364"/>
      <c r="JA364"/>
      <c r="JB364"/>
      <c r="JC364"/>
      <c r="JD364"/>
      <c r="JE364"/>
      <c r="JF364"/>
      <c r="JG364"/>
      <c r="JH364"/>
      <c r="JI364"/>
      <c r="JJ364"/>
      <c r="JK364"/>
      <c r="JL364"/>
      <c r="JM364"/>
      <c r="JN364"/>
      <c r="JO364"/>
      <c r="JP364"/>
      <c r="JQ364"/>
      <c r="JR364"/>
      <c r="JS364"/>
      <c r="JT364"/>
      <c r="JU364"/>
      <c r="JV364"/>
      <c r="JW364"/>
      <c r="JX364"/>
      <c r="JY364"/>
      <c r="JZ364"/>
      <c r="KA364"/>
      <c r="KB364"/>
      <c r="KC364"/>
      <c r="KD364"/>
      <c r="KE364"/>
      <c r="KF364"/>
      <c r="KG364"/>
      <c r="KH364"/>
      <c r="KI364"/>
      <c r="KJ364"/>
      <c r="KK364"/>
      <c r="KL364"/>
      <c r="KM364"/>
      <c r="KN364"/>
      <c r="KO364"/>
      <c r="KP364"/>
      <c r="KQ364"/>
      <c r="KR364"/>
      <c r="KS364"/>
      <c r="KT364"/>
      <c r="KU364"/>
      <c r="KV364"/>
      <c r="KW364"/>
      <c r="KX364"/>
      <c r="KY364"/>
      <c r="KZ364"/>
      <c r="LA364"/>
      <c r="LB364"/>
      <c r="LC364"/>
      <c r="LD364"/>
      <c r="LE364"/>
      <c r="LF364"/>
      <c r="LG364"/>
      <c r="LH364"/>
      <c r="LI364"/>
      <c r="LJ364"/>
      <c r="LK364"/>
      <c r="LL364"/>
      <c r="LM364"/>
      <c r="LN364"/>
      <c r="LO364"/>
      <c r="LP364"/>
      <c r="LQ364"/>
      <c r="LR364"/>
      <c r="LS364"/>
      <c r="LT364"/>
      <c r="LU364"/>
      <c r="LV364"/>
      <c r="LW364"/>
      <c r="LX364"/>
      <c r="LY364"/>
      <c r="LZ364"/>
      <c r="MA364"/>
      <c r="MB364"/>
      <c r="MC364"/>
      <c r="MD364"/>
      <c r="ME364"/>
      <c r="MF364"/>
      <c r="MG364"/>
      <c r="MH364"/>
      <c r="MI364"/>
      <c r="MJ364"/>
      <c r="MK364"/>
      <c r="ML364"/>
      <c r="MM364"/>
      <c r="MN364"/>
      <c r="MO364"/>
      <c r="MP364"/>
      <c r="MQ364"/>
      <c r="MR364"/>
      <c r="MS364"/>
      <c r="MT364"/>
      <c r="MU364"/>
      <c r="MV364"/>
      <c r="MW364"/>
      <c r="MX364"/>
      <c r="MY364"/>
      <c r="MZ364"/>
      <c r="NA364"/>
      <c r="NB364"/>
      <c r="NC364"/>
      <c r="ND364"/>
      <c r="NE364"/>
      <c r="NF364"/>
      <c r="NG364"/>
      <c r="NH364"/>
      <c r="NI364"/>
      <c r="NJ364"/>
      <c r="NK364"/>
      <c r="NL364"/>
      <c r="NM364"/>
      <c r="NN364"/>
      <c r="NO364"/>
      <c r="NP364"/>
      <c r="NQ364"/>
      <c r="NR364"/>
      <c r="NS364"/>
      <c r="NT364"/>
      <c r="NU364"/>
      <c r="NV364"/>
      <c r="NW364"/>
      <c r="NX364"/>
      <c r="NY364"/>
      <c r="NZ364"/>
      <c r="OA364"/>
      <c r="OB364"/>
      <c r="OC364"/>
      <c r="OD364"/>
      <c r="OE364"/>
      <c r="OF364"/>
      <c r="OG364"/>
      <c r="OH364"/>
      <c r="OI364"/>
      <c r="OJ364"/>
      <c r="OK364"/>
      <c r="OL364"/>
      <c r="OM364"/>
      <c r="ON364"/>
      <c r="OO364"/>
      <c r="OP364"/>
      <c r="OQ364"/>
      <c r="OR364"/>
      <c r="OS364"/>
      <c r="OT364"/>
      <c r="OU364"/>
      <c r="OV364"/>
      <c r="OW364"/>
      <c r="OX364"/>
      <c r="OY364"/>
      <c r="OZ364"/>
      <c r="PA364"/>
      <c r="PB364"/>
      <c r="PC364"/>
      <c r="PD364"/>
      <c r="PE364"/>
      <c r="PF364"/>
      <c r="PG364"/>
      <c r="PH364"/>
      <c r="PI364"/>
      <c r="PJ364"/>
      <c r="PK364"/>
      <c r="PL364"/>
      <c r="PM364"/>
      <c r="PN364"/>
      <c r="PO364"/>
      <c r="PP364"/>
      <c r="PQ364"/>
      <c r="PR364"/>
      <c r="PS364"/>
      <c r="PT364"/>
      <c r="PU364"/>
      <c r="PV364"/>
      <c r="PW364"/>
      <c r="PX364"/>
      <c r="PY364"/>
      <c r="PZ364"/>
      <c r="QA364"/>
      <c r="QB364"/>
      <c r="QC364"/>
      <c r="QD364"/>
      <c r="QE364"/>
      <c r="QF364"/>
      <c r="QG364"/>
      <c r="QH364"/>
      <c r="QI364"/>
      <c r="QJ364"/>
      <c r="QK364"/>
      <c r="QL364"/>
      <c r="QM364"/>
      <c r="QN364"/>
      <c r="QO364"/>
      <c r="QP364"/>
      <c r="QQ364"/>
      <c r="QR364"/>
      <c r="QS364"/>
      <c r="QT364"/>
      <c r="QU364"/>
      <c r="QV364"/>
      <c r="QW364"/>
      <c r="QX364"/>
      <c r="QY364"/>
      <c r="QZ364"/>
      <c r="RA364"/>
      <c r="RB364"/>
      <c r="RC364"/>
      <c r="RD364"/>
      <c r="RE364"/>
      <c r="RF364"/>
      <c r="RG364"/>
      <c r="RH364"/>
      <c r="RI364"/>
      <c r="RJ364"/>
      <c r="RK364"/>
      <c r="RL364"/>
      <c r="RM364"/>
      <c r="RN364"/>
      <c r="RO364"/>
      <c r="RP364"/>
      <c r="RQ364"/>
      <c r="RR364"/>
      <c r="RS364"/>
      <c r="RT364"/>
      <c r="RU364"/>
      <c r="RV364"/>
      <c r="RW364"/>
      <c r="RX364"/>
      <c r="RY364"/>
      <c r="RZ364"/>
      <c r="SA364"/>
      <c r="SB364"/>
      <c r="SC364"/>
      <c r="SD364"/>
      <c r="SE364"/>
      <c r="SF364"/>
      <c r="SG364"/>
      <c r="SH364"/>
      <c r="SI364"/>
      <c r="SJ364"/>
      <c r="SK364"/>
      <c r="SL364"/>
      <c r="SM364"/>
      <c r="SN364"/>
      <c r="SO364"/>
      <c r="SP364"/>
      <c r="SQ364"/>
      <c r="SR364"/>
      <c r="SS364"/>
      <c r="ST364"/>
      <c r="SU364"/>
      <c r="SV364"/>
      <c r="SW364"/>
      <c r="SX364"/>
      <c r="SY364"/>
      <c r="SZ364"/>
      <c r="TA364"/>
      <c r="TB364"/>
      <c r="TC364"/>
      <c r="TD364"/>
      <c r="TE364"/>
      <c r="TF364"/>
      <c r="TG364"/>
      <c r="TH364"/>
      <c r="TI364"/>
      <c r="TJ364"/>
      <c r="TK364"/>
      <c r="TL364"/>
      <c r="TM364"/>
      <c r="TN364"/>
      <c r="TO364"/>
      <c r="TP364"/>
      <c r="TQ364"/>
      <c r="TR364"/>
      <c r="TS364"/>
      <c r="TT364"/>
      <c r="TU364"/>
      <c r="TV364"/>
      <c r="TW364"/>
      <c r="TX364"/>
      <c r="TY364"/>
      <c r="TZ364"/>
      <c r="UA364"/>
      <c r="UB364"/>
      <c r="UC364"/>
      <c r="UD364"/>
      <c r="UE364"/>
      <c r="UF364"/>
      <c r="UG364"/>
      <c r="UH364"/>
      <c r="UI364"/>
      <c r="UJ364"/>
      <c r="UK364"/>
      <c r="UL364"/>
      <c r="UM364"/>
      <c r="UN364"/>
      <c r="UO364"/>
      <c r="UP364"/>
      <c r="UQ364"/>
      <c r="UR364"/>
      <c r="US364"/>
      <c r="UT364"/>
      <c r="UU364"/>
      <c r="UV364"/>
      <c r="UW364"/>
      <c r="UX364"/>
      <c r="UY364"/>
      <c r="UZ364"/>
      <c r="VA364"/>
      <c r="VB364"/>
      <c r="VC364"/>
      <c r="VD364"/>
      <c r="VE364"/>
      <c r="VF364"/>
      <c r="VG364"/>
      <c r="VH364"/>
      <c r="VI364"/>
      <c r="VJ364"/>
      <c r="VK364"/>
      <c r="VL364"/>
      <c r="VM364"/>
      <c r="VN364"/>
      <c r="VO364"/>
      <c r="VP364"/>
      <c r="VQ364"/>
      <c r="VR364"/>
      <c r="VS364"/>
      <c r="VT364"/>
      <c r="VU364"/>
      <c r="VV364"/>
      <c r="VW364"/>
      <c r="VX364"/>
      <c r="VY364"/>
      <c r="VZ364"/>
      <c r="WA364"/>
      <c r="WB364"/>
      <c r="WC364"/>
      <c r="WD364"/>
      <c r="WE364"/>
      <c r="WF364"/>
      <c r="WG364"/>
      <c r="WH364"/>
      <c r="WI364"/>
      <c r="WJ364"/>
      <c r="WK364"/>
      <c r="WL364"/>
      <c r="WM364"/>
      <c r="WN364"/>
      <c r="WO364"/>
      <c r="WP364"/>
      <c r="WQ364"/>
      <c r="WR364"/>
      <c r="WS364"/>
      <c r="WT364"/>
      <c r="WU364"/>
      <c r="WV364"/>
      <c r="WW364"/>
      <c r="WX364"/>
      <c r="WY364"/>
      <c r="WZ364"/>
      <c r="XA364"/>
      <c r="XB364"/>
      <c r="XC364"/>
      <c r="XD364"/>
      <c r="XE364"/>
      <c r="XF364"/>
      <c r="XG364"/>
      <c r="XH364"/>
      <c r="XI364"/>
      <c r="XJ364"/>
      <c r="XK364"/>
      <c r="XL364"/>
      <c r="XM364"/>
      <c r="XN364"/>
      <c r="XO364"/>
      <c r="XP364"/>
      <c r="XQ364"/>
      <c r="XR364"/>
      <c r="XS364"/>
      <c r="XT364"/>
      <c r="XU364"/>
      <c r="XV364"/>
      <c r="XW364"/>
      <c r="XX364"/>
      <c r="XY364"/>
      <c r="XZ364"/>
      <c r="YA364"/>
      <c r="YB364"/>
      <c r="YC364"/>
      <c r="YD364"/>
      <c r="YE364"/>
      <c r="YF364"/>
      <c r="YG364"/>
      <c r="YH364"/>
      <c r="YI364"/>
      <c r="YJ364"/>
      <c r="YK364"/>
      <c r="YL364"/>
      <c r="YM364"/>
      <c r="YN364"/>
      <c r="YO364"/>
      <c r="YP364"/>
      <c r="YQ364"/>
      <c r="YR364"/>
      <c r="YS364"/>
      <c r="YT364"/>
      <c r="YU364"/>
      <c r="YV364"/>
      <c r="YW364"/>
      <c r="YX364"/>
      <c r="YY364"/>
      <c r="YZ364"/>
      <c r="ZA364"/>
      <c r="ZB364"/>
      <c r="ZC364"/>
      <c r="ZD364"/>
      <c r="ZE364"/>
      <c r="ZF364"/>
      <c r="ZG364"/>
      <c r="ZH364"/>
      <c r="ZI364"/>
      <c r="ZJ364"/>
      <c r="ZK364"/>
      <c r="ZL364"/>
      <c r="ZM364"/>
      <c r="ZN364"/>
      <c r="ZO364"/>
      <c r="ZP364"/>
      <c r="ZQ364"/>
      <c r="ZR364"/>
      <c r="ZS364"/>
      <c r="ZT364"/>
      <c r="ZU364"/>
      <c r="ZV364"/>
      <c r="ZW364"/>
      <c r="ZX364"/>
      <c r="ZY364"/>
      <c r="ZZ364" s="52"/>
      <c r="AAA364" s="192"/>
      <c r="AAD364" s="90"/>
      <c r="AAE364" s="519" t="s">
        <v>63</v>
      </c>
      <c r="AAF364" s="190" t="s">
        <v>52</v>
      </c>
      <c r="AAG364" s="90"/>
      <c r="AAH364" s="90"/>
      <c r="AAI364" s="72"/>
      <c r="AAJ364" s="81"/>
      <c r="AAK364" s="71"/>
      <c r="AAL364" s="90"/>
    </row>
    <row r="365" spans="1:715" s="552" customFormat="1" ht="24" customHeight="1">
      <c r="A365" s="545"/>
      <c r="B365" s="686" t="str">
        <f>S.General.RulemakingTitle</f>
        <v>Incorporate Lane Regional Air Protection Agency Rules into State Implementation Plan</v>
      </c>
      <c r="C365" s="547" t="s">
        <v>0</v>
      </c>
      <c r="D365" s="547"/>
      <c r="E365" s="559" t="s">
        <v>228</v>
      </c>
      <c r="F365" s="560" t="s">
        <v>226</v>
      </c>
      <c r="G365" s="548" t="s">
        <v>61</v>
      </c>
      <c r="H365" s="548" t="s">
        <v>227</v>
      </c>
      <c r="I365" s="549"/>
      <c r="J365" s="550"/>
      <c r="K365" s="551"/>
      <c r="L365" s="551"/>
      <c r="M365" s="551"/>
      <c r="N365" s="551"/>
      <c r="O365" s="551"/>
      <c r="P365" s="551"/>
      <c r="Q365" s="551"/>
      <c r="R365" s="551"/>
      <c r="S365" s="551"/>
      <c r="T365" s="551"/>
      <c r="U365" s="551"/>
      <c r="V365" s="551"/>
      <c r="W365" s="551"/>
      <c r="X365" s="551"/>
      <c r="Y365" s="551"/>
      <c r="Z365" s="551"/>
      <c r="AA365" s="551"/>
      <c r="AB365" s="551"/>
      <c r="AC365" s="551"/>
      <c r="AD365" s="551"/>
      <c r="AE365" s="551"/>
      <c r="AF365" s="551"/>
      <c r="AG365" s="551"/>
      <c r="AH365" s="551"/>
      <c r="AI365" s="551"/>
      <c r="AJ365" s="551"/>
      <c r="AK365" s="551"/>
      <c r="AL365" s="551"/>
      <c r="AM365" s="551"/>
      <c r="AN365" s="551"/>
      <c r="AO365" s="551"/>
      <c r="AP365" s="551"/>
      <c r="AQ365" s="551"/>
      <c r="AR365" s="551"/>
      <c r="AS365" s="551"/>
      <c r="AT365" s="551"/>
      <c r="AU365" s="551"/>
      <c r="AV365" s="551"/>
      <c r="AW365" s="551"/>
      <c r="AX365" s="551"/>
      <c r="AY365" s="551"/>
      <c r="AZ365" s="551"/>
      <c r="BA365" s="551"/>
      <c r="BB365" s="551"/>
      <c r="BC365" s="551"/>
      <c r="BD365" s="551"/>
      <c r="BE365" s="551"/>
      <c r="BF365" s="551"/>
      <c r="BG365" s="551"/>
      <c r="BH365" s="551"/>
      <c r="BI365" s="551"/>
      <c r="BJ365" s="551"/>
      <c r="BK365" s="551"/>
      <c r="BL365" s="551"/>
      <c r="BM365" s="551"/>
      <c r="BN365" s="551"/>
      <c r="BO365" s="551"/>
      <c r="BP365" s="551"/>
      <c r="BQ365" s="551"/>
      <c r="BR365" s="551"/>
      <c r="BS365" s="551"/>
      <c r="BT365" s="551"/>
      <c r="BU365" s="551"/>
      <c r="BV365" s="551"/>
      <c r="BW365" s="551"/>
      <c r="BX365" s="551"/>
      <c r="BY365" s="551"/>
      <c r="BZ365" s="551"/>
      <c r="CA365" s="551"/>
      <c r="CB365" s="551"/>
      <c r="CC365" s="551"/>
      <c r="CD365" s="551"/>
      <c r="CE365" s="551"/>
      <c r="CF365" s="551"/>
      <c r="CG365" s="551"/>
      <c r="CH365" s="551"/>
      <c r="CI365" s="551"/>
      <c r="CJ365" s="551"/>
      <c r="CK365" s="551"/>
      <c r="CL365" s="551"/>
      <c r="CM365" s="551"/>
      <c r="CN365" s="551"/>
      <c r="CO365" s="551"/>
      <c r="CP365" s="551"/>
      <c r="CQ365" s="551"/>
      <c r="CR365" s="551"/>
      <c r="CS365" s="551"/>
      <c r="CT365" s="551"/>
      <c r="CU365" s="551"/>
      <c r="CV365" s="551"/>
      <c r="CW365" s="551"/>
      <c r="CX365" s="551"/>
      <c r="CY365" s="551"/>
      <c r="CZ365" s="551"/>
      <c r="DA365" s="551"/>
      <c r="DB365" s="551"/>
      <c r="DC365" s="551"/>
      <c r="DD365" s="551"/>
      <c r="DE365" s="551"/>
      <c r="DF365" s="551"/>
      <c r="DG365" s="551"/>
      <c r="DH365" s="551"/>
      <c r="DI365" s="551"/>
      <c r="DJ365" s="551"/>
      <c r="DK365" s="551"/>
      <c r="DL365" s="551"/>
      <c r="DM365" s="551"/>
      <c r="DN365" s="551"/>
      <c r="DO365" s="551"/>
      <c r="DP365" s="551"/>
      <c r="DQ365"/>
      <c r="DR365"/>
      <c r="DS365"/>
      <c r="DT365"/>
      <c r="DU365"/>
      <c r="DV365"/>
      <c r="DW365"/>
      <c r="DX365"/>
      <c r="DY365"/>
      <c r="DZ365"/>
      <c r="EA365"/>
      <c r="EB365"/>
      <c r="EC365"/>
      <c r="ED365"/>
      <c r="EE365"/>
      <c r="EF365"/>
      <c r="EG365"/>
      <c r="EH365"/>
      <c r="EI365"/>
      <c r="EJ365"/>
      <c r="EK365"/>
      <c r="EL365"/>
      <c r="EM365"/>
      <c r="EN365"/>
      <c r="EO365"/>
      <c r="EP365"/>
      <c r="EQ365"/>
      <c r="ER365"/>
      <c r="ES365"/>
      <c r="ET365"/>
      <c r="EU365"/>
      <c r="EV365"/>
      <c r="EW365"/>
      <c r="EX365"/>
      <c r="EY365"/>
      <c r="EZ365"/>
      <c r="FA365"/>
      <c r="FB365"/>
      <c r="FC365"/>
      <c r="FD365"/>
      <c r="FE365"/>
      <c r="FF365"/>
      <c r="FG365"/>
      <c r="FH365"/>
      <c r="FI365"/>
      <c r="FJ365"/>
      <c r="FK365"/>
      <c r="FL365"/>
      <c r="FM365"/>
      <c r="FN365"/>
      <c r="FO365"/>
      <c r="FP365"/>
      <c r="FQ365"/>
      <c r="FR365"/>
      <c r="FS365"/>
      <c r="FT365"/>
      <c r="FU365"/>
      <c r="FV365"/>
      <c r="FW365"/>
      <c r="FX365"/>
      <c r="FY365"/>
      <c r="FZ365"/>
      <c r="GA365"/>
      <c r="GB365"/>
      <c r="GC365"/>
      <c r="GD365"/>
      <c r="GE365"/>
      <c r="GF365"/>
      <c r="GG365"/>
      <c r="GH365"/>
      <c r="GI365"/>
      <c r="GJ365"/>
      <c r="GK365"/>
      <c r="GL365"/>
      <c r="GM365"/>
      <c r="GN365"/>
      <c r="GO365"/>
      <c r="GP365"/>
      <c r="GQ365"/>
      <c r="GR365"/>
      <c r="GS365"/>
      <c r="GT365"/>
      <c r="GU365"/>
      <c r="GV365"/>
      <c r="GW365"/>
      <c r="GX365"/>
      <c r="GY365"/>
      <c r="GZ365"/>
      <c r="HA365"/>
      <c r="HB365"/>
      <c r="HC365"/>
      <c r="HD365"/>
      <c r="HE365"/>
      <c r="HF365"/>
      <c r="HG365"/>
      <c r="HH365"/>
      <c r="HI365"/>
      <c r="HJ365"/>
      <c r="HK365"/>
      <c r="HL365"/>
      <c r="HM365"/>
      <c r="HN365"/>
      <c r="HO365"/>
      <c r="HP365"/>
      <c r="HQ365"/>
      <c r="HR365"/>
      <c r="HS365"/>
      <c r="HT365"/>
      <c r="HU365"/>
      <c r="HV365"/>
      <c r="HW365"/>
      <c r="HX365"/>
      <c r="HY365"/>
      <c r="HZ365"/>
      <c r="IA365"/>
      <c r="IB365"/>
      <c r="IC365"/>
      <c r="ID365"/>
      <c r="IE365"/>
      <c r="IF365"/>
      <c r="IG365"/>
      <c r="IH365"/>
      <c r="II365"/>
      <c r="IJ365"/>
      <c r="IK365"/>
      <c r="IL365"/>
      <c r="IM365"/>
      <c r="IN365"/>
      <c r="IO365"/>
      <c r="IP365"/>
      <c r="IQ365"/>
      <c r="IR365"/>
      <c r="IS365"/>
      <c r="IT365"/>
      <c r="IU365"/>
      <c r="IV365"/>
      <c r="IW365"/>
      <c r="IX365"/>
      <c r="IY365"/>
      <c r="IZ365"/>
      <c r="JA365"/>
      <c r="JB365"/>
      <c r="JC365"/>
      <c r="JD365"/>
      <c r="JE365"/>
      <c r="JF365"/>
      <c r="JG365"/>
      <c r="JH365"/>
      <c r="JI365"/>
      <c r="JJ365"/>
      <c r="JK365"/>
      <c r="JL365"/>
      <c r="JM365"/>
      <c r="JN365"/>
      <c r="JO365"/>
      <c r="JP365"/>
      <c r="JQ365"/>
      <c r="JR365"/>
      <c r="JS365"/>
      <c r="JT365"/>
      <c r="JU365"/>
      <c r="JV365"/>
      <c r="JW365"/>
      <c r="JX365"/>
      <c r="JY365"/>
      <c r="JZ365"/>
      <c r="KA365"/>
      <c r="KB365"/>
      <c r="KC365"/>
      <c r="KD365"/>
      <c r="KE365"/>
      <c r="KF365"/>
      <c r="KG365"/>
      <c r="KH365"/>
      <c r="KI365"/>
      <c r="KJ365"/>
      <c r="KK365"/>
      <c r="KL365"/>
      <c r="KM365"/>
      <c r="KN365"/>
      <c r="KO365"/>
      <c r="KP365"/>
      <c r="KQ365"/>
      <c r="KR365"/>
      <c r="KS365"/>
      <c r="KT365"/>
      <c r="KU365"/>
      <c r="KV365"/>
      <c r="KW365"/>
      <c r="KX365"/>
      <c r="KY365"/>
      <c r="KZ365"/>
      <c r="LA365"/>
      <c r="LB365"/>
      <c r="LC365"/>
      <c r="LD365"/>
      <c r="LE365"/>
      <c r="LF365"/>
      <c r="LG365"/>
      <c r="LH365"/>
      <c r="LI365"/>
      <c r="LJ365"/>
      <c r="LK365"/>
      <c r="LL365"/>
      <c r="LM365"/>
      <c r="LN365"/>
      <c r="LO365"/>
      <c r="LP365"/>
      <c r="LQ365"/>
      <c r="LR365"/>
      <c r="LS365"/>
      <c r="LT365"/>
      <c r="LU365"/>
      <c r="LV365"/>
      <c r="LW365"/>
      <c r="LX365"/>
      <c r="LY365"/>
      <c r="LZ365"/>
      <c r="MA365"/>
      <c r="MB365"/>
      <c r="MC365"/>
      <c r="MD365"/>
      <c r="ME365"/>
      <c r="MF365"/>
      <c r="MG365"/>
      <c r="MH365"/>
      <c r="MI365"/>
      <c r="MJ365"/>
      <c r="MK365"/>
      <c r="ML365"/>
      <c r="MM365"/>
      <c r="MN365"/>
      <c r="MO365"/>
      <c r="MP365"/>
      <c r="MQ365"/>
      <c r="MR365"/>
      <c r="MS365"/>
      <c r="MT365"/>
      <c r="MU365"/>
      <c r="MV365"/>
      <c r="MW365"/>
      <c r="MX365"/>
      <c r="MY365"/>
      <c r="MZ365"/>
      <c r="NA365"/>
      <c r="NB365"/>
      <c r="NC365"/>
      <c r="ND365"/>
      <c r="NE365"/>
      <c r="NF365"/>
      <c r="NG365"/>
      <c r="NH365"/>
      <c r="NI365"/>
      <c r="NJ365"/>
      <c r="NK365"/>
      <c r="NL365"/>
      <c r="NM365"/>
      <c r="NN365"/>
      <c r="NO365"/>
      <c r="NP365"/>
      <c r="NQ365"/>
      <c r="NR365"/>
      <c r="NS365"/>
      <c r="NT365"/>
      <c r="NU365"/>
      <c r="NV365"/>
      <c r="NW365"/>
      <c r="NX365"/>
      <c r="NY365"/>
      <c r="NZ365"/>
      <c r="OA365"/>
      <c r="OB365"/>
      <c r="OC365"/>
      <c r="OD365"/>
      <c r="OE365"/>
      <c r="OF365"/>
      <c r="OG365"/>
      <c r="OH365"/>
      <c r="OI365"/>
      <c r="OJ365"/>
      <c r="OK365"/>
      <c r="OL365"/>
      <c r="OM365"/>
      <c r="ON365"/>
      <c r="OO365"/>
      <c r="OP365"/>
      <c r="OQ365"/>
      <c r="OR365"/>
      <c r="OS365"/>
      <c r="OT365"/>
      <c r="OU365"/>
      <c r="OV365"/>
      <c r="OW365"/>
      <c r="OX365"/>
      <c r="OY365"/>
      <c r="OZ365"/>
      <c r="PA365"/>
      <c r="PB365"/>
      <c r="PC365"/>
      <c r="PD365"/>
      <c r="PE365"/>
      <c r="PF365"/>
      <c r="PG365"/>
      <c r="PH365"/>
      <c r="PI365"/>
      <c r="PJ365"/>
      <c r="PK365"/>
      <c r="PL365"/>
      <c r="PM365"/>
      <c r="PN365"/>
      <c r="PO365"/>
      <c r="PP365"/>
      <c r="PQ365"/>
      <c r="PR365"/>
      <c r="PS365"/>
      <c r="PT365"/>
      <c r="PU365"/>
      <c r="PV365"/>
      <c r="PW365"/>
      <c r="PX365"/>
      <c r="PY365"/>
      <c r="PZ365"/>
      <c r="QA365"/>
      <c r="QB365"/>
      <c r="QC365"/>
      <c r="QD365"/>
      <c r="QE365"/>
      <c r="QF365"/>
      <c r="QG365"/>
      <c r="QH365"/>
      <c r="QI365"/>
      <c r="QJ365"/>
      <c r="QK365"/>
      <c r="QL365"/>
      <c r="QM365"/>
      <c r="QN365"/>
      <c r="QO365"/>
      <c r="QP365"/>
      <c r="QQ365"/>
      <c r="QR365"/>
      <c r="QS365"/>
      <c r="QT365"/>
      <c r="QU365"/>
      <c r="QV365"/>
      <c r="QW365"/>
      <c r="QX365"/>
      <c r="QY365"/>
      <c r="QZ365"/>
      <c r="RA365"/>
      <c r="RB365"/>
      <c r="RC365"/>
      <c r="RD365"/>
      <c r="RE365"/>
      <c r="RF365"/>
      <c r="RG365"/>
      <c r="RH365"/>
      <c r="RI365"/>
      <c r="RJ365"/>
      <c r="RK365"/>
      <c r="RL365"/>
      <c r="RM365"/>
      <c r="RN365"/>
      <c r="RO365"/>
      <c r="RP365"/>
      <c r="RQ365"/>
      <c r="RR365"/>
      <c r="RS365"/>
      <c r="RT365"/>
      <c r="RU365"/>
      <c r="RV365"/>
      <c r="RW365"/>
      <c r="RX365"/>
      <c r="RY365"/>
      <c r="RZ365"/>
      <c r="SA365"/>
      <c r="SB365"/>
      <c r="SC365"/>
      <c r="SD365"/>
      <c r="SE365"/>
      <c r="SF365"/>
      <c r="SG365"/>
      <c r="SH365"/>
      <c r="SI365"/>
      <c r="SJ365"/>
      <c r="SK365"/>
      <c r="SL365"/>
      <c r="SM365"/>
      <c r="SN365"/>
      <c r="SO365"/>
      <c r="SP365"/>
      <c r="SQ365"/>
      <c r="SR365"/>
      <c r="SS365"/>
      <c r="ST365"/>
      <c r="SU365"/>
      <c r="SV365"/>
      <c r="SW365"/>
      <c r="SX365"/>
      <c r="SY365"/>
      <c r="SZ365"/>
      <c r="TA365"/>
      <c r="TB365"/>
      <c r="TC365"/>
      <c r="TD365"/>
      <c r="TE365"/>
      <c r="TF365"/>
      <c r="TG365"/>
      <c r="TH365"/>
      <c r="TI365"/>
      <c r="TJ365"/>
      <c r="TK365"/>
      <c r="TL365"/>
      <c r="TM365"/>
      <c r="TN365"/>
      <c r="TO365"/>
      <c r="TP365"/>
      <c r="TQ365"/>
      <c r="TR365"/>
      <c r="TS365"/>
      <c r="TT365"/>
      <c r="TU365"/>
      <c r="TV365"/>
      <c r="TW365"/>
      <c r="TX365"/>
      <c r="TY365"/>
      <c r="TZ365"/>
      <c r="UA365"/>
      <c r="UB365"/>
      <c r="UC365"/>
      <c r="UD365"/>
      <c r="UE365"/>
      <c r="UF365"/>
      <c r="UG365"/>
      <c r="UH365"/>
      <c r="UI365"/>
      <c r="UJ365"/>
      <c r="UK365"/>
      <c r="UL365"/>
      <c r="UM365"/>
      <c r="UN365"/>
      <c r="UO365"/>
      <c r="UP365"/>
      <c r="UQ365"/>
      <c r="UR365"/>
      <c r="US365"/>
      <c r="UT365"/>
      <c r="UU365"/>
      <c r="UV365"/>
      <c r="UW365"/>
      <c r="UX365"/>
      <c r="UY365"/>
      <c r="UZ365"/>
      <c r="VA365"/>
      <c r="VB365"/>
      <c r="VC365"/>
      <c r="VD365"/>
      <c r="VE365"/>
      <c r="VF365"/>
      <c r="VG365"/>
      <c r="VH365"/>
      <c r="VI365"/>
      <c r="VJ365"/>
      <c r="VK365"/>
      <c r="VL365"/>
      <c r="VM365"/>
      <c r="VN365"/>
      <c r="VO365"/>
      <c r="VP365"/>
      <c r="VQ365"/>
      <c r="VR365"/>
      <c r="VS365"/>
      <c r="VT365"/>
      <c r="VU365"/>
      <c r="VV365"/>
      <c r="VW365"/>
      <c r="VX365"/>
      <c r="VY365"/>
      <c r="VZ365"/>
      <c r="WA365"/>
      <c r="WB365"/>
      <c r="WC365"/>
      <c r="WD365"/>
      <c r="WE365"/>
      <c r="WF365"/>
      <c r="WG365"/>
      <c r="WH365"/>
      <c r="WI365"/>
      <c r="WJ365"/>
      <c r="WK365"/>
      <c r="WL365"/>
      <c r="WM365"/>
      <c r="WN365"/>
      <c r="WO365"/>
      <c r="WP365"/>
      <c r="WQ365"/>
      <c r="WR365"/>
      <c r="WS365"/>
      <c r="WT365"/>
      <c r="WU365"/>
      <c r="WV365"/>
      <c r="WW365"/>
      <c r="WX365"/>
      <c r="WY365"/>
      <c r="WZ365"/>
      <c r="XA365"/>
      <c r="XB365"/>
      <c r="XC365"/>
      <c r="XD365"/>
      <c r="XE365"/>
      <c r="XF365"/>
      <c r="XG365"/>
      <c r="XH365"/>
      <c r="XI365"/>
      <c r="XJ365"/>
      <c r="XK365"/>
      <c r="XL365"/>
      <c r="XM365"/>
      <c r="XN365"/>
      <c r="XO365"/>
      <c r="XP365"/>
      <c r="XQ365"/>
      <c r="XR365"/>
      <c r="XS365"/>
      <c r="XT365"/>
      <c r="XU365"/>
      <c r="XV365"/>
      <c r="XW365"/>
      <c r="XX365"/>
      <c r="XY365"/>
      <c r="XZ365"/>
      <c r="YA365"/>
      <c r="YB365"/>
      <c r="YC365"/>
      <c r="YD365"/>
      <c r="YE365"/>
      <c r="YF365"/>
      <c r="YG365"/>
      <c r="YH365"/>
      <c r="YI365"/>
      <c r="YJ365"/>
      <c r="YK365"/>
      <c r="YL365"/>
      <c r="YM365"/>
      <c r="YN365"/>
      <c r="YO365"/>
      <c r="YP365"/>
      <c r="YQ365"/>
      <c r="YR365"/>
      <c r="YS365"/>
      <c r="YT365"/>
      <c r="YU365"/>
      <c r="YV365"/>
      <c r="YW365"/>
      <c r="YX365"/>
      <c r="YY365"/>
      <c r="YZ365"/>
      <c r="ZA365"/>
      <c r="ZB365"/>
      <c r="ZC365"/>
      <c r="ZD365"/>
      <c r="ZE365"/>
      <c r="ZF365"/>
      <c r="ZG365"/>
      <c r="ZH365"/>
      <c r="ZI365"/>
      <c r="ZJ365"/>
      <c r="ZK365"/>
      <c r="ZL365"/>
      <c r="ZM365"/>
      <c r="ZN365"/>
      <c r="ZO365"/>
      <c r="ZP365"/>
      <c r="ZQ365"/>
      <c r="ZR365"/>
      <c r="ZS365"/>
      <c r="ZT365"/>
      <c r="ZU365"/>
      <c r="ZV365"/>
      <c r="ZW365"/>
      <c r="ZX365"/>
      <c r="ZY365"/>
      <c r="ZZ365" s="52"/>
      <c r="AAA365" s="770"/>
      <c r="AAD365" s="553"/>
      <c r="AAE365" s="554" t="s">
        <v>63</v>
      </c>
      <c r="AAF365" s="555" t="s">
        <v>52</v>
      </c>
      <c r="AAG365" s="553"/>
      <c r="AAH365" s="553"/>
      <c r="AAI365" s="556"/>
      <c r="AAJ365" s="557"/>
      <c r="AAK365" s="558"/>
      <c r="AAL365" s="553"/>
    </row>
    <row r="366" spans="1:715" ht="18" customHeight="1">
      <c r="A366" s="171"/>
      <c r="B366" s="882" t="s">
        <v>12</v>
      </c>
      <c r="C366" s="882"/>
      <c r="D366" s="882"/>
      <c r="E366" s="882"/>
      <c r="F366" s="260">
        <f>NETWORKDAYS(S.Notice.BANNER.Begin,S.Notice.BANNER.End,S.DDL_DEQClosed)</f>
        <v>73</v>
      </c>
      <c r="G366" s="258">
        <f>AAG366</f>
        <v>41549</v>
      </c>
      <c r="H366" s="142">
        <f>AAH366</f>
        <v>41655</v>
      </c>
      <c r="I366" s="244"/>
      <c r="J366" s="216"/>
      <c r="K366" s="219"/>
      <c r="L366" s="219"/>
      <c r="M366" s="219"/>
      <c r="N366" s="219"/>
      <c r="O366" s="219"/>
      <c r="P366" s="219"/>
      <c r="Q366" s="219"/>
      <c r="R366" s="219"/>
      <c r="S366" s="219"/>
      <c r="T366" s="219"/>
      <c r="U366" s="219"/>
      <c r="V366" s="219"/>
      <c r="W366" s="219"/>
      <c r="X366" s="219"/>
      <c r="Y366" s="219"/>
      <c r="Z366" s="219"/>
      <c r="AA366" s="219"/>
      <c r="AB366" s="219"/>
      <c r="AC366" s="219"/>
      <c r="AD366" s="219"/>
      <c r="AE366" s="219"/>
      <c r="AF366" s="219"/>
      <c r="AG366" s="219"/>
      <c r="AH366" s="219"/>
      <c r="AI366" s="219"/>
      <c r="AJ366" s="219"/>
      <c r="AK366" s="219"/>
      <c r="AL366" s="219"/>
      <c r="AM366" s="219"/>
      <c r="AN366" s="219"/>
      <c r="AO366" s="219"/>
      <c r="AP366" s="219"/>
      <c r="AQ366" s="219"/>
      <c r="AR366" s="219"/>
      <c r="AS366" s="219"/>
      <c r="AT366" s="219"/>
      <c r="AU366" s="219"/>
      <c r="AV366" s="219"/>
      <c r="AW366" s="219"/>
      <c r="AX366" s="219"/>
      <c r="AY366" s="219"/>
      <c r="AZ366" s="219"/>
      <c r="BA366" s="219"/>
      <c r="BB366" s="219"/>
      <c r="BC366" s="219"/>
      <c r="BD366" s="219"/>
      <c r="BE366" s="219"/>
      <c r="BF366" s="219"/>
      <c r="BG366" s="219"/>
      <c r="BH366" s="219"/>
      <c r="BI366" s="219"/>
      <c r="BJ366" s="219"/>
      <c r="BK366" s="219"/>
      <c r="BL366" s="219"/>
      <c r="BM366" s="219"/>
      <c r="BN366" s="219"/>
      <c r="BO366" s="219"/>
      <c r="BP366" s="219"/>
      <c r="BQ366" s="219"/>
      <c r="BR366" s="219"/>
      <c r="BS366" s="219"/>
      <c r="BT366" s="219"/>
      <c r="BU366" s="219"/>
      <c r="BV366" s="219"/>
      <c r="BW366" s="219"/>
      <c r="BX366" s="219"/>
      <c r="BY366" s="219"/>
      <c r="BZ366" s="219"/>
      <c r="CA366" s="219"/>
      <c r="CB366" s="219"/>
      <c r="CC366" s="219"/>
      <c r="CD366" s="219"/>
      <c r="CE366" s="219"/>
      <c r="CF366" s="219"/>
      <c r="CG366" s="219"/>
      <c r="CH366" s="219"/>
      <c r="CI366" s="219"/>
      <c r="CJ366" s="219"/>
      <c r="CK366" s="219"/>
      <c r="CL366" s="219"/>
      <c r="CM366" s="219"/>
      <c r="CN366" s="219"/>
      <c r="CO366" s="219"/>
      <c r="CP366" s="219"/>
      <c r="CQ366" s="219"/>
      <c r="CR366" s="219"/>
      <c r="CS366" s="219"/>
      <c r="CT366" s="219"/>
      <c r="CU366" s="219"/>
      <c r="CV366" s="219"/>
      <c r="CW366" s="219"/>
      <c r="CX366" s="219"/>
      <c r="CY366" s="219"/>
      <c r="CZ366" s="219"/>
      <c r="DA366" s="219"/>
      <c r="DB366" s="219"/>
      <c r="DC366" s="219"/>
      <c r="DD366" s="219"/>
      <c r="DE366" s="219"/>
      <c r="DF366" s="219"/>
      <c r="DG366" s="219"/>
      <c r="DH366" s="219"/>
      <c r="DI366" s="219"/>
      <c r="DJ366" s="219"/>
      <c r="DK366" s="219"/>
      <c r="DL366" s="219"/>
      <c r="DM366" s="219"/>
      <c r="DN366" s="219"/>
      <c r="DO366" s="219"/>
      <c r="DP366" s="219"/>
      <c r="AAA366" s="192"/>
      <c r="AAD366" s="90"/>
      <c r="AAE366" s="519" t="s">
        <v>63</v>
      </c>
      <c r="AAF366" s="190" t="s">
        <v>52</v>
      </c>
      <c r="AAG366" s="73">
        <f>IF(S.Notice.Involved="N",0,S.Overview.BANNER.Start)</f>
        <v>41549</v>
      </c>
      <c r="AAH366" s="73">
        <f>S.Notice.CloseComment</f>
        <v>41655</v>
      </c>
      <c r="AAI366" s="73">
        <f>MIN(S.Notice.OpenComment,S.Notice.SubmitToSOS)</f>
        <v>41621</v>
      </c>
      <c r="AAJ366" s="72"/>
      <c r="AAK366" s="75"/>
      <c r="AAL366" s="90"/>
      <c r="AAM366"/>
    </row>
    <row r="367" spans="1:715" ht="6" customHeight="1">
      <c r="A367" s="171">
        <v>111</v>
      </c>
      <c r="B367" s="139"/>
      <c r="C367" s="112"/>
      <c r="D367" s="230"/>
      <c r="E367" s="113"/>
      <c r="F367" s="113"/>
      <c r="G367" s="112"/>
      <c r="H367" s="112"/>
      <c r="I367" s="244"/>
      <c r="J367" s="32"/>
      <c r="K367" s="32"/>
      <c r="L367" s="32"/>
      <c r="M367" s="32"/>
      <c r="N367" s="32"/>
      <c r="O367" s="32"/>
      <c r="P367" s="32"/>
      <c r="Q367" s="32"/>
      <c r="R367" s="32"/>
      <c r="S367" s="32"/>
      <c r="T367" s="32"/>
      <c r="U367" s="32"/>
      <c r="V367" s="32"/>
      <c r="W367" s="32"/>
      <c r="X367" s="32"/>
      <c r="Y367" s="32"/>
      <c r="Z367" s="32"/>
      <c r="AA367" s="32"/>
      <c r="AB367" s="32"/>
      <c r="AC367" s="32"/>
      <c r="AD367" s="32"/>
      <c r="AE367" s="32"/>
      <c r="AF367" s="32"/>
      <c r="AG367" s="32"/>
      <c r="AH367" s="32"/>
      <c r="AI367" s="32"/>
      <c r="AJ367" s="32"/>
      <c r="AK367" s="32"/>
      <c r="AL367" s="32"/>
      <c r="AM367" s="32"/>
      <c r="AN367" s="32"/>
      <c r="AO367" s="32"/>
      <c r="AP367" s="32"/>
      <c r="AQ367" s="32"/>
      <c r="AR367" s="32"/>
      <c r="AS367" s="32"/>
      <c r="AT367" s="32"/>
      <c r="AU367" s="32"/>
      <c r="AV367" s="32"/>
      <c r="AW367" s="32"/>
      <c r="AX367" s="32"/>
      <c r="AY367" s="32"/>
      <c r="AZ367" s="32"/>
      <c r="BA367" s="32"/>
      <c r="BB367" s="32"/>
      <c r="BC367" s="32"/>
      <c r="BD367" s="32"/>
      <c r="BE367" s="32"/>
      <c r="BF367" s="32"/>
      <c r="BG367" s="32"/>
      <c r="BH367" s="32"/>
      <c r="BI367" s="32"/>
      <c r="BJ367" s="32"/>
      <c r="BK367" s="32"/>
      <c r="BL367" s="32"/>
      <c r="BM367" s="32"/>
      <c r="BN367" s="32"/>
      <c r="BO367" s="32"/>
      <c r="BP367" s="32"/>
      <c r="BQ367" s="32"/>
      <c r="BR367" s="32"/>
      <c r="BS367" s="32"/>
      <c r="BT367" s="32"/>
      <c r="BU367" s="32"/>
      <c r="BV367" s="32"/>
      <c r="BW367" s="32"/>
      <c r="BX367" s="32"/>
      <c r="BY367" s="32"/>
      <c r="BZ367" s="32"/>
      <c r="CA367" s="32"/>
      <c r="CB367" s="32"/>
      <c r="CC367" s="32"/>
      <c r="CD367" s="32"/>
      <c r="CE367" s="32"/>
      <c r="CF367" s="32"/>
      <c r="CG367" s="32"/>
      <c r="CH367" s="32"/>
      <c r="CI367" s="32"/>
      <c r="CJ367" s="32"/>
      <c r="CK367" s="32"/>
      <c r="CL367" s="32"/>
      <c r="CM367" s="32"/>
      <c r="CN367" s="32"/>
      <c r="CO367" s="32"/>
      <c r="CP367" s="32"/>
      <c r="CQ367" s="32"/>
      <c r="CR367" s="32"/>
      <c r="CS367" s="32"/>
      <c r="CT367" s="32"/>
      <c r="CU367" s="32"/>
      <c r="CV367" s="32"/>
      <c r="CW367" s="32"/>
      <c r="CX367" s="32"/>
      <c r="CY367" s="32"/>
      <c r="CZ367" s="32"/>
      <c r="DA367" s="32"/>
      <c r="DB367" s="32"/>
      <c r="DC367" s="32"/>
      <c r="DD367" s="32"/>
      <c r="DE367" s="32"/>
      <c r="DF367" s="32"/>
      <c r="DG367" s="32"/>
      <c r="DH367" s="32"/>
      <c r="DI367" s="32"/>
      <c r="DJ367" s="32"/>
      <c r="DK367" s="32"/>
      <c r="DL367" s="32"/>
      <c r="DM367" s="32"/>
      <c r="DN367" s="32"/>
      <c r="DO367" s="32"/>
      <c r="DP367" s="32"/>
      <c r="AAA367" s="192"/>
      <c r="AAD367" s="90"/>
      <c r="AAE367" s="519" t="s">
        <v>17</v>
      </c>
      <c r="AAF367" s="190" t="s">
        <v>52</v>
      </c>
      <c r="AAG367" s="60"/>
      <c r="AAH367" s="60"/>
      <c r="AAI367" s="60"/>
      <c r="AAJ367" s="56"/>
      <c r="AAK367" s="56"/>
      <c r="AAL367" s="90"/>
      <c r="AAM367"/>
    </row>
    <row r="368" spans="1:715" s="23" customFormat="1" ht="12.75" customHeight="1">
      <c r="A368" s="171"/>
      <c r="B368" s="798" t="s">
        <v>513</v>
      </c>
      <c r="C368" s="797" t="str">
        <f>HYPERLINK("","i")</f>
        <v>i</v>
      </c>
      <c r="D368" s="231"/>
      <c r="E368" s="97"/>
      <c r="F368" s="97"/>
      <c r="G368" s="96"/>
      <c r="H368" s="96"/>
      <c r="I368" s="244"/>
      <c r="J368" s="32"/>
      <c r="K368" s="32"/>
      <c r="L368" s="32"/>
      <c r="M368" s="32"/>
      <c r="N368" s="32"/>
      <c r="O368" s="32"/>
      <c r="P368" s="32"/>
      <c r="Q368" s="32"/>
      <c r="R368" s="32"/>
      <c r="S368" s="32"/>
      <c r="T368" s="32"/>
      <c r="U368" s="32"/>
      <c r="V368" s="32"/>
      <c r="W368" s="32"/>
      <c r="X368" s="32"/>
      <c r="Y368" s="32"/>
      <c r="Z368" s="32"/>
      <c r="AA368" s="32"/>
      <c r="AB368" s="32"/>
      <c r="AC368" s="32"/>
      <c r="AD368" s="32"/>
      <c r="AE368" s="32"/>
      <c r="AF368" s="32"/>
      <c r="AG368" s="32"/>
      <c r="AH368" s="32"/>
      <c r="AI368" s="32"/>
      <c r="AJ368" s="32"/>
      <c r="AK368" s="32"/>
      <c r="AL368" s="32"/>
      <c r="AM368" s="32"/>
      <c r="AN368" s="32"/>
      <c r="AO368" s="32"/>
      <c r="AP368" s="32"/>
      <c r="AQ368" s="32"/>
      <c r="AR368" s="32"/>
      <c r="AS368" s="32"/>
      <c r="AT368" s="32"/>
      <c r="AU368" s="32"/>
      <c r="AV368" s="32"/>
      <c r="AW368" s="32"/>
      <c r="AX368" s="32"/>
      <c r="AY368" s="32"/>
      <c r="AZ368" s="32"/>
      <c r="BA368" s="32"/>
      <c r="BB368" s="32"/>
      <c r="BC368" s="32"/>
      <c r="BD368" s="32"/>
      <c r="BE368" s="32"/>
      <c r="BF368" s="32"/>
      <c r="BG368" s="32"/>
      <c r="BH368" s="32"/>
      <c r="BI368" s="32"/>
      <c r="BJ368" s="32"/>
      <c r="BK368" s="32"/>
      <c r="BL368" s="32"/>
      <c r="BM368" s="32"/>
      <c r="BN368" s="32"/>
      <c r="BO368" s="32"/>
      <c r="BP368" s="32"/>
      <c r="BQ368" s="32"/>
      <c r="BR368" s="32"/>
      <c r="BS368" s="32"/>
      <c r="BT368" s="32"/>
      <c r="BU368" s="32"/>
      <c r="BV368" s="32"/>
      <c r="BW368" s="32"/>
      <c r="BX368" s="32"/>
      <c r="BY368" s="32"/>
      <c r="BZ368" s="32"/>
      <c r="CA368" s="32"/>
      <c r="CB368" s="32"/>
      <c r="CC368" s="32"/>
      <c r="CD368" s="32"/>
      <c r="CE368" s="32"/>
      <c r="CF368" s="32"/>
      <c r="CG368" s="32"/>
      <c r="CH368" s="32"/>
      <c r="CI368" s="32"/>
      <c r="CJ368" s="32"/>
      <c r="CK368" s="32"/>
      <c r="CL368" s="32"/>
      <c r="CM368" s="32"/>
      <c r="CN368" s="32"/>
      <c r="CO368" s="32"/>
      <c r="CP368" s="32"/>
      <c r="CQ368" s="32"/>
      <c r="CR368" s="32"/>
      <c r="CS368" s="32"/>
      <c r="CT368" s="32"/>
      <c r="CU368" s="32"/>
      <c r="CV368" s="32"/>
      <c r="CW368" s="32"/>
      <c r="CX368" s="32"/>
      <c r="CY368" s="32"/>
      <c r="CZ368" s="32"/>
      <c r="DA368" s="32"/>
      <c r="DB368" s="32"/>
      <c r="DC368" s="32"/>
      <c r="DD368" s="32"/>
      <c r="DE368" s="32"/>
      <c r="DF368" s="32"/>
      <c r="DG368" s="32"/>
      <c r="DH368" s="32"/>
      <c r="DI368" s="32"/>
      <c r="DJ368" s="32"/>
      <c r="DK368" s="32"/>
      <c r="DL368" s="32"/>
      <c r="DM368" s="32"/>
      <c r="DN368" s="32"/>
      <c r="DO368" s="32"/>
      <c r="DP368" s="32"/>
      <c r="ZZ368" s="52"/>
      <c r="AAA368" s="192"/>
      <c r="AAD368" s="90"/>
      <c r="AAE368" s="520" t="s">
        <v>21</v>
      </c>
      <c r="AAF368" s="190" t="s">
        <v>52</v>
      </c>
      <c r="AAG368" s="60"/>
      <c r="AAH368" s="60"/>
      <c r="AAI368" s="82"/>
      <c r="AAJ368" s="82"/>
      <c r="AAK368" s="40"/>
      <c r="AAL368" s="90"/>
    </row>
    <row r="369" spans="1:714" s="23" customFormat="1" ht="15" customHeight="1" thickBot="1">
      <c r="A369" s="171"/>
      <c r="B369" s="361" t="str">
        <f>AAK369</f>
        <v>AndreaRW enters hearings locations, dates and times:</v>
      </c>
      <c r="C369" s="849"/>
      <c r="D369" s="849"/>
      <c r="E369" s="849"/>
      <c r="F369" s="849"/>
      <c r="G369" s="849"/>
      <c r="H369" s="375"/>
      <c r="I369" s="244"/>
      <c r="J369" s="221"/>
      <c r="K369" s="220"/>
      <c r="L369" s="220"/>
      <c r="M369" s="220"/>
      <c r="N369" s="220"/>
      <c r="O369" s="220"/>
      <c r="P369" s="220"/>
      <c r="Q369" s="220"/>
      <c r="R369" s="220"/>
      <c r="S369" s="220"/>
      <c r="T369" s="220"/>
      <c r="U369" s="220"/>
      <c r="V369" s="220"/>
      <c r="W369" s="220"/>
      <c r="X369" s="220"/>
      <c r="Y369" s="220"/>
      <c r="Z369" s="220"/>
      <c r="AA369" s="220"/>
      <c r="AB369" s="220"/>
      <c r="AC369" s="220"/>
      <c r="AD369" s="220"/>
      <c r="AE369" s="220"/>
      <c r="AF369" s="220"/>
      <c r="AG369" s="220"/>
      <c r="AH369" s="220"/>
      <c r="AI369" s="220"/>
      <c r="AJ369" s="220"/>
      <c r="AK369" s="220"/>
      <c r="AL369" s="220"/>
      <c r="AM369" s="220"/>
      <c r="AN369" s="220"/>
      <c r="AO369" s="220"/>
      <c r="AP369" s="220"/>
      <c r="AQ369" s="220"/>
      <c r="AR369" s="220"/>
      <c r="AS369" s="220"/>
      <c r="AT369" s="220"/>
      <c r="AU369" s="220"/>
      <c r="AV369" s="220"/>
      <c r="AW369" s="220"/>
      <c r="AX369" s="220"/>
      <c r="AY369" s="220"/>
      <c r="AZ369" s="220"/>
      <c r="BA369" s="220"/>
      <c r="BB369" s="220"/>
      <c r="BC369" s="220"/>
      <c r="BD369" s="220"/>
      <c r="BE369" s="220"/>
      <c r="BF369" s="220"/>
      <c r="BG369" s="220"/>
      <c r="BH369" s="220"/>
      <c r="BI369" s="220"/>
      <c r="BJ369" s="220"/>
      <c r="BK369" s="220"/>
      <c r="BL369" s="220"/>
      <c r="BM369" s="220"/>
      <c r="BN369" s="220"/>
      <c r="BO369" s="220"/>
      <c r="BP369" s="220"/>
      <c r="BQ369" s="220"/>
      <c r="BR369" s="220"/>
      <c r="BS369" s="220"/>
      <c r="BT369" s="220"/>
      <c r="BU369" s="220"/>
      <c r="BV369" s="220"/>
      <c r="BW369" s="220"/>
      <c r="BX369" s="220"/>
      <c r="BY369" s="220"/>
      <c r="BZ369" s="220"/>
      <c r="CA369" s="220"/>
      <c r="CB369" s="220"/>
      <c r="CC369" s="220"/>
      <c r="CD369" s="220"/>
      <c r="CE369" s="220"/>
      <c r="CF369" s="220"/>
      <c r="CG369" s="220"/>
      <c r="CH369" s="220"/>
      <c r="CI369" s="220"/>
      <c r="CJ369" s="220"/>
      <c r="CK369" s="220"/>
      <c r="CL369" s="220"/>
      <c r="CM369" s="220"/>
      <c r="CN369" s="220"/>
      <c r="CO369" s="220"/>
      <c r="CP369" s="220"/>
      <c r="CQ369" s="220"/>
      <c r="CR369" s="220"/>
      <c r="CS369" s="220"/>
      <c r="CT369" s="220"/>
      <c r="CU369" s="220"/>
      <c r="CV369" s="220"/>
      <c r="CW369" s="220"/>
      <c r="CX369" s="220"/>
      <c r="CY369" s="220"/>
      <c r="CZ369" s="220"/>
      <c r="DA369" s="220"/>
      <c r="DB369" s="220"/>
      <c r="DC369" s="220"/>
      <c r="DD369" s="220"/>
      <c r="DE369" s="220"/>
      <c r="DF369" s="220"/>
      <c r="DG369" s="220"/>
      <c r="DH369" s="220"/>
      <c r="DI369" s="220"/>
      <c r="DJ369" s="220"/>
      <c r="DK369" s="220"/>
      <c r="DL369" s="220"/>
      <c r="DM369" s="220"/>
      <c r="DN369" s="220"/>
      <c r="DO369" s="220"/>
      <c r="DP369" s="220"/>
      <c r="DQ369"/>
      <c r="DR369"/>
      <c r="DS369"/>
      <c r="DT369"/>
      <c r="DU369"/>
      <c r="DV369"/>
      <c r="DW369"/>
      <c r="DX369"/>
      <c r="DY369"/>
      <c r="DZ369"/>
      <c r="EA369"/>
      <c r="EB369"/>
      <c r="EC369"/>
      <c r="ED369"/>
      <c r="EE369"/>
      <c r="EF369"/>
      <c r="EG369"/>
      <c r="EH369"/>
      <c r="EI369"/>
      <c r="EJ369"/>
      <c r="EK369"/>
      <c r="EL369"/>
      <c r="EM369"/>
      <c r="EN369"/>
      <c r="EO369"/>
      <c r="EP369"/>
      <c r="EQ369"/>
      <c r="ER369"/>
      <c r="ES369"/>
      <c r="ET369"/>
      <c r="EU369"/>
      <c r="EV369"/>
      <c r="EW369"/>
      <c r="EX369"/>
      <c r="EY369"/>
      <c r="EZ369"/>
      <c r="FA369"/>
      <c r="FB369"/>
      <c r="FC369"/>
      <c r="FD369"/>
      <c r="FE369"/>
      <c r="FF369"/>
      <c r="FG369"/>
      <c r="FH369"/>
      <c r="FI369"/>
      <c r="FJ369"/>
      <c r="FK369"/>
      <c r="FL369"/>
      <c r="FM369"/>
      <c r="FN369"/>
      <c r="FO369"/>
      <c r="FP369"/>
      <c r="FQ369"/>
      <c r="FR369"/>
      <c r="FS369"/>
      <c r="FT369"/>
      <c r="FU369"/>
      <c r="FV369"/>
      <c r="FW369"/>
      <c r="FX369"/>
      <c r="FY369"/>
      <c r="FZ369"/>
      <c r="GA369"/>
      <c r="GB369"/>
      <c r="GC369"/>
      <c r="GD369"/>
      <c r="GE369"/>
      <c r="GF369"/>
      <c r="GG369"/>
      <c r="GH369"/>
      <c r="GI369"/>
      <c r="GJ369"/>
      <c r="GK369"/>
      <c r="GL369"/>
      <c r="GM369"/>
      <c r="GN369"/>
      <c r="GO369"/>
      <c r="GP369"/>
      <c r="GQ369"/>
      <c r="GR369"/>
      <c r="GS369"/>
      <c r="GT369"/>
      <c r="GU369"/>
      <c r="GV369"/>
      <c r="GW369"/>
      <c r="GX369"/>
      <c r="GY369"/>
      <c r="GZ369"/>
      <c r="HA369"/>
      <c r="HB369"/>
      <c r="HC369"/>
      <c r="HD369"/>
      <c r="HE369"/>
      <c r="HF369"/>
      <c r="HG369"/>
      <c r="HH369"/>
      <c r="HI369"/>
      <c r="HJ369"/>
      <c r="HK369"/>
      <c r="HL369"/>
      <c r="HM369"/>
      <c r="HN369"/>
      <c r="HO369"/>
      <c r="HP369"/>
      <c r="HQ369"/>
      <c r="HR369"/>
      <c r="HS369"/>
      <c r="HT369"/>
      <c r="HU369"/>
      <c r="HV369"/>
      <c r="HW369"/>
      <c r="HX369"/>
      <c r="HY369"/>
      <c r="HZ369"/>
      <c r="IA369"/>
      <c r="IB369"/>
      <c r="IC369"/>
      <c r="ID369"/>
      <c r="IE369"/>
      <c r="IF369"/>
      <c r="IG369"/>
      <c r="IH369"/>
      <c r="II369"/>
      <c r="IJ369"/>
      <c r="IK369"/>
      <c r="IL369"/>
      <c r="IM369"/>
      <c r="IN369"/>
      <c r="IO369"/>
      <c r="IP369"/>
      <c r="IQ369"/>
      <c r="IR369"/>
      <c r="IS369"/>
      <c r="IT369"/>
      <c r="IU369"/>
      <c r="IV369"/>
      <c r="IW369"/>
      <c r="IX369"/>
      <c r="IY369"/>
      <c r="IZ369"/>
      <c r="JA369"/>
      <c r="JB369"/>
      <c r="JC369"/>
      <c r="JD369"/>
      <c r="JE369"/>
      <c r="JF369"/>
      <c r="JG369"/>
      <c r="JH369"/>
      <c r="JI369"/>
      <c r="JJ369"/>
      <c r="JK369"/>
      <c r="JL369"/>
      <c r="JM369"/>
      <c r="JN369"/>
      <c r="JO369"/>
      <c r="JP369"/>
      <c r="JQ369"/>
      <c r="JR369"/>
      <c r="JS369"/>
      <c r="JT369"/>
      <c r="JU369"/>
      <c r="JV369"/>
      <c r="JW369"/>
      <c r="JX369"/>
      <c r="JY369"/>
      <c r="JZ369"/>
      <c r="KA369"/>
      <c r="KB369"/>
      <c r="KC369"/>
      <c r="KD369"/>
      <c r="KE369"/>
      <c r="KF369"/>
      <c r="KG369"/>
      <c r="KH369"/>
      <c r="KI369"/>
      <c r="KJ369"/>
      <c r="KK369"/>
      <c r="KL369"/>
      <c r="KM369"/>
      <c r="KN369"/>
      <c r="KO369"/>
      <c r="KP369"/>
      <c r="KQ369"/>
      <c r="KR369"/>
      <c r="KS369"/>
      <c r="KT369"/>
      <c r="KU369"/>
      <c r="KV369"/>
      <c r="KW369"/>
      <c r="KX369"/>
      <c r="KY369"/>
      <c r="KZ369"/>
      <c r="LA369"/>
      <c r="LB369"/>
      <c r="LC369"/>
      <c r="LD369"/>
      <c r="LE369"/>
      <c r="LF369"/>
      <c r="LG369"/>
      <c r="LH369"/>
      <c r="LI369"/>
      <c r="LJ369"/>
      <c r="LK369"/>
      <c r="LL369"/>
      <c r="LM369"/>
      <c r="LN369"/>
      <c r="LO369"/>
      <c r="LP369"/>
      <c r="LQ369"/>
      <c r="LR369"/>
      <c r="LS369"/>
      <c r="LT369"/>
      <c r="LU369"/>
      <c r="LV369"/>
      <c r="LW369"/>
      <c r="LX369"/>
      <c r="LY369"/>
      <c r="LZ369"/>
      <c r="MA369"/>
      <c r="MB369"/>
      <c r="MC369"/>
      <c r="MD369"/>
      <c r="ME369"/>
      <c r="MF369"/>
      <c r="MG369"/>
      <c r="MH369"/>
      <c r="MI369"/>
      <c r="MJ369"/>
      <c r="MK369"/>
      <c r="ML369"/>
      <c r="MM369"/>
      <c r="MN369"/>
      <c r="MO369"/>
      <c r="MP369"/>
      <c r="MQ369"/>
      <c r="MR369"/>
      <c r="MS369"/>
      <c r="MT369"/>
      <c r="MU369"/>
      <c r="MV369"/>
      <c r="MW369"/>
      <c r="MX369"/>
      <c r="MY369"/>
      <c r="MZ369"/>
      <c r="NA369"/>
      <c r="NB369"/>
      <c r="NC369"/>
      <c r="ND369"/>
      <c r="NE369"/>
      <c r="NF369"/>
      <c r="NG369"/>
      <c r="NH369"/>
      <c r="NI369"/>
      <c r="NJ369"/>
      <c r="NK369"/>
      <c r="NL369"/>
      <c r="NM369"/>
      <c r="NN369"/>
      <c r="NO369"/>
      <c r="NP369"/>
      <c r="NQ369"/>
      <c r="NR369"/>
      <c r="NS369"/>
      <c r="NT369"/>
      <c r="NU369"/>
      <c r="NV369"/>
      <c r="NW369"/>
      <c r="NX369"/>
      <c r="NY369"/>
      <c r="NZ369"/>
      <c r="OA369"/>
      <c r="OB369"/>
      <c r="OC369"/>
      <c r="OD369"/>
      <c r="OE369"/>
      <c r="OF369"/>
      <c r="OG369"/>
      <c r="OH369"/>
      <c r="OI369"/>
      <c r="OJ369"/>
      <c r="OK369"/>
      <c r="OL369"/>
      <c r="OM369"/>
      <c r="ON369"/>
      <c r="OO369"/>
      <c r="OP369"/>
      <c r="OQ369"/>
      <c r="OR369"/>
      <c r="OS369"/>
      <c r="OT369"/>
      <c r="OU369"/>
      <c r="OV369"/>
      <c r="OW369"/>
      <c r="OX369"/>
      <c r="OY369"/>
      <c r="OZ369"/>
      <c r="PA369"/>
      <c r="PB369"/>
      <c r="PC369"/>
      <c r="PD369"/>
      <c r="PE369"/>
      <c r="PF369"/>
      <c r="PG369"/>
      <c r="PH369"/>
      <c r="PI369"/>
      <c r="PJ369"/>
      <c r="PK369"/>
      <c r="PL369"/>
      <c r="PM369"/>
      <c r="PN369"/>
      <c r="PO369"/>
      <c r="PP369"/>
      <c r="PQ369"/>
      <c r="PR369"/>
      <c r="PS369"/>
      <c r="PT369"/>
      <c r="PU369"/>
      <c r="PV369"/>
      <c r="PW369"/>
      <c r="PX369"/>
      <c r="PY369"/>
      <c r="PZ369"/>
      <c r="QA369"/>
      <c r="QB369"/>
      <c r="QC369"/>
      <c r="QD369"/>
      <c r="QE369"/>
      <c r="QF369"/>
      <c r="QG369"/>
      <c r="QH369"/>
      <c r="QI369"/>
      <c r="QJ369"/>
      <c r="QK369"/>
      <c r="QL369"/>
      <c r="QM369"/>
      <c r="QN369"/>
      <c r="QO369"/>
      <c r="QP369"/>
      <c r="QQ369"/>
      <c r="QR369"/>
      <c r="QS369"/>
      <c r="QT369"/>
      <c r="QU369"/>
      <c r="QV369"/>
      <c r="QW369"/>
      <c r="QX369"/>
      <c r="QY369"/>
      <c r="QZ369"/>
      <c r="RA369"/>
      <c r="RB369"/>
      <c r="RC369"/>
      <c r="RD369"/>
      <c r="RE369"/>
      <c r="RF369"/>
      <c r="RG369"/>
      <c r="RH369"/>
      <c r="RI369"/>
      <c r="RJ369"/>
      <c r="RK369"/>
      <c r="RL369"/>
      <c r="RM369"/>
      <c r="RN369"/>
      <c r="RO369"/>
      <c r="RP369"/>
      <c r="RQ369"/>
      <c r="RR369"/>
      <c r="RS369"/>
      <c r="RT369"/>
      <c r="RU369"/>
      <c r="RV369"/>
      <c r="RW369"/>
      <c r="RX369"/>
      <c r="RY369"/>
      <c r="RZ369"/>
      <c r="SA369"/>
      <c r="SB369"/>
      <c r="SC369"/>
      <c r="SD369"/>
      <c r="SE369"/>
      <c r="SF369"/>
      <c r="SG369"/>
      <c r="SH369"/>
      <c r="SI369"/>
      <c r="SJ369"/>
      <c r="SK369"/>
      <c r="SL369"/>
      <c r="SM369"/>
      <c r="SN369"/>
      <c r="SO369"/>
      <c r="SP369"/>
      <c r="SQ369"/>
      <c r="SR369"/>
      <c r="SS369"/>
      <c r="ST369"/>
      <c r="SU369"/>
      <c r="SV369"/>
      <c r="SW369"/>
      <c r="SX369"/>
      <c r="SY369"/>
      <c r="SZ369"/>
      <c r="TA369"/>
      <c r="TB369"/>
      <c r="TC369"/>
      <c r="TD369"/>
      <c r="TE369"/>
      <c r="TF369"/>
      <c r="TG369"/>
      <c r="TH369"/>
      <c r="TI369"/>
      <c r="TJ369"/>
      <c r="TK369"/>
      <c r="TL369"/>
      <c r="TM369"/>
      <c r="TN369"/>
      <c r="TO369"/>
      <c r="TP369"/>
      <c r="TQ369"/>
      <c r="TR369"/>
      <c r="TS369"/>
      <c r="TT369"/>
      <c r="TU369"/>
      <c r="TV369"/>
      <c r="TW369"/>
      <c r="TX369"/>
      <c r="TY369"/>
      <c r="TZ369"/>
      <c r="UA369"/>
      <c r="UB369"/>
      <c r="UC369"/>
      <c r="UD369"/>
      <c r="UE369"/>
      <c r="UF369"/>
      <c r="UG369"/>
      <c r="UH369"/>
      <c r="UI369"/>
      <c r="UJ369"/>
      <c r="UK369"/>
      <c r="UL369"/>
      <c r="UM369"/>
      <c r="UN369"/>
      <c r="UO369"/>
      <c r="UP369"/>
      <c r="UQ369"/>
      <c r="UR369"/>
      <c r="US369"/>
      <c r="UT369"/>
      <c r="UU369"/>
      <c r="UV369"/>
      <c r="UW369"/>
      <c r="UX369"/>
      <c r="UY369"/>
      <c r="UZ369"/>
      <c r="VA369"/>
      <c r="VB369"/>
      <c r="VC369"/>
      <c r="VD369"/>
      <c r="VE369"/>
      <c r="VF369"/>
      <c r="VG369"/>
      <c r="VH369"/>
      <c r="VI369"/>
      <c r="VJ369"/>
      <c r="VK369"/>
      <c r="VL369"/>
      <c r="VM369"/>
      <c r="VN369"/>
      <c r="VO369"/>
      <c r="VP369"/>
      <c r="VQ369"/>
      <c r="VR369"/>
      <c r="VS369"/>
      <c r="VT369"/>
      <c r="VU369"/>
      <c r="VV369"/>
      <c r="VW369"/>
      <c r="VX369"/>
      <c r="VY369"/>
      <c r="VZ369"/>
      <c r="WA369"/>
      <c r="WB369"/>
      <c r="WC369"/>
      <c r="WD369"/>
      <c r="WE369"/>
      <c r="WF369"/>
      <c r="WG369"/>
      <c r="WH369"/>
      <c r="WI369"/>
      <c r="WJ369"/>
      <c r="WK369"/>
      <c r="WL369"/>
      <c r="WM369"/>
      <c r="WN369"/>
      <c r="WO369"/>
      <c r="WP369"/>
      <c r="WQ369"/>
      <c r="WR369"/>
      <c r="WS369"/>
      <c r="WT369"/>
      <c r="WU369"/>
      <c r="WV369"/>
      <c r="WW369"/>
      <c r="WX369"/>
      <c r="WY369"/>
      <c r="WZ369"/>
      <c r="XA369"/>
      <c r="XB369"/>
      <c r="XC369"/>
      <c r="XD369"/>
      <c r="XE369"/>
      <c r="XF369"/>
      <c r="XG369"/>
      <c r="XH369"/>
      <c r="XI369"/>
      <c r="XJ369"/>
      <c r="XK369"/>
      <c r="XL369"/>
      <c r="XM369"/>
      <c r="XN369"/>
      <c r="XO369"/>
      <c r="XP369"/>
      <c r="XQ369"/>
      <c r="XR369"/>
      <c r="XS369"/>
      <c r="XT369"/>
      <c r="XU369"/>
      <c r="XV369"/>
      <c r="XW369"/>
      <c r="XX369"/>
      <c r="XY369"/>
      <c r="XZ369"/>
      <c r="YA369"/>
      <c r="YB369"/>
      <c r="YC369"/>
      <c r="YD369"/>
      <c r="YE369"/>
      <c r="YF369"/>
      <c r="YG369"/>
      <c r="YH369"/>
      <c r="YI369"/>
      <c r="YJ369"/>
      <c r="YK369"/>
      <c r="YL369"/>
      <c r="YM369"/>
      <c r="YN369"/>
      <c r="YO369"/>
      <c r="YP369"/>
      <c r="YQ369"/>
      <c r="YR369"/>
      <c r="YS369"/>
      <c r="YT369"/>
      <c r="YU369"/>
      <c r="YV369"/>
      <c r="YW369"/>
      <c r="YX369"/>
      <c r="YY369"/>
      <c r="YZ369"/>
      <c r="ZA369"/>
      <c r="ZB369"/>
      <c r="ZC369"/>
      <c r="ZD369"/>
      <c r="ZE369"/>
      <c r="ZF369"/>
      <c r="ZG369"/>
      <c r="ZH369"/>
      <c r="ZI369"/>
      <c r="ZJ369"/>
      <c r="ZK369"/>
      <c r="ZL369"/>
      <c r="ZM369"/>
      <c r="ZN369"/>
      <c r="ZO369"/>
      <c r="ZP369"/>
      <c r="ZQ369"/>
      <c r="ZR369"/>
      <c r="ZS369"/>
      <c r="ZT369"/>
      <c r="ZU369"/>
      <c r="ZV369"/>
      <c r="ZW369"/>
      <c r="ZX369"/>
      <c r="ZY369"/>
      <c r="ZZ369" s="52"/>
      <c r="AAA369" s="192"/>
      <c r="AAB369"/>
      <c r="AAC369"/>
      <c r="AAD369" s="90"/>
      <c r="AAE369" s="519">
        <f>IF(S.Hearing.1stInvolve="Y",1,0)</f>
        <v>1</v>
      </c>
      <c r="AAF369" s="190" t="s">
        <v>52</v>
      </c>
      <c r="AAG369" s="72"/>
      <c r="AAH369" s="72"/>
      <c r="AAI369" s="72"/>
      <c r="AAJ369" s="72"/>
      <c r="AAK369" s="76" t="str">
        <f>IF(S.Hearing.1stInvolve="Y",S.Staff.Lead&amp;" enters hearings locations, dates and times:","No hearings planned")</f>
        <v>AndreaRW enters hearings locations, dates and times:</v>
      </c>
      <c r="AAL369" s="90"/>
    </row>
    <row r="370" spans="1:714" s="23" customFormat="1" ht="15" customHeight="1" thickBot="1">
      <c r="A370" s="171"/>
      <c r="B370" s="620" t="s">
        <v>537</v>
      </c>
      <c r="C370" s="611" t="s">
        <v>17</v>
      </c>
      <c r="D370"/>
      <c r="E370" s="850" t="s">
        <v>113</v>
      </c>
      <c r="F370" s="851"/>
      <c r="G370" s="571">
        <f>AAG370</f>
        <v>41652</v>
      </c>
      <c r="H370" s="524" t="s">
        <v>386</v>
      </c>
      <c r="I370" s="244"/>
      <c r="J370" s="193"/>
      <c r="K370" s="46"/>
      <c r="L370" s="46"/>
      <c r="M370" s="46"/>
      <c r="N370" s="46"/>
      <c r="O370" s="46"/>
      <c r="P370" s="46"/>
      <c r="Q370" s="46"/>
      <c r="R370" s="46"/>
      <c r="S370" s="46"/>
      <c r="T370" s="46"/>
      <c r="U370" s="46"/>
      <c r="V370" s="46"/>
      <c r="W370" s="46"/>
      <c r="X370" s="46"/>
      <c r="Y370" s="46"/>
      <c r="Z370" s="46"/>
      <c r="AA370" s="46"/>
      <c r="AB370" s="46"/>
      <c r="AC370" s="46"/>
      <c r="AD370" s="46"/>
      <c r="AE370" s="46"/>
      <c r="AF370" s="46"/>
      <c r="AG370" s="46"/>
      <c r="AH370" s="46"/>
      <c r="AI370" s="46"/>
      <c r="AJ370" s="46"/>
      <c r="AK370" s="46"/>
      <c r="AL370" s="46"/>
      <c r="AM370" s="46"/>
      <c r="AN370" s="46"/>
      <c r="AO370" s="46"/>
      <c r="AP370" s="46"/>
      <c r="AQ370" s="46"/>
      <c r="AR370" s="46"/>
      <c r="AS370" s="46"/>
      <c r="AT370" s="46"/>
      <c r="AU370" s="46"/>
      <c r="AV370" s="46"/>
      <c r="AW370" s="46"/>
      <c r="AX370" s="46"/>
      <c r="AY370" s="46"/>
      <c r="AZ370" s="46"/>
      <c r="BA370" s="46"/>
      <c r="BB370" s="46"/>
      <c r="BC370" s="46"/>
      <c r="BD370" s="46"/>
      <c r="BE370" s="46"/>
      <c r="BF370" s="46"/>
      <c r="BG370" s="46"/>
      <c r="BH370" s="46"/>
      <c r="BI370" s="46"/>
      <c r="BJ370" s="46"/>
      <c r="BK370" s="46"/>
      <c r="BL370" s="46"/>
      <c r="BM370" s="46"/>
      <c r="BN370" s="46"/>
      <c r="BO370" s="46"/>
      <c r="BP370" s="46"/>
      <c r="BQ370" s="46"/>
      <c r="BR370" s="46"/>
      <c r="BS370" s="46"/>
      <c r="BT370" s="46"/>
      <c r="BU370" s="46"/>
      <c r="BV370" s="46"/>
      <c r="BW370" s="46"/>
      <c r="BX370" s="46"/>
      <c r="BY370" s="46"/>
      <c r="BZ370" s="46"/>
      <c r="CA370" s="46"/>
      <c r="CB370" s="46"/>
      <c r="CC370" s="46"/>
      <c r="CD370" s="46"/>
      <c r="CE370" s="46"/>
      <c r="CF370" s="46"/>
      <c r="CG370" s="46"/>
      <c r="CH370" s="46"/>
      <c r="CI370" s="46"/>
      <c r="CJ370" s="46"/>
      <c r="CK370" s="46"/>
      <c r="CL370" s="46"/>
      <c r="CM370" s="46"/>
      <c r="CN370" s="46"/>
      <c r="CO370" s="46"/>
      <c r="CP370" s="46"/>
      <c r="CQ370" s="46"/>
      <c r="CR370" s="46"/>
      <c r="CS370" s="46"/>
      <c r="CT370" s="46"/>
      <c r="CU370" s="46"/>
      <c r="CV370" s="46"/>
      <c r="CW370" s="46"/>
      <c r="CX370" s="46"/>
      <c r="CY370" s="46"/>
      <c r="CZ370" s="46"/>
      <c r="DA370" s="46"/>
      <c r="DB370" s="46"/>
      <c r="DC370" s="46"/>
      <c r="DD370" s="46"/>
      <c r="DE370" s="46"/>
      <c r="DF370" s="46"/>
      <c r="DG370" s="46"/>
      <c r="DH370" s="46"/>
      <c r="DI370" s="46"/>
      <c r="DJ370" s="46"/>
      <c r="DK370" s="46"/>
      <c r="DL370" s="46"/>
      <c r="DM370" s="46"/>
      <c r="DN370" s="46"/>
      <c r="DO370" s="46"/>
      <c r="DP370" s="46"/>
      <c r="DQ370"/>
      <c r="DR370"/>
      <c r="DS370"/>
      <c r="DT370"/>
      <c r="DU370"/>
      <c r="DV370"/>
      <c r="DW370"/>
      <c r="DX370"/>
      <c r="DY370"/>
      <c r="DZ370"/>
      <c r="EA370"/>
      <c r="EB370"/>
      <c r="EC370"/>
      <c r="ED370"/>
      <c r="EE370"/>
      <c r="EF370"/>
      <c r="EG370"/>
      <c r="EH370"/>
      <c r="EI370"/>
      <c r="EJ370"/>
      <c r="EK370"/>
      <c r="EL370"/>
      <c r="EM370"/>
      <c r="EN370"/>
      <c r="EO370"/>
      <c r="EP370"/>
      <c r="EQ370"/>
      <c r="ER370"/>
      <c r="ES370"/>
      <c r="ET370"/>
      <c r="EU370"/>
      <c r="EV370"/>
      <c r="EW370"/>
      <c r="EX370"/>
      <c r="EY370"/>
      <c r="EZ370"/>
      <c r="FA370"/>
      <c r="FB370"/>
      <c r="FC370"/>
      <c r="FD370"/>
      <c r="FE370"/>
      <c r="FF370"/>
      <c r="FG370"/>
      <c r="FH370"/>
      <c r="FI370"/>
      <c r="FJ370"/>
      <c r="FK370"/>
      <c r="FL370"/>
      <c r="FM370"/>
      <c r="FN370"/>
      <c r="FO370"/>
      <c r="FP370"/>
      <c r="FQ370"/>
      <c r="FR370"/>
      <c r="FS370"/>
      <c r="FT370"/>
      <c r="FU370"/>
      <c r="FV370"/>
      <c r="FW370"/>
      <c r="FX370"/>
      <c r="FY370"/>
      <c r="FZ370"/>
      <c r="GA370"/>
      <c r="GB370"/>
      <c r="GC370"/>
      <c r="GD370"/>
      <c r="GE370"/>
      <c r="GF370"/>
      <c r="GG370"/>
      <c r="GH370"/>
      <c r="GI370"/>
      <c r="GJ370"/>
      <c r="GK370"/>
      <c r="GL370"/>
      <c r="GM370"/>
      <c r="GN370"/>
      <c r="GO370"/>
      <c r="GP370"/>
      <c r="GQ370"/>
      <c r="GR370"/>
      <c r="GS370"/>
      <c r="GT370"/>
      <c r="GU370"/>
      <c r="GV370"/>
      <c r="GW370"/>
      <c r="GX370"/>
      <c r="GY370"/>
      <c r="GZ370"/>
      <c r="HA370"/>
      <c r="HB370"/>
      <c r="HC370"/>
      <c r="HD370"/>
      <c r="HE370"/>
      <c r="HF370"/>
      <c r="HG370"/>
      <c r="HH370"/>
      <c r="HI370"/>
      <c r="HJ370"/>
      <c r="HK370"/>
      <c r="HL370"/>
      <c r="HM370"/>
      <c r="HN370"/>
      <c r="HO370"/>
      <c r="HP370"/>
      <c r="HQ370"/>
      <c r="HR370"/>
      <c r="HS370"/>
      <c r="HT370"/>
      <c r="HU370"/>
      <c r="HV370"/>
      <c r="HW370"/>
      <c r="HX370"/>
      <c r="HY370"/>
      <c r="HZ370"/>
      <c r="IA370"/>
      <c r="IB370"/>
      <c r="IC370"/>
      <c r="ID370"/>
      <c r="IE370"/>
      <c r="IF370"/>
      <c r="IG370"/>
      <c r="IH370"/>
      <c r="II370"/>
      <c r="IJ370"/>
      <c r="IK370"/>
      <c r="IL370"/>
      <c r="IM370"/>
      <c r="IN370"/>
      <c r="IO370"/>
      <c r="IP370"/>
      <c r="IQ370"/>
      <c r="IR370"/>
      <c r="IS370"/>
      <c r="IT370"/>
      <c r="IU370"/>
      <c r="IV370"/>
      <c r="IW370"/>
      <c r="IX370"/>
      <c r="IY370"/>
      <c r="IZ370"/>
      <c r="JA370"/>
      <c r="JB370"/>
      <c r="JC370"/>
      <c r="JD370"/>
      <c r="JE370"/>
      <c r="JF370"/>
      <c r="JG370"/>
      <c r="JH370"/>
      <c r="JI370"/>
      <c r="JJ370"/>
      <c r="JK370"/>
      <c r="JL370"/>
      <c r="JM370"/>
      <c r="JN370"/>
      <c r="JO370"/>
      <c r="JP370"/>
      <c r="JQ370"/>
      <c r="JR370"/>
      <c r="JS370"/>
      <c r="JT370"/>
      <c r="JU370"/>
      <c r="JV370"/>
      <c r="JW370"/>
      <c r="JX370"/>
      <c r="JY370"/>
      <c r="JZ370"/>
      <c r="KA370"/>
      <c r="KB370"/>
      <c r="KC370"/>
      <c r="KD370"/>
      <c r="KE370"/>
      <c r="KF370"/>
      <c r="KG370"/>
      <c r="KH370"/>
      <c r="KI370"/>
      <c r="KJ370"/>
      <c r="KK370"/>
      <c r="KL370"/>
      <c r="KM370"/>
      <c r="KN370"/>
      <c r="KO370"/>
      <c r="KP370"/>
      <c r="KQ370"/>
      <c r="KR370"/>
      <c r="KS370"/>
      <c r="KT370"/>
      <c r="KU370"/>
      <c r="KV370"/>
      <c r="KW370"/>
      <c r="KX370"/>
      <c r="KY370"/>
      <c r="KZ370"/>
      <c r="LA370"/>
      <c r="LB370"/>
      <c r="LC370"/>
      <c r="LD370"/>
      <c r="LE370"/>
      <c r="LF370"/>
      <c r="LG370"/>
      <c r="LH370"/>
      <c r="LI370"/>
      <c r="LJ370"/>
      <c r="LK370"/>
      <c r="LL370"/>
      <c r="LM370"/>
      <c r="LN370"/>
      <c r="LO370"/>
      <c r="LP370"/>
      <c r="LQ370"/>
      <c r="LR370"/>
      <c r="LS370"/>
      <c r="LT370"/>
      <c r="LU370"/>
      <c r="LV370"/>
      <c r="LW370"/>
      <c r="LX370"/>
      <c r="LY370"/>
      <c r="LZ370"/>
      <c r="MA370"/>
      <c r="MB370"/>
      <c r="MC370"/>
      <c r="MD370"/>
      <c r="ME370"/>
      <c r="MF370"/>
      <c r="MG370"/>
      <c r="MH370"/>
      <c r="MI370"/>
      <c r="MJ370"/>
      <c r="MK370"/>
      <c r="ML370"/>
      <c r="MM370"/>
      <c r="MN370"/>
      <c r="MO370"/>
      <c r="MP370"/>
      <c r="MQ370"/>
      <c r="MR370"/>
      <c r="MS370"/>
      <c r="MT370"/>
      <c r="MU370"/>
      <c r="MV370"/>
      <c r="MW370"/>
      <c r="MX370"/>
      <c r="MY370"/>
      <c r="MZ370"/>
      <c r="NA370"/>
      <c r="NB370"/>
      <c r="NC370"/>
      <c r="ND370"/>
      <c r="NE370"/>
      <c r="NF370"/>
      <c r="NG370"/>
      <c r="NH370"/>
      <c r="NI370"/>
      <c r="NJ370"/>
      <c r="NK370"/>
      <c r="NL370"/>
      <c r="NM370"/>
      <c r="NN370"/>
      <c r="NO370"/>
      <c r="NP370"/>
      <c r="NQ370"/>
      <c r="NR370"/>
      <c r="NS370"/>
      <c r="NT370"/>
      <c r="NU370"/>
      <c r="NV370"/>
      <c r="NW370"/>
      <c r="NX370"/>
      <c r="NY370"/>
      <c r="NZ370"/>
      <c r="OA370"/>
      <c r="OB370"/>
      <c r="OC370"/>
      <c r="OD370"/>
      <c r="OE370"/>
      <c r="OF370"/>
      <c r="OG370"/>
      <c r="OH370"/>
      <c r="OI370"/>
      <c r="OJ370"/>
      <c r="OK370"/>
      <c r="OL370"/>
      <c r="OM370"/>
      <c r="ON370"/>
      <c r="OO370"/>
      <c r="OP370"/>
      <c r="OQ370"/>
      <c r="OR370"/>
      <c r="OS370"/>
      <c r="OT370"/>
      <c r="OU370"/>
      <c r="OV370"/>
      <c r="OW370"/>
      <c r="OX370"/>
      <c r="OY370"/>
      <c r="OZ370"/>
      <c r="PA370"/>
      <c r="PB370"/>
      <c r="PC370"/>
      <c r="PD370"/>
      <c r="PE370"/>
      <c r="PF370"/>
      <c r="PG370"/>
      <c r="PH370"/>
      <c r="PI370"/>
      <c r="PJ370"/>
      <c r="PK370"/>
      <c r="PL370"/>
      <c r="PM370"/>
      <c r="PN370"/>
      <c r="PO370"/>
      <c r="PP370"/>
      <c r="PQ370"/>
      <c r="PR370"/>
      <c r="PS370"/>
      <c r="PT370"/>
      <c r="PU370"/>
      <c r="PV370"/>
      <c r="PW370"/>
      <c r="PX370"/>
      <c r="PY370"/>
      <c r="PZ370"/>
      <c r="QA370"/>
      <c r="QB370"/>
      <c r="QC370"/>
      <c r="QD370"/>
      <c r="QE370"/>
      <c r="QF370"/>
      <c r="QG370"/>
      <c r="QH370"/>
      <c r="QI370"/>
      <c r="QJ370"/>
      <c r="QK370"/>
      <c r="QL370"/>
      <c r="QM370"/>
      <c r="QN370"/>
      <c r="QO370"/>
      <c r="QP370"/>
      <c r="QQ370"/>
      <c r="QR370"/>
      <c r="QS370"/>
      <c r="QT370"/>
      <c r="QU370"/>
      <c r="QV370"/>
      <c r="QW370"/>
      <c r="QX370"/>
      <c r="QY370"/>
      <c r="QZ370"/>
      <c r="RA370"/>
      <c r="RB370"/>
      <c r="RC370"/>
      <c r="RD370"/>
      <c r="RE370"/>
      <c r="RF370"/>
      <c r="RG370"/>
      <c r="RH370"/>
      <c r="RI370"/>
      <c r="RJ370"/>
      <c r="RK370"/>
      <c r="RL370"/>
      <c r="RM370"/>
      <c r="RN370"/>
      <c r="RO370"/>
      <c r="RP370"/>
      <c r="RQ370"/>
      <c r="RR370"/>
      <c r="RS370"/>
      <c r="RT370"/>
      <c r="RU370"/>
      <c r="RV370"/>
      <c r="RW370"/>
      <c r="RX370"/>
      <c r="RY370"/>
      <c r="RZ370"/>
      <c r="SA370"/>
      <c r="SB370"/>
      <c r="SC370"/>
      <c r="SD370"/>
      <c r="SE370"/>
      <c r="SF370"/>
      <c r="SG370"/>
      <c r="SH370"/>
      <c r="SI370"/>
      <c r="SJ370"/>
      <c r="SK370"/>
      <c r="SL370"/>
      <c r="SM370"/>
      <c r="SN370"/>
      <c r="SO370"/>
      <c r="SP370"/>
      <c r="SQ370"/>
      <c r="SR370"/>
      <c r="SS370"/>
      <c r="ST370"/>
      <c r="SU370"/>
      <c r="SV370"/>
      <c r="SW370"/>
      <c r="SX370"/>
      <c r="SY370"/>
      <c r="SZ370"/>
      <c r="TA370"/>
      <c r="TB370"/>
      <c r="TC370"/>
      <c r="TD370"/>
      <c r="TE370"/>
      <c r="TF370"/>
      <c r="TG370"/>
      <c r="TH370"/>
      <c r="TI370"/>
      <c r="TJ370"/>
      <c r="TK370"/>
      <c r="TL370"/>
      <c r="TM370"/>
      <c r="TN370"/>
      <c r="TO370"/>
      <c r="TP370"/>
      <c r="TQ370"/>
      <c r="TR370"/>
      <c r="TS370"/>
      <c r="TT370"/>
      <c r="TU370"/>
      <c r="TV370"/>
      <c r="TW370"/>
      <c r="TX370"/>
      <c r="TY370"/>
      <c r="TZ370"/>
      <c r="UA370"/>
      <c r="UB370"/>
      <c r="UC370"/>
      <c r="UD370"/>
      <c r="UE370"/>
      <c r="UF370"/>
      <c r="UG370"/>
      <c r="UH370"/>
      <c r="UI370"/>
      <c r="UJ370"/>
      <c r="UK370"/>
      <c r="UL370"/>
      <c r="UM370"/>
      <c r="UN370"/>
      <c r="UO370"/>
      <c r="UP370"/>
      <c r="UQ370"/>
      <c r="UR370"/>
      <c r="US370"/>
      <c r="UT370"/>
      <c r="UU370"/>
      <c r="UV370"/>
      <c r="UW370"/>
      <c r="UX370"/>
      <c r="UY370"/>
      <c r="UZ370"/>
      <c r="VA370"/>
      <c r="VB370"/>
      <c r="VC370"/>
      <c r="VD370"/>
      <c r="VE370"/>
      <c r="VF370"/>
      <c r="VG370"/>
      <c r="VH370"/>
      <c r="VI370"/>
      <c r="VJ370"/>
      <c r="VK370"/>
      <c r="VL370"/>
      <c r="VM370"/>
      <c r="VN370"/>
      <c r="VO370"/>
      <c r="VP370"/>
      <c r="VQ370"/>
      <c r="VR370"/>
      <c r="VS370"/>
      <c r="VT370"/>
      <c r="VU370"/>
      <c r="VV370"/>
      <c r="VW370"/>
      <c r="VX370"/>
      <c r="VY370"/>
      <c r="VZ370"/>
      <c r="WA370"/>
      <c r="WB370"/>
      <c r="WC370"/>
      <c r="WD370"/>
      <c r="WE370"/>
      <c r="WF370"/>
      <c r="WG370"/>
      <c r="WH370"/>
      <c r="WI370"/>
      <c r="WJ370"/>
      <c r="WK370"/>
      <c r="WL370"/>
      <c r="WM370"/>
      <c r="WN370"/>
      <c r="WO370"/>
      <c r="WP370"/>
      <c r="WQ370"/>
      <c r="WR370"/>
      <c r="WS370"/>
      <c r="WT370"/>
      <c r="WU370"/>
      <c r="WV370"/>
      <c r="WW370"/>
      <c r="WX370"/>
      <c r="WY370"/>
      <c r="WZ370"/>
      <c r="XA370"/>
      <c r="XB370"/>
      <c r="XC370"/>
      <c r="XD370"/>
      <c r="XE370"/>
      <c r="XF370"/>
      <c r="XG370"/>
      <c r="XH370"/>
      <c r="XI370"/>
      <c r="XJ370"/>
      <c r="XK370"/>
      <c r="XL370"/>
      <c r="XM370"/>
      <c r="XN370"/>
      <c r="XO370"/>
      <c r="XP370"/>
      <c r="XQ370"/>
      <c r="XR370"/>
      <c r="XS370"/>
      <c r="XT370"/>
      <c r="XU370"/>
      <c r="XV370"/>
      <c r="XW370"/>
      <c r="XX370"/>
      <c r="XY370"/>
      <c r="XZ370"/>
      <c r="YA370"/>
      <c r="YB370"/>
      <c r="YC370"/>
      <c r="YD370"/>
      <c r="YE370"/>
      <c r="YF370"/>
      <c r="YG370"/>
      <c r="YH370"/>
      <c r="YI370"/>
      <c r="YJ370"/>
      <c r="YK370"/>
      <c r="YL370"/>
      <c r="YM370"/>
      <c r="YN370"/>
      <c r="YO370"/>
      <c r="YP370"/>
      <c r="YQ370"/>
      <c r="YR370"/>
      <c r="YS370"/>
      <c r="YT370"/>
      <c r="YU370"/>
      <c r="YV370"/>
      <c r="YW370"/>
      <c r="YX370"/>
      <c r="YY370"/>
      <c r="YZ370"/>
      <c r="ZA370"/>
      <c r="ZB370"/>
      <c r="ZC370"/>
      <c r="ZD370"/>
      <c r="ZE370"/>
      <c r="ZF370"/>
      <c r="ZG370"/>
      <c r="ZH370"/>
      <c r="ZI370"/>
      <c r="ZJ370"/>
      <c r="ZK370"/>
      <c r="ZL370"/>
      <c r="ZM370"/>
      <c r="ZN370"/>
      <c r="ZO370"/>
      <c r="ZP370"/>
      <c r="ZQ370"/>
      <c r="ZR370"/>
      <c r="ZS370"/>
      <c r="ZT370"/>
      <c r="ZU370"/>
      <c r="ZV370"/>
      <c r="ZW370"/>
      <c r="ZX370"/>
      <c r="ZY370"/>
      <c r="ZZ370" s="52"/>
      <c r="AAA370" s="192"/>
      <c r="AAB370"/>
      <c r="AAC370"/>
      <c r="AAD370" s="90"/>
      <c r="AAE370" s="519">
        <f>IF(S.Hearing.1stInvolve="Y",1,0)</f>
        <v>1</v>
      </c>
      <c r="AAF370" s="190" t="s">
        <v>52</v>
      </c>
      <c r="AAG370" s="73">
        <f>S.Hearing.1stDate</f>
        <v>41652</v>
      </c>
      <c r="AAH370" s="572" t="s">
        <v>71</v>
      </c>
      <c r="AAI370" s="39"/>
      <c r="AAJ370" s="55"/>
      <c r="AAK370" s="55"/>
      <c r="AAL370" s="90"/>
    </row>
    <row r="371" spans="1:714" s="23" customFormat="1" ht="15" customHeight="1" outlineLevel="1" thickBot="1">
      <c r="A371" s="171"/>
      <c r="B371" s="620" t="str">
        <f t="shared" ref="B371:B377" si="302">"Enter city name"</f>
        <v>Enter city name</v>
      </c>
      <c r="C371" s="611" t="s">
        <v>303</v>
      </c>
      <c r="D371"/>
      <c r="E371" s="861" t="s">
        <v>114</v>
      </c>
      <c r="F371" s="862"/>
      <c r="G371" s="340">
        <f>AAG371</f>
        <v>0</v>
      </c>
      <c r="H371" s="524" t="str">
        <f t="shared" ref="H371:H377" si="303">AAH371</f>
        <v>6pm</v>
      </c>
      <c r="I371" s="244"/>
      <c r="J371" s="194"/>
      <c r="K371" s="49"/>
      <c r="L371" s="49"/>
      <c r="M371" s="49"/>
      <c r="N371" s="49"/>
      <c r="O371" s="49"/>
      <c r="P371" s="49"/>
      <c r="Q371" s="49"/>
      <c r="R371" s="49"/>
      <c r="S371" s="49"/>
      <c r="T371" s="49"/>
      <c r="U371" s="49"/>
      <c r="V371" s="49"/>
      <c r="W371" s="49"/>
      <c r="X371" s="49"/>
      <c r="Y371" s="49"/>
      <c r="Z371" s="49"/>
      <c r="AA371" s="49"/>
      <c r="AB371" s="49"/>
      <c r="AC371" s="49"/>
      <c r="AD371" s="49"/>
      <c r="AE371" s="49"/>
      <c r="AF371" s="49"/>
      <c r="AG371" s="49"/>
      <c r="AH371" s="49"/>
      <c r="AI371" s="49"/>
      <c r="AJ371" s="49"/>
      <c r="AK371" s="49"/>
      <c r="AL371" s="49"/>
      <c r="AM371" s="49"/>
      <c r="AN371" s="49"/>
      <c r="AO371" s="49"/>
      <c r="AP371" s="49"/>
      <c r="AQ371" s="49"/>
      <c r="AR371" s="49"/>
      <c r="AS371" s="49"/>
      <c r="AT371" s="49"/>
      <c r="AU371" s="49"/>
      <c r="AV371" s="49"/>
      <c r="AW371" s="49"/>
      <c r="AX371" s="49"/>
      <c r="AY371" s="49"/>
      <c r="AZ371" s="49"/>
      <c r="BA371" s="49"/>
      <c r="BB371" s="49"/>
      <c r="BC371" s="49"/>
      <c r="BD371" s="49"/>
      <c r="BE371" s="49"/>
      <c r="BF371" s="49"/>
      <c r="BG371" s="49"/>
      <c r="BH371" s="49"/>
      <c r="BI371" s="49"/>
      <c r="BJ371" s="49"/>
      <c r="BK371" s="49"/>
      <c r="BL371" s="49"/>
      <c r="BM371" s="49"/>
      <c r="BN371" s="49"/>
      <c r="BO371" s="49"/>
      <c r="BP371" s="49"/>
      <c r="BQ371" s="49"/>
      <c r="BR371" s="49"/>
      <c r="BS371" s="49"/>
      <c r="BT371" s="49"/>
      <c r="BU371" s="49"/>
      <c r="BV371" s="49"/>
      <c r="BW371" s="49"/>
      <c r="BX371" s="49"/>
      <c r="BY371" s="49"/>
      <c r="BZ371" s="49"/>
      <c r="CA371" s="49"/>
      <c r="CB371" s="49"/>
      <c r="CC371" s="49"/>
      <c r="CD371" s="49"/>
      <c r="CE371" s="49"/>
      <c r="CF371" s="49"/>
      <c r="CG371" s="49"/>
      <c r="CH371" s="49"/>
      <c r="CI371" s="49"/>
      <c r="CJ371" s="49"/>
      <c r="CK371" s="49"/>
      <c r="CL371" s="49"/>
      <c r="CM371" s="49"/>
      <c r="CN371" s="49"/>
      <c r="CO371" s="49"/>
      <c r="CP371" s="49"/>
      <c r="CQ371" s="49"/>
      <c r="CR371" s="49"/>
      <c r="CS371" s="49"/>
      <c r="CT371" s="49"/>
      <c r="CU371" s="49"/>
      <c r="CV371" s="49"/>
      <c r="CW371" s="49"/>
      <c r="CX371" s="49"/>
      <c r="CY371" s="49"/>
      <c r="CZ371" s="49"/>
      <c r="DA371" s="49"/>
      <c r="DB371" s="49"/>
      <c r="DC371" s="49"/>
      <c r="DD371" s="49"/>
      <c r="DE371" s="49"/>
      <c r="DF371" s="49"/>
      <c r="DG371" s="49"/>
      <c r="DH371" s="49"/>
      <c r="DI371" s="49"/>
      <c r="DJ371" s="49"/>
      <c r="DK371" s="49"/>
      <c r="DL371" s="49"/>
      <c r="DM371" s="49"/>
      <c r="DN371" s="49"/>
      <c r="DO371" s="49"/>
      <c r="DP371" s="49"/>
      <c r="DQ371"/>
      <c r="DR371"/>
      <c r="DS371"/>
      <c r="DT371"/>
      <c r="DU371"/>
      <c r="DV371"/>
      <c r="DW371"/>
      <c r="DX371"/>
      <c r="DY371"/>
      <c r="DZ371"/>
      <c r="EA371"/>
      <c r="EB371"/>
      <c r="EC371"/>
      <c r="ED371"/>
      <c r="EE371"/>
      <c r="EF371"/>
      <c r="EG371"/>
      <c r="EH371"/>
      <c r="EI371"/>
      <c r="EJ371"/>
      <c r="EK371"/>
      <c r="EL371"/>
      <c r="EM371"/>
      <c r="EN371"/>
      <c r="EO371"/>
      <c r="EP371"/>
      <c r="EQ371"/>
      <c r="ER371"/>
      <c r="ES371"/>
      <c r="ET371"/>
      <c r="EU371"/>
      <c r="EV371"/>
      <c r="EW371"/>
      <c r="EX371"/>
      <c r="EY371"/>
      <c r="EZ371"/>
      <c r="FA371"/>
      <c r="FB371"/>
      <c r="FC371"/>
      <c r="FD371"/>
      <c r="FE371"/>
      <c r="FF371"/>
      <c r="FG371"/>
      <c r="FH371"/>
      <c r="FI371"/>
      <c r="FJ371"/>
      <c r="FK371"/>
      <c r="FL371"/>
      <c r="FM371"/>
      <c r="FN371"/>
      <c r="FO371"/>
      <c r="FP371"/>
      <c r="FQ371"/>
      <c r="FR371"/>
      <c r="FS371"/>
      <c r="FT371"/>
      <c r="FU371"/>
      <c r="FV371"/>
      <c r="FW371"/>
      <c r="FX371"/>
      <c r="FY371"/>
      <c r="FZ371"/>
      <c r="GA371"/>
      <c r="GB371"/>
      <c r="GC371"/>
      <c r="GD371"/>
      <c r="GE371"/>
      <c r="GF371"/>
      <c r="GG371"/>
      <c r="GH371"/>
      <c r="GI371"/>
      <c r="GJ371"/>
      <c r="GK371"/>
      <c r="GL371"/>
      <c r="GM371"/>
      <c r="GN371"/>
      <c r="GO371"/>
      <c r="GP371"/>
      <c r="GQ371"/>
      <c r="GR371"/>
      <c r="GS371"/>
      <c r="GT371"/>
      <c r="GU371"/>
      <c r="GV371"/>
      <c r="GW371"/>
      <c r="GX371"/>
      <c r="GY371"/>
      <c r="GZ371"/>
      <c r="HA371"/>
      <c r="HB371"/>
      <c r="HC371"/>
      <c r="HD371"/>
      <c r="HE371"/>
      <c r="HF371"/>
      <c r="HG371"/>
      <c r="HH371"/>
      <c r="HI371"/>
      <c r="HJ371"/>
      <c r="HK371"/>
      <c r="HL371"/>
      <c r="HM371"/>
      <c r="HN371"/>
      <c r="HO371"/>
      <c r="HP371"/>
      <c r="HQ371"/>
      <c r="HR371"/>
      <c r="HS371"/>
      <c r="HT371"/>
      <c r="HU371"/>
      <c r="HV371"/>
      <c r="HW371"/>
      <c r="HX371"/>
      <c r="HY371"/>
      <c r="HZ371"/>
      <c r="IA371"/>
      <c r="IB371"/>
      <c r="IC371"/>
      <c r="ID371"/>
      <c r="IE371"/>
      <c r="IF371"/>
      <c r="IG371"/>
      <c r="IH371"/>
      <c r="II371"/>
      <c r="IJ371"/>
      <c r="IK371"/>
      <c r="IL371"/>
      <c r="IM371"/>
      <c r="IN371"/>
      <c r="IO371"/>
      <c r="IP371"/>
      <c r="IQ371"/>
      <c r="IR371"/>
      <c r="IS371"/>
      <c r="IT371"/>
      <c r="IU371"/>
      <c r="IV371"/>
      <c r="IW371"/>
      <c r="IX371"/>
      <c r="IY371"/>
      <c r="IZ371"/>
      <c r="JA371"/>
      <c r="JB371"/>
      <c r="JC371"/>
      <c r="JD371"/>
      <c r="JE371"/>
      <c r="JF371"/>
      <c r="JG371"/>
      <c r="JH371"/>
      <c r="JI371"/>
      <c r="JJ371"/>
      <c r="JK371"/>
      <c r="JL371"/>
      <c r="JM371"/>
      <c r="JN371"/>
      <c r="JO371"/>
      <c r="JP371"/>
      <c r="JQ371"/>
      <c r="JR371"/>
      <c r="JS371"/>
      <c r="JT371"/>
      <c r="JU371"/>
      <c r="JV371"/>
      <c r="JW371"/>
      <c r="JX371"/>
      <c r="JY371"/>
      <c r="JZ371"/>
      <c r="KA371"/>
      <c r="KB371"/>
      <c r="KC371"/>
      <c r="KD371"/>
      <c r="KE371"/>
      <c r="KF371"/>
      <c r="KG371"/>
      <c r="KH371"/>
      <c r="KI371"/>
      <c r="KJ371"/>
      <c r="KK371"/>
      <c r="KL371"/>
      <c r="KM371"/>
      <c r="KN371"/>
      <c r="KO371"/>
      <c r="KP371"/>
      <c r="KQ371"/>
      <c r="KR371"/>
      <c r="KS371"/>
      <c r="KT371"/>
      <c r="KU371"/>
      <c r="KV371"/>
      <c r="KW371"/>
      <c r="KX371"/>
      <c r="KY371"/>
      <c r="KZ371"/>
      <c r="LA371"/>
      <c r="LB371"/>
      <c r="LC371"/>
      <c r="LD371"/>
      <c r="LE371"/>
      <c r="LF371"/>
      <c r="LG371"/>
      <c r="LH371"/>
      <c r="LI371"/>
      <c r="LJ371"/>
      <c r="LK371"/>
      <c r="LL371"/>
      <c r="LM371"/>
      <c r="LN371"/>
      <c r="LO371"/>
      <c r="LP371"/>
      <c r="LQ371"/>
      <c r="LR371"/>
      <c r="LS371"/>
      <c r="LT371"/>
      <c r="LU371"/>
      <c r="LV371"/>
      <c r="LW371"/>
      <c r="LX371"/>
      <c r="LY371"/>
      <c r="LZ371"/>
      <c r="MA371"/>
      <c r="MB371"/>
      <c r="MC371"/>
      <c r="MD371"/>
      <c r="ME371"/>
      <c r="MF371"/>
      <c r="MG371"/>
      <c r="MH371"/>
      <c r="MI371"/>
      <c r="MJ371"/>
      <c r="MK371"/>
      <c r="ML371"/>
      <c r="MM371"/>
      <c r="MN371"/>
      <c r="MO371"/>
      <c r="MP371"/>
      <c r="MQ371"/>
      <c r="MR371"/>
      <c r="MS371"/>
      <c r="MT371"/>
      <c r="MU371"/>
      <c r="MV371"/>
      <c r="MW371"/>
      <c r="MX371"/>
      <c r="MY371"/>
      <c r="MZ371"/>
      <c r="NA371"/>
      <c r="NB371"/>
      <c r="NC371"/>
      <c r="ND371"/>
      <c r="NE371"/>
      <c r="NF371"/>
      <c r="NG371"/>
      <c r="NH371"/>
      <c r="NI371"/>
      <c r="NJ371"/>
      <c r="NK371"/>
      <c r="NL371"/>
      <c r="NM371"/>
      <c r="NN371"/>
      <c r="NO371"/>
      <c r="NP371"/>
      <c r="NQ371"/>
      <c r="NR371"/>
      <c r="NS371"/>
      <c r="NT371"/>
      <c r="NU371"/>
      <c r="NV371"/>
      <c r="NW371"/>
      <c r="NX371"/>
      <c r="NY371"/>
      <c r="NZ371"/>
      <c r="OA371"/>
      <c r="OB371"/>
      <c r="OC371"/>
      <c r="OD371"/>
      <c r="OE371"/>
      <c r="OF371"/>
      <c r="OG371"/>
      <c r="OH371"/>
      <c r="OI371"/>
      <c r="OJ371"/>
      <c r="OK371"/>
      <c r="OL371"/>
      <c r="OM371"/>
      <c r="ON371"/>
      <c r="OO371"/>
      <c r="OP371"/>
      <c r="OQ371"/>
      <c r="OR371"/>
      <c r="OS371"/>
      <c r="OT371"/>
      <c r="OU371"/>
      <c r="OV371"/>
      <c r="OW371"/>
      <c r="OX371"/>
      <c r="OY371"/>
      <c r="OZ371"/>
      <c r="PA371"/>
      <c r="PB371"/>
      <c r="PC371"/>
      <c r="PD371"/>
      <c r="PE371"/>
      <c r="PF371"/>
      <c r="PG371"/>
      <c r="PH371"/>
      <c r="PI371"/>
      <c r="PJ371"/>
      <c r="PK371"/>
      <c r="PL371"/>
      <c r="PM371"/>
      <c r="PN371"/>
      <c r="PO371"/>
      <c r="PP371"/>
      <c r="PQ371"/>
      <c r="PR371"/>
      <c r="PS371"/>
      <c r="PT371"/>
      <c r="PU371"/>
      <c r="PV371"/>
      <c r="PW371"/>
      <c r="PX371"/>
      <c r="PY371"/>
      <c r="PZ371"/>
      <c r="QA371"/>
      <c r="QB371"/>
      <c r="QC371"/>
      <c r="QD371"/>
      <c r="QE371"/>
      <c r="QF371"/>
      <c r="QG371"/>
      <c r="QH371"/>
      <c r="QI371"/>
      <c r="QJ371"/>
      <c r="QK371"/>
      <c r="QL371"/>
      <c r="QM371"/>
      <c r="QN371"/>
      <c r="QO371"/>
      <c r="QP371"/>
      <c r="QQ371"/>
      <c r="QR371"/>
      <c r="QS371"/>
      <c r="QT371"/>
      <c r="QU371"/>
      <c r="QV371"/>
      <c r="QW371"/>
      <c r="QX371"/>
      <c r="QY371"/>
      <c r="QZ371"/>
      <c r="RA371"/>
      <c r="RB371"/>
      <c r="RC371"/>
      <c r="RD371"/>
      <c r="RE371"/>
      <c r="RF371"/>
      <c r="RG371"/>
      <c r="RH371"/>
      <c r="RI371"/>
      <c r="RJ371"/>
      <c r="RK371"/>
      <c r="RL371"/>
      <c r="RM371"/>
      <c r="RN371"/>
      <c r="RO371"/>
      <c r="RP371"/>
      <c r="RQ371"/>
      <c r="RR371"/>
      <c r="RS371"/>
      <c r="RT371"/>
      <c r="RU371"/>
      <c r="RV371"/>
      <c r="RW371"/>
      <c r="RX371"/>
      <c r="RY371"/>
      <c r="RZ371"/>
      <c r="SA371"/>
      <c r="SB371"/>
      <c r="SC371"/>
      <c r="SD371"/>
      <c r="SE371"/>
      <c r="SF371"/>
      <c r="SG371"/>
      <c r="SH371"/>
      <c r="SI371"/>
      <c r="SJ371"/>
      <c r="SK371"/>
      <c r="SL371"/>
      <c r="SM371"/>
      <c r="SN371"/>
      <c r="SO371"/>
      <c r="SP371"/>
      <c r="SQ371"/>
      <c r="SR371"/>
      <c r="SS371"/>
      <c r="ST371"/>
      <c r="SU371"/>
      <c r="SV371"/>
      <c r="SW371"/>
      <c r="SX371"/>
      <c r="SY371"/>
      <c r="SZ371"/>
      <c r="TA371"/>
      <c r="TB371"/>
      <c r="TC371"/>
      <c r="TD371"/>
      <c r="TE371"/>
      <c r="TF371"/>
      <c r="TG371"/>
      <c r="TH371"/>
      <c r="TI371"/>
      <c r="TJ371"/>
      <c r="TK371"/>
      <c r="TL371"/>
      <c r="TM371"/>
      <c r="TN371"/>
      <c r="TO371"/>
      <c r="TP371"/>
      <c r="TQ371"/>
      <c r="TR371"/>
      <c r="TS371"/>
      <c r="TT371"/>
      <c r="TU371"/>
      <c r="TV371"/>
      <c r="TW371"/>
      <c r="TX371"/>
      <c r="TY371"/>
      <c r="TZ371"/>
      <c r="UA371"/>
      <c r="UB371"/>
      <c r="UC371"/>
      <c r="UD371"/>
      <c r="UE371"/>
      <c r="UF371"/>
      <c r="UG371"/>
      <c r="UH371"/>
      <c r="UI371"/>
      <c r="UJ371"/>
      <c r="UK371"/>
      <c r="UL371"/>
      <c r="UM371"/>
      <c r="UN371"/>
      <c r="UO371"/>
      <c r="UP371"/>
      <c r="UQ371"/>
      <c r="UR371"/>
      <c r="US371"/>
      <c r="UT371"/>
      <c r="UU371"/>
      <c r="UV371"/>
      <c r="UW371"/>
      <c r="UX371"/>
      <c r="UY371"/>
      <c r="UZ371"/>
      <c r="VA371"/>
      <c r="VB371"/>
      <c r="VC371"/>
      <c r="VD371"/>
      <c r="VE371"/>
      <c r="VF371"/>
      <c r="VG371"/>
      <c r="VH371"/>
      <c r="VI371"/>
      <c r="VJ371"/>
      <c r="VK371"/>
      <c r="VL371"/>
      <c r="VM371"/>
      <c r="VN371"/>
      <c r="VO371"/>
      <c r="VP371"/>
      <c r="VQ371"/>
      <c r="VR371"/>
      <c r="VS371"/>
      <c r="VT371"/>
      <c r="VU371"/>
      <c r="VV371"/>
      <c r="VW371"/>
      <c r="VX371"/>
      <c r="VY371"/>
      <c r="VZ371"/>
      <c r="WA371"/>
      <c r="WB371"/>
      <c r="WC371"/>
      <c r="WD371"/>
      <c r="WE371"/>
      <c r="WF371"/>
      <c r="WG371"/>
      <c r="WH371"/>
      <c r="WI371"/>
      <c r="WJ371"/>
      <c r="WK371"/>
      <c r="WL371"/>
      <c r="WM371"/>
      <c r="WN371"/>
      <c r="WO371"/>
      <c r="WP371"/>
      <c r="WQ371"/>
      <c r="WR371"/>
      <c r="WS371"/>
      <c r="WT371"/>
      <c r="WU371"/>
      <c r="WV371"/>
      <c r="WW371"/>
      <c r="WX371"/>
      <c r="WY371"/>
      <c r="WZ371"/>
      <c r="XA371"/>
      <c r="XB371"/>
      <c r="XC371"/>
      <c r="XD371"/>
      <c r="XE371"/>
      <c r="XF371"/>
      <c r="XG371"/>
      <c r="XH371"/>
      <c r="XI371"/>
      <c r="XJ371"/>
      <c r="XK371"/>
      <c r="XL371"/>
      <c r="XM371"/>
      <c r="XN371"/>
      <c r="XO371"/>
      <c r="XP371"/>
      <c r="XQ371"/>
      <c r="XR371"/>
      <c r="XS371"/>
      <c r="XT371"/>
      <c r="XU371"/>
      <c r="XV371"/>
      <c r="XW371"/>
      <c r="XX371"/>
      <c r="XY371"/>
      <c r="XZ371"/>
      <c r="YA371"/>
      <c r="YB371"/>
      <c r="YC371"/>
      <c r="YD371"/>
      <c r="YE371"/>
      <c r="YF371"/>
      <c r="YG371"/>
      <c r="YH371"/>
      <c r="YI371"/>
      <c r="YJ371"/>
      <c r="YK371"/>
      <c r="YL371"/>
      <c r="YM371"/>
      <c r="YN371"/>
      <c r="YO371"/>
      <c r="YP371"/>
      <c r="YQ371"/>
      <c r="YR371"/>
      <c r="YS371"/>
      <c r="YT371"/>
      <c r="YU371"/>
      <c r="YV371"/>
      <c r="YW371"/>
      <c r="YX371"/>
      <c r="YY371"/>
      <c r="YZ371"/>
      <c r="ZA371"/>
      <c r="ZB371"/>
      <c r="ZC371"/>
      <c r="ZD371"/>
      <c r="ZE371"/>
      <c r="ZF371"/>
      <c r="ZG371"/>
      <c r="ZH371"/>
      <c r="ZI371"/>
      <c r="ZJ371"/>
      <c r="ZK371"/>
      <c r="ZL371"/>
      <c r="ZM371"/>
      <c r="ZN371"/>
      <c r="ZO371"/>
      <c r="ZP371"/>
      <c r="ZQ371"/>
      <c r="ZR371"/>
      <c r="ZS371"/>
      <c r="ZT371"/>
      <c r="ZU371"/>
      <c r="ZV371"/>
      <c r="ZW371"/>
      <c r="ZX371"/>
      <c r="ZY371"/>
      <c r="ZZ371" s="52"/>
      <c r="AAA371" s="192"/>
      <c r="AAB371"/>
      <c r="AAC371"/>
      <c r="AAD371" s="90"/>
      <c r="AAE371" s="519">
        <f>IF(AND(S.Hearing.2ndInvolve="Y",S.Hearing.1stInvolve="Y"),1,)</f>
        <v>0</v>
      </c>
      <c r="AAF371" s="190" t="s">
        <v>52</v>
      </c>
      <c r="AAG371" s="73">
        <f>IF(S.Hearing.2ndInvolve="N",,S.Hearing.1stDate)</f>
        <v>0</v>
      </c>
      <c r="AAH371" s="73" t="str">
        <f>H370</f>
        <v>6pm</v>
      </c>
      <c r="AAI371" s="72"/>
      <c r="AAJ371" s="72"/>
      <c r="AAK371" s="79"/>
      <c r="AAL371" s="90"/>
    </row>
    <row r="372" spans="1:714" s="23" customFormat="1" ht="15" customHeight="1" outlineLevel="1" thickBot="1">
      <c r="A372" s="171"/>
      <c r="B372" s="620" t="str">
        <f t="shared" si="302"/>
        <v>Enter city name</v>
      </c>
      <c r="C372" s="611" t="s">
        <v>303</v>
      </c>
      <c r="D372"/>
      <c r="E372" s="861" t="s">
        <v>115</v>
      </c>
      <c r="F372" s="862"/>
      <c r="G372" s="340">
        <f t="shared" ref="G372:G376" si="304">AAG372</f>
        <v>0</v>
      </c>
      <c r="H372" s="524" t="str">
        <f t="shared" si="303"/>
        <v>6pm</v>
      </c>
      <c r="I372" s="244"/>
      <c r="J372" s="194"/>
      <c r="K372" s="49"/>
      <c r="L372" s="49"/>
      <c r="M372" s="49"/>
      <c r="N372" s="49"/>
      <c r="O372" s="49"/>
      <c r="P372" s="49"/>
      <c r="Q372" s="49"/>
      <c r="R372" s="49"/>
      <c r="S372" s="49"/>
      <c r="T372" s="49"/>
      <c r="U372" s="49"/>
      <c r="V372" s="49"/>
      <c r="W372" s="49"/>
      <c r="X372" s="49"/>
      <c r="Y372" s="49"/>
      <c r="Z372" s="49"/>
      <c r="AA372" s="49"/>
      <c r="AB372" s="49"/>
      <c r="AC372" s="49"/>
      <c r="AD372" s="49"/>
      <c r="AE372" s="49"/>
      <c r="AF372" s="49"/>
      <c r="AG372" s="49"/>
      <c r="AH372" s="49"/>
      <c r="AI372" s="49"/>
      <c r="AJ372" s="49"/>
      <c r="AK372" s="49"/>
      <c r="AL372" s="49"/>
      <c r="AM372" s="49"/>
      <c r="AN372" s="49"/>
      <c r="AO372" s="49"/>
      <c r="AP372" s="49"/>
      <c r="AQ372" s="49"/>
      <c r="AR372" s="49"/>
      <c r="AS372" s="49"/>
      <c r="AT372" s="49"/>
      <c r="AU372" s="49"/>
      <c r="AV372" s="49"/>
      <c r="AW372" s="49"/>
      <c r="AX372" s="49"/>
      <c r="AY372" s="49"/>
      <c r="AZ372" s="49"/>
      <c r="BA372" s="49"/>
      <c r="BB372" s="49"/>
      <c r="BC372" s="49"/>
      <c r="BD372" s="49"/>
      <c r="BE372" s="49"/>
      <c r="BF372" s="49"/>
      <c r="BG372" s="49"/>
      <c r="BH372" s="49"/>
      <c r="BI372" s="49"/>
      <c r="BJ372" s="49"/>
      <c r="BK372" s="49"/>
      <c r="BL372" s="49"/>
      <c r="BM372" s="49"/>
      <c r="BN372" s="49"/>
      <c r="BO372" s="49"/>
      <c r="BP372" s="49"/>
      <c r="BQ372" s="49"/>
      <c r="BR372" s="49"/>
      <c r="BS372" s="49"/>
      <c r="BT372" s="49"/>
      <c r="BU372" s="49"/>
      <c r="BV372" s="49"/>
      <c r="BW372" s="49"/>
      <c r="BX372" s="49"/>
      <c r="BY372" s="49"/>
      <c r="BZ372" s="49"/>
      <c r="CA372" s="49"/>
      <c r="CB372" s="49"/>
      <c r="CC372" s="49"/>
      <c r="CD372" s="49"/>
      <c r="CE372" s="49"/>
      <c r="CF372" s="49"/>
      <c r="CG372" s="49"/>
      <c r="CH372" s="49"/>
      <c r="CI372" s="49"/>
      <c r="CJ372" s="49"/>
      <c r="CK372" s="49"/>
      <c r="CL372" s="49"/>
      <c r="CM372" s="49"/>
      <c r="CN372" s="49"/>
      <c r="CO372" s="49"/>
      <c r="CP372" s="49"/>
      <c r="CQ372" s="49"/>
      <c r="CR372" s="49"/>
      <c r="CS372" s="49"/>
      <c r="CT372" s="49"/>
      <c r="CU372" s="49"/>
      <c r="CV372" s="49"/>
      <c r="CW372" s="49"/>
      <c r="CX372" s="49"/>
      <c r="CY372" s="49"/>
      <c r="CZ372" s="49"/>
      <c r="DA372" s="49"/>
      <c r="DB372" s="49"/>
      <c r="DC372" s="49"/>
      <c r="DD372" s="49"/>
      <c r="DE372" s="49"/>
      <c r="DF372" s="49"/>
      <c r="DG372" s="49"/>
      <c r="DH372" s="49"/>
      <c r="DI372" s="49"/>
      <c r="DJ372" s="49"/>
      <c r="DK372" s="49"/>
      <c r="DL372" s="49"/>
      <c r="DM372" s="49"/>
      <c r="DN372" s="49"/>
      <c r="DO372" s="49"/>
      <c r="DP372" s="49"/>
      <c r="DQ372"/>
      <c r="DR372"/>
      <c r="DS372"/>
      <c r="DT372"/>
      <c r="DU372"/>
      <c r="DV372"/>
      <c r="DW372"/>
      <c r="DX372"/>
      <c r="DY372"/>
      <c r="DZ372"/>
      <c r="EA372"/>
      <c r="EB372"/>
      <c r="EC372"/>
      <c r="ED372"/>
      <c r="EE372"/>
      <c r="EF372"/>
      <c r="EG372"/>
      <c r="EH372"/>
      <c r="EI372"/>
      <c r="EJ372"/>
      <c r="EK372"/>
      <c r="EL372"/>
      <c r="EM372"/>
      <c r="EN372"/>
      <c r="EO372"/>
      <c r="EP372"/>
      <c r="EQ372"/>
      <c r="ER372"/>
      <c r="ES372"/>
      <c r="ET372"/>
      <c r="EU372"/>
      <c r="EV372"/>
      <c r="EW372"/>
      <c r="EX372"/>
      <c r="EY372"/>
      <c r="EZ372"/>
      <c r="FA372"/>
      <c r="FB372"/>
      <c r="FC372"/>
      <c r="FD372"/>
      <c r="FE372"/>
      <c r="FF372"/>
      <c r="FG372"/>
      <c r="FH372"/>
      <c r="FI372"/>
      <c r="FJ372"/>
      <c r="FK372"/>
      <c r="FL372"/>
      <c r="FM372"/>
      <c r="FN372"/>
      <c r="FO372"/>
      <c r="FP372"/>
      <c r="FQ372"/>
      <c r="FR372"/>
      <c r="FS372"/>
      <c r="FT372"/>
      <c r="FU372"/>
      <c r="FV372"/>
      <c r="FW372"/>
      <c r="FX372"/>
      <c r="FY372"/>
      <c r="FZ372"/>
      <c r="GA372"/>
      <c r="GB372"/>
      <c r="GC372"/>
      <c r="GD372"/>
      <c r="GE372"/>
      <c r="GF372"/>
      <c r="GG372"/>
      <c r="GH372"/>
      <c r="GI372"/>
      <c r="GJ372"/>
      <c r="GK372"/>
      <c r="GL372"/>
      <c r="GM372"/>
      <c r="GN372"/>
      <c r="GO372"/>
      <c r="GP372"/>
      <c r="GQ372"/>
      <c r="GR372"/>
      <c r="GS372"/>
      <c r="GT372"/>
      <c r="GU372"/>
      <c r="GV372"/>
      <c r="GW372"/>
      <c r="GX372"/>
      <c r="GY372"/>
      <c r="GZ372"/>
      <c r="HA372"/>
      <c r="HB372"/>
      <c r="HC372"/>
      <c r="HD372"/>
      <c r="HE372"/>
      <c r="HF372"/>
      <c r="HG372"/>
      <c r="HH372"/>
      <c r="HI372"/>
      <c r="HJ372"/>
      <c r="HK372"/>
      <c r="HL372"/>
      <c r="HM372"/>
      <c r="HN372"/>
      <c r="HO372"/>
      <c r="HP372"/>
      <c r="HQ372"/>
      <c r="HR372"/>
      <c r="HS372"/>
      <c r="HT372"/>
      <c r="HU372"/>
      <c r="HV372"/>
      <c r="HW372"/>
      <c r="HX372"/>
      <c r="HY372"/>
      <c r="HZ372"/>
      <c r="IA372"/>
      <c r="IB372"/>
      <c r="IC372"/>
      <c r="ID372"/>
      <c r="IE372"/>
      <c r="IF372"/>
      <c r="IG372"/>
      <c r="IH372"/>
      <c r="II372"/>
      <c r="IJ372"/>
      <c r="IK372"/>
      <c r="IL372"/>
      <c r="IM372"/>
      <c r="IN372"/>
      <c r="IO372"/>
      <c r="IP372"/>
      <c r="IQ372"/>
      <c r="IR372"/>
      <c r="IS372"/>
      <c r="IT372"/>
      <c r="IU372"/>
      <c r="IV372"/>
      <c r="IW372"/>
      <c r="IX372"/>
      <c r="IY372"/>
      <c r="IZ372"/>
      <c r="JA372"/>
      <c r="JB372"/>
      <c r="JC372"/>
      <c r="JD372"/>
      <c r="JE372"/>
      <c r="JF372"/>
      <c r="JG372"/>
      <c r="JH372"/>
      <c r="JI372"/>
      <c r="JJ372"/>
      <c r="JK372"/>
      <c r="JL372"/>
      <c r="JM372"/>
      <c r="JN372"/>
      <c r="JO372"/>
      <c r="JP372"/>
      <c r="JQ372"/>
      <c r="JR372"/>
      <c r="JS372"/>
      <c r="JT372"/>
      <c r="JU372"/>
      <c r="JV372"/>
      <c r="JW372"/>
      <c r="JX372"/>
      <c r="JY372"/>
      <c r="JZ372"/>
      <c r="KA372"/>
      <c r="KB372"/>
      <c r="KC372"/>
      <c r="KD372"/>
      <c r="KE372"/>
      <c r="KF372"/>
      <c r="KG372"/>
      <c r="KH372"/>
      <c r="KI372"/>
      <c r="KJ372"/>
      <c r="KK372"/>
      <c r="KL372"/>
      <c r="KM372"/>
      <c r="KN372"/>
      <c r="KO372"/>
      <c r="KP372"/>
      <c r="KQ372"/>
      <c r="KR372"/>
      <c r="KS372"/>
      <c r="KT372"/>
      <c r="KU372"/>
      <c r="KV372"/>
      <c r="KW372"/>
      <c r="KX372"/>
      <c r="KY372"/>
      <c r="KZ372"/>
      <c r="LA372"/>
      <c r="LB372"/>
      <c r="LC372"/>
      <c r="LD372"/>
      <c r="LE372"/>
      <c r="LF372"/>
      <c r="LG372"/>
      <c r="LH372"/>
      <c r="LI372"/>
      <c r="LJ372"/>
      <c r="LK372"/>
      <c r="LL372"/>
      <c r="LM372"/>
      <c r="LN372"/>
      <c r="LO372"/>
      <c r="LP372"/>
      <c r="LQ372"/>
      <c r="LR372"/>
      <c r="LS372"/>
      <c r="LT372"/>
      <c r="LU372"/>
      <c r="LV372"/>
      <c r="LW372"/>
      <c r="LX372"/>
      <c r="LY372"/>
      <c r="LZ372"/>
      <c r="MA372"/>
      <c r="MB372"/>
      <c r="MC372"/>
      <c r="MD372"/>
      <c r="ME372"/>
      <c r="MF372"/>
      <c r="MG372"/>
      <c r="MH372"/>
      <c r="MI372"/>
      <c r="MJ372"/>
      <c r="MK372"/>
      <c r="ML372"/>
      <c r="MM372"/>
      <c r="MN372"/>
      <c r="MO372"/>
      <c r="MP372"/>
      <c r="MQ372"/>
      <c r="MR372"/>
      <c r="MS372"/>
      <c r="MT372"/>
      <c r="MU372"/>
      <c r="MV372"/>
      <c r="MW372"/>
      <c r="MX372"/>
      <c r="MY372"/>
      <c r="MZ372"/>
      <c r="NA372"/>
      <c r="NB372"/>
      <c r="NC372"/>
      <c r="ND372"/>
      <c r="NE372"/>
      <c r="NF372"/>
      <c r="NG372"/>
      <c r="NH372"/>
      <c r="NI372"/>
      <c r="NJ372"/>
      <c r="NK372"/>
      <c r="NL372"/>
      <c r="NM372"/>
      <c r="NN372"/>
      <c r="NO372"/>
      <c r="NP372"/>
      <c r="NQ372"/>
      <c r="NR372"/>
      <c r="NS372"/>
      <c r="NT372"/>
      <c r="NU372"/>
      <c r="NV372"/>
      <c r="NW372"/>
      <c r="NX372"/>
      <c r="NY372"/>
      <c r="NZ372"/>
      <c r="OA372"/>
      <c r="OB372"/>
      <c r="OC372"/>
      <c r="OD372"/>
      <c r="OE372"/>
      <c r="OF372"/>
      <c r="OG372"/>
      <c r="OH372"/>
      <c r="OI372"/>
      <c r="OJ372"/>
      <c r="OK372"/>
      <c r="OL372"/>
      <c r="OM372"/>
      <c r="ON372"/>
      <c r="OO372"/>
      <c r="OP372"/>
      <c r="OQ372"/>
      <c r="OR372"/>
      <c r="OS372"/>
      <c r="OT372"/>
      <c r="OU372"/>
      <c r="OV372"/>
      <c r="OW372"/>
      <c r="OX372"/>
      <c r="OY372"/>
      <c r="OZ372"/>
      <c r="PA372"/>
      <c r="PB372"/>
      <c r="PC372"/>
      <c r="PD372"/>
      <c r="PE372"/>
      <c r="PF372"/>
      <c r="PG372"/>
      <c r="PH372"/>
      <c r="PI372"/>
      <c r="PJ372"/>
      <c r="PK372"/>
      <c r="PL372"/>
      <c r="PM372"/>
      <c r="PN372"/>
      <c r="PO372"/>
      <c r="PP372"/>
      <c r="PQ372"/>
      <c r="PR372"/>
      <c r="PS372"/>
      <c r="PT372"/>
      <c r="PU372"/>
      <c r="PV372"/>
      <c r="PW372"/>
      <c r="PX372"/>
      <c r="PY372"/>
      <c r="PZ372"/>
      <c r="QA372"/>
      <c r="QB372"/>
      <c r="QC372"/>
      <c r="QD372"/>
      <c r="QE372"/>
      <c r="QF372"/>
      <c r="QG372"/>
      <c r="QH372"/>
      <c r="QI372"/>
      <c r="QJ372"/>
      <c r="QK372"/>
      <c r="QL372"/>
      <c r="QM372"/>
      <c r="QN372"/>
      <c r="QO372"/>
      <c r="QP372"/>
      <c r="QQ372"/>
      <c r="QR372"/>
      <c r="QS372"/>
      <c r="QT372"/>
      <c r="QU372"/>
      <c r="QV372"/>
      <c r="QW372"/>
      <c r="QX372"/>
      <c r="QY372"/>
      <c r="QZ372"/>
      <c r="RA372"/>
      <c r="RB372"/>
      <c r="RC372"/>
      <c r="RD372"/>
      <c r="RE372"/>
      <c r="RF372"/>
      <c r="RG372"/>
      <c r="RH372"/>
      <c r="RI372"/>
      <c r="RJ372"/>
      <c r="RK372"/>
      <c r="RL372"/>
      <c r="RM372"/>
      <c r="RN372"/>
      <c r="RO372"/>
      <c r="RP372"/>
      <c r="RQ372"/>
      <c r="RR372"/>
      <c r="RS372"/>
      <c r="RT372"/>
      <c r="RU372"/>
      <c r="RV372"/>
      <c r="RW372"/>
      <c r="RX372"/>
      <c r="RY372"/>
      <c r="RZ372"/>
      <c r="SA372"/>
      <c r="SB372"/>
      <c r="SC372"/>
      <c r="SD372"/>
      <c r="SE372"/>
      <c r="SF372"/>
      <c r="SG372"/>
      <c r="SH372"/>
      <c r="SI372"/>
      <c r="SJ372"/>
      <c r="SK372"/>
      <c r="SL372"/>
      <c r="SM372"/>
      <c r="SN372"/>
      <c r="SO372"/>
      <c r="SP372"/>
      <c r="SQ372"/>
      <c r="SR372"/>
      <c r="SS372"/>
      <c r="ST372"/>
      <c r="SU372"/>
      <c r="SV372"/>
      <c r="SW372"/>
      <c r="SX372"/>
      <c r="SY372"/>
      <c r="SZ372"/>
      <c r="TA372"/>
      <c r="TB372"/>
      <c r="TC372"/>
      <c r="TD372"/>
      <c r="TE372"/>
      <c r="TF372"/>
      <c r="TG372"/>
      <c r="TH372"/>
      <c r="TI372"/>
      <c r="TJ372"/>
      <c r="TK372"/>
      <c r="TL372"/>
      <c r="TM372"/>
      <c r="TN372"/>
      <c r="TO372"/>
      <c r="TP372"/>
      <c r="TQ372"/>
      <c r="TR372"/>
      <c r="TS372"/>
      <c r="TT372"/>
      <c r="TU372"/>
      <c r="TV372"/>
      <c r="TW372"/>
      <c r="TX372"/>
      <c r="TY372"/>
      <c r="TZ372"/>
      <c r="UA372"/>
      <c r="UB372"/>
      <c r="UC372"/>
      <c r="UD372"/>
      <c r="UE372"/>
      <c r="UF372"/>
      <c r="UG372"/>
      <c r="UH372"/>
      <c r="UI372"/>
      <c r="UJ372"/>
      <c r="UK372"/>
      <c r="UL372"/>
      <c r="UM372"/>
      <c r="UN372"/>
      <c r="UO372"/>
      <c r="UP372"/>
      <c r="UQ372"/>
      <c r="UR372"/>
      <c r="US372"/>
      <c r="UT372"/>
      <c r="UU372"/>
      <c r="UV372"/>
      <c r="UW372"/>
      <c r="UX372"/>
      <c r="UY372"/>
      <c r="UZ372"/>
      <c r="VA372"/>
      <c r="VB372"/>
      <c r="VC372"/>
      <c r="VD372"/>
      <c r="VE372"/>
      <c r="VF372"/>
      <c r="VG372"/>
      <c r="VH372"/>
      <c r="VI372"/>
      <c r="VJ372"/>
      <c r="VK372"/>
      <c r="VL372"/>
      <c r="VM372"/>
      <c r="VN372"/>
      <c r="VO372"/>
      <c r="VP372"/>
      <c r="VQ372"/>
      <c r="VR372"/>
      <c r="VS372"/>
      <c r="VT372"/>
      <c r="VU372"/>
      <c r="VV372"/>
      <c r="VW372"/>
      <c r="VX372"/>
      <c r="VY372"/>
      <c r="VZ372"/>
      <c r="WA372"/>
      <c r="WB372"/>
      <c r="WC372"/>
      <c r="WD372"/>
      <c r="WE372"/>
      <c r="WF372"/>
      <c r="WG372"/>
      <c r="WH372"/>
      <c r="WI372"/>
      <c r="WJ372"/>
      <c r="WK372"/>
      <c r="WL372"/>
      <c r="WM372"/>
      <c r="WN372"/>
      <c r="WO372"/>
      <c r="WP372"/>
      <c r="WQ372"/>
      <c r="WR372"/>
      <c r="WS372"/>
      <c r="WT372"/>
      <c r="WU372"/>
      <c r="WV372"/>
      <c r="WW372"/>
      <c r="WX372"/>
      <c r="WY372"/>
      <c r="WZ372"/>
      <c r="XA372"/>
      <c r="XB372"/>
      <c r="XC372"/>
      <c r="XD372"/>
      <c r="XE372"/>
      <c r="XF372"/>
      <c r="XG372"/>
      <c r="XH372"/>
      <c r="XI372"/>
      <c r="XJ372"/>
      <c r="XK372"/>
      <c r="XL372"/>
      <c r="XM372"/>
      <c r="XN372"/>
      <c r="XO372"/>
      <c r="XP372"/>
      <c r="XQ372"/>
      <c r="XR372"/>
      <c r="XS372"/>
      <c r="XT372"/>
      <c r="XU372"/>
      <c r="XV372"/>
      <c r="XW372"/>
      <c r="XX372"/>
      <c r="XY372"/>
      <c r="XZ372"/>
      <c r="YA372"/>
      <c r="YB372"/>
      <c r="YC372"/>
      <c r="YD372"/>
      <c r="YE372"/>
      <c r="YF372"/>
      <c r="YG372"/>
      <c r="YH372"/>
      <c r="YI372"/>
      <c r="YJ372"/>
      <c r="YK372"/>
      <c r="YL372"/>
      <c r="YM372"/>
      <c r="YN372"/>
      <c r="YO372"/>
      <c r="YP372"/>
      <c r="YQ372"/>
      <c r="YR372"/>
      <c r="YS372"/>
      <c r="YT372"/>
      <c r="YU372"/>
      <c r="YV372"/>
      <c r="YW372"/>
      <c r="YX372"/>
      <c r="YY372"/>
      <c r="YZ372"/>
      <c r="ZA372"/>
      <c r="ZB372"/>
      <c r="ZC372"/>
      <c r="ZD372"/>
      <c r="ZE372"/>
      <c r="ZF372"/>
      <c r="ZG372"/>
      <c r="ZH372"/>
      <c r="ZI372"/>
      <c r="ZJ372"/>
      <c r="ZK372"/>
      <c r="ZL372"/>
      <c r="ZM372"/>
      <c r="ZN372"/>
      <c r="ZO372"/>
      <c r="ZP372"/>
      <c r="ZQ372"/>
      <c r="ZR372"/>
      <c r="ZS372"/>
      <c r="ZT372"/>
      <c r="ZU372"/>
      <c r="ZV372"/>
      <c r="ZW372"/>
      <c r="ZX372"/>
      <c r="ZY372"/>
      <c r="ZZ372" s="52"/>
      <c r="AAA372" s="192"/>
      <c r="AAB372"/>
      <c r="AAC372"/>
      <c r="AAD372" s="90"/>
      <c r="AAE372" s="519">
        <f>IF(AND(S.Hearing.3rdInvolve="Y",S.Hearing.1stInvolve="Y"),1,)</f>
        <v>0</v>
      </c>
      <c r="AAF372" s="190" t="s">
        <v>52</v>
      </c>
      <c r="AAG372" s="73">
        <f>IF(S.Hearing.3rdInvolve="N",,S.Hearing.2ndDate)</f>
        <v>0</v>
      </c>
      <c r="AAH372" s="73" t="str">
        <f>H370</f>
        <v>6pm</v>
      </c>
      <c r="AAI372" s="72"/>
      <c r="AAJ372" s="56"/>
      <c r="AAK372" s="75"/>
      <c r="AAL372" s="90"/>
    </row>
    <row r="373" spans="1:714" s="23" customFormat="1" ht="15" customHeight="1" outlineLevel="1" thickBot="1">
      <c r="A373" s="171"/>
      <c r="B373" s="620" t="str">
        <f t="shared" si="302"/>
        <v>Enter city name</v>
      </c>
      <c r="C373" s="611" t="s">
        <v>303</v>
      </c>
      <c r="D373"/>
      <c r="E373" s="861" t="s">
        <v>116</v>
      </c>
      <c r="F373" s="862"/>
      <c r="G373" s="340">
        <f t="shared" si="304"/>
        <v>0</v>
      </c>
      <c r="H373" s="524" t="str">
        <f t="shared" si="303"/>
        <v>6pm</v>
      </c>
      <c r="I373" s="244"/>
      <c r="J373" s="194"/>
      <c r="K373" s="49"/>
      <c r="L373" s="49"/>
      <c r="M373" s="49"/>
      <c r="N373" s="49"/>
      <c r="O373" s="49"/>
      <c r="P373" s="49"/>
      <c r="Q373" s="49"/>
      <c r="R373" s="49"/>
      <c r="S373" s="49"/>
      <c r="T373" s="49"/>
      <c r="U373" s="49"/>
      <c r="V373" s="49"/>
      <c r="W373" s="49"/>
      <c r="X373" s="49"/>
      <c r="Y373" s="49"/>
      <c r="Z373" s="49"/>
      <c r="AA373" s="49"/>
      <c r="AB373" s="49"/>
      <c r="AC373" s="49"/>
      <c r="AD373" s="49"/>
      <c r="AE373" s="49"/>
      <c r="AF373" s="49"/>
      <c r="AG373" s="49"/>
      <c r="AH373" s="49"/>
      <c r="AI373" s="49"/>
      <c r="AJ373" s="49"/>
      <c r="AK373" s="49"/>
      <c r="AL373" s="49"/>
      <c r="AM373" s="49"/>
      <c r="AN373" s="49"/>
      <c r="AO373" s="49"/>
      <c r="AP373" s="49"/>
      <c r="AQ373" s="49"/>
      <c r="AR373" s="49"/>
      <c r="AS373" s="49"/>
      <c r="AT373" s="49"/>
      <c r="AU373" s="49"/>
      <c r="AV373" s="49"/>
      <c r="AW373" s="49"/>
      <c r="AX373" s="49"/>
      <c r="AY373" s="49"/>
      <c r="AZ373" s="49"/>
      <c r="BA373" s="49"/>
      <c r="BB373" s="49"/>
      <c r="BC373" s="49"/>
      <c r="BD373" s="49"/>
      <c r="BE373" s="49"/>
      <c r="BF373" s="49"/>
      <c r="BG373" s="49"/>
      <c r="BH373" s="49"/>
      <c r="BI373" s="49"/>
      <c r="BJ373" s="49"/>
      <c r="BK373" s="49"/>
      <c r="BL373" s="49"/>
      <c r="BM373" s="49"/>
      <c r="BN373" s="49"/>
      <c r="BO373" s="49"/>
      <c r="BP373" s="49"/>
      <c r="BQ373" s="49"/>
      <c r="BR373" s="49"/>
      <c r="BS373" s="49"/>
      <c r="BT373" s="49"/>
      <c r="BU373" s="49"/>
      <c r="BV373" s="49"/>
      <c r="BW373" s="49"/>
      <c r="BX373" s="49"/>
      <c r="BY373" s="49"/>
      <c r="BZ373" s="49"/>
      <c r="CA373" s="49"/>
      <c r="CB373" s="49"/>
      <c r="CC373" s="49"/>
      <c r="CD373" s="49"/>
      <c r="CE373" s="49"/>
      <c r="CF373" s="49"/>
      <c r="CG373" s="49"/>
      <c r="CH373" s="49"/>
      <c r="CI373" s="49"/>
      <c r="CJ373" s="49"/>
      <c r="CK373" s="49"/>
      <c r="CL373" s="49"/>
      <c r="CM373" s="49"/>
      <c r="CN373" s="49"/>
      <c r="CO373" s="49"/>
      <c r="CP373" s="49"/>
      <c r="CQ373" s="49"/>
      <c r="CR373" s="49"/>
      <c r="CS373" s="49"/>
      <c r="CT373" s="49"/>
      <c r="CU373" s="49"/>
      <c r="CV373" s="49"/>
      <c r="CW373" s="49"/>
      <c r="CX373" s="49"/>
      <c r="CY373" s="49"/>
      <c r="CZ373" s="49"/>
      <c r="DA373" s="49"/>
      <c r="DB373" s="49"/>
      <c r="DC373" s="49"/>
      <c r="DD373" s="49"/>
      <c r="DE373" s="49"/>
      <c r="DF373" s="49"/>
      <c r="DG373" s="49"/>
      <c r="DH373" s="49"/>
      <c r="DI373" s="49"/>
      <c r="DJ373" s="49"/>
      <c r="DK373" s="49"/>
      <c r="DL373" s="49"/>
      <c r="DM373" s="49"/>
      <c r="DN373" s="49"/>
      <c r="DO373" s="49"/>
      <c r="DP373" s="49"/>
      <c r="DQ373"/>
      <c r="DR373"/>
      <c r="DS373"/>
      <c r="DT373"/>
      <c r="DU373"/>
      <c r="DV373"/>
      <c r="DW373"/>
      <c r="DX373"/>
      <c r="DY373"/>
      <c r="DZ373"/>
      <c r="EA373"/>
      <c r="EB373"/>
      <c r="EC373"/>
      <c r="ED373"/>
      <c r="EE373"/>
      <c r="EF373"/>
      <c r="EG373"/>
      <c r="EH373"/>
      <c r="EI373"/>
      <c r="EJ373"/>
      <c r="EK373"/>
      <c r="EL373"/>
      <c r="EM373"/>
      <c r="EN373"/>
      <c r="EO373"/>
      <c r="EP373"/>
      <c r="EQ373"/>
      <c r="ER373"/>
      <c r="ES373"/>
      <c r="ET373"/>
      <c r="EU373"/>
      <c r="EV373"/>
      <c r="EW373"/>
      <c r="EX373"/>
      <c r="EY373"/>
      <c r="EZ373"/>
      <c r="FA373"/>
      <c r="FB373"/>
      <c r="FC373"/>
      <c r="FD373"/>
      <c r="FE373"/>
      <c r="FF373"/>
      <c r="FG373"/>
      <c r="FH373"/>
      <c r="FI373"/>
      <c r="FJ373"/>
      <c r="FK373"/>
      <c r="FL373"/>
      <c r="FM373"/>
      <c r="FN373"/>
      <c r="FO373"/>
      <c r="FP373"/>
      <c r="FQ373"/>
      <c r="FR373"/>
      <c r="FS373"/>
      <c r="FT373"/>
      <c r="FU373"/>
      <c r="FV373"/>
      <c r="FW373"/>
      <c r="FX373"/>
      <c r="FY373"/>
      <c r="FZ373"/>
      <c r="GA373"/>
      <c r="GB373"/>
      <c r="GC373"/>
      <c r="GD373"/>
      <c r="GE373"/>
      <c r="GF373"/>
      <c r="GG373"/>
      <c r="GH373"/>
      <c r="GI373"/>
      <c r="GJ373"/>
      <c r="GK373"/>
      <c r="GL373"/>
      <c r="GM373"/>
      <c r="GN373"/>
      <c r="GO373"/>
      <c r="GP373"/>
      <c r="GQ373"/>
      <c r="GR373"/>
      <c r="GS373"/>
      <c r="GT373"/>
      <c r="GU373"/>
      <c r="GV373"/>
      <c r="GW373"/>
      <c r="GX373"/>
      <c r="GY373"/>
      <c r="GZ373"/>
      <c r="HA373"/>
      <c r="HB373"/>
      <c r="HC373"/>
      <c r="HD373"/>
      <c r="HE373"/>
      <c r="HF373"/>
      <c r="HG373"/>
      <c r="HH373"/>
      <c r="HI373"/>
      <c r="HJ373"/>
      <c r="HK373"/>
      <c r="HL373"/>
      <c r="HM373"/>
      <c r="HN373"/>
      <c r="HO373"/>
      <c r="HP373"/>
      <c r="HQ373"/>
      <c r="HR373"/>
      <c r="HS373"/>
      <c r="HT373"/>
      <c r="HU373"/>
      <c r="HV373"/>
      <c r="HW373"/>
      <c r="HX373"/>
      <c r="HY373"/>
      <c r="HZ373"/>
      <c r="IA373"/>
      <c r="IB373"/>
      <c r="IC373"/>
      <c r="ID373"/>
      <c r="IE373"/>
      <c r="IF373"/>
      <c r="IG373"/>
      <c r="IH373"/>
      <c r="II373"/>
      <c r="IJ373"/>
      <c r="IK373"/>
      <c r="IL373"/>
      <c r="IM373"/>
      <c r="IN373"/>
      <c r="IO373"/>
      <c r="IP373"/>
      <c r="IQ373"/>
      <c r="IR373"/>
      <c r="IS373"/>
      <c r="IT373"/>
      <c r="IU373"/>
      <c r="IV373"/>
      <c r="IW373"/>
      <c r="IX373"/>
      <c r="IY373"/>
      <c r="IZ373"/>
      <c r="JA373"/>
      <c r="JB373"/>
      <c r="JC373"/>
      <c r="JD373"/>
      <c r="JE373"/>
      <c r="JF373"/>
      <c r="JG373"/>
      <c r="JH373"/>
      <c r="JI373"/>
      <c r="JJ373"/>
      <c r="JK373"/>
      <c r="JL373"/>
      <c r="JM373"/>
      <c r="JN373"/>
      <c r="JO373"/>
      <c r="JP373"/>
      <c r="JQ373"/>
      <c r="JR373"/>
      <c r="JS373"/>
      <c r="JT373"/>
      <c r="JU373"/>
      <c r="JV373"/>
      <c r="JW373"/>
      <c r="JX373"/>
      <c r="JY373"/>
      <c r="JZ373"/>
      <c r="KA373"/>
      <c r="KB373"/>
      <c r="KC373"/>
      <c r="KD373"/>
      <c r="KE373"/>
      <c r="KF373"/>
      <c r="KG373"/>
      <c r="KH373"/>
      <c r="KI373"/>
      <c r="KJ373"/>
      <c r="KK373"/>
      <c r="KL373"/>
      <c r="KM373"/>
      <c r="KN373"/>
      <c r="KO373"/>
      <c r="KP373"/>
      <c r="KQ373"/>
      <c r="KR373"/>
      <c r="KS373"/>
      <c r="KT373"/>
      <c r="KU373"/>
      <c r="KV373"/>
      <c r="KW373"/>
      <c r="KX373"/>
      <c r="KY373"/>
      <c r="KZ373"/>
      <c r="LA373"/>
      <c r="LB373"/>
      <c r="LC373"/>
      <c r="LD373"/>
      <c r="LE373"/>
      <c r="LF373"/>
      <c r="LG373"/>
      <c r="LH373"/>
      <c r="LI373"/>
      <c r="LJ373"/>
      <c r="LK373"/>
      <c r="LL373"/>
      <c r="LM373"/>
      <c r="LN373"/>
      <c r="LO373"/>
      <c r="LP373"/>
      <c r="LQ373"/>
      <c r="LR373"/>
      <c r="LS373"/>
      <c r="LT373"/>
      <c r="LU373"/>
      <c r="LV373"/>
      <c r="LW373"/>
      <c r="LX373"/>
      <c r="LY373"/>
      <c r="LZ373"/>
      <c r="MA373"/>
      <c r="MB373"/>
      <c r="MC373"/>
      <c r="MD373"/>
      <c r="ME373"/>
      <c r="MF373"/>
      <c r="MG373"/>
      <c r="MH373"/>
      <c r="MI373"/>
      <c r="MJ373"/>
      <c r="MK373"/>
      <c r="ML373"/>
      <c r="MM373"/>
      <c r="MN373"/>
      <c r="MO373"/>
      <c r="MP373"/>
      <c r="MQ373"/>
      <c r="MR373"/>
      <c r="MS373"/>
      <c r="MT373"/>
      <c r="MU373"/>
      <c r="MV373"/>
      <c r="MW373"/>
      <c r="MX373"/>
      <c r="MY373"/>
      <c r="MZ373"/>
      <c r="NA373"/>
      <c r="NB373"/>
      <c r="NC373"/>
      <c r="ND373"/>
      <c r="NE373"/>
      <c r="NF373"/>
      <c r="NG373"/>
      <c r="NH373"/>
      <c r="NI373"/>
      <c r="NJ373"/>
      <c r="NK373"/>
      <c r="NL373"/>
      <c r="NM373"/>
      <c r="NN373"/>
      <c r="NO373"/>
      <c r="NP373"/>
      <c r="NQ373"/>
      <c r="NR373"/>
      <c r="NS373"/>
      <c r="NT373"/>
      <c r="NU373"/>
      <c r="NV373"/>
      <c r="NW373"/>
      <c r="NX373"/>
      <c r="NY373"/>
      <c r="NZ373"/>
      <c r="OA373"/>
      <c r="OB373"/>
      <c r="OC373"/>
      <c r="OD373"/>
      <c r="OE373"/>
      <c r="OF373"/>
      <c r="OG373"/>
      <c r="OH373"/>
      <c r="OI373"/>
      <c r="OJ373"/>
      <c r="OK373"/>
      <c r="OL373"/>
      <c r="OM373"/>
      <c r="ON373"/>
      <c r="OO373"/>
      <c r="OP373"/>
      <c r="OQ373"/>
      <c r="OR373"/>
      <c r="OS373"/>
      <c r="OT373"/>
      <c r="OU373"/>
      <c r="OV373"/>
      <c r="OW373"/>
      <c r="OX373"/>
      <c r="OY373"/>
      <c r="OZ373"/>
      <c r="PA373"/>
      <c r="PB373"/>
      <c r="PC373"/>
      <c r="PD373"/>
      <c r="PE373"/>
      <c r="PF373"/>
      <c r="PG373"/>
      <c r="PH373"/>
      <c r="PI373"/>
      <c r="PJ373"/>
      <c r="PK373"/>
      <c r="PL373"/>
      <c r="PM373"/>
      <c r="PN373"/>
      <c r="PO373"/>
      <c r="PP373"/>
      <c r="PQ373"/>
      <c r="PR373"/>
      <c r="PS373"/>
      <c r="PT373"/>
      <c r="PU373"/>
      <c r="PV373"/>
      <c r="PW373"/>
      <c r="PX373"/>
      <c r="PY373"/>
      <c r="PZ373"/>
      <c r="QA373"/>
      <c r="QB373"/>
      <c r="QC373"/>
      <c r="QD373"/>
      <c r="QE373"/>
      <c r="QF373"/>
      <c r="QG373"/>
      <c r="QH373"/>
      <c r="QI373"/>
      <c r="QJ373"/>
      <c r="QK373"/>
      <c r="QL373"/>
      <c r="QM373"/>
      <c r="QN373"/>
      <c r="QO373"/>
      <c r="QP373"/>
      <c r="QQ373"/>
      <c r="QR373"/>
      <c r="QS373"/>
      <c r="QT373"/>
      <c r="QU373"/>
      <c r="QV373"/>
      <c r="QW373"/>
      <c r="QX373"/>
      <c r="QY373"/>
      <c r="QZ373"/>
      <c r="RA373"/>
      <c r="RB373"/>
      <c r="RC373"/>
      <c r="RD373"/>
      <c r="RE373"/>
      <c r="RF373"/>
      <c r="RG373"/>
      <c r="RH373"/>
      <c r="RI373"/>
      <c r="RJ373"/>
      <c r="RK373"/>
      <c r="RL373"/>
      <c r="RM373"/>
      <c r="RN373"/>
      <c r="RO373"/>
      <c r="RP373"/>
      <c r="RQ373"/>
      <c r="RR373"/>
      <c r="RS373"/>
      <c r="RT373"/>
      <c r="RU373"/>
      <c r="RV373"/>
      <c r="RW373"/>
      <c r="RX373"/>
      <c r="RY373"/>
      <c r="RZ373"/>
      <c r="SA373"/>
      <c r="SB373"/>
      <c r="SC373"/>
      <c r="SD373"/>
      <c r="SE373"/>
      <c r="SF373"/>
      <c r="SG373"/>
      <c r="SH373"/>
      <c r="SI373"/>
      <c r="SJ373"/>
      <c r="SK373"/>
      <c r="SL373"/>
      <c r="SM373"/>
      <c r="SN373"/>
      <c r="SO373"/>
      <c r="SP373"/>
      <c r="SQ373"/>
      <c r="SR373"/>
      <c r="SS373"/>
      <c r="ST373"/>
      <c r="SU373"/>
      <c r="SV373"/>
      <c r="SW373"/>
      <c r="SX373"/>
      <c r="SY373"/>
      <c r="SZ373"/>
      <c r="TA373"/>
      <c r="TB373"/>
      <c r="TC373"/>
      <c r="TD373"/>
      <c r="TE373"/>
      <c r="TF373"/>
      <c r="TG373"/>
      <c r="TH373"/>
      <c r="TI373"/>
      <c r="TJ373"/>
      <c r="TK373"/>
      <c r="TL373"/>
      <c r="TM373"/>
      <c r="TN373"/>
      <c r="TO373"/>
      <c r="TP373"/>
      <c r="TQ373"/>
      <c r="TR373"/>
      <c r="TS373"/>
      <c r="TT373"/>
      <c r="TU373"/>
      <c r="TV373"/>
      <c r="TW373"/>
      <c r="TX373"/>
      <c r="TY373"/>
      <c r="TZ373"/>
      <c r="UA373"/>
      <c r="UB373"/>
      <c r="UC373"/>
      <c r="UD373"/>
      <c r="UE373"/>
      <c r="UF373"/>
      <c r="UG373"/>
      <c r="UH373"/>
      <c r="UI373"/>
      <c r="UJ373"/>
      <c r="UK373"/>
      <c r="UL373"/>
      <c r="UM373"/>
      <c r="UN373"/>
      <c r="UO373"/>
      <c r="UP373"/>
      <c r="UQ373"/>
      <c r="UR373"/>
      <c r="US373"/>
      <c r="UT373"/>
      <c r="UU373"/>
      <c r="UV373"/>
      <c r="UW373"/>
      <c r="UX373"/>
      <c r="UY373"/>
      <c r="UZ373"/>
      <c r="VA373"/>
      <c r="VB373"/>
      <c r="VC373"/>
      <c r="VD373"/>
      <c r="VE373"/>
      <c r="VF373"/>
      <c r="VG373"/>
      <c r="VH373"/>
      <c r="VI373"/>
      <c r="VJ373"/>
      <c r="VK373"/>
      <c r="VL373"/>
      <c r="VM373"/>
      <c r="VN373"/>
      <c r="VO373"/>
      <c r="VP373"/>
      <c r="VQ373"/>
      <c r="VR373"/>
      <c r="VS373"/>
      <c r="VT373"/>
      <c r="VU373"/>
      <c r="VV373"/>
      <c r="VW373"/>
      <c r="VX373"/>
      <c r="VY373"/>
      <c r="VZ373"/>
      <c r="WA373"/>
      <c r="WB373"/>
      <c r="WC373"/>
      <c r="WD373"/>
      <c r="WE373"/>
      <c r="WF373"/>
      <c r="WG373"/>
      <c r="WH373"/>
      <c r="WI373"/>
      <c r="WJ373"/>
      <c r="WK373"/>
      <c r="WL373"/>
      <c r="WM373"/>
      <c r="WN373"/>
      <c r="WO373"/>
      <c r="WP373"/>
      <c r="WQ373"/>
      <c r="WR373"/>
      <c r="WS373"/>
      <c r="WT373"/>
      <c r="WU373"/>
      <c r="WV373"/>
      <c r="WW373"/>
      <c r="WX373"/>
      <c r="WY373"/>
      <c r="WZ373"/>
      <c r="XA373"/>
      <c r="XB373"/>
      <c r="XC373"/>
      <c r="XD373"/>
      <c r="XE373"/>
      <c r="XF373"/>
      <c r="XG373"/>
      <c r="XH373"/>
      <c r="XI373"/>
      <c r="XJ373"/>
      <c r="XK373"/>
      <c r="XL373"/>
      <c r="XM373"/>
      <c r="XN373"/>
      <c r="XO373"/>
      <c r="XP373"/>
      <c r="XQ373"/>
      <c r="XR373"/>
      <c r="XS373"/>
      <c r="XT373"/>
      <c r="XU373"/>
      <c r="XV373"/>
      <c r="XW373"/>
      <c r="XX373"/>
      <c r="XY373"/>
      <c r="XZ373"/>
      <c r="YA373"/>
      <c r="YB373"/>
      <c r="YC373"/>
      <c r="YD373"/>
      <c r="YE373"/>
      <c r="YF373"/>
      <c r="YG373"/>
      <c r="YH373"/>
      <c r="YI373"/>
      <c r="YJ373"/>
      <c r="YK373"/>
      <c r="YL373"/>
      <c r="YM373"/>
      <c r="YN373"/>
      <c r="YO373"/>
      <c r="YP373"/>
      <c r="YQ373"/>
      <c r="YR373"/>
      <c r="YS373"/>
      <c r="YT373"/>
      <c r="YU373"/>
      <c r="YV373"/>
      <c r="YW373"/>
      <c r="YX373"/>
      <c r="YY373"/>
      <c r="YZ373"/>
      <c r="ZA373"/>
      <c r="ZB373"/>
      <c r="ZC373"/>
      <c r="ZD373"/>
      <c r="ZE373"/>
      <c r="ZF373"/>
      <c r="ZG373"/>
      <c r="ZH373"/>
      <c r="ZI373"/>
      <c r="ZJ373"/>
      <c r="ZK373"/>
      <c r="ZL373"/>
      <c r="ZM373"/>
      <c r="ZN373"/>
      <c r="ZO373"/>
      <c r="ZP373"/>
      <c r="ZQ373"/>
      <c r="ZR373"/>
      <c r="ZS373"/>
      <c r="ZT373"/>
      <c r="ZU373"/>
      <c r="ZV373"/>
      <c r="ZW373"/>
      <c r="ZX373"/>
      <c r="ZY373"/>
      <c r="ZZ373" s="52"/>
      <c r="AAA373" s="192"/>
      <c r="AAB373"/>
      <c r="AAC373"/>
      <c r="AAD373" s="90"/>
      <c r="AAE373" s="519">
        <f>IF(AND(S.Hearing.4thInvolve="Y",S.Hearing.1stInvolve="Y"),1,)</f>
        <v>0</v>
      </c>
      <c r="AAF373" s="190" t="s">
        <v>52</v>
      </c>
      <c r="AAG373" s="73">
        <f>IF(S.Hearing.4thInvolve="N",,S.Hearing.3rdDate)</f>
        <v>0</v>
      </c>
      <c r="AAH373" s="73" t="str">
        <f>H370</f>
        <v>6pm</v>
      </c>
      <c r="AAI373" s="72"/>
      <c r="AAJ373" s="56"/>
      <c r="AAK373" s="75"/>
      <c r="AAL373" s="90"/>
    </row>
    <row r="374" spans="1:714" s="23" customFormat="1" ht="15" customHeight="1" outlineLevel="1" thickBot="1">
      <c r="A374" s="171"/>
      <c r="B374" s="620" t="str">
        <f t="shared" si="302"/>
        <v>Enter city name</v>
      </c>
      <c r="C374" s="611" t="s">
        <v>303</v>
      </c>
      <c r="D374"/>
      <c r="E374" s="861" t="s">
        <v>117</v>
      </c>
      <c r="F374" s="862"/>
      <c r="G374" s="340">
        <f t="shared" si="304"/>
        <v>0</v>
      </c>
      <c r="H374" s="524" t="str">
        <f t="shared" si="303"/>
        <v>6pm</v>
      </c>
      <c r="I374" s="244"/>
      <c r="J374" s="194"/>
      <c r="K374" s="49"/>
      <c r="L374" s="49"/>
      <c r="M374" s="49"/>
      <c r="N374" s="49"/>
      <c r="O374" s="49"/>
      <c r="P374" s="49"/>
      <c r="Q374" s="49"/>
      <c r="R374" s="49"/>
      <c r="S374" s="49"/>
      <c r="T374" s="49"/>
      <c r="U374" s="49"/>
      <c r="V374" s="49"/>
      <c r="W374" s="49"/>
      <c r="X374" s="49"/>
      <c r="Y374" s="49"/>
      <c r="Z374" s="49"/>
      <c r="AA374" s="49"/>
      <c r="AB374" s="49"/>
      <c r="AC374" s="49"/>
      <c r="AD374" s="49"/>
      <c r="AE374" s="49"/>
      <c r="AF374" s="49"/>
      <c r="AG374" s="49"/>
      <c r="AH374" s="49"/>
      <c r="AI374" s="49"/>
      <c r="AJ374" s="49"/>
      <c r="AK374" s="49"/>
      <c r="AL374" s="49"/>
      <c r="AM374" s="49"/>
      <c r="AN374" s="49"/>
      <c r="AO374" s="49"/>
      <c r="AP374" s="49"/>
      <c r="AQ374" s="49"/>
      <c r="AR374" s="49"/>
      <c r="AS374" s="49"/>
      <c r="AT374" s="49"/>
      <c r="AU374" s="49"/>
      <c r="AV374" s="49"/>
      <c r="AW374" s="49"/>
      <c r="AX374" s="49"/>
      <c r="AY374" s="49"/>
      <c r="AZ374" s="49"/>
      <c r="BA374" s="49"/>
      <c r="BB374" s="49"/>
      <c r="BC374" s="49"/>
      <c r="BD374" s="49"/>
      <c r="BE374" s="49"/>
      <c r="BF374" s="49"/>
      <c r="BG374" s="49"/>
      <c r="BH374" s="49"/>
      <c r="BI374" s="49"/>
      <c r="BJ374" s="49"/>
      <c r="BK374" s="49"/>
      <c r="BL374" s="49"/>
      <c r="BM374" s="49"/>
      <c r="BN374" s="49"/>
      <c r="BO374" s="49"/>
      <c r="BP374" s="49"/>
      <c r="BQ374" s="49"/>
      <c r="BR374" s="49"/>
      <c r="BS374" s="49"/>
      <c r="BT374" s="49"/>
      <c r="BU374" s="49"/>
      <c r="BV374" s="49"/>
      <c r="BW374" s="49"/>
      <c r="BX374" s="49"/>
      <c r="BY374" s="49"/>
      <c r="BZ374" s="49"/>
      <c r="CA374" s="49"/>
      <c r="CB374" s="49"/>
      <c r="CC374" s="49"/>
      <c r="CD374" s="49"/>
      <c r="CE374" s="49"/>
      <c r="CF374" s="49"/>
      <c r="CG374" s="49"/>
      <c r="CH374" s="49"/>
      <c r="CI374" s="49"/>
      <c r="CJ374" s="49"/>
      <c r="CK374" s="49"/>
      <c r="CL374" s="49"/>
      <c r="CM374" s="49"/>
      <c r="CN374" s="49"/>
      <c r="CO374" s="49"/>
      <c r="CP374" s="49"/>
      <c r="CQ374" s="49"/>
      <c r="CR374" s="49"/>
      <c r="CS374" s="49"/>
      <c r="CT374" s="49"/>
      <c r="CU374" s="49"/>
      <c r="CV374" s="49"/>
      <c r="CW374" s="49"/>
      <c r="CX374" s="49"/>
      <c r="CY374" s="49"/>
      <c r="CZ374" s="49"/>
      <c r="DA374" s="49"/>
      <c r="DB374" s="49"/>
      <c r="DC374" s="49"/>
      <c r="DD374" s="49"/>
      <c r="DE374" s="49"/>
      <c r="DF374" s="49"/>
      <c r="DG374" s="49"/>
      <c r="DH374" s="49"/>
      <c r="DI374" s="49"/>
      <c r="DJ374" s="49"/>
      <c r="DK374" s="49"/>
      <c r="DL374" s="49"/>
      <c r="DM374" s="49"/>
      <c r="DN374" s="49"/>
      <c r="DO374" s="49"/>
      <c r="DP374" s="49"/>
      <c r="DQ374"/>
      <c r="DR374"/>
      <c r="DS374"/>
      <c r="DT374"/>
      <c r="DU374"/>
      <c r="DV374"/>
      <c r="DW374"/>
      <c r="DX374"/>
      <c r="DY374"/>
      <c r="DZ374"/>
      <c r="EA374"/>
      <c r="EB374"/>
      <c r="EC374"/>
      <c r="ED374"/>
      <c r="EE374"/>
      <c r="EF374"/>
      <c r="EG374"/>
      <c r="EH374"/>
      <c r="EI374"/>
      <c r="EJ374"/>
      <c r="EK374"/>
      <c r="EL374"/>
      <c r="EM374"/>
      <c r="EN374"/>
      <c r="EO374"/>
      <c r="EP374"/>
      <c r="EQ374"/>
      <c r="ER374"/>
      <c r="ES374"/>
      <c r="ET374"/>
      <c r="EU374"/>
      <c r="EV374"/>
      <c r="EW374"/>
      <c r="EX374"/>
      <c r="EY374"/>
      <c r="EZ374"/>
      <c r="FA374"/>
      <c r="FB374"/>
      <c r="FC374"/>
      <c r="FD374"/>
      <c r="FE374"/>
      <c r="FF374"/>
      <c r="FG374"/>
      <c r="FH374"/>
      <c r="FI374"/>
      <c r="FJ374"/>
      <c r="FK374"/>
      <c r="FL374"/>
      <c r="FM374"/>
      <c r="FN374"/>
      <c r="FO374"/>
      <c r="FP374"/>
      <c r="FQ374"/>
      <c r="FR374"/>
      <c r="FS374"/>
      <c r="FT374"/>
      <c r="FU374"/>
      <c r="FV374"/>
      <c r="FW374"/>
      <c r="FX374"/>
      <c r="FY374"/>
      <c r="FZ374"/>
      <c r="GA374"/>
      <c r="GB374"/>
      <c r="GC374"/>
      <c r="GD374"/>
      <c r="GE374"/>
      <c r="GF374"/>
      <c r="GG374"/>
      <c r="GH374"/>
      <c r="GI374"/>
      <c r="GJ374"/>
      <c r="GK374"/>
      <c r="GL374"/>
      <c r="GM374"/>
      <c r="GN374"/>
      <c r="GO374"/>
      <c r="GP374"/>
      <c r="GQ374"/>
      <c r="GR374"/>
      <c r="GS374"/>
      <c r="GT374"/>
      <c r="GU374"/>
      <c r="GV374"/>
      <c r="GW374"/>
      <c r="GX374"/>
      <c r="GY374"/>
      <c r="GZ374"/>
      <c r="HA374"/>
      <c r="HB374"/>
      <c r="HC374"/>
      <c r="HD374"/>
      <c r="HE374"/>
      <c r="HF374"/>
      <c r="HG374"/>
      <c r="HH374"/>
      <c r="HI374"/>
      <c r="HJ374"/>
      <c r="HK374"/>
      <c r="HL374"/>
      <c r="HM374"/>
      <c r="HN374"/>
      <c r="HO374"/>
      <c r="HP374"/>
      <c r="HQ374"/>
      <c r="HR374"/>
      <c r="HS374"/>
      <c r="HT374"/>
      <c r="HU374"/>
      <c r="HV374"/>
      <c r="HW374"/>
      <c r="HX374"/>
      <c r="HY374"/>
      <c r="HZ374"/>
      <c r="IA374"/>
      <c r="IB374"/>
      <c r="IC374"/>
      <c r="ID374"/>
      <c r="IE374"/>
      <c r="IF374"/>
      <c r="IG374"/>
      <c r="IH374"/>
      <c r="II374"/>
      <c r="IJ374"/>
      <c r="IK374"/>
      <c r="IL374"/>
      <c r="IM374"/>
      <c r="IN374"/>
      <c r="IO374"/>
      <c r="IP374"/>
      <c r="IQ374"/>
      <c r="IR374"/>
      <c r="IS374"/>
      <c r="IT374"/>
      <c r="IU374"/>
      <c r="IV374"/>
      <c r="IW374"/>
      <c r="IX374"/>
      <c r="IY374"/>
      <c r="IZ374"/>
      <c r="JA374"/>
      <c r="JB374"/>
      <c r="JC374"/>
      <c r="JD374"/>
      <c r="JE374"/>
      <c r="JF374"/>
      <c r="JG374"/>
      <c r="JH374"/>
      <c r="JI374"/>
      <c r="JJ374"/>
      <c r="JK374"/>
      <c r="JL374"/>
      <c r="JM374"/>
      <c r="JN374"/>
      <c r="JO374"/>
      <c r="JP374"/>
      <c r="JQ374"/>
      <c r="JR374"/>
      <c r="JS374"/>
      <c r="JT374"/>
      <c r="JU374"/>
      <c r="JV374"/>
      <c r="JW374"/>
      <c r="JX374"/>
      <c r="JY374"/>
      <c r="JZ374"/>
      <c r="KA374"/>
      <c r="KB374"/>
      <c r="KC374"/>
      <c r="KD374"/>
      <c r="KE374"/>
      <c r="KF374"/>
      <c r="KG374"/>
      <c r="KH374"/>
      <c r="KI374"/>
      <c r="KJ374"/>
      <c r="KK374"/>
      <c r="KL374"/>
      <c r="KM374"/>
      <c r="KN374"/>
      <c r="KO374"/>
      <c r="KP374"/>
      <c r="KQ374"/>
      <c r="KR374"/>
      <c r="KS374"/>
      <c r="KT374"/>
      <c r="KU374"/>
      <c r="KV374"/>
      <c r="KW374"/>
      <c r="KX374"/>
      <c r="KY374"/>
      <c r="KZ374"/>
      <c r="LA374"/>
      <c r="LB374"/>
      <c r="LC374"/>
      <c r="LD374"/>
      <c r="LE374"/>
      <c r="LF374"/>
      <c r="LG374"/>
      <c r="LH374"/>
      <c r="LI374"/>
      <c r="LJ374"/>
      <c r="LK374"/>
      <c r="LL374"/>
      <c r="LM374"/>
      <c r="LN374"/>
      <c r="LO374"/>
      <c r="LP374"/>
      <c r="LQ374"/>
      <c r="LR374"/>
      <c r="LS374"/>
      <c r="LT374"/>
      <c r="LU374"/>
      <c r="LV374"/>
      <c r="LW374"/>
      <c r="LX374"/>
      <c r="LY374"/>
      <c r="LZ374"/>
      <c r="MA374"/>
      <c r="MB374"/>
      <c r="MC374"/>
      <c r="MD374"/>
      <c r="ME374"/>
      <c r="MF374"/>
      <c r="MG374"/>
      <c r="MH374"/>
      <c r="MI374"/>
      <c r="MJ374"/>
      <c r="MK374"/>
      <c r="ML374"/>
      <c r="MM374"/>
      <c r="MN374"/>
      <c r="MO374"/>
      <c r="MP374"/>
      <c r="MQ374"/>
      <c r="MR374"/>
      <c r="MS374"/>
      <c r="MT374"/>
      <c r="MU374"/>
      <c r="MV374"/>
      <c r="MW374"/>
      <c r="MX374"/>
      <c r="MY374"/>
      <c r="MZ374"/>
      <c r="NA374"/>
      <c r="NB374"/>
      <c r="NC374"/>
      <c r="ND374"/>
      <c r="NE374"/>
      <c r="NF374"/>
      <c r="NG374"/>
      <c r="NH374"/>
      <c r="NI374"/>
      <c r="NJ374"/>
      <c r="NK374"/>
      <c r="NL374"/>
      <c r="NM374"/>
      <c r="NN374"/>
      <c r="NO374"/>
      <c r="NP374"/>
      <c r="NQ374"/>
      <c r="NR374"/>
      <c r="NS374"/>
      <c r="NT374"/>
      <c r="NU374"/>
      <c r="NV374"/>
      <c r="NW374"/>
      <c r="NX374"/>
      <c r="NY374"/>
      <c r="NZ374"/>
      <c r="OA374"/>
      <c r="OB374"/>
      <c r="OC374"/>
      <c r="OD374"/>
      <c r="OE374"/>
      <c r="OF374"/>
      <c r="OG374"/>
      <c r="OH374"/>
      <c r="OI374"/>
      <c r="OJ374"/>
      <c r="OK374"/>
      <c r="OL374"/>
      <c r="OM374"/>
      <c r="ON374"/>
      <c r="OO374"/>
      <c r="OP374"/>
      <c r="OQ374"/>
      <c r="OR374"/>
      <c r="OS374"/>
      <c r="OT374"/>
      <c r="OU374"/>
      <c r="OV374"/>
      <c r="OW374"/>
      <c r="OX374"/>
      <c r="OY374"/>
      <c r="OZ374"/>
      <c r="PA374"/>
      <c r="PB374"/>
      <c r="PC374"/>
      <c r="PD374"/>
      <c r="PE374"/>
      <c r="PF374"/>
      <c r="PG374"/>
      <c r="PH374"/>
      <c r="PI374"/>
      <c r="PJ374"/>
      <c r="PK374"/>
      <c r="PL374"/>
      <c r="PM374"/>
      <c r="PN374"/>
      <c r="PO374"/>
      <c r="PP374"/>
      <c r="PQ374"/>
      <c r="PR374"/>
      <c r="PS374"/>
      <c r="PT374"/>
      <c r="PU374"/>
      <c r="PV374"/>
      <c r="PW374"/>
      <c r="PX374"/>
      <c r="PY374"/>
      <c r="PZ374"/>
      <c r="QA374"/>
      <c r="QB374"/>
      <c r="QC374"/>
      <c r="QD374"/>
      <c r="QE374"/>
      <c r="QF374"/>
      <c r="QG374"/>
      <c r="QH374"/>
      <c r="QI374"/>
      <c r="QJ374"/>
      <c r="QK374"/>
      <c r="QL374"/>
      <c r="QM374"/>
      <c r="QN374"/>
      <c r="QO374"/>
      <c r="QP374"/>
      <c r="QQ374"/>
      <c r="QR374"/>
      <c r="QS374"/>
      <c r="QT374"/>
      <c r="QU374"/>
      <c r="QV374"/>
      <c r="QW374"/>
      <c r="QX374"/>
      <c r="QY374"/>
      <c r="QZ374"/>
      <c r="RA374"/>
      <c r="RB374"/>
      <c r="RC374"/>
      <c r="RD374"/>
      <c r="RE374"/>
      <c r="RF374"/>
      <c r="RG374"/>
      <c r="RH374"/>
      <c r="RI374"/>
      <c r="RJ374"/>
      <c r="RK374"/>
      <c r="RL374"/>
      <c r="RM374"/>
      <c r="RN374"/>
      <c r="RO374"/>
      <c r="RP374"/>
      <c r="RQ374"/>
      <c r="RR374"/>
      <c r="RS374"/>
      <c r="RT374"/>
      <c r="RU374"/>
      <c r="RV374"/>
      <c r="RW374"/>
      <c r="RX374"/>
      <c r="RY374"/>
      <c r="RZ374"/>
      <c r="SA374"/>
      <c r="SB374"/>
      <c r="SC374"/>
      <c r="SD374"/>
      <c r="SE374"/>
      <c r="SF374"/>
      <c r="SG374"/>
      <c r="SH374"/>
      <c r="SI374"/>
      <c r="SJ374"/>
      <c r="SK374"/>
      <c r="SL374"/>
      <c r="SM374"/>
      <c r="SN374"/>
      <c r="SO374"/>
      <c r="SP374"/>
      <c r="SQ374"/>
      <c r="SR374"/>
      <c r="SS374"/>
      <c r="ST374"/>
      <c r="SU374"/>
      <c r="SV374"/>
      <c r="SW374"/>
      <c r="SX374"/>
      <c r="SY374"/>
      <c r="SZ374"/>
      <c r="TA374"/>
      <c r="TB374"/>
      <c r="TC374"/>
      <c r="TD374"/>
      <c r="TE374"/>
      <c r="TF374"/>
      <c r="TG374"/>
      <c r="TH374"/>
      <c r="TI374"/>
      <c r="TJ374"/>
      <c r="TK374"/>
      <c r="TL374"/>
      <c r="TM374"/>
      <c r="TN374"/>
      <c r="TO374"/>
      <c r="TP374"/>
      <c r="TQ374"/>
      <c r="TR374"/>
      <c r="TS374"/>
      <c r="TT374"/>
      <c r="TU374"/>
      <c r="TV374"/>
      <c r="TW374"/>
      <c r="TX374"/>
      <c r="TY374"/>
      <c r="TZ374"/>
      <c r="UA374"/>
      <c r="UB374"/>
      <c r="UC374"/>
      <c r="UD374"/>
      <c r="UE374"/>
      <c r="UF374"/>
      <c r="UG374"/>
      <c r="UH374"/>
      <c r="UI374"/>
      <c r="UJ374"/>
      <c r="UK374"/>
      <c r="UL374"/>
      <c r="UM374"/>
      <c r="UN374"/>
      <c r="UO374"/>
      <c r="UP374"/>
      <c r="UQ374"/>
      <c r="UR374"/>
      <c r="US374"/>
      <c r="UT374"/>
      <c r="UU374"/>
      <c r="UV374"/>
      <c r="UW374"/>
      <c r="UX374"/>
      <c r="UY374"/>
      <c r="UZ374"/>
      <c r="VA374"/>
      <c r="VB374"/>
      <c r="VC374"/>
      <c r="VD374"/>
      <c r="VE374"/>
      <c r="VF374"/>
      <c r="VG374"/>
      <c r="VH374"/>
      <c r="VI374"/>
      <c r="VJ374"/>
      <c r="VK374"/>
      <c r="VL374"/>
      <c r="VM374"/>
      <c r="VN374"/>
      <c r="VO374"/>
      <c r="VP374"/>
      <c r="VQ374"/>
      <c r="VR374"/>
      <c r="VS374"/>
      <c r="VT374"/>
      <c r="VU374"/>
      <c r="VV374"/>
      <c r="VW374"/>
      <c r="VX374"/>
      <c r="VY374"/>
      <c r="VZ374"/>
      <c r="WA374"/>
      <c r="WB374"/>
      <c r="WC374"/>
      <c r="WD374"/>
      <c r="WE374"/>
      <c r="WF374"/>
      <c r="WG374"/>
      <c r="WH374"/>
      <c r="WI374"/>
      <c r="WJ374"/>
      <c r="WK374"/>
      <c r="WL374"/>
      <c r="WM374"/>
      <c r="WN374"/>
      <c r="WO374"/>
      <c r="WP374"/>
      <c r="WQ374"/>
      <c r="WR374"/>
      <c r="WS374"/>
      <c r="WT374"/>
      <c r="WU374"/>
      <c r="WV374"/>
      <c r="WW374"/>
      <c r="WX374"/>
      <c r="WY374"/>
      <c r="WZ374"/>
      <c r="XA374"/>
      <c r="XB374"/>
      <c r="XC374"/>
      <c r="XD374"/>
      <c r="XE374"/>
      <c r="XF374"/>
      <c r="XG374"/>
      <c r="XH374"/>
      <c r="XI374"/>
      <c r="XJ374"/>
      <c r="XK374"/>
      <c r="XL374"/>
      <c r="XM374"/>
      <c r="XN374"/>
      <c r="XO374"/>
      <c r="XP374"/>
      <c r="XQ374"/>
      <c r="XR374"/>
      <c r="XS374"/>
      <c r="XT374"/>
      <c r="XU374"/>
      <c r="XV374"/>
      <c r="XW374"/>
      <c r="XX374"/>
      <c r="XY374"/>
      <c r="XZ374"/>
      <c r="YA374"/>
      <c r="YB374"/>
      <c r="YC374"/>
      <c r="YD374"/>
      <c r="YE374"/>
      <c r="YF374"/>
      <c r="YG374"/>
      <c r="YH374"/>
      <c r="YI374"/>
      <c r="YJ374"/>
      <c r="YK374"/>
      <c r="YL374"/>
      <c r="YM374"/>
      <c r="YN374"/>
      <c r="YO374"/>
      <c r="YP374"/>
      <c r="YQ374"/>
      <c r="YR374"/>
      <c r="YS374"/>
      <c r="YT374"/>
      <c r="YU374"/>
      <c r="YV374"/>
      <c r="YW374"/>
      <c r="YX374"/>
      <c r="YY374"/>
      <c r="YZ374"/>
      <c r="ZA374"/>
      <c r="ZB374"/>
      <c r="ZC374"/>
      <c r="ZD374"/>
      <c r="ZE374"/>
      <c r="ZF374"/>
      <c r="ZG374"/>
      <c r="ZH374"/>
      <c r="ZI374"/>
      <c r="ZJ374"/>
      <c r="ZK374"/>
      <c r="ZL374"/>
      <c r="ZM374"/>
      <c r="ZN374"/>
      <c r="ZO374"/>
      <c r="ZP374"/>
      <c r="ZQ374"/>
      <c r="ZR374"/>
      <c r="ZS374"/>
      <c r="ZT374"/>
      <c r="ZU374"/>
      <c r="ZV374"/>
      <c r="ZW374"/>
      <c r="ZX374"/>
      <c r="ZY374"/>
      <c r="ZZ374" s="52"/>
      <c r="AAA374" s="192"/>
      <c r="AAB374"/>
      <c r="AAC374"/>
      <c r="AAD374" s="90"/>
      <c r="AAE374" s="519">
        <f>IF(AND(S.Hearing.5thInvolve="Y",S.Hearing.1stInvolve="Y"),1,)</f>
        <v>0</v>
      </c>
      <c r="AAF374" s="190" t="s">
        <v>52</v>
      </c>
      <c r="AAG374" s="73">
        <f>IF(S.Hearing.5thInvolve="N",,S.Hearing.4thDate)</f>
        <v>0</v>
      </c>
      <c r="AAH374" s="73" t="str">
        <f>H370</f>
        <v>6pm</v>
      </c>
      <c r="AAI374" s="72"/>
      <c r="AAJ374" s="56"/>
      <c r="AAK374" s="75"/>
      <c r="AAL374" s="90"/>
    </row>
    <row r="375" spans="1:714" s="23" customFormat="1" ht="15" customHeight="1" outlineLevel="1" thickBot="1">
      <c r="A375" s="171"/>
      <c r="B375" s="620" t="str">
        <f t="shared" si="302"/>
        <v>Enter city name</v>
      </c>
      <c r="C375" s="611" t="s">
        <v>303</v>
      </c>
      <c r="D375"/>
      <c r="E375" s="861" t="s">
        <v>118</v>
      </c>
      <c r="F375" s="862"/>
      <c r="G375" s="340">
        <f t="shared" si="304"/>
        <v>0</v>
      </c>
      <c r="H375" s="524" t="str">
        <f t="shared" si="303"/>
        <v>6pm</v>
      </c>
      <c r="I375" s="244"/>
      <c r="J375" s="194"/>
      <c r="K375" s="49"/>
      <c r="L375" s="49"/>
      <c r="M375" s="49"/>
      <c r="N375" s="49"/>
      <c r="O375" s="49"/>
      <c r="P375" s="49"/>
      <c r="Q375" s="49"/>
      <c r="R375" s="49"/>
      <c r="S375" s="49"/>
      <c r="T375" s="49"/>
      <c r="U375" s="49"/>
      <c r="V375" s="49"/>
      <c r="W375" s="49"/>
      <c r="X375" s="49"/>
      <c r="Y375" s="49"/>
      <c r="Z375" s="49"/>
      <c r="AA375" s="49"/>
      <c r="AB375" s="49"/>
      <c r="AC375" s="49"/>
      <c r="AD375" s="49"/>
      <c r="AE375" s="49"/>
      <c r="AF375" s="49"/>
      <c r="AG375" s="49"/>
      <c r="AH375" s="49"/>
      <c r="AI375" s="49"/>
      <c r="AJ375" s="49"/>
      <c r="AK375" s="49"/>
      <c r="AL375" s="49"/>
      <c r="AM375" s="49"/>
      <c r="AN375" s="49"/>
      <c r="AO375" s="49"/>
      <c r="AP375" s="49"/>
      <c r="AQ375" s="49"/>
      <c r="AR375" s="49"/>
      <c r="AS375" s="49"/>
      <c r="AT375" s="49"/>
      <c r="AU375" s="49"/>
      <c r="AV375" s="49"/>
      <c r="AW375" s="49"/>
      <c r="AX375" s="49"/>
      <c r="AY375" s="49"/>
      <c r="AZ375" s="49"/>
      <c r="BA375" s="49"/>
      <c r="BB375" s="49"/>
      <c r="BC375" s="49"/>
      <c r="BD375" s="49"/>
      <c r="BE375" s="49"/>
      <c r="BF375" s="49"/>
      <c r="BG375" s="49"/>
      <c r="BH375" s="49"/>
      <c r="BI375" s="49"/>
      <c r="BJ375" s="49"/>
      <c r="BK375" s="49"/>
      <c r="BL375" s="49"/>
      <c r="BM375" s="49"/>
      <c r="BN375" s="49"/>
      <c r="BO375" s="49"/>
      <c r="BP375" s="49"/>
      <c r="BQ375" s="49"/>
      <c r="BR375" s="49"/>
      <c r="BS375" s="49"/>
      <c r="BT375" s="49"/>
      <c r="BU375" s="49"/>
      <c r="BV375" s="49"/>
      <c r="BW375" s="49"/>
      <c r="BX375" s="49"/>
      <c r="BY375" s="49"/>
      <c r="BZ375" s="49"/>
      <c r="CA375" s="49"/>
      <c r="CB375" s="49"/>
      <c r="CC375" s="49"/>
      <c r="CD375" s="49"/>
      <c r="CE375" s="49"/>
      <c r="CF375" s="49"/>
      <c r="CG375" s="49"/>
      <c r="CH375" s="49"/>
      <c r="CI375" s="49"/>
      <c r="CJ375" s="49"/>
      <c r="CK375" s="49"/>
      <c r="CL375" s="49"/>
      <c r="CM375" s="49"/>
      <c r="CN375" s="49"/>
      <c r="CO375" s="49"/>
      <c r="CP375" s="49"/>
      <c r="CQ375" s="49"/>
      <c r="CR375" s="49"/>
      <c r="CS375" s="49"/>
      <c r="CT375" s="49"/>
      <c r="CU375" s="49"/>
      <c r="CV375" s="49"/>
      <c r="CW375" s="49"/>
      <c r="CX375" s="49"/>
      <c r="CY375" s="49"/>
      <c r="CZ375" s="49"/>
      <c r="DA375" s="49"/>
      <c r="DB375" s="49"/>
      <c r="DC375" s="49"/>
      <c r="DD375" s="49"/>
      <c r="DE375" s="49"/>
      <c r="DF375" s="49"/>
      <c r="DG375" s="49"/>
      <c r="DH375" s="49"/>
      <c r="DI375" s="49"/>
      <c r="DJ375" s="49"/>
      <c r="DK375" s="49"/>
      <c r="DL375" s="49"/>
      <c r="DM375" s="49"/>
      <c r="DN375" s="49"/>
      <c r="DO375" s="49"/>
      <c r="DP375" s="49"/>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c r="EX375"/>
      <c r="EY375"/>
      <c r="EZ375"/>
      <c r="FA375"/>
      <c r="FB375"/>
      <c r="FC375"/>
      <c r="FD375"/>
      <c r="FE375"/>
      <c r="FF375"/>
      <c r="FG375"/>
      <c r="FH375"/>
      <c r="FI375"/>
      <c r="FJ375"/>
      <c r="FK375"/>
      <c r="FL375"/>
      <c r="FM375"/>
      <c r="FN375"/>
      <c r="FO375"/>
      <c r="FP375"/>
      <c r="FQ375"/>
      <c r="FR375"/>
      <c r="FS375"/>
      <c r="FT375"/>
      <c r="FU375"/>
      <c r="FV375"/>
      <c r="FW375"/>
      <c r="FX375"/>
      <c r="FY375"/>
      <c r="FZ375"/>
      <c r="GA375"/>
      <c r="GB375"/>
      <c r="GC375"/>
      <c r="GD375"/>
      <c r="GE375"/>
      <c r="GF375"/>
      <c r="GG375"/>
      <c r="GH375"/>
      <c r="GI375"/>
      <c r="GJ375"/>
      <c r="GK375"/>
      <c r="GL375"/>
      <c r="GM375"/>
      <c r="GN375"/>
      <c r="GO375"/>
      <c r="GP375"/>
      <c r="GQ375"/>
      <c r="GR375"/>
      <c r="GS375"/>
      <c r="GT375"/>
      <c r="GU375"/>
      <c r="GV375"/>
      <c r="GW375"/>
      <c r="GX375"/>
      <c r="GY375"/>
      <c r="GZ375"/>
      <c r="HA375"/>
      <c r="HB375"/>
      <c r="HC375"/>
      <c r="HD375"/>
      <c r="HE375"/>
      <c r="HF375"/>
      <c r="HG375"/>
      <c r="HH375"/>
      <c r="HI375"/>
      <c r="HJ375"/>
      <c r="HK375"/>
      <c r="HL375"/>
      <c r="HM375"/>
      <c r="HN375"/>
      <c r="HO375"/>
      <c r="HP375"/>
      <c r="HQ375"/>
      <c r="HR375"/>
      <c r="HS375"/>
      <c r="HT375"/>
      <c r="HU375"/>
      <c r="HV375"/>
      <c r="HW375"/>
      <c r="HX375"/>
      <c r="HY375"/>
      <c r="HZ375"/>
      <c r="IA375"/>
      <c r="IB375"/>
      <c r="IC375"/>
      <c r="ID375"/>
      <c r="IE375"/>
      <c r="IF375"/>
      <c r="IG375"/>
      <c r="IH375"/>
      <c r="II375"/>
      <c r="IJ375"/>
      <c r="IK375"/>
      <c r="IL375"/>
      <c r="IM375"/>
      <c r="IN375"/>
      <c r="IO375"/>
      <c r="IP375"/>
      <c r="IQ375"/>
      <c r="IR375"/>
      <c r="IS375"/>
      <c r="IT375"/>
      <c r="IU375"/>
      <c r="IV375"/>
      <c r="IW375"/>
      <c r="IX375"/>
      <c r="IY375"/>
      <c r="IZ375"/>
      <c r="JA375"/>
      <c r="JB375"/>
      <c r="JC375"/>
      <c r="JD375"/>
      <c r="JE375"/>
      <c r="JF375"/>
      <c r="JG375"/>
      <c r="JH375"/>
      <c r="JI375"/>
      <c r="JJ375"/>
      <c r="JK375"/>
      <c r="JL375"/>
      <c r="JM375"/>
      <c r="JN375"/>
      <c r="JO375"/>
      <c r="JP375"/>
      <c r="JQ375"/>
      <c r="JR375"/>
      <c r="JS375"/>
      <c r="JT375"/>
      <c r="JU375"/>
      <c r="JV375"/>
      <c r="JW375"/>
      <c r="JX375"/>
      <c r="JY375"/>
      <c r="JZ375"/>
      <c r="KA375"/>
      <c r="KB375"/>
      <c r="KC375"/>
      <c r="KD375"/>
      <c r="KE375"/>
      <c r="KF375"/>
      <c r="KG375"/>
      <c r="KH375"/>
      <c r="KI375"/>
      <c r="KJ375"/>
      <c r="KK375"/>
      <c r="KL375"/>
      <c r="KM375"/>
      <c r="KN375"/>
      <c r="KO375"/>
      <c r="KP375"/>
      <c r="KQ375"/>
      <c r="KR375"/>
      <c r="KS375"/>
      <c r="KT375"/>
      <c r="KU375"/>
      <c r="KV375"/>
      <c r="KW375"/>
      <c r="KX375"/>
      <c r="KY375"/>
      <c r="KZ375"/>
      <c r="LA375"/>
      <c r="LB375"/>
      <c r="LC375"/>
      <c r="LD375"/>
      <c r="LE375"/>
      <c r="LF375"/>
      <c r="LG375"/>
      <c r="LH375"/>
      <c r="LI375"/>
      <c r="LJ375"/>
      <c r="LK375"/>
      <c r="LL375"/>
      <c r="LM375"/>
      <c r="LN375"/>
      <c r="LO375"/>
      <c r="LP375"/>
      <c r="LQ375"/>
      <c r="LR375"/>
      <c r="LS375"/>
      <c r="LT375"/>
      <c r="LU375"/>
      <c r="LV375"/>
      <c r="LW375"/>
      <c r="LX375"/>
      <c r="LY375"/>
      <c r="LZ375"/>
      <c r="MA375"/>
      <c r="MB375"/>
      <c r="MC375"/>
      <c r="MD375"/>
      <c r="ME375"/>
      <c r="MF375"/>
      <c r="MG375"/>
      <c r="MH375"/>
      <c r="MI375"/>
      <c r="MJ375"/>
      <c r="MK375"/>
      <c r="ML375"/>
      <c r="MM375"/>
      <c r="MN375"/>
      <c r="MO375"/>
      <c r="MP375"/>
      <c r="MQ375"/>
      <c r="MR375"/>
      <c r="MS375"/>
      <c r="MT375"/>
      <c r="MU375"/>
      <c r="MV375"/>
      <c r="MW375"/>
      <c r="MX375"/>
      <c r="MY375"/>
      <c r="MZ375"/>
      <c r="NA375"/>
      <c r="NB375"/>
      <c r="NC375"/>
      <c r="ND375"/>
      <c r="NE375"/>
      <c r="NF375"/>
      <c r="NG375"/>
      <c r="NH375"/>
      <c r="NI375"/>
      <c r="NJ375"/>
      <c r="NK375"/>
      <c r="NL375"/>
      <c r="NM375"/>
      <c r="NN375"/>
      <c r="NO375"/>
      <c r="NP375"/>
      <c r="NQ375"/>
      <c r="NR375"/>
      <c r="NS375"/>
      <c r="NT375"/>
      <c r="NU375"/>
      <c r="NV375"/>
      <c r="NW375"/>
      <c r="NX375"/>
      <c r="NY375"/>
      <c r="NZ375"/>
      <c r="OA375"/>
      <c r="OB375"/>
      <c r="OC375"/>
      <c r="OD375"/>
      <c r="OE375"/>
      <c r="OF375"/>
      <c r="OG375"/>
      <c r="OH375"/>
      <c r="OI375"/>
      <c r="OJ375"/>
      <c r="OK375"/>
      <c r="OL375"/>
      <c r="OM375"/>
      <c r="ON375"/>
      <c r="OO375"/>
      <c r="OP375"/>
      <c r="OQ375"/>
      <c r="OR375"/>
      <c r="OS375"/>
      <c r="OT375"/>
      <c r="OU375"/>
      <c r="OV375"/>
      <c r="OW375"/>
      <c r="OX375"/>
      <c r="OY375"/>
      <c r="OZ375"/>
      <c r="PA375"/>
      <c r="PB375"/>
      <c r="PC375"/>
      <c r="PD375"/>
      <c r="PE375"/>
      <c r="PF375"/>
      <c r="PG375"/>
      <c r="PH375"/>
      <c r="PI375"/>
      <c r="PJ375"/>
      <c r="PK375"/>
      <c r="PL375"/>
      <c r="PM375"/>
      <c r="PN375"/>
      <c r="PO375"/>
      <c r="PP375"/>
      <c r="PQ375"/>
      <c r="PR375"/>
      <c r="PS375"/>
      <c r="PT375"/>
      <c r="PU375"/>
      <c r="PV375"/>
      <c r="PW375"/>
      <c r="PX375"/>
      <c r="PY375"/>
      <c r="PZ375"/>
      <c r="QA375"/>
      <c r="QB375"/>
      <c r="QC375"/>
      <c r="QD375"/>
      <c r="QE375"/>
      <c r="QF375"/>
      <c r="QG375"/>
      <c r="QH375"/>
      <c r="QI375"/>
      <c r="QJ375"/>
      <c r="QK375"/>
      <c r="QL375"/>
      <c r="QM375"/>
      <c r="QN375"/>
      <c r="QO375"/>
      <c r="QP375"/>
      <c r="QQ375"/>
      <c r="QR375"/>
      <c r="QS375"/>
      <c r="QT375"/>
      <c r="QU375"/>
      <c r="QV375"/>
      <c r="QW375"/>
      <c r="QX375"/>
      <c r="QY375"/>
      <c r="QZ375"/>
      <c r="RA375"/>
      <c r="RB375"/>
      <c r="RC375"/>
      <c r="RD375"/>
      <c r="RE375"/>
      <c r="RF375"/>
      <c r="RG375"/>
      <c r="RH375"/>
      <c r="RI375"/>
      <c r="RJ375"/>
      <c r="RK375"/>
      <c r="RL375"/>
      <c r="RM375"/>
      <c r="RN375"/>
      <c r="RO375"/>
      <c r="RP375"/>
      <c r="RQ375"/>
      <c r="RR375"/>
      <c r="RS375"/>
      <c r="RT375"/>
      <c r="RU375"/>
      <c r="RV375"/>
      <c r="RW375"/>
      <c r="RX375"/>
      <c r="RY375"/>
      <c r="RZ375"/>
      <c r="SA375"/>
      <c r="SB375"/>
      <c r="SC375"/>
      <c r="SD375"/>
      <c r="SE375"/>
      <c r="SF375"/>
      <c r="SG375"/>
      <c r="SH375"/>
      <c r="SI375"/>
      <c r="SJ375"/>
      <c r="SK375"/>
      <c r="SL375"/>
      <c r="SM375"/>
      <c r="SN375"/>
      <c r="SO375"/>
      <c r="SP375"/>
      <c r="SQ375"/>
      <c r="SR375"/>
      <c r="SS375"/>
      <c r="ST375"/>
      <c r="SU375"/>
      <c r="SV375"/>
      <c r="SW375"/>
      <c r="SX375"/>
      <c r="SY375"/>
      <c r="SZ375"/>
      <c r="TA375"/>
      <c r="TB375"/>
      <c r="TC375"/>
      <c r="TD375"/>
      <c r="TE375"/>
      <c r="TF375"/>
      <c r="TG375"/>
      <c r="TH375"/>
      <c r="TI375"/>
      <c r="TJ375"/>
      <c r="TK375"/>
      <c r="TL375"/>
      <c r="TM375"/>
      <c r="TN375"/>
      <c r="TO375"/>
      <c r="TP375"/>
      <c r="TQ375"/>
      <c r="TR375"/>
      <c r="TS375"/>
      <c r="TT375"/>
      <c r="TU375"/>
      <c r="TV375"/>
      <c r="TW375"/>
      <c r="TX375"/>
      <c r="TY375"/>
      <c r="TZ375"/>
      <c r="UA375"/>
      <c r="UB375"/>
      <c r="UC375"/>
      <c r="UD375"/>
      <c r="UE375"/>
      <c r="UF375"/>
      <c r="UG375"/>
      <c r="UH375"/>
      <c r="UI375"/>
      <c r="UJ375"/>
      <c r="UK375"/>
      <c r="UL375"/>
      <c r="UM375"/>
      <c r="UN375"/>
      <c r="UO375"/>
      <c r="UP375"/>
      <c r="UQ375"/>
      <c r="UR375"/>
      <c r="US375"/>
      <c r="UT375"/>
      <c r="UU375"/>
      <c r="UV375"/>
      <c r="UW375"/>
      <c r="UX375"/>
      <c r="UY375"/>
      <c r="UZ375"/>
      <c r="VA375"/>
      <c r="VB375"/>
      <c r="VC375"/>
      <c r="VD375"/>
      <c r="VE375"/>
      <c r="VF375"/>
      <c r="VG375"/>
      <c r="VH375"/>
      <c r="VI375"/>
      <c r="VJ375"/>
      <c r="VK375"/>
      <c r="VL375"/>
      <c r="VM375"/>
      <c r="VN375"/>
      <c r="VO375"/>
      <c r="VP375"/>
      <c r="VQ375"/>
      <c r="VR375"/>
      <c r="VS375"/>
      <c r="VT375"/>
      <c r="VU375"/>
      <c r="VV375"/>
      <c r="VW375"/>
      <c r="VX375"/>
      <c r="VY375"/>
      <c r="VZ375"/>
      <c r="WA375"/>
      <c r="WB375"/>
      <c r="WC375"/>
      <c r="WD375"/>
      <c r="WE375"/>
      <c r="WF375"/>
      <c r="WG375"/>
      <c r="WH375"/>
      <c r="WI375"/>
      <c r="WJ375"/>
      <c r="WK375"/>
      <c r="WL375"/>
      <c r="WM375"/>
      <c r="WN375"/>
      <c r="WO375"/>
      <c r="WP375"/>
      <c r="WQ375"/>
      <c r="WR375"/>
      <c r="WS375"/>
      <c r="WT375"/>
      <c r="WU375"/>
      <c r="WV375"/>
      <c r="WW375"/>
      <c r="WX375"/>
      <c r="WY375"/>
      <c r="WZ375"/>
      <c r="XA375"/>
      <c r="XB375"/>
      <c r="XC375"/>
      <c r="XD375"/>
      <c r="XE375"/>
      <c r="XF375"/>
      <c r="XG375"/>
      <c r="XH375"/>
      <c r="XI375"/>
      <c r="XJ375"/>
      <c r="XK375"/>
      <c r="XL375"/>
      <c r="XM375"/>
      <c r="XN375"/>
      <c r="XO375"/>
      <c r="XP375"/>
      <c r="XQ375"/>
      <c r="XR375"/>
      <c r="XS375"/>
      <c r="XT375"/>
      <c r="XU375"/>
      <c r="XV375"/>
      <c r="XW375"/>
      <c r="XX375"/>
      <c r="XY375"/>
      <c r="XZ375"/>
      <c r="YA375"/>
      <c r="YB375"/>
      <c r="YC375"/>
      <c r="YD375"/>
      <c r="YE375"/>
      <c r="YF375"/>
      <c r="YG375"/>
      <c r="YH375"/>
      <c r="YI375"/>
      <c r="YJ375"/>
      <c r="YK375"/>
      <c r="YL375"/>
      <c r="YM375"/>
      <c r="YN375"/>
      <c r="YO375"/>
      <c r="YP375"/>
      <c r="YQ375"/>
      <c r="YR375"/>
      <c r="YS375"/>
      <c r="YT375"/>
      <c r="YU375"/>
      <c r="YV375"/>
      <c r="YW375"/>
      <c r="YX375"/>
      <c r="YY375"/>
      <c r="YZ375"/>
      <c r="ZA375"/>
      <c r="ZB375"/>
      <c r="ZC375"/>
      <c r="ZD375"/>
      <c r="ZE375"/>
      <c r="ZF375"/>
      <c r="ZG375"/>
      <c r="ZH375"/>
      <c r="ZI375"/>
      <c r="ZJ375"/>
      <c r="ZK375"/>
      <c r="ZL375"/>
      <c r="ZM375"/>
      <c r="ZN375"/>
      <c r="ZO375"/>
      <c r="ZP375"/>
      <c r="ZQ375"/>
      <c r="ZR375"/>
      <c r="ZS375"/>
      <c r="ZT375"/>
      <c r="ZU375"/>
      <c r="ZV375"/>
      <c r="ZW375"/>
      <c r="ZX375"/>
      <c r="ZY375"/>
      <c r="ZZ375" s="52"/>
      <c r="AAA375" s="192"/>
      <c r="AAB375"/>
      <c r="AAC375"/>
      <c r="AAD375" s="90"/>
      <c r="AAE375" s="519">
        <f>IF(AND(S.Hearing.6thInvolve="Y",S.Hearing.1stInvolve="Y"),1,)</f>
        <v>0</v>
      </c>
      <c r="AAF375" s="190" t="s">
        <v>52</v>
      </c>
      <c r="AAG375" s="73">
        <f>IF(S.Hearing.6thInvolve="N",,S.Hearing.5thDate)</f>
        <v>0</v>
      </c>
      <c r="AAH375" s="73" t="str">
        <f>H370</f>
        <v>6pm</v>
      </c>
      <c r="AAI375" s="72"/>
      <c r="AAJ375" s="56"/>
      <c r="AAK375" s="75"/>
      <c r="AAL375" s="90"/>
    </row>
    <row r="376" spans="1:714" s="23" customFormat="1" ht="15" customHeight="1" outlineLevel="1" thickBot="1">
      <c r="A376" s="171"/>
      <c r="B376" s="620" t="str">
        <f t="shared" si="302"/>
        <v>Enter city name</v>
      </c>
      <c r="C376" s="611" t="s">
        <v>303</v>
      </c>
      <c r="D376"/>
      <c r="E376" s="861" t="s">
        <v>119</v>
      </c>
      <c r="F376" s="862"/>
      <c r="G376" s="340">
        <f t="shared" si="304"/>
        <v>0</v>
      </c>
      <c r="H376" s="524" t="str">
        <f t="shared" si="303"/>
        <v>6pm</v>
      </c>
      <c r="I376" s="244"/>
      <c r="J376" s="194"/>
      <c r="K376" s="49"/>
      <c r="L376" s="49"/>
      <c r="M376" s="49"/>
      <c r="N376" s="49"/>
      <c r="O376" s="49"/>
      <c r="P376" s="49"/>
      <c r="Q376" s="49"/>
      <c r="R376" s="49"/>
      <c r="S376" s="49"/>
      <c r="T376" s="49"/>
      <c r="U376" s="49"/>
      <c r="V376" s="49"/>
      <c r="W376" s="49"/>
      <c r="X376" s="49"/>
      <c r="Y376" s="49"/>
      <c r="Z376" s="49"/>
      <c r="AA376" s="49"/>
      <c r="AB376" s="49"/>
      <c r="AC376" s="49"/>
      <c r="AD376" s="49"/>
      <c r="AE376" s="49"/>
      <c r="AF376" s="49"/>
      <c r="AG376" s="49"/>
      <c r="AH376" s="49"/>
      <c r="AI376" s="49"/>
      <c r="AJ376" s="49"/>
      <c r="AK376" s="49"/>
      <c r="AL376" s="49"/>
      <c r="AM376" s="49"/>
      <c r="AN376" s="49"/>
      <c r="AO376" s="49"/>
      <c r="AP376" s="49"/>
      <c r="AQ376" s="49"/>
      <c r="AR376" s="49"/>
      <c r="AS376" s="49"/>
      <c r="AT376" s="49"/>
      <c r="AU376" s="49"/>
      <c r="AV376" s="49"/>
      <c r="AW376" s="49"/>
      <c r="AX376" s="49"/>
      <c r="AY376" s="49"/>
      <c r="AZ376" s="49"/>
      <c r="BA376" s="49"/>
      <c r="BB376" s="49"/>
      <c r="BC376" s="49"/>
      <c r="BD376" s="49"/>
      <c r="BE376" s="49"/>
      <c r="BF376" s="49"/>
      <c r="BG376" s="49"/>
      <c r="BH376" s="49"/>
      <c r="BI376" s="49"/>
      <c r="BJ376" s="49"/>
      <c r="BK376" s="49"/>
      <c r="BL376" s="49"/>
      <c r="BM376" s="49"/>
      <c r="BN376" s="49"/>
      <c r="BO376" s="49"/>
      <c r="BP376" s="49"/>
      <c r="BQ376" s="49"/>
      <c r="BR376" s="49"/>
      <c r="BS376" s="49"/>
      <c r="BT376" s="49"/>
      <c r="BU376" s="49"/>
      <c r="BV376" s="49"/>
      <c r="BW376" s="49"/>
      <c r="BX376" s="49"/>
      <c r="BY376" s="49"/>
      <c r="BZ376" s="49"/>
      <c r="CA376" s="49"/>
      <c r="CB376" s="49"/>
      <c r="CC376" s="49"/>
      <c r="CD376" s="49"/>
      <c r="CE376" s="49"/>
      <c r="CF376" s="49"/>
      <c r="CG376" s="49"/>
      <c r="CH376" s="49"/>
      <c r="CI376" s="49"/>
      <c r="CJ376" s="49"/>
      <c r="CK376" s="49"/>
      <c r="CL376" s="49"/>
      <c r="CM376" s="49"/>
      <c r="CN376" s="49"/>
      <c r="CO376" s="49"/>
      <c r="CP376" s="49"/>
      <c r="CQ376" s="49"/>
      <c r="CR376" s="49"/>
      <c r="CS376" s="49"/>
      <c r="CT376" s="49"/>
      <c r="CU376" s="49"/>
      <c r="CV376" s="49"/>
      <c r="CW376" s="49"/>
      <c r="CX376" s="49"/>
      <c r="CY376" s="49"/>
      <c r="CZ376" s="49"/>
      <c r="DA376" s="49"/>
      <c r="DB376" s="49"/>
      <c r="DC376" s="49"/>
      <c r="DD376" s="49"/>
      <c r="DE376" s="49"/>
      <c r="DF376" s="49"/>
      <c r="DG376" s="49"/>
      <c r="DH376" s="49"/>
      <c r="DI376" s="49"/>
      <c r="DJ376" s="49"/>
      <c r="DK376" s="49"/>
      <c r="DL376" s="49"/>
      <c r="DM376" s="49"/>
      <c r="DN376" s="49"/>
      <c r="DO376" s="49"/>
      <c r="DP376" s="49"/>
      <c r="DQ376"/>
      <c r="DR376"/>
      <c r="DS376"/>
      <c r="DT376"/>
      <c r="DU376"/>
      <c r="DV376"/>
      <c r="DW376"/>
      <c r="DX376"/>
      <c r="DY376"/>
      <c r="DZ376"/>
      <c r="EA376"/>
      <c r="EB376"/>
      <c r="EC376"/>
      <c r="ED376"/>
      <c r="EE376"/>
      <c r="EF376"/>
      <c r="EG376"/>
      <c r="EH376"/>
      <c r="EI376"/>
      <c r="EJ376"/>
      <c r="EK376"/>
      <c r="EL376"/>
      <c r="EM376"/>
      <c r="EN376"/>
      <c r="EO376"/>
      <c r="EP376"/>
      <c r="EQ376"/>
      <c r="ER376"/>
      <c r="ES376"/>
      <c r="ET376"/>
      <c r="EU376"/>
      <c r="EV376"/>
      <c r="EW376"/>
      <c r="EX376"/>
      <c r="EY376"/>
      <c r="EZ376"/>
      <c r="FA376"/>
      <c r="FB376"/>
      <c r="FC376"/>
      <c r="FD376"/>
      <c r="FE376"/>
      <c r="FF376"/>
      <c r="FG376"/>
      <c r="FH376"/>
      <c r="FI376"/>
      <c r="FJ376"/>
      <c r="FK376"/>
      <c r="FL376"/>
      <c r="FM376"/>
      <c r="FN376"/>
      <c r="FO376"/>
      <c r="FP376"/>
      <c r="FQ376"/>
      <c r="FR376"/>
      <c r="FS376"/>
      <c r="FT376"/>
      <c r="FU376"/>
      <c r="FV376"/>
      <c r="FW376"/>
      <c r="FX376"/>
      <c r="FY376"/>
      <c r="FZ376"/>
      <c r="GA376"/>
      <c r="GB376"/>
      <c r="GC376"/>
      <c r="GD376"/>
      <c r="GE376"/>
      <c r="GF376"/>
      <c r="GG376"/>
      <c r="GH376"/>
      <c r="GI376"/>
      <c r="GJ376"/>
      <c r="GK376"/>
      <c r="GL376"/>
      <c r="GM376"/>
      <c r="GN376"/>
      <c r="GO376"/>
      <c r="GP376"/>
      <c r="GQ376"/>
      <c r="GR376"/>
      <c r="GS376"/>
      <c r="GT376"/>
      <c r="GU376"/>
      <c r="GV376"/>
      <c r="GW376"/>
      <c r="GX376"/>
      <c r="GY376"/>
      <c r="GZ376"/>
      <c r="HA376"/>
      <c r="HB376"/>
      <c r="HC376"/>
      <c r="HD376"/>
      <c r="HE376"/>
      <c r="HF376"/>
      <c r="HG376"/>
      <c r="HH376"/>
      <c r="HI376"/>
      <c r="HJ376"/>
      <c r="HK376"/>
      <c r="HL376"/>
      <c r="HM376"/>
      <c r="HN376"/>
      <c r="HO376"/>
      <c r="HP376"/>
      <c r="HQ376"/>
      <c r="HR376"/>
      <c r="HS376"/>
      <c r="HT376"/>
      <c r="HU376"/>
      <c r="HV376"/>
      <c r="HW376"/>
      <c r="HX376"/>
      <c r="HY376"/>
      <c r="HZ376"/>
      <c r="IA376"/>
      <c r="IB376"/>
      <c r="IC376"/>
      <c r="ID376"/>
      <c r="IE376"/>
      <c r="IF376"/>
      <c r="IG376"/>
      <c r="IH376"/>
      <c r="II376"/>
      <c r="IJ376"/>
      <c r="IK376"/>
      <c r="IL376"/>
      <c r="IM376"/>
      <c r="IN376"/>
      <c r="IO376"/>
      <c r="IP376"/>
      <c r="IQ376"/>
      <c r="IR376"/>
      <c r="IS376"/>
      <c r="IT376"/>
      <c r="IU376"/>
      <c r="IV376"/>
      <c r="IW376"/>
      <c r="IX376"/>
      <c r="IY376"/>
      <c r="IZ376"/>
      <c r="JA376"/>
      <c r="JB376"/>
      <c r="JC376"/>
      <c r="JD376"/>
      <c r="JE376"/>
      <c r="JF376"/>
      <c r="JG376"/>
      <c r="JH376"/>
      <c r="JI376"/>
      <c r="JJ376"/>
      <c r="JK376"/>
      <c r="JL376"/>
      <c r="JM376"/>
      <c r="JN376"/>
      <c r="JO376"/>
      <c r="JP376"/>
      <c r="JQ376"/>
      <c r="JR376"/>
      <c r="JS376"/>
      <c r="JT376"/>
      <c r="JU376"/>
      <c r="JV376"/>
      <c r="JW376"/>
      <c r="JX376"/>
      <c r="JY376"/>
      <c r="JZ376"/>
      <c r="KA376"/>
      <c r="KB376"/>
      <c r="KC376"/>
      <c r="KD376"/>
      <c r="KE376"/>
      <c r="KF376"/>
      <c r="KG376"/>
      <c r="KH376"/>
      <c r="KI376"/>
      <c r="KJ376"/>
      <c r="KK376"/>
      <c r="KL376"/>
      <c r="KM376"/>
      <c r="KN376"/>
      <c r="KO376"/>
      <c r="KP376"/>
      <c r="KQ376"/>
      <c r="KR376"/>
      <c r="KS376"/>
      <c r="KT376"/>
      <c r="KU376"/>
      <c r="KV376"/>
      <c r="KW376"/>
      <c r="KX376"/>
      <c r="KY376"/>
      <c r="KZ376"/>
      <c r="LA376"/>
      <c r="LB376"/>
      <c r="LC376"/>
      <c r="LD376"/>
      <c r="LE376"/>
      <c r="LF376"/>
      <c r="LG376"/>
      <c r="LH376"/>
      <c r="LI376"/>
      <c r="LJ376"/>
      <c r="LK376"/>
      <c r="LL376"/>
      <c r="LM376"/>
      <c r="LN376"/>
      <c r="LO376"/>
      <c r="LP376"/>
      <c r="LQ376"/>
      <c r="LR376"/>
      <c r="LS376"/>
      <c r="LT376"/>
      <c r="LU376"/>
      <c r="LV376"/>
      <c r="LW376"/>
      <c r="LX376"/>
      <c r="LY376"/>
      <c r="LZ376"/>
      <c r="MA376"/>
      <c r="MB376"/>
      <c r="MC376"/>
      <c r="MD376"/>
      <c r="ME376"/>
      <c r="MF376"/>
      <c r="MG376"/>
      <c r="MH376"/>
      <c r="MI376"/>
      <c r="MJ376"/>
      <c r="MK376"/>
      <c r="ML376"/>
      <c r="MM376"/>
      <c r="MN376"/>
      <c r="MO376"/>
      <c r="MP376"/>
      <c r="MQ376"/>
      <c r="MR376"/>
      <c r="MS376"/>
      <c r="MT376"/>
      <c r="MU376"/>
      <c r="MV376"/>
      <c r="MW376"/>
      <c r="MX376"/>
      <c r="MY376"/>
      <c r="MZ376"/>
      <c r="NA376"/>
      <c r="NB376"/>
      <c r="NC376"/>
      <c r="ND376"/>
      <c r="NE376"/>
      <c r="NF376"/>
      <c r="NG376"/>
      <c r="NH376"/>
      <c r="NI376"/>
      <c r="NJ376"/>
      <c r="NK376"/>
      <c r="NL376"/>
      <c r="NM376"/>
      <c r="NN376"/>
      <c r="NO376"/>
      <c r="NP376"/>
      <c r="NQ376"/>
      <c r="NR376"/>
      <c r="NS376"/>
      <c r="NT376"/>
      <c r="NU376"/>
      <c r="NV376"/>
      <c r="NW376"/>
      <c r="NX376"/>
      <c r="NY376"/>
      <c r="NZ376"/>
      <c r="OA376"/>
      <c r="OB376"/>
      <c r="OC376"/>
      <c r="OD376"/>
      <c r="OE376"/>
      <c r="OF376"/>
      <c r="OG376"/>
      <c r="OH376"/>
      <c r="OI376"/>
      <c r="OJ376"/>
      <c r="OK376"/>
      <c r="OL376"/>
      <c r="OM376"/>
      <c r="ON376"/>
      <c r="OO376"/>
      <c r="OP376"/>
      <c r="OQ376"/>
      <c r="OR376"/>
      <c r="OS376"/>
      <c r="OT376"/>
      <c r="OU376"/>
      <c r="OV376"/>
      <c r="OW376"/>
      <c r="OX376"/>
      <c r="OY376"/>
      <c r="OZ376"/>
      <c r="PA376"/>
      <c r="PB376"/>
      <c r="PC376"/>
      <c r="PD376"/>
      <c r="PE376"/>
      <c r="PF376"/>
      <c r="PG376"/>
      <c r="PH376"/>
      <c r="PI376"/>
      <c r="PJ376"/>
      <c r="PK376"/>
      <c r="PL376"/>
      <c r="PM376"/>
      <c r="PN376"/>
      <c r="PO376"/>
      <c r="PP376"/>
      <c r="PQ376"/>
      <c r="PR376"/>
      <c r="PS376"/>
      <c r="PT376"/>
      <c r="PU376"/>
      <c r="PV376"/>
      <c r="PW376"/>
      <c r="PX376"/>
      <c r="PY376"/>
      <c r="PZ376"/>
      <c r="QA376"/>
      <c r="QB376"/>
      <c r="QC376"/>
      <c r="QD376"/>
      <c r="QE376"/>
      <c r="QF376"/>
      <c r="QG376"/>
      <c r="QH376"/>
      <c r="QI376"/>
      <c r="QJ376"/>
      <c r="QK376"/>
      <c r="QL376"/>
      <c r="QM376"/>
      <c r="QN376"/>
      <c r="QO376"/>
      <c r="QP376"/>
      <c r="QQ376"/>
      <c r="QR376"/>
      <c r="QS376"/>
      <c r="QT376"/>
      <c r="QU376"/>
      <c r="QV376"/>
      <c r="QW376"/>
      <c r="QX376"/>
      <c r="QY376"/>
      <c r="QZ376"/>
      <c r="RA376"/>
      <c r="RB376"/>
      <c r="RC376"/>
      <c r="RD376"/>
      <c r="RE376"/>
      <c r="RF376"/>
      <c r="RG376"/>
      <c r="RH376"/>
      <c r="RI376"/>
      <c r="RJ376"/>
      <c r="RK376"/>
      <c r="RL376"/>
      <c r="RM376"/>
      <c r="RN376"/>
      <c r="RO376"/>
      <c r="RP376"/>
      <c r="RQ376"/>
      <c r="RR376"/>
      <c r="RS376"/>
      <c r="RT376"/>
      <c r="RU376"/>
      <c r="RV376"/>
      <c r="RW376"/>
      <c r="RX376"/>
      <c r="RY376"/>
      <c r="RZ376"/>
      <c r="SA376"/>
      <c r="SB376"/>
      <c r="SC376"/>
      <c r="SD376"/>
      <c r="SE376"/>
      <c r="SF376"/>
      <c r="SG376"/>
      <c r="SH376"/>
      <c r="SI376"/>
      <c r="SJ376"/>
      <c r="SK376"/>
      <c r="SL376"/>
      <c r="SM376"/>
      <c r="SN376"/>
      <c r="SO376"/>
      <c r="SP376"/>
      <c r="SQ376"/>
      <c r="SR376"/>
      <c r="SS376"/>
      <c r="ST376"/>
      <c r="SU376"/>
      <c r="SV376"/>
      <c r="SW376"/>
      <c r="SX376"/>
      <c r="SY376"/>
      <c r="SZ376"/>
      <c r="TA376"/>
      <c r="TB376"/>
      <c r="TC376"/>
      <c r="TD376"/>
      <c r="TE376"/>
      <c r="TF376"/>
      <c r="TG376"/>
      <c r="TH376"/>
      <c r="TI376"/>
      <c r="TJ376"/>
      <c r="TK376"/>
      <c r="TL376"/>
      <c r="TM376"/>
      <c r="TN376"/>
      <c r="TO376"/>
      <c r="TP376"/>
      <c r="TQ376"/>
      <c r="TR376"/>
      <c r="TS376"/>
      <c r="TT376"/>
      <c r="TU376"/>
      <c r="TV376"/>
      <c r="TW376"/>
      <c r="TX376"/>
      <c r="TY376"/>
      <c r="TZ376"/>
      <c r="UA376"/>
      <c r="UB376"/>
      <c r="UC376"/>
      <c r="UD376"/>
      <c r="UE376"/>
      <c r="UF376"/>
      <c r="UG376"/>
      <c r="UH376"/>
      <c r="UI376"/>
      <c r="UJ376"/>
      <c r="UK376"/>
      <c r="UL376"/>
      <c r="UM376"/>
      <c r="UN376"/>
      <c r="UO376"/>
      <c r="UP376"/>
      <c r="UQ376"/>
      <c r="UR376"/>
      <c r="US376"/>
      <c r="UT376"/>
      <c r="UU376"/>
      <c r="UV376"/>
      <c r="UW376"/>
      <c r="UX376"/>
      <c r="UY376"/>
      <c r="UZ376"/>
      <c r="VA376"/>
      <c r="VB376"/>
      <c r="VC376"/>
      <c r="VD376"/>
      <c r="VE376"/>
      <c r="VF376"/>
      <c r="VG376"/>
      <c r="VH376"/>
      <c r="VI376"/>
      <c r="VJ376"/>
      <c r="VK376"/>
      <c r="VL376"/>
      <c r="VM376"/>
      <c r="VN376"/>
      <c r="VO376"/>
      <c r="VP376"/>
      <c r="VQ376"/>
      <c r="VR376"/>
      <c r="VS376"/>
      <c r="VT376"/>
      <c r="VU376"/>
      <c r="VV376"/>
      <c r="VW376"/>
      <c r="VX376"/>
      <c r="VY376"/>
      <c r="VZ376"/>
      <c r="WA376"/>
      <c r="WB376"/>
      <c r="WC376"/>
      <c r="WD376"/>
      <c r="WE376"/>
      <c r="WF376"/>
      <c r="WG376"/>
      <c r="WH376"/>
      <c r="WI376"/>
      <c r="WJ376"/>
      <c r="WK376"/>
      <c r="WL376"/>
      <c r="WM376"/>
      <c r="WN376"/>
      <c r="WO376"/>
      <c r="WP376"/>
      <c r="WQ376"/>
      <c r="WR376"/>
      <c r="WS376"/>
      <c r="WT376"/>
      <c r="WU376"/>
      <c r="WV376"/>
      <c r="WW376"/>
      <c r="WX376"/>
      <c r="WY376"/>
      <c r="WZ376"/>
      <c r="XA376"/>
      <c r="XB376"/>
      <c r="XC376"/>
      <c r="XD376"/>
      <c r="XE376"/>
      <c r="XF376"/>
      <c r="XG376"/>
      <c r="XH376"/>
      <c r="XI376"/>
      <c r="XJ376"/>
      <c r="XK376"/>
      <c r="XL376"/>
      <c r="XM376"/>
      <c r="XN376"/>
      <c r="XO376"/>
      <c r="XP376"/>
      <c r="XQ376"/>
      <c r="XR376"/>
      <c r="XS376"/>
      <c r="XT376"/>
      <c r="XU376"/>
      <c r="XV376"/>
      <c r="XW376"/>
      <c r="XX376"/>
      <c r="XY376"/>
      <c r="XZ376"/>
      <c r="YA376"/>
      <c r="YB376"/>
      <c r="YC376"/>
      <c r="YD376"/>
      <c r="YE376"/>
      <c r="YF376"/>
      <c r="YG376"/>
      <c r="YH376"/>
      <c r="YI376"/>
      <c r="YJ376"/>
      <c r="YK376"/>
      <c r="YL376"/>
      <c r="YM376"/>
      <c r="YN376"/>
      <c r="YO376"/>
      <c r="YP376"/>
      <c r="YQ376"/>
      <c r="YR376"/>
      <c r="YS376"/>
      <c r="YT376"/>
      <c r="YU376"/>
      <c r="YV376"/>
      <c r="YW376"/>
      <c r="YX376"/>
      <c r="YY376"/>
      <c r="YZ376"/>
      <c r="ZA376"/>
      <c r="ZB376"/>
      <c r="ZC376"/>
      <c r="ZD376"/>
      <c r="ZE376"/>
      <c r="ZF376"/>
      <c r="ZG376"/>
      <c r="ZH376"/>
      <c r="ZI376"/>
      <c r="ZJ376"/>
      <c r="ZK376"/>
      <c r="ZL376"/>
      <c r="ZM376"/>
      <c r="ZN376"/>
      <c r="ZO376"/>
      <c r="ZP376"/>
      <c r="ZQ376"/>
      <c r="ZR376"/>
      <c r="ZS376"/>
      <c r="ZT376"/>
      <c r="ZU376"/>
      <c r="ZV376"/>
      <c r="ZW376"/>
      <c r="ZX376"/>
      <c r="ZY376"/>
      <c r="ZZ376" s="52"/>
      <c r="AAA376" s="192"/>
      <c r="AAB376"/>
      <c r="AAC376"/>
      <c r="AAD376" s="90"/>
      <c r="AAE376" s="519">
        <f>IF(AND(S.Hearing.7thInvolve="Y",S.Hearing.1stInvolve="Y"),1,)</f>
        <v>0</v>
      </c>
      <c r="AAF376" s="190" t="s">
        <v>52</v>
      </c>
      <c r="AAG376" s="73">
        <f>IF(S.Hearing.7thInvolve="N",,S.Hearing.6thDate)</f>
        <v>0</v>
      </c>
      <c r="AAH376" s="73" t="str">
        <f>H370</f>
        <v>6pm</v>
      </c>
      <c r="AAI376" s="72"/>
      <c r="AAJ376" s="56"/>
      <c r="AAK376" s="75"/>
      <c r="AAL376" s="90"/>
    </row>
    <row r="377" spans="1:714" s="23" customFormat="1" ht="15" customHeight="1" outlineLevel="1" thickBot="1">
      <c r="A377" s="171"/>
      <c r="B377" s="620" t="str">
        <f t="shared" si="302"/>
        <v>Enter city name</v>
      </c>
      <c r="C377" s="611" t="s">
        <v>303</v>
      </c>
      <c r="D377"/>
      <c r="E377" s="867" t="s">
        <v>328</v>
      </c>
      <c r="F377" s="868"/>
      <c r="G377" s="340">
        <f>AAG376</f>
        <v>0</v>
      </c>
      <c r="H377" s="340" t="str">
        <f t="shared" si="303"/>
        <v>6pm</v>
      </c>
      <c r="I377" s="244"/>
      <c r="J377" s="194"/>
      <c r="K377" s="49"/>
      <c r="L377" s="49"/>
      <c r="M377" s="49"/>
      <c r="N377" s="49"/>
      <c r="O377" s="49"/>
      <c r="P377" s="49"/>
      <c r="Q377" s="49"/>
      <c r="R377" s="49"/>
      <c r="S377" s="49"/>
      <c r="T377" s="49"/>
      <c r="U377" s="49"/>
      <c r="V377" s="49"/>
      <c r="W377" s="49"/>
      <c r="X377" s="49"/>
      <c r="Y377" s="49"/>
      <c r="Z377" s="49"/>
      <c r="AA377" s="49"/>
      <c r="AB377" s="49"/>
      <c r="AC377" s="49"/>
      <c r="AD377" s="49"/>
      <c r="AE377" s="49"/>
      <c r="AF377" s="49"/>
      <c r="AG377" s="49"/>
      <c r="AH377" s="49"/>
      <c r="AI377" s="49"/>
      <c r="AJ377" s="49"/>
      <c r="AK377" s="49"/>
      <c r="AL377" s="49"/>
      <c r="AM377" s="49"/>
      <c r="AN377" s="49"/>
      <c r="AO377" s="49"/>
      <c r="AP377" s="49"/>
      <c r="AQ377" s="49"/>
      <c r="AR377" s="49"/>
      <c r="AS377" s="49"/>
      <c r="AT377" s="49"/>
      <c r="AU377" s="49"/>
      <c r="AV377" s="49"/>
      <c r="AW377" s="49"/>
      <c r="AX377" s="49"/>
      <c r="AY377" s="49"/>
      <c r="AZ377" s="49"/>
      <c r="BA377" s="49"/>
      <c r="BB377" s="49"/>
      <c r="BC377" s="49"/>
      <c r="BD377" s="49"/>
      <c r="BE377" s="49"/>
      <c r="BF377" s="49"/>
      <c r="BG377" s="49"/>
      <c r="BH377" s="49"/>
      <c r="BI377" s="49"/>
      <c r="BJ377" s="49"/>
      <c r="BK377" s="49"/>
      <c r="BL377" s="49"/>
      <c r="BM377" s="49"/>
      <c r="BN377" s="49"/>
      <c r="BO377" s="49"/>
      <c r="BP377" s="49"/>
      <c r="BQ377" s="49"/>
      <c r="BR377" s="49"/>
      <c r="BS377" s="49"/>
      <c r="BT377" s="49"/>
      <c r="BU377" s="49"/>
      <c r="BV377" s="49"/>
      <c r="BW377" s="49"/>
      <c r="BX377" s="49"/>
      <c r="BY377" s="49"/>
      <c r="BZ377" s="49"/>
      <c r="CA377" s="49"/>
      <c r="CB377" s="49"/>
      <c r="CC377" s="49"/>
      <c r="CD377" s="49"/>
      <c r="CE377" s="49"/>
      <c r="CF377" s="49"/>
      <c r="CG377" s="49"/>
      <c r="CH377" s="49"/>
      <c r="CI377" s="49"/>
      <c r="CJ377" s="49"/>
      <c r="CK377" s="49"/>
      <c r="CL377" s="49"/>
      <c r="CM377" s="49"/>
      <c r="CN377" s="49"/>
      <c r="CO377" s="49"/>
      <c r="CP377" s="49"/>
      <c r="CQ377" s="49"/>
      <c r="CR377" s="49"/>
      <c r="CS377" s="49"/>
      <c r="CT377" s="49"/>
      <c r="CU377" s="49"/>
      <c r="CV377" s="49"/>
      <c r="CW377" s="49"/>
      <c r="CX377" s="49"/>
      <c r="CY377" s="49"/>
      <c r="CZ377" s="49"/>
      <c r="DA377" s="49"/>
      <c r="DB377" s="49"/>
      <c r="DC377" s="49"/>
      <c r="DD377" s="49"/>
      <c r="DE377" s="49"/>
      <c r="DF377" s="49"/>
      <c r="DG377" s="49"/>
      <c r="DH377" s="49"/>
      <c r="DI377" s="49"/>
      <c r="DJ377" s="49"/>
      <c r="DK377" s="49"/>
      <c r="DL377" s="49"/>
      <c r="DM377" s="49"/>
      <c r="DN377" s="49"/>
      <c r="DO377" s="49"/>
      <c r="DP377" s="49"/>
      <c r="DQ377"/>
      <c r="DR377"/>
      <c r="DS377"/>
      <c r="DT377"/>
      <c r="DU377"/>
      <c r="DV377"/>
      <c r="DW377"/>
      <c r="DX377"/>
      <c r="DY377"/>
      <c r="DZ377"/>
      <c r="EA377"/>
      <c r="EB377"/>
      <c r="EC377"/>
      <c r="ED377"/>
      <c r="EE377"/>
      <c r="EF377"/>
      <c r="EG377"/>
      <c r="EH377"/>
      <c r="EI377"/>
      <c r="EJ377"/>
      <c r="EK377"/>
      <c r="EL377"/>
      <c r="EM377"/>
      <c r="EN377"/>
      <c r="EO377"/>
      <c r="EP377"/>
      <c r="EQ377"/>
      <c r="ER377"/>
      <c r="ES377"/>
      <c r="ET377"/>
      <c r="EU377"/>
      <c r="EV377"/>
      <c r="EW377"/>
      <c r="EX377"/>
      <c r="EY377"/>
      <c r="EZ377"/>
      <c r="FA377"/>
      <c r="FB377"/>
      <c r="FC377"/>
      <c r="FD377"/>
      <c r="FE377"/>
      <c r="FF377"/>
      <c r="FG377"/>
      <c r="FH377"/>
      <c r="FI377"/>
      <c r="FJ377"/>
      <c r="FK377"/>
      <c r="FL377"/>
      <c r="FM377"/>
      <c r="FN377"/>
      <c r="FO377"/>
      <c r="FP377"/>
      <c r="FQ377"/>
      <c r="FR377"/>
      <c r="FS377"/>
      <c r="FT377"/>
      <c r="FU377"/>
      <c r="FV377"/>
      <c r="FW377"/>
      <c r="FX377"/>
      <c r="FY377"/>
      <c r="FZ377"/>
      <c r="GA377"/>
      <c r="GB377"/>
      <c r="GC377"/>
      <c r="GD377"/>
      <c r="GE377"/>
      <c r="GF377"/>
      <c r="GG377"/>
      <c r="GH377"/>
      <c r="GI377"/>
      <c r="GJ377"/>
      <c r="GK377"/>
      <c r="GL377"/>
      <c r="GM377"/>
      <c r="GN377"/>
      <c r="GO377"/>
      <c r="GP377"/>
      <c r="GQ377"/>
      <c r="GR377"/>
      <c r="GS377"/>
      <c r="GT377"/>
      <c r="GU377"/>
      <c r="GV377"/>
      <c r="GW377"/>
      <c r="GX377"/>
      <c r="GY377"/>
      <c r="GZ377"/>
      <c r="HA377"/>
      <c r="HB377"/>
      <c r="HC377"/>
      <c r="HD377"/>
      <c r="HE377"/>
      <c r="HF377"/>
      <c r="HG377"/>
      <c r="HH377"/>
      <c r="HI377"/>
      <c r="HJ377"/>
      <c r="HK377"/>
      <c r="HL377"/>
      <c r="HM377"/>
      <c r="HN377"/>
      <c r="HO377"/>
      <c r="HP377"/>
      <c r="HQ377"/>
      <c r="HR377"/>
      <c r="HS377"/>
      <c r="HT377"/>
      <c r="HU377"/>
      <c r="HV377"/>
      <c r="HW377"/>
      <c r="HX377"/>
      <c r="HY377"/>
      <c r="HZ377"/>
      <c r="IA377"/>
      <c r="IB377"/>
      <c r="IC377"/>
      <c r="ID377"/>
      <c r="IE377"/>
      <c r="IF377"/>
      <c r="IG377"/>
      <c r="IH377"/>
      <c r="II377"/>
      <c r="IJ377"/>
      <c r="IK377"/>
      <c r="IL377"/>
      <c r="IM377"/>
      <c r="IN377"/>
      <c r="IO377"/>
      <c r="IP377"/>
      <c r="IQ377"/>
      <c r="IR377"/>
      <c r="IS377"/>
      <c r="IT377"/>
      <c r="IU377"/>
      <c r="IV377"/>
      <c r="IW377"/>
      <c r="IX377"/>
      <c r="IY377"/>
      <c r="IZ377"/>
      <c r="JA377"/>
      <c r="JB377"/>
      <c r="JC377"/>
      <c r="JD377"/>
      <c r="JE377"/>
      <c r="JF377"/>
      <c r="JG377"/>
      <c r="JH377"/>
      <c r="JI377"/>
      <c r="JJ377"/>
      <c r="JK377"/>
      <c r="JL377"/>
      <c r="JM377"/>
      <c r="JN377"/>
      <c r="JO377"/>
      <c r="JP377"/>
      <c r="JQ377"/>
      <c r="JR377"/>
      <c r="JS377"/>
      <c r="JT377"/>
      <c r="JU377"/>
      <c r="JV377"/>
      <c r="JW377"/>
      <c r="JX377"/>
      <c r="JY377"/>
      <c r="JZ377"/>
      <c r="KA377"/>
      <c r="KB377"/>
      <c r="KC377"/>
      <c r="KD377"/>
      <c r="KE377"/>
      <c r="KF377"/>
      <c r="KG377"/>
      <c r="KH377"/>
      <c r="KI377"/>
      <c r="KJ377"/>
      <c r="KK377"/>
      <c r="KL377"/>
      <c r="KM377"/>
      <c r="KN377"/>
      <c r="KO377"/>
      <c r="KP377"/>
      <c r="KQ377"/>
      <c r="KR377"/>
      <c r="KS377"/>
      <c r="KT377"/>
      <c r="KU377"/>
      <c r="KV377"/>
      <c r="KW377"/>
      <c r="KX377"/>
      <c r="KY377"/>
      <c r="KZ377"/>
      <c r="LA377"/>
      <c r="LB377"/>
      <c r="LC377"/>
      <c r="LD377"/>
      <c r="LE377"/>
      <c r="LF377"/>
      <c r="LG377"/>
      <c r="LH377"/>
      <c r="LI377"/>
      <c r="LJ377"/>
      <c r="LK377"/>
      <c r="LL377"/>
      <c r="LM377"/>
      <c r="LN377"/>
      <c r="LO377"/>
      <c r="LP377"/>
      <c r="LQ377"/>
      <c r="LR377"/>
      <c r="LS377"/>
      <c r="LT377"/>
      <c r="LU377"/>
      <c r="LV377"/>
      <c r="LW377"/>
      <c r="LX377"/>
      <c r="LY377"/>
      <c r="LZ377"/>
      <c r="MA377"/>
      <c r="MB377"/>
      <c r="MC377"/>
      <c r="MD377"/>
      <c r="ME377"/>
      <c r="MF377"/>
      <c r="MG377"/>
      <c r="MH377"/>
      <c r="MI377"/>
      <c r="MJ377"/>
      <c r="MK377"/>
      <c r="ML377"/>
      <c r="MM377"/>
      <c r="MN377"/>
      <c r="MO377"/>
      <c r="MP377"/>
      <c r="MQ377"/>
      <c r="MR377"/>
      <c r="MS377"/>
      <c r="MT377"/>
      <c r="MU377"/>
      <c r="MV377"/>
      <c r="MW377"/>
      <c r="MX377"/>
      <c r="MY377"/>
      <c r="MZ377"/>
      <c r="NA377"/>
      <c r="NB377"/>
      <c r="NC377"/>
      <c r="ND377"/>
      <c r="NE377"/>
      <c r="NF377"/>
      <c r="NG377"/>
      <c r="NH377"/>
      <c r="NI377"/>
      <c r="NJ377"/>
      <c r="NK377"/>
      <c r="NL377"/>
      <c r="NM377"/>
      <c r="NN377"/>
      <c r="NO377"/>
      <c r="NP377"/>
      <c r="NQ377"/>
      <c r="NR377"/>
      <c r="NS377"/>
      <c r="NT377"/>
      <c r="NU377"/>
      <c r="NV377"/>
      <c r="NW377"/>
      <c r="NX377"/>
      <c r="NY377"/>
      <c r="NZ377"/>
      <c r="OA377"/>
      <c r="OB377"/>
      <c r="OC377"/>
      <c r="OD377"/>
      <c r="OE377"/>
      <c r="OF377"/>
      <c r="OG377"/>
      <c r="OH377"/>
      <c r="OI377"/>
      <c r="OJ377"/>
      <c r="OK377"/>
      <c r="OL377"/>
      <c r="OM377"/>
      <c r="ON377"/>
      <c r="OO377"/>
      <c r="OP377"/>
      <c r="OQ377"/>
      <c r="OR377"/>
      <c r="OS377"/>
      <c r="OT377"/>
      <c r="OU377"/>
      <c r="OV377"/>
      <c r="OW377"/>
      <c r="OX377"/>
      <c r="OY377"/>
      <c r="OZ377"/>
      <c r="PA377"/>
      <c r="PB377"/>
      <c r="PC377"/>
      <c r="PD377"/>
      <c r="PE377"/>
      <c r="PF377"/>
      <c r="PG377"/>
      <c r="PH377"/>
      <c r="PI377"/>
      <c r="PJ377"/>
      <c r="PK377"/>
      <c r="PL377"/>
      <c r="PM377"/>
      <c r="PN377"/>
      <c r="PO377"/>
      <c r="PP377"/>
      <c r="PQ377"/>
      <c r="PR377"/>
      <c r="PS377"/>
      <c r="PT377"/>
      <c r="PU377"/>
      <c r="PV377"/>
      <c r="PW377"/>
      <c r="PX377"/>
      <c r="PY377"/>
      <c r="PZ377"/>
      <c r="QA377"/>
      <c r="QB377"/>
      <c r="QC377"/>
      <c r="QD377"/>
      <c r="QE377"/>
      <c r="QF377"/>
      <c r="QG377"/>
      <c r="QH377"/>
      <c r="QI377"/>
      <c r="QJ377"/>
      <c r="QK377"/>
      <c r="QL377"/>
      <c r="QM377"/>
      <c r="QN377"/>
      <c r="QO377"/>
      <c r="QP377"/>
      <c r="QQ377"/>
      <c r="QR377"/>
      <c r="QS377"/>
      <c r="QT377"/>
      <c r="QU377"/>
      <c r="QV377"/>
      <c r="QW377"/>
      <c r="QX377"/>
      <c r="QY377"/>
      <c r="QZ377"/>
      <c r="RA377"/>
      <c r="RB377"/>
      <c r="RC377"/>
      <c r="RD377"/>
      <c r="RE377"/>
      <c r="RF377"/>
      <c r="RG377"/>
      <c r="RH377"/>
      <c r="RI377"/>
      <c r="RJ377"/>
      <c r="RK377"/>
      <c r="RL377"/>
      <c r="RM377"/>
      <c r="RN377"/>
      <c r="RO377"/>
      <c r="RP377"/>
      <c r="RQ377"/>
      <c r="RR377"/>
      <c r="RS377"/>
      <c r="RT377"/>
      <c r="RU377"/>
      <c r="RV377"/>
      <c r="RW377"/>
      <c r="RX377"/>
      <c r="RY377"/>
      <c r="RZ377"/>
      <c r="SA377"/>
      <c r="SB377"/>
      <c r="SC377"/>
      <c r="SD377"/>
      <c r="SE377"/>
      <c r="SF377"/>
      <c r="SG377"/>
      <c r="SH377"/>
      <c r="SI377"/>
      <c r="SJ377"/>
      <c r="SK377"/>
      <c r="SL377"/>
      <c r="SM377"/>
      <c r="SN377"/>
      <c r="SO377"/>
      <c r="SP377"/>
      <c r="SQ377"/>
      <c r="SR377"/>
      <c r="SS377"/>
      <c r="ST377"/>
      <c r="SU377"/>
      <c r="SV377"/>
      <c r="SW377"/>
      <c r="SX377"/>
      <c r="SY377"/>
      <c r="SZ377"/>
      <c r="TA377"/>
      <c r="TB377"/>
      <c r="TC377"/>
      <c r="TD377"/>
      <c r="TE377"/>
      <c r="TF377"/>
      <c r="TG377"/>
      <c r="TH377"/>
      <c r="TI377"/>
      <c r="TJ377"/>
      <c r="TK377"/>
      <c r="TL377"/>
      <c r="TM377"/>
      <c r="TN377"/>
      <c r="TO377"/>
      <c r="TP377"/>
      <c r="TQ377"/>
      <c r="TR377"/>
      <c r="TS377"/>
      <c r="TT377"/>
      <c r="TU377"/>
      <c r="TV377"/>
      <c r="TW377"/>
      <c r="TX377"/>
      <c r="TY377"/>
      <c r="TZ377"/>
      <c r="UA377"/>
      <c r="UB377"/>
      <c r="UC377"/>
      <c r="UD377"/>
      <c r="UE377"/>
      <c r="UF377"/>
      <c r="UG377"/>
      <c r="UH377"/>
      <c r="UI377"/>
      <c r="UJ377"/>
      <c r="UK377"/>
      <c r="UL377"/>
      <c r="UM377"/>
      <c r="UN377"/>
      <c r="UO377"/>
      <c r="UP377"/>
      <c r="UQ377"/>
      <c r="UR377"/>
      <c r="US377"/>
      <c r="UT377"/>
      <c r="UU377"/>
      <c r="UV377"/>
      <c r="UW377"/>
      <c r="UX377"/>
      <c r="UY377"/>
      <c r="UZ377"/>
      <c r="VA377"/>
      <c r="VB377"/>
      <c r="VC377"/>
      <c r="VD377"/>
      <c r="VE377"/>
      <c r="VF377"/>
      <c r="VG377"/>
      <c r="VH377"/>
      <c r="VI377"/>
      <c r="VJ377"/>
      <c r="VK377"/>
      <c r="VL377"/>
      <c r="VM377"/>
      <c r="VN377"/>
      <c r="VO377"/>
      <c r="VP377"/>
      <c r="VQ377"/>
      <c r="VR377"/>
      <c r="VS377"/>
      <c r="VT377"/>
      <c r="VU377"/>
      <c r="VV377"/>
      <c r="VW377"/>
      <c r="VX377"/>
      <c r="VY377"/>
      <c r="VZ377"/>
      <c r="WA377"/>
      <c r="WB377"/>
      <c r="WC377"/>
      <c r="WD377"/>
      <c r="WE377"/>
      <c r="WF377"/>
      <c r="WG377"/>
      <c r="WH377"/>
      <c r="WI377"/>
      <c r="WJ377"/>
      <c r="WK377"/>
      <c r="WL377"/>
      <c r="WM377"/>
      <c r="WN377"/>
      <c r="WO377"/>
      <c r="WP377"/>
      <c r="WQ377"/>
      <c r="WR377"/>
      <c r="WS377"/>
      <c r="WT377"/>
      <c r="WU377"/>
      <c r="WV377"/>
      <c r="WW377"/>
      <c r="WX377"/>
      <c r="WY377"/>
      <c r="WZ377"/>
      <c r="XA377"/>
      <c r="XB377"/>
      <c r="XC377"/>
      <c r="XD377"/>
      <c r="XE377"/>
      <c r="XF377"/>
      <c r="XG377"/>
      <c r="XH377"/>
      <c r="XI377"/>
      <c r="XJ377"/>
      <c r="XK377"/>
      <c r="XL377"/>
      <c r="XM377"/>
      <c r="XN377"/>
      <c r="XO377"/>
      <c r="XP377"/>
      <c r="XQ377"/>
      <c r="XR377"/>
      <c r="XS377"/>
      <c r="XT377"/>
      <c r="XU377"/>
      <c r="XV377"/>
      <c r="XW377"/>
      <c r="XX377"/>
      <c r="XY377"/>
      <c r="XZ377"/>
      <c r="YA377"/>
      <c r="YB377"/>
      <c r="YC377"/>
      <c r="YD377"/>
      <c r="YE377"/>
      <c r="YF377"/>
      <c r="YG377"/>
      <c r="YH377"/>
      <c r="YI377"/>
      <c r="YJ377"/>
      <c r="YK377"/>
      <c r="YL377"/>
      <c r="YM377"/>
      <c r="YN377"/>
      <c r="YO377"/>
      <c r="YP377"/>
      <c r="YQ377"/>
      <c r="YR377"/>
      <c r="YS377"/>
      <c r="YT377"/>
      <c r="YU377"/>
      <c r="YV377"/>
      <c r="YW377"/>
      <c r="YX377"/>
      <c r="YY377"/>
      <c r="YZ377"/>
      <c r="ZA377"/>
      <c r="ZB377"/>
      <c r="ZC377"/>
      <c r="ZD377"/>
      <c r="ZE377"/>
      <c r="ZF377"/>
      <c r="ZG377"/>
      <c r="ZH377"/>
      <c r="ZI377"/>
      <c r="ZJ377"/>
      <c r="ZK377"/>
      <c r="ZL377"/>
      <c r="ZM377"/>
      <c r="ZN377"/>
      <c r="ZO377"/>
      <c r="ZP377"/>
      <c r="ZQ377"/>
      <c r="ZR377"/>
      <c r="ZS377"/>
      <c r="ZT377"/>
      <c r="ZU377"/>
      <c r="ZV377"/>
      <c r="ZW377"/>
      <c r="ZX377"/>
      <c r="ZY377"/>
      <c r="ZZ377" s="52"/>
      <c r="AAA377" s="192"/>
      <c r="AAB377"/>
      <c r="AAC377"/>
      <c r="AAD377" s="90"/>
      <c r="AAE377" s="519">
        <f>IF(AND(S.Hearing.8thtInvolve="Y",S.Hearing.1stInvolve="Y"),1,0)</f>
        <v>0</v>
      </c>
      <c r="AAF377" s="190" t="s">
        <v>52</v>
      </c>
      <c r="AAG377" s="73">
        <f>IF(S.Hearing.8thtInvolve="N",S.Hearing.1stDate,S.Hearing.7thDate)</f>
        <v>41652</v>
      </c>
      <c r="AAH377" s="73" t="str">
        <f>H370</f>
        <v>6pm</v>
      </c>
      <c r="AAI377" s="72"/>
      <c r="AAJ377" s="56"/>
      <c r="AAK377" s="75"/>
      <c r="AAL377" s="90"/>
    </row>
    <row r="378" spans="1:714" s="23" customFormat="1" ht="15" customHeight="1">
      <c r="A378" s="171"/>
      <c r="B378" s="363" t="s">
        <v>0</v>
      </c>
      <c r="C378" s="362"/>
      <c r="D378" s="362"/>
      <c r="E378" s="904" t="s">
        <v>329</v>
      </c>
      <c r="F378" s="905"/>
      <c r="G378" s="571">
        <f>AAG378</f>
        <v>41652</v>
      </c>
      <c r="H378" s="346"/>
      <c r="I378" s="244"/>
      <c r="J378" s="194"/>
      <c r="K378" s="49"/>
      <c r="L378" s="49"/>
      <c r="M378" s="49"/>
      <c r="N378" s="49"/>
      <c r="O378" s="49"/>
      <c r="P378" s="49"/>
      <c r="Q378" s="49"/>
      <c r="R378" s="49"/>
      <c r="S378" s="49"/>
      <c r="T378" s="49"/>
      <c r="U378" s="49"/>
      <c r="V378" s="49"/>
      <c r="W378" s="49"/>
      <c r="X378" s="49"/>
      <c r="Y378" s="49"/>
      <c r="Z378" s="49"/>
      <c r="AA378" s="49"/>
      <c r="AB378" s="49"/>
      <c r="AC378" s="49"/>
      <c r="AD378" s="49"/>
      <c r="AE378" s="49"/>
      <c r="AF378" s="49"/>
      <c r="AG378" s="49"/>
      <c r="AH378" s="49"/>
      <c r="AI378" s="49"/>
      <c r="AJ378" s="49"/>
      <c r="AK378" s="49"/>
      <c r="AL378" s="49"/>
      <c r="AM378" s="49"/>
      <c r="AN378" s="49"/>
      <c r="AO378" s="49"/>
      <c r="AP378" s="49"/>
      <c r="AQ378" s="49"/>
      <c r="AR378" s="49"/>
      <c r="AS378" s="49"/>
      <c r="AT378" s="49"/>
      <c r="AU378" s="49"/>
      <c r="AV378" s="49"/>
      <c r="AW378" s="49"/>
      <c r="AX378" s="49"/>
      <c r="AY378" s="49"/>
      <c r="AZ378" s="49"/>
      <c r="BA378" s="49"/>
      <c r="BB378" s="49"/>
      <c r="BC378" s="49"/>
      <c r="BD378" s="49"/>
      <c r="BE378" s="49"/>
      <c r="BF378" s="49"/>
      <c r="BG378" s="49"/>
      <c r="BH378" s="49"/>
      <c r="BI378" s="49"/>
      <c r="BJ378" s="49"/>
      <c r="BK378" s="49"/>
      <c r="BL378" s="49"/>
      <c r="BM378" s="49"/>
      <c r="BN378" s="49"/>
      <c r="BO378" s="49"/>
      <c r="BP378" s="49"/>
      <c r="BQ378" s="49"/>
      <c r="BR378" s="49"/>
      <c r="BS378" s="49"/>
      <c r="BT378" s="49"/>
      <c r="BU378" s="49"/>
      <c r="BV378" s="49"/>
      <c r="BW378" s="49"/>
      <c r="BX378" s="49"/>
      <c r="BY378" s="49"/>
      <c r="BZ378" s="49"/>
      <c r="CA378" s="49"/>
      <c r="CB378" s="49"/>
      <c r="CC378" s="49"/>
      <c r="CD378" s="49"/>
      <c r="CE378" s="49"/>
      <c r="CF378" s="49"/>
      <c r="CG378" s="49"/>
      <c r="CH378" s="49"/>
      <c r="CI378" s="49"/>
      <c r="CJ378" s="49"/>
      <c r="CK378" s="49"/>
      <c r="CL378" s="49"/>
      <c r="CM378" s="49"/>
      <c r="CN378" s="49"/>
      <c r="CO378" s="49"/>
      <c r="CP378" s="49"/>
      <c r="CQ378" s="49"/>
      <c r="CR378" s="49"/>
      <c r="CS378" s="49"/>
      <c r="CT378" s="49"/>
      <c r="CU378" s="49"/>
      <c r="CV378" s="49"/>
      <c r="CW378" s="49"/>
      <c r="CX378" s="49"/>
      <c r="CY378" s="49"/>
      <c r="CZ378" s="49"/>
      <c r="DA378" s="49"/>
      <c r="DB378" s="49"/>
      <c r="DC378" s="49"/>
      <c r="DD378" s="49"/>
      <c r="DE378" s="49"/>
      <c r="DF378" s="49"/>
      <c r="DG378" s="49"/>
      <c r="DH378" s="49"/>
      <c r="DI378" s="49"/>
      <c r="DJ378" s="49"/>
      <c r="DK378" s="49"/>
      <c r="DL378" s="49"/>
      <c r="DM378" s="49"/>
      <c r="DN378" s="49"/>
      <c r="DO378" s="49"/>
      <c r="DP378" s="49"/>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c r="EX378"/>
      <c r="EY378"/>
      <c r="EZ378"/>
      <c r="FA378"/>
      <c r="FB378"/>
      <c r="FC378"/>
      <c r="FD378"/>
      <c r="FE378"/>
      <c r="FF378"/>
      <c r="FG378"/>
      <c r="FH378"/>
      <c r="FI378"/>
      <c r="FJ378"/>
      <c r="FK378"/>
      <c r="FL378"/>
      <c r="FM378"/>
      <c r="FN378"/>
      <c r="FO378"/>
      <c r="FP378"/>
      <c r="FQ378"/>
      <c r="FR378"/>
      <c r="FS378"/>
      <c r="FT378"/>
      <c r="FU378"/>
      <c r="FV378"/>
      <c r="FW378"/>
      <c r="FX378"/>
      <c r="FY378"/>
      <c r="FZ378"/>
      <c r="GA378"/>
      <c r="GB378"/>
      <c r="GC378"/>
      <c r="GD378"/>
      <c r="GE378"/>
      <c r="GF378"/>
      <c r="GG378"/>
      <c r="GH378"/>
      <c r="GI378"/>
      <c r="GJ378"/>
      <c r="GK378"/>
      <c r="GL378"/>
      <c r="GM378"/>
      <c r="GN378"/>
      <c r="GO378"/>
      <c r="GP378"/>
      <c r="GQ378"/>
      <c r="GR378"/>
      <c r="GS378"/>
      <c r="GT378"/>
      <c r="GU378"/>
      <c r="GV378"/>
      <c r="GW378"/>
      <c r="GX378"/>
      <c r="GY378"/>
      <c r="GZ378"/>
      <c r="HA378"/>
      <c r="HB378"/>
      <c r="HC378"/>
      <c r="HD378"/>
      <c r="HE378"/>
      <c r="HF378"/>
      <c r="HG378"/>
      <c r="HH378"/>
      <c r="HI378"/>
      <c r="HJ378"/>
      <c r="HK378"/>
      <c r="HL378"/>
      <c r="HM378"/>
      <c r="HN378"/>
      <c r="HO378"/>
      <c r="HP378"/>
      <c r="HQ378"/>
      <c r="HR378"/>
      <c r="HS378"/>
      <c r="HT378"/>
      <c r="HU378"/>
      <c r="HV378"/>
      <c r="HW378"/>
      <c r="HX378"/>
      <c r="HY378"/>
      <c r="HZ378"/>
      <c r="IA378"/>
      <c r="IB378"/>
      <c r="IC378"/>
      <c r="ID378"/>
      <c r="IE378"/>
      <c r="IF378"/>
      <c r="IG378"/>
      <c r="IH378"/>
      <c r="II378"/>
      <c r="IJ378"/>
      <c r="IK378"/>
      <c r="IL378"/>
      <c r="IM378"/>
      <c r="IN378"/>
      <c r="IO378"/>
      <c r="IP378"/>
      <c r="IQ378"/>
      <c r="IR378"/>
      <c r="IS378"/>
      <c r="IT378"/>
      <c r="IU378"/>
      <c r="IV378"/>
      <c r="IW378"/>
      <c r="IX378"/>
      <c r="IY378"/>
      <c r="IZ378"/>
      <c r="JA378"/>
      <c r="JB378"/>
      <c r="JC378"/>
      <c r="JD378"/>
      <c r="JE378"/>
      <c r="JF378"/>
      <c r="JG378"/>
      <c r="JH378"/>
      <c r="JI378"/>
      <c r="JJ378"/>
      <c r="JK378"/>
      <c r="JL378"/>
      <c r="JM378"/>
      <c r="JN378"/>
      <c r="JO378"/>
      <c r="JP378"/>
      <c r="JQ378"/>
      <c r="JR378"/>
      <c r="JS378"/>
      <c r="JT378"/>
      <c r="JU378"/>
      <c r="JV378"/>
      <c r="JW378"/>
      <c r="JX378"/>
      <c r="JY378"/>
      <c r="JZ378"/>
      <c r="KA378"/>
      <c r="KB378"/>
      <c r="KC378"/>
      <c r="KD378"/>
      <c r="KE378"/>
      <c r="KF378"/>
      <c r="KG378"/>
      <c r="KH378"/>
      <c r="KI378"/>
      <c r="KJ378"/>
      <c r="KK378"/>
      <c r="KL378"/>
      <c r="KM378"/>
      <c r="KN378"/>
      <c r="KO378"/>
      <c r="KP378"/>
      <c r="KQ378"/>
      <c r="KR378"/>
      <c r="KS378"/>
      <c r="KT378"/>
      <c r="KU378"/>
      <c r="KV378"/>
      <c r="KW378"/>
      <c r="KX378"/>
      <c r="KY378"/>
      <c r="KZ378"/>
      <c r="LA378"/>
      <c r="LB378"/>
      <c r="LC378"/>
      <c r="LD378"/>
      <c r="LE378"/>
      <c r="LF378"/>
      <c r="LG378"/>
      <c r="LH378"/>
      <c r="LI378"/>
      <c r="LJ378"/>
      <c r="LK378"/>
      <c r="LL378"/>
      <c r="LM378"/>
      <c r="LN378"/>
      <c r="LO378"/>
      <c r="LP378"/>
      <c r="LQ378"/>
      <c r="LR378"/>
      <c r="LS378"/>
      <c r="LT378"/>
      <c r="LU378"/>
      <c r="LV378"/>
      <c r="LW378"/>
      <c r="LX378"/>
      <c r="LY378"/>
      <c r="LZ378"/>
      <c r="MA378"/>
      <c r="MB378"/>
      <c r="MC378"/>
      <c r="MD378"/>
      <c r="ME378"/>
      <c r="MF378"/>
      <c r="MG378"/>
      <c r="MH378"/>
      <c r="MI378"/>
      <c r="MJ378"/>
      <c r="MK378"/>
      <c r="ML378"/>
      <c r="MM378"/>
      <c r="MN378"/>
      <c r="MO378"/>
      <c r="MP378"/>
      <c r="MQ378"/>
      <c r="MR378"/>
      <c r="MS378"/>
      <c r="MT378"/>
      <c r="MU378"/>
      <c r="MV378"/>
      <c r="MW378"/>
      <c r="MX378"/>
      <c r="MY378"/>
      <c r="MZ378"/>
      <c r="NA378"/>
      <c r="NB378"/>
      <c r="NC378"/>
      <c r="ND378"/>
      <c r="NE378"/>
      <c r="NF378"/>
      <c r="NG378"/>
      <c r="NH378"/>
      <c r="NI378"/>
      <c r="NJ378"/>
      <c r="NK378"/>
      <c r="NL378"/>
      <c r="NM378"/>
      <c r="NN378"/>
      <c r="NO378"/>
      <c r="NP378"/>
      <c r="NQ378"/>
      <c r="NR378"/>
      <c r="NS378"/>
      <c r="NT378"/>
      <c r="NU378"/>
      <c r="NV378"/>
      <c r="NW378"/>
      <c r="NX378"/>
      <c r="NY378"/>
      <c r="NZ378"/>
      <c r="OA378"/>
      <c r="OB378"/>
      <c r="OC378"/>
      <c r="OD378"/>
      <c r="OE378"/>
      <c r="OF378"/>
      <c r="OG378"/>
      <c r="OH378"/>
      <c r="OI378"/>
      <c r="OJ378"/>
      <c r="OK378"/>
      <c r="OL378"/>
      <c r="OM378"/>
      <c r="ON378"/>
      <c r="OO378"/>
      <c r="OP378"/>
      <c r="OQ378"/>
      <c r="OR378"/>
      <c r="OS378"/>
      <c r="OT378"/>
      <c r="OU378"/>
      <c r="OV378"/>
      <c r="OW378"/>
      <c r="OX378"/>
      <c r="OY378"/>
      <c r="OZ378"/>
      <c r="PA378"/>
      <c r="PB378"/>
      <c r="PC378"/>
      <c r="PD378"/>
      <c r="PE378"/>
      <c r="PF378"/>
      <c r="PG378"/>
      <c r="PH378"/>
      <c r="PI378"/>
      <c r="PJ378"/>
      <c r="PK378"/>
      <c r="PL378"/>
      <c r="PM378"/>
      <c r="PN378"/>
      <c r="PO378"/>
      <c r="PP378"/>
      <c r="PQ378"/>
      <c r="PR378"/>
      <c r="PS378"/>
      <c r="PT378"/>
      <c r="PU378"/>
      <c r="PV378"/>
      <c r="PW378"/>
      <c r="PX378"/>
      <c r="PY378"/>
      <c r="PZ378"/>
      <c r="QA378"/>
      <c r="QB378"/>
      <c r="QC378"/>
      <c r="QD378"/>
      <c r="QE378"/>
      <c r="QF378"/>
      <c r="QG378"/>
      <c r="QH378"/>
      <c r="QI378"/>
      <c r="QJ378"/>
      <c r="QK378"/>
      <c r="QL378"/>
      <c r="QM378"/>
      <c r="QN378"/>
      <c r="QO378"/>
      <c r="QP378"/>
      <c r="QQ378"/>
      <c r="QR378"/>
      <c r="QS378"/>
      <c r="QT378"/>
      <c r="QU378"/>
      <c r="QV378"/>
      <c r="QW378"/>
      <c r="QX378"/>
      <c r="QY378"/>
      <c r="QZ378"/>
      <c r="RA378"/>
      <c r="RB378"/>
      <c r="RC378"/>
      <c r="RD378"/>
      <c r="RE378"/>
      <c r="RF378"/>
      <c r="RG378"/>
      <c r="RH378"/>
      <c r="RI378"/>
      <c r="RJ378"/>
      <c r="RK378"/>
      <c r="RL378"/>
      <c r="RM378"/>
      <c r="RN378"/>
      <c r="RO378"/>
      <c r="RP378"/>
      <c r="RQ378"/>
      <c r="RR378"/>
      <c r="RS378"/>
      <c r="RT378"/>
      <c r="RU378"/>
      <c r="RV378"/>
      <c r="RW378"/>
      <c r="RX378"/>
      <c r="RY378"/>
      <c r="RZ378"/>
      <c r="SA378"/>
      <c r="SB378"/>
      <c r="SC378"/>
      <c r="SD378"/>
      <c r="SE378"/>
      <c r="SF378"/>
      <c r="SG378"/>
      <c r="SH378"/>
      <c r="SI378"/>
      <c r="SJ378"/>
      <c r="SK378"/>
      <c r="SL378"/>
      <c r="SM378"/>
      <c r="SN378"/>
      <c r="SO378"/>
      <c r="SP378"/>
      <c r="SQ378"/>
      <c r="SR378"/>
      <c r="SS378"/>
      <c r="ST378"/>
      <c r="SU378"/>
      <c r="SV378"/>
      <c r="SW378"/>
      <c r="SX378"/>
      <c r="SY378"/>
      <c r="SZ378"/>
      <c r="TA378"/>
      <c r="TB378"/>
      <c r="TC378"/>
      <c r="TD378"/>
      <c r="TE378"/>
      <c r="TF378"/>
      <c r="TG378"/>
      <c r="TH378"/>
      <c r="TI378"/>
      <c r="TJ378"/>
      <c r="TK378"/>
      <c r="TL378"/>
      <c r="TM378"/>
      <c r="TN378"/>
      <c r="TO378"/>
      <c r="TP378"/>
      <c r="TQ378"/>
      <c r="TR378"/>
      <c r="TS378"/>
      <c r="TT378"/>
      <c r="TU378"/>
      <c r="TV378"/>
      <c r="TW378"/>
      <c r="TX378"/>
      <c r="TY378"/>
      <c r="TZ378"/>
      <c r="UA378"/>
      <c r="UB378"/>
      <c r="UC378"/>
      <c r="UD378"/>
      <c r="UE378"/>
      <c r="UF378"/>
      <c r="UG378"/>
      <c r="UH378"/>
      <c r="UI378"/>
      <c r="UJ378"/>
      <c r="UK378"/>
      <c r="UL378"/>
      <c r="UM378"/>
      <c r="UN378"/>
      <c r="UO378"/>
      <c r="UP378"/>
      <c r="UQ378"/>
      <c r="UR378"/>
      <c r="US378"/>
      <c r="UT378"/>
      <c r="UU378"/>
      <c r="UV378"/>
      <c r="UW378"/>
      <c r="UX378"/>
      <c r="UY378"/>
      <c r="UZ378"/>
      <c r="VA378"/>
      <c r="VB378"/>
      <c r="VC378"/>
      <c r="VD378"/>
      <c r="VE378"/>
      <c r="VF378"/>
      <c r="VG378"/>
      <c r="VH378"/>
      <c r="VI378"/>
      <c r="VJ378"/>
      <c r="VK378"/>
      <c r="VL378"/>
      <c r="VM378"/>
      <c r="VN378"/>
      <c r="VO378"/>
      <c r="VP378"/>
      <c r="VQ378"/>
      <c r="VR378"/>
      <c r="VS378"/>
      <c r="VT378"/>
      <c r="VU378"/>
      <c r="VV378"/>
      <c r="VW378"/>
      <c r="VX378"/>
      <c r="VY378"/>
      <c r="VZ378"/>
      <c r="WA378"/>
      <c r="WB378"/>
      <c r="WC378"/>
      <c r="WD378"/>
      <c r="WE378"/>
      <c r="WF378"/>
      <c r="WG378"/>
      <c r="WH378"/>
      <c r="WI378"/>
      <c r="WJ378"/>
      <c r="WK378"/>
      <c r="WL378"/>
      <c r="WM378"/>
      <c r="WN378"/>
      <c r="WO378"/>
      <c r="WP378"/>
      <c r="WQ378"/>
      <c r="WR378"/>
      <c r="WS378"/>
      <c r="WT378"/>
      <c r="WU378"/>
      <c r="WV378"/>
      <c r="WW378"/>
      <c r="WX378"/>
      <c r="WY378"/>
      <c r="WZ378"/>
      <c r="XA378"/>
      <c r="XB378"/>
      <c r="XC378"/>
      <c r="XD378"/>
      <c r="XE378"/>
      <c r="XF378"/>
      <c r="XG378"/>
      <c r="XH378"/>
      <c r="XI378"/>
      <c r="XJ378"/>
      <c r="XK378"/>
      <c r="XL378"/>
      <c r="XM378"/>
      <c r="XN378"/>
      <c r="XO378"/>
      <c r="XP378"/>
      <c r="XQ378"/>
      <c r="XR378"/>
      <c r="XS378"/>
      <c r="XT378"/>
      <c r="XU378"/>
      <c r="XV378"/>
      <c r="XW378"/>
      <c r="XX378"/>
      <c r="XY378"/>
      <c r="XZ378"/>
      <c r="YA378"/>
      <c r="YB378"/>
      <c r="YC378"/>
      <c r="YD378"/>
      <c r="YE378"/>
      <c r="YF378"/>
      <c r="YG378"/>
      <c r="YH378"/>
      <c r="YI378"/>
      <c r="YJ378"/>
      <c r="YK378"/>
      <c r="YL378"/>
      <c r="YM378"/>
      <c r="YN378"/>
      <c r="YO378"/>
      <c r="YP378"/>
      <c r="YQ378"/>
      <c r="YR378"/>
      <c r="YS378"/>
      <c r="YT378"/>
      <c r="YU378"/>
      <c r="YV378"/>
      <c r="YW378"/>
      <c r="YX378"/>
      <c r="YY378"/>
      <c r="YZ378"/>
      <c r="ZA378"/>
      <c r="ZB378"/>
      <c r="ZC378"/>
      <c r="ZD378"/>
      <c r="ZE378"/>
      <c r="ZF378"/>
      <c r="ZG378"/>
      <c r="ZH378"/>
      <c r="ZI378"/>
      <c r="ZJ378"/>
      <c r="ZK378"/>
      <c r="ZL378"/>
      <c r="ZM378"/>
      <c r="ZN378"/>
      <c r="ZO378"/>
      <c r="ZP378"/>
      <c r="ZQ378"/>
      <c r="ZR378"/>
      <c r="ZS378"/>
      <c r="ZT378"/>
      <c r="ZU378"/>
      <c r="ZV378"/>
      <c r="ZW378"/>
      <c r="ZX378"/>
      <c r="ZY378"/>
      <c r="ZZ378" s="52"/>
      <c r="AAA378" s="192"/>
      <c r="AAD378" s="90"/>
      <c r="AAE378" s="519">
        <f>IF(S.Hearing.1stInvolve="Y",1,0)</f>
        <v>1</v>
      </c>
      <c r="AAF378" s="190" t="s">
        <v>52</v>
      </c>
      <c r="AAG378" s="73">
        <f>MAX(G370:G377)</f>
        <v>41652</v>
      </c>
      <c r="AAH378" s="71"/>
      <c r="AAI378" s="71"/>
      <c r="AAJ378" s="56"/>
      <c r="AAK378" s="254" t="str">
        <f>S.Staff.Lead&amp;":"</f>
        <v>AndreaRW:</v>
      </c>
      <c r="AAL378" s="90"/>
    </row>
    <row r="379" spans="1:714" s="23" customFormat="1" ht="15" customHeight="1">
      <c r="A379" s="171"/>
      <c r="B379" s="305" t="str">
        <f>AAK379</f>
        <v>SavvySupport reserves venues/equipment for hearings</v>
      </c>
      <c r="C379" s="376" t="s">
        <v>0</v>
      </c>
      <c r="D379" s="380"/>
      <c r="E379" s="342">
        <f>NETWORKDAYS(G379,H379,S.DDL_DEQClosed)</f>
        <v>70</v>
      </c>
      <c r="F379" s="457">
        <f ca="1">IF(YEAR(H379)&gt;2000,NETWORKDAYS(TODAY(),H379,S.DDL_DEQClosed),0)</f>
        <v>54</v>
      </c>
      <c r="G379" s="343">
        <f t="shared" ref="G379:H400" si="305">AAG379</f>
        <v>41549</v>
      </c>
      <c r="H379" s="343">
        <f t="shared" si="305"/>
        <v>41652</v>
      </c>
      <c r="I379" s="244"/>
      <c r="J379" s="194"/>
      <c r="K379" s="49"/>
      <c r="L379" s="49"/>
      <c r="M379" s="49"/>
      <c r="N379" s="49"/>
      <c r="O379" s="49"/>
      <c r="P379" s="49"/>
      <c r="Q379" s="49"/>
      <c r="R379" s="49"/>
      <c r="S379" s="49"/>
      <c r="T379" s="49"/>
      <c r="U379" s="49"/>
      <c r="V379" s="49"/>
      <c r="W379" s="49"/>
      <c r="X379" s="49"/>
      <c r="Y379" s="49"/>
      <c r="Z379" s="49"/>
      <c r="AA379" s="49"/>
      <c r="AB379" s="49"/>
      <c r="AC379" s="49"/>
      <c r="AD379" s="49"/>
      <c r="AE379" s="49"/>
      <c r="AF379" s="49"/>
      <c r="AG379" s="49"/>
      <c r="AH379" s="49"/>
      <c r="AI379" s="49"/>
      <c r="AJ379" s="49"/>
      <c r="AK379" s="49"/>
      <c r="AL379" s="49"/>
      <c r="AM379" s="49"/>
      <c r="AN379" s="49"/>
      <c r="AO379" s="49"/>
      <c r="AP379" s="49"/>
      <c r="AQ379" s="49"/>
      <c r="AR379" s="49"/>
      <c r="AS379" s="49"/>
      <c r="AT379" s="49"/>
      <c r="AU379" s="49"/>
      <c r="AV379" s="49"/>
      <c r="AW379" s="49"/>
      <c r="AX379" s="49"/>
      <c r="AY379" s="49"/>
      <c r="AZ379" s="49"/>
      <c r="BA379" s="49"/>
      <c r="BB379" s="49"/>
      <c r="BC379" s="49"/>
      <c r="BD379" s="49"/>
      <c r="BE379" s="49"/>
      <c r="BF379" s="49"/>
      <c r="BG379" s="49"/>
      <c r="BH379" s="49"/>
      <c r="BI379" s="49"/>
      <c r="BJ379" s="49"/>
      <c r="BK379" s="49"/>
      <c r="BL379" s="49"/>
      <c r="BM379" s="49"/>
      <c r="BN379" s="49"/>
      <c r="BO379" s="49"/>
      <c r="BP379" s="49"/>
      <c r="BQ379" s="49"/>
      <c r="BR379" s="49"/>
      <c r="BS379" s="49"/>
      <c r="BT379" s="49"/>
      <c r="BU379" s="49"/>
      <c r="BV379" s="49"/>
      <c r="BW379" s="49"/>
      <c r="BX379" s="49"/>
      <c r="BY379" s="49"/>
      <c r="BZ379" s="49"/>
      <c r="CA379" s="49"/>
      <c r="CB379" s="49"/>
      <c r="CC379" s="49"/>
      <c r="CD379" s="49"/>
      <c r="CE379" s="49"/>
      <c r="CF379" s="49"/>
      <c r="CG379" s="49"/>
      <c r="CH379" s="49"/>
      <c r="CI379" s="49"/>
      <c r="CJ379" s="49"/>
      <c r="CK379" s="49"/>
      <c r="CL379" s="49"/>
      <c r="CM379" s="49"/>
      <c r="CN379" s="49"/>
      <c r="CO379" s="49"/>
      <c r="CP379" s="49"/>
      <c r="CQ379" s="49"/>
      <c r="CR379" s="49"/>
      <c r="CS379" s="49"/>
      <c r="CT379" s="49"/>
      <c r="CU379" s="49"/>
      <c r="CV379" s="49"/>
      <c r="CW379" s="49"/>
      <c r="CX379" s="49"/>
      <c r="CY379" s="49"/>
      <c r="CZ379" s="49"/>
      <c r="DA379" s="49"/>
      <c r="DB379" s="49"/>
      <c r="DC379" s="49"/>
      <c r="DD379" s="49"/>
      <c r="DE379" s="49"/>
      <c r="DF379" s="49"/>
      <c r="DG379" s="49"/>
      <c r="DH379" s="49"/>
      <c r="DI379" s="49"/>
      <c r="DJ379" s="49"/>
      <c r="DK379" s="49"/>
      <c r="DL379" s="49"/>
      <c r="DM379" s="49"/>
      <c r="DN379" s="49"/>
      <c r="DO379" s="49"/>
      <c r="DP379" s="49"/>
      <c r="DQ379"/>
      <c r="DR379"/>
      <c r="DS379"/>
      <c r="DT379"/>
      <c r="DU379"/>
      <c r="DV379"/>
      <c r="DW379"/>
      <c r="DX379"/>
      <c r="DY379"/>
      <c r="DZ379"/>
      <c r="EA379"/>
      <c r="EB379"/>
      <c r="EC379"/>
      <c r="ED379"/>
      <c r="EE379"/>
      <c r="EF379"/>
      <c r="EG379"/>
      <c r="EH379"/>
      <c r="EI379"/>
      <c r="EJ379"/>
      <c r="EK379"/>
      <c r="EL379"/>
      <c r="EM379"/>
      <c r="EN379"/>
      <c r="EO379"/>
      <c r="EP379"/>
      <c r="EQ379"/>
      <c r="ER379"/>
      <c r="ES379"/>
      <c r="ET379"/>
      <c r="EU379"/>
      <c r="EV379"/>
      <c r="EW379"/>
      <c r="EX379"/>
      <c r="EY379"/>
      <c r="EZ379"/>
      <c r="FA379"/>
      <c r="FB379"/>
      <c r="FC379"/>
      <c r="FD379"/>
      <c r="FE379"/>
      <c r="FF379"/>
      <c r="FG379"/>
      <c r="FH379"/>
      <c r="FI379"/>
      <c r="FJ379"/>
      <c r="FK379"/>
      <c r="FL379"/>
      <c r="FM379"/>
      <c r="FN379"/>
      <c r="FO379"/>
      <c r="FP379"/>
      <c r="FQ379"/>
      <c r="FR379"/>
      <c r="FS379"/>
      <c r="FT379"/>
      <c r="FU379"/>
      <c r="FV379"/>
      <c r="FW379"/>
      <c r="FX379"/>
      <c r="FY379"/>
      <c r="FZ379"/>
      <c r="GA379"/>
      <c r="GB379"/>
      <c r="GC379"/>
      <c r="GD379"/>
      <c r="GE379"/>
      <c r="GF379"/>
      <c r="GG379"/>
      <c r="GH379"/>
      <c r="GI379"/>
      <c r="GJ379"/>
      <c r="GK379"/>
      <c r="GL379"/>
      <c r="GM379"/>
      <c r="GN379"/>
      <c r="GO379"/>
      <c r="GP379"/>
      <c r="GQ379"/>
      <c r="GR379"/>
      <c r="GS379"/>
      <c r="GT379"/>
      <c r="GU379"/>
      <c r="GV379"/>
      <c r="GW379"/>
      <c r="GX379"/>
      <c r="GY379"/>
      <c r="GZ379"/>
      <c r="HA379"/>
      <c r="HB379"/>
      <c r="HC379"/>
      <c r="HD379"/>
      <c r="HE379"/>
      <c r="HF379"/>
      <c r="HG379"/>
      <c r="HH379"/>
      <c r="HI379"/>
      <c r="HJ379"/>
      <c r="HK379"/>
      <c r="HL379"/>
      <c r="HM379"/>
      <c r="HN379"/>
      <c r="HO379"/>
      <c r="HP379"/>
      <c r="HQ379"/>
      <c r="HR379"/>
      <c r="HS379"/>
      <c r="HT379"/>
      <c r="HU379"/>
      <c r="HV379"/>
      <c r="HW379"/>
      <c r="HX379"/>
      <c r="HY379"/>
      <c r="HZ379"/>
      <c r="IA379"/>
      <c r="IB379"/>
      <c r="IC379"/>
      <c r="ID379"/>
      <c r="IE379"/>
      <c r="IF379"/>
      <c r="IG379"/>
      <c r="IH379"/>
      <c r="II379"/>
      <c r="IJ379"/>
      <c r="IK379"/>
      <c r="IL379"/>
      <c r="IM379"/>
      <c r="IN379"/>
      <c r="IO379"/>
      <c r="IP379"/>
      <c r="IQ379"/>
      <c r="IR379"/>
      <c r="IS379"/>
      <c r="IT379"/>
      <c r="IU379"/>
      <c r="IV379"/>
      <c r="IW379"/>
      <c r="IX379"/>
      <c r="IY379"/>
      <c r="IZ379"/>
      <c r="JA379"/>
      <c r="JB379"/>
      <c r="JC379"/>
      <c r="JD379"/>
      <c r="JE379"/>
      <c r="JF379"/>
      <c r="JG379"/>
      <c r="JH379"/>
      <c r="JI379"/>
      <c r="JJ379"/>
      <c r="JK379"/>
      <c r="JL379"/>
      <c r="JM379"/>
      <c r="JN379"/>
      <c r="JO379"/>
      <c r="JP379"/>
      <c r="JQ379"/>
      <c r="JR379"/>
      <c r="JS379"/>
      <c r="JT379"/>
      <c r="JU379"/>
      <c r="JV379"/>
      <c r="JW379"/>
      <c r="JX379"/>
      <c r="JY379"/>
      <c r="JZ379"/>
      <c r="KA379"/>
      <c r="KB379"/>
      <c r="KC379"/>
      <c r="KD379"/>
      <c r="KE379"/>
      <c r="KF379"/>
      <c r="KG379"/>
      <c r="KH379"/>
      <c r="KI379"/>
      <c r="KJ379"/>
      <c r="KK379"/>
      <c r="KL379"/>
      <c r="KM379"/>
      <c r="KN379"/>
      <c r="KO379"/>
      <c r="KP379"/>
      <c r="KQ379"/>
      <c r="KR379"/>
      <c r="KS379"/>
      <c r="KT379"/>
      <c r="KU379"/>
      <c r="KV379"/>
      <c r="KW379"/>
      <c r="KX379"/>
      <c r="KY379"/>
      <c r="KZ379"/>
      <c r="LA379"/>
      <c r="LB379"/>
      <c r="LC379"/>
      <c r="LD379"/>
      <c r="LE379"/>
      <c r="LF379"/>
      <c r="LG379"/>
      <c r="LH379"/>
      <c r="LI379"/>
      <c r="LJ379"/>
      <c r="LK379"/>
      <c r="LL379"/>
      <c r="LM379"/>
      <c r="LN379"/>
      <c r="LO379"/>
      <c r="LP379"/>
      <c r="LQ379"/>
      <c r="LR379"/>
      <c r="LS379"/>
      <c r="LT379"/>
      <c r="LU379"/>
      <c r="LV379"/>
      <c r="LW379"/>
      <c r="LX379"/>
      <c r="LY379"/>
      <c r="LZ379"/>
      <c r="MA379"/>
      <c r="MB379"/>
      <c r="MC379"/>
      <c r="MD379"/>
      <c r="ME379"/>
      <c r="MF379"/>
      <c r="MG379"/>
      <c r="MH379"/>
      <c r="MI379"/>
      <c r="MJ379"/>
      <c r="MK379"/>
      <c r="ML379"/>
      <c r="MM379"/>
      <c r="MN379"/>
      <c r="MO379"/>
      <c r="MP379"/>
      <c r="MQ379"/>
      <c r="MR379"/>
      <c r="MS379"/>
      <c r="MT379"/>
      <c r="MU379"/>
      <c r="MV379"/>
      <c r="MW379"/>
      <c r="MX379"/>
      <c r="MY379"/>
      <c r="MZ379"/>
      <c r="NA379"/>
      <c r="NB379"/>
      <c r="NC379"/>
      <c r="ND379"/>
      <c r="NE379"/>
      <c r="NF379"/>
      <c r="NG379"/>
      <c r="NH379"/>
      <c r="NI379"/>
      <c r="NJ379"/>
      <c r="NK379"/>
      <c r="NL379"/>
      <c r="NM379"/>
      <c r="NN379"/>
      <c r="NO379"/>
      <c r="NP379"/>
      <c r="NQ379"/>
      <c r="NR379"/>
      <c r="NS379"/>
      <c r="NT379"/>
      <c r="NU379"/>
      <c r="NV379"/>
      <c r="NW379"/>
      <c r="NX379"/>
      <c r="NY379"/>
      <c r="NZ379"/>
      <c r="OA379"/>
      <c r="OB379"/>
      <c r="OC379"/>
      <c r="OD379"/>
      <c r="OE379"/>
      <c r="OF379"/>
      <c r="OG379"/>
      <c r="OH379"/>
      <c r="OI379"/>
      <c r="OJ379"/>
      <c r="OK379"/>
      <c r="OL379"/>
      <c r="OM379"/>
      <c r="ON379"/>
      <c r="OO379"/>
      <c r="OP379"/>
      <c r="OQ379"/>
      <c r="OR379"/>
      <c r="OS379"/>
      <c r="OT379"/>
      <c r="OU379"/>
      <c r="OV379"/>
      <c r="OW379"/>
      <c r="OX379"/>
      <c r="OY379"/>
      <c r="OZ379"/>
      <c r="PA379"/>
      <c r="PB379"/>
      <c r="PC379"/>
      <c r="PD379"/>
      <c r="PE379"/>
      <c r="PF379"/>
      <c r="PG379"/>
      <c r="PH379"/>
      <c r="PI379"/>
      <c r="PJ379"/>
      <c r="PK379"/>
      <c r="PL379"/>
      <c r="PM379"/>
      <c r="PN379"/>
      <c r="PO379"/>
      <c r="PP379"/>
      <c r="PQ379"/>
      <c r="PR379"/>
      <c r="PS379"/>
      <c r="PT379"/>
      <c r="PU379"/>
      <c r="PV379"/>
      <c r="PW379"/>
      <c r="PX379"/>
      <c r="PY379"/>
      <c r="PZ379"/>
      <c r="QA379"/>
      <c r="QB379"/>
      <c r="QC379"/>
      <c r="QD379"/>
      <c r="QE379"/>
      <c r="QF379"/>
      <c r="QG379"/>
      <c r="QH379"/>
      <c r="QI379"/>
      <c r="QJ379"/>
      <c r="QK379"/>
      <c r="QL379"/>
      <c r="QM379"/>
      <c r="QN379"/>
      <c r="QO379"/>
      <c r="QP379"/>
      <c r="QQ379"/>
      <c r="QR379"/>
      <c r="QS379"/>
      <c r="QT379"/>
      <c r="QU379"/>
      <c r="QV379"/>
      <c r="QW379"/>
      <c r="QX379"/>
      <c r="QY379"/>
      <c r="QZ379"/>
      <c r="RA379"/>
      <c r="RB379"/>
      <c r="RC379"/>
      <c r="RD379"/>
      <c r="RE379"/>
      <c r="RF379"/>
      <c r="RG379"/>
      <c r="RH379"/>
      <c r="RI379"/>
      <c r="RJ379"/>
      <c r="RK379"/>
      <c r="RL379"/>
      <c r="RM379"/>
      <c r="RN379"/>
      <c r="RO379"/>
      <c r="RP379"/>
      <c r="RQ379"/>
      <c r="RR379"/>
      <c r="RS379"/>
      <c r="RT379"/>
      <c r="RU379"/>
      <c r="RV379"/>
      <c r="RW379"/>
      <c r="RX379"/>
      <c r="RY379"/>
      <c r="RZ379"/>
      <c r="SA379"/>
      <c r="SB379"/>
      <c r="SC379"/>
      <c r="SD379"/>
      <c r="SE379"/>
      <c r="SF379"/>
      <c r="SG379"/>
      <c r="SH379"/>
      <c r="SI379"/>
      <c r="SJ379"/>
      <c r="SK379"/>
      <c r="SL379"/>
      <c r="SM379"/>
      <c r="SN379"/>
      <c r="SO379"/>
      <c r="SP379"/>
      <c r="SQ379"/>
      <c r="SR379"/>
      <c r="SS379"/>
      <c r="ST379"/>
      <c r="SU379"/>
      <c r="SV379"/>
      <c r="SW379"/>
      <c r="SX379"/>
      <c r="SY379"/>
      <c r="SZ379"/>
      <c r="TA379"/>
      <c r="TB379"/>
      <c r="TC379"/>
      <c r="TD379"/>
      <c r="TE379"/>
      <c r="TF379"/>
      <c r="TG379"/>
      <c r="TH379"/>
      <c r="TI379"/>
      <c r="TJ379"/>
      <c r="TK379"/>
      <c r="TL379"/>
      <c r="TM379"/>
      <c r="TN379"/>
      <c r="TO379"/>
      <c r="TP379"/>
      <c r="TQ379"/>
      <c r="TR379"/>
      <c r="TS379"/>
      <c r="TT379"/>
      <c r="TU379"/>
      <c r="TV379"/>
      <c r="TW379"/>
      <c r="TX379"/>
      <c r="TY379"/>
      <c r="TZ379"/>
      <c r="UA379"/>
      <c r="UB379"/>
      <c r="UC379"/>
      <c r="UD379"/>
      <c r="UE379"/>
      <c r="UF379"/>
      <c r="UG379"/>
      <c r="UH379"/>
      <c r="UI379"/>
      <c r="UJ379"/>
      <c r="UK379"/>
      <c r="UL379"/>
      <c r="UM379"/>
      <c r="UN379"/>
      <c r="UO379"/>
      <c r="UP379"/>
      <c r="UQ379"/>
      <c r="UR379"/>
      <c r="US379"/>
      <c r="UT379"/>
      <c r="UU379"/>
      <c r="UV379"/>
      <c r="UW379"/>
      <c r="UX379"/>
      <c r="UY379"/>
      <c r="UZ379"/>
      <c r="VA379"/>
      <c r="VB379"/>
      <c r="VC379"/>
      <c r="VD379"/>
      <c r="VE379"/>
      <c r="VF379"/>
      <c r="VG379"/>
      <c r="VH379"/>
      <c r="VI379"/>
      <c r="VJ379"/>
      <c r="VK379"/>
      <c r="VL379"/>
      <c r="VM379"/>
      <c r="VN379"/>
      <c r="VO379"/>
      <c r="VP379"/>
      <c r="VQ379"/>
      <c r="VR379"/>
      <c r="VS379"/>
      <c r="VT379"/>
      <c r="VU379"/>
      <c r="VV379"/>
      <c r="VW379"/>
      <c r="VX379"/>
      <c r="VY379"/>
      <c r="VZ379"/>
      <c r="WA379"/>
      <c r="WB379"/>
      <c r="WC379"/>
      <c r="WD379"/>
      <c r="WE379"/>
      <c r="WF379"/>
      <c r="WG379"/>
      <c r="WH379"/>
      <c r="WI379"/>
      <c r="WJ379"/>
      <c r="WK379"/>
      <c r="WL379"/>
      <c r="WM379"/>
      <c r="WN379"/>
      <c r="WO379"/>
      <c r="WP379"/>
      <c r="WQ379"/>
      <c r="WR379"/>
      <c r="WS379"/>
      <c r="WT379"/>
      <c r="WU379"/>
      <c r="WV379"/>
      <c r="WW379"/>
      <c r="WX379"/>
      <c r="WY379"/>
      <c r="WZ379"/>
      <c r="XA379"/>
      <c r="XB379"/>
      <c r="XC379"/>
      <c r="XD379"/>
      <c r="XE379"/>
      <c r="XF379"/>
      <c r="XG379"/>
      <c r="XH379"/>
      <c r="XI379"/>
      <c r="XJ379"/>
      <c r="XK379"/>
      <c r="XL379"/>
      <c r="XM379"/>
      <c r="XN379"/>
      <c r="XO379"/>
      <c r="XP379"/>
      <c r="XQ379"/>
      <c r="XR379"/>
      <c r="XS379"/>
      <c r="XT379"/>
      <c r="XU379"/>
      <c r="XV379"/>
      <c r="XW379"/>
      <c r="XX379"/>
      <c r="XY379"/>
      <c r="XZ379"/>
      <c r="YA379"/>
      <c r="YB379"/>
      <c r="YC379"/>
      <c r="YD379"/>
      <c r="YE379"/>
      <c r="YF379"/>
      <c r="YG379"/>
      <c r="YH379"/>
      <c r="YI379"/>
      <c r="YJ379"/>
      <c r="YK379"/>
      <c r="YL379"/>
      <c r="YM379"/>
      <c r="YN379"/>
      <c r="YO379"/>
      <c r="YP379"/>
      <c r="YQ379"/>
      <c r="YR379"/>
      <c r="YS379"/>
      <c r="YT379"/>
      <c r="YU379"/>
      <c r="YV379"/>
      <c r="YW379"/>
      <c r="YX379"/>
      <c r="YY379"/>
      <c r="YZ379"/>
      <c r="ZA379"/>
      <c r="ZB379"/>
      <c r="ZC379"/>
      <c r="ZD379"/>
      <c r="ZE379"/>
      <c r="ZF379"/>
      <c r="ZG379"/>
      <c r="ZH379"/>
      <c r="ZI379"/>
      <c r="ZJ379"/>
      <c r="ZK379"/>
      <c r="ZL379"/>
      <c r="ZM379"/>
      <c r="ZN379"/>
      <c r="ZO379"/>
      <c r="ZP379"/>
      <c r="ZQ379"/>
      <c r="ZR379"/>
      <c r="ZS379"/>
      <c r="ZT379"/>
      <c r="ZU379"/>
      <c r="ZV379"/>
      <c r="ZW379"/>
      <c r="ZX379"/>
      <c r="ZY379"/>
      <c r="ZZ379" s="52"/>
      <c r="AAA379" s="192"/>
      <c r="AAB379"/>
      <c r="AAC379"/>
      <c r="AAD379" s="90"/>
      <c r="AAE379" s="519">
        <f>IF(S.Hearing.1stInvolve="Y",1,0)</f>
        <v>1</v>
      </c>
      <c r="AAF379" s="90"/>
      <c r="AAG379" s="73">
        <f t="shared" ref="AAG379" si="306">S.Notice.BANNER.Begin</f>
        <v>41549</v>
      </c>
      <c r="AAH379" s="73">
        <f>S.Notice.LastHearingDate</f>
        <v>41652</v>
      </c>
      <c r="AAI379" s="60"/>
      <c r="AAJ379" s="56"/>
      <c r="AAK379" s="254" t="str">
        <f>S.Staff.Support&amp;" reserves venues/equipment for hearings"</f>
        <v>SavvySupport reserves venues/equipment for hearings</v>
      </c>
      <c r="AAL379" s="90"/>
    </row>
    <row r="380" spans="1:714" s="23" customFormat="1" ht="15.75" customHeight="1">
      <c r="A380" s="171"/>
      <c r="B380" s="486" t="s">
        <v>489</v>
      </c>
      <c r="C380" s="272"/>
      <c r="D380" s="265"/>
      <c r="E380" s="266"/>
      <c r="F380" s="267"/>
      <c r="G380" s="268"/>
      <c r="H380" s="269"/>
      <c r="I380" s="244"/>
      <c r="J380" s="193"/>
      <c r="K380" s="46"/>
      <c r="L380" s="46"/>
      <c r="M380" s="46"/>
      <c r="N380" s="46"/>
      <c r="O380" s="46"/>
      <c r="P380" s="46"/>
      <c r="Q380" s="46"/>
      <c r="R380" s="46"/>
      <c r="S380" s="46"/>
      <c r="T380" s="46"/>
      <c r="U380" s="46"/>
      <c r="V380" s="46"/>
      <c r="W380" s="46"/>
      <c r="X380" s="46"/>
      <c r="Y380" s="46"/>
      <c r="Z380" s="46"/>
      <c r="AA380" s="46"/>
      <c r="AB380" s="46"/>
      <c r="AC380" s="46"/>
      <c r="AD380" s="46"/>
      <c r="AE380" s="46"/>
      <c r="AF380" s="46"/>
      <c r="AG380" s="46"/>
      <c r="AH380" s="46"/>
      <c r="AI380" s="46"/>
      <c r="AJ380" s="46"/>
      <c r="AK380" s="46"/>
      <c r="AL380" s="46"/>
      <c r="AM380" s="46"/>
      <c r="AN380" s="46"/>
      <c r="AO380" s="46"/>
      <c r="AP380" s="46"/>
      <c r="AQ380" s="46"/>
      <c r="AR380" s="46"/>
      <c r="AS380" s="46"/>
      <c r="AT380" s="46"/>
      <c r="AU380" s="46"/>
      <c r="AV380" s="46"/>
      <c r="AW380" s="46"/>
      <c r="AX380" s="46"/>
      <c r="AY380" s="46"/>
      <c r="AZ380" s="46"/>
      <c r="BA380" s="46"/>
      <c r="BB380" s="46"/>
      <c r="BC380" s="46"/>
      <c r="BD380" s="46"/>
      <c r="BE380" s="46"/>
      <c r="BF380" s="46"/>
      <c r="BG380" s="46"/>
      <c r="BH380" s="46"/>
      <c r="BI380" s="46"/>
      <c r="BJ380" s="46"/>
      <c r="BK380" s="46"/>
      <c r="BL380" s="46"/>
      <c r="BM380" s="46"/>
      <c r="BN380" s="46"/>
      <c r="BO380" s="46"/>
      <c r="BP380" s="46"/>
      <c r="BQ380" s="46"/>
      <c r="BR380" s="46"/>
      <c r="BS380" s="46"/>
      <c r="BT380" s="46"/>
      <c r="BU380" s="46"/>
      <c r="BV380" s="46"/>
      <c r="BW380" s="46"/>
      <c r="BX380" s="46"/>
      <c r="BY380" s="46"/>
      <c r="BZ380" s="46"/>
      <c r="CA380" s="46"/>
      <c r="CB380" s="46"/>
      <c r="CC380" s="46"/>
      <c r="CD380" s="46"/>
      <c r="CE380" s="46"/>
      <c r="CF380" s="46"/>
      <c r="CG380" s="46"/>
      <c r="CH380" s="46"/>
      <c r="CI380" s="46"/>
      <c r="CJ380" s="46"/>
      <c r="CK380" s="46"/>
      <c r="CL380" s="46"/>
      <c r="CM380" s="46"/>
      <c r="CN380" s="46"/>
      <c r="CO380" s="46"/>
      <c r="CP380" s="46"/>
      <c r="CQ380" s="46"/>
      <c r="CR380" s="46"/>
      <c r="CS380" s="46"/>
      <c r="CT380" s="46"/>
      <c r="CU380" s="46"/>
      <c r="CV380" s="46"/>
      <c r="CW380" s="46"/>
      <c r="CX380" s="46"/>
      <c r="CY380" s="46"/>
      <c r="CZ380" s="46"/>
      <c r="DA380" s="46"/>
      <c r="DB380" s="46"/>
      <c r="DC380" s="46"/>
      <c r="DD380" s="46"/>
      <c r="DE380" s="46"/>
      <c r="DF380" s="46"/>
      <c r="DG380" s="46"/>
      <c r="DH380" s="46"/>
      <c r="DI380" s="46"/>
      <c r="DJ380" s="46"/>
      <c r="DK380" s="46"/>
      <c r="DL380" s="46"/>
      <c r="DM380" s="46"/>
      <c r="DN380" s="46"/>
      <c r="DO380" s="46"/>
      <c r="DP380" s="46"/>
      <c r="DQ380"/>
      <c r="DR380"/>
      <c r="DS380"/>
      <c r="DT380"/>
      <c r="DU380"/>
      <c r="DV380"/>
      <c r="DW380"/>
      <c r="DX380"/>
      <c r="DY380"/>
      <c r="DZ380"/>
      <c r="EA380"/>
      <c r="EB380"/>
      <c r="EC380"/>
      <c r="ED380"/>
      <c r="EE380"/>
      <c r="EF380"/>
      <c r="EG380"/>
      <c r="EH380"/>
      <c r="EI380"/>
      <c r="EJ380"/>
      <c r="EK380"/>
      <c r="EL380"/>
      <c r="EM380"/>
      <c r="EN380"/>
      <c r="EO380"/>
      <c r="EP380"/>
      <c r="EQ380"/>
      <c r="ER380"/>
      <c r="ES380"/>
      <c r="ET380"/>
      <c r="EU380"/>
      <c r="EV380"/>
      <c r="EW380"/>
      <c r="EX380"/>
      <c r="EY380"/>
      <c r="EZ380"/>
      <c r="FA380"/>
      <c r="FB380"/>
      <c r="FC380"/>
      <c r="FD380"/>
      <c r="FE380"/>
      <c r="FF380"/>
      <c r="FG380"/>
      <c r="FH380"/>
      <c r="FI380"/>
      <c r="FJ380"/>
      <c r="FK380"/>
      <c r="FL380"/>
      <c r="FM380"/>
      <c r="FN380"/>
      <c r="FO380"/>
      <c r="FP380"/>
      <c r="FQ380"/>
      <c r="FR380"/>
      <c r="FS380"/>
      <c r="FT380"/>
      <c r="FU380"/>
      <c r="FV380"/>
      <c r="FW380"/>
      <c r="FX380"/>
      <c r="FY380"/>
      <c r="FZ380"/>
      <c r="GA380"/>
      <c r="GB380"/>
      <c r="GC380"/>
      <c r="GD380"/>
      <c r="GE380"/>
      <c r="GF380"/>
      <c r="GG380"/>
      <c r="GH380"/>
      <c r="GI380"/>
      <c r="GJ380"/>
      <c r="GK380"/>
      <c r="GL380"/>
      <c r="GM380"/>
      <c r="GN380"/>
      <c r="GO380"/>
      <c r="GP380"/>
      <c r="GQ380"/>
      <c r="GR380"/>
      <c r="GS380"/>
      <c r="GT380"/>
      <c r="GU380"/>
      <c r="GV380"/>
      <c r="GW380"/>
      <c r="GX380"/>
      <c r="GY380"/>
      <c r="GZ380"/>
      <c r="HA380"/>
      <c r="HB380"/>
      <c r="HC380"/>
      <c r="HD380"/>
      <c r="HE380"/>
      <c r="HF380"/>
      <c r="HG380"/>
      <c r="HH380"/>
      <c r="HI380"/>
      <c r="HJ380"/>
      <c r="HK380"/>
      <c r="HL380"/>
      <c r="HM380"/>
      <c r="HN380"/>
      <c r="HO380"/>
      <c r="HP380"/>
      <c r="HQ380"/>
      <c r="HR380"/>
      <c r="HS380"/>
      <c r="HT380"/>
      <c r="HU380"/>
      <c r="HV380"/>
      <c r="HW380"/>
      <c r="HX380"/>
      <c r="HY380"/>
      <c r="HZ380"/>
      <c r="IA380"/>
      <c r="IB380"/>
      <c r="IC380"/>
      <c r="ID380"/>
      <c r="IE380"/>
      <c r="IF380"/>
      <c r="IG380"/>
      <c r="IH380"/>
      <c r="II380"/>
      <c r="IJ380"/>
      <c r="IK380"/>
      <c r="IL380"/>
      <c r="IM380"/>
      <c r="IN380"/>
      <c r="IO380"/>
      <c r="IP380"/>
      <c r="IQ380"/>
      <c r="IR380"/>
      <c r="IS380"/>
      <c r="IT380"/>
      <c r="IU380"/>
      <c r="IV380"/>
      <c r="IW380"/>
      <c r="IX380"/>
      <c r="IY380"/>
      <c r="IZ380"/>
      <c r="JA380"/>
      <c r="JB380"/>
      <c r="JC380"/>
      <c r="JD380"/>
      <c r="JE380"/>
      <c r="JF380"/>
      <c r="JG380"/>
      <c r="JH380"/>
      <c r="JI380"/>
      <c r="JJ380"/>
      <c r="JK380"/>
      <c r="JL380"/>
      <c r="JM380"/>
      <c r="JN380"/>
      <c r="JO380"/>
      <c r="JP380"/>
      <c r="JQ380"/>
      <c r="JR380"/>
      <c r="JS380"/>
      <c r="JT380"/>
      <c r="JU380"/>
      <c r="JV380"/>
      <c r="JW380"/>
      <c r="JX380"/>
      <c r="JY380"/>
      <c r="JZ380"/>
      <c r="KA380"/>
      <c r="KB380"/>
      <c r="KC380"/>
      <c r="KD380"/>
      <c r="KE380"/>
      <c r="KF380"/>
      <c r="KG380"/>
      <c r="KH380"/>
      <c r="KI380"/>
      <c r="KJ380"/>
      <c r="KK380"/>
      <c r="KL380"/>
      <c r="KM380"/>
      <c r="KN380"/>
      <c r="KO380"/>
      <c r="KP380"/>
      <c r="KQ380"/>
      <c r="KR380"/>
      <c r="KS380"/>
      <c r="KT380"/>
      <c r="KU380"/>
      <c r="KV380"/>
      <c r="KW380"/>
      <c r="KX380"/>
      <c r="KY380"/>
      <c r="KZ380"/>
      <c r="LA380"/>
      <c r="LB380"/>
      <c r="LC380"/>
      <c r="LD380"/>
      <c r="LE380"/>
      <c r="LF380"/>
      <c r="LG380"/>
      <c r="LH380"/>
      <c r="LI380"/>
      <c r="LJ380"/>
      <c r="LK380"/>
      <c r="LL380"/>
      <c r="LM380"/>
      <c r="LN380"/>
      <c r="LO380"/>
      <c r="LP380"/>
      <c r="LQ380"/>
      <c r="LR380"/>
      <c r="LS380"/>
      <c r="LT380"/>
      <c r="LU380"/>
      <c r="LV380"/>
      <c r="LW380"/>
      <c r="LX380"/>
      <c r="LY380"/>
      <c r="LZ380"/>
      <c r="MA380"/>
      <c r="MB380"/>
      <c r="MC380"/>
      <c r="MD380"/>
      <c r="ME380"/>
      <c r="MF380"/>
      <c r="MG380"/>
      <c r="MH380"/>
      <c r="MI380"/>
      <c r="MJ380"/>
      <c r="MK380"/>
      <c r="ML380"/>
      <c r="MM380"/>
      <c r="MN380"/>
      <c r="MO380"/>
      <c r="MP380"/>
      <c r="MQ380"/>
      <c r="MR380"/>
      <c r="MS380"/>
      <c r="MT380"/>
      <c r="MU380"/>
      <c r="MV380"/>
      <c r="MW380"/>
      <c r="MX380"/>
      <c r="MY380"/>
      <c r="MZ380"/>
      <c r="NA380"/>
      <c r="NB380"/>
      <c r="NC380"/>
      <c r="ND380"/>
      <c r="NE380"/>
      <c r="NF380"/>
      <c r="NG380"/>
      <c r="NH380"/>
      <c r="NI380"/>
      <c r="NJ380"/>
      <c r="NK380"/>
      <c r="NL380"/>
      <c r="NM380"/>
      <c r="NN380"/>
      <c r="NO380"/>
      <c r="NP380"/>
      <c r="NQ380"/>
      <c r="NR380"/>
      <c r="NS380"/>
      <c r="NT380"/>
      <c r="NU380"/>
      <c r="NV380"/>
      <c r="NW380"/>
      <c r="NX380"/>
      <c r="NY380"/>
      <c r="NZ380"/>
      <c r="OA380"/>
      <c r="OB380"/>
      <c r="OC380"/>
      <c r="OD380"/>
      <c r="OE380"/>
      <c r="OF380"/>
      <c r="OG380"/>
      <c r="OH380"/>
      <c r="OI380"/>
      <c r="OJ380"/>
      <c r="OK380"/>
      <c r="OL380"/>
      <c r="OM380"/>
      <c r="ON380"/>
      <c r="OO380"/>
      <c r="OP380"/>
      <c r="OQ380"/>
      <c r="OR380"/>
      <c r="OS380"/>
      <c r="OT380"/>
      <c r="OU380"/>
      <c r="OV380"/>
      <c r="OW380"/>
      <c r="OX380"/>
      <c r="OY380"/>
      <c r="OZ380"/>
      <c r="PA380"/>
      <c r="PB380"/>
      <c r="PC380"/>
      <c r="PD380"/>
      <c r="PE380"/>
      <c r="PF380"/>
      <c r="PG380"/>
      <c r="PH380"/>
      <c r="PI380"/>
      <c r="PJ380"/>
      <c r="PK380"/>
      <c r="PL380"/>
      <c r="PM380"/>
      <c r="PN380"/>
      <c r="PO380"/>
      <c r="PP380"/>
      <c r="PQ380"/>
      <c r="PR380"/>
      <c r="PS380"/>
      <c r="PT380"/>
      <c r="PU380"/>
      <c r="PV380"/>
      <c r="PW380"/>
      <c r="PX380"/>
      <c r="PY380"/>
      <c r="PZ380"/>
      <c r="QA380"/>
      <c r="QB380"/>
      <c r="QC380"/>
      <c r="QD380"/>
      <c r="QE380"/>
      <c r="QF380"/>
      <c r="QG380"/>
      <c r="QH380"/>
      <c r="QI380"/>
      <c r="QJ380"/>
      <c r="QK380"/>
      <c r="QL380"/>
      <c r="QM380"/>
      <c r="QN380"/>
      <c r="QO380"/>
      <c r="QP380"/>
      <c r="QQ380"/>
      <c r="QR380"/>
      <c r="QS380"/>
      <c r="QT380"/>
      <c r="QU380"/>
      <c r="QV380"/>
      <c r="QW380"/>
      <c r="QX380"/>
      <c r="QY380"/>
      <c r="QZ380"/>
      <c r="RA380"/>
      <c r="RB380"/>
      <c r="RC380"/>
      <c r="RD380"/>
      <c r="RE380"/>
      <c r="RF380"/>
      <c r="RG380"/>
      <c r="RH380"/>
      <c r="RI380"/>
      <c r="RJ380"/>
      <c r="RK380"/>
      <c r="RL380"/>
      <c r="RM380"/>
      <c r="RN380"/>
      <c r="RO380"/>
      <c r="RP380"/>
      <c r="RQ380"/>
      <c r="RR380"/>
      <c r="RS380"/>
      <c r="RT380"/>
      <c r="RU380"/>
      <c r="RV380"/>
      <c r="RW380"/>
      <c r="RX380"/>
      <c r="RY380"/>
      <c r="RZ380"/>
      <c r="SA380"/>
      <c r="SB380"/>
      <c r="SC380"/>
      <c r="SD380"/>
      <c r="SE380"/>
      <c r="SF380"/>
      <c r="SG380"/>
      <c r="SH380"/>
      <c r="SI380"/>
      <c r="SJ380"/>
      <c r="SK380"/>
      <c r="SL380"/>
      <c r="SM380"/>
      <c r="SN380"/>
      <c r="SO380"/>
      <c r="SP380"/>
      <c r="SQ380"/>
      <c r="SR380"/>
      <c r="SS380"/>
      <c r="ST380"/>
      <c r="SU380"/>
      <c r="SV380"/>
      <c r="SW380"/>
      <c r="SX380"/>
      <c r="SY380"/>
      <c r="SZ380"/>
      <c r="TA380"/>
      <c r="TB380"/>
      <c r="TC380"/>
      <c r="TD380"/>
      <c r="TE380"/>
      <c r="TF380"/>
      <c r="TG380"/>
      <c r="TH380"/>
      <c r="TI380"/>
      <c r="TJ380"/>
      <c r="TK380"/>
      <c r="TL380"/>
      <c r="TM380"/>
      <c r="TN380"/>
      <c r="TO380"/>
      <c r="TP380"/>
      <c r="TQ380"/>
      <c r="TR380"/>
      <c r="TS380"/>
      <c r="TT380"/>
      <c r="TU380"/>
      <c r="TV380"/>
      <c r="TW380"/>
      <c r="TX380"/>
      <c r="TY380"/>
      <c r="TZ380"/>
      <c r="UA380"/>
      <c r="UB380"/>
      <c r="UC380"/>
      <c r="UD380"/>
      <c r="UE380"/>
      <c r="UF380"/>
      <c r="UG380"/>
      <c r="UH380"/>
      <c r="UI380"/>
      <c r="UJ380"/>
      <c r="UK380"/>
      <c r="UL380"/>
      <c r="UM380"/>
      <c r="UN380"/>
      <c r="UO380"/>
      <c r="UP380"/>
      <c r="UQ380"/>
      <c r="UR380"/>
      <c r="US380"/>
      <c r="UT380"/>
      <c r="UU380"/>
      <c r="UV380"/>
      <c r="UW380"/>
      <c r="UX380"/>
      <c r="UY380"/>
      <c r="UZ380"/>
      <c r="VA380"/>
      <c r="VB380"/>
      <c r="VC380"/>
      <c r="VD380"/>
      <c r="VE380"/>
      <c r="VF380"/>
      <c r="VG380"/>
      <c r="VH380"/>
      <c r="VI380"/>
      <c r="VJ380"/>
      <c r="VK380"/>
      <c r="VL380"/>
      <c r="VM380"/>
      <c r="VN380"/>
      <c r="VO380"/>
      <c r="VP380"/>
      <c r="VQ380"/>
      <c r="VR380"/>
      <c r="VS380"/>
      <c r="VT380"/>
      <c r="VU380"/>
      <c r="VV380"/>
      <c r="VW380"/>
      <c r="VX380"/>
      <c r="VY380"/>
      <c r="VZ380"/>
      <c r="WA380"/>
      <c r="WB380"/>
      <c r="WC380"/>
      <c r="WD380"/>
      <c r="WE380"/>
      <c r="WF380"/>
      <c r="WG380"/>
      <c r="WH380"/>
      <c r="WI380"/>
      <c r="WJ380"/>
      <c r="WK380"/>
      <c r="WL380"/>
      <c r="WM380"/>
      <c r="WN380"/>
      <c r="WO380"/>
      <c r="WP380"/>
      <c r="WQ380"/>
      <c r="WR380"/>
      <c r="WS380"/>
      <c r="WT380"/>
      <c r="WU380"/>
      <c r="WV380"/>
      <c r="WW380"/>
      <c r="WX380"/>
      <c r="WY380"/>
      <c r="WZ380"/>
      <c r="XA380"/>
      <c r="XB380"/>
      <c r="XC380"/>
      <c r="XD380"/>
      <c r="XE380"/>
      <c r="XF380"/>
      <c r="XG380"/>
      <c r="XH380"/>
      <c r="XI380"/>
      <c r="XJ380"/>
      <c r="XK380"/>
      <c r="XL380"/>
      <c r="XM380"/>
      <c r="XN380"/>
      <c r="XO380"/>
      <c r="XP380"/>
      <c r="XQ380"/>
      <c r="XR380"/>
      <c r="XS380"/>
      <c r="XT380"/>
      <c r="XU380"/>
      <c r="XV380"/>
      <c r="XW380"/>
      <c r="XX380"/>
      <c r="XY380"/>
      <c r="XZ380"/>
      <c r="YA380"/>
      <c r="YB380"/>
      <c r="YC380"/>
      <c r="YD380"/>
      <c r="YE380"/>
      <c r="YF380"/>
      <c r="YG380"/>
      <c r="YH380"/>
      <c r="YI380"/>
      <c r="YJ380"/>
      <c r="YK380"/>
      <c r="YL380"/>
      <c r="YM380"/>
      <c r="YN380"/>
      <c r="YO380"/>
      <c r="YP380"/>
      <c r="YQ380"/>
      <c r="YR380"/>
      <c r="YS380"/>
      <c r="YT380"/>
      <c r="YU380"/>
      <c r="YV380"/>
      <c r="YW380"/>
      <c r="YX380"/>
      <c r="YY380"/>
      <c r="YZ380"/>
      <c r="ZA380"/>
      <c r="ZB380"/>
      <c r="ZC380"/>
      <c r="ZD380"/>
      <c r="ZE380"/>
      <c r="ZF380"/>
      <c r="ZG380"/>
      <c r="ZH380"/>
      <c r="ZI380"/>
      <c r="ZJ380"/>
      <c r="ZK380"/>
      <c r="ZL380"/>
      <c r="ZM380"/>
      <c r="ZN380"/>
      <c r="ZO380"/>
      <c r="ZP380"/>
      <c r="ZQ380"/>
      <c r="ZR380"/>
      <c r="ZS380"/>
      <c r="ZT380"/>
      <c r="ZU380"/>
      <c r="ZV380"/>
      <c r="ZW380"/>
      <c r="ZX380"/>
      <c r="ZY380"/>
      <c r="ZZ380" s="52"/>
      <c r="AAA380" s="192"/>
      <c r="AAD380" s="90"/>
      <c r="AAE380" s="519">
        <f t="shared" ref="AAE380:AAE385" si="307">IF(AND(S.Hearing.1stInvolve="Y",S.EQC.FacHearing="Y"),1,0)</f>
        <v>0</v>
      </c>
      <c r="AAF380" s="190" t="s">
        <v>52</v>
      </c>
      <c r="AAG380" s="71"/>
      <c r="AAH380" s="71"/>
      <c r="AAI380" s="72"/>
      <c r="AAJ380" s="55"/>
      <c r="AAK380" s="56"/>
      <c r="AAL380" s="90"/>
    </row>
    <row r="381" spans="1:714" s="23" customFormat="1" ht="15.75" customHeight="1">
      <c r="A381" s="171"/>
      <c r="B381" s="440" t="s">
        <v>400</v>
      </c>
      <c r="C381" s="790" t="str">
        <f>HYPERLINK("http://www.oregonlaws.org/ors/192.630","i")</f>
        <v>i</v>
      </c>
      <c r="D381" s="265"/>
      <c r="E381" s="266"/>
      <c r="F381" s="267"/>
      <c r="G381" s="268"/>
      <c r="H381" s="269"/>
      <c r="I381" s="244"/>
      <c r="J381" s="193"/>
      <c r="K381" s="46"/>
      <c r="L381" s="46"/>
      <c r="M381" s="46"/>
      <c r="N381" s="46"/>
      <c r="O381" s="46"/>
      <c r="P381" s="46"/>
      <c r="Q381" s="46"/>
      <c r="R381" s="46"/>
      <c r="S381" s="46"/>
      <c r="T381" s="46"/>
      <c r="U381" s="46"/>
      <c r="V381" s="46"/>
      <c r="W381" s="46"/>
      <c r="X381" s="46"/>
      <c r="Y381" s="46"/>
      <c r="Z381" s="46"/>
      <c r="AA381" s="46"/>
      <c r="AB381" s="46"/>
      <c r="AC381" s="46"/>
      <c r="AD381" s="46"/>
      <c r="AE381" s="46"/>
      <c r="AF381" s="46"/>
      <c r="AG381" s="46"/>
      <c r="AH381" s="46"/>
      <c r="AI381" s="46"/>
      <c r="AJ381" s="46"/>
      <c r="AK381" s="46"/>
      <c r="AL381" s="46"/>
      <c r="AM381" s="46"/>
      <c r="AN381" s="46"/>
      <c r="AO381" s="46"/>
      <c r="AP381" s="46"/>
      <c r="AQ381" s="46"/>
      <c r="AR381" s="46"/>
      <c r="AS381" s="46"/>
      <c r="AT381" s="46"/>
      <c r="AU381" s="46"/>
      <c r="AV381" s="46"/>
      <c r="AW381" s="46"/>
      <c r="AX381" s="46"/>
      <c r="AY381" s="46"/>
      <c r="AZ381" s="46"/>
      <c r="BA381" s="46"/>
      <c r="BB381" s="46"/>
      <c r="BC381" s="46"/>
      <c r="BD381" s="46"/>
      <c r="BE381" s="46"/>
      <c r="BF381" s="46"/>
      <c r="BG381" s="46"/>
      <c r="BH381" s="46"/>
      <c r="BI381" s="46"/>
      <c r="BJ381" s="46"/>
      <c r="BK381" s="46"/>
      <c r="BL381" s="46"/>
      <c r="BM381" s="46"/>
      <c r="BN381" s="46"/>
      <c r="BO381" s="46"/>
      <c r="BP381" s="46"/>
      <c r="BQ381" s="46"/>
      <c r="BR381" s="46"/>
      <c r="BS381" s="46"/>
      <c r="BT381" s="46"/>
      <c r="BU381" s="46"/>
      <c r="BV381" s="46"/>
      <c r="BW381" s="46"/>
      <c r="BX381" s="46"/>
      <c r="BY381" s="46"/>
      <c r="BZ381" s="46"/>
      <c r="CA381" s="46"/>
      <c r="CB381" s="46"/>
      <c r="CC381" s="46"/>
      <c r="CD381" s="46"/>
      <c r="CE381" s="46"/>
      <c r="CF381" s="46"/>
      <c r="CG381" s="46"/>
      <c r="CH381" s="46"/>
      <c r="CI381" s="46"/>
      <c r="CJ381" s="46"/>
      <c r="CK381" s="46"/>
      <c r="CL381" s="46"/>
      <c r="CM381" s="46"/>
      <c r="CN381" s="46"/>
      <c r="CO381" s="46"/>
      <c r="CP381" s="46"/>
      <c r="CQ381" s="46"/>
      <c r="CR381" s="46"/>
      <c r="CS381" s="46"/>
      <c r="CT381" s="46"/>
      <c r="CU381" s="46"/>
      <c r="CV381" s="46"/>
      <c r="CW381" s="46"/>
      <c r="CX381" s="46"/>
      <c r="CY381" s="46"/>
      <c r="CZ381" s="46"/>
      <c r="DA381" s="46"/>
      <c r="DB381" s="46"/>
      <c r="DC381" s="46"/>
      <c r="DD381" s="46"/>
      <c r="DE381" s="46"/>
      <c r="DF381" s="46"/>
      <c r="DG381" s="46"/>
      <c r="DH381" s="46"/>
      <c r="DI381" s="46"/>
      <c r="DJ381" s="46"/>
      <c r="DK381" s="46"/>
      <c r="DL381" s="46"/>
      <c r="DM381" s="46"/>
      <c r="DN381" s="46"/>
      <c r="DO381" s="46"/>
      <c r="DP381" s="46"/>
      <c r="DQ381"/>
      <c r="DR381"/>
      <c r="DS381"/>
      <c r="DT381"/>
      <c r="DU381"/>
      <c r="DV381"/>
      <c r="DW381"/>
      <c r="DX381"/>
      <c r="DY381"/>
      <c r="DZ381"/>
      <c r="EA381"/>
      <c r="EB381"/>
      <c r="EC381"/>
      <c r="ED381"/>
      <c r="EE381"/>
      <c r="EF381"/>
      <c r="EG381"/>
      <c r="EH381"/>
      <c r="EI381"/>
      <c r="EJ381"/>
      <c r="EK381"/>
      <c r="EL381"/>
      <c r="EM381"/>
      <c r="EN381"/>
      <c r="EO381"/>
      <c r="EP381"/>
      <c r="EQ381"/>
      <c r="ER381"/>
      <c r="ES381"/>
      <c r="ET381"/>
      <c r="EU381"/>
      <c r="EV381"/>
      <c r="EW381"/>
      <c r="EX381"/>
      <c r="EY381"/>
      <c r="EZ381"/>
      <c r="FA381"/>
      <c r="FB381"/>
      <c r="FC381"/>
      <c r="FD381"/>
      <c r="FE381"/>
      <c r="FF381"/>
      <c r="FG381"/>
      <c r="FH381"/>
      <c r="FI381"/>
      <c r="FJ381"/>
      <c r="FK381"/>
      <c r="FL381"/>
      <c r="FM381"/>
      <c r="FN381"/>
      <c r="FO381"/>
      <c r="FP381"/>
      <c r="FQ381"/>
      <c r="FR381"/>
      <c r="FS381"/>
      <c r="FT381"/>
      <c r="FU381"/>
      <c r="FV381"/>
      <c r="FW381"/>
      <c r="FX381"/>
      <c r="FY381"/>
      <c r="FZ381"/>
      <c r="GA381"/>
      <c r="GB381"/>
      <c r="GC381"/>
      <c r="GD381"/>
      <c r="GE381"/>
      <c r="GF381"/>
      <c r="GG381"/>
      <c r="GH381"/>
      <c r="GI381"/>
      <c r="GJ381"/>
      <c r="GK381"/>
      <c r="GL381"/>
      <c r="GM381"/>
      <c r="GN381"/>
      <c r="GO381"/>
      <c r="GP381"/>
      <c r="GQ381"/>
      <c r="GR381"/>
      <c r="GS381"/>
      <c r="GT381"/>
      <c r="GU381"/>
      <c r="GV381"/>
      <c r="GW381"/>
      <c r="GX381"/>
      <c r="GY381"/>
      <c r="GZ381"/>
      <c r="HA381"/>
      <c r="HB381"/>
      <c r="HC381"/>
      <c r="HD381"/>
      <c r="HE381"/>
      <c r="HF381"/>
      <c r="HG381"/>
      <c r="HH381"/>
      <c r="HI381"/>
      <c r="HJ381"/>
      <c r="HK381"/>
      <c r="HL381"/>
      <c r="HM381"/>
      <c r="HN381"/>
      <c r="HO381"/>
      <c r="HP381"/>
      <c r="HQ381"/>
      <c r="HR381"/>
      <c r="HS381"/>
      <c r="HT381"/>
      <c r="HU381"/>
      <c r="HV381"/>
      <c r="HW381"/>
      <c r="HX381"/>
      <c r="HY381"/>
      <c r="HZ381"/>
      <c r="IA381"/>
      <c r="IB381"/>
      <c r="IC381"/>
      <c r="ID381"/>
      <c r="IE381"/>
      <c r="IF381"/>
      <c r="IG381"/>
      <c r="IH381"/>
      <c r="II381"/>
      <c r="IJ381"/>
      <c r="IK381"/>
      <c r="IL381"/>
      <c r="IM381"/>
      <c r="IN381"/>
      <c r="IO381"/>
      <c r="IP381"/>
      <c r="IQ381"/>
      <c r="IR381"/>
      <c r="IS381"/>
      <c r="IT381"/>
      <c r="IU381"/>
      <c r="IV381"/>
      <c r="IW381"/>
      <c r="IX381"/>
      <c r="IY381"/>
      <c r="IZ381"/>
      <c r="JA381"/>
      <c r="JB381"/>
      <c r="JC381"/>
      <c r="JD381"/>
      <c r="JE381"/>
      <c r="JF381"/>
      <c r="JG381"/>
      <c r="JH381"/>
      <c r="JI381"/>
      <c r="JJ381"/>
      <c r="JK381"/>
      <c r="JL381"/>
      <c r="JM381"/>
      <c r="JN381"/>
      <c r="JO381"/>
      <c r="JP381"/>
      <c r="JQ381"/>
      <c r="JR381"/>
      <c r="JS381"/>
      <c r="JT381"/>
      <c r="JU381"/>
      <c r="JV381"/>
      <c r="JW381"/>
      <c r="JX381"/>
      <c r="JY381"/>
      <c r="JZ381"/>
      <c r="KA381"/>
      <c r="KB381"/>
      <c r="KC381"/>
      <c r="KD381"/>
      <c r="KE381"/>
      <c r="KF381"/>
      <c r="KG381"/>
      <c r="KH381"/>
      <c r="KI381"/>
      <c r="KJ381"/>
      <c r="KK381"/>
      <c r="KL381"/>
      <c r="KM381"/>
      <c r="KN381"/>
      <c r="KO381"/>
      <c r="KP381"/>
      <c r="KQ381"/>
      <c r="KR381"/>
      <c r="KS381"/>
      <c r="KT381"/>
      <c r="KU381"/>
      <c r="KV381"/>
      <c r="KW381"/>
      <c r="KX381"/>
      <c r="KY381"/>
      <c r="KZ381"/>
      <c r="LA381"/>
      <c r="LB381"/>
      <c r="LC381"/>
      <c r="LD381"/>
      <c r="LE381"/>
      <c r="LF381"/>
      <c r="LG381"/>
      <c r="LH381"/>
      <c r="LI381"/>
      <c r="LJ381"/>
      <c r="LK381"/>
      <c r="LL381"/>
      <c r="LM381"/>
      <c r="LN381"/>
      <c r="LO381"/>
      <c r="LP381"/>
      <c r="LQ381"/>
      <c r="LR381"/>
      <c r="LS381"/>
      <c r="LT381"/>
      <c r="LU381"/>
      <c r="LV381"/>
      <c r="LW381"/>
      <c r="LX381"/>
      <c r="LY381"/>
      <c r="LZ381"/>
      <c r="MA381"/>
      <c r="MB381"/>
      <c r="MC381"/>
      <c r="MD381"/>
      <c r="ME381"/>
      <c r="MF381"/>
      <c r="MG381"/>
      <c r="MH381"/>
      <c r="MI381"/>
      <c r="MJ381"/>
      <c r="MK381"/>
      <c r="ML381"/>
      <c r="MM381"/>
      <c r="MN381"/>
      <c r="MO381"/>
      <c r="MP381"/>
      <c r="MQ381"/>
      <c r="MR381"/>
      <c r="MS381"/>
      <c r="MT381"/>
      <c r="MU381"/>
      <c r="MV381"/>
      <c r="MW381"/>
      <c r="MX381"/>
      <c r="MY381"/>
      <c r="MZ381"/>
      <c r="NA381"/>
      <c r="NB381"/>
      <c r="NC381"/>
      <c r="ND381"/>
      <c r="NE381"/>
      <c r="NF381"/>
      <c r="NG381"/>
      <c r="NH381"/>
      <c r="NI381"/>
      <c r="NJ381"/>
      <c r="NK381"/>
      <c r="NL381"/>
      <c r="NM381"/>
      <c r="NN381"/>
      <c r="NO381"/>
      <c r="NP381"/>
      <c r="NQ381"/>
      <c r="NR381"/>
      <c r="NS381"/>
      <c r="NT381"/>
      <c r="NU381"/>
      <c r="NV381"/>
      <c r="NW381"/>
      <c r="NX381"/>
      <c r="NY381"/>
      <c r="NZ381"/>
      <c r="OA381"/>
      <c r="OB381"/>
      <c r="OC381"/>
      <c r="OD381"/>
      <c r="OE381"/>
      <c r="OF381"/>
      <c r="OG381"/>
      <c r="OH381"/>
      <c r="OI381"/>
      <c r="OJ381"/>
      <c r="OK381"/>
      <c r="OL381"/>
      <c r="OM381"/>
      <c r="ON381"/>
      <c r="OO381"/>
      <c r="OP381"/>
      <c r="OQ381"/>
      <c r="OR381"/>
      <c r="OS381"/>
      <c r="OT381"/>
      <c r="OU381"/>
      <c r="OV381"/>
      <c r="OW381"/>
      <c r="OX381"/>
      <c r="OY381"/>
      <c r="OZ381"/>
      <c r="PA381"/>
      <c r="PB381"/>
      <c r="PC381"/>
      <c r="PD381"/>
      <c r="PE381"/>
      <c r="PF381"/>
      <c r="PG381"/>
      <c r="PH381"/>
      <c r="PI381"/>
      <c r="PJ381"/>
      <c r="PK381"/>
      <c r="PL381"/>
      <c r="PM381"/>
      <c r="PN381"/>
      <c r="PO381"/>
      <c r="PP381"/>
      <c r="PQ381"/>
      <c r="PR381"/>
      <c r="PS381"/>
      <c r="PT381"/>
      <c r="PU381"/>
      <c r="PV381"/>
      <c r="PW381"/>
      <c r="PX381"/>
      <c r="PY381"/>
      <c r="PZ381"/>
      <c r="QA381"/>
      <c r="QB381"/>
      <c r="QC381"/>
      <c r="QD381"/>
      <c r="QE381"/>
      <c r="QF381"/>
      <c r="QG381"/>
      <c r="QH381"/>
      <c r="QI381"/>
      <c r="QJ381"/>
      <c r="QK381"/>
      <c r="QL381"/>
      <c r="QM381"/>
      <c r="QN381"/>
      <c r="QO381"/>
      <c r="QP381"/>
      <c r="QQ381"/>
      <c r="QR381"/>
      <c r="QS381"/>
      <c r="QT381"/>
      <c r="QU381"/>
      <c r="QV381"/>
      <c r="QW381"/>
      <c r="QX381"/>
      <c r="QY381"/>
      <c r="QZ381"/>
      <c r="RA381"/>
      <c r="RB381"/>
      <c r="RC381"/>
      <c r="RD381"/>
      <c r="RE381"/>
      <c r="RF381"/>
      <c r="RG381"/>
      <c r="RH381"/>
      <c r="RI381"/>
      <c r="RJ381"/>
      <c r="RK381"/>
      <c r="RL381"/>
      <c r="RM381"/>
      <c r="RN381"/>
      <c r="RO381"/>
      <c r="RP381"/>
      <c r="RQ381"/>
      <c r="RR381"/>
      <c r="RS381"/>
      <c r="RT381"/>
      <c r="RU381"/>
      <c r="RV381"/>
      <c r="RW381"/>
      <c r="RX381"/>
      <c r="RY381"/>
      <c r="RZ381"/>
      <c r="SA381"/>
      <c r="SB381"/>
      <c r="SC381"/>
      <c r="SD381"/>
      <c r="SE381"/>
      <c r="SF381"/>
      <c r="SG381"/>
      <c r="SH381"/>
      <c r="SI381"/>
      <c r="SJ381"/>
      <c r="SK381"/>
      <c r="SL381"/>
      <c r="SM381"/>
      <c r="SN381"/>
      <c r="SO381"/>
      <c r="SP381"/>
      <c r="SQ381"/>
      <c r="SR381"/>
      <c r="SS381"/>
      <c r="ST381"/>
      <c r="SU381"/>
      <c r="SV381"/>
      <c r="SW381"/>
      <c r="SX381"/>
      <c r="SY381"/>
      <c r="SZ381"/>
      <c r="TA381"/>
      <c r="TB381"/>
      <c r="TC381"/>
      <c r="TD381"/>
      <c r="TE381"/>
      <c r="TF381"/>
      <c r="TG381"/>
      <c r="TH381"/>
      <c r="TI381"/>
      <c r="TJ381"/>
      <c r="TK381"/>
      <c r="TL381"/>
      <c r="TM381"/>
      <c r="TN381"/>
      <c r="TO381"/>
      <c r="TP381"/>
      <c r="TQ381"/>
      <c r="TR381"/>
      <c r="TS381"/>
      <c r="TT381"/>
      <c r="TU381"/>
      <c r="TV381"/>
      <c r="TW381"/>
      <c r="TX381"/>
      <c r="TY381"/>
      <c r="TZ381"/>
      <c r="UA381"/>
      <c r="UB381"/>
      <c r="UC381"/>
      <c r="UD381"/>
      <c r="UE381"/>
      <c r="UF381"/>
      <c r="UG381"/>
      <c r="UH381"/>
      <c r="UI381"/>
      <c r="UJ381"/>
      <c r="UK381"/>
      <c r="UL381"/>
      <c r="UM381"/>
      <c r="UN381"/>
      <c r="UO381"/>
      <c r="UP381"/>
      <c r="UQ381"/>
      <c r="UR381"/>
      <c r="US381"/>
      <c r="UT381"/>
      <c r="UU381"/>
      <c r="UV381"/>
      <c r="UW381"/>
      <c r="UX381"/>
      <c r="UY381"/>
      <c r="UZ381"/>
      <c r="VA381"/>
      <c r="VB381"/>
      <c r="VC381"/>
      <c r="VD381"/>
      <c r="VE381"/>
      <c r="VF381"/>
      <c r="VG381"/>
      <c r="VH381"/>
      <c r="VI381"/>
      <c r="VJ381"/>
      <c r="VK381"/>
      <c r="VL381"/>
      <c r="VM381"/>
      <c r="VN381"/>
      <c r="VO381"/>
      <c r="VP381"/>
      <c r="VQ381"/>
      <c r="VR381"/>
      <c r="VS381"/>
      <c r="VT381"/>
      <c r="VU381"/>
      <c r="VV381"/>
      <c r="VW381"/>
      <c r="VX381"/>
      <c r="VY381"/>
      <c r="VZ381"/>
      <c r="WA381"/>
      <c r="WB381"/>
      <c r="WC381"/>
      <c r="WD381"/>
      <c r="WE381"/>
      <c r="WF381"/>
      <c r="WG381"/>
      <c r="WH381"/>
      <c r="WI381"/>
      <c r="WJ381"/>
      <c r="WK381"/>
      <c r="WL381"/>
      <c r="WM381"/>
      <c r="WN381"/>
      <c r="WO381"/>
      <c r="WP381"/>
      <c r="WQ381"/>
      <c r="WR381"/>
      <c r="WS381"/>
      <c r="WT381"/>
      <c r="WU381"/>
      <c r="WV381"/>
      <c r="WW381"/>
      <c r="WX381"/>
      <c r="WY381"/>
      <c r="WZ381"/>
      <c r="XA381"/>
      <c r="XB381"/>
      <c r="XC381"/>
      <c r="XD381"/>
      <c r="XE381"/>
      <c r="XF381"/>
      <c r="XG381"/>
      <c r="XH381"/>
      <c r="XI381"/>
      <c r="XJ381"/>
      <c r="XK381"/>
      <c r="XL381"/>
      <c r="XM381"/>
      <c r="XN381"/>
      <c r="XO381"/>
      <c r="XP381"/>
      <c r="XQ381"/>
      <c r="XR381"/>
      <c r="XS381"/>
      <c r="XT381"/>
      <c r="XU381"/>
      <c r="XV381"/>
      <c r="XW381"/>
      <c r="XX381"/>
      <c r="XY381"/>
      <c r="XZ381"/>
      <c r="YA381"/>
      <c r="YB381"/>
      <c r="YC381"/>
      <c r="YD381"/>
      <c r="YE381"/>
      <c r="YF381"/>
      <c r="YG381"/>
      <c r="YH381"/>
      <c r="YI381"/>
      <c r="YJ381"/>
      <c r="YK381"/>
      <c r="YL381"/>
      <c r="YM381"/>
      <c r="YN381"/>
      <c r="YO381"/>
      <c r="YP381"/>
      <c r="YQ381"/>
      <c r="YR381"/>
      <c r="YS381"/>
      <c r="YT381"/>
      <c r="YU381"/>
      <c r="YV381"/>
      <c r="YW381"/>
      <c r="YX381"/>
      <c r="YY381"/>
      <c r="YZ381"/>
      <c r="ZA381"/>
      <c r="ZB381"/>
      <c r="ZC381"/>
      <c r="ZD381"/>
      <c r="ZE381"/>
      <c r="ZF381"/>
      <c r="ZG381"/>
      <c r="ZH381"/>
      <c r="ZI381"/>
      <c r="ZJ381"/>
      <c r="ZK381"/>
      <c r="ZL381"/>
      <c r="ZM381"/>
      <c r="ZN381"/>
      <c r="ZO381"/>
      <c r="ZP381"/>
      <c r="ZQ381"/>
      <c r="ZR381"/>
      <c r="ZS381"/>
      <c r="ZT381"/>
      <c r="ZU381"/>
      <c r="ZV381"/>
      <c r="ZW381"/>
      <c r="ZX381"/>
      <c r="ZY381"/>
      <c r="ZZ381" s="52"/>
      <c r="AAA381" s="192"/>
      <c r="AAD381" s="90"/>
      <c r="AAE381" s="519">
        <f t="shared" si="307"/>
        <v>0</v>
      </c>
      <c r="AAF381" s="190" t="s">
        <v>52</v>
      </c>
      <c r="AAG381" s="71"/>
      <c r="AAH381" s="71"/>
      <c r="AAI381" s="72"/>
      <c r="AAJ381" s="55"/>
      <c r="AAK381" s="56"/>
      <c r="AAL381" s="90"/>
    </row>
    <row r="382" spans="1:714" s="23" customFormat="1" ht="15" customHeight="1">
      <c r="A382" s="171"/>
      <c r="B382" s="717" t="str">
        <f t="shared" ref="B382:B393" si="308">AAK382</f>
        <v>No EQC facilitated hearing</v>
      </c>
      <c r="C382" s="376" t="s">
        <v>0</v>
      </c>
      <c r="D382" s="380"/>
      <c r="E382"/>
      <c r="F382" s="457">
        <f ca="1">IF(YEAR(H382)&gt;2000,NETWORKDAYS(TODAY(),H382,S.DDL_DEQClosed),0)</f>
        <v>0</v>
      </c>
      <c r="G382"/>
      <c r="H382" s="343">
        <f t="shared" ref="H382:H385" si="309">AAH382</f>
        <v>0</v>
      </c>
      <c r="I382" s="244"/>
      <c r="J382" s="194"/>
      <c r="K382" s="49"/>
      <c r="L382" s="49"/>
      <c r="M382" s="49"/>
      <c r="N382" s="49"/>
      <c r="O382" s="49"/>
      <c r="P382" s="49"/>
      <c r="Q382" s="49"/>
      <c r="R382" s="49"/>
      <c r="S382" s="49"/>
      <c r="T382" s="49"/>
      <c r="U382" s="49"/>
      <c r="V382" s="49"/>
      <c r="W382" s="49"/>
      <c r="X382" s="49"/>
      <c r="Y382" s="49"/>
      <c r="Z382" s="49"/>
      <c r="AA382" s="49"/>
      <c r="AB382" s="49"/>
      <c r="AC382" s="49"/>
      <c r="AD382" s="49"/>
      <c r="AE382" s="49"/>
      <c r="AF382" s="49"/>
      <c r="AG382" s="49"/>
      <c r="AH382" s="49"/>
      <c r="AI382" s="49"/>
      <c r="AJ382" s="49"/>
      <c r="AK382" s="49"/>
      <c r="AL382" s="49"/>
      <c r="AM382" s="49"/>
      <c r="AN382" s="49"/>
      <c r="AO382" s="49"/>
      <c r="AP382" s="49"/>
      <c r="AQ382" s="49"/>
      <c r="AR382" s="49"/>
      <c r="AS382" s="49"/>
      <c r="AT382" s="49"/>
      <c r="AU382" s="49"/>
      <c r="AV382" s="49"/>
      <c r="AW382" s="49"/>
      <c r="AX382" s="49"/>
      <c r="AY382" s="49"/>
      <c r="AZ382" s="49"/>
      <c r="BA382" s="49"/>
      <c r="BB382" s="49"/>
      <c r="BC382" s="49"/>
      <c r="BD382" s="49"/>
      <c r="BE382" s="49"/>
      <c r="BF382" s="49"/>
      <c r="BG382" s="49"/>
      <c r="BH382" s="49"/>
      <c r="BI382" s="49"/>
      <c r="BJ382" s="49"/>
      <c r="BK382" s="49"/>
      <c r="BL382" s="49"/>
      <c r="BM382" s="49"/>
      <c r="BN382" s="49"/>
      <c r="BO382" s="49"/>
      <c r="BP382" s="49"/>
      <c r="BQ382" s="49"/>
      <c r="BR382" s="49"/>
      <c r="BS382" s="49"/>
      <c r="BT382" s="49"/>
      <c r="BU382" s="49"/>
      <c r="BV382" s="49"/>
      <c r="BW382" s="49"/>
      <c r="BX382" s="49"/>
      <c r="BY382" s="49"/>
      <c r="BZ382" s="49"/>
      <c r="CA382" s="49"/>
      <c r="CB382" s="49"/>
      <c r="CC382" s="49"/>
      <c r="CD382" s="49"/>
      <c r="CE382" s="49"/>
      <c r="CF382" s="49"/>
      <c r="CG382" s="49"/>
      <c r="CH382" s="49"/>
      <c r="CI382" s="49"/>
      <c r="CJ382" s="49"/>
      <c r="CK382" s="49"/>
      <c r="CL382" s="49"/>
      <c r="CM382" s="49"/>
      <c r="CN382" s="49"/>
      <c r="CO382" s="49"/>
      <c r="CP382" s="49"/>
      <c r="CQ382" s="49"/>
      <c r="CR382" s="49"/>
      <c r="CS382" s="49"/>
      <c r="CT382" s="49"/>
      <c r="CU382" s="49"/>
      <c r="CV382" s="49"/>
      <c r="CW382" s="49"/>
      <c r="CX382" s="49"/>
      <c r="CY382" s="49"/>
      <c r="CZ382" s="49"/>
      <c r="DA382" s="49"/>
      <c r="DB382" s="49"/>
      <c r="DC382" s="49"/>
      <c r="DD382" s="49"/>
      <c r="DE382" s="49"/>
      <c r="DF382" s="49"/>
      <c r="DG382" s="49"/>
      <c r="DH382" s="49"/>
      <c r="DI382" s="49"/>
      <c r="DJ382" s="49"/>
      <c r="DK382" s="49"/>
      <c r="DL382" s="49"/>
      <c r="DM382" s="49"/>
      <c r="DN382" s="49"/>
      <c r="DO382" s="49"/>
      <c r="DP382" s="49"/>
      <c r="DQ382"/>
      <c r="DR382"/>
      <c r="DS382"/>
      <c r="DT382"/>
      <c r="DU382"/>
      <c r="DV382"/>
      <c r="DW382"/>
      <c r="DX382"/>
      <c r="DY382"/>
      <c r="DZ382"/>
      <c r="EA382"/>
      <c r="EB382"/>
      <c r="EC382"/>
      <c r="ED382"/>
      <c r="EE382"/>
      <c r="EF382"/>
      <c r="EG382"/>
      <c r="EH382"/>
      <c r="EI382"/>
      <c r="EJ382"/>
      <c r="EK382"/>
      <c r="EL382"/>
      <c r="EM382"/>
      <c r="EN382"/>
      <c r="EO382"/>
      <c r="EP382"/>
      <c r="EQ382"/>
      <c r="ER382"/>
      <c r="ES382"/>
      <c r="ET382"/>
      <c r="EU382"/>
      <c r="EV382"/>
      <c r="EW382"/>
      <c r="EX382"/>
      <c r="EY382"/>
      <c r="EZ382"/>
      <c r="FA382"/>
      <c r="FB382"/>
      <c r="FC382"/>
      <c r="FD382"/>
      <c r="FE382"/>
      <c r="FF382"/>
      <c r="FG382"/>
      <c r="FH382"/>
      <c r="FI382"/>
      <c r="FJ382"/>
      <c r="FK382"/>
      <c r="FL382"/>
      <c r="FM382"/>
      <c r="FN382"/>
      <c r="FO382"/>
      <c r="FP382"/>
      <c r="FQ382"/>
      <c r="FR382"/>
      <c r="FS382"/>
      <c r="FT382"/>
      <c r="FU382"/>
      <c r="FV382"/>
      <c r="FW382"/>
      <c r="FX382"/>
      <c r="FY382"/>
      <c r="FZ382"/>
      <c r="GA382"/>
      <c r="GB382"/>
      <c r="GC382"/>
      <c r="GD382"/>
      <c r="GE382"/>
      <c r="GF382"/>
      <c r="GG382"/>
      <c r="GH382"/>
      <c r="GI382"/>
      <c r="GJ382"/>
      <c r="GK382"/>
      <c r="GL382"/>
      <c r="GM382"/>
      <c r="GN382"/>
      <c r="GO382"/>
      <c r="GP382"/>
      <c r="GQ382"/>
      <c r="GR382"/>
      <c r="GS382"/>
      <c r="GT382"/>
      <c r="GU382"/>
      <c r="GV382"/>
      <c r="GW382"/>
      <c r="GX382"/>
      <c r="GY382"/>
      <c r="GZ382"/>
      <c r="HA382"/>
      <c r="HB382"/>
      <c r="HC382"/>
      <c r="HD382"/>
      <c r="HE382"/>
      <c r="HF382"/>
      <c r="HG382"/>
      <c r="HH382"/>
      <c r="HI382"/>
      <c r="HJ382"/>
      <c r="HK382"/>
      <c r="HL382"/>
      <c r="HM382"/>
      <c r="HN382"/>
      <c r="HO382"/>
      <c r="HP382"/>
      <c r="HQ382"/>
      <c r="HR382"/>
      <c r="HS382"/>
      <c r="HT382"/>
      <c r="HU382"/>
      <c r="HV382"/>
      <c r="HW382"/>
      <c r="HX382"/>
      <c r="HY382"/>
      <c r="HZ382"/>
      <c r="IA382"/>
      <c r="IB382"/>
      <c r="IC382"/>
      <c r="ID382"/>
      <c r="IE382"/>
      <c r="IF382"/>
      <c r="IG382"/>
      <c r="IH382"/>
      <c r="II382"/>
      <c r="IJ382"/>
      <c r="IK382"/>
      <c r="IL382"/>
      <c r="IM382"/>
      <c r="IN382"/>
      <c r="IO382"/>
      <c r="IP382"/>
      <c r="IQ382"/>
      <c r="IR382"/>
      <c r="IS382"/>
      <c r="IT382"/>
      <c r="IU382"/>
      <c r="IV382"/>
      <c r="IW382"/>
      <c r="IX382"/>
      <c r="IY382"/>
      <c r="IZ382"/>
      <c r="JA382"/>
      <c r="JB382"/>
      <c r="JC382"/>
      <c r="JD382"/>
      <c r="JE382"/>
      <c r="JF382"/>
      <c r="JG382"/>
      <c r="JH382"/>
      <c r="JI382"/>
      <c r="JJ382"/>
      <c r="JK382"/>
      <c r="JL382"/>
      <c r="JM382"/>
      <c r="JN382"/>
      <c r="JO382"/>
      <c r="JP382"/>
      <c r="JQ382"/>
      <c r="JR382"/>
      <c r="JS382"/>
      <c r="JT382"/>
      <c r="JU382"/>
      <c r="JV382"/>
      <c r="JW382"/>
      <c r="JX382"/>
      <c r="JY382"/>
      <c r="JZ382"/>
      <c r="KA382"/>
      <c r="KB382"/>
      <c r="KC382"/>
      <c r="KD382"/>
      <c r="KE382"/>
      <c r="KF382"/>
      <c r="KG382"/>
      <c r="KH382"/>
      <c r="KI382"/>
      <c r="KJ382"/>
      <c r="KK382"/>
      <c r="KL382"/>
      <c r="KM382"/>
      <c r="KN382"/>
      <c r="KO382"/>
      <c r="KP382"/>
      <c r="KQ382"/>
      <c r="KR382"/>
      <c r="KS382"/>
      <c r="KT382"/>
      <c r="KU382"/>
      <c r="KV382"/>
      <c r="KW382"/>
      <c r="KX382"/>
      <c r="KY382"/>
      <c r="KZ382"/>
      <c r="LA382"/>
      <c r="LB382"/>
      <c r="LC382"/>
      <c r="LD382"/>
      <c r="LE382"/>
      <c r="LF382"/>
      <c r="LG382"/>
      <c r="LH382"/>
      <c r="LI382"/>
      <c r="LJ382"/>
      <c r="LK382"/>
      <c r="LL382"/>
      <c r="LM382"/>
      <c r="LN382"/>
      <c r="LO382"/>
      <c r="LP382"/>
      <c r="LQ382"/>
      <c r="LR382"/>
      <c r="LS382"/>
      <c r="LT382"/>
      <c r="LU382"/>
      <c r="LV382"/>
      <c r="LW382"/>
      <c r="LX382"/>
      <c r="LY382"/>
      <c r="LZ382"/>
      <c r="MA382"/>
      <c r="MB382"/>
      <c r="MC382"/>
      <c r="MD382"/>
      <c r="ME382"/>
      <c r="MF382"/>
      <c r="MG382"/>
      <c r="MH382"/>
      <c r="MI382"/>
      <c r="MJ382"/>
      <c r="MK382"/>
      <c r="ML382"/>
      <c r="MM382"/>
      <c r="MN382"/>
      <c r="MO382"/>
      <c r="MP382"/>
      <c r="MQ382"/>
      <c r="MR382"/>
      <c r="MS382"/>
      <c r="MT382"/>
      <c r="MU382"/>
      <c r="MV382"/>
      <c r="MW382"/>
      <c r="MX382"/>
      <c r="MY382"/>
      <c r="MZ382"/>
      <c r="NA382"/>
      <c r="NB382"/>
      <c r="NC382"/>
      <c r="ND382"/>
      <c r="NE382"/>
      <c r="NF382"/>
      <c r="NG382"/>
      <c r="NH382"/>
      <c r="NI382"/>
      <c r="NJ382"/>
      <c r="NK382"/>
      <c r="NL382"/>
      <c r="NM382"/>
      <c r="NN382"/>
      <c r="NO382"/>
      <c r="NP382"/>
      <c r="NQ382"/>
      <c r="NR382"/>
      <c r="NS382"/>
      <c r="NT382"/>
      <c r="NU382"/>
      <c r="NV382"/>
      <c r="NW382"/>
      <c r="NX382"/>
      <c r="NY382"/>
      <c r="NZ382"/>
      <c r="OA382"/>
      <c r="OB382"/>
      <c r="OC382"/>
      <c r="OD382"/>
      <c r="OE382"/>
      <c r="OF382"/>
      <c r="OG382"/>
      <c r="OH382"/>
      <c r="OI382"/>
      <c r="OJ382"/>
      <c r="OK382"/>
      <c r="OL382"/>
      <c r="OM382"/>
      <c r="ON382"/>
      <c r="OO382"/>
      <c r="OP382"/>
      <c r="OQ382"/>
      <c r="OR382"/>
      <c r="OS382"/>
      <c r="OT382"/>
      <c r="OU382"/>
      <c r="OV382"/>
      <c r="OW382"/>
      <c r="OX382"/>
      <c r="OY382"/>
      <c r="OZ382"/>
      <c r="PA382"/>
      <c r="PB382"/>
      <c r="PC382"/>
      <c r="PD382"/>
      <c r="PE382"/>
      <c r="PF382"/>
      <c r="PG382"/>
      <c r="PH382"/>
      <c r="PI382"/>
      <c r="PJ382"/>
      <c r="PK382"/>
      <c r="PL382"/>
      <c r="PM382"/>
      <c r="PN382"/>
      <c r="PO382"/>
      <c r="PP382"/>
      <c r="PQ382"/>
      <c r="PR382"/>
      <c r="PS382"/>
      <c r="PT382"/>
      <c r="PU382"/>
      <c r="PV382"/>
      <c r="PW382"/>
      <c r="PX382"/>
      <c r="PY382"/>
      <c r="PZ382"/>
      <c r="QA382"/>
      <c r="QB382"/>
      <c r="QC382"/>
      <c r="QD382"/>
      <c r="QE382"/>
      <c r="QF382"/>
      <c r="QG382"/>
      <c r="QH382"/>
      <c r="QI382"/>
      <c r="QJ382"/>
      <c r="QK382"/>
      <c r="QL382"/>
      <c r="QM382"/>
      <c r="QN382"/>
      <c r="QO382"/>
      <c r="QP382"/>
      <c r="QQ382"/>
      <c r="QR382"/>
      <c r="QS382"/>
      <c r="QT382"/>
      <c r="QU382"/>
      <c r="QV382"/>
      <c r="QW382"/>
      <c r="QX382"/>
      <c r="QY382"/>
      <c r="QZ382"/>
      <c r="RA382"/>
      <c r="RB382"/>
      <c r="RC382"/>
      <c r="RD382"/>
      <c r="RE382"/>
      <c r="RF382"/>
      <c r="RG382"/>
      <c r="RH382"/>
      <c r="RI382"/>
      <c r="RJ382"/>
      <c r="RK382"/>
      <c r="RL382"/>
      <c r="RM382"/>
      <c r="RN382"/>
      <c r="RO382"/>
      <c r="RP382"/>
      <c r="RQ382"/>
      <c r="RR382"/>
      <c r="RS382"/>
      <c r="RT382"/>
      <c r="RU382"/>
      <c r="RV382"/>
      <c r="RW382"/>
      <c r="RX382"/>
      <c r="RY382"/>
      <c r="RZ382"/>
      <c r="SA382"/>
      <c r="SB382"/>
      <c r="SC382"/>
      <c r="SD382"/>
      <c r="SE382"/>
      <c r="SF382"/>
      <c r="SG382"/>
      <c r="SH382"/>
      <c r="SI382"/>
      <c r="SJ382"/>
      <c r="SK382"/>
      <c r="SL382"/>
      <c r="SM382"/>
      <c r="SN382"/>
      <c r="SO382"/>
      <c r="SP382"/>
      <c r="SQ382"/>
      <c r="SR382"/>
      <c r="SS382"/>
      <c r="ST382"/>
      <c r="SU382"/>
      <c r="SV382"/>
      <c r="SW382"/>
      <c r="SX382"/>
      <c r="SY382"/>
      <c r="SZ382"/>
      <c r="TA382"/>
      <c r="TB382"/>
      <c r="TC382"/>
      <c r="TD382"/>
      <c r="TE382"/>
      <c r="TF382"/>
      <c r="TG382"/>
      <c r="TH382"/>
      <c r="TI382"/>
      <c r="TJ382"/>
      <c r="TK382"/>
      <c r="TL382"/>
      <c r="TM382"/>
      <c r="TN382"/>
      <c r="TO382"/>
      <c r="TP382"/>
      <c r="TQ382"/>
      <c r="TR382"/>
      <c r="TS382"/>
      <c r="TT382"/>
      <c r="TU382"/>
      <c r="TV382"/>
      <c r="TW382"/>
      <c r="TX382"/>
      <c r="TY382"/>
      <c r="TZ382"/>
      <c r="UA382"/>
      <c r="UB382"/>
      <c r="UC382"/>
      <c r="UD382"/>
      <c r="UE382"/>
      <c r="UF382"/>
      <c r="UG382"/>
      <c r="UH382"/>
      <c r="UI382"/>
      <c r="UJ382"/>
      <c r="UK382"/>
      <c r="UL382"/>
      <c r="UM382"/>
      <c r="UN382"/>
      <c r="UO382"/>
      <c r="UP382"/>
      <c r="UQ382"/>
      <c r="UR382"/>
      <c r="US382"/>
      <c r="UT382"/>
      <c r="UU382"/>
      <c r="UV382"/>
      <c r="UW382"/>
      <c r="UX382"/>
      <c r="UY382"/>
      <c r="UZ382"/>
      <c r="VA382"/>
      <c r="VB382"/>
      <c r="VC382"/>
      <c r="VD382"/>
      <c r="VE382"/>
      <c r="VF382"/>
      <c r="VG382"/>
      <c r="VH382"/>
      <c r="VI382"/>
      <c r="VJ382"/>
      <c r="VK382"/>
      <c r="VL382"/>
      <c r="VM382"/>
      <c r="VN382"/>
      <c r="VO382"/>
      <c r="VP382"/>
      <c r="VQ382"/>
      <c r="VR382"/>
      <c r="VS382"/>
      <c r="VT382"/>
      <c r="VU382"/>
      <c r="VV382"/>
      <c r="VW382"/>
      <c r="VX382"/>
      <c r="VY382"/>
      <c r="VZ382"/>
      <c r="WA382"/>
      <c r="WB382"/>
      <c r="WC382"/>
      <c r="WD382"/>
      <c r="WE382"/>
      <c r="WF382"/>
      <c r="WG382"/>
      <c r="WH382"/>
      <c r="WI382"/>
      <c r="WJ382"/>
      <c r="WK382"/>
      <c r="WL382"/>
      <c r="WM382"/>
      <c r="WN382"/>
      <c r="WO382"/>
      <c r="WP382"/>
      <c r="WQ382"/>
      <c r="WR382"/>
      <c r="WS382"/>
      <c r="WT382"/>
      <c r="WU382"/>
      <c r="WV382"/>
      <c r="WW382"/>
      <c r="WX382"/>
      <c r="WY382"/>
      <c r="WZ382"/>
      <c r="XA382"/>
      <c r="XB382"/>
      <c r="XC382"/>
      <c r="XD382"/>
      <c r="XE382"/>
      <c r="XF382"/>
      <c r="XG382"/>
      <c r="XH382"/>
      <c r="XI382"/>
      <c r="XJ382"/>
      <c r="XK382"/>
      <c r="XL382"/>
      <c r="XM382"/>
      <c r="XN382"/>
      <c r="XO382"/>
      <c r="XP382"/>
      <c r="XQ382"/>
      <c r="XR382"/>
      <c r="XS382"/>
      <c r="XT382"/>
      <c r="XU382"/>
      <c r="XV382"/>
      <c r="XW382"/>
      <c r="XX382"/>
      <c r="XY382"/>
      <c r="XZ382"/>
      <c r="YA382"/>
      <c r="YB382"/>
      <c r="YC382"/>
      <c r="YD382"/>
      <c r="YE382"/>
      <c r="YF382"/>
      <c r="YG382"/>
      <c r="YH382"/>
      <c r="YI382"/>
      <c r="YJ382"/>
      <c r="YK382"/>
      <c r="YL382"/>
      <c r="YM382"/>
      <c r="YN382"/>
      <c r="YO382"/>
      <c r="YP382"/>
      <c r="YQ382"/>
      <c r="YR382"/>
      <c r="YS382"/>
      <c r="YT382"/>
      <c r="YU382"/>
      <c r="YV382"/>
      <c r="YW382"/>
      <c r="YX382"/>
      <c r="YY382"/>
      <c r="YZ382"/>
      <c r="ZA382"/>
      <c r="ZB382"/>
      <c r="ZC382"/>
      <c r="ZD382"/>
      <c r="ZE382"/>
      <c r="ZF382"/>
      <c r="ZG382"/>
      <c r="ZH382"/>
      <c r="ZI382"/>
      <c r="ZJ382"/>
      <c r="ZK382"/>
      <c r="ZL382"/>
      <c r="ZM382"/>
      <c r="ZN382"/>
      <c r="ZO382"/>
      <c r="ZP382"/>
      <c r="ZQ382"/>
      <c r="ZR382"/>
      <c r="ZS382"/>
      <c r="ZT382"/>
      <c r="ZU382"/>
      <c r="ZV382"/>
      <c r="ZW382"/>
      <c r="ZX382"/>
      <c r="ZY382"/>
      <c r="ZZ382" s="52"/>
      <c r="AAA382" s="192" t="s">
        <v>0</v>
      </c>
      <c r="AAD382" s="90"/>
      <c r="AAE382" s="519">
        <f t="shared" si="307"/>
        <v>0</v>
      </c>
      <c r="AAF382" s="90"/>
      <c r="AAG382" s="71"/>
      <c r="AAH382" s="73">
        <f>IF(AAE382=0,,S.Notice.LastHearingDate)</f>
        <v>0</v>
      </c>
      <c r="AAI382" s="60"/>
      <c r="AAJ382" s="56"/>
      <c r="AAK382" s="254" t="str">
        <f>IF(S.EQC.FacHearing="N","No EQC facilitated hearing","Identify EQC facilitaed hearing, coordinate with commissioner")</f>
        <v>No EQC facilitated hearing</v>
      </c>
      <c r="AAL382" s="90"/>
    </row>
    <row r="383" spans="1:714" s="23" customFormat="1" ht="15" customHeight="1">
      <c r="A383" s="171"/>
      <c r="B383" s="717" t="str">
        <f t="shared" si="308"/>
        <v>No EQC facilitated hearing</v>
      </c>
      <c r="C383" s="376" t="s">
        <v>0</v>
      </c>
      <c r="D383" s="380"/>
      <c r="E383"/>
      <c r="F383" s="457">
        <f ca="1">IF(YEAR(H383)&gt;2000,NETWORKDAYS(TODAY(),H383,S.DDL_DEQClosed),0)</f>
        <v>0</v>
      </c>
      <c r="G383"/>
      <c r="H383" s="343">
        <f t="shared" si="309"/>
        <v>0</v>
      </c>
      <c r="I383" s="244"/>
      <c r="J383" s="194"/>
      <c r="K383" s="49"/>
      <c r="L383" s="49"/>
      <c r="M383" s="49"/>
      <c r="N383" s="49"/>
      <c r="O383" s="49"/>
      <c r="P383" s="49"/>
      <c r="Q383" s="49"/>
      <c r="R383" s="49"/>
      <c r="S383" s="49"/>
      <c r="T383" s="49"/>
      <c r="U383" s="49"/>
      <c r="V383" s="49"/>
      <c r="W383" s="49"/>
      <c r="X383" s="49"/>
      <c r="Y383" s="49"/>
      <c r="Z383" s="49"/>
      <c r="AA383" s="49"/>
      <c r="AB383" s="49"/>
      <c r="AC383" s="49"/>
      <c r="AD383" s="49"/>
      <c r="AE383" s="49"/>
      <c r="AF383" s="49"/>
      <c r="AG383" s="49"/>
      <c r="AH383" s="49"/>
      <c r="AI383" s="49"/>
      <c r="AJ383" s="49"/>
      <c r="AK383" s="49"/>
      <c r="AL383" s="49"/>
      <c r="AM383" s="49"/>
      <c r="AN383" s="49"/>
      <c r="AO383" s="49"/>
      <c r="AP383" s="49"/>
      <c r="AQ383" s="49"/>
      <c r="AR383" s="49"/>
      <c r="AS383" s="49"/>
      <c r="AT383" s="49"/>
      <c r="AU383" s="49"/>
      <c r="AV383" s="49"/>
      <c r="AW383" s="49"/>
      <c r="AX383" s="49"/>
      <c r="AY383" s="49"/>
      <c r="AZ383" s="49"/>
      <c r="BA383" s="49"/>
      <c r="BB383" s="49"/>
      <c r="BC383" s="49"/>
      <c r="BD383" s="49"/>
      <c r="BE383" s="49"/>
      <c r="BF383" s="49"/>
      <c r="BG383" s="49"/>
      <c r="BH383" s="49"/>
      <c r="BI383" s="49"/>
      <c r="BJ383" s="49"/>
      <c r="BK383" s="49"/>
      <c r="BL383" s="49"/>
      <c r="BM383" s="49"/>
      <c r="BN383" s="49"/>
      <c r="BO383" s="49"/>
      <c r="BP383" s="49"/>
      <c r="BQ383" s="49"/>
      <c r="BR383" s="49"/>
      <c r="BS383" s="49"/>
      <c r="BT383" s="49"/>
      <c r="BU383" s="49"/>
      <c r="BV383" s="49"/>
      <c r="BW383" s="49"/>
      <c r="BX383" s="49"/>
      <c r="BY383" s="49"/>
      <c r="BZ383" s="49"/>
      <c r="CA383" s="49"/>
      <c r="CB383" s="49"/>
      <c r="CC383" s="49"/>
      <c r="CD383" s="49"/>
      <c r="CE383" s="49"/>
      <c r="CF383" s="49"/>
      <c r="CG383" s="49"/>
      <c r="CH383" s="49"/>
      <c r="CI383" s="49"/>
      <c r="CJ383" s="49"/>
      <c r="CK383" s="49"/>
      <c r="CL383" s="49"/>
      <c r="CM383" s="49"/>
      <c r="CN383" s="49"/>
      <c r="CO383" s="49"/>
      <c r="CP383" s="49"/>
      <c r="CQ383" s="49"/>
      <c r="CR383" s="49"/>
      <c r="CS383" s="49"/>
      <c r="CT383" s="49"/>
      <c r="CU383" s="49"/>
      <c r="CV383" s="49"/>
      <c r="CW383" s="49"/>
      <c r="CX383" s="49"/>
      <c r="CY383" s="49"/>
      <c r="CZ383" s="49"/>
      <c r="DA383" s="49"/>
      <c r="DB383" s="49"/>
      <c r="DC383" s="49"/>
      <c r="DD383" s="49"/>
      <c r="DE383" s="49"/>
      <c r="DF383" s="49"/>
      <c r="DG383" s="49"/>
      <c r="DH383" s="49"/>
      <c r="DI383" s="49"/>
      <c r="DJ383" s="49"/>
      <c r="DK383" s="49"/>
      <c r="DL383" s="49"/>
      <c r="DM383" s="49"/>
      <c r="DN383" s="49"/>
      <c r="DO383" s="49"/>
      <c r="DP383" s="49"/>
      <c r="DQ383"/>
      <c r="DR383"/>
      <c r="DS383"/>
      <c r="DT383"/>
      <c r="DU383"/>
      <c r="DV383"/>
      <c r="DW383"/>
      <c r="DX383"/>
      <c r="DY383"/>
      <c r="DZ383"/>
      <c r="EA383"/>
      <c r="EB383"/>
      <c r="EC383"/>
      <c r="ED383"/>
      <c r="EE383"/>
      <c r="EF383"/>
      <c r="EG383"/>
      <c r="EH383"/>
      <c r="EI383"/>
      <c r="EJ383"/>
      <c r="EK383"/>
      <c r="EL383"/>
      <c r="EM383"/>
      <c r="EN383"/>
      <c r="EO383"/>
      <c r="EP383"/>
      <c r="EQ383"/>
      <c r="ER383"/>
      <c r="ES383"/>
      <c r="ET383"/>
      <c r="EU383"/>
      <c r="EV383"/>
      <c r="EW383"/>
      <c r="EX383"/>
      <c r="EY383"/>
      <c r="EZ383"/>
      <c r="FA383"/>
      <c r="FB383"/>
      <c r="FC383"/>
      <c r="FD383"/>
      <c r="FE383"/>
      <c r="FF383"/>
      <c r="FG383"/>
      <c r="FH383"/>
      <c r="FI383"/>
      <c r="FJ383"/>
      <c r="FK383"/>
      <c r="FL383"/>
      <c r="FM383"/>
      <c r="FN383"/>
      <c r="FO383"/>
      <c r="FP383"/>
      <c r="FQ383"/>
      <c r="FR383"/>
      <c r="FS383"/>
      <c r="FT383"/>
      <c r="FU383"/>
      <c r="FV383"/>
      <c r="FW383"/>
      <c r="FX383"/>
      <c r="FY383"/>
      <c r="FZ383"/>
      <c r="GA383"/>
      <c r="GB383"/>
      <c r="GC383"/>
      <c r="GD383"/>
      <c r="GE383"/>
      <c r="GF383"/>
      <c r="GG383"/>
      <c r="GH383"/>
      <c r="GI383"/>
      <c r="GJ383"/>
      <c r="GK383"/>
      <c r="GL383"/>
      <c r="GM383"/>
      <c r="GN383"/>
      <c r="GO383"/>
      <c r="GP383"/>
      <c r="GQ383"/>
      <c r="GR383"/>
      <c r="GS383"/>
      <c r="GT383"/>
      <c r="GU383"/>
      <c r="GV383"/>
      <c r="GW383"/>
      <c r="GX383"/>
      <c r="GY383"/>
      <c r="GZ383"/>
      <c r="HA383"/>
      <c r="HB383"/>
      <c r="HC383"/>
      <c r="HD383"/>
      <c r="HE383"/>
      <c r="HF383"/>
      <c r="HG383"/>
      <c r="HH383"/>
      <c r="HI383"/>
      <c r="HJ383"/>
      <c r="HK383"/>
      <c r="HL383"/>
      <c r="HM383"/>
      <c r="HN383"/>
      <c r="HO383"/>
      <c r="HP383"/>
      <c r="HQ383"/>
      <c r="HR383"/>
      <c r="HS383"/>
      <c r="HT383"/>
      <c r="HU383"/>
      <c r="HV383"/>
      <c r="HW383"/>
      <c r="HX383"/>
      <c r="HY383"/>
      <c r="HZ383"/>
      <c r="IA383"/>
      <c r="IB383"/>
      <c r="IC383"/>
      <c r="ID383"/>
      <c r="IE383"/>
      <c r="IF383"/>
      <c r="IG383"/>
      <c r="IH383"/>
      <c r="II383"/>
      <c r="IJ383"/>
      <c r="IK383"/>
      <c r="IL383"/>
      <c r="IM383"/>
      <c r="IN383"/>
      <c r="IO383"/>
      <c r="IP383"/>
      <c r="IQ383"/>
      <c r="IR383"/>
      <c r="IS383"/>
      <c r="IT383"/>
      <c r="IU383"/>
      <c r="IV383"/>
      <c r="IW383"/>
      <c r="IX383"/>
      <c r="IY383"/>
      <c r="IZ383"/>
      <c r="JA383"/>
      <c r="JB383"/>
      <c r="JC383"/>
      <c r="JD383"/>
      <c r="JE383"/>
      <c r="JF383"/>
      <c r="JG383"/>
      <c r="JH383"/>
      <c r="JI383"/>
      <c r="JJ383"/>
      <c r="JK383"/>
      <c r="JL383"/>
      <c r="JM383"/>
      <c r="JN383"/>
      <c r="JO383"/>
      <c r="JP383"/>
      <c r="JQ383"/>
      <c r="JR383"/>
      <c r="JS383"/>
      <c r="JT383"/>
      <c r="JU383"/>
      <c r="JV383"/>
      <c r="JW383"/>
      <c r="JX383"/>
      <c r="JY383"/>
      <c r="JZ383"/>
      <c r="KA383"/>
      <c r="KB383"/>
      <c r="KC383"/>
      <c r="KD383"/>
      <c r="KE383"/>
      <c r="KF383"/>
      <c r="KG383"/>
      <c r="KH383"/>
      <c r="KI383"/>
      <c r="KJ383"/>
      <c r="KK383"/>
      <c r="KL383"/>
      <c r="KM383"/>
      <c r="KN383"/>
      <c r="KO383"/>
      <c r="KP383"/>
      <c r="KQ383"/>
      <c r="KR383"/>
      <c r="KS383"/>
      <c r="KT383"/>
      <c r="KU383"/>
      <c r="KV383"/>
      <c r="KW383"/>
      <c r="KX383"/>
      <c r="KY383"/>
      <c r="KZ383"/>
      <c r="LA383"/>
      <c r="LB383"/>
      <c r="LC383"/>
      <c r="LD383"/>
      <c r="LE383"/>
      <c r="LF383"/>
      <c r="LG383"/>
      <c r="LH383"/>
      <c r="LI383"/>
      <c r="LJ383"/>
      <c r="LK383"/>
      <c r="LL383"/>
      <c r="LM383"/>
      <c r="LN383"/>
      <c r="LO383"/>
      <c r="LP383"/>
      <c r="LQ383"/>
      <c r="LR383"/>
      <c r="LS383"/>
      <c r="LT383"/>
      <c r="LU383"/>
      <c r="LV383"/>
      <c r="LW383"/>
      <c r="LX383"/>
      <c r="LY383"/>
      <c r="LZ383"/>
      <c r="MA383"/>
      <c r="MB383"/>
      <c r="MC383"/>
      <c r="MD383"/>
      <c r="ME383"/>
      <c r="MF383"/>
      <c r="MG383"/>
      <c r="MH383"/>
      <c r="MI383"/>
      <c r="MJ383"/>
      <c r="MK383"/>
      <c r="ML383"/>
      <c r="MM383"/>
      <c r="MN383"/>
      <c r="MO383"/>
      <c r="MP383"/>
      <c r="MQ383"/>
      <c r="MR383"/>
      <c r="MS383"/>
      <c r="MT383"/>
      <c r="MU383"/>
      <c r="MV383"/>
      <c r="MW383"/>
      <c r="MX383"/>
      <c r="MY383"/>
      <c r="MZ383"/>
      <c r="NA383"/>
      <c r="NB383"/>
      <c r="NC383"/>
      <c r="ND383"/>
      <c r="NE383"/>
      <c r="NF383"/>
      <c r="NG383"/>
      <c r="NH383"/>
      <c r="NI383"/>
      <c r="NJ383"/>
      <c r="NK383"/>
      <c r="NL383"/>
      <c r="NM383"/>
      <c r="NN383"/>
      <c r="NO383"/>
      <c r="NP383"/>
      <c r="NQ383"/>
      <c r="NR383"/>
      <c r="NS383"/>
      <c r="NT383"/>
      <c r="NU383"/>
      <c r="NV383"/>
      <c r="NW383"/>
      <c r="NX383"/>
      <c r="NY383"/>
      <c r="NZ383"/>
      <c r="OA383"/>
      <c r="OB383"/>
      <c r="OC383"/>
      <c r="OD383"/>
      <c r="OE383"/>
      <c r="OF383"/>
      <c r="OG383"/>
      <c r="OH383"/>
      <c r="OI383"/>
      <c r="OJ383"/>
      <c r="OK383"/>
      <c r="OL383"/>
      <c r="OM383"/>
      <c r="ON383"/>
      <c r="OO383"/>
      <c r="OP383"/>
      <c r="OQ383"/>
      <c r="OR383"/>
      <c r="OS383"/>
      <c r="OT383"/>
      <c r="OU383"/>
      <c r="OV383"/>
      <c r="OW383"/>
      <c r="OX383"/>
      <c r="OY383"/>
      <c r="OZ383"/>
      <c r="PA383"/>
      <c r="PB383"/>
      <c r="PC383"/>
      <c r="PD383"/>
      <c r="PE383"/>
      <c r="PF383"/>
      <c r="PG383"/>
      <c r="PH383"/>
      <c r="PI383"/>
      <c r="PJ383"/>
      <c r="PK383"/>
      <c r="PL383"/>
      <c r="PM383"/>
      <c r="PN383"/>
      <c r="PO383"/>
      <c r="PP383"/>
      <c r="PQ383"/>
      <c r="PR383"/>
      <c r="PS383"/>
      <c r="PT383"/>
      <c r="PU383"/>
      <c r="PV383"/>
      <c r="PW383"/>
      <c r="PX383"/>
      <c r="PY383"/>
      <c r="PZ383"/>
      <c r="QA383"/>
      <c r="QB383"/>
      <c r="QC383"/>
      <c r="QD383"/>
      <c r="QE383"/>
      <c r="QF383"/>
      <c r="QG383"/>
      <c r="QH383"/>
      <c r="QI383"/>
      <c r="QJ383"/>
      <c r="QK383"/>
      <c r="QL383"/>
      <c r="QM383"/>
      <c r="QN383"/>
      <c r="QO383"/>
      <c r="QP383"/>
      <c r="QQ383"/>
      <c r="QR383"/>
      <c r="QS383"/>
      <c r="QT383"/>
      <c r="QU383"/>
      <c r="QV383"/>
      <c r="QW383"/>
      <c r="QX383"/>
      <c r="QY383"/>
      <c r="QZ383"/>
      <c r="RA383"/>
      <c r="RB383"/>
      <c r="RC383"/>
      <c r="RD383"/>
      <c r="RE383"/>
      <c r="RF383"/>
      <c r="RG383"/>
      <c r="RH383"/>
      <c r="RI383"/>
      <c r="RJ383"/>
      <c r="RK383"/>
      <c r="RL383"/>
      <c r="RM383"/>
      <c r="RN383"/>
      <c r="RO383"/>
      <c r="RP383"/>
      <c r="RQ383"/>
      <c r="RR383"/>
      <c r="RS383"/>
      <c r="RT383"/>
      <c r="RU383"/>
      <c r="RV383"/>
      <c r="RW383"/>
      <c r="RX383"/>
      <c r="RY383"/>
      <c r="RZ383"/>
      <c r="SA383"/>
      <c r="SB383"/>
      <c r="SC383"/>
      <c r="SD383"/>
      <c r="SE383"/>
      <c r="SF383"/>
      <c r="SG383"/>
      <c r="SH383"/>
      <c r="SI383"/>
      <c r="SJ383"/>
      <c r="SK383"/>
      <c r="SL383"/>
      <c r="SM383"/>
      <c r="SN383"/>
      <c r="SO383"/>
      <c r="SP383"/>
      <c r="SQ383"/>
      <c r="SR383"/>
      <c r="SS383"/>
      <c r="ST383"/>
      <c r="SU383"/>
      <c r="SV383"/>
      <c r="SW383"/>
      <c r="SX383"/>
      <c r="SY383"/>
      <c r="SZ383"/>
      <c r="TA383"/>
      <c r="TB383"/>
      <c r="TC383"/>
      <c r="TD383"/>
      <c r="TE383"/>
      <c r="TF383"/>
      <c r="TG383"/>
      <c r="TH383"/>
      <c r="TI383"/>
      <c r="TJ383"/>
      <c r="TK383"/>
      <c r="TL383"/>
      <c r="TM383"/>
      <c r="TN383"/>
      <c r="TO383"/>
      <c r="TP383"/>
      <c r="TQ383"/>
      <c r="TR383"/>
      <c r="TS383"/>
      <c r="TT383"/>
      <c r="TU383"/>
      <c r="TV383"/>
      <c r="TW383"/>
      <c r="TX383"/>
      <c r="TY383"/>
      <c r="TZ383"/>
      <c r="UA383"/>
      <c r="UB383"/>
      <c r="UC383"/>
      <c r="UD383"/>
      <c r="UE383"/>
      <c r="UF383"/>
      <c r="UG383"/>
      <c r="UH383"/>
      <c r="UI383"/>
      <c r="UJ383"/>
      <c r="UK383"/>
      <c r="UL383"/>
      <c r="UM383"/>
      <c r="UN383"/>
      <c r="UO383"/>
      <c r="UP383"/>
      <c r="UQ383"/>
      <c r="UR383"/>
      <c r="US383"/>
      <c r="UT383"/>
      <c r="UU383"/>
      <c r="UV383"/>
      <c r="UW383"/>
      <c r="UX383"/>
      <c r="UY383"/>
      <c r="UZ383"/>
      <c r="VA383"/>
      <c r="VB383"/>
      <c r="VC383"/>
      <c r="VD383"/>
      <c r="VE383"/>
      <c r="VF383"/>
      <c r="VG383"/>
      <c r="VH383"/>
      <c r="VI383"/>
      <c r="VJ383"/>
      <c r="VK383"/>
      <c r="VL383"/>
      <c r="VM383"/>
      <c r="VN383"/>
      <c r="VO383"/>
      <c r="VP383"/>
      <c r="VQ383"/>
      <c r="VR383"/>
      <c r="VS383"/>
      <c r="VT383"/>
      <c r="VU383"/>
      <c r="VV383"/>
      <c r="VW383"/>
      <c r="VX383"/>
      <c r="VY383"/>
      <c r="VZ383"/>
      <c r="WA383"/>
      <c r="WB383"/>
      <c r="WC383"/>
      <c r="WD383"/>
      <c r="WE383"/>
      <c r="WF383"/>
      <c r="WG383"/>
      <c r="WH383"/>
      <c r="WI383"/>
      <c r="WJ383"/>
      <c r="WK383"/>
      <c r="WL383"/>
      <c r="WM383"/>
      <c r="WN383"/>
      <c r="WO383"/>
      <c r="WP383"/>
      <c r="WQ383"/>
      <c r="WR383"/>
      <c r="WS383"/>
      <c r="WT383"/>
      <c r="WU383"/>
      <c r="WV383"/>
      <c r="WW383"/>
      <c r="WX383"/>
      <c r="WY383"/>
      <c r="WZ383"/>
      <c r="XA383"/>
      <c r="XB383"/>
      <c r="XC383"/>
      <c r="XD383"/>
      <c r="XE383"/>
      <c r="XF383"/>
      <c r="XG383"/>
      <c r="XH383"/>
      <c r="XI383"/>
      <c r="XJ383"/>
      <c r="XK383"/>
      <c r="XL383"/>
      <c r="XM383"/>
      <c r="XN383"/>
      <c r="XO383"/>
      <c r="XP383"/>
      <c r="XQ383"/>
      <c r="XR383"/>
      <c r="XS383"/>
      <c r="XT383"/>
      <c r="XU383"/>
      <c r="XV383"/>
      <c r="XW383"/>
      <c r="XX383"/>
      <c r="XY383"/>
      <c r="XZ383"/>
      <c r="YA383"/>
      <c r="YB383"/>
      <c r="YC383"/>
      <c r="YD383"/>
      <c r="YE383"/>
      <c r="YF383"/>
      <c r="YG383"/>
      <c r="YH383"/>
      <c r="YI383"/>
      <c r="YJ383"/>
      <c r="YK383"/>
      <c r="YL383"/>
      <c r="YM383"/>
      <c r="YN383"/>
      <c r="YO383"/>
      <c r="YP383"/>
      <c r="YQ383"/>
      <c r="YR383"/>
      <c r="YS383"/>
      <c r="YT383"/>
      <c r="YU383"/>
      <c r="YV383"/>
      <c r="YW383"/>
      <c r="YX383"/>
      <c r="YY383"/>
      <c r="YZ383"/>
      <c r="ZA383"/>
      <c r="ZB383"/>
      <c r="ZC383"/>
      <c r="ZD383"/>
      <c r="ZE383"/>
      <c r="ZF383"/>
      <c r="ZG383"/>
      <c r="ZH383"/>
      <c r="ZI383"/>
      <c r="ZJ383"/>
      <c r="ZK383"/>
      <c r="ZL383"/>
      <c r="ZM383"/>
      <c r="ZN383"/>
      <c r="ZO383"/>
      <c r="ZP383"/>
      <c r="ZQ383"/>
      <c r="ZR383"/>
      <c r="ZS383"/>
      <c r="ZT383"/>
      <c r="ZU383"/>
      <c r="ZV383"/>
      <c r="ZW383"/>
      <c r="ZX383"/>
      <c r="ZY383"/>
      <c r="ZZ383" s="52"/>
      <c r="AAA383" s="192" t="s">
        <v>0</v>
      </c>
      <c r="AAD383" s="90"/>
      <c r="AAE383" s="519">
        <f t="shared" si="307"/>
        <v>0</v>
      </c>
      <c r="AAF383" s="90"/>
      <c r="AAG383" s="71"/>
      <c r="AAH383" s="73">
        <f>IF(AAE383=0,,S.Notice.LastHearingDate)</f>
        <v>0</v>
      </c>
      <c r="AAI383" s="60"/>
      <c r="AAJ383" s="56"/>
      <c r="AAK383" s="254" t="str">
        <f>IF(S.EQC.FacHearing="N","No EQC facilitated hearing","Identify EQC facilitaed hearing, coordinate with commissioner")</f>
        <v>No EQC facilitated hearing</v>
      </c>
      <c r="AAL383" s="90"/>
    </row>
    <row r="384" spans="1:714" s="23" customFormat="1" ht="15" customHeight="1">
      <c r="A384" s="171"/>
      <c r="B384" s="717" t="str">
        <f t="shared" si="308"/>
        <v>No EQC facilitated hearing</v>
      </c>
      <c r="C384" s="376" t="s">
        <v>0</v>
      </c>
      <c r="D384" s="380"/>
      <c r="E384"/>
      <c r="F384" s="457">
        <f ca="1">IF(YEAR(H384)&gt;2000,NETWORKDAYS(TODAY(),H384,S.DDL_DEQClosed),0)</f>
        <v>0</v>
      </c>
      <c r="G384"/>
      <c r="H384" s="343">
        <f t="shared" si="309"/>
        <v>0</v>
      </c>
      <c r="I384" s="244"/>
      <c r="J384" s="194"/>
      <c r="K384" s="49"/>
      <c r="L384" s="49"/>
      <c r="M384" s="49"/>
      <c r="N384" s="49"/>
      <c r="O384" s="49"/>
      <c r="P384" s="49"/>
      <c r="Q384" s="49"/>
      <c r="R384" s="49"/>
      <c r="S384" s="49"/>
      <c r="T384" s="49"/>
      <c r="U384" s="49"/>
      <c r="V384" s="49"/>
      <c r="W384" s="49"/>
      <c r="X384" s="49"/>
      <c r="Y384" s="49"/>
      <c r="Z384" s="49"/>
      <c r="AA384" s="49"/>
      <c r="AB384" s="49"/>
      <c r="AC384" s="49"/>
      <c r="AD384" s="49"/>
      <c r="AE384" s="49"/>
      <c r="AF384" s="49"/>
      <c r="AG384" s="49"/>
      <c r="AH384" s="49"/>
      <c r="AI384" s="49"/>
      <c r="AJ384" s="49"/>
      <c r="AK384" s="49"/>
      <c r="AL384" s="49"/>
      <c r="AM384" s="49"/>
      <c r="AN384" s="49"/>
      <c r="AO384" s="49"/>
      <c r="AP384" s="49"/>
      <c r="AQ384" s="49"/>
      <c r="AR384" s="49"/>
      <c r="AS384" s="49"/>
      <c r="AT384" s="49"/>
      <c r="AU384" s="49"/>
      <c r="AV384" s="49"/>
      <c r="AW384" s="49"/>
      <c r="AX384" s="49"/>
      <c r="AY384" s="49"/>
      <c r="AZ384" s="49"/>
      <c r="BA384" s="49"/>
      <c r="BB384" s="49"/>
      <c r="BC384" s="49"/>
      <c r="BD384" s="49"/>
      <c r="BE384" s="49"/>
      <c r="BF384" s="49"/>
      <c r="BG384" s="49"/>
      <c r="BH384" s="49"/>
      <c r="BI384" s="49"/>
      <c r="BJ384" s="49"/>
      <c r="BK384" s="49"/>
      <c r="BL384" s="49"/>
      <c r="BM384" s="49"/>
      <c r="BN384" s="49"/>
      <c r="BO384" s="49"/>
      <c r="BP384" s="49"/>
      <c r="BQ384" s="49"/>
      <c r="BR384" s="49"/>
      <c r="BS384" s="49"/>
      <c r="BT384" s="49"/>
      <c r="BU384" s="49"/>
      <c r="BV384" s="49"/>
      <c r="BW384" s="49"/>
      <c r="BX384" s="49"/>
      <c r="BY384" s="49"/>
      <c r="BZ384" s="49"/>
      <c r="CA384" s="49"/>
      <c r="CB384" s="49"/>
      <c r="CC384" s="49"/>
      <c r="CD384" s="49"/>
      <c r="CE384" s="49"/>
      <c r="CF384" s="49"/>
      <c r="CG384" s="49"/>
      <c r="CH384" s="49"/>
      <c r="CI384" s="49"/>
      <c r="CJ384" s="49"/>
      <c r="CK384" s="49"/>
      <c r="CL384" s="49"/>
      <c r="CM384" s="49"/>
      <c r="CN384" s="49"/>
      <c r="CO384" s="49"/>
      <c r="CP384" s="49"/>
      <c r="CQ384" s="49"/>
      <c r="CR384" s="49"/>
      <c r="CS384" s="49"/>
      <c r="CT384" s="49"/>
      <c r="CU384" s="49"/>
      <c r="CV384" s="49"/>
      <c r="CW384" s="49"/>
      <c r="CX384" s="49"/>
      <c r="CY384" s="49"/>
      <c r="CZ384" s="49"/>
      <c r="DA384" s="49"/>
      <c r="DB384" s="49"/>
      <c r="DC384" s="49"/>
      <c r="DD384" s="49"/>
      <c r="DE384" s="49"/>
      <c r="DF384" s="49"/>
      <c r="DG384" s="49"/>
      <c r="DH384" s="49"/>
      <c r="DI384" s="49"/>
      <c r="DJ384" s="49"/>
      <c r="DK384" s="49"/>
      <c r="DL384" s="49"/>
      <c r="DM384" s="49"/>
      <c r="DN384" s="49"/>
      <c r="DO384" s="49"/>
      <c r="DP384" s="49"/>
      <c r="DQ384"/>
      <c r="DR384"/>
      <c r="DS384"/>
      <c r="DT384"/>
      <c r="DU384"/>
      <c r="DV384"/>
      <c r="DW384"/>
      <c r="DX384"/>
      <c r="DY384"/>
      <c r="DZ384"/>
      <c r="EA384"/>
      <c r="EB384"/>
      <c r="EC384"/>
      <c r="ED384"/>
      <c r="EE384"/>
      <c r="EF384"/>
      <c r="EG384"/>
      <c r="EH384"/>
      <c r="EI384"/>
      <c r="EJ384"/>
      <c r="EK384"/>
      <c r="EL384"/>
      <c r="EM384"/>
      <c r="EN384"/>
      <c r="EO384"/>
      <c r="EP384"/>
      <c r="EQ384"/>
      <c r="ER384"/>
      <c r="ES384"/>
      <c r="ET384"/>
      <c r="EU384"/>
      <c r="EV384"/>
      <c r="EW384"/>
      <c r="EX384"/>
      <c r="EY384"/>
      <c r="EZ384"/>
      <c r="FA384"/>
      <c r="FB384"/>
      <c r="FC384"/>
      <c r="FD384"/>
      <c r="FE384"/>
      <c r="FF384"/>
      <c r="FG384"/>
      <c r="FH384"/>
      <c r="FI384"/>
      <c r="FJ384"/>
      <c r="FK384"/>
      <c r="FL384"/>
      <c r="FM384"/>
      <c r="FN384"/>
      <c r="FO384"/>
      <c r="FP384"/>
      <c r="FQ384"/>
      <c r="FR384"/>
      <c r="FS384"/>
      <c r="FT384"/>
      <c r="FU384"/>
      <c r="FV384"/>
      <c r="FW384"/>
      <c r="FX384"/>
      <c r="FY384"/>
      <c r="FZ384"/>
      <c r="GA384"/>
      <c r="GB384"/>
      <c r="GC384"/>
      <c r="GD384"/>
      <c r="GE384"/>
      <c r="GF384"/>
      <c r="GG384"/>
      <c r="GH384"/>
      <c r="GI384"/>
      <c r="GJ384"/>
      <c r="GK384"/>
      <c r="GL384"/>
      <c r="GM384"/>
      <c r="GN384"/>
      <c r="GO384"/>
      <c r="GP384"/>
      <c r="GQ384"/>
      <c r="GR384"/>
      <c r="GS384"/>
      <c r="GT384"/>
      <c r="GU384"/>
      <c r="GV384"/>
      <c r="GW384"/>
      <c r="GX384"/>
      <c r="GY384"/>
      <c r="GZ384"/>
      <c r="HA384"/>
      <c r="HB384"/>
      <c r="HC384"/>
      <c r="HD384"/>
      <c r="HE384"/>
      <c r="HF384"/>
      <c r="HG384"/>
      <c r="HH384"/>
      <c r="HI384"/>
      <c r="HJ384"/>
      <c r="HK384"/>
      <c r="HL384"/>
      <c r="HM384"/>
      <c r="HN384"/>
      <c r="HO384"/>
      <c r="HP384"/>
      <c r="HQ384"/>
      <c r="HR384"/>
      <c r="HS384"/>
      <c r="HT384"/>
      <c r="HU384"/>
      <c r="HV384"/>
      <c r="HW384"/>
      <c r="HX384"/>
      <c r="HY384"/>
      <c r="HZ384"/>
      <c r="IA384"/>
      <c r="IB384"/>
      <c r="IC384"/>
      <c r="ID384"/>
      <c r="IE384"/>
      <c r="IF384"/>
      <c r="IG384"/>
      <c r="IH384"/>
      <c r="II384"/>
      <c r="IJ384"/>
      <c r="IK384"/>
      <c r="IL384"/>
      <c r="IM384"/>
      <c r="IN384"/>
      <c r="IO384"/>
      <c r="IP384"/>
      <c r="IQ384"/>
      <c r="IR384"/>
      <c r="IS384"/>
      <c r="IT384"/>
      <c r="IU384"/>
      <c r="IV384"/>
      <c r="IW384"/>
      <c r="IX384"/>
      <c r="IY384"/>
      <c r="IZ384"/>
      <c r="JA384"/>
      <c r="JB384"/>
      <c r="JC384"/>
      <c r="JD384"/>
      <c r="JE384"/>
      <c r="JF384"/>
      <c r="JG384"/>
      <c r="JH384"/>
      <c r="JI384"/>
      <c r="JJ384"/>
      <c r="JK384"/>
      <c r="JL384"/>
      <c r="JM384"/>
      <c r="JN384"/>
      <c r="JO384"/>
      <c r="JP384"/>
      <c r="JQ384"/>
      <c r="JR384"/>
      <c r="JS384"/>
      <c r="JT384"/>
      <c r="JU384"/>
      <c r="JV384"/>
      <c r="JW384"/>
      <c r="JX384"/>
      <c r="JY384"/>
      <c r="JZ384"/>
      <c r="KA384"/>
      <c r="KB384"/>
      <c r="KC384"/>
      <c r="KD384"/>
      <c r="KE384"/>
      <c r="KF384"/>
      <c r="KG384"/>
      <c r="KH384"/>
      <c r="KI384"/>
      <c r="KJ384"/>
      <c r="KK384"/>
      <c r="KL384"/>
      <c r="KM384"/>
      <c r="KN384"/>
      <c r="KO384"/>
      <c r="KP384"/>
      <c r="KQ384"/>
      <c r="KR384"/>
      <c r="KS384"/>
      <c r="KT384"/>
      <c r="KU384"/>
      <c r="KV384"/>
      <c r="KW384"/>
      <c r="KX384"/>
      <c r="KY384"/>
      <c r="KZ384"/>
      <c r="LA384"/>
      <c r="LB384"/>
      <c r="LC384"/>
      <c r="LD384"/>
      <c r="LE384"/>
      <c r="LF384"/>
      <c r="LG384"/>
      <c r="LH384"/>
      <c r="LI384"/>
      <c r="LJ384"/>
      <c r="LK384"/>
      <c r="LL384"/>
      <c r="LM384"/>
      <c r="LN384"/>
      <c r="LO384"/>
      <c r="LP384"/>
      <c r="LQ384"/>
      <c r="LR384"/>
      <c r="LS384"/>
      <c r="LT384"/>
      <c r="LU384"/>
      <c r="LV384"/>
      <c r="LW384"/>
      <c r="LX384"/>
      <c r="LY384"/>
      <c r="LZ384"/>
      <c r="MA384"/>
      <c r="MB384"/>
      <c r="MC384"/>
      <c r="MD384"/>
      <c r="ME384"/>
      <c r="MF384"/>
      <c r="MG384"/>
      <c r="MH384"/>
      <c r="MI384"/>
      <c r="MJ384"/>
      <c r="MK384"/>
      <c r="ML384"/>
      <c r="MM384"/>
      <c r="MN384"/>
      <c r="MO384"/>
      <c r="MP384"/>
      <c r="MQ384"/>
      <c r="MR384"/>
      <c r="MS384"/>
      <c r="MT384"/>
      <c r="MU384"/>
      <c r="MV384"/>
      <c r="MW384"/>
      <c r="MX384"/>
      <c r="MY384"/>
      <c r="MZ384"/>
      <c r="NA384"/>
      <c r="NB384"/>
      <c r="NC384"/>
      <c r="ND384"/>
      <c r="NE384"/>
      <c r="NF384"/>
      <c r="NG384"/>
      <c r="NH384"/>
      <c r="NI384"/>
      <c r="NJ384"/>
      <c r="NK384"/>
      <c r="NL384"/>
      <c r="NM384"/>
      <c r="NN384"/>
      <c r="NO384"/>
      <c r="NP384"/>
      <c r="NQ384"/>
      <c r="NR384"/>
      <c r="NS384"/>
      <c r="NT384"/>
      <c r="NU384"/>
      <c r="NV384"/>
      <c r="NW384"/>
      <c r="NX384"/>
      <c r="NY384"/>
      <c r="NZ384"/>
      <c r="OA384"/>
      <c r="OB384"/>
      <c r="OC384"/>
      <c r="OD384"/>
      <c r="OE384"/>
      <c r="OF384"/>
      <c r="OG384"/>
      <c r="OH384"/>
      <c r="OI384"/>
      <c r="OJ384"/>
      <c r="OK384"/>
      <c r="OL384"/>
      <c r="OM384"/>
      <c r="ON384"/>
      <c r="OO384"/>
      <c r="OP384"/>
      <c r="OQ384"/>
      <c r="OR384"/>
      <c r="OS384"/>
      <c r="OT384"/>
      <c r="OU384"/>
      <c r="OV384"/>
      <c r="OW384"/>
      <c r="OX384"/>
      <c r="OY384"/>
      <c r="OZ384"/>
      <c r="PA384"/>
      <c r="PB384"/>
      <c r="PC384"/>
      <c r="PD384"/>
      <c r="PE384"/>
      <c r="PF384"/>
      <c r="PG384"/>
      <c r="PH384"/>
      <c r="PI384"/>
      <c r="PJ384"/>
      <c r="PK384"/>
      <c r="PL384"/>
      <c r="PM384"/>
      <c r="PN384"/>
      <c r="PO384"/>
      <c r="PP384"/>
      <c r="PQ384"/>
      <c r="PR384"/>
      <c r="PS384"/>
      <c r="PT384"/>
      <c r="PU384"/>
      <c r="PV384"/>
      <c r="PW384"/>
      <c r="PX384"/>
      <c r="PY384"/>
      <c r="PZ384"/>
      <c r="QA384"/>
      <c r="QB384"/>
      <c r="QC384"/>
      <c r="QD384"/>
      <c r="QE384"/>
      <c r="QF384"/>
      <c r="QG384"/>
      <c r="QH384"/>
      <c r="QI384"/>
      <c r="QJ384"/>
      <c r="QK384"/>
      <c r="QL384"/>
      <c r="QM384"/>
      <c r="QN384"/>
      <c r="QO384"/>
      <c r="QP384"/>
      <c r="QQ384"/>
      <c r="QR384"/>
      <c r="QS384"/>
      <c r="QT384"/>
      <c r="QU384"/>
      <c r="QV384"/>
      <c r="QW384"/>
      <c r="QX384"/>
      <c r="QY384"/>
      <c r="QZ384"/>
      <c r="RA384"/>
      <c r="RB384"/>
      <c r="RC384"/>
      <c r="RD384"/>
      <c r="RE384"/>
      <c r="RF384"/>
      <c r="RG384"/>
      <c r="RH384"/>
      <c r="RI384"/>
      <c r="RJ384"/>
      <c r="RK384"/>
      <c r="RL384"/>
      <c r="RM384"/>
      <c r="RN384"/>
      <c r="RO384"/>
      <c r="RP384"/>
      <c r="RQ384"/>
      <c r="RR384"/>
      <c r="RS384"/>
      <c r="RT384"/>
      <c r="RU384"/>
      <c r="RV384"/>
      <c r="RW384"/>
      <c r="RX384"/>
      <c r="RY384"/>
      <c r="RZ384"/>
      <c r="SA384"/>
      <c r="SB384"/>
      <c r="SC384"/>
      <c r="SD384"/>
      <c r="SE384"/>
      <c r="SF384"/>
      <c r="SG384"/>
      <c r="SH384"/>
      <c r="SI384"/>
      <c r="SJ384"/>
      <c r="SK384"/>
      <c r="SL384"/>
      <c r="SM384"/>
      <c r="SN384"/>
      <c r="SO384"/>
      <c r="SP384"/>
      <c r="SQ384"/>
      <c r="SR384"/>
      <c r="SS384"/>
      <c r="ST384"/>
      <c r="SU384"/>
      <c r="SV384"/>
      <c r="SW384"/>
      <c r="SX384"/>
      <c r="SY384"/>
      <c r="SZ384"/>
      <c r="TA384"/>
      <c r="TB384"/>
      <c r="TC384"/>
      <c r="TD384"/>
      <c r="TE384"/>
      <c r="TF384"/>
      <c r="TG384"/>
      <c r="TH384"/>
      <c r="TI384"/>
      <c r="TJ384"/>
      <c r="TK384"/>
      <c r="TL384"/>
      <c r="TM384"/>
      <c r="TN384"/>
      <c r="TO384"/>
      <c r="TP384"/>
      <c r="TQ384"/>
      <c r="TR384"/>
      <c r="TS384"/>
      <c r="TT384"/>
      <c r="TU384"/>
      <c r="TV384"/>
      <c r="TW384"/>
      <c r="TX384"/>
      <c r="TY384"/>
      <c r="TZ384"/>
      <c r="UA384"/>
      <c r="UB384"/>
      <c r="UC384"/>
      <c r="UD384"/>
      <c r="UE384"/>
      <c r="UF384"/>
      <c r="UG384"/>
      <c r="UH384"/>
      <c r="UI384"/>
      <c r="UJ384"/>
      <c r="UK384"/>
      <c r="UL384"/>
      <c r="UM384"/>
      <c r="UN384"/>
      <c r="UO384"/>
      <c r="UP384"/>
      <c r="UQ384"/>
      <c r="UR384"/>
      <c r="US384"/>
      <c r="UT384"/>
      <c r="UU384"/>
      <c r="UV384"/>
      <c r="UW384"/>
      <c r="UX384"/>
      <c r="UY384"/>
      <c r="UZ384"/>
      <c r="VA384"/>
      <c r="VB384"/>
      <c r="VC384"/>
      <c r="VD384"/>
      <c r="VE384"/>
      <c r="VF384"/>
      <c r="VG384"/>
      <c r="VH384"/>
      <c r="VI384"/>
      <c r="VJ384"/>
      <c r="VK384"/>
      <c r="VL384"/>
      <c r="VM384"/>
      <c r="VN384"/>
      <c r="VO384"/>
      <c r="VP384"/>
      <c r="VQ384"/>
      <c r="VR384"/>
      <c r="VS384"/>
      <c r="VT384"/>
      <c r="VU384"/>
      <c r="VV384"/>
      <c r="VW384"/>
      <c r="VX384"/>
      <c r="VY384"/>
      <c r="VZ384"/>
      <c r="WA384"/>
      <c r="WB384"/>
      <c r="WC384"/>
      <c r="WD384"/>
      <c r="WE384"/>
      <c r="WF384"/>
      <c r="WG384"/>
      <c r="WH384"/>
      <c r="WI384"/>
      <c r="WJ384"/>
      <c r="WK384"/>
      <c r="WL384"/>
      <c r="WM384"/>
      <c r="WN384"/>
      <c r="WO384"/>
      <c r="WP384"/>
      <c r="WQ384"/>
      <c r="WR384"/>
      <c r="WS384"/>
      <c r="WT384"/>
      <c r="WU384"/>
      <c r="WV384"/>
      <c r="WW384"/>
      <c r="WX384"/>
      <c r="WY384"/>
      <c r="WZ384"/>
      <c r="XA384"/>
      <c r="XB384"/>
      <c r="XC384"/>
      <c r="XD384"/>
      <c r="XE384"/>
      <c r="XF384"/>
      <c r="XG384"/>
      <c r="XH384"/>
      <c r="XI384"/>
      <c r="XJ384"/>
      <c r="XK384"/>
      <c r="XL384"/>
      <c r="XM384"/>
      <c r="XN384"/>
      <c r="XO384"/>
      <c r="XP384"/>
      <c r="XQ384"/>
      <c r="XR384"/>
      <c r="XS384"/>
      <c r="XT384"/>
      <c r="XU384"/>
      <c r="XV384"/>
      <c r="XW384"/>
      <c r="XX384"/>
      <c r="XY384"/>
      <c r="XZ384"/>
      <c r="YA384"/>
      <c r="YB384"/>
      <c r="YC384"/>
      <c r="YD384"/>
      <c r="YE384"/>
      <c r="YF384"/>
      <c r="YG384"/>
      <c r="YH384"/>
      <c r="YI384"/>
      <c r="YJ384"/>
      <c r="YK384"/>
      <c r="YL384"/>
      <c r="YM384"/>
      <c r="YN384"/>
      <c r="YO384"/>
      <c r="YP384"/>
      <c r="YQ384"/>
      <c r="YR384"/>
      <c r="YS384"/>
      <c r="YT384"/>
      <c r="YU384"/>
      <c r="YV384"/>
      <c r="YW384"/>
      <c r="YX384"/>
      <c r="YY384"/>
      <c r="YZ384"/>
      <c r="ZA384"/>
      <c r="ZB384"/>
      <c r="ZC384"/>
      <c r="ZD384"/>
      <c r="ZE384"/>
      <c r="ZF384"/>
      <c r="ZG384"/>
      <c r="ZH384"/>
      <c r="ZI384"/>
      <c r="ZJ384"/>
      <c r="ZK384"/>
      <c r="ZL384"/>
      <c r="ZM384"/>
      <c r="ZN384"/>
      <c r="ZO384"/>
      <c r="ZP384"/>
      <c r="ZQ384"/>
      <c r="ZR384"/>
      <c r="ZS384"/>
      <c r="ZT384"/>
      <c r="ZU384"/>
      <c r="ZV384"/>
      <c r="ZW384"/>
      <c r="ZX384"/>
      <c r="ZY384"/>
      <c r="ZZ384" s="52"/>
      <c r="AAA384" s="192" t="s">
        <v>0</v>
      </c>
      <c r="AAD384" s="90"/>
      <c r="AAE384" s="519">
        <f t="shared" si="307"/>
        <v>0</v>
      </c>
      <c r="AAF384" s="90"/>
      <c r="AAG384" s="71"/>
      <c r="AAH384" s="73">
        <f>IF(AAE384=0,,S.Notice.LastHearingDate)</f>
        <v>0</v>
      </c>
      <c r="AAI384" s="60"/>
      <c r="AAJ384" s="56"/>
      <c r="AAK384" s="254" t="str">
        <f>IF(S.EQC.FacHearing="N","No EQC facilitated hearing","Identify EQC facilitaed hearing, coordinate with commissioner")</f>
        <v>No EQC facilitated hearing</v>
      </c>
      <c r="AAL384" s="90"/>
    </row>
    <row r="385" spans="1:715" s="23" customFormat="1" ht="15" customHeight="1">
      <c r="A385" s="171"/>
      <c r="B385" s="717" t="str">
        <f t="shared" si="308"/>
        <v>No EQC facilitated hearing</v>
      </c>
      <c r="C385" s="376" t="s">
        <v>0</v>
      </c>
      <c r="D385" s="380"/>
      <c r="E385"/>
      <c r="F385" s="457">
        <f ca="1">IF(YEAR(H385)&gt;2000,NETWORKDAYS(TODAY(),H385,S.DDL_DEQClosed),0)</f>
        <v>0</v>
      </c>
      <c r="G385"/>
      <c r="H385" s="343">
        <f t="shared" si="309"/>
        <v>0</v>
      </c>
      <c r="I385" s="244"/>
      <c r="J385" s="194"/>
      <c r="K385" s="49"/>
      <c r="L385" s="49"/>
      <c r="M385" s="49"/>
      <c r="N385" s="49"/>
      <c r="O385" s="49"/>
      <c r="P385" s="49"/>
      <c r="Q385" s="49"/>
      <c r="R385" s="49"/>
      <c r="S385" s="49"/>
      <c r="T385" s="49"/>
      <c r="U385" s="49"/>
      <c r="V385" s="49"/>
      <c r="W385" s="49"/>
      <c r="X385" s="49"/>
      <c r="Y385" s="49"/>
      <c r="Z385" s="49"/>
      <c r="AA385" s="49"/>
      <c r="AB385" s="49"/>
      <c r="AC385" s="49"/>
      <c r="AD385" s="49"/>
      <c r="AE385" s="49"/>
      <c r="AF385" s="49"/>
      <c r="AG385" s="49"/>
      <c r="AH385" s="49"/>
      <c r="AI385" s="49"/>
      <c r="AJ385" s="49"/>
      <c r="AK385" s="49"/>
      <c r="AL385" s="49"/>
      <c r="AM385" s="49"/>
      <c r="AN385" s="49"/>
      <c r="AO385" s="49"/>
      <c r="AP385" s="49"/>
      <c r="AQ385" s="49"/>
      <c r="AR385" s="49"/>
      <c r="AS385" s="49"/>
      <c r="AT385" s="49"/>
      <c r="AU385" s="49"/>
      <c r="AV385" s="49"/>
      <c r="AW385" s="49"/>
      <c r="AX385" s="49"/>
      <c r="AY385" s="49"/>
      <c r="AZ385" s="49"/>
      <c r="BA385" s="49"/>
      <c r="BB385" s="49"/>
      <c r="BC385" s="49"/>
      <c r="BD385" s="49"/>
      <c r="BE385" s="49"/>
      <c r="BF385" s="49"/>
      <c r="BG385" s="49"/>
      <c r="BH385" s="49"/>
      <c r="BI385" s="49"/>
      <c r="BJ385" s="49"/>
      <c r="BK385" s="49"/>
      <c r="BL385" s="49"/>
      <c r="BM385" s="49"/>
      <c r="BN385" s="49"/>
      <c r="BO385" s="49"/>
      <c r="BP385" s="49"/>
      <c r="BQ385" s="49"/>
      <c r="BR385" s="49"/>
      <c r="BS385" s="49"/>
      <c r="BT385" s="49"/>
      <c r="BU385" s="49"/>
      <c r="BV385" s="49"/>
      <c r="BW385" s="49"/>
      <c r="BX385" s="49"/>
      <c r="BY385" s="49"/>
      <c r="BZ385" s="49"/>
      <c r="CA385" s="49"/>
      <c r="CB385" s="49"/>
      <c r="CC385" s="49"/>
      <c r="CD385" s="49"/>
      <c r="CE385" s="49"/>
      <c r="CF385" s="49"/>
      <c r="CG385" s="49"/>
      <c r="CH385" s="49"/>
      <c r="CI385" s="49"/>
      <c r="CJ385" s="49"/>
      <c r="CK385" s="49"/>
      <c r="CL385" s="49"/>
      <c r="CM385" s="49"/>
      <c r="CN385" s="49"/>
      <c r="CO385" s="49"/>
      <c r="CP385" s="49"/>
      <c r="CQ385" s="49"/>
      <c r="CR385" s="49"/>
      <c r="CS385" s="49"/>
      <c r="CT385" s="49"/>
      <c r="CU385" s="49"/>
      <c r="CV385" s="49"/>
      <c r="CW385" s="49"/>
      <c r="CX385" s="49"/>
      <c r="CY385" s="49"/>
      <c r="CZ385" s="49"/>
      <c r="DA385" s="49"/>
      <c r="DB385" s="49"/>
      <c r="DC385" s="49"/>
      <c r="DD385" s="49"/>
      <c r="DE385" s="49"/>
      <c r="DF385" s="49"/>
      <c r="DG385" s="49"/>
      <c r="DH385" s="49"/>
      <c r="DI385" s="49"/>
      <c r="DJ385" s="49"/>
      <c r="DK385" s="49"/>
      <c r="DL385" s="49"/>
      <c r="DM385" s="49"/>
      <c r="DN385" s="49"/>
      <c r="DO385" s="49"/>
      <c r="DP385" s="49"/>
      <c r="DQ385"/>
      <c r="DR385"/>
      <c r="DS385"/>
      <c r="DT385"/>
      <c r="DU385"/>
      <c r="DV385"/>
      <c r="DW385"/>
      <c r="DX385"/>
      <c r="DY385"/>
      <c r="DZ385"/>
      <c r="EA385"/>
      <c r="EB385"/>
      <c r="EC385"/>
      <c r="ED385"/>
      <c r="EE385"/>
      <c r="EF385"/>
      <c r="EG385"/>
      <c r="EH385"/>
      <c r="EI385"/>
      <c r="EJ385"/>
      <c r="EK385"/>
      <c r="EL385"/>
      <c r="EM385"/>
      <c r="EN385"/>
      <c r="EO385"/>
      <c r="EP385"/>
      <c r="EQ385"/>
      <c r="ER385"/>
      <c r="ES385"/>
      <c r="ET385"/>
      <c r="EU385"/>
      <c r="EV385"/>
      <c r="EW385"/>
      <c r="EX385"/>
      <c r="EY385"/>
      <c r="EZ385"/>
      <c r="FA385"/>
      <c r="FB385"/>
      <c r="FC385"/>
      <c r="FD385"/>
      <c r="FE385"/>
      <c r="FF385"/>
      <c r="FG385"/>
      <c r="FH385"/>
      <c r="FI385"/>
      <c r="FJ385"/>
      <c r="FK385"/>
      <c r="FL385"/>
      <c r="FM385"/>
      <c r="FN385"/>
      <c r="FO385"/>
      <c r="FP385"/>
      <c r="FQ385"/>
      <c r="FR385"/>
      <c r="FS385"/>
      <c r="FT385"/>
      <c r="FU385"/>
      <c r="FV385"/>
      <c r="FW385"/>
      <c r="FX385"/>
      <c r="FY385"/>
      <c r="FZ385"/>
      <c r="GA385"/>
      <c r="GB385"/>
      <c r="GC385"/>
      <c r="GD385"/>
      <c r="GE385"/>
      <c r="GF385"/>
      <c r="GG385"/>
      <c r="GH385"/>
      <c r="GI385"/>
      <c r="GJ385"/>
      <c r="GK385"/>
      <c r="GL385"/>
      <c r="GM385"/>
      <c r="GN385"/>
      <c r="GO385"/>
      <c r="GP385"/>
      <c r="GQ385"/>
      <c r="GR385"/>
      <c r="GS385"/>
      <c r="GT385"/>
      <c r="GU385"/>
      <c r="GV385"/>
      <c r="GW385"/>
      <c r="GX385"/>
      <c r="GY385"/>
      <c r="GZ385"/>
      <c r="HA385"/>
      <c r="HB385"/>
      <c r="HC385"/>
      <c r="HD385"/>
      <c r="HE385"/>
      <c r="HF385"/>
      <c r="HG385"/>
      <c r="HH385"/>
      <c r="HI385"/>
      <c r="HJ385"/>
      <c r="HK385"/>
      <c r="HL385"/>
      <c r="HM385"/>
      <c r="HN385"/>
      <c r="HO385"/>
      <c r="HP385"/>
      <c r="HQ385"/>
      <c r="HR385"/>
      <c r="HS385"/>
      <c r="HT385"/>
      <c r="HU385"/>
      <c r="HV385"/>
      <c r="HW385"/>
      <c r="HX385"/>
      <c r="HY385"/>
      <c r="HZ385"/>
      <c r="IA385"/>
      <c r="IB385"/>
      <c r="IC385"/>
      <c r="ID385"/>
      <c r="IE385"/>
      <c r="IF385"/>
      <c r="IG385"/>
      <c r="IH385"/>
      <c r="II385"/>
      <c r="IJ385"/>
      <c r="IK385"/>
      <c r="IL385"/>
      <c r="IM385"/>
      <c r="IN385"/>
      <c r="IO385"/>
      <c r="IP385"/>
      <c r="IQ385"/>
      <c r="IR385"/>
      <c r="IS385"/>
      <c r="IT385"/>
      <c r="IU385"/>
      <c r="IV385"/>
      <c r="IW385"/>
      <c r="IX385"/>
      <c r="IY385"/>
      <c r="IZ385"/>
      <c r="JA385"/>
      <c r="JB385"/>
      <c r="JC385"/>
      <c r="JD385"/>
      <c r="JE385"/>
      <c r="JF385"/>
      <c r="JG385"/>
      <c r="JH385"/>
      <c r="JI385"/>
      <c r="JJ385"/>
      <c r="JK385"/>
      <c r="JL385"/>
      <c r="JM385"/>
      <c r="JN385"/>
      <c r="JO385"/>
      <c r="JP385"/>
      <c r="JQ385"/>
      <c r="JR385"/>
      <c r="JS385"/>
      <c r="JT385"/>
      <c r="JU385"/>
      <c r="JV385"/>
      <c r="JW385"/>
      <c r="JX385"/>
      <c r="JY385"/>
      <c r="JZ385"/>
      <c r="KA385"/>
      <c r="KB385"/>
      <c r="KC385"/>
      <c r="KD385"/>
      <c r="KE385"/>
      <c r="KF385"/>
      <c r="KG385"/>
      <c r="KH385"/>
      <c r="KI385"/>
      <c r="KJ385"/>
      <c r="KK385"/>
      <c r="KL385"/>
      <c r="KM385"/>
      <c r="KN385"/>
      <c r="KO385"/>
      <c r="KP385"/>
      <c r="KQ385"/>
      <c r="KR385"/>
      <c r="KS385"/>
      <c r="KT385"/>
      <c r="KU385"/>
      <c r="KV385"/>
      <c r="KW385"/>
      <c r="KX385"/>
      <c r="KY385"/>
      <c r="KZ385"/>
      <c r="LA385"/>
      <c r="LB385"/>
      <c r="LC385"/>
      <c r="LD385"/>
      <c r="LE385"/>
      <c r="LF385"/>
      <c r="LG385"/>
      <c r="LH385"/>
      <c r="LI385"/>
      <c r="LJ385"/>
      <c r="LK385"/>
      <c r="LL385"/>
      <c r="LM385"/>
      <c r="LN385"/>
      <c r="LO385"/>
      <c r="LP385"/>
      <c r="LQ385"/>
      <c r="LR385"/>
      <c r="LS385"/>
      <c r="LT385"/>
      <c r="LU385"/>
      <c r="LV385"/>
      <c r="LW385"/>
      <c r="LX385"/>
      <c r="LY385"/>
      <c r="LZ385"/>
      <c r="MA385"/>
      <c r="MB385"/>
      <c r="MC385"/>
      <c r="MD385"/>
      <c r="ME385"/>
      <c r="MF385"/>
      <c r="MG385"/>
      <c r="MH385"/>
      <c r="MI385"/>
      <c r="MJ385"/>
      <c r="MK385"/>
      <c r="ML385"/>
      <c r="MM385"/>
      <c r="MN385"/>
      <c r="MO385"/>
      <c r="MP385"/>
      <c r="MQ385"/>
      <c r="MR385"/>
      <c r="MS385"/>
      <c r="MT385"/>
      <c r="MU385"/>
      <c r="MV385"/>
      <c r="MW385"/>
      <c r="MX385"/>
      <c r="MY385"/>
      <c r="MZ385"/>
      <c r="NA385"/>
      <c r="NB385"/>
      <c r="NC385"/>
      <c r="ND385"/>
      <c r="NE385"/>
      <c r="NF385"/>
      <c r="NG385"/>
      <c r="NH385"/>
      <c r="NI385"/>
      <c r="NJ385"/>
      <c r="NK385"/>
      <c r="NL385"/>
      <c r="NM385"/>
      <c r="NN385"/>
      <c r="NO385"/>
      <c r="NP385"/>
      <c r="NQ385"/>
      <c r="NR385"/>
      <c r="NS385"/>
      <c r="NT385"/>
      <c r="NU385"/>
      <c r="NV385"/>
      <c r="NW385"/>
      <c r="NX385"/>
      <c r="NY385"/>
      <c r="NZ385"/>
      <c r="OA385"/>
      <c r="OB385"/>
      <c r="OC385"/>
      <c r="OD385"/>
      <c r="OE385"/>
      <c r="OF385"/>
      <c r="OG385"/>
      <c r="OH385"/>
      <c r="OI385"/>
      <c r="OJ385"/>
      <c r="OK385"/>
      <c r="OL385"/>
      <c r="OM385"/>
      <c r="ON385"/>
      <c r="OO385"/>
      <c r="OP385"/>
      <c r="OQ385"/>
      <c r="OR385"/>
      <c r="OS385"/>
      <c r="OT385"/>
      <c r="OU385"/>
      <c r="OV385"/>
      <c r="OW385"/>
      <c r="OX385"/>
      <c r="OY385"/>
      <c r="OZ385"/>
      <c r="PA385"/>
      <c r="PB385"/>
      <c r="PC385"/>
      <c r="PD385"/>
      <c r="PE385"/>
      <c r="PF385"/>
      <c r="PG385"/>
      <c r="PH385"/>
      <c r="PI385"/>
      <c r="PJ385"/>
      <c r="PK385"/>
      <c r="PL385"/>
      <c r="PM385"/>
      <c r="PN385"/>
      <c r="PO385"/>
      <c r="PP385"/>
      <c r="PQ385"/>
      <c r="PR385"/>
      <c r="PS385"/>
      <c r="PT385"/>
      <c r="PU385"/>
      <c r="PV385"/>
      <c r="PW385"/>
      <c r="PX385"/>
      <c r="PY385"/>
      <c r="PZ385"/>
      <c r="QA385"/>
      <c r="QB385"/>
      <c r="QC385"/>
      <c r="QD385"/>
      <c r="QE385"/>
      <c r="QF385"/>
      <c r="QG385"/>
      <c r="QH385"/>
      <c r="QI385"/>
      <c r="QJ385"/>
      <c r="QK385"/>
      <c r="QL385"/>
      <c r="QM385"/>
      <c r="QN385"/>
      <c r="QO385"/>
      <c r="QP385"/>
      <c r="QQ385"/>
      <c r="QR385"/>
      <c r="QS385"/>
      <c r="QT385"/>
      <c r="QU385"/>
      <c r="QV385"/>
      <c r="QW385"/>
      <c r="QX385"/>
      <c r="QY385"/>
      <c r="QZ385"/>
      <c r="RA385"/>
      <c r="RB385"/>
      <c r="RC385"/>
      <c r="RD385"/>
      <c r="RE385"/>
      <c r="RF385"/>
      <c r="RG385"/>
      <c r="RH385"/>
      <c r="RI385"/>
      <c r="RJ385"/>
      <c r="RK385"/>
      <c r="RL385"/>
      <c r="RM385"/>
      <c r="RN385"/>
      <c r="RO385"/>
      <c r="RP385"/>
      <c r="RQ385"/>
      <c r="RR385"/>
      <c r="RS385"/>
      <c r="RT385"/>
      <c r="RU385"/>
      <c r="RV385"/>
      <c r="RW385"/>
      <c r="RX385"/>
      <c r="RY385"/>
      <c r="RZ385"/>
      <c r="SA385"/>
      <c r="SB385"/>
      <c r="SC385"/>
      <c r="SD385"/>
      <c r="SE385"/>
      <c r="SF385"/>
      <c r="SG385"/>
      <c r="SH385"/>
      <c r="SI385"/>
      <c r="SJ385"/>
      <c r="SK385"/>
      <c r="SL385"/>
      <c r="SM385"/>
      <c r="SN385"/>
      <c r="SO385"/>
      <c r="SP385"/>
      <c r="SQ385"/>
      <c r="SR385"/>
      <c r="SS385"/>
      <c r="ST385"/>
      <c r="SU385"/>
      <c r="SV385"/>
      <c r="SW385"/>
      <c r="SX385"/>
      <c r="SY385"/>
      <c r="SZ385"/>
      <c r="TA385"/>
      <c r="TB385"/>
      <c r="TC385"/>
      <c r="TD385"/>
      <c r="TE385"/>
      <c r="TF385"/>
      <c r="TG385"/>
      <c r="TH385"/>
      <c r="TI385"/>
      <c r="TJ385"/>
      <c r="TK385"/>
      <c r="TL385"/>
      <c r="TM385"/>
      <c r="TN385"/>
      <c r="TO385"/>
      <c r="TP385"/>
      <c r="TQ385"/>
      <c r="TR385"/>
      <c r="TS385"/>
      <c r="TT385"/>
      <c r="TU385"/>
      <c r="TV385"/>
      <c r="TW385"/>
      <c r="TX385"/>
      <c r="TY385"/>
      <c r="TZ385"/>
      <c r="UA385"/>
      <c r="UB385"/>
      <c r="UC385"/>
      <c r="UD385"/>
      <c r="UE385"/>
      <c r="UF385"/>
      <c r="UG385"/>
      <c r="UH385"/>
      <c r="UI385"/>
      <c r="UJ385"/>
      <c r="UK385"/>
      <c r="UL385"/>
      <c r="UM385"/>
      <c r="UN385"/>
      <c r="UO385"/>
      <c r="UP385"/>
      <c r="UQ385"/>
      <c r="UR385"/>
      <c r="US385"/>
      <c r="UT385"/>
      <c r="UU385"/>
      <c r="UV385"/>
      <c r="UW385"/>
      <c r="UX385"/>
      <c r="UY385"/>
      <c r="UZ385"/>
      <c r="VA385"/>
      <c r="VB385"/>
      <c r="VC385"/>
      <c r="VD385"/>
      <c r="VE385"/>
      <c r="VF385"/>
      <c r="VG385"/>
      <c r="VH385"/>
      <c r="VI385"/>
      <c r="VJ385"/>
      <c r="VK385"/>
      <c r="VL385"/>
      <c r="VM385"/>
      <c r="VN385"/>
      <c r="VO385"/>
      <c r="VP385"/>
      <c r="VQ385"/>
      <c r="VR385"/>
      <c r="VS385"/>
      <c r="VT385"/>
      <c r="VU385"/>
      <c r="VV385"/>
      <c r="VW385"/>
      <c r="VX385"/>
      <c r="VY385"/>
      <c r="VZ385"/>
      <c r="WA385"/>
      <c r="WB385"/>
      <c r="WC385"/>
      <c r="WD385"/>
      <c r="WE385"/>
      <c r="WF385"/>
      <c r="WG385"/>
      <c r="WH385"/>
      <c r="WI385"/>
      <c r="WJ385"/>
      <c r="WK385"/>
      <c r="WL385"/>
      <c r="WM385"/>
      <c r="WN385"/>
      <c r="WO385"/>
      <c r="WP385"/>
      <c r="WQ385"/>
      <c r="WR385"/>
      <c r="WS385"/>
      <c r="WT385"/>
      <c r="WU385"/>
      <c r="WV385"/>
      <c r="WW385"/>
      <c r="WX385"/>
      <c r="WY385"/>
      <c r="WZ385"/>
      <c r="XA385"/>
      <c r="XB385"/>
      <c r="XC385"/>
      <c r="XD385"/>
      <c r="XE385"/>
      <c r="XF385"/>
      <c r="XG385"/>
      <c r="XH385"/>
      <c r="XI385"/>
      <c r="XJ385"/>
      <c r="XK385"/>
      <c r="XL385"/>
      <c r="XM385"/>
      <c r="XN385"/>
      <c r="XO385"/>
      <c r="XP385"/>
      <c r="XQ385"/>
      <c r="XR385"/>
      <c r="XS385"/>
      <c r="XT385"/>
      <c r="XU385"/>
      <c r="XV385"/>
      <c r="XW385"/>
      <c r="XX385"/>
      <c r="XY385"/>
      <c r="XZ385"/>
      <c r="YA385"/>
      <c r="YB385"/>
      <c r="YC385"/>
      <c r="YD385"/>
      <c r="YE385"/>
      <c r="YF385"/>
      <c r="YG385"/>
      <c r="YH385"/>
      <c r="YI385"/>
      <c r="YJ385"/>
      <c r="YK385"/>
      <c r="YL385"/>
      <c r="YM385"/>
      <c r="YN385"/>
      <c r="YO385"/>
      <c r="YP385"/>
      <c r="YQ385"/>
      <c r="YR385"/>
      <c r="YS385"/>
      <c r="YT385"/>
      <c r="YU385"/>
      <c r="YV385"/>
      <c r="YW385"/>
      <c r="YX385"/>
      <c r="YY385"/>
      <c r="YZ385"/>
      <c r="ZA385"/>
      <c r="ZB385"/>
      <c r="ZC385"/>
      <c r="ZD385"/>
      <c r="ZE385"/>
      <c r="ZF385"/>
      <c r="ZG385"/>
      <c r="ZH385"/>
      <c r="ZI385"/>
      <c r="ZJ385"/>
      <c r="ZK385"/>
      <c r="ZL385"/>
      <c r="ZM385"/>
      <c r="ZN385"/>
      <c r="ZO385"/>
      <c r="ZP385"/>
      <c r="ZQ385"/>
      <c r="ZR385"/>
      <c r="ZS385"/>
      <c r="ZT385"/>
      <c r="ZU385"/>
      <c r="ZV385"/>
      <c r="ZW385"/>
      <c r="ZX385"/>
      <c r="ZY385"/>
      <c r="ZZ385" s="52"/>
      <c r="AAA385" s="192" t="s">
        <v>0</v>
      </c>
      <c r="AAD385" s="90"/>
      <c r="AAE385" s="519">
        <f t="shared" si="307"/>
        <v>0</v>
      </c>
      <c r="AAF385" s="90"/>
      <c r="AAG385" s="71"/>
      <c r="AAH385" s="73">
        <f>IF(AAE385=0,,S.Notice.LastHearingDate)</f>
        <v>0</v>
      </c>
      <c r="AAI385" s="60"/>
      <c r="AAJ385" s="56"/>
      <c r="AAK385" s="254" t="str">
        <f>IF(S.EQC.FacHearing="N","No EQC facilitated hearing","Identify EQC facilitaed hearing, coordinate with commissioner")</f>
        <v>No EQC facilitated hearing</v>
      </c>
      <c r="AAL385" s="90"/>
    </row>
    <row r="386" spans="1:715" s="23" customFormat="1" ht="15" customHeight="1" outlineLevel="1">
      <c r="A386" s="171"/>
      <c r="B386" s="799" t="s">
        <v>514</v>
      </c>
      <c r="C386" s="376"/>
      <c r="D386"/>
      <c r="E386"/>
      <c r="F386"/>
      <c r="G386"/>
      <c r="H386"/>
      <c r="I386" s="244"/>
      <c r="J386" s="194"/>
      <c r="K386" s="49"/>
      <c r="L386" s="49"/>
      <c r="M386" s="49"/>
      <c r="N386" s="49"/>
      <c r="O386" s="49"/>
      <c r="P386" s="49"/>
      <c r="Q386" s="49"/>
      <c r="R386" s="49"/>
      <c r="S386" s="49"/>
      <c r="T386" s="49"/>
      <c r="U386" s="49"/>
      <c r="V386" s="49"/>
      <c r="W386" s="49"/>
      <c r="X386" s="49"/>
      <c r="Y386" s="49"/>
      <c r="Z386" s="49"/>
      <c r="AA386" s="49"/>
      <c r="AB386" s="49"/>
      <c r="AC386" s="49"/>
      <c r="AD386" s="49"/>
      <c r="AE386" s="49"/>
      <c r="AF386" s="49"/>
      <c r="AG386" s="49"/>
      <c r="AH386" s="49"/>
      <c r="AI386" s="49"/>
      <c r="AJ386" s="49"/>
      <c r="AK386" s="49"/>
      <c r="AL386" s="49"/>
      <c r="AM386" s="49"/>
      <c r="AN386" s="49"/>
      <c r="AO386" s="49"/>
      <c r="AP386" s="49"/>
      <c r="AQ386" s="49"/>
      <c r="AR386" s="49"/>
      <c r="AS386" s="49"/>
      <c r="AT386" s="49"/>
      <c r="AU386" s="49"/>
      <c r="AV386" s="49"/>
      <c r="AW386" s="49"/>
      <c r="AX386" s="49"/>
      <c r="AY386" s="49"/>
      <c r="AZ386" s="49"/>
      <c r="BA386" s="49"/>
      <c r="BB386" s="49"/>
      <c r="BC386" s="49"/>
      <c r="BD386" s="49"/>
      <c r="BE386" s="49"/>
      <c r="BF386" s="49"/>
      <c r="BG386" s="49"/>
      <c r="BH386" s="49"/>
      <c r="BI386" s="49"/>
      <c r="BJ386" s="49"/>
      <c r="BK386" s="49"/>
      <c r="BL386" s="49"/>
      <c r="BM386" s="49"/>
      <c r="BN386" s="49"/>
      <c r="BO386" s="49"/>
      <c r="BP386" s="49"/>
      <c r="BQ386" s="49"/>
      <c r="BR386" s="49"/>
      <c r="BS386" s="49"/>
      <c r="BT386" s="49"/>
      <c r="BU386" s="49"/>
      <c r="BV386" s="49"/>
      <c r="BW386" s="49"/>
      <c r="BX386" s="49"/>
      <c r="BY386" s="49"/>
      <c r="BZ386" s="49"/>
      <c r="CA386" s="49"/>
      <c r="CB386" s="49"/>
      <c r="CC386" s="49"/>
      <c r="CD386" s="49"/>
      <c r="CE386" s="49"/>
      <c r="CF386" s="49"/>
      <c r="CG386" s="49"/>
      <c r="CH386" s="49"/>
      <c r="CI386" s="49"/>
      <c r="CJ386" s="49"/>
      <c r="CK386" s="49"/>
      <c r="CL386" s="49"/>
      <c r="CM386" s="49"/>
      <c r="CN386" s="49"/>
      <c r="CO386" s="49"/>
      <c r="CP386" s="49"/>
      <c r="CQ386" s="49"/>
      <c r="CR386" s="49"/>
      <c r="CS386" s="49"/>
      <c r="CT386" s="49"/>
      <c r="CU386" s="49"/>
      <c r="CV386" s="49"/>
      <c r="CW386" s="49"/>
      <c r="CX386" s="49"/>
      <c r="CY386" s="49"/>
      <c r="CZ386" s="49"/>
      <c r="DA386" s="49"/>
      <c r="DB386" s="49"/>
      <c r="DC386" s="49"/>
      <c r="DD386" s="49"/>
      <c r="DE386" s="49"/>
      <c r="DF386" s="49"/>
      <c r="DG386" s="49"/>
      <c r="DH386" s="49"/>
      <c r="DI386" s="49"/>
      <c r="DJ386" s="49"/>
      <c r="DK386" s="49"/>
      <c r="DL386" s="49"/>
      <c r="DM386" s="49"/>
      <c r="DN386" s="49"/>
      <c r="DO386" s="49"/>
      <c r="DP386" s="49"/>
      <c r="ZZ386" s="52"/>
      <c r="AAA386" s="192"/>
      <c r="AAD386" s="90"/>
      <c r="AAE386" s="519">
        <f t="shared" ref="AAE386:AAE390" si="310">IF(S.Notice.Involved="Y",1,0)</f>
        <v>1</v>
      </c>
      <c r="AAF386" s="190" t="s">
        <v>52</v>
      </c>
      <c r="AAG386" s="94"/>
      <c r="AAH386" s="94"/>
      <c r="AAI386" s="72"/>
      <c r="AAJ386" s="56"/>
      <c r="AAK386" s="56"/>
      <c r="AAL386" s="90"/>
    </row>
    <row r="387" spans="1:715" s="23" customFormat="1" ht="15" customHeight="1" outlineLevel="1">
      <c r="A387" s="171"/>
      <c r="B387" s="800" t="s">
        <v>515</v>
      </c>
      <c r="C387" s="376"/>
      <c r="D387"/>
      <c r="E387"/>
      <c r="F387"/>
      <c r="G387"/>
      <c r="H387"/>
      <c r="I387" s="244"/>
      <c r="J387" s="194"/>
      <c r="K387" s="49"/>
      <c r="L387" s="49"/>
      <c r="M387" s="49"/>
      <c r="N387" s="49"/>
      <c r="O387" s="49"/>
      <c r="P387" s="49"/>
      <c r="Q387" s="49"/>
      <c r="R387" s="49"/>
      <c r="S387" s="49"/>
      <c r="T387" s="49"/>
      <c r="U387" s="49"/>
      <c r="V387" s="49"/>
      <c r="W387" s="49"/>
      <c r="X387" s="49"/>
      <c r="Y387" s="49"/>
      <c r="Z387" s="49"/>
      <c r="AA387" s="49"/>
      <c r="AB387" s="49"/>
      <c r="AC387" s="49"/>
      <c r="AD387" s="49"/>
      <c r="AE387" s="49"/>
      <c r="AF387" s="49"/>
      <c r="AG387" s="49"/>
      <c r="AH387" s="49"/>
      <c r="AI387" s="49"/>
      <c r="AJ387" s="49"/>
      <c r="AK387" s="49"/>
      <c r="AL387" s="49"/>
      <c r="AM387" s="49"/>
      <c r="AN387" s="49"/>
      <c r="AO387" s="49"/>
      <c r="AP387" s="49"/>
      <c r="AQ387" s="49"/>
      <c r="AR387" s="49"/>
      <c r="AS387" s="49"/>
      <c r="AT387" s="49"/>
      <c r="AU387" s="49"/>
      <c r="AV387" s="49"/>
      <c r="AW387" s="49"/>
      <c r="AX387" s="49"/>
      <c r="AY387" s="49"/>
      <c r="AZ387" s="49"/>
      <c r="BA387" s="49"/>
      <c r="BB387" s="49"/>
      <c r="BC387" s="49"/>
      <c r="BD387" s="49"/>
      <c r="BE387" s="49"/>
      <c r="BF387" s="49"/>
      <c r="BG387" s="49"/>
      <c r="BH387" s="49"/>
      <c r="BI387" s="49"/>
      <c r="BJ387" s="49"/>
      <c r="BK387" s="49"/>
      <c r="BL387" s="49"/>
      <c r="BM387" s="49"/>
      <c r="BN387" s="49"/>
      <c r="BO387" s="49"/>
      <c r="BP387" s="49"/>
      <c r="BQ387" s="49"/>
      <c r="BR387" s="49"/>
      <c r="BS387" s="49"/>
      <c r="BT387" s="49"/>
      <c r="BU387" s="49"/>
      <c r="BV387" s="49"/>
      <c r="BW387" s="49"/>
      <c r="BX387" s="49"/>
      <c r="BY387" s="49"/>
      <c r="BZ387" s="49"/>
      <c r="CA387" s="49"/>
      <c r="CB387" s="49"/>
      <c r="CC387" s="49"/>
      <c r="CD387" s="49"/>
      <c r="CE387" s="49"/>
      <c r="CF387" s="49"/>
      <c r="CG387" s="49"/>
      <c r="CH387" s="49"/>
      <c r="CI387" s="49"/>
      <c r="CJ387" s="49"/>
      <c r="CK387" s="49"/>
      <c r="CL387" s="49"/>
      <c r="CM387" s="49"/>
      <c r="CN387" s="49"/>
      <c r="CO387" s="49"/>
      <c r="CP387" s="49"/>
      <c r="CQ387" s="49"/>
      <c r="CR387" s="49"/>
      <c r="CS387" s="49"/>
      <c r="CT387" s="49"/>
      <c r="CU387" s="49"/>
      <c r="CV387" s="49"/>
      <c r="CW387" s="49"/>
      <c r="CX387" s="49"/>
      <c r="CY387" s="49"/>
      <c r="CZ387" s="49"/>
      <c r="DA387" s="49"/>
      <c r="DB387" s="49"/>
      <c r="DC387" s="49"/>
      <c r="DD387" s="49"/>
      <c r="DE387" s="49"/>
      <c r="DF387" s="49"/>
      <c r="DG387" s="49"/>
      <c r="DH387" s="49"/>
      <c r="DI387" s="49"/>
      <c r="DJ387" s="49"/>
      <c r="DK387" s="49"/>
      <c r="DL387" s="49"/>
      <c r="DM387" s="49"/>
      <c r="DN387" s="49"/>
      <c r="DO387" s="49"/>
      <c r="DP387" s="49"/>
      <c r="ZZ387" s="52"/>
      <c r="AAA387" s="192"/>
      <c r="AAD387" s="90"/>
      <c r="AAE387" s="519">
        <f t="shared" si="310"/>
        <v>1</v>
      </c>
      <c r="AAF387" s="190" t="s">
        <v>52</v>
      </c>
      <c r="AAG387" s="94"/>
      <c r="AAH387" s="94"/>
      <c r="AAI387" s="72"/>
      <c r="AAJ387" s="56"/>
      <c r="AAK387" s="56"/>
      <c r="AAL387" s="90"/>
    </row>
    <row r="388" spans="1:715" s="23" customFormat="1" ht="15" customHeight="1" outlineLevel="1">
      <c r="A388" s="171"/>
      <c r="B388" s="799" t="s">
        <v>516</v>
      </c>
      <c r="C388" s="376"/>
      <c r="D388"/>
      <c r="E388"/>
      <c r="F388"/>
      <c r="G388"/>
      <c r="H388"/>
      <c r="I388" s="244"/>
      <c r="J388" s="194"/>
      <c r="K388" s="49"/>
      <c r="L388" s="49"/>
      <c r="M388" s="49"/>
      <c r="N388" s="49"/>
      <c r="O388" s="49"/>
      <c r="P388" s="49"/>
      <c r="Q388" s="49"/>
      <c r="R388" s="49"/>
      <c r="S388" s="49"/>
      <c r="T388" s="49"/>
      <c r="U388" s="49"/>
      <c r="V388" s="49"/>
      <c r="W388" s="49"/>
      <c r="X388" s="49"/>
      <c r="Y388" s="49"/>
      <c r="Z388" s="49"/>
      <c r="AA388" s="49"/>
      <c r="AB388" s="49"/>
      <c r="AC388" s="49"/>
      <c r="AD388" s="49"/>
      <c r="AE388" s="49"/>
      <c r="AF388" s="49"/>
      <c r="AG388" s="49"/>
      <c r="AH388" s="49"/>
      <c r="AI388" s="49"/>
      <c r="AJ388" s="49"/>
      <c r="AK388" s="49"/>
      <c r="AL388" s="49"/>
      <c r="AM388" s="49"/>
      <c r="AN388" s="49"/>
      <c r="AO388" s="49"/>
      <c r="AP388" s="49"/>
      <c r="AQ388" s="49"/>
      <c r="AR388" s="49"/>
      <c r="AS388" s="49"/>
      <c r="AT388" s="49"/>
      <c r="AU388" s="49"/>
      <c r="AV388" s="49"/>
      <c r="AW388" s="49"/>
      <c r="AX388" s="49"/>
      <c r="AY388" s="49"/>
      <c r="AZ388" s="49"/>
      <c r="BA388" s="49"/>
      <c r="BB388" s="49"/>
      <c r="BC388" s="49"/>
      <c r="BD388" s="49"/>
      <c r="BE388" s="49"/>
      <c r="BF388" s="49"/>
      <c r="BG388" s="49"/>
      <c r="BH388" s="49"/>
      <c r="BI388" s="49"/>
      <c r="BJ388" s="49"/>
      <c r="BK388" s="49"/>
      <c r="BL388" s="49"/>
      <c r="BM388" s="49"/>
      <c r="BN388" s="49"/>
      <c r="BO388" s="49"/>
      <c r="BP388" s="49"/>
      <c r="BQ388" s="49"/>
      <c r="BR388" s="49"/>
      <c r="BS388" s="49"/>
      <c r="BT388" s="49"/>
      <c r="BU388" s="49"/>
      <c r="BV388" s="49"/>
      <c r="BW388" s="49"/>
      <c r="BX388" s="49"/>
      <c r="BY388" s="49"/>
      <c r="BZ388" s="49"/>
      <c r="CA388" s="49"/>
      <c r="CB388" s="49"/>
      <c r="CC388" s="49"/>
      <c r="CD388" s="49"/>
      <c r="CE388" s="49"/>
      <c r="CF388" s="49"/>
      <c r="CG388" s="49"/>
      <c r="CH388" s="49"/>
      <c r="CI388" s="49"/>
      <c r="CJ388" s="49"/>
      <c r="CK388" s="49"/>
      <c r="CL388" s="49"/>
      <c r="CM388" s="49"/>
      <c r="CN388" s="49"/>
      <c r="CO388" s="49"/>
      <c r="CP388" s="49"/>
      <c r="CQ388" s="49"/>
      <c r="CR388" s="49"/>
      <c r="CS388" s="49"/>
      <c r="CT388" s="49"/>
      <c r="CU388" s="49"/>
      <c r="CV388" s="49"/>
      <c r="CW388" s="49"/>
      <c r="CX388" s="49"/>
      <c r="CY388" s="49"/>
      <c r="CZ388" s="49"/>
      <c r="DA388" s="49"/>
      <c r="DB388" s="49"/>
      <c r="DC388" s="49"/>
      <c r="DD388" s="49"/>
      <c r="DE388" s="49"/>
      <c r="DF388" s="49"/>
      <c r="DG388" s="49"/>
      <c r="DH388" s="49"/>
      <c r="DI388" s="49"/>
      <c r="DJ388" s="49"/>
      <c r="DK388" s="49"/>
      <c r="DL388" s="49"/>
      <c r="DM388" s="49"/>
      <c r="DN388" s="49"/>
      <c r="DO388" s="49"/>
      <c r="DP388" s="49"/>
      <c r="ZZ388" s="52"/>
      <c r="AAA388" s="192"/>
      <c r="AAD388" s="90"/>
      <c r="AAE388" s="519">
        <f t="shared" si="310"/>
        <v>1</v>
      </c>
      <c r="AAF388" s="190" t="s">
        <v>52</v>
      </c>
      <c r="AAG388" s="94"/>
      <c r="AAH388" s="94"/>
      <c r="AAI388" s="72"/>
      <c r="AAJ388" s="56"/>
      <c r="AAK388" s="56"/>
      <c r="AAL388" s="90"/>
    </row>
    <row r="389" spans="1:715" s="23" customFormat="1" ht="15" customHeight="1" outlineLevel="1">
      <c r="A389" s="171"/>
      <c r="B389" s="799" t="s">
        <v>517</v>
      </c>
      <c r="C389" s="376"/>
      <c r="D389"/>
      <c r="E389"/>
      <c r="F389"/>
      <c r="G389"/>
      <c r="H389"/>
      <c r="I389" s="244"/>
      <c r="J389" s="194"/>
      <c r="K389" s="49"/>
      <c r="L389" s="49"/>
      <c r="M389" s="49"/>
      <c r="N389" s="49"/>
      <c r="O389" s="49"/>
      <c r="P389" s="49"/>
      <c r="Q389" s="49"/>
      <c r="R389" s="49"/>
      <c r="S389" s="49"/>
      <c r="T389" s="49"/>
      <c r="U389" s="49"/>
      <c r="V389" s="49"/>
      <c r="W389" s="49"/>
      <c r="X389" s="49"/>
      <c r="Y389" s="49"/>
      <c r="Z389" s="49"/>
      <c r="AA389" s="49"/>
      <c r="AB389" s="49"/>
      <c r="AC389" s="49"/>
      <c r="AD389" s="49"/>
      <c r="AE389" s="49"/>
      <c r="AF389" s="49"/>
      <c r="AG389" s="49"/>
      <c r="AH389" s="49"/>
      <c r="AI389" s="49"/>
      <c r="AJ389" s="49"/>
      <c r="AK389" s="49"/>
      <c r="AL389" s="49"/>
      <c r="AM389" s="49"/>
      <c r="AN389" s="49"/>
      <c r="AO389" s="49"/>
      <c r="AP389" s="49"/>
      <c r="AQ389" s="49"/>
      <c r="AR389" s="49"/>
      <c r="AS389" s="49"/>
      <c r="AT389" s="49"/>
      <c r="AU389" s="49"/>
      <c r="AV389" s="49"/>
      <c r="AW389" s="49"/>
      <c r="AX389" s="49"/>
      <c r="AY389" s="49"/>
      <c r="AZ389" s="49"/>
      <c r="BA389" s="49"/>
      <c r="BB389" s="49"/>
      <c r="BC389" s="49"/>
      <c r="BD389" s="49"/>
      <c r="BE389" s="49"/>
      <c r="BF389" s="49"/>
      <c r="BG389" s="49"/>
      <c r="BH389" s="49"/>
      <c r="BI389" s="49"/>
      <c r="BJ389" s="49"/>
      <c r="BK389" s="49"/>
      <c r="BL389" s="49"/>
      <c r="BM389" s="49"/>
      <c r="BN389" s="49"/>
      <c r="BO389" s="49"/>
      <c r="BP389" s="49"/>
      <c r="BQ389" s="49"/>
      <c r="BR389" s="49"/>
      <c r="BS389" s="49"/>
      <c r="BT389" s="49"/>
      <c r="BU389" s="49"/>
      <c r="BV389" s="49"/>
      <c r="BW389" s="49"/>
      <c r="BX389" s="49"/>
      <c r="BY389" s="49"/>
      <c r="BZ389" s="49"/>
      <c r="CA389" s="49"/>
      <c r="CB389" s="49"/>
      <c r="CC389" s="49"/>
      <c r="CD389" s="49"/>
      <c r="CE389" s="49"/>
      <c r="CF389" s="49"/>
      <c r="CG389" s="49"/>
      <c r="CH389" s="49"/>
      <c r="CI389" s="49"/>
      <c r="CJ389" s="49"/>
      <c r="CK389" s="49"/>
      <c r="CL389" s="49"/>
      <c r="CM389" s="49"/>
      <c r="CN389" s="49"/>
      <c r="CO389" s="49"/>
      <c r="CP389" s="49"/>
      <c r="CQ389" s="49"/>
      <c r="CR389" s="49"/>
      <c r="CS389" s="49"/>
      <c r="CT389" s="49"/>
      <c r="CU389" s="49"/>
      <c r="CV389" s="49"/>
      <c r="CW389" s="49"/>
      <c r="CX389" s="49"/>
      <c r="CY389" s="49"/>
      <c r="CZ389" s="49"/>
      <c r="DA389" s="49"/>
      <c r="DB389" s="49"/>
      <c r="DC389" s="49"/>
      <c r="DD389" s="49"/>
      <c r="DE389" s="49"/>
      <c r="DF389" s="49"/>
      <c r="DG389" s="49"/>
      <c r="DH389" s="49"/>
      <c r="DI389" s="49"/>
      <c r="DJ389" s="49"/>
      <c r="DK389" s="49"/>
      <c r="DL389" s="49"/>
      <c r="DM389" s="49"/>
      <c r="DN389" s="49"/>
      <c r="DO389" s="49"/>
      <c r="DP389" s="49"/>
      <c r="ZZ389" s="52"/>
      <c r="AAA389" s="192"/>
      <c r="AAD389" s="90"/>
      <c r="AAE389" s="519">
        <f t="shared" si="310"/>
        <v>1</v>
      </c>
      <c r="AAF389" s="190" t="s">
        <v>52</v>
      </c>
      <c r="AAG389" s="94"/>
      <c r="AAH389" s="94"/>
      <c r="AAI389" s="72"/>
      <c r="AAJ389" s="56"/>
      <c r="AAK389" s="56"/>
      <c r="AAL389" s="90"/>
    </row>
    <row r="390" spans="1:715" s="23" customFormat="1" ht="15" customHeight="1" outlineLevel="1">
      <c r="A390" s="171"/>
      <c r="B390" s="801" t="s">
        <v>518</v>
      </c>
      <c r="C390" s="376"/>
      <c r="D390"/>
      <c r="E390"/>
      <c r="F390"/>
      <c r="G390"/>
      <c r="H390"/>
      <c r="I390" s="244"/>
      <c r="J390" s="194"/>
      <c r="K390" s="49"/>
      <c r="L390" s="49"/>
      <c r="M390" s="49"/>
      <c r="N390" s="49"/>
      <c r="O390" s="49"/>
      <c r="P390" s="49"/>
      <c r="Q390" s="49"/>
      <c r="R390" s="49"/>
      <c r="S390" s="49"/>
      <c r="T390" s="49"/>
      <c r="U390" s="49"/>
      <c r="V390" s="49"/>
      <c r="W390" s="49"/>
      <c r="X390" s="49"/>
      <c r="Y390" s="49"/>
      <c r="Z390" s="49"/>
      <c r="AA390" s="49"/>
      <c r="AB390" s="49"/>
      <c r="AC390" s="49"/>
      <c r="AD390" s="49"/>
      <c r="AE390" s="49"/>
      <c r="AF390" s="49"/>
      <c r="AG390" s="49"/>
      <c r="AH390" s="49"/>
      <c r="AI390" s="49"/>
      <c r="AJ390" s="49"/>
      <c r="AK390" s="49"/>
      <c r="AL390" s="49"/>
      <c r="AM390" s="49"/>
      <c r="AN390" s="49"/>
      <c r="AO390" s="49"/>
      <c r="AP390" s="49"/>
      <c r="AQ390" s="49"/>
      <c r="AR390" s="49"/>
      <c r="AS390" s="49"/>
      <c r="AT390" s="49"/>
      <c r="AU390" s="49"/>
      <c r="AV390" s="49"/>
      <c r="AW390" s="49"/>
      <c r="AX390" s="49"/>
      <c r="AY390" s="49"/>
      <c r="AZ390" s="49"/>
      <c r="BA390" s="49"/>
      <c r="BB390" s="49"/>
      <c r="BC390" s="49"/>
      <c r="BD390" s="49"/>
      <c r="BE390" s="49"/>
      <c r="BF390" s="49"/>
      <c r="BG390" s="49"/>
      <c r="BH390" s="49"/>
      <c r="BI390" s="49"/>
      <c r="BJ390" s="49"/>
      <c r="BK390" s="49"/>
      <c r="BL390" s="49"/>
      <c r="BM390" s="49"/>
      <c r="BN390" s="49"/>
      <c r="BO390" s="49"/>
      <c r="BP390" s="49"/>
      <c r="BQ390" s="49"/>
      <c r="BR390" s="49"/>
      <c r="BS390" s="49"/>
      <c r="BT390" s="49"/>
      <c r="BU390" s="49"/>
      <c r="BV390" s="49"/>
      <c r="BW390" s="49"/>
      <c r="BX390" s="49"/>
      <c r="BY390" s="49"/>
      <c r="BZ390" s="49"/>
      <c r="CA390" s="49"/>
      <c r="CB390" s="49"/>
      <c r="CC390" s="49"/>
      <c r="CD390" s="49"/>
      <c r="CE390" s="49"/>
      <c r="CF390" s="49"/>
      <c r="CG390" s="49"/>
      <c r="CH390" s="49"/>
      <c r="CI390" s="49"/>
      <c r="CJ390" s="49"/>
      <c r="CK390" s="49"/>
      <c r="CL390" s="49"/>
      <c r="CM390" s="49"/>
      <c r="CN390" s="49"/>
      <c r="CO390" s="49"/>
      <c r="CP390" s="49"/>
      <c r="CQ390" s="49"/>
      <c r="CR390" s="49"/>
      <c r="CS390" s="49"/>
      <c r="CT390" s="49"/>
      <c r="CU390" s="49"/>
      <c r="CV390" s="49"/>
      <c r="CW390" s="49"/>
      <c r="CX390" s="49"/>
      <c r="CY390" s="49"/>
      <c r="CZ390" s="49"/>
      <c r="DA390" s="49"/>
      <c r="DB390" s="49"/>
      <c r="DC390" s="49"/>
      <c r="DD390" s="49"/>
      <c r="DE390" s="49"/>
      <c r="DF390" s="49"/>
      <c r="DG390" s="49"/>
      <c r="DH390" s="49"/>
      <c r="DI390" s="49"/>
      <c r="DJ390" s="49"/>
      <c r="DK390" s="49"/>
      <c r="DL390" s="49"/>
      <c r="DM390" s="49"/>
      <c r="DN390" s="49"/>
      <c r="DO390" s="49"/>
      <c r="DP390" s="49"/>
      <c r="ZZ390" s="52"/>
      <c r="AAA390" s="192"/>
      <c r="AAD390" s="90"/>
      <c r="AAE390" s="519">
        <f t="shared" si="310"/>
        <v>1</v>
      </c>
      <c r="AAF390" s="190" t="s">
        <v>52</v>
      </c>
      <c r="AAG390" s="94"/>
      <c r="AAH390" s="94"/>
      <c r="AAI390" s="72"/>
      <c r="AAJ390" s="56"/>
      <c r="AAK390" s="56"/>
      <c r="AAL390" s="90"/>
    </row>
    <row r="391" spans="1:715" ht="15" customHeight="1" outlineLevel="1">
      <c r="A391" s="171"/>
      <c r="B391" s="305" t="str">
        <f t="shared" si="308"/>
        <v>AndreaRW coordinates/drafts Notice Packet that includes:</v>
      </c>
      <c r="C391" s="376" t="s">
        <v>0</v>
      </c>
      <c r="D391" s="380"/>
      <c r="E391" s="342">
        <f>NETWORKDAYS(G391,H391,S.DDL_DEQClosed)</f>
        <v>29700</v>
      </c>
      <c r="F391" s="457">
        <f t="shared" ref="F391:F450" ca="1" si="311">IF(YEAR(H391)&gt;2000,NETWORKDAYS(TODAY(),H391,S.DDL_DEQClosed),0)</f>
        <v>16</v>
      </c>
      <c r="G391" s="343">
        <f t="shared" si="305"/>
        <v>0</v>
      </c>
      <c r="H391" s="343">
        <f>AAH391</f>
        <v>41593</v>
      </c>
      <c r="I391" s="244"/>
      <c r="J391" s="194"/>
      <c r="K391" s="49"/>
      <c r="L391" s="49"/>
      <c r="M391" s="49"/>
      <c r="N391" s="49"/>
      <c r="O391" s="49"/>
      <c r="P391" s="49"/>
      <c r="Q391" s="49"/>
      <c r="R391" s="49"/>
      <c r="S391" s="49"/>
      <c r="T391" s="49"/>
      <c r="U391" s="49"/>
      <c r="V391" s="49"/>
      <c r="W391" s="49"/>
      <c r="X391" s="49"/>
      <c r="Y391" s="49"/>
      <c r="Z391" s="49"/>
      <c r="AA391" s="49"/>
      <c r="AB391" s="49"/>
      <c r="AC391" s="49"/>
      <c r="AD391" s="49"/>
      <c r="AE391" s="49"/>
      <c r="AF391" s="49"/>
      <c r="AG391" s="49"/>
      <c r="AH391" s="49"/>
      <c r="AI391" s="49"/>
      <c r="AJ391" s="49"/>
      <c r="AK391" s="49"/>
      <c r="AL391" s="49"/>
      <c r="AM391" s="49"/>
      <c r="AN391" s="49"/>
      <c r="AO391" s="49"/>
      <c r="AP391" s="49"/>
      <c r="AQ391" s="49"/>
      <c r="AR391" s="49"/>
      <c r="AS391" s="49"/>
      <c r="AT391" s="49"/>
      <c r="AU391" s="49"/>
      <c r="AV391" s="49"/>
      <c r="AW391" s="49"/>
      <c r="AX391" s="49"/>
      <c r="AY391" s="49"/>
      <c r="AZ391" s="49"/>
      <c r="BA391" s="49"/>
      <c r="BB391" s="49"/>
      <c r="BC391" s="49"/>
      <c r="BD391" s="49"/>
      <c r="BE391" s="49"/>
      <c r="BF391" s="49"/>
      <c r="BG391" s="49"/>
      <c r="BH391" s="49"/>
      <c r="BI391" s="49"/>
      <c r="BJ391" s="49"/>
      <c r="BK391" s="49"/>
      <c r="BL391" s="49"/>
      <c r="BM391" s="49"/>
      <c r="BN391" s="49"/>
      <c r="BO391" s="49"/>
      <c r="BP391" s="49"/>
      <c r="BQ391" s="49"/>
      <c r="BR391" s="49"/>
      <c r="BS391" s="49"/>
      <c r="BT391" s="49"/>
      <c r="BU391" s="49"/>
      <c r="BV391" s="49"/>
      <c r="BW391" s="49"/>
      <c r="BX391" s="49"/>
      <c r="BY391" s="49"/>
      <c r="BZ391" s="49"/>
      <c r="CA391" s="49"/>
      <c r="CB391" s="49"/>
      <c r="CC391" s="49"/>
      <c r="CD391" s="49"/>
      <c r="CE391" s="49"/>
      <c r="CF391" s="49"/>
      <c r="CG391" s="49"/>
      <c r="CH391" s="49"/>
      <c r="CI391" s="49"/>
      <c r="CJ391" s="49"/>
      <c r="CK391" s="49"/>
      <c r="CL391" s="49"/>
      <c r="CM391" s="49"/>
      <c r="CN391" s="49"/>
      <c r="CO391" s="49"/>
      <c r="CP391" s="49"/>
      <c r="CQ391" s="49"/>
      <c r="CR391" s="49"/>
      <c r="CS391" s="49"/>
      <c r="CT391" s="49"/>
      <c r="CU391" s="49"/>
      <c r="CV391" s="49"/>
      <c r="CW391" s="49"/>
      <c r="CX391" s="49"/>
      <c r="CY391" s="49"/>
      <c r="CZ391" s="49"/>
      <c r="DA391" s="49"/>
      <c r="DB391" s="49"/>
      <c r="DC391" s="49"/>
      <c r="DD391" s="49"/>
      <c r="DE391" s="49"/>
      <c r="DF391" s="49"/>
      <c r="DG391" s="49"/>
      <c r="DH391" s="49"/>
      <c r="DI391" s="49"/>
      <c r="DJ391" s="49"/>
      <c r="DK391" s="49"/>
      <c r="DL391" s="49"/>
      <c r="DM391" s="49"/>
      <c r="DN391" s="49"/>
      <c r="DO391" s="49"/>
      <c r="DP391" s="49"/>
      <c r="AAA391" s="192"/>
      <c r="AAD391" s="90"/>
      <c r="AAE391" s="519">
        <f t="shared" ref="AAE391:AAE397" si="312">IF(S.Notice.Involved="Y",1,0)</f>
        <v>1</v>
      </c>
      <c r="AAF391" s="90"/>
      <c r="AAG391" s="73">
        <f>IF(AAE$382=0,,S.Notice.BANNER.Begin)</f>
        <v>0</v>
      </c>
      <c r="AAH391" s="73">
        <f>IF(AAE391=0,,WORKDAY(S.Notice.PreviewBegin-1,-1,S.DDL_DEQClosed))</f>
        <v>41593</v>
      </c>
      <c r="AAI391" s="60"/>
      <c r="AAJ391" s="56"/>
      <c r="AAK391" s="254" t="str">
        <f>S.Staff.Lead&amp;" coordinates/drafts Notice Packet that includes:"</f>
        <v>AndreaRW coordinates/drafts Notice Packet that includes:</v>
      </c>
      <c r="AAL391" s="90"/>
      <c r="AAM391"/>
    </row>
    <row r="392" spans="1:715" ht="15" customHeight="1" outlineLevel="1">
      <c r="A392" s="171"/>
      <c r="B392" s="304" t="str">
        <f t="shared" si="308"/>
        <v>a. LRAPAINVITATION.TO.COMMENT preloaded in SharePoint folder 4</v>
      </c>
      <c r="C392"/>
      <c r="D392" s="380"/>
      <c r="E392" s="342">
        <f t="shared" ref="E392:E399" si="313">NETWORKDAYS(G392,H392,S.DDL_DEQClosed)</f>
        <v>29700</v>
      </c>
      <c r="F392" s="457">
        <f t="shared" ca="1" si="311"/>
        <v>16</v>
      </c>
      <c r="G392" s="343">
        <f t="shared" si="305"/>
        <v>0</v>
      </c>
      <c r="H392" s="343">
        <f t="shared" ref="H392:H450" si="314">AAH392</f>
        <v>41593</v>
      </c>
      <c r="I392" s="244"/>
      <c r="J392" s="194"/>
      <c r="K392" s="49"/>
      <c r="L392" s="49"/>
      <c r="M392" s="49"/>
      <c r="N392" s="49"/>
      <c r="O392" s="49"/>
      <c r="P392" s="49"/>
      <c r="Q392" s="49"/>
      <c r="R392" s="49"/>
      <c r="S392" s="49"/>
      <c r="T392" s="49"/>
      <c r="U392" s="49"/>
      <c r="V392" s="49"/>
      <c r="W392" s="49"/>
      <c r="X392" s="49"/>
      <c r="Y392" s="49"/>
      <c r="Z392" s="49"/>
      <c r="AA392" s="49"/>
      <c r="AB392" s="49"/>
      <c r="AC392" s="49"/>
      <c r="AD392" s="49"/>
      <c r="AE392" s="49"/>
      <c r="AF392" s="49"/>
      <c r="AG392" s="49"/>
      <c r="AH392" s="49"/>
      <c r="AI392" s="49"/>
      <c r="AJ392" s="49"/>
      <c r="AK392" s="49"/>
      <c r="AL392" s="49"/>
      <c r="AM392" s="49"/>
      <c r="AN392" s="49"/>
      <c r="AO392" s="49"/>
      <c r="AP392" s="49"/>
      <c r="AQ392" s="49"/>
      <c r="AR392" s="49"/>
      <c r="AS392" s="49"/>
      <c r="AT392" s="49"/>
      <c r="AU392" s="49"/>
      <c r="AV392" s="49"/>
      <c r="AW392" s="49"/>
      <c r="AX392" s="49"/>
      <c r="AY392" s="49"/>
      <c r="AZ392" s="49"/>
      <c r="BA392" s="49"/>
      <c r="BB392" s="49"/>
      <c r="BC392" s="49"/>
      <c r="BD392" s="49"/>
      <c r="BE392" s="49"/>
      <c r="BF392" s="49"/>
      <c r="BG392" s="49"/>
      <c r="BH392" s="49"/>
      <c r="BI392" s="49"/>
      <c r="BJ392" s="49"/>
      <c r="BK392" s="49"/>
      <c r="BL392" s="49"/>
      <c r="BM392" s="49"/>
      <c r="BN392" s="49"/>
      <c r="BO392" s="49"/>
      <c r="BP392" s="49"/>
      <c r="BQ392" s="49"/>
      <c r="BR392" s="49"/>
      <c r="BS392" s="49"/>
      <c r="BT392" s="49"/>
      <c r="BU392" s="49"/>
      <c r="BV392" s="49"/>
      <c r="BW392" s="49"/>
      <c r="BX392" s="49"/>
      <c r="BY392" s="49"/>
      <c r="BZ392" s="49"/>
      <c r="CA392" s="49"/>
      <c r="CB392" s="49"/>
      <c r="CC392" s="49"/>
      <c r="CD392" s="49"/>
      <c r="CE392" s="49"/>
      <c r="CF392" s="49"/>
      <c r="CG392" s="49"/>
      <c r="CH392" s="49"/>
      <c r="CI392" s="49"/>
      <c r="CJ392" s="49"/>
      <c r="CK392" s="49"/>
      <c r="CL392" s="49"/>
      <c r="CM392" s="49"/>
      <c r="CN392" s="49"/>
      <c r="CO392" s="49"/>
      <c r="CP392" s="49"/>
      <c r="CQ392" s="49"/>
      <c r="CR392" s="49"/>
      <c r="CS392" s="49"/>
      <c r="CT392" s="49"/>
      <c r="CU392" s="49"/>
      <c r="CV392" s="49"/>
      <c r="CW392" s="49"/>
      <c r="CX392" s="49"/>
      <c r="CY392" s="49"/>
      <c r="CZ392" s="49"/>
      <c r="DA392" s="49"/>
      <c r="DB392" s="49"/>
      <c r="DC392" s="49"/>
      <c r="DD392" s="49"/>
      <c r="DE392" s="49"/>
      <c r="DF392" s="49"/>
      <c r="DG392" s="49"/>
      <c r="DH392" s="49"/>
      <c r="DI392" s="49"/>
      <c r="DJ392" s="49"/>
      <c r="DK392" s="49"/>
      <c r="DL392" s="49"/>
      <c r="DM392" s="49"/>
      <c r="DN392" s="49"/>
      <c r="DO392" s="49"/>
      <c r="DP392" s="49"/>
      <c r="AAA392" s="192"/>
      <c r="AAD392" s="90"/>
      <c r="AAE392" s="519">
        <f t="shared" si="312"/>
        <v>1</v>
      </c>
      <c r="AAF392" s="90"/>
      <c r="AAG392" s="73">
        <f>IF(AAE$382=0,,S.Notice.BANNER.Begin)</f>
        <v>0</v>
      </c>
      <c r="AAH392" s="73">
        <f>IF(AAE392=0,,WORKDAY(S.Notice.PreviewBegin-1,-1,S.DDL_DEQClosed))</f>
        <v>41593</v>
      </c>
      <c r="AAI392" s="72"/>
      <c r="AAJ392" s="72"/>
      <c r="AAK392" s="80" t="str">
        <f>"a. "&amp;S.General.CodeName&amp;"INVITATION.TO.COMMENT preloaded in SharePoint folder 4"</f>
        <v>a. LRAPAINVITATION.TO.COMMENT preloaded in SharePoint folder 4</v>
      </c>
      <c r="AAL392" s="90"/>
      <c r="AAM392"/>
    </row>
    <row r="393" spans="1:715" ht="15" customHeight="1" outlineLevel="1">
      <c r="A393" s="171"/>
      <c r="B393" s="304" t="str">
        <f t="shared" si="308"/>
        <v>b. LRAPAPROPOSED.RULES</v>
      </c>
      <c r="C393" s="376" t="s">
        <v>0</v>
      </c>
      <c r="D393" s="381"/>
      <c r="E393" s="342">
        <f t="shared" si="313"/>
        <v>29700</v>
      </c>
      <c r="F393" s="457">
        <f t="shared" ca="1" si="311"/>
        <v>16</v>
      </c>
      <c r="G393" s="343">
        <f t="shared" si="305"/>
        <v>0</v>
      </c>
      <c r="H393" s="343">
        <f t="shared" si="314"/>
        <v>41593</v>
      </c>
      <c r="I393" s="244"/>
      <c r="J393" s="194"/>
      <c r="K393" s="49"/>
      <c r="L393" s="49"/>
      <c r="M393" s="49"/>
      <c r="N393" s="49"/>
      <c r="O393" s="49"/>
      <c r="P393" s="49"/>
      <c r="Q393" s="49"/>
      <c r="R393" s="49"/>
      <c r="S393" s="49"/>
      <c r="T393" s="49"/>
      <c r="U393" s="49"/>
      <c r="V393" s="49"/>
      <c r="W393" s="49"/>
      <c r="X393" s="49"/>
      <c r="Y393" s="49"/>
      <c r="Z393" s="49"/>
      <c r="AA393" s="49"/>
      <c r="AB393" s="49"/>
      <c r="AC393" s="49"/>
      <c r="AD393" s="49"/>
      <c r="AE393" s="49"/>
      <c r="AF393" s="49"/>
      <c r="AG393" s="49"/>
      <c r="AH393" s="49"/>
      <c r="AI393" s="49"/>
      <c r="AJ393" s="49"/>
      <c r="AK393" s="49"/>
      <c r="AL393" s="49"/>
      <c r="AM393" s="49"/>
      <c r="AN393" s="49"/>
      <c r="AO393" s="49"/>
      <c r="AP393" s="49"/>
      <c r="AQ393" s="49"/>
      <c r="AR393" s="49"/>
      <c r="AS393" s="49"/>
      <c r="AT393" s="49"/>
      <c r="AU393" s="49"/>
      <c r="AV393" s="49"/>
      <c r="AW393" s="49"/>
      <c r="AX393" s="49"/>
      <c r="AY393" s="49"/>
      <c r="AZ393" s="49"/>
      <c r="BA393" s="49"/>
      <c r="BB393" s="49"/>
      <c r="BC393" s="49"/>
      <c r="BD393" s="49"/>
      <c r="BE393" s="49"/>
      <c r="BF393" s="49"/>
      <c r="BG393" s="49"/>
      <c r="BH393" s="49"/>
      <c r="BI393" s="49"/>
      <c r="BJ393" s="49"/>
      <c r="BK393" s="49"/>
      <c r="BL393" s="49"/>
      <c r="BM393" s="49"/>
      <c r="BN393" s="49"/>
      <c r="BO393" s="49"/>
      <c r="BP393" s="49"/>
      <c r="BQ393" s="49"/>
      <c r="BR393" s="49"/>
      <c r="BS393" s="49"/>
      <c r="BT393" s="49"/>
      <c r="BU393" s="49"/>
      <c r="BV393" s="49"/>
      <c r="BW393" s="49"/>
      <c r="BX393" s="49"/>
      <c r="BY393" s="49"/>
      <c r="BZ393" s="49"/>
      <c r="CA393" s="49"/>
      <c r="CB393" s="49"/>
      <c r="CC393" s="49"/>
      <c r="CD393" s="49"/>
      <c r="CE393" s="49"/>
      <c r="CF393" s="49"/>
      <c r="CG393" s="49"/>
      <c r="CH393" s="49"/>
      <c r="CI393" s="49"/>
      <c r="CJ393" s="49"/>
      <c r="CK393" s="49"/>
      <c r="CL393" s="49"/>
      <c r="CM393" s="49"/>
      <c r="CN393" s="49"/>
      <c r="CO393" s="49"/>
      <c r="CP393" s="49"/>
      <c r="CQ393" s="49"/>
      <c r="CR393" s="49"/>
      <c r="CS393" s="49"/>
      <c r="CT393" s="49"/>
      <c r="CU393" s="49"/>
      <c r="CV393" s="49"/>
      <c r="CW393" s="49"/>
      <c r="CX393" s="49"/>
      <c r="CY393" s="49"/>
      <c r="CZ393" s="49"/>
      <c r="DA393" s="49"/>
      <c r="DB393" s="49"/>
      <c r="DC393" s="49"/>
      <c r="DD393" s="49"/>
      <c r="DE393" s="49"/>
      <c r="DF393" s="49"/>
      <c r="DG393" s="49"/>
      <c r="DH393" s="49"/>
      <c r="DI393" s="49"/>
      <c r="DJ393" s="49"/>
      <c r="DK393" s="49"/>
      <c r="DL393" s="49"/>
      <c r="DM393" s="49"/>
      <c r="DN393" s="49"/>
      <c r="DO393" s="49"/>
      <c r="DP393" s="49"/>
      <c r="AAA393" s="192"/>
      <c r="AAD393" s="90"/>
      <c r="AAE393" s="519">
        <f t="shared" si="312"/>
        <v>1</v>
      </c>
      <c r="AAF393" s="90"/>
      <c r="AAG393" s="73">
        <f>IF(AAE$382=0,,S.Notice.BANNER.Begin)</f>
        <v>0</v>
      </c>
      <c r="AAH393" s="73">
        <f>IF(AAE393=0,,WORKDAY(S.Notice.PreviewBegin-1,-1,S.DDL_DEQClosed))</f>
        <v>41593</v>
      </c>
      <c r="AAI393" s="72"/>
      <c r="AAJ393" s="72"/>
      <c r="AAK393" s="80" t="str">
        <f>"b. "&amp;S.General.CodeName&amp;"PROPOSED.RULES"</f>
        <v>b. LRAPAPROPOSED.RULES</v>
      </c>
      <c r="AAL393" s="90"/>
      <c r="AAM393"/>
    </row>
    <row r="394" spans="1:715" s="23" customFormat="1" ht="15" customHeight="1" outlineLevel="1">
      <c r="A394" s="171"/>
      <c r="B394" s="483" t="str">
        <f t="shared" ref="B394" si="315">AAK394</f>
        <v>AndreaRW verifies:</v>
      </c>
      <c r="C394" s="362"/>
      <c r="D394" s="362"/>
      <c r="E394" s="350"/>
      <c r="F394" s="350"/>
      <c r="G394" s="346"/>
      <c r="H394" s="346"/>
      <c r="I394" s="244"/>
      <c r="J394" s="194"/>
      <c r="K394" s="49"/>
      <c r="L394" s="49"/>
      <c r="M394" s="49"/>
      <c r="N394" s="49"/>
      <c r="O394" s="49"/>
      <c r="P394" s="49"/>
      <c r="Q394" s="49"/>
      <c r="R394" s="49"/>
      <c r="S394" s="49"/>
      <c r="T394" s="49"/>
      <c r="U394" s="49"/>
      <c r="V394" s="49"/>
      <c r="W394" s="49"/>
      <c r="X394" s="49"/>
      <c r="Y394" s="49"/>
      <c r="Z394" s="49"/>
      <c r="AA394" s="49"/>
      <c r="AB394" s="49"/>
      <c r="AC394" s="49"/>
      <c r="AD394" s="49"/>
      <c r="AE394" s="49"/>
      <c r="AF394" s="49"/>
      <c r="AG394" s="49"/>
      <c r="AH394" s="49"/>
      <c r="AI394" s="49"/>
      <c r="AJ394" s="49"/>
      <c r="AK394" s="49"/>
      <c r="AL394" s="49"/>
      <c r="AM394" s="49"/>
      <c r="AN394" s="49"/>
      <c r="AO394" s="49"/>
      <c r="AP394" s="49"/>
      <c r="AQ394" s="49"/>
      <c r="AR394" s="49"/>
      <c r="AS394" s="49"/>
      <c r="AT394" s="49"/>
      <c r="AU394" s="49"/>
      <c r="AV394" s="49"/>
      <c r="AW394" s="49"/>
      <c r="AX394" s="49"/>
      <c r="AY394" s="49"/>
      <c r="AZ394" s="49"/>
      <c r="BA394" s="49"/>
      <c r="BB394" s="49"/>
      <c r="BC394" s="49"/>
      <c r="BD394" s="49"/>
      <c r="BE394" s="49"/>
      <c r="BF394" s="49"/>
      <c r="BG394" s="49"/>
      <c r="BH394" s="49"/>
      <c r="BI394" s="49"/>
      <c r="BJ394" s="49"/>
      <c r="BK394" s="49"/>
      <c r="BL394" s="49"/>
      <c r="BM394" s="49"/>
      <c r="BN394" s="49"/>
      <c r="BO394" s="49"/>
      <c r="BP394" s="49"/>
      <c r="BQ394" s="49"/>
      <c r="BR394" s="49"/>
      <c r="BS394" s="49"/>
      <c r="BT394" s="49"/>
      <c r="BU394" s="49"/>
      <c r="BV394" s="49"/>
      <c r="BW394" s="49"/>
      <c r="BX394" s="49"/>
      <c r="BY394" s="49"/>
      <c r="BZ394" s="49"/>
      <c r="CA394" s="49"/>
      <c r="CB394" s="49"/>
      <c r="CC394" s="49"/>
      <c r="CD394" s="49"/>
      <c r="CE394" s="49"/>
      <c r="CF394" s="49"/>
      <c r="CG394" s="49"/>
      <c r="CH394" s="49"/>
      <c r="CI394" s="49"/>
      <c r="CJ394" s="49"/>
      <c r="CK394" s="49"/>
      <c r="CL394" s="49"/>
      <c r="CM394" s="49"/>
      <c r="CN394" s="49"/>
      <c r="CO394" s="49"/>
      <c r="CP394" s="49"/>
      <c r="CQ394" s="49"/>
      <c r="CR394" s="49"/>
      <c r="CS394" s="49"/>
      <c r="CT394" s="49"/>
      <c r="CU394" s="49"/>
      <c r="CV394" s="49"/>
      <c r="CW394" s="49"/>
      <c r="CX394" s="49"/>
      <c r="CY394" s="49"/>
      <c r="CZ394" s="49"/>
      <c r="DA394" s="49"/>
      <c r="DB394" s="49"/>
      <c r="DC394" s="49"/>
      <c r="DD394" s="49"/>
      <c r="DE394" s="49"/>
      <c r="DF394" s="49"/>
      <c r="DG394" s="49"/>
      <c r="DH394" s="49"/>
      <c r="DI394" s="49"/>
      <c r="DJ394" s="49"/>
      <c r="DK394" s="49"/>
      <c r="DL394" s="49"/>
      <c r="DM394" s="49"/>
      <c r="DN394" s="49"/>
      <c r="DO394" s="49"/>
      <c r="DP394" s="49"/>
      <c r="DQ394"/>
      <c r="DR394"/>
      <c r="DS394"/>
      <c r="DT394"/>
      <c r="DU394"/>
      <c r="DV394"/>
      <c r="DW394"/>
      <c r="DX394"/>
      <c r="DY394"/>
      <c r="DZ394"/>
      <c r="EA394"/>
      <c r="EB394"/>
      <c r="EC394"/>
      <c r="ED394"/>
      <c r="EE394"/>
      <c r="EF394"/>
      <c r="EG394"/>
      <c r="EH394"/>
      <c r="EI394"/>
      <c r="EJ394"/>
      <c r="EK394"/>
      <c r="EL394"/>
      <c r="EM394"/>
      <c r="EN394"/>
      <c r="EO394"/>
      <c r="EP394"/>
      <c r="EQ394"/>
      <c r="ER394"/>
      <c r="ES394"/>
      <c r="ET394"/>
      <c r="EU394"/>
      <c r="EV394"/>
      <c r="EW394"/>
      <c r="EX394"/>
      <c r="EY394"/>
      <c r="EZ394"/>
      <c r="FA394"/>
      <c r="FB394"/>
      <c r="FC394"/>
      <c r="FD394"/>
      <c r="FE394"/>
      <c r="FF394"/>
      <c r="FG394"/>
      <c r="FH394"/>
      <c r="FI394"/>
      <c r="FJ394"/>
      <c r="FK394"/>
      <c r="FL394"/>
      <c r="FM394"/>
      <c r="FN394"/>
      <c r="FO394"/>
      <c r="FP394"/>
      <c r="FQ394"/>
      <c r="FR394"/>
      <c r="FS394"/>
      <c r="FT394"/>
      <c r="FU394"/>
      <c r="FV394"/>
      <c r="FW394"/>
      <c r="FX394"/>
      <c r="FY394"/>
      <c r="FZ394"/>
      <c r="GA394"/>
      <c r="GB394"/>
      <c r="GC394"/>
      <c r="GD394"/>
      <c r="GE394"/>
      <c r="GF394"/>
      <c r="GG394"/>
      <c r="GH394"/>
      <c r="GI394"/>
      <c r="GJ394"/>
      <c r="GK394"/>
      <c r="GL394"/>
      <c r="GM394"/>
      <c r="GN394"/>
      <c r="GO394"/>
      <c r="GP394"/>
      <c r="GQ394"/>
      <c r="GR394"/>
      <c r="GS394"/>
      <c r="GT394"/>
      <c r="GU394"/>
      <c r="GV394"/>
      <c r="GW394"/>
      <c r="GX394"/>
      <c r="GY394"/>
      <c r="GZ394"/>
      <c r="HA394"/>
      <c r="HB394"/>
      <c r="HC394"/>
      <c r="HD394"/>
      <c r="HE394"/>
      <c r="HF394"/>
      <c r="HG394"/>
      <c r="HH394"/>
      <c r="HI394"/>
      <c r="HJ394"/>
      <c r="HK394"/>
      <c r="HL394"/>
      <c r="HM394"/>
      <c r="HN394"/>
      <c r="HO394"/>
      <c r="HP394"/>
      <c r="HQ394"/>
      <c r="HR394"/>
      <c r="HS394"/>
      <c r="HT394"/>
      <c r="HU394"/>
      <c r="HV394"/>
      <c r="HW394"/>
      <c r="HX394"/>
      <c r="HY394"/>
      <c r="HZ394"/>
      <c r="IA394"/>
      <c r="IB394"/>
      <c r="IC394"/>
      <c r="ID394"/>
      <c r="IE394"/>
      <c r="IF394"/>
      <c r="IG394"/>
      <c r="IH394"/>
      <c r="II394"/>
      <c r="IJ394"/>
      <c r="IK394"/>
      <c r="IL394"/>
      <c r="IM394"/>
      <c r="IN394"/>
      <c r="IO394"/>
      <c r="IP394"/>
      <c r="IQ394"/>
      <c r="IR394"/>
      <c r="IS394"/>
      <c r="IT394"/>
      <c r="IU394"/>
      <c r="IV394"/>
      <c r="IW394"/>
      <c r="IX394"/>
      <c r="IY394"/>
      <c r="IZ394"/>
      <c r="JA394"/>
      <c r="JB394"/>
      <c r="JC394"/>
      <c r="JD394"/>
      <c r="JE394"/>
      <c r="JF394"/>
      <c r="JG394"/>
      <c r="JH394"/>
      <c r="JI394"/>
      <c r="JJ394"/>
      <c r="JK394"/>
      <c r="JL394"/>
      <c r="JM394"/>
      <c r="JN394"/>
      <c r="JO394"/>
      <c r="JP394"/>
      <c r="JQ394"/>
      <c r="JR394"/>
      <c r="JS394"/>
      <c r="JT394"/>
      <c r="JU394"/>
      <c r="JV394"/>
      <c r="JW394"/>
      <c r="JX394"/>
      <c r="JY394"/>
      <c r="JZ394"/>
      <c r="KA394"/>
      <c r="KB394"/>
      <c r="KC394"/>
      <c r="KD394"/>
      <c r="KE394"/>
      <c r="KF394"/>
      <c r="KG394"/>
      <c r="KH394"/>
      <c r="KI394"/>
      <c r="KJ394"/>
      <c r="KK394"/>
      <c r="KL394"/>
      <c r="KM394"/>
      <c r="KN394"/>
      <c r="KO394"/>
      <c r="KP394"/>
      <c r="KQ394"/>
      <c r="KR394"/>
      <c r="KS394"/>
      <c r="KT394"/>
      <c r="KU394"/>
      <c r="KV394"/>
      <c r="KW394"/>
      <c r="KX394"/>
      <c r="KY394"/>
      <c r="KZ394"/>
      <c r="LA394"/>
      <c r="LB394"/>
      <c r="LC394"/>
      <c r="LD394"/>
      <c r="LE394"/>
      <c r="LF394"/>
      <c r="LG394"/>
      <c r="LH394"/>
      <c r="LI394"/>
      <c r="LJ394"/>
      <c r="LK394"/>
      <c r="LL394"/>
      <c r="LM394"/>
      <c r="LN394"/>
      <c r="LO394"/>
      <c r="LP394"/>
      <c r="LQ394"/>
      <c r="LR394"/>
      <c r="LS394"/>
      <c r="LT394"/>
      <c r="LU394"/>
      <c r="LV394"/>
      <c r="LW394"/>
      <c r="LX394"/>
      <c r="LY394"/>
      <c r="LZ394"/>
      <c r="MA394"/>
      <c r="MB394"/>
      <c r="MC394"/>
      <c r="MD394"/>
      <c r="ME394"/>
      <c r="MF394"/>
      <c r="MG394"/>
      <c r="MH394"/>
      <c r="MI394"/>
      <c r="MJ394"/>
      <c r="MK394"/>
      <c r="ML394"/>
      <c r="MM394"/>
      <c r="MN394"/>
      <c r="MO394"/>
      <c r="MP394"/>
      <c r="MQ394"/>
      <c r="MR394"/>
      <c r="MS394"/>
      <c r="MT394"/>
      <c r="MU394"/>
      <c r="MV394"/>
      <c r="MW394"/>
      <c r="MX394"/>
      <c r="MY394"/>
      <c r="MZ394"/>
      <c r="NA394"/>
      <c r="NB394"/>
      <c r="NC394"/>
      <c r="ND394"/>
      <c r="NE394"/>
      <c r="NF394"/>
      <c r="NG394"/>
      <c r="NH394"/>
      <c r="NI394"/>
      <c r="NJ394"/>
      <c r="NK394"/>
      <c r="NL394"/>
      <c r="NM394"/>
      <c r="NN394"/>
      <c r="NO394"/>
      <c r="NP394"/>
      <c r="NQ394"/>
      <c r="NR394"/>
      <c r="NS394"/>
      <c r="NT394"/>
      <c r="NU394"/>
      <c r="NV394"/>
      <c r="NW394"/>
      <c r="NX394"/>
      <c r="NY394"/>
      <c r="NZ394"/>
      <c r="OA394"/>
      <c r="OB394"/>
      <c r="OC394"/>
      <c r="OD394"/>
      <c r="OE394"/>
      <c r="OF394"/>
      <c r="OG394"/>
      <c r="OH394"/>
      <c r="OI394"/>
      <c r="OJ394"/>
      <c r="OK394"/>
      <c r="OL394"/>
      <c r="OM394"/>
      <c r="ON394"/>
      <c r="OO394"/>
      <c r="OP394"/>
      <c r="OQ394"/>
      <c r="OR394"/>
      <c r="OS394"/>
      <c r="OT394"/>
      <c r="OU394"/>
      <c r="OV394"/>
      <c r="OW394"/>
      <c r="OX394"/>
      <c r="OY394"/>
      <c r="OZ394"/>
      <c r="PA394"/>
      <c r="PB394"/>
      <c r="PC394"/>
      <c r="PD394"/>
      <c r="PE394"/>
      <c r="PF394"/>
      <c r="PG394"/>
      <c r="PH394"/>
      <c r="PI394"/>
      <c r="PJ394"/>
      <c r="PK394"/>
      <c r="PL394"/>
      <c r="PM394"/>
      <c r="PN394"/>
      <c r="PO394"/>
      <c r="PP394"/>
      <c r="PQ394"/>
      <c r="PR394"/>
      <c r="PS394"/>
      <c r="PT394"/>
      <c r="PU394"/>
      <c r="PV394"/>
      <c r="PW394"/>
      <c r="PX394"/>
      <c r="PY394"/>
      <c r="PZ394"/>
      <c r="QA394"/>
      <c r="QB394"/>
      <c r="QC394"/>
      <c r="QD394"/>
      <c r="QE394"/>
      <c r="QF394"/>
      <c r="QG394"/>
      <c r="QH394"/>
      <c r="QI394"/>
      <c r="QJ394"/>
      <c r="QK394"/>
      <c r="QL394"/>
      <c r="QM394"/>
      <c r="QN394"/>
      <c r="QO394"/>
      <c r="QP394"/>
      <c r="QQ394"/>
      <c r="QR394"/>
      <c r="QS394"/>
      <c r="QT394"/>
      <c r="QU394"/>
      <c r="QV394"/>
      <c r="QW394"/>
      <c r="QX394"/>
      <c r="QY394"/>
      <c r="QZ394"/>
      <c r="RA394"/>
      <c r="RB394"/>
      <c r="RC394"/>
      <c r="RD394"/>
      <c r="RE394"/>
      <c r="RF394"/>
      <c r="RG394"/>
      <c r="RH394"/>
      <c r="RI394"/>
      <c r="RJ394"/>
      <c r="RK394"/>
      <c r="RL394"/>
      <c r="RM394"/>
      <c r="RN394"/>
      <c r="RO394"/>
      <c r="RP394"/>
      <c r="RQ394"/>
      <c r="RR394"/>
      <c r="RS394"/>
      <c r="RT394"/>
      <c r="RU394"/>
      <c r="RV394"/>
      <c r="RW394"/>
      <c r="RX394"/>
      <c r="RY394"/>
      <c r="RZ394"/>
      <c r="SA394"/>
      <c r="SB394"/>
      <c r="SC394"/>
      <c r="SD394"/>
      <c r="SE394"/>
      <c r="SF394"/>
      <c r="SG394"/>
      <c r="SH394"/>
      <c r="SI394"/>
      <c r="SJ394"/>
      <c r="SK394"/>
      <c r="SL394"/>
      <c r="SM394"/>
      <c r="SN394"/>
      <c r="SO394"/>
      <c r="SP394"/>
      <c r="SQ394"/>
      <c r="SR394"/>
      <c r="SS394"/>
      <c r="ST394"/>
      <c r="SU394"/>
      <c r="SV394"/>
      <c r="SW394"/>
      <c r="SX394"/>
      <c r="SY394"/>
      <c r="SZ394"/>
      <c r="TA394"/>
      <c r="TB394"/>
      <c r="TC394"/>
      <c r="TD394"/>
      <c r="TE394"/>
      <c r="TF394"/>
      <c r="TG394"/>
      <c r="TH394"/>
      <c r="TI394"/>
      <c r="TJ394"/>
      <c r="TK394"/>
      <c r="TL394"/>
      <c r="TM394"/>
      <c r="TN394"/>
      <c r="TO394"/>
      <c r="TP394"/>
      <c r="TQ394"/>
      <c r="TR394"/>
      <c r="TS394"/>
      <c r="TT394"/>
      <c r="TU394"/>
      <c r="TV394"/>
      <c r="TW394"/>
      <c r="TX394"/>
      <c r="TY394"/>
      <c r="TZ394"/>
      <c r="UA394"/>
      <c r="UB394"/>
      <c r="UC394"/>
      <c r="UD394"/>
      <c r="UE394"/>
      <c r="UF394"/>
      <c r="UG394"/>
      <c r="UH394"/>
      <c r="UI394"/>
      <c r="UJ394"/>
      <c r="UK394"/>
      <c r="UL394"/>
      <c r="UM394"/>
      <c r="UN394"/>
      <c r="UO394"/>
      <c r="UP394"/>
      <c r="UQ394"/>
      <c r="UR394"/>
      <c r="US394"/>
      <c r="UT394"/>
      <c r="UU394"/>
      <c r="UV394"/>
      <c r="UW394"/>
      <c r="UX394"/>
      <c r="UY394"/>
      <c r="UZ394"/>
      <c r="VA394"/>
      <c r="VB394"/>
      <c r="VC394"/>
      <c r="VD394"/>
      <c r="VE394"/>
      <c r="VF394"/>
      <c r="VG394"/>
      <c r="VH394"/>
      <c r="VI394"/>
      <c r="VJ394"/>
      <c r="VK394"/>
      <c r="VL394"/>
      <c r="VM394"/>
      <c r="VN394"/>
      <c r="VO394"/>
      <c r="VP394"/>
      <c r="VQ394"/>
      <c r="VR394"/>
      <c r="VS394"/>
      <c r="VT394"/>
      <c r="VU394"/>
      <c r="VV394"/>
      <c r="VW394"/>
      <c r="VX394"/>
      <c r="VY394"/>
      <c r="VZ394"/>
      <c r="WA394"/>
      <c r="WB394"/>
      <c r="WC394"/>
      <c r="WD394"/>
      <c r="WE394"/>
      <c r="WF394"/>
      <c r="WG394"/>
      <c r="WH394"/>
      <c r="WI394"/>
      <c r="WJ394"/>
      <c r="WK394"/>
      <c r="WL394"/>
      <c r="WM394"/>
      <c r="WN394"/>
      <c r="WO394"/>
      <c r="WP394"/>
      <c r="WQ394"/>
      <c r="WR394"/>
      <c r="WS394"/>
      <c r="WT394"/>
      <c r="WU394"/>
      <c r="WV394"/>
      <c r="WW394"/>
      <c r="WX394"/>
      <c r="WY394"/>
      <c r="WZ394"/>
      <c r="XA394"/>
      <c r="XB394"/>
      <c r="XC394"/>
      <c r="XD394"/>
      <c r="XE394"/>
      <c r="XF394"/>
      <c r="XG394"/>
      <c r="XH394"/>
      <c r="XI394"/>
      <c r="XJ394"/>
      <c r="XK394"/>
      <c r="XL394"/>
      <c r="XM394"/>
      <c r="XN394"/>
      <c r="XO394"/>
      <c r="XP394"/>
      <c r="XQ394"/>
      <c r="XR394"/>
      <c r="XS394"/>
      <c r="XT394"/>
      <c r="XU394"/>
      <c r="XV394"/>
      <c r="XW394"/>
      <c r="XX394"/>
      <c r="XY394"/>
      <c r="XZ394"/>
      <c r="YA394"/>
      <c r="YB394"/>
      <c r="YC394"/>
      <c r="YD394"/>
      <c r="YE394"/>
      <c r="YF394"/>
      <c r="YG394"/>
      <c r="YH394"/>
      <c r="YI394"/>
      <c r="YJ394"/>
      <c r="YK394"/>
      <c r="YL394"/>
      <c r="YM394"/>
      <c r="YN394"/>
      <c r="YO394"/>
      <c r="YP394"/>
      <c r="YQ394"/>
      <c r="YR394"/>
      <c r="YS394"/>
      <c r="YT394"/>
      <c r="YU394"/>
      <c r="YV394"/>
      <c r="YW394"/>
      <c r="YX394"/>
      <c r="YY394"/>
      <c r="YZ394"/>
      <c r="ZA394"/>
      <c r="ZB394"/>
      <c r="ZC394"/>
      <c r="ZD394"/>
      <c r="ZE394"/>
      <c r="ZF394"/>
      <c r="ZG394"/>
      <c r="ZH394"/>
      <c r="ZI394"/>
      <c r="ZJ394"/>
      <c r="ZK394"/>
      <c r="ZL394"/>
      <c r="ZM394"/>
      <c r="ZN394"/>
      <c r="ZO394"/>
      <c r="ZP394"/>
      <c r="ZQ394"/>
      <c r="ZR394"/>
      <c r="ZS394"/>
      <c r="ZT394"/>
      <c r="ZU394"/>
      <c r="ZV394"/>
      <c r="ZW394"/>
      <c r="ZX394"/>
      <c r="ZY394"/>
      <c r="ZZ394" s="52"/>
      <c r="AAA394" s="192"/>
      <c r="AAD394" s="90"/>
      <c r="AAE394" s="519">
        <f t="shared" si="312"/>
        <v>1</v>
      </c>
      <c r="AAF394" s="190" t="s">
        <v>52</v>
      </c>
      <c r="AAG394" s="71"/>
      <c r="AAH394" s="71"/>
      <c r="AAI394" s="71"/>
      <c r="AAJ394" s="56"/>
      <c r="AAK394" s="254" t="str">
        <f>S.Staff.Lead&amp;" verifies:"</f>
        <v>AndreaRW verifies:</v>
      </c>
      <c r="AAL394" s="90"/>
    </row>
    <row r="395" spans="1:715" s="23" customFormat="1" ht="15" customHeight="1" outlineLevel="1">
      <c r="A395" s="171"/>
      <c r="B395" s="656" t="s">
        <v>501</v>
      </c>
      <c r="C395" s="790" t="str">
        <f>HYPERLINK("http://arcweb.sos.state.or.us/pages/rules/oars_300/oar_340/340_tofc.html","i")</f>
        <v>i</v>
      </c>
      <c r="D395" s="380"/>
      <c r="E395" s="342">
        <f t="shared" si="313"/>
        <v>29700</v>
      </c>
      <c r="F395" s="457">
        <f t="shared" ca="1" si="311"/>
        <v>16</v>
      </c>
      <c r="G395" s="343">
        <f t="shared" si="305"/>
        <v>0</v>
      </c>
      <c r="H395" s="343">
        <f t="shared" si="314"/>
        <v>41593</v>
      </c>
      <c r="I395" s="244"/>
      <c r="J395" s="194"/>
      <c r="K395" s="49"/>
      <c r="L395" s="49"/>
      <c r="M395" s="49"/>
      <c r="N395" s="49"/>
      <c r="O395" s="49"/>
      <c r="P395" s="49"/>
      <c r="Q395" s="49"/>
      <c r="R395" s="49"/>
      <c r="S395" s="49"/>
      <c r="T395" s="49"/>
      <c r="U395" s="49"/>
      <c r="V395" s="49"/>
      <c r="W395" s="49"/>
      <c r="X395" s="49"/>
      <c r="Y395" s="49"/>
      <c r="Z395" s="49"/>
      <c r="AA395" s="49"/>
      <c r="AB395" s="49"/>
      <c r="AC395" s="49"/>
      <c r="AD395" s="49"/>
      <c r="AE395" s="49"/>
      <c r="AF395" s="49"/>
      <c r="AG395" s="49"/>
      <c r="AH395" s="49"/>
      <c r="AI395" s="49"/>
      <c r="AJ395" s="49"/>
      <c r="AK395" s="49"/>
      <c r="AL395" s="49"/>
      <c r="AM395" s="49"/>
      <c r="AN395" s="49"/>
      <c r="AO395" s="49"/>
      <c r="AP395" s="49"/>
      <c r="AQ395" s="49"/>
      <c r="AR395" s="49"/>
      <c r="AS395" s="49"/>
      <c r="AT395" s="49"/>
      <c r="AU395" s="49"/>
      <c r="AV395" s="49"/>
      <c r="AW395" s="49"/>
      <c r="AX395" s="49"/>
      <c r="AY395" s="49"/>
      <c r="AZ395" s="49"/>
      <c r="BA395" s="49"/>
      <c r="BB395" s="49"/>
      <c r="BC395" s="49"/>
      <c r="BD395" s="49"/>
      <c r="BE395" s="49"/>
      <c r="BF395" s="49"/>
      <c r="BG395" s="49"/>
      <c r="BH395" s="49"/>
      <c r="BI395" s="49"/>
      <c r="BJ395" s="49"/>
      <c r="BK395" s="49"/>
      <c r="BL395" s="49"/>
      <c r="BM395" s="49"/>
      <c r="BN395" s="49"/>
      <c r="BO395" s="49"/>
      <c r="BP395" s="49"/>
      <c r="BQ395" s="49"/>
      <c r="BR395" s="49"/>
      <c r="BS395" s="49"/>
      <c r="BT395" s="49"/>
      <c r="BU395" s="49"/>
      <c r="BV395" s="49"/>
      <c r="BW395" s="49"/>
      <c r="BX395" s="49"/>
      <c r="BY395" s="49"/>
      <c r="BZ395" s="49"/>
      <c r="CA395" s="49"/>
      <c r="CB395" s="49"/>
      <c r="CC395" s="49"/>
      <c r="CD395" s="49"/>
      <c r="CE395" s="49"/>
      <c r="CF395" s="49"/>
      <c r="CG395" s="49"/>
      <c r="CH395" s="49"/>
      <c r="CI395" s="49"/>
      <c r="CJ395" s="49"/>
      <c r="CK395" s="49"/>
      <c r="CL395" s="49"/>
      <c r="CM395" s="49"/>
      <c r="CN395" s="49"/>
      <c r="CO395" s="49"/>
      <c r="CP395" s="49"/>
      <c r="CQ395" s="49"/>
      <c r="CR395" s="49"/>
      <c r="CS395" s="49"/>
      <c r="CT395" s="49"/>
      <c r="CU395" s="49"/>
      <c r="CV395" s="49"/>
      <c r="CW395" s="49"/>
      <c r="CX395" s="49"/>
      <c r="CY395" s="49"/>
      <c r="CZ395" s="49"/>
      <c r="DA395" s="49"/>
      <c r="DB395" s="49"/>
      <c r="DC395" s="49"/>
      <c r="DD395" s="49"/>
      <c r="DE395" s="49"/>
      <c r="DF395" s="49"/>
      <c r="DG395" s="49"/>
      <c r="DH395" s="49"/>
      <c r="DI395" s="49"/>
      <c r="DJ395" s="49"/>
      <c r="DK395" s="49"/>
      <c r="DL395" s="49"/>
      <c r="DM395" s="49"/>
      <c r="DN395" s="49"/>
      <c r="DO395" s="49"/>
      <c r="DP395" s="49"/>
      <c r="DQ395"/>
      <c r="DR395"/>
      <c r="DS395"/>
      <c r="DT395"/>
      <c r="DU395"/>
      <c r="DV395"/>
      <c r="DW395"/>
      <c r="DX395"/>
      <c r="DY395"/>
      <c r="DZ395"/>
      <c r="EA395"/>
      <c r="EB395"/>
      <c r="EC395"/>
      <c r="ED395"/>
      <c r="EE395"/>
      <c r="EF395"/>
      <c r="EG395"/>
      <c r="EH395"/>
      <c r="EI395"/>
      <c r="EJ395"/>
      <c r="EK395"/>
      <c r="EL395"/>
      <c r="EM395"/>
      <c r="EN395"/>
      <c r="EO395"/>
      <c r="EP395"/>
      <c r="EQ395"/>
      <c r="ER395"/>
      <c r="ES395"/>
      <c r="ET395"/>
      <c r="EU395"/>
      <c r="EV395"/>
      <c r="EW395"/>
      <c r="EX395"/>
      <c r="EY395"/>
      <c r="EZ395"/>
      <c r="FA395"/>
      <c r="FB395"/>
      <c r="FC395"/>
      <c r="FD395"/>
      <c r="FE395"/>
      <c r="FF395"/>
      <c r="FG395"/>
      <c r="FH395"/>
      <c r="FI395"/>
      <c r="FJ395"/>
      <c r="FK395"/>
      <c r="FL395"/>
      <c r="FM395"/>
      <c r="FN395"/>
      <c r="FO395"/>
      <c r="FP395"/>
      <c r="FQ395"/>
      <c r="FR395"/>
      <c r="FS395"/>
      <c r="FT395"/>
      <c r="FU395"/>
      <c r="FV395"/>
      <c r="FW395"/>
      <c r="FX395"/>
      <c r="FY395"/>
      <c r="FZ395"/>
      <c r="GA395"/>
      <c r="GB395"/>
      <c r="GC395"/>
      <c r="GD395"/>
      <c r="GE395"/>
      <c r="GF395"/>
      <c r="GG395"/>
      <c r="GH395"/>
      <c r="GI395"/>
      <c r="GJ395"/>
      <c r="GK395"/>
      <c r="GL395"/>
      <c r="GM395"/>
      <c r="GN395"/>
      <c r="GO395"/>
      <c r="GP395"/>
      <c r="GQ395"/>
      <c r="GR395"/>
      <c r="GS395"/>
      <c r="GT395"/>
      <c r="GU395"/>
      <c r="GV395"/>
      <c r="GW395"/>
      <c r="GX395"/>
      <c r="GY395"/>
      <c r="GZ395"/>
      <c r="HA395"/>
      <c r="HB395"/>
      <c r="HC395"/>
      <c r="HD395"/>
      <c r="HE395"/>
      <c r="HF395"/>
      <c r="HG395"/>
      <c r="HH395"/>
      <c r="HI395"/>
      <c r="HJ395"/>
      <c r="HK395"/>
      <c r="HL395"/>
      <c r="HM395"/>
      <c r="HN395"/>
      <c r="HO395"/>
      <c r="HP395"/>
      <c r="HQ395"/>
      <c r="HR395"/>
      <c r="HS395"/>
      <c r="HT395"/>
      <c r="HU395"/>
      <c r="HV395"/>
      <c r="HW395"/>
      <c r="HX395"/>
      <c r="HY395"/>
      <c r="HZ395"/>
      <c r="IA395"/>
      <c r="IB395"/>
      <c r="IC395"/>
      <c r="ID395"/>
      <c r="IE395"/>
      <c r="IF395"/>
      <c r="IG395"/>
      <c r="IH395"/>
      <c r="II395"/>
      <c r="IJ395"/>
      <c r="IK395"/>
      <c r="IL395"/>
      <c r="IM395"/>
      <c r="IN395"/>
      <c r="IO395"/>
      <c r="IP395"/>
      <c r="IQ395"/>
      <c r="IR395"/>
      <c r="IS395"/>
      <c r="IT395"/>
      <c r="IU395"/>
      <c r="IV395"/>
      <c r="IW395"/>
      <c r="IX395"/>
      <c r="IY395"/>
      <c r="IZ395"/>
      <c r="JA395"/>
      <c r="JB395"/>
      <c r="JC395"/>
      <c r="JD395"/>
      <c r="JE395"/>
      <c r="JF395"/>
      <c r="JG395"/>
      <c r="JH395"/>
      <c r="JI395"/>
      <c r="JJ395"/>
      <c r="JK395"/>
      <c r="JL395"/>
      <c r="JM395"/>
      <c r="JN395"/>
      <c r="JO395"/>
      <c r="JP395"/>
      <c r="JQ395"/>
      <c r="JR395"/>
      <c r="JS395"/>
      <c r="JT395"/>
      <c r="JU395"/>
      <c r="JV395"/>
      <c r="JW395"/>
      <c r="JX395"/>
      <c r="JY395"/>
      <c r="JZ395"/>
      <c r="KA395"/>
      <c r="KB395"/>
      <c r="KC395"/>
      <c r="KD395"/>
      <c r="KE395"/>
      <c r="KF395"/>
      <c r="KG395"/>
      <c r="KH395"/>
      <c r="KI395"/>
      <c r="KJ395"/>
      <c r="KK395"/>
      <c r="KL395"/>
      <c r="KM395"/>
      <c r="KN395"/>
      <c r="KO395"/>
      <c r="KP395"/>
      <c r="KQ395"/>
      <c r="KR395"/>
      <c r="KS395"/>
      <c r="KT395"/>
      <c r="KU395"/>
      <c r="KV395"/>
      <c r="KW395"/>
      <c r="KX395"/>
      <c r="KY395"/>
      <c r="KZ395"/>
      <c r="LA395"/>
      <c r="LB395"/>
      <c r="LC395"/>
      <c r="LD395"/>
      <c r="LE395"/>
      <c r="LF395"/>
      <c r="LG395"/>
      <c r="LH395"/>
      <c r="LI395"/>
      <c r="LJ395"/>
      <c r="LK395"/>
      <c r="LL395"/>
      <c r="LM395"/>
      <c r="LN395"/>
      <c r="LO395"/>
      <c r="LP395"/>
      <c r="LQ395"/>
      <c r="LR395"/>
      <c r="LS395"/>
      <c r="LT395"/>
      <c r="LU395"/>
      <c r="LV395"/>
      <c r="LW395"/>
      <c r="LX395"/>
      <c r="LY395"/>
      <c r="LZ395"/>
      <c r="MA395"/>
      <c r="MB395"/>
      <c r="MC395"/>
      <c r="MD395"/>
      <c r="ME395"/>
      <c r="MF395"/>
      <c r="MG395"/>
      <c r="MH395"/>
      <c r="MI395"/>
      <c r="MJ395"/>
      <c r="MK395"/>
      <c r="ML395"/>
      <c r="MM395"/>
      <c r="MN395"/>
      <c r="MO395"/>
      <c r="MP395"/>
      <c r="MQ395"/>
      <c r="MR395"/>
      <c r="MS395"/>
      <c r="MT395"/>
      <c r="MU395"/>
      <c r="MV395"/>
      <c r="MW395"/>
      <c r="MX395"/>
      <c r="MY395"/>
      <c r="MZ395"/>
      <c r="NA395"/>
      <c r="NB395"/>
      <c r="NC395"/>
      <c r="ND395"/>
      <c r="NE395"/>
      <c r="NF395"/>
      <c r="NG395"/>
      <c r="NH395"/>
      <c r="NI395"/>
      <c r="NJ395"/>
      <c r="NK395"/>
      <c r="NL395"/>
      <c r="NM395"/>
      <c r="NN395"/>
      <c r="NO395"/>
      <c r="NP395"/>
      <c r="NQ395"/>
      <c r="NR395"/>
      <c r="NS395"/>
      <c r="NT395"/>
      <c r="NU395"/>
      <c r="NV395"/>
      <c r="NW395"/>
      <c r="NX395"/>
      <c r="NY395"/>
      <c r="NZ395"/>
      <c r="OA395"/>
      <c r="OB395"/>
      <c r="OC395"/>
      <c r="OD395"/>
      <c r="OE395"/>
      <c r="OF395"/>
      <c r="OG395"/>
      <c r="OH395"/>
      <c r="OI395"/>
      <c r="OJ395"/>
      <c r="OK395"/>
      <c r="OL395"/>
      <c r="OM395"/>
      <c r="ON395"/>
      <c r="OO395"/>
      <c r="OP395"/>
      <c r="OQ395"/>
      <c r="OR395"/>
      <c r="OS395"/>
      <c r="OT395"/>
      <c r="OU395"/>
      <c r="OV395"/>
      <c r="OW395"/>
      <c r="OX395"/>
      <c r="OY395"/>
      <c r="OZ395"/>
      <c r="PA395"/>
      <c r="PB395"/>
      <c r="PC395"/>
      <c r="PD395"/>
      <c r="PE395"/>
      <c r="PF395"/>
      <c r="PG395"/>
      <c r="PH395"/>
      <c r="PI395"/>
      <c r="PJ395"/>
      <c r="PK395"/>
      <c r="PL395"/>
      <c r="PM395"/>
      <c r="PN395"/>
      <c r="PO395"/>
      <c r="PP395"/>
      <c r="PQ395"/>
      <c r="PR395"/>
      <c r="PS395"/>
      <c r="PT395"/>
      <c r="PU395"/>
      <c r="PV395"/>
      <c r="PW395"/>
      <c r="PX395"/>
      <c r="PY395"/>
      <c r="PZ395"/>
      <c r="QA395"/>
      <c r="QB395"/>
      <c r="QC395"/>
      <c r="QD395"/>
      <c r="QE395"/>
      <c r="QF395"/>
      <c r="QG395"/>
      <c r="QH395"/>
      <c r="QI395"/>
      <c r="QJ395"/>
      <c r="QK395"/>
      <c r="QL395"/>
      <c r="QM395"/>
      <c r="QN395"/>
      <c r="QO395"/>
      <c r="QP395"/>
      <c r="QQ395"/>
      <c r="QR395"/>
      <c r="QS395"/>
      <c r="QT395"/>
      <c r="QU395"/>
      <c r="QV395"/>
      <c r="QW395"/>
      <c r="QX395"/>
      <c r="QY395"/>
      <c r="QZ395"/>
      <c r="RA395"/>
      <c r="RB395"/>
      <c r="RC395"/>
      <c r="RD395"/>
      <c r="RE395"/>
      <c r="RF395"/>
      <c r="RG395"/>
      <c r="RH395"/>
      <c r="RI395"/>
      <c r="RJ395"/>
      <c r="RK395"/>
      <c r="RL395"/>
      <c r="RM395"/>
      <c r="RN395"/>
      <c r="RO395"/>
      <c r="RP395"/>
      <c r="RQ395"/>
      <c r="RR395"/>
      <c r="RS395"/>
      <c r="RT395"/>
      <c r="RU395"/>
      <c r="RV395"/>
      <c r="RW395"/>
      <c r="RX395"/>
      <c r="RY395"/>
      <c r="RZ395"/>
      <c r="SA395"/>
      <c r="SB395"/>
      <c r="SC395"/>
      <c r="SD395"/>
      <c r="SE395"/>
      <c r="SF395"/>
      <c r="SG395"/>
      <c r="SH395"/>
      <c r="SI395"/>
      <c r="SJ395"/>
      <c r="SK395"/>
      <c r="SL395"/>
      <c r="SM395"/>
      <c r="SN395"/>
      <c r="SO395"/>
      <c r="SP395"/>
      <c r="SQ395"/>
      <c r="SR395"/>
      <c r="SS395"/>
      <c r="ST395"/>
      <c r="SU395"/>
      <c r="SV395"/>
      <c r="SW395"/>
      <c r="SX395"/>
      <c r="SY395"/>
      <c r="SZ395"/>
      <c r="TA395"/>
      <c r="TB395"/>
      <c r="TC395"/>
      <c r="TD395"/>
      <c r="TE395"/>
      <c r="TF395"/>
      <c r="TG395"/>
      <c r="TH395"/>
      <c r="TI395"/>
      <c r="TJ395"/>
      <c r="TK395"/>
      <c r="TL395"/>
      <c r="TM395"/>
      <c r="TN395"/>
      <c r="TO395"/>
      <c r="TP395"/>
      <c r="TQ395"/>
      <c r="TR395"/>
      <c r="TS395"/>
      <c r="TT395"/>
      <c r="TU395"/>
      <c r="TV395"/>
      <c r="TW395"/>
      <c r="TX395"/>
      <c r="TY395"/>
      <c r="TZ395"/>
      <c r="UA395"/>
      <c r="UB395"/>
      <c r="UC395"/>
      <c r="UD395"/>
      <c r="UE395"/>
      <c r="UF395"/>
      <c r="UG395"/>
      <c r="UH395"/>
      <c r="UI395"/>
      <c r="UJ395"/>
      <c r="UK395"/>
      <c r="UL395"/>
      <c r="UM395"/>
      <c r="UN395"/>
      <c r="UO395"/>
      <c r="UP395"/>
      <c r="UQ395"/>
      <c r="UR395"/>
      <c r="US395"/>
      <c r="UT395"/>
      <c r="UU395"/>
      <c r="UV395"/>
      <c r="UW395"/>
      <c r="UX395"/>
      <c r="UY395"/>
      <c r="UZ395"/>
      <c r="VA395"/>
      <c r="VB395"/>
      <c r="VC395"/>
      <c r="VD395"/>
      <c r="VE395"/>
      <c r="VF395"/>
      <c r="VG395"/>
      <c r="VH395"/>
      <c r="VI395"/>
      <c r="VJ395"/>
      <c r="VK395"/>
      <c r="VL395"/>
      <c r="VM395"/>
      <c r="VN395"/>
      <c r="VO395"/>
      <c r="VP395"/>
      <c r="VQ395"/>
      <c r="VR395"/>
      <c r="VS395"/>
      <c r="VT395"/>
      <c r="VU395"/>
      <c r="VV395"/>
      <c r="VW395"/>
      <c r="VX395"/>
      <c r="VY395"/>
      <c r="VZ395"/>
      <c r="WA395"/>
      <c r="WB395"/>
      <c r="WC395"/>
      <c r="WD395"/>
      <c r="WE395"/>
      <c r="WF395"/>
      <c r="WG395"/>
      <c r="WH395"/>
      <c r="WI395"/>
      <c r="WJ395"/>
      <c r="WK395"/>
      <c r="WL395"/>
      <c r="WM395"/>
      <c r="WN395"/>
      <c r="WO395"/>
      <c r="WP395"/>
      <c r="WQ395"/>
      <c r="WR395"/>
      <c r="WS395"/>
      <c r="WT395"/>
      <c r="WU395"/>
      <c r="WV395"/>
      <c r="WW395"/>
      <c r="WX395"/>
      <c r="WY395"/>
      <c r="WZ395"/>
      <c r="XA395"/>
      <c r="XB395"/>
      <c r="XC395"/>
      <c r="XD395"/>
      <c r="XE395"/>
      <c r="XF395"/>
      <c r="XG395"/>
      <c r="XH395"/>
      <c r="XI395"/>
      <c r="XJ395"/>
      <c r="XK395"/>
      <c r="XL395"/>
      <c r="XM395"/>
      <c r="XN395"/>
      <c r="XO395"/>
      <c r="XP395"/>
      <c r="XQ395"/>
      <c r="XR395"/>
      <c r="XS395"/>
      <c r="XT395"/>
      <c r="XU395"/>
      <c r="XV395"/>
      <c r="XW395"/>
      <c r="XX395"/>
      <c r="XY395"/>
      <c r="XZ395"/>
      <c r="YA395"/>
      <c r="YB395"/>
      <c r="YC395"/>
      <c r="YD395"/>
      <c r="YE395"/>
      <c r="YF395"/>
      <c r="YG395"/>
      <c r="YH395"/>
      <c r="YI395"/>
      <c r="YJ395"/>
      <c r="YK395"/>
      <c r="YL395"/>
      <c r="YM395"/>
      <c r="YN395"/>
      <c r="YO395"/>
      <c r="YP395"/>
      <c r="YQ395"/>
      <c r="YR395"/>
      <c r="YS395"/>
      <c r="YT395"/>
      <c r="YU395"/>
      <c r="YV395"/>
      <c r="YW395"/>
      <c r="YX395"/>
      <c r="YY395"/>
      <c r="YZ395"/>
      <c r="ZA395"/>
      <c r="ZB395"/>
      <c r="ZC395"/>
      <c r="ZD395"/>
      <c r="ZE395"/>
      <c r="ZF395"/>
      <c r="ZG395"/>
      <c r="ZH395"/>
      <c r="ZI395"/>
      <c r="ZJ395"/>
      <c r="ZK395"/>
      <c r="ZL395"/>
      <c r="ZM395"/>
      <c r="ZN395"/>
      <c r="ZO395"/>
      <c r="ZP395"/>
      <c r="ZQ395"/>
      <c r="ZR395"/>
      <c r="ZS395"/>
      <c r="ZT395"/>
      <c r="ZU395"/>
      <c r="ZV395"/>
      <c r="ZW395"/>
      <c r="ZX395"/>
      <c r="ZY395"/>
      <c r="ZZ395" s="52"/>
      <c r="AAA395" s="192"/>
      <c r="AAB395"/>
      <c r="AAC395"/>
      <c r="AAD395" s="90"/>
      <c r="AAE395" s="519">
        <f t="shared" si="312"/>
        <v>1</v>
      </c>
      <c r="AAF395" s="90"/>
      <c r="AAG395" s="73">
        <f t="shared" ref="AAG395:AAG408" si="316">IF(AAE$382=0,,S.Notice.BANNER.Begin)</f>
        <v>0</v>
      </c>
      <c r="AAH395" s="73">
        <f t="shared" ref="AAH395:AAH408" si="317">IF(AAE395=0,,WORKDAY(S.Notice.PreviewBegin-1,-1,S.DDL_DEQClosed))</f>
        <v>41593</v>
      </c>
      <c r="AAI395" s="72"/>
      <c r="AAJ395" s="72"/>
      <c r="AAK395" s="56"/>
      <c r="AAL395" s="90"/>
    </row>
    <row r="396" spans="1:715" s="23" customFormat="1" ht="15" customHeight="1" outlineLevel="1">
      <c r="A396" s="171"/>
      <c r="B396" s="290" t="s">
        <v>325</v>
      </c>
      <c r="C396"/>
      <c r="D396" s="380"/>
      <c r="E396" s="342">
        <f t="shared" ref="E396" si="318">NETWORKDAYS(G396,H396,S.DDL_DEQClosed)</f>
        <v>29700</v>
      </c>
      <c r="F396" s="457">
        <f t="shared" ref="F396" ca="1" si="319">IF(YEAR(H396)&gt;2000,NETWORKDAYS(TODAY(),H396,S.DDL_DEQClosed),0)</f>
        <v>16</v>
      </c>
      <c r="G396" s="343">
        <f t="shared" ref="G396" si="320">AAG396</f>
        <v>0</v>
      </c>
      <c r="H396" s="343">
        <f t="shared" ref="H396" si="321">AAH396</f>
        <v>41593</v>
      </c>
      <c r="I396" s="244"/>
      <c r="J396" s="194"/>
      <c r="K396" s="49"/>
      <c r="L396" s="49"/>
      <c r="M396" s="49"/>
      <c r="N396" s="49"/>
      <c r="O396" s="49"/>
      <c r="P396" s="49"/>
      <c r="Q396" s="49"/>
      <c r="R396" s="49"/>
      <c r="S396" s="49"/>
      <c r="T396" s="49"/>
      <c r="U396" s="49"/>
      <c r="V396" s="49"/>
      <c r="W396" s="49"/>
      <c r="X396" s="49"/>
      <c r="Y396" s="49"/>
      <c r="Z396" s="49"/>
      <c r="AA396" s="49"/>
      <c r="AB396" s="49"/>
      <c r="AC396" s="49"/>
      <c r="AD396" s="49"/>
      <c r="AE396" s="49"/>
      <c r="AF396" s="49"/>
      <c r="AG396" s="49"/>
      <c r="AH396" s="49"/>
      <c r="AI396" s="49"/>
      <c r="AJ396" s="49"/>
      <c r="AK396" s="49"/>
      <c r="AL396" s="49"/>
      <c r="AM396" s="49"/>
      <c r="AN396" s="49"/>
      <c r="AO396" s="49"/>
      <c r="AP396" s="49"/>
      <c r="AQ396" s="49"/>
      <c r="AR396" s="49"/>
      <c r="AS396" s="49"/>
      <c r="AT396" s="49"/>
      <c r="AU396" s="49"/>
      <c r="AV396" s="49"/>
      <c r="AW396" s="49"/>
      <c r="AX396" s="49"/>
      <c r="AY396" s="49"/>
      <c r="AZ396" s="49"/>
      <c r="BA396" s="49"/>
      <c r="BB396" s="49"/>
      <c r="BC396" s="49"/>
      <c r="BD396" s="49"/>
      <c r="BE396" s="49"/>
      <c r="BF396" s="49"/>
      <c r="BG396" s="49"/>
      <c r="BH396" s="49"/>
      <c r="BI396" s="49"/>
      <c r="BJ396" s="49"/>
      <c r="BK396" s="49"/>
      <c r="BL396" s="49"/>
      <c r="BM396" s="49"/>
      <c r="BN396" s="49"/>
      <c r="BO396" s="49"/>
      <c r="BP396" s="49"/>
      <c r="BQ396" s="49"/>
      <c r="BR396" s="49"/>
      <c r="BS396" s="49"/>
      <c r="BT396" s="49"/>
      <c r="BU396" s="49"/>
      <c r="BV396" s="49"/>
      <c r="BW396" s="49"/>
      <c r="BX396" s="49"/>
      <c r="BY396" s="49"/>
      <c r="BZ396" s="49"/>
      <c r="CA396" s="49"/>
      <c r="CB396" s="49"/>
      <c r="CC396" s="49"/>
      <c r="CD396" s="49"/>
      <c r="CE396" s="49"/>
      <c r="CF396" s="49"/>
      <c r="CG396" s="49"/>
      <c r="CH396" s="49"/>
      <c r="CI396" s="49"/>
      <c r="CJ396" s="49"/>
      <c r="CK396" s="49"/>
      <c r="CL396" s="49"/>
      <c r="CM396" s="49"/>
      <c r="CN396" s="49"/>
      <c r="CO396" s="49"/>
      <c r="CP396" s="49"/>
      <c r="CQ396" s="49"/>
      <c r="CR396" s="49"/>
      <c r="CS396" s="49"/>
      <c r="CT396" s="49"/>
      <c r="CU396" s="49"/>
      <c r="CV396" s="49"/>
      <c r="CW396" s="49"/>
      <c r="CX396" s="49"/>
      <c r="CY396" s="49"/>
      <c r="CZ396" s="49"/>
      <c r="DA396" s="49"/>
      <c r="DB396" s="49"/>
      <c r="DC396" s="49"/>
      <c r="DD396" s="49"/>
      <c r="DE396" s="49"/>
      <c r="DF396" s="49"/>
      <c r="DG396" s="49"/>
      <c r="DH396" s="49"/>
      <c r="DI396" s="49"/>
      <c r="DJ396" s="49"/>
      <c r="DK396" s="49"/>
      <c r="DL396" s="49"/>
      <c r="DM396" s="49"/>
      <c r="DN396" s="49"/>
      <c r="DO396" s="49"/>
      <c r="DP396" s="49"/>
      <c r="DQ396"/>
      <c r="DR396"/>
      <c r="DS396"/>
      <c r="DT396"/>
      <c r="DU396"/>
      <c r="DV396"/>
      <c r="DW396"/>
      <c r="DX396"/>
      <c r="DY396"/>
      <c r="DZ396"/>
      <c r="EA396"/>
      <c r="EB396"/>
      <c r="EC396"/>
      <c r="ED396"/>
      <c r="EE396"/>
      <c r="EF396"/>
      <c r="EG396"/>
      <c r="EH396"/>
      <c r="EI396"/>
      <c r="EJ396"/>
      <c r="EK396"/>
      <c r="EL396"/>
      <c r="EM396"/>
      <c r="EN396"/>
      <c r="EO396"/>
      <c r="EP396"/>
      <c r="EQ396"/>
      <c r="ER396"/>
      <c r="ES396"/>
      <c r="ET396"/>
      <c r="EU396"/>
      <c r="EV396"/>
      <c r="EW396"/>
      <c r="EX396"/>
      <c r="EY396"/>
      <c r="EZ396"/>
      <c r="FA396"/>
      <c r="FB396"/>
      <c r="FC396"/>
      <c r="FD396"/>
      <c r="FE396"/>
      <c r="FF396"/>
      <c r="FG396"/>
      <c r="FH396"/>
      <c r="FI396"/>
      <c r="FJ396"/>
      <c r="FK396"/>
      <c r="FL396"/>
      <c r="FM396"/>
      <c r="FN396"/>
      <c r="FO396"/>
      <c r="FP396"/>
      <c r="FQ396"/>
      <c r="FR396"/>
      <c r="FS396"/>
      <c r="FT396"/>
      <c r="FU396"/>
      <c r="FV396"/>
      <c r="FW396"/>
      <c r="FX396"/>
      <c r="FY396"/>
      <c r="FZ396"/>
      <c r="GA396"/>
      <c r="GB396"/>
      <c r="GC396"/>
      <c r="GD396"/>
      <c r="GE396"/>
      <c r="GF396"/>
      <c r="GG396"/>
      <c r="GH396"/>
      <c r="GI396"/>
      <c r="GJ396"/>
      <c r="GK396"/>
      <c r="GL396"/>
      <c r="GM396"/>
      <c r="GN396"/>
      <c r="GO396"/>
      <c r="GP396"/>
      <c r="GQ396"/>
      <c r="GR396"/>
      <c r="GS396"/>
      <c r="GT396"/>
      <c r="GU396"/>
      <c r="GV396"/>
      <c r="GW396"/>
      <c r="GX396"/>
      <c r="GY396"/>
      <c r="GZ396"/>
      <c r="HA396"/>
      <c r="HB396"/>
      <c r="HC396"/>
      <c r="HD396"/>
      <c r="HE396"/>
      <c r="HF396"/>
      <c r="HG396"/>
      <c r="HH396"/>
      <c r="HI396"/>
      <c r="HJ396"/>
      <c r="HK396"/>
      <c r="HL396"/>
      <c r="HM396"/>
      <c r="HN396"/>
      <c r="HO396"/>
      <c r="HP396"/>
      <c r="HQ396"/>
      <c r="HR396"/>
      <c r="HS396"/>
      <c r="HT396"/>
      <c r="HU396"/>
      <c r="HV396"/>
      <c r="HW396"/>
      <c r="HX396"/>
      <c r="HY396"/>
      <c r="HZ396"/>
      <c r="IA396"/>
      <c r="IB396"/>
      <c r="IC396"/>
      <c r="ID396"/>
      <c r="IE396"/>
      <c r="IF396"/>
      <c r="IG396"/>
      <c r="IH396"/>
      <c r="II396"/>
      <c r="IJ396"/>
      <c r="IK396"/>
      <c r="IL396"/>
      <c r="IM396"/>
      <c r="IN396"/>
      <c r="IO396"/>
      <c r="IP396"/>
      <c r="IQ396"/>
      <c r="IR396"/>
      <c r="IS396"/>
      <c r="IT396"/>
      <c r="IU396"/>
      <c r="IV396"/>
      <c r="IW396"/>
      <c r="IX396"/>
      <c r="IY396"/>
      <c r="IZ396"/>
      <c r="JA396"/>
      <c r="JB396"/>
      <c r="JC396"/>
      <c r="JD396"/>
      <c r="JE396"/>
      <c r="JF396"/>
      <c r="JG396"/>
      <c r="JH396"/>
      <c r="JI396"/>
      <c r="JJ396"/>
      <c r="JK396"/>
      <c r="JL396"/>
      <c r="JM396"/>
      <c r="JN396"/>
      <c r="JO396"/>
      <c r="JP396"/>
      <c r="JQ396"/>
      <c r="JR396"/>
      <c r="JS396"/>
      <c r="JT396"/>
      <c r="JU396"/>
      <c r="JV396"/>
      <c r="JW396"/>
      <c r="JX396"/>
      <c r="JY396"/>
      <c r="JZ396"/>
      <c r="KA396"/>
      <c r="KB396"/>
      <c r="KC396"/>
      <c r="KD396"/>
      <c r="KE396"/>
      <c r="KF396"/>
      <c r="KG396"/>
      <c r="KH396"/>
      <c r="KI396"/>
      <c r="KJ396"/>
      <c r="KK396"/>
      <c r="KL396"/>
      <c r="KM396"/>
      <c r="KN396"/>
      <c r="KO396"/>
      <c r="KP396"/>
      <c r="KQ396"/>
      <c r="KR396"/>
      <c r="KS396"/>
      <c r="KT396"/>
      <c r="KU396"/>
      <c r="KV396"/>
      <c r="KW396"/>
      <c r="KX396"/>
      <c r="KY396"/>
      <c r="KZ396"/>
      <c r="LA396"/>
      <c r="LB396"/>
      <c r="LC396"/>
      <c r="LD396"/>
      <c r="LE396"/>
      <c r="LF396"/>
      <c r="LG396"/>
      <c r="LH396"/>
      <c r="LI396"/>
      <c r="LJ396"/>
      <c r="LK396"/>
      <c r="LL396"/>
      <c r="LM396"/>
      <c r="LN396"/>
      <c r="LO396"/>
      <c r="LP396"/>
      <c r="LQ396"/>
      <c r="LR396"/>
      <c r="LS396"/>
      <c r="LT396"/>
      <c r="LU396"/>
      <c r="LV396"/>
      <c r="LW396"/>
      <c r="LX396"/>
      <c r="LY396"/>
      <c r="LZ396"/>
      <c r="MA396"/>
      <c r="MB396"/>
      <c r="MC396"/>
      <c r="MD396"/>
      <c r="ME396"/>
      <c r="MF396"/>
      <c r="MG396"/>
      <c r="MH396"/>
      <c r="MI396"/>
      <c r="MJ396"/>
      <c r="MK396"/>
      <c r="ML396"/>
      <c r="MM396"/>
      <c r="MN396"/>
      <c r="MO396"/>
      <c r="MP396"/>
      <c r="MQ396"/>
      <c r="MR396"/>
      <c r="MS396"/>
      <c r="MT396"/>
      <c r="MU396"/>
      <c r="MV396"/>
      <c r="MW396"/>
      <c r="MX396"/>
      <c r="MY396"/>
      <c r="MZ396"/>
      <c r="NA396"/>
      <c r="NB396"/>
      <c r="NC396"/>
      <c r="ND396"/>
      <c r="NE396"/>
      <c r="NF396"/>
      <c r="NG396"/>
      <c r="NH396"/>
      <c r="NI396"/>
      <c r="NJ396"/>
      <c r="NK396"/>
      <c r="NL396"/>
      <c r="NM396"/>
      <c r="NN396"/>
      <c r="NO396"/>
      <c r="NP396"/>
      <c r="NQ396"/>
      <c r="NR396"/>
      <c r="NS396"/>
      <c r="NT396"/>
      <c r="NU396"/>
      <c r="NV396"/>
      <c r="NW396"/>
      <c r="NX396"/>
      <c r="NY396"/>
      <c r="NZ396"/>
      <c r="OA396"/>
      <c r="OB396"/>
      <c r="OC396"/>
      <c r="OD396"/>
      <c r="OE396"/>
      <c r="OF396"/>
      <c r="OG396"/>
      <c r="OH396"/>
      <c r="OI396"/>
      <c r="OJ396"/>
      <c r="OK396"/>
      <c r="OL396"/>
      <c r="OM396"/>
      <c r="ON396"/>
      <c r="OO396"/>
      <c r="OP396"/>
      <c r="OQ396"/>
      <c r="OR396"/>
      <c r="OS396"/>
      <c r="OT396"/>
      <c r="OU396"/>
      <c r="OV396"/>
      <c r="OW396"/>
      <c r="OX396"/>
      <c r="OY396"/>
      <c r="OZ396"/>
      <c r="PA396"/>
      <c r="PB396"/>
      <c r="PC396"/>
      <c r="PD396"/>
      <c r="PE396"/>
      <c r="PF396"/>
      <c r="PG396"/>
      <c r="PH396"/>
      <c r="PI396"/>
      <c r="PJ396"/>
      <c r="PK396"/>
      <c r="PL396"/>
      <c r="PM396"/>
      <c r="PN396"/>
      <c r="PO396"/>
      <c r="PP396"/>
      <c r="PQ396"/>
      <c r="PR396"/>
      <c r="PS396"/>
      <c r="PT396"/>
      <c r="PU396"/>
      <c r="PV396"/>
      <c r="PW396"/>
      <c r="PX396"/>
      <c r="PY396"/>
      <c r="PZ396"/>
      <c r="QA396"/>
      <c r="QB396"/>
      <c r="QC396"/>
      <c r="QD396"/>
      <c r="QE396"/>
      <c r="QF396"/>
      <c r="QG396"/>
      <c r="QH396"/>
      <c r="QI396"/>
      <c r="QJ396"/>
      <c r="QK396"/>
      <c r="QL396"/>
      <c r="QM396"/>
      <c r="QN396"/>
      <c r="QO396"/>
      <c r="QP396"/>
      <c r="QQ396"/>
      <c r="QR396"/>
      <c r="QS396"/>
      <c r="QT396"/>
      <c r="QU396"/>
      <c r="QV396"/>
      <c r="QW396"/>
      <c r="QX396"/>
      <c r="QY396"/>
      <c r="QZ396"/>
      <c r="RA396"/>
      <c r="RB396"/>
      <c r="RC396"/>
      <c r="RD396"/>
      <c r="RE396"/>
      <c r="RF396"/>
      <c r="RG396"/>
      <c r="RH396"/>
      <c r="RI396"/>
      <c r="RJ396"/>
      <c r="RK396"/>
      <c r="RL396"/>
      <c r="RM396"/>
      <c r="RN396"/>
      <c r="RO396"/>
      <c r="RP396"/>
      <c r="RQ396"/>
      <c r="RR396"/>
      <c r="RS396"/>
      <c r="RT396"/>
      <c r="RU396"/>
      <c r="RV396"/>
      <c r="RW396"/>
      <c r="RX396"/>
      <c r="RY396"/>
      <c r="RZ396"/>
      <c r="SA396"/>
      <c r="SB396"/>
      <c r="SC396"/>
      <c r="SD396"/>
      <c r="SE396"/>
      <c r="SF396"/>
      <c r="SG396"/>
      <c r="SH396"/>
      <c r="SI396"/>
      <c r="SJ396"/>
      <c r="SK396"/>
      <c r="SL396"/>
      <c r="SM396"/>
      <c r="SN396"/>
      <c r="SO396"/>
      <c r="SP396"/>
      <c r="SQ396"/>
      <c r="SR396"/>
      <c r="SS396"/>
      <c r="ST396"/>
      <c r="SU396"/>
      <c r="SV396"/>
      <c r="SW396"/>
      <c r="SX396"/>
      <c r="SY396"/>
      <c r="SZ396"/>
      <c r="TA396"/>
      <c r="TB396"/>
      <c r="TC396"/>
      <c r="TD396"/>
      <c r="TE396"/>
      <c r="TF396"/>
      <c r="TG396"/>
      <c r="TH396"/>
      <c r="TI396"/>
      <c r="TJ396"/>
      <c r="TK396"/>
      <c r="TL396"/>
      <c r="TM396"/>
      <c r="TN396"/>
      <c r="TO396"/>
      <c r="TP396"/>
      <c r="TQ396"/>
      <c r="TR396"/>
      <c r="TS396"/>
      <c r="TT396"/>
      <c r="TU396"/>
      <c r="TV396"/>
      <c r="TW396"/>
      <c r="TX396"/>
      <c r="TY396"/>
      <c r="TZ396"/>
      <c r="UA396"/>
      <c r="UB396"/>
      <c r="UC396"/>
      <c r="UD396"/>
      <c r="UE396"/>
      <c r="UF396"/>
      <c r="UG396"/>
      <c r="UH396"/>
      <c r="UI396"/>
      <c r="UJ396"/>
      <c r="UK396"/>
      <c r="UL396"/>
      <c r="UM396"/>
      <c r="UN396"/>
      <c r="UO396"/>
      <c r="UP396"/>
      <c r="UQ396"/>
      <c r="UR396"/>
      <c r="US396"/>
      <c r="UT396"/>
      <c r="UU396"/>
      <c r="UV396"/>
      <c r="UW396"/>
      <c r="UX396"/>
      <c r="UY396"/>
      <c r="UZ396"/>
      <c r="VA396"/>
      <c r="VB396"/>
      <c r="VC396"/>
      <c r="VD396"/>
      <c r="VE396"/>
      <c r="VF396"/>
      <c r="VG396"/>
      <c r="VH396"/>
      <c r="VI396"/>
      <c r="VJ396"/>
      <c r="VK396"/>
      <c r="VL396"/>
      <c r="VM396"/>
      <c r="VN396"/>
      <c r="VO396"/>
      <c r="VP396"/>
      <c r="VQ396"/>
      <c r="VR396"/>
      <c r="VS396"/>
      <c r="VT396"/>
      <c r="VU396"/>
      <c r="VV396"/>
      <c r="VW396"/>
      <c r="VX396"/>
      <c r="VY396"/>
      <c r="VZ396"/>
      <c r="WA396"/>
      <c r="WB396"/>
      <c r="WC396"/>
      <c r="WD396"/>
      <c r="WE396"/>
      <c r="WF396"/>
      <c r="WG396"/>
      <c r="WH396"/>
      <c r="WI396"/>
      <c r="WJ396"/>
      <c r="WK396"/>
      <c r="WL396"/>
      <c r="WM396"/>
      <c r="WN396"/>
      <c r="WO396"/>
      <c r="WP396"/>
      <c r="WQ396"/>
      <c r="WR396"/>
      <c r="WS396"/>
      <c r="WT396"/>
      <c r="WU396"/>
      <c r="WV396"/>
      <c r="WW396"/>
      <c r="WX396"/>
      <c r="WY396"/>
      <c r="WZ396"/>
      <c r="XA396"/>
      <c r="XB396"/>
      <c r="XC396"/>
      <c r="XD396"/>
      <c r="XE396"/>
      <c r="XF396"/>
      <c r="XG396"/>
      <c r="XH396"/>
      <c r="XI396"/>
      <c r="XJ396"/>
      <c r="XK396"/>
      <c r="XL396"/>
      <c r="XM396"/>
      <c r="XN396"/>
      <c r="XO396"/>
      <c r="XP396"/>
      <c r="XQ396"/>
      <c r="XR396"/>
      <c r="XS396"/>
      <c r="XT396"/>
      <c r="XU396"/>
      <c r="XV396"/>
      <c r="XW396"/>
      <c r="XX396"/>
      <c r="XY396"/>
      <c r="XZ396"/>
      <c r="YA396"/>
      <c r="YB396"/>
      <c r="YC396"/>
      <c r="YD396"/>
      <c r="YE396"/>
      <c r="YF396"/>
      <c r="YG396"/>
      <c r="YH396"/>
      <c r="YI396"/>
      <c r="YJ396"/>
      <c r="YK396"/>
      <c r="YL396"/>
      <c r="YM396"/>
      <c r="YN396"/>
      <c r="YO396"/>
      <c r="YP396"/>
      <c r="YQ396"/>
      <c r="YR396"/>
      <c r="YS396"/>
      <c r="YT396"/>
      <c r="YU396"/>
      <c r="YV396"/>
      <c r="YW396"/>
      <c r="YX396"/>
      <c r="YY396"/>
      <c r="YZ396"/>
      <c r="ZA396"/>
      <c r="ZB396"/>
      <c r="ZC396"/>
      <c r="ZD396"/>
      <c r="ZE396"/>
      <c r="ZF396"/>
      <c r="ZG396"/>
      <c r="ZH396"/>
      <c r="ZI396"/>
      <c r="ZJ396"/>
      <c r="ZK396"/>
      <c r="ZL396"/>
      <c r="ZM396"/>
      <c r="ZN396"/>
      <c r="ZO396"/>
      <c r="ZP396"/>
      <c r="ZQ396"/>
      <c r="ZR396"/>
      <c r="ZS396"/>
      <c r="ZT396"/>
      <c r="ZU396"/>
      <c r="ZV396"/>
      <c r="ZW396"/>
      <c r="ZX396"/>
      <c r="ZY396"/>
      <c r="ZZ396" s="52"/>
      <c r="AAA396" s="192"/>
      <c r="AAD396" s="90"/>
      <c r="AAE396" s="519">
        <f t="shared" si="312"/>
        <v>1</v>
      </c>
      <c r="AAF396" s="90"/>
      <c r="AAG396" s="73">
        <f t="shared" si="316"/>
        <v>0</v>
      </c>
      <c r="AAH396" s="73">
        <f t="shared" si="317"/>
        <v>41593</v>
      </c>
      <c r="AAI396" s="72"/>
      <c r="AAJ396" s="72"/>
      <c r="AAK396" s="56"/>
      <c r="AAL396" s="90"/>
    </row>
    <row r="397" spans="1:715" s="23" customFormat="1" ht="15" customHeight="1" outlineLevel="1">
      <c r="A397" s="171"/>
      <c r="B397" s="656" t="s">
        <v>305</v>
      </c>
      <c r="C397"/>
      <c r="D397" s="380"/>
      <c r="E397" s="342">
        <f t="shared" ref="E397" si="322">NETWORKDAYS(G397,H397,S.DDL_DEQClosed)</f>
        <v>29700</v>
      </c>
      <c r="F397" s="457">
        <f t="shared" ref="F397" ca="1" si="323">IF(YEAR(H397)&gt;2000,NETWORKDAYS(TODAY(),H397,S.DDL_DEQClosed),0)</f>
        <v>16</v>
      </c>
      <c r="G397" s="343">
        <f t="shared" ref="G397" si="324">AAG397</f>
        <v>0</v>
      </c>
      <c r="H397" s="343">
        <f t="shared" ref="H397" si="325">AAH397</f>
        <v>41593</v>
      </c>
      <c r="I397" s="244"/>
      <c r="J397" s="194"/>
      <c r="K397" s="49"/>
      <c r="L397" s="49"/>
      <c r="M397" s="49"/>
      <c r="N397" s="49"/>
      <c r="O397" s="49"/>
      <c r="P397" s="49"/>
      <c r="Q397" s="49"/>
      <c r="R397" s="49"/>
      <c r="S397" s="49"/>
      <c r="T397" s="49"/>
      <c r="U397" s="49"/>
      <c r="V397" s="49"/>
      <c r="W397" s="49"/>
      <c r="X397" s="49"/>
      <c r="Y397" s="49"/>
      <c r="Z397" s="49"/>
      <c r="AA397" s="49"/>
      <c r="AB397" s="49"/>
      <c r="AC397" s="49"/>
      <c r="AD397" s="49"/>
      <c r="AE397" s="49"/>
      <c r="AF397" s="49"/>
      <c r="AG397" s="49"/>
      <c r="AH397" s="49"/>
      <c r="AI397" s="49"/>
      <c r="AJ397" s="49"/>
      <c r="AK397" s="49"/>
      <c r="AL397" s="49"/>
      <c r="AM397" s="49"/>
      <c r="AN397" s="49"/>
      <c r="AO397" s="49"/>
      <c r="AP397" s="49"/>
      <c r="AQ397" s="49"/>
      <c r="AR397" s="49"/>
      <c r="AS397" s="49"/>
      <c r="AT397" s="49"/>
      <c r="AU397" s="49"/>
      <c r="AV397" s="49"/>
      <c r="AW397" s="49"/>
      <c r="AX397" s="49"/>
      <c r="AY397" s="49"/>
      <c r="AZ397" s="49"/>
      <c r="BA397" s="49"/>
      <c r="BB397" s="49"/>
      <c r="BC397" s="49"/>
      <c r="BD397" s="49"/>
      <c r="BE397" s="49"/>
      <c r="BF397" s="49"/>
      <c r="BG397" s="49"/>
      <c r="BH397" s="49"/>
      <c r="BI397" s="49"/>
      <c r="BJ397" s="49"/>
      <c r="BK397" s="49"/>
      <c r="BL397" s="49"/>
      <c r="BM397" s="49"/>
      <c r="BN397" s="49"/>
      <c r="BO397" s="49"/>
      <c r="BP397" s="49"/>
      <c r="BQ397" s="49"/>
      <c r="BR397" s="49"/>
      <c r="BS397" s="49"/>
      <c r="BT397" s="49"/>
      <c r="BU397" s="49"/>
      <c r="BV397" s="49"/>
      <c r="BW397" s="49"/>
      <c r="BX397" s="49"/>
      <c r="BY397" s="49"/>
      <c r="BZ397" s="49"/>
      <c r="CA397" s="49"/>
      <c r="CB397" s="49"/>
      <c r="CC397" s="49"/>
      <c r="CD397" s="49"/>
      <c r="CE397" s="49"/>
      <c r="CF397" s="49"/>
      <c r="CG397" s="49"/>
      <c r="CH397" s="49"/>
      <c r="CI397" s="49"/>
      <c r="CJ397" s="49"/>
      <c r="CK397" s="49"/>
      <c r="CL397" s="49"/>
      <c r="CM397" s="49"/>
      <c r="CN397" s="49"/>
      <c r="CO397" s="49"/>
      <c r="CP397" s="49"/>
      <c r="CQ397" s="49"/>
      <c r="CR397" s="49"/>
      <c r="CS397" s="49"/>
      <c r="CT397" s="49"/>
      <c r="CU397" s="49"/>
      <c r="CV397" s="49"/>
      <c r="CW397" s="49"/>
      <c r="CX397" s="49"/>
      <c r="CY397" s="49"/>
      <c r="CZ397" s="49"/>
      <c r="DA397" s="49"/>
      <c r="DB397" s="49"/>
      <c r="DC397" s="49"/>
      <c r="DD397" s="49"/>
      <c r="DE397" s="49"/>
      <c r="DF397" s="49"/>
      <c r="DG397" s="49"/>
      <c r="DH397" s="49"/>
      <c r="DI397" s="49"/>
      <c r="DJ397" s="49"/>
      <c r="DK397" s="49"/>
      <c r="DL397" s="49"/>
      <c r="DM397" s="49"/>
      <c r="DN397" s="49"/>
      <c r="DO397" s="49"/>
      <c r="DP397" s="49"/>
      <c r="DQ397"/>
      <c r="DR397"/>
      <c r="DS397"/>
      <c r="DT397"/>
      <c r="DU397"/>
      <c r="DV397"/>
      <c r="DW397"/>
      <c r="DX397"/>
      <c r="DY397"/>
      <c r="DZ397"/>
      <c r="EA397"/>
      <c r="EB397"/>
      <c r="EC397"/>
      <c r="ED397"/>
      <c r="EE397"/>
      <c r="EF397"/>
      <c r="EG397"/>
      <c r="EH397"/>
      <c r="EI397"/>
      <c r="EJ397"/>
      <c r="EK397"/>
      <c r="EL397"/>
      <c r="EM397"/>
      <c r="EN397"/>
      <c r="EO397"/>
      <c r="EP397"/>
      <c r="EQ397"/>
      <c r="ER397"/>
      <c r="ES397"/>
      <c r="ET397"/>
      <c r="EU397"/>
      <c r="EV397"/>
      <c r="EW397"/>
      <c r="EX397"/>
      <c r="EY397"/>
      <c r="EZ397"/>
      <c r="FA397"/>
      <c r="FB397"/>
      <c r="FC397"/>
      <c r="FD397"/>
      <c r="FE397"/>
      <c r="FF397"/>
      <c r="FG397"/>
      <c r="FH397"/>
      <c r="FI397"/>
      <c r="FJ397"/>
      <c r="FK397"/>
      <c r="FL397"/>
      <c r="FM397"/>
      <c r="FN397"/>
      <c r="FO397"/>
      <c r="FP397"/>
      <c r="FQ397"/>
      <c r="FR397"/>
      <c r="FS397"/>
      <c r="FT397"/>
      <c r="FU397"/>
      <c r="FV397"/>
      <c r="FW397"/>
      <c r="FX397"/>
      <c r="FY397"/>
      <c r="FZ397"/>
      <c r="GA397"/>
      <c r="GB397"/>
      <c r="GC397"/>
      <c r="GD397"/>
      <c r="GE397"/>
      <c r="GF397"/>
      <c r="GG397"/>
      <c r="GH397"/>
      <c r="GI397"/>
      <c r="GJ397"/>
      <c r="GK397"/>
      <c r="GL397"/>
      <c r="GM397"/>
      <c r="GN397"/>
      <c r="GO397"/>
      <c r="GP397"/>
      <c r="GQ397"/>
      <c r="GR397"/>
      <c r="GS397"/>
      <c r="GT397"/>
      <c r="GU397"/>
      <c r="GV397"/>
      <c r="GW397"/>
      <c r="GX397"/>
      <c r="GY397"/>
      <c r="GZ397"/>
      <c r="HA397"/>
      <c r="HB397"/>
      <c r="HC397"/>
      <c r="HD397"/>
      <c r="HE397"/>
      <c r="HF397"/>
      <c r="HG397"/>
      <c r="HH397"/>
      <c r="HI397"/>
      <c r="HJ397"/>
      <c r="HK397"/>
      <c r="HL397"/>
      <c r="HM397"/>
      <c r="HN397"/>
      <c r="HO397"/>
      <c r="HP397"/>
      <c r="HQ397"/>
      <c r="HR397"/>
      <c r="HS397"/>
      <c r="HT397"/>
      <c r="HU397"/>
      <c r="HV397"/>
      <c r="HW397"/>
      <c r="HX397"/>
      <c r="HY397"/>
      <c r="HZ397"/>
      <c r="IA397"/>
      <c r="IB397"/>
      <c r="IC397"/>
      <c r="ID397"/>
      <c r="IE397"/>
      <c r="IF397"/>
      <c r="IG397"/>
      <c r="IH397"/>
      <c r="II397"/>
      <c r="IJ397"/>
      <c r="IK397"/>
      <c r="IL397"/>
      <c r="IM397"/>
      <c r="IN397"/>
      <c r="IO397"/>
      <c r="IP397"/>
      <c r="IQ397"/>
      <c r="IR397"/>
      <c r="IS397"/>
      <c r="IT397"/>
      <c r="IU397"/>
      <c r="IV397"/>
      <c r="IW397"/>
      <c r="IX397"/>
      <c r="IY397"/>
      <c r="IZ397"/>
      <c r="JA397"/>
      <c r="JB397"/>
      <c r="JC397"/>
      <c r="JD397"/>
      <c r="JE397"/>
      <c r="JF397"/>
      <c r="JG397"/>
      <c r="JH397"/>
      <c r="JI397"/>
      <c r="JJ397"/>
      <c r="JK397"/>
      <c r="JL397"/>
      <c r="JM397"/>
      <c r="JN397"/>
      <c r="JO397"/>
      <c r="JP397"/>
      <c r="JQ397"/>
      <c r="JR397"/>
      <c r="JS397"/>
      <c r="JT397"/>
      <c r="JU397"/>
      <c r="JV397"/>
      <c r="JW397"/>
      <c r="JX397"/>
      <c r="JY397"/>
      <c r="JZ397"/>
      <c r="KA397"/>
      <c r="KB397"/>
      <c r="KC397"/>
      <c r="KD397"/>
      <c r="KE397"/>
      <c r="KF397"/>
      <c r="KG397"/>
      <c r="KH397"/>
      <c r="KI397"/>
      <c r="KJ397"/>
      <c r="KK397"/>
      <c r="KL397"/>
      <c r="KM397"/>
      <c r="KN397"/>
      <c r="KO397"/>
      <c r="KP397"/>
      <c r="KQ397"/>
      <c r="KR397"/>
      <c r="KS397"/>
      <c r="KT397"/>
      <c r="KU397"/>
      <c r="KV397"/>
      <c r="KW397"/>
      <c r="KX397"/>
      <c r="KY397"/>
      <c r="KZ397"/>
      <c r="LA397"/>
      <c r="LB397"/>
      <c r="LC397"/>
      <c r="LD397"/>
      <c r="LE397"/>
      <c r="LF397"/>
      <c r="LG397"/>
      <c r="LH397"/>
      <c r="LI397"/>
      <c r="LJ397"/>
      <c r="LK397"/>
      <c r="LL397"/>
      <c r="LM397"/>
      <c r="LN397"/>
      <c r="LO397"/>
      <c r="LP397"/>
      <c r="LQ397"/>
      <c r="LR397"/>
      <c r="LS397"/>
      <c r="LT397"/>
      <c r="LU397"/>
      <c r="LV397"/>
      <c r="LW397"/>
      <c r="LX397"/>
      <c r="LY397"/>
      <c r="LZ397"/>
      <c r="MA397"/>
      <c r="MB397"/>
      <c r="MC397"/>
      <c r="MD397"/>
      <c r="ME397"/>
      <c r="MF397"/>
      <c r="MG397"/>
      <c r="MH397"/>
      <c r="MI397"/>
      <c r="MJ397"/>
      <c r="MK397"/>
      <c r="ML397"/>
      <c r="MM397"/>
      <c r="MN397"/>
      <c r="MO397"/>
      <c r="MP397"/>
      <c r="MQ397"/>
      <c r="MR397"/>
      <c r="MS397"/>
      <c r="MT397"/>
      <c r="MU397"/>
      <c r="MV397"/>
      <c r="MW397"/>
      <c r="MX397"/>
      <c r="MY397"/>
      <c r="MZ397"/>
      <c r="NA397"/>
      <c r="NB397"/>
      <c r="NC397"/>
      <c r="ND397"/>
      <c r="NE397"/>
      <c r="NF397"/>
      <c r="NG397"/>
      <c r="NH397"/>
      <c r="NI397"/>
      <c r="NJ397"/>
      <c r="NK397"/>
      <c r="NL397"/>
      <c r="NM397"/>
      <c r="NN397"/>
      <c r="NO397"/>
      <c r="NP397"/>
      <c r="NQ397"/>
      <c r="NR397"/>
      <c r="NS397"/>
      <c r="NT397"/>
      <c r="NU397"/>
      <c r="NV397"/>
      <c r="NW397"/>
      <c r="NX397"/>
      <c r="NY397"/>
      <c r="NZ397"/>
      <c r="OA397"/>
      <c r="OB397"/>
      <c r="OC397"/>
      <c r="OD397"/>
      <c r="OE397"/>
      <c r="OF397"/>
      <c r="OG397"/>
      <c r="OH397"/>
      <c r="OI397"/>
      <c r="OJ397"/>
      <c r="OK397"/>
      <c r="OL397"/>
      <c r="OM397"/>
      <c r="ON397"/>
      <c r="OO397"/>
      <c r="OP397"/>
      <c r="OQ397"/>
      <c r="OR397"/>
      <c r="OS397"/>
      <c r="OT397"/>
      <c r="OU397"/>
      <c r="OV397"/>
      <c r="OW397"/>
      <c r="OX397"/>
      <c r="OY397"/>
      <c r="OZ397"/>
      <c r="PA397"/>
      <c r="PB397"/>
      <c r="PC397"/>
      <c r="PD397"/>
      <c r="PE397"/>
      <c r="PF397"/>
      <c r="PG397"/>
      <c r="PH397"/>
      <c r="PI397"/>
      <c r="PJ397"/>
      <c r="PK397"/>
      <c r="PL397"/>
      <c r="PM397"/>
      <c r="PN397"/>
      <c r="PO397"/>
      <c r="PP397"/>
      <c r="PQ397"/>
      <c r="PR397"/>
      <c r="PS397"/>
      <c r="PT397"/>
      <c r="PU397"/>
      <c r="PV397"/>
      <c r="PW397"/>
      <c r="PX397"/>
      <c r="PY397"/>
      <c r="PZ397"/>
      <c r="QA397"/>
      <c r="QB397"/>
      <c r="QC397"/>
      <c r="QD397"/>
      <c r="QE397"/>
      <c r="QF397"/>
      <c r="QG397"/>
      <c r="QH397"/>
      <c r="QI397"/>
      <c r="QJ397"/>
      <c r="QK397"/>
      <c r="QL397"/>
      <c r="QM397"/>
      <c r="QN397"/>
      <c r="QO397"/>
      <c r="QP397"/>
      <c r="QQ397"/>
      <c r="QR397"/>
      <c r="QS397"/>
      <c r="QT397"/>
      <c r="QU397"/>
      <c r="QV397"/>
      <c r="QW397"/>
      <c r="QX397"/>
      <c r="QY397"/>
      <c r="QZ397"/>
      <c r="RA397"/>
      <c r="RB397"/>
      <c r="RC397"/>
      <c r="RD397"/>
      <c r="RE397"/>
      <c r="RF397"/>
      <c r="RG397"/>
      <c r="RH397"/>
      <c r="RI397"/>
      <c r="RJ397"/>
      <c r="RK397"/>
      <c r="RL397"/>
      <c r="RM397"/>
      <c r="RN397"/>
      <c r="RO397"/>
      <c r="RP397"/>
      <c r="RQ397"/>
      <c r="RR397"/>
      <c r="RS397"/>
      <c r="RT397"/>
      <c r="RU397"/>
      <c r="RV397"/>
      <c r="RW397"/>
      <c r="RX397"/>
      <c r="RY397"/>
      <c r="RZ397"/>
      <c r="SA397"/>
      <c r="SB397"/>
      <c r="SC397"/>
      <c r="SD397"/>
      <c r="SE397"/>
      <c r="SF397"/>
      <c r="SG397"/>
      <c r="SH397"/>
      <c r="SI397"/>
      <c r="SJ397"/>
      <c r="SK397"/>
      <c r="SL397"/>
      <c r="SM397"/>
      <c r="SN397"/>
      <c r="SO397"/>
      <c r="SP397"/>
      <c r="SQ397"/>
      <c r="SR397"/>
      <c r="SS397"/>
      <c r="ST397"/>
      <c r="SU397"/>
      <c r="SV397"/>
      <c r="SW397"/>
      <c r="SX397"/>
      <c r="SY397"/>
      <c r="SZ397"/>
      <c r="TA397"/>
      <c r="TB397"/>
      <c r="TC397"/>
      <c r="TD397"/>
      <c r="TE397"/>
      <c r="TF397"/>
      <c r="TG397"/>
      <c r="TH397"/>
      <c r="TI397"/>
      <c r="TJ397"/>
      <c r="TK397"/>
      <c r="TL397"/>
      <c r="TM397"/>
      <c r="TN397"/>
      <c r="TO397"/>
      <c r="TP397"/>
      <c r="TQ397"/>
      <c r="TR397"/>
      <c r="TS397"/>
      <c r="TT397"/>
      <c r="TU397"/>
      <c r="TV397"/>
      <c r="TW397"/>
      <c r="TX397"/>
      <c r="TY397"/>
      <c r="TZ397"/>
      <c r="UA397"/>
      <c r="UB397"/>
      <c r="UC397"/>
      <c r="UD397"/>
      <c r="UE397"/>
      <c r="UF397"/>
      <c r="UG397"/>
      <c r="UH397"/>
      <c r="UI397"/>
      <c r="UJ397"/>
      <c r="UK397"/>
      <c r="UL397"/>
      <c r="UM397"/>
      <c r="UN397"/>
      <c r="UO397"/>
      <c r="UP397"/>
      <c r="UQ397"/>
      <c r="UR397"/>
      <c r="US397"/>
      <c r="UT397"/>
      <c r="UU397"/>
      <c r="UV397"/>
      <c r="UW397"/>
      <c r="UX397"/>
      <c r="UY397"/>
      <c r="UZ397"/>
      <c r="VA397"/>
      <c r="VB397"/>
      <c r="VC397"/>
      <c r="VD397"/>
      <c r="VE397"/>
      <c r="VF397"/>
      <c r="VG397"/>
      <c r="VH397"/>
      <c r="VI397"/>
      <c r="VJ397"/>
      <c r="VK397"/>
      <c r="VL397"/>
      <c r="VM397"/>
      <c r="VN397"/>
      <c r="VO397"/>
      <c r="VP397"/>
      <c r="VQ397"/>
      <c r="VR397"/>
      <c r="VS397"/>
      <c r="VT397"/>
      <c r="VU397"/>
      <c r="VV397"/>
      <c r="VW397"/>
      <c r="VX397"/>
      <c r="VY397"/>
      <c r="VZ397"/>
      <c r="WA397"/>
      <c r="WB397"/>
      <c r="WC397"/>
      <c r="WD397"/>
      <c r="WE397"/>
      <c r="WF397"/>
      <c r="WG397"/>
      <c r="WH397"/>
      <c r="WI397"/>
      <c r="WJ397"/>
      <c r="WK397"/>
      <c r="WL397"/>
      <c r="WM397"/>
      <c r="WN397"/>
      <c r="WO397"/>
      <c r="WP397"/>
      <c r="WQ397"/>
      <c r="WR397"/>
      <c r="WS397"/>
      <c r="WT397"/>
      <c r="WU397"/>
      <c r="WV397"/>
      <c r="WW397"/>
      <c r="WX397"/>
      <c r="WY397"/>
      <c r="WZ397"/>
      <c r="XA397"/>
      <c r="XB397"/>
      <c r="XC397"/>
      <c r="XD397"/>
      <c r="XE397"/>
      <c r="XF397"/>
      <c r="XG397"/>
      <c r="XH397"/>
      <c r="XI397"/>
      <c r="XJ397"/>
      <c r="XK397"/>
      <c r="XL397"/>
      <c r="XM397"/>
      <c r="XN397"/>
      <c r="XO397"/>
      <c r="XP397"/>
      <c r="XQ397"/>
      <c r="XR397"/>
      <c r="XS397"/>
      <c r="XT397"/>
      <c r="XU397"/>
      <c r="XV397"/>
      <c r="XW397"/>
      <c r="XX397"/>
      <c r="XY397"/>
      <c r="XZ397"/>
      <c r="YA397"/>
      <c r="YB397"/>
      <c r="YC397"/>
      <c r="YD397"/>
      <c r="YE397"/>
      <c r="YF397"/>
      <c r="YG397"/>
      <c r="YH397"/>
      <c r="YI397"/>
      <c r="YJ397"/>
      <c r="YK397"/>
      <c r="YL397"/>
      <c r="YM397"/>
      <c r="YN397"/>
      <c r="YO397"/>
      <c r="YP397"/>
      <c r="YQ397"/>
      <c r="YR397"/>
      <c r="YS397"/>
      <c r="YT397"/>
      <c r="YU397"/>
      <c r="YV397"/>
      <c r="YW397"/>
      <c r="YX397"/>
      <c r="YY397"/>
      <c r="YZ397"/>
      <c r="ZA397"/>
      <c r="ZB397"/>
      <c r="ZC397"/>
      <c r="ZD397"/>
      <c r="ZE397"/>
      <c r="ZF397"/>
      <c r="ZG397"/>
      <c r="ZH397"/>
      <c r="ZI397"/>
      <c r="ZJ397"/>
      <c r="ZK397"/>
      <c r="ZL397"/>
      <c r="ZM397"/>
      <c r="ZN397"/>
      <c r="ZO397"/>
      <c r="ZP397"/>
      <c r="ZQ397"/>
      <c r="ZR397"/>
      <c r="ZS397"/>
      <c r="ZT397"/>
      <c r="ZU397"/>
      <c r="ZV397"/>
      <c r="ZW397"/>
      <c r="ZX397"/>
      <c r="ZY397"/>
      <c r="ZZ397" s="52"/>
      <c r="AAA397" s="192"/>
      <c r="AAD397" s="90"/>
      <c r="AAE397" s="519">
        <f t="shared" si="312"/>
        <v>1</v>
      </c>
      <c r="AAF397" s="90"/>
      <c r="AAG397" s="73">
        <f t="shared" si="316"/>
        <v>0</v>
      </c>
      <c r="AAH397" s="73">
        <f t="shared" si="317"/>
        <v>41593</v>
      </c>
      <c r="AAI397" s="72"/>
      <c r="AAJ397" s="72"/>
      <c r="AAK397" s="56"/>
      <c r="AAL397" s="90"/>
    </row>
    <row r="398" spans="1:715" s="23" customFormat="1" ht="15" customHeight="1" outlineLevel="1">
      <c r="A398" s="171"/>
      <c r="B398" s="656" t="str">
        <f>AAK398</f>
        <v>- SIP note is at bottom of all SIP rules</v>
      </c>
      <c r="D398" s="380"/>
      <c r="E398" s="342">
        <f t="shared" ref="E398" si="326">NETWORKDAYS(G398,H398,S.DDL_DEQClosed)</f>
        <v>29700</v>
      </c>
      <c r="F398" s="457">
        <f t="shared" ref="F398" ca="1" si="327">IF(YEAR(H398)&gt;2000,NETWORKDAYS(TODAY(),H398,S.DDL_DEQClosed),0)</f>
        <v>16</v>
      </c>
      <c r="G398" s="343">
        <f t="shared" ref="G398" si="328">AAG398</f>
        <v>0</v>
      </c>
      <c r="H398" s="343">
        <f t="shared" ref="H398" si="329">AAH398</f>
        <v>41593</v>
      </c>
      <c r="I398" s="244" t="s">
        <v>0</v>
      </c>
      <c r="J398" s="194"/>
      <c r="K398" s="49"/>
      <c r="L398" s="49"/>
      <c r="M398" s="49"/>
      <c r="N398" s="49"/>
      <c r="O398" s="49"/>
      <c r="P398" s="49"/>
      <c r="Q398" s="49"/>
      <c r="R398" s="49"/>
      <c r="S398" s="49"/>
      <c r="T398" s="49"/>
      <c r="U398" s="49"/>
      <c r="V398" s="49"/>
      <c r="W398" s="49"/>
      <c r="X398" s="49"/>
      <c r="Y398" s="49"/>
      <c r="Z398" s="49"/>
      <c r="AA398" s="49"/>
      <c r="AB398" s="49"/>
      <c r="AC398" s="49"/>
      <c r="AD398" s="49"/>
      <c r="AE398" s="49"/>
      <c r="AF398" s="49"/>
      <c r="AG398" s="49"/>
      <c r="AH398" s="49"/>
      <c r="AI398" s="49"/>
      <c r="AJ398" s="49"/>
      <c r="AK398" s="49"/>
      <c r="AL398" s="49"/>
      <c r="AM398" s="49"/>
      <c r="AN398" s="49"/>
      <c r="AO398" s="49"/>
      <c r="AP398" s="49"/>
      <c r="AQ398" s="49"/>
      <c r="AR398" s="49"/>
      <c r="AS398" s="49"/>
      <c r="AT398" s="49"/>
      <c r="AU398" s="49"/>
      <c r="AV398" s="49"/>
      <c r="AW398" s="49"/>
      <c r="AX398" s="49"/>
      <c r="AY398" s="49"/>
      <c r="AZ398" s="49"/>
      <c r="BA398" s="49"/>
      <c r="BB398" s="49"/>
      <c r="BC398" s="49"/>
      <c r="BD398" s="49"/>
      <c r="BE398" s="49"/>
      <c r="BF398" s="49"/>
      <c r="BG398" s="49"/>
      <c r="BH398" s="49"/>
      <c r="BI398" s="49"/>
      <c r="BJ398" s="49"/>
      <c r="BK398" s="49"/>
      <c r="BL398" s="49"/>
      <c r="BM398" s="49"/>
      <c r="BN398" s="49"/>
      <c r="BO398" s="49"/>
      <c r="BP398" s="49"/>
      <c r="BQ398" s="49"/>
      <c r="BR398" s="49"/>
      <c r="BS398" s="49"/>
      <c r="BT398" s="49"/>
      <c r="BU398" s="49"/>
      <c r="BV398" s="49"/>
      <c r="BW398" s="49"/>
      <c r="BX398" s="49"/>
      <c r="BY398" s="49"/>
      <c r="BZ398" s="49"/>
      <c r="CA398" s="49"/>
      <c r="CB398" s="49"/>
      <c r="CC398" s="49"/>
      <c r="CD398" s="49"/>
      <c r="CE398" s="49"/>
      <c r="CF398" s="49"/>
      <c r="CG398" s="49"/>
      <c r="CH398" s="49"/>
      <c r="CI398" s="49"/>
      <c r="CJ398" s="49"/>
      <c r="CK398" s="49"/>
      <c r="CL398" s="49"/>
      <c r="CM398" s="49"/>
      <c r="CN398" s="49"/>
      <c r="CO398" s="49"/>
      <c r="CP398" s="49"/>
      <c r="CQ398" s="49"/>
      <c r="CR398" s="49"/>
      <c r="CS398" s="49"/>
      <c r="CT398" s="49"/>
      <c r="CU398" s="49"/>
      <c r="CV398" s="49"/>
      <c r="CW398" s="49"/>
      <c r="CX398" s="49"/>
      <c r="CY398" s="49"/>
      <c r="CZ398" s="49"/>
      <c r="DA398" s="49"/>
      <c r="DB398" s="49"/>
      <c r="DC398" s="49"/>
      <c r="DD398" s="49"/>
      <c r="DE398" s="49"/>
      <c r="DF398" s="49"/>
      <c r="DG398" s="49"/>
      <c r="DH398" s="49"/>
      <c r="DI398" s="49"/>
      <c r="DJ398" s="49"/>
      <c r="DK398" s="49"/>
      <c r="DL398" s="49"/>
      <c r="DM398" s="49"/>
      <c r="DN398" s="49"/>
      <c r="DO398" s="49"/>
      <c r="DP398" s="49"/>
      <c r="DQ398"/>
      <c r="DR398"/>
      <c r="DS398"/>
      <c r="DT398"/>
      <c r="DU398"/>
      <c r="DV398"/>
      <c r="DW398"/>
      <c r="DX398"/>
      <c r="DY398"/>
      <c r="DZ398"/>
      <c r="EA398"/>
      <c r="EB398"/>
      <c r="EC398"/>
      <c r="ED398"/>
      <c r="EE398"/>
      <c r="EF398"/>
      <c r="EG398"/>
      <c r="EH398"/>
      <c r="EI398"/>
      <c r="EJ398"/>
      <c r="EK398"/>
      <c r="EL398"/>
      <c r="EM398"/>
      <c r="EN398"/>
      <c r="EO398"/>
      <c r="EP398"/>
      <c r="EQ398"/>
      <c r="ER398"/>
      <c r="ES398"/>
      <c r="ET398"/>
      <c r="EU398"/>
      <c r="EV398"/>
      <c r="EW398"/>
      <c r="EX398"/>
      <c r="EY398"/>
      <c r="EZ398"/>
      <c r="FA398"/>
      <c r="FB398"/>
      <c r="FC398"/>
      <c r="FD398"/>
      <c r="FE398"/>
      <c r="FF398"/>
      <c r="FG398"/>
      <c r="FH398"/>
      <c r="FI398"/>
      <c r="FJ398"/>
      <c r="FK398"/>
      <c r="FL398"/>
      <c r="FM398"/>
      <c r="FN398"/>
      <c r="FO398"/>
      <c r="FP398"/>
      <c r="FQ398"/>
      <c r="FR398"/>
      <c r="FS398"/>
      <c r="FT398"/>
      <c r="FU398"/>
      <c r="FV398"/>
      <c r="FW398"/>
      <c r="FX398"/>
      <c r="FY398"/>
      <c r="FZ398"/>
      <c r="GA398"/>
      <c r="GB398"/>
      <c r="GC398"/>
      <c r="GD398"/>
      <c r="GE398"/>
      <c r="GF398"/>
      <c r="GG398"/>
      <c r="GH398"/>
      <c r="GI398"/>
      <c r="GJ398"/>
      <c r="GK398"/>
      <c r="GL398"/>
      <c r="GM398"/>
      <c r="GN398"/>
      <c r="GO398"/>
      <c r="GP398"/>
      <c r="GQ398"/>
      <c r="GR398"/>
      <c r="GS398"/>
      <c r="GT398"/>
      <c r="GU398"/>
      <c r="GV398"/>
      <c r="GW398"/>
      <c r="GX398"/>
      <c r="GY398"/>
      <c r="GZ398"/>
      <c r="HA398"/>
      <c r="HB398"/>
      <c r="HC398"/>
      <c r="HD398"/>
      <c r="HE398"/>
      <c r="HF398"/>
      <c r="HG398"/>
      <c r="HH398"/>
      <c r="HI398"/>
      <c r="HJ398"/>
      <c r="HK398"/>
      <c r="HL398"/>
      <c r="HM398"/>
      <c r="HN398"/>
      <c r="HO398"/>
      <c r="HP398"/>
      <c r="HQ398"/>
      <c r="HR398"/>
      <c r="HS398"/>
      <c r="HT398"/>
      <c r="HU398"/>
      <c r="HV398"/>
      <c r="HW398"/>
      <c r="HX398"/>
      <c r="HY398"/>
      <c r="HZ398"/>
      <c r="IA398"/>
      <c r="IB398"/>
      <c r="IC398"/>
      <c r="ID398"/>
      <c r="IE398"/>
      <c r="IF398"/>
      <c r="IG398"/>
      <c r="IH398"/>
      <c r="II398"/>
      <c r="IJ398"/>
      <c r="IK398"/>
      <c r="IL398"/>
      <c r="IM398"/>
      <c r="IN398"/>
      <c r="IO398"/>
      <c r="IP398"/>
      <c r="IQ398"/>
      <c r="IR398"/>
      <c r="IS398"/>
      <c r="IT398"/>
      <c r="IU398"/>
      <c r="IV398"/>
      <c r="IW398"/>
      <c r="IX398"/>
      <c r="IY398"/>
      <c r="IZ398"/>
      <c r="JA398"/>
      <c r="JB398"/>
      <c r="JC398"/>
      <c r="JD398"/>
      <c r="JE398"/>
      <c r="JF398"/>
      <c r="JG398"/>
      <c r="JH398"/>
      <c r="JI398"/>
      <c r="JJ398"/>
      <c r="JK398"/>
      <c r="JL398"/>
      <c r="JM398"/>
      <c r="JN398"/>
      <c r="JO398"/>
      <c r="JP398"/>
      <c r="JQ398"/>
      <c r="JR398"/>
      <c r="JS398"/>
      <c r="JT398"/>
      <c r="JU398"/>
      <c r="JV398"/>
      <c r="JW398"/>
      <c r="JX398"/>
      <c r="JY398"/>
      <c r="JZ398"/>
      <c r="KA398"/>
      <c r="KB398"/>
      <c r="KC398"/>
      <c r="KD398"/>
      <c r="KE398"/>
      <c r="KF398"/>
      <c r="KG398"/>
      <c r="KH398"/>
      <c r="KI398"/>
      <c r="KJ398"/>
      <c r="KK398"/>
      <c r="KL398"/>
      <c r="KM398"/>
      <c r="KN398"/>
      <c r="KO398"/>
      <c r="KP398"/>
      <c r="KQ398"/>
      <c r="KR398"/>
      <c r="KS398"/>
      <c r="KT398"/>
      <c r="KU398"/>
      <c r="KV398"/>
      <c r="KW398"/>
      <c r="KX398"/>
      <c r="KY398"/>
      <c r="KZ398"/>
      <c r="LA398"/>
      <c r="LB398"/>
      <c r="LC398"/>
      <c r="LD398"/>
      <c r="LE398"/>
      <c r="LF398"/>
      <c r="LG398"/>
      <c r="LH398"/>
      <c r="LI398"/>
      <c r="LJ398"/>
      <c r="LK398"/>
      <c r="LL398"/>
      <c r="LM398"/>
      <c r="LN398"/>
      <c r="LO398"/>
      <c r="LP398"/>
      <c r="LQ398"/>
      <c r="LR398"/>
      <c r="LS398"/>
      <c r="LT398"/>
      <c r="LU398"/>
      <c r="LV398"/>
      <c r="LW398"/>
      <c r="LX398"/>
      <c r="LY398"/>
      <c r="LZ398"/>
      <c r="MA398"/>
      <c r="MB398"/>
      <c r="MC398"/>
      <c r="MD398"/>
      <c r="ME398"/>
      <c r="MF398"/>
      <c r="MG398"/>
      <c r="MH398"/>
      <c r="MI398"/>
      <c r="MJ398"/>
      <c r="MK398"/>
      <c r="ML398"/>
      <c r="MM398"/>
      <c r="MN398"/>
      <c r="MO398"/>
      <c r="MP398"/>
      <c r="MQ398"/>
      <c r="MR398"/>
      <c r="MS398"/>
      <c r="MT398"/>
      <c r="MU398"/>
      <c r="MV398"/>
      <c r="MW398"/>
      <c r="MX398"/>
      <c r="MY398"/>
      <c r="MZ398"/>
      <c r="NA398"/>
      <c r="NB398"/>
      <c r="NC398"/>
      <c r="ND398"/>
      <c r="NE398"/>
      <c r="NF398"/>
      <c r="NG398"/>
      <c r="NH398"/>
      <c r="NI398"/>
      <c r="NJ398"/>
      <c r="NK398"/>
      <c r="NL398"/>
      <c r="NM398"/>
      <c r="NN398"/>
      <c r="NO398"/>
      <c r="NP398"/>
      <c r="NQ398"/>
      <c r="NR398"/>
      <c r="NS398"/>
      <c r="NT398"/>
      <c r="NU398"/>
      <c r="NV398"/>
      <c r="NW398"/>
      <c r="NX398"/>
      <c r="NY398"/>
      <c r="NZ398"/>
      <c r="OA398"/>
      <c r="OB398"/>
      <c r="OC398"/>
      <c r="OD398"/>
      <c r="OE398"/>
      <c r="OF398"/>
      <c r="OG398"/>
      <c r="OH398"/>
      <c r="OI398"/>
      <c r="OJ398"/>
      <c r="OK398"/>
      <c r="OL398"/>
      <c r="OM398"/>
      <c r="ON398"/>
      <c r="OO398"/>
      <c r="OP398"/>
      <c r="OQ398"/>
      <c r="OR398"/>
      <c r="OS398"/>
      <c r="OT398"/>
      <c r="OU398"/>
      <c r="OV398"/>
      <c r="OW398"/>
      <c r="OX398"/>
      <c r="OY398"/>
      <c r="OZ398"/>
      <c r="PA398"/>
      <c r="PB398"/>
      <c r="PC398"/>
      <c r="PD398"/>
      <c r="PE398"/>
      <c r="PF398"/>
      <c r="PG398"/>
      <c r="PH398"/>
      <c r="PI398"/>
      <c r="PJ398"/>
      <c r="PK398"/>
      <c r="PL398"/>
      <c r="PM398"/>
      <c r="PN398"/>
      <c r="PO398"/>
      <c r="PP398"/>
      <c r="PQ398"/>
      <c r="PR398"/>
      <c r="PS398"/>
      <c r="PT398"/>
      <c r="PU398"/>
      <c r="PV398"/>
      <c r="PW398"/>
      <c r="PX398"/>
      <c r="PY398"/>
      <c r="PZ398"/>
      <c r="QA398"/>
      <c r="QB398"/>
      <c r="QC398"/>
      <c r="QD398"/>
      <c r="QE398"/>
      <c r="QF398"/>
      <c r="QG398"/>
      <c r="QH398"/>
      <c r="QI398"/>
      <c r="QJ398"/>
      <c r="QK398"/>
      <c r="QL398"/>
      <c r="QM398"/>
      <c r="QN398"/>
      <c r="QO398"/>
      <c r="QP398"/>
      <c r="QQ398"/>
      <c r="QR398"/>
      <c r="QS398"/>
      <c r="QT398"/>
      <c r="QU398"/>
      <c r="QV398"/>
      <c r="QW398"/>
      <c r="QX398"/>
      <c r="QY398"/>
      <c r="QZ398"/>
      <c r="RA398"/>
      <c r="RB398"/>
      <c r="RC398"/>
      <c r="RD398"/>
      <c r="RE398"/>
      <c r="RF398"/>
      <c r="RG398"/>
      <c r="RH398"/>
      <c r="RI398"/>
      <c r="RJ398"/>
      <c r="RK398"/>
      <c r="RL398"/>
      <c r="RM398"/>
      <c r="RN398"/>
      <c r="RO398"/>
      <c r="RP398"/>
      <c r="RQ398"/>
      <c r="RR398"/>
      <c r="RS398"/>
      <c r="RT398"/>
      <c r="RU398"/>
      <c r="RV398"/>
      <c r="RW398"/>
      <c r="RX398"/>
      <c r="RY398"/>
      <c r="RZ398"/>
      <c r="SA398"/>
      <c r="SB398"/>
      <c r="SC398"/>
      <c r="SD398"/>
      <c r="SE398"/>
      <c r="SF398"/>
      <c r="SG398"/>
      <c r="SH398"/>
      <c r="SI398"/>
      <c r="SJ398"/>
      <c r="SK398"/>
      <c r="SL398"/>
      <c r="SM398"/>
      <c r="SN398"/>
      <c r="SO398"/>
      <c r="SP398"/>
      <c r="SQ398"/>
      <c r="SR398"/>
      <c r="SS398"/>
      <c r="ST398"/>
      <c r="SU398"/>
      <c r="SV398"/>
      <c r="SW398"/>
      <c r="SX398"/>
      <c r="SY398"/>
      <c r="SZ398"/>
      <c r="TA398"/>
      <c r="TB398"/>
      <c r="TC398"/>
      <c r="TD398"/>
      <c r="TE398"/>
      <c r="TF398"/>
      <c r="TG398"/>
      <c r="TH398"/>
      <c r="TI398"/>
      <c r="TJ398"/>
      <c r="TK398"/>
      <c r="TL398"/>
      <c r="TM398"/>
      <c r="TN398"/>
      <c r="TO398"/>
      <c r="TP398"/>
      <c r="TQ398"/>
      <c r="TR398"/>
      <c r="TS398"/>
      <c r="TT398"/>
      <c r="TU398"/>
      <c r="TV398"/>
      <c r="TW398"/>
      <c r="TX398"/>
      <c r="TY398"/>
      <c r="TZ398"/>
      <c r="UA398"/>
      <c r="UB398"/>
      <c r="UC398"/>
      <c r="UD398"/>
      <c r="UE398"/>
      <c r="UF398"/>
      <c r="UG398"/>
      <c r="UH398"/>
      <c r="UI398"/>
      <c r="UJ398"/>
      <c r="UK398"/>
      <c r="UL398"/>
      <c r="UM398"/>
      <c r="UN398"/>
      <c r="UO398"/>
      <c r="UP398"/>
      <c r="UQ398"/>
      <c r="UR398"/>
      <c r="US398"/>
      <c r="UT398"/>
      <c r="UU398"/>
      <c r="UV398"/>
      <c r="UW398"/>
      <c r="UX398"/>
      <c r="UY398"/>
      <c r="UZ398"/>
      <c r="VA398"/>
      <c r="VB398"/>
      <c r="VC398"/>
      <c r="VD398"/>
      <c r="VE398"/>
      <c r="VF398"/>
      <c r="VG398"/>
      <c r="VH398"/>
      <c r="VI398"/>
      <c r="VJ398"/>
      <c r="VK398"/>
      <c r="VL398"/>
      <c r="VM398"/>
      <c r="VN398"/>
      <c r="VO398"/>
      <c r="VP398"/>
      <c r="VQ398"/>
      <c r="VR398"/>
      <c r="VS398"/>
      <c r="VT398"/>
      <c r="VU398"/>
      <c r="VV398"/>
      <c r="VW398"/>
      <c r="VX398"/>
      <c r="VY398"/>
      <c r="VZ398"/>
      <c r="WA398"/>
      <c r="WB398"/>
      <c r="WC398"/>
      <c r="WD398"/>
      <c r="WE398"/>
      <c r="WF398"/>
      <c r="WG398"/>
      <c r="WH398"/>
      <c r="WI398"/>
      <c r="WJ398"/>
      <c r="WK398"/>
      <c r="WL398"/>
      <c r="WM398"/>
      <c r="WN398"/>
      <c r="WO398"/>
      <c r="WP398"/>
      <c r="WQ398"/>
      <c r="WR398"/>
      <c r="WS398"/>
      <c r="WT398"/>
      <c r="WU398"/>
      <c r="WV398"/>
      <c r="WW398"/>
      <c r="WX398"/>
      <c r="WY398"/>
      <c r="WZ398"/>
      <c r="XA398"/>
      <c r="XB398"/>
      <c r="XC398"/>
      <c r="XD398"/>
      <c r="XE398"/>
      <c r="XF398"/>
      <c r="XG398"/>
      <c r="XH398"/>
      <c r="XI398"/>
      <c r="XJ398"/>
      <c r="XK398"/>
      <c r="XL398"/>
      <c r="XM398"/>
      <c r="XN398"/>
      <c r="XO398"/>
      <c r="XP398"/>
      <c r="XQ398"/>
      <c r="XR398"/>
      <c r="XS398"/>
      <c r="XT398"/>
      <c r="XU398"/>
      <c r="XV398"/>
      <c r="XW398"/>
      <c r="XX398"/>
      <c r="XY398"/>
      <c r="XZ398"/>
      <c r="YA398"/>
      <c r="YB398"/>
      <c r="YC398"/>
      <c r="YD398"/>
      <c r="YE398"/>
      <c r="YF398"/>
      <c r="YG398"/>
      <c r="YH398"/>
      <c r="YI398"/>
      <c r="YJ398"/>
      <c r="YK398"/>
      <c r="YL398"/>
      <c r="YM398"/>
      <c r="YN398"/>
      <c r="YO398"/>
      <c r="YP398"/>
      <c r="YQ398"/>
      <c r="YR398"/>
      <c r="YS398"/>
      <c r="YT398"/>
      <c r="YU398"/>
      <c r="YV398"/>
      <c r="YW398"/>
      <c r="YX398"/>
      <c r="YY398"/>
      <c r="YZ398"/>
      <c r="ZA398"/>
      <c r="ZB398"/>
      <c r="ZC398"/>
      <c r="ZD398"/>
      <c r="ZE398"/>
      <c r="ZF398"/>
      <c r="ZG398"/>
      <c r="ZH398"/>
      <c r="ZI398"/>
      <c r="ZJ398"/>
      <c r="ZK398"/>
      <c r="ZL398"/>
      <c r="ZM398"/>
      <c r="ZN398"/>
      <c r="ZO398"/>
      <c r="ZP398"/>
      <c r="ZQ398"/>
      <c r="ZR398"/>
      <c r="ZS398"/>
      <c r="ZT398"/>
      <c r="ZU398"/>
      <c r="ZV398"/>
      <c r="ZW398"/>
      <c r="ZX398"/>
      <c r="ZY398"/>
      <c r="ZZ398" s="52"/>
      <c r="AAA398" s="192"/>
      <c r="AAD398" s="90"/>
      <c r="AAE398" s="519">
        <f>IF(AND(S.SIP.Involved="Y",S.Notice.Involved="Y"),1,0)</f>
        <v>1</v>
      </c>
      <c r="AAF398" s="90"/>
      <c r="AAG398" s="73">
        <f t="shared" si="316"/>
        <v>0</v>
      </c>
      <c r="AAH398" s="73">
        <f t="shared" si="317"/>
        <v>41593</v>
      </c>
      <c r="AAI398" s="72"/>
      <c r="AAJ398" s="72"/>
      <c r="AAK398" s="254" t="str">
        <f>IF(S.SIP.Involved="Y","- SIP note is at bottom of all SIP rules","* SIP rules are not involved")</f>
        <v>- SIP note is at bottom of all SIP rules</v>
      </c>
      <c r="AAL398" s="90"/>
    </row>
    <row r="399" spans="1:715" ht="15" customHeight="1" outlineLevel="1">
      <c r="A399" s="171"/>
      <c r="B399" s="413" t="s">
        <v>289</v>
      </c>
      <c r="C399"/>
      <c r="D399" s="380"/>
      <c r="E399" s="342">
        <f t="shared" si="313"/>
        <v>29700</v>
      </c>
      <c r="F399" s="457">
        <f t="shared" ca="1" si="311"/>
        <v>16</v>
      </c>
      <c r="G399" s="343">
        <f t="shared" si="305"/>
        <v>0</v>
      </c>
      <c r="H399" s="343">
        <f t="shared" si="314"/>
        <v>41593</v>
      </c>
      <c r="I399" s="244"/>
      <c r="J399" s="194"/>
      <c r="K399" s="49"/>
      <c r="L399" s="49"/>
      <c r="M399" s="49"/>
      <c r="N399" s="49"/>
      <c r="O399" s="49"/>
      <c r="P399" s="49"/>
      <c r="Q399" s="49"/>
      <c r="R399" s="49"/>
      <c r="S399" s="49"/>
      <c r="T399" s="49"/>
      <c r="U399" s="49"/>
      <c r="V399" s="49"/>
      <c r="W399" s="49"/>
      <c r="X399" s="49"/>
      <c r="Y399" s="49"/>
      <c r="Z399" s="49"/>
      <c r="AA399" s="49"/>
      <c r="AB399" s="49"/>
      <c r="AC399" s="49"/>
      <c r="AD399" s="49"/>
      <c r="AE399" s="49"/>
      <c r="AF399" s="49"/>
      <c r="AG399" s="49"/>
      <c r="AH399" s="49"/>
      <c r="AI399" s="49"/>
      <c r="AJ399" s="49"/>
      <c r="AK399" s="49"/>
      <c r="AL399" s="49"/>
      <c r="AM399" s="49"/>
      <c r="AN399" s="49"/>
      <c r="AO399" s="49"/>
      <c r="AP399" s="49"/>
      <c r="AQ399" s="49"/>
      <c r="AR399" s="49"/>
      <c r="AS399" s="49"/>
      <c r="AT399" s="49"/>
      <c r="AU399" s="49"/>
      <c r="AV399" s="49"/>
      <c r="AW399" s="49"/>
      <c r="AX399" s="49"/>
      <c r="AY399" s="49"/>
      <c r="AZ399" s="49"/>
      <c r="BA399" s="49"/>
      <c r="BB399" s="49"/>
      <c r="BC399" s="49"/>
      <c r="BD399" s="49"/>
      <c r="BE399" s="49"/>
      <c r="BF399" s="49"/>
      <c r="BG399" s="49"/>
      <c r="BH399" s="49"/>
      <c r="BI399" s="49"/>
      <c r="BJ399" s="49"/>
      <c r="BK399" s="49"/>
      <c r="BL399" s="49"/>
      <c r="BM399" s="49"/>
      <c r="BN399" s="49"/>
      <c r="BO399" s="49"/>
      <c r="BP399" s="49"/>
      <c r="BQ399" s="49"/>
      <c r="BR399" s="49"/>
      <c r="BS399" s="49"/>
      <c r="BT399" s="49"/>
      <c r="BU399" s="49"/>
      <c r="BV399" s="49"/>
      <c r="BW399" s="49"/>
      <c r="BX399" s="49"/>
      <c r="BY399" s="49"/>
      <c r="BZ399" s="49"/>
      <c r="CA399" s="49"/>
      <c r="CB399" s="49"/>
      <c r="CC399" s="49"/>
      <c r="CD399" s="49"/>
      <c r="CE399" s="49"/>
      <c r="CF399" s="49"/>
      <c r="CG399" s="49"/>
      <c r="CH399" s="49"/>
      <c r="CI399" s="49"/>
      <c r="CJ399" s="49"/>
      <c r="CK399" s="49"/>
      <c r="CL399" s="49"/>
      <c r="CM399" s="49"/>
      <c r="CN399" s="49"/>
      <c r="CO399" s="49"/>
      <c r="CP399" s="49"/>
      <c r="CQ399" s="49"/>
      <c r="CR399" s="49"/>
      <c r="CS399" s="49"/>
      <c r="CT399" s="49"/>
      <c r="CU399" s="49"/>
      <c r="CV399" s="49"/>
      <c r="CW399" s="49"/>
      <c r="CX399" s="49"/>
      <c r="CY399" s="49"/>
      <c r="CZ399" s="49"/>
      <c r="DA399" s="49"/>
      <c r="DB399" s="49"/>
      <c r="DC399" s="49"/>
      <c r="DD399" s="49"/>
      <c r="DE399" s="49"/>
      <c r="DF399" s="49"/>
      <c r="DG399" s="49"/>
      <c r="DH399" s="49"/>
      <c r="DI399" s="49"/>
      <c r="DJ399" s="49"/>
      <c r="DK399" s="49"/>
      <c r="DL399" s="49"/>
      <c r="DM399" s="49"/>
      <c r="DN399" s="49"/>
      <c r="DO399" s="49"/>
      <c r="DP399" s="49"/>
      <c r="AAA399" s="192"/>
      <c r="AAD399" s="90"/>
      <c r="AAE399" s="519">
        <f t="shared" ref="AAE399:AAE405" si="330">IF(S.Notice.Involved="Y",1,0)</f>
        <v>1</v>
      </c>
      <c r="AAF399" s="90"/>
      <c r="AAG399" s="73">
        <f t="shared" si="316"/>
        <v>0</v>
      </c>
      <c r="AAH399" s="73">
        <f t="shared" si="317"/>
        <v>41593</v>
      </c>
      <c r="AAI399" s="72"/>
      <c r="AAJ399" s="72"/>
      <c r="AAK399" s="56"/>
      <c r="AAL399" s="90"/>
      <c r="AAM399"/>
    </row>
    <row r="400" spans="1:715" s="23" customFormat="1" ht="15" customHeight="1" outlineLevel="1">
      <c r="A400" s="171"/>
      <c r="B400" s="631" t="s">
        <v>268</v>
      </c>
      <c r="C400" s="364" t="s">
        <v>0</v>
      </c>
      <c r="D400" s="382"/>
      <c r="E400" s="342">
        <f t="shared" ref="E400" si="331">NETWORKDAYS(G400,H400,S.DDL_DEQClosed)</f>
        <v>29700</v>
      </c>
      <c r="F400" s="457">
        <f t="shared" ca="1" si="311"/>
        <v>16</v>
      </c>
      <c r="G400" s="343">
        <f t="shared" si="305"/>
        <v>0</v>
      </c>
      <c r="H400" s="343">
        <f t="shared" si="314"/>
        <v>41593</v>
      </c>
      <c r="I400" s="244"/>
      <c r="J400" s="194"/>
      <c r="K400" s="49"/>
      <c r="L400" s="49"/>
      <c r="M400" s="49"/>
      <c r="N400" s="49"/>
      <c r="O400" s="49"/>
      <c r="P400" s="49"/>
      <c r="Q400" s="49"/>
      <c r="R400" s="49"/>
      <c r="S400" s="49"/>
      <c r="T400" s="49"/>
      <c r="U400" s="49"/>
      <c r="V400" s="49"/>
      <c r="W400" s="49"/>
      <c r="X400" s="49"/>
      <c r="Y400" s="49"/>
      <c r="Z400" s="49"/>
      <c r="AA400" s="49"/>
      <c r="AB400" s="49"/>
      <c r="AC400" s="49"/>
      <c r="AD400" s="49"/>
      <c r="AE400" s="49"/>
      <c r="AF400" s="49"/>
      <c r="AG400" s="49"/>
      <c r="AH400" s="49"/>
      <c r="AI400" s="49"/>
      <c r="AJ400" s="49"/>
      <c r="AK400" s="49"/>
      <c r="AL400" s="49"/>
      <c r="AM400" s="49"/>
      <c r="AN400" s="49"/>
      <c r="AO400" s="49"/>
      <c r="AP400" s="49"/>
      <c r="AQ400" s="49"/>
      <c r="AR400" s="49"/>
      <c r="AS400" s="49"/>
      <c r="AT400" s="49"/>
      <c r="AU400" s="49"/>
      <c r="AV400" s="49"/>
      <c r="AW400" s="49"/>
      <c r="AX400" s="49"/>
      <c r="AY400" s="49"/>
      <c r="AZ400" s="49"/>
      <c r="BA400" s="49"/>
      <c r="BB400" s="49"/>
      <c r="BC400" s="49"/>
      <c r="BD400" s="49"/>
      <c r="BE400" s="49"/>
      <c r="BF400" s="49"/>
      <c r="BG400" s="49"/>
      <c r="BH400" s="49"/>
      <c r="BI400" s="49"/>
      <c r="BJ400" s="49"/>
      <c r="BK400" s="49"/>
      <c r="BL400" s="49"/>
      <c r="BM400" s="49"/>
      <c r="BN400" s="49"/>
      <c r="BO400" s="49"/>
      <c r="BP400" s="49"/>
      <c r="BQ400" s="49"/>
      <c r="BR400" s="49"/>
      <c r="BS400" s="49"/>
      <c r="BT400" s="49"/>
      <c r="BU400" s="49"/>
      <c r="BV400" s="49"/>
      <c r="BW400" s="49"/>
      <c r="BX400" s="49"/>
      <c r="BY400" s="49"/>
      <c r="BZ400" s="49"/>
      <c r="CA400" s="49"/>
      <c r="CB400" s="49"/>
      <c r="CC400" s="49"/>
      <c r="CD400" s="49"/>
      <c r="CE400" s="49"/>
      <c r="CF400" s="49"/>
      <c r="CG400" s="49"/>
      <c r="CH400" s="49"/>
      <c r="CI400" s="49"/>
      <c r="CJ400" s="49"/>
      <c r="CK400" s="49"/>
      <c r="CL400" s="49"/>
      <c r="CM400" s="49"/>
      <c r="CN400" s="49"/>
      <c r="CO400" s="49"/>
      <c r="CP400" s="49"/>
      <c r="CQ400" s="49"/>
      <c r="CR400" s="49"/>
      <c r="CS400" s="49"/>
      <c r="CT400" s="49"/>
      <c r="CU400" s="49"/>
      <c r="CV400" s="49"/>
      <c r="CW400" s="49"/>
      <c r="CX400" s="49"/>
      <c r="CY400" s="49"/>
      <c r="CZ400" s="49"/>
      <c r="DA400" s="49"/>
      <c r="DB400" s="49"/>
      <c r="DC400" s="49"/>
      <c r="DD400" s="49"/>
      <c r="DE400" s="49"/>
      <c r="DF400" s="49"/>
      <c r="DG400" s="49"/>
      <c r="DH400" s="49"/>
      <c r="DI400" s="49"/>
      <c r="DJ400" s="49"/>
      <c r="DK400" s="49"/>
      <c r="DL400" s="49"/>
      <c r="DM400" s="49"/>
      <c r="DN400" s="49"/>
      <c r="DO400" s="49"/>
      <c r="DP400" s="49"/>
      <c r="DQ400"/>
      <c r="DR400"/>
      <c r="DS400"/>
      <c r="DT400"/>
      <c r="DU400"/>
      <c r="DV400"/>
      <c r="DW400"/>
      <c r="DX400"/>
      <c r="DY400"/>
      <c r="DZ400"/>
      <c r="EA400"/>
      <c r="EB400"/>
      <c r="EC400"/>
      <c r="ED400"/>
      <c r="EE400"/>
      <c r="EF400"/>
      <c r="EG400"/>
      <c r="EH400"/>
      <c r="EI400"/>
      <c r="EJ400"/>
      <c r="EK400"/>
      <c r="EL400"/>
      <c r="EM400"/>
      <c r="EN400"/>
      <c r="EO400"/>
      <c r="EP400"/>
      <c r="EQ400"/>
      <c r="ER400"/>
      <c r="ES400"/>
      <c r="ET400"/>
      <c r="EU400"/>
      <c r="EV400"/>
      <c r="EW400"/>
      <c r="EX400"/>
      <c r="EY400"/>
      <c r="EZ400"/>
      <c r="FA400"/>
      <c r="FB400"/>
      <c r="FC400"/>
      <c r="FD400"/>
      <c r="FE400"/>
      <c r="FF400"/>
      <c r="FG400"/>
      <c r="FH400"/>
      <c r="FI400"/>
      <c r="FJ400"/>
      <c r="FK400"/>
      <c r="FL400"/>
      <c r="FM400"/>
      <c r="FN400"/>
      <c r="FO400"/>
      <c r="FP400"/>
      <c r="FQ400"/>
      <c r="FR400"/>
      <c r="FS400"/>
      <c r="FT400"/>
      <c r="FU400"/>
      <c r="FV400"/>
      <c r="FW400"/>
      <c r="FX400"/>
      <c r="FY400"/>
      <c r="FZ400"/>
      <c r="GA400"/>
      <c r="GB400"/>
      <c r="GC400"/>
      <c r="GD400"/>
      <c r="GE400"/>
      <c r="GF400"/>
      <c r="GG400"/>
      <c r="GH400"/>
      <c r="GI400"/>
      <c r="GJ400"/>
      <c r="GK400"/>
      <c r="GL400"/>
      <c r="GM400"/>
      <c r="GN400"/>
      <c r="GO400"/>
      <c r="GP400"/>
      <c r="GQ400"/>
      <c r="GR400"/>
      <c r="GS400"/>
      <c r="GT400"/>
      <c r="GU400"/>
      <c r="GV400"/>
      <c r="GW400"/>
      <c r="GX400"/>
      <c r="GY400"/>
      <c r="GZ400"/>
      <c r="HA400"/>
      <c r="HB400"/>
      <c r="HC400"/>
      <c r="HD400"/>
      <c r="HE400"/>
      <c r="HF400"/>
      <c r="HG400"/>
      <c r="HH400"/>
      <c r="HI400"/>
      <c r="HJ400"/>
      <c r="HK400"/>
      <c r="HL400"/>
      <c r="HM400"/>
      <c r="HN400"/>
      <c r="HO400"/>
      <c r="HP400"/>
      <c r="HQ400"/>
      <c r="HR400"/>
      <c r="HS400"/>
      <c r="HT400"/>
      <c r="HU400"/>
      <c r="HV400"/>
      <c r="HW400"/>
      <c r="HX400"/>
      <c r="HY400"/>
      <c r="HZ400"/>
      <c r="IA400"/>
      <c r="IB400"/>
      <c r="IC400"/>
      <c r="ID400"/>
      <c r="IE400"/>
      <c r="IF400"/>
      <c r="IG400"/>
      <c r="IH400"/>
      <c r="II400"/>
      <c r="IJ400"/>
      <c r="IK400"/>
      <c r="IL400"/>
      <c r="IM400"/>
      <c r="IN400"/>
      <c r="IO400"/>
      <c r="IP400"/>
      <c r="IQ400"/>
      <c r="IR400"/>
      <c r="IS400"/>
      <c r="IT400"/>
      <c r="IU400"/>
      <c r="IV400"/>
      <c r="IW400"/>
      <c r="IX400"/>
      <c r="IY400"/>
      <c r="IZ400"/>
      <c r="JA400"/>
      <c r="JB400"/>
      <c r="JC400"/>
      <c r="JD400"/>
      <c r="JE400"/>
      <c r="JF400"/>
      <c r="JG400"/>
      <c r="JH400"/>
      <c r="JI400"/>
      <c r="JJ400"/>
      <c r="JK400"/>
      <c r="JL400"/>
      <c r="JM400"/>
      <c r="JN400"/>
      <c r="JO400"/>
      <c r="JP400"/>
      <c r="JQ400"/>
      <c r="JR400"/>
      <c r="JS400"/>
      <c r="JT400"/>
      <c r="JU400"/>
      <c r="JV400"/>
      <c r="JW400"/>
      <c r="JX400"/>
      <c r="JY400"/>
      <c r="JZ400"/>
      <c r="KA400"/>
      <c r="KB400"/>
      <c r="KC400"/>
      <c r="KD400"/>
      <c r="KE400"/>
      <c r="KF400"/>
      <c r="KG400"/>
      <c r="KH400"/>
      <c r="KI400"/>
      <c r="KJ400"/>
      <c r="KK400"/>
      <c r="KL400"/>
      <c r="KM400"/>
      <c r="KN400"/>
      <c r="KO400"/>
      <c r="KP400"/>
      <c r="KQ400"/>
      <c r="KR400"/>
      <c r="KS400"/>
      <c r="KT400"/>
      <c r="KU400"/>
      <c r="KV400"/>
      <c r="KW400"/>
      <c r="KX400"/>
      <c r="KY400"/>
      <c r="KZ400"/>
      <c r="LA400"/>
      <c r="LB400"/>
      <c r="LC400"/>
      <c r="LD400"/>
      <c r="LE400"/>
      <c r="LF400"/>
      <c r="LG400"/>
      <c r="LH400"/>
      <c r="LI400"/>
      <c r="LJ400"/>
      <c r="LK400"/>
      <c r="LL400"/>
      <c r="LM400"/>
      <c r="LN400"/>
      <c r="LO400"/>
      <c r="LP400"/>
      <c r="LQ400"/>
      <c r="LR400"/>
      <c r="LS400"/>
      <c r="LT400"/>
      <c r="LU400"/>
      <c r="LV400"/>
      <c r="LW400"/>
      <c r="LX400"/>
      <c r="LY400"/>
      <c r="LZ400"/>
      <c r="MA400"/>
      <c r="MB400"/>
      <c r="MC400"/>
      <c r="MD400"/>
      <c r="ME400"/>
      <c r="MF400"/>
      <c r="MG400"/>
      <c r="MH400"/>
      <c r="MI400"/>
      <c r="MJ400"/>
      <c r="MK400"/>
      <c r="ML400"/>
      <c r="MM400"/>
      <c r="MN400"/>
      <c r="MO400"/>
      <c r="MP400"/>
      <c r="MQ400"/>
      <c r="MR400"/>
      <c r="MS400"/>
      <c r="MT400"/>
      <c r="MU400"/>
      <c r="MV400"/>
      <c r="MW400"/>
      <c r="MX400"/>
      <c r="MY400"/>
      <c r="MZ400"/>
      <c r="NA400"/>
      <c r="NB400"/>
      <c r="NC400"/>
      <c r="ND400"/>
      <c r="NE400"/>
      <c r="NF400"/>
      <c r="NG400"/>
      <c r="NH400"/>
      <c r="NI400"/>
      <c r="NJ400"/>
      <c r="NK400"/>
      <c r="NL400"/>
      <c r="NM400"/>
      <c r="NN400"/>
      <c r="NO400"/>
      <c r="NP400"/>
      <c r="NQ400"/>
      <c r="NR400"/>
      <c r="NS400"/>
      <c r="NT400"/>
      <c r="NU400"/>
      <c r="NV400"/>
      <c r="NW400"/>
      <c r="NX400"/>
      <c r="NY400"/>
      <c r="NZ400"/>
      <c r="OA400"/>
      <c r="OB400"/>
      <c r="OC400"/>
      <c r="OD400"/>
      <c r="OE400"/>
      <c r="OF400"/>
      <c r="OG400"/>
      <c r="OH400"/>
      <c r="OI400"/>
      <c r="OJ400"/>
      <c r="OK400"/>
      <c r="OL400"/>
      <c r="OM400"/>
      <c r="ON400"/>
      <c r="OO400"/>
      <c r="OP400"/>
      <c r="OQ400"/>
      <c r="OR400"/>
      <c r="OS400"/>
      <c r="OT400"/>
      <c r="OU400"/>
      <c r="OV400"/>
      <c r="OW400"/>
      <c r="OX400"/>
      <c r="OY400"/>
      <c r="OZ400"/>
      <c r="PA400"/>
      <c r="PB400"/>
      <c r="PC400"/>
      <c r="PD400"/>
      <c r="PE400"/>
      <c r="PF400"/>
      <c r="PG400"/>
      <c r="PH400"/>
      <c r="PI400"/>
      <c r="PJ400"/>
      <c r="PK400"/>
      <c r="PL400"/>
      <c r="PM400"/>
      <c r="PN400"/>
      <c r="PO400"/>
      <c r="PP400"/>
      <c r="PQ400"/>
      <c r="PR400"/>
      <c r="PS400"/>
      <c r="PT400"/>
      <c r="PU400"/>
      <c r="PV400"/>
      <c r="PW400"/>
      <c r="PX400"/>
      <c r="PY400"/>
      <c r="PZ400"/>
      <c r="QA400"/>
      <c r="QB400"/>
      <c r="QC400"/>
      <c r="QD400"/>
      <c r="QE400"/>
      <c r="QF400"/>
      <c r="QG400"/>
      <c r="QH400"/>
      <c r="QI400"/>
      <c r="QJ400"/>
      <c r="QK400"/>
      <c r="QL400"/>
      <c r="QM400"/>
      <c r="QN400"/>
      <c r="QO400"/>
      <c r="QP400"/>
      <c r="QQ400"/>
      <c r="QR400"/>
      <c r="QS400"/>
      <c r="QT400"/>
      <c r="QU400"/>
      <c r="QV400"/>
      <c r="QW400"/>
      <c r="QX400"/>
      <c r="QY400"/>
      <c r="QZ400"/>
      <c r="RA400"/>
      <c r="RB400"/>
      <c r="RC400"/>
      <c r="RD400"/>
      <c r="RE400"/>
      <c r="RF400"/>
      <c r="RG400"/>
      <c r="RH400"/>
      <c r="RI400"/>
      <c r="RJ400"/>
      <c r="RK400"/>
      <c r="RL400"/>
      <c r="RM400"/>
      <c r="RN400"/>
      <c r="RO400"/>
      <c r="RP400"/>
      <c r="RQ400"/>
      <c r="RR400"/>
      <c r="RS400"/>
      <c r="RT400"/>
      <c r="RU400"/>
      <c r="RV400"/>
      <c r="RW400"/>
      <c r="RX400"/>
      <c r="RY400"/>
      <c r="RZ400"/>
      <c r="SA400"/>
      <c r="SB400"/>
      <c r="SC400"/>
      <c r="SD400"/>
      <c r="SE400"/>
      <c r="SF400"/>
      <c r="SG400"/>
      <c r="SH400"/>
      <c r="SI400"/>
      <c r="SJ400"/>
      <c r="SK400"/>
      <c r="SL400"/>
      <c r="SM400"/>
      <c r="SN400"/>
      <c r="SO400"/>
      <c r="SP400"/>
      <c r="SQ400"/>
      <c r="SR400"/>
      <c r="SS400"/>
      <c r="ST400"/>
      <c r="SU400"/>
      <c r="SV400"/>
      <c r="SW400"/>
      <c r="SX400"/>
      <c r="SY400"/>
      <c r="SZ400"/>
      <c r="TA400"/>
      <c r="TB400"/>
      <c r="TC400"/>
      <c r="TD400"/>
      <c r="TE400"/>
      <c r="TF400"/>
      <c r="TG400"/>
      <c r="TH400"/>
      <c r="TI400"/>
      <c r="TJ400"/>
      <c r="TK400"/>
      <c r="TL400"/>
      <c r="TM400"/>
      <c r="TN400"/>
      <c r="TO400"/>
      <c r="TP400"/>
      <c r="TQ400"/>
      <c r="TR400"/>
      <c r="TS400"/>
      <c r="TT400"/>
      <c r="TU400"/>
      <c r="TV400"/>
      <c r="TW400"/>
      <c r="TX400"/>
      <c r="TY400"/>
      <c r="TZ400"/>
      <c r="UA400"/>
      <c r="UB400"/>
      <c r="UC400"/>
      <c r="UD400"/>
      <c r="UE400"/>
      <c r="UF400"/>
      <c r="UG400"/>
      <c r="UH400"/>
      <c r="UI400"/>
      <c r="UJ400"/>
      <c r="UK400"/>
      <c r="UL400"/>
      <c r="UM400"/>
      <c r="UN400"/>
      <c r="UO400"/>
      <c r="UP400"/>
      <c r="UQ400"/>
      <c r="UR400"/>
      <c r="US400"/>
      <c r="UT400"/>
      <c r="UU400"/>
      <c r="UV400"/>
      <c r="UW400"/>
      <c r="UX400"/>
      <c r="UY400"/>
      <c r="UZ400"/>
      <c r="VA400"/>
      <c r="VB400"/>
      <c r="VC400"/>
      <c r="VD400"/>
      <c r="VE400"/>
      <c r="VF400"/>
      <c r="VG400"/>
      <c r="VH400"/>
      <c r="VI400"/>
      <c r="VJ400"/>
      <c r="VK400"/>
      <c r="VL400"/>
      <c r="VM400"/>
      <c r="VN400"/>
      <c r="VO400"/>
      <c r="VP400"/>
      <c r="VQ400"/>
      <c r="VR400"/>
      <c r="VS400"/>
      <c r="VT400"/>
      <c r="VU400"/>
      <c r="VV400"/>
      <c r="VW400"/>
      <c r="VX400"/>
      <c r="VY400"/>
      <c r="VZ400"/>
      <c r="WA400"/>
      <c r="WB400"/>
      <c r="WC400"/>
      <c r="WD400"/>
      <c r="WE400"/>
      <c r="WF400"/>
      <c r="WG400"/>
      <c r="WH400"/>
      <c r="WI400"/>
      <c r="WJ400"/>
      <c r="WK400"/>
      <c r="WL400"/>
      <c r="WM400"/>
      <c r="WN400"/>
      <c r="WO400"/>
      <c r="WP400"/>
      <c r="WQ400"/>
      <c r="WR400"/>
      <c r="WS400"/>
      <c r="WT400"/>
      <c r="WU400"/>
      <c r="WV400"/>
      <c r="WW400"/>
      <c r="WX400"/>
      <c r="WY400"/>
      <c r="WZ400"/>
      <c r="XA400"/>
      <c r="XB400"/>
      <c r="XC400"/>
      <c r="XD400"/>
      <c r="XE400"/>
      <c r="XF400"/>
      <c r="XG400"/>
      <c r="XH400"/>
      <c r="XI400"/>
      <c r="XJ400"/>
      <c r="XK400"/>
      <c r="XL400"/>
      <c r="XM400"/>
      <c r="XN400"/>
      <c r="XO400"/>
      <c r="XP400"/>
      <c r="XQ400"/>
      <c r="XR400"/>
      <c r="XS400"/>
      <c r="XT400"/>
      <c r="XU400"/>
      <c r="XV400"/>
      <c r="XW400"/>
      <c r="XX400"/>
      <c r="XY400"/>
      <c r="XZ400"/>
      <c r="YA400"/>
      <c r="YB400"/>
      <c r="YC400"/>
      <c r="YD400"/>
      <c r="YE400"/>
      <c r="YF400"/>
      <c r="YG400"/>
      <c r="YH400"/>
      <c r="YI400"/>
      <c r="YJ400"/>
      <c r="YK400"/>
      <c r="YL400"/>
      <c r="YM400"/>
      <c r="YN400"/>
      <c r="YO400"/>
      <c r="YP400"/>
      <c r="YQ400"/>
      <c r="YR400"/>
      <c r="YS400"/>
      <c r="YT400"/>
      <c r="YU400"/>
      <c r="YV400"/>
      <c r="YW400"/>
      <c r="YX400"/>
      <c r="YY400"/>
      <c r="YZ400"/>
      <c r="ZA400"/>
      <c r="ZB400"/>
      <c r="ZC400"/>
      <c r="ZD400"/>
      <c r="ZE400"/>
      <c r="ZF400"/>
      <c r="ZG400"/>
      <c r="ZH400"/>
      <c r="ZI400"/>
      <c r="ZJ400"/>
      <c r="ZK400"/>
      <c r="ZL400"/>
      <c r="ZM400"/>
      <c r="ZN400"/>
      <c r="ZO400"/>
      <c r="ZP400"/>
      <c r="ZQ400"/>
      <c r="ZR400"/>
      <c r="ZS400"/>
      <c r="ZT400"/>
      <c r="ZU400"/>
      <c r="ZV400"/>
      <c r="ZW400"/>
      <c r="ZX400"/>
      <c r="ZY400"/>
      <c r="ZZ400" s="52"/>
      <c r="AAA400" s="192"/>
      <c r="AAD400" s="90"/>
      <c r="AAE400" s="519">
        <f t="shared" si="330"/>
        <v>1</v>
      </c>
      <c r="AAF400" s="90"/>
      <c r="AAG400" s="73">
        <f t="shared" si="316"/>
        <v>0</v>
      </c>
      <c r="AAH400" s="73">
        <f t="shared" si="317"/>
        <v>41593</v>
      </c>
      <c r="AAI400" s="72"/>
      <c r="AAJ400" s="72"/>
      <c r="AAK400" s="56"/>
      <c r="AAL400" s="90"/>
    </row>
    <row r="401" spans="1:715" s="23" customFormat="1" ht="15" customHeight="1" outlineLevel="1">
      <c r="A401" s="171"/>
      <c r="B401" s="631" t="s">
        <v>267</v>
      </c>
      <c r="C401" s="364" t="s">
        <v>0</v>
      </c>
      <c r="D401" s="382"/>
      <c r="E401" s="342">
        <f t="shared" ref="E401:E402" si="332">NETWORKDAYS(G401,H401,S.DDL_DEQClosed)</f>
        <v>29700</v>
      </c>
      <c r="F401" s="457">
        <f t="shared" ca="1" si="311"/>
        <v>16</v>
      </c>
      <c r="G401" s="343">
        <f t="shared" ref="G401:G466" si="333">AAG401</f>
        <v>0</v>
      </c>
      <c r="H401" s="343">
        <f t="shared" si="314"/>
        <v>41593</v>
      </c>
      <c r="I401" s="244"/>
      <c r="J401" s="194"/>
      <c r="K401" s="49"/>
      <c r="L401" s="49"/>
      <c r="M401" s="49"/>
      <c r="N401" s="49"/>
      <c r="O401" s="49"/>
      <c r="P401" s="49"/>
      <c r="Q401" s="49"/>
      <c r="R401" s="49"/>
      <c r="S401" s="49"/>
      <c r="T401" s="49"/>
      <c r="U401" s="49"/>
      <c r="V401" s="49"/>
      <c r="W401" s="49"/>
      <c r="X401" s="49"/>
      <c r="Y401" s="49"/>
      <c r="Z401" s="49"/>
      <c r="AA401" s="49"/>
      <c r="AB401" s="49"/>
      <c r="AC401" s="49"/>
      <c r="AD401" s="49"/>
      <c r="AE401" s="49"/>
      <c r="AF401" s="49"/>
      <c r="AG401" s="49"/>
      <c r="AH401" s="49"/>
      <c r="AI401" s="49"/>
      <c r="AJ401" s="49"/>
      <c r="AK401" s="49"/>
      <c r="AL401" s="49"/>
      <c r="AM401" s="49"/>
      <c r="AN401" s="49"/>
      <c r="AO401" s="49"/>
      <c r="AP401" s="49"/>
      <c r="AQ401" s="49"/>
      <c r="AR401" s="49"/>
      <c r="AS401" s="49"/>
      <c r="AT401" s="49"/>
      <c r="AU401" s="49"/>
      <c r="AV401" s="49"/>
      <c r="AW401" s="49"/>
      <c r="AX401" s="49"/>
      <c r="AY401" s="49"/>
      <c r="AZ401" s="49"/>
      <c r="BA401" s="49"/>
      <c r="BB401" s="49"/>
      <c r="BC401" s="49"/>
      <c r="BD401" s="49"/>
      <c r="BE401" s="49"/>
      <c r="BF401" s="49"/>
      <c r="BG401" s="49"/>
      <c r="BH401" s="49"/>
      <c r="BI401" s="49"/>
      <c r="BJ401" s="49"/>
      <c r="BK401" s="49"/>
      <c r="BL401" s="49"/>
      <c r="BM401" s="49"/>
      <c r="BN401" s="49"/>
      <c r="BO401" s="49"/>
      <c r="BP401" s="49"/>
      <c r="BQ401" s="49"/>
      <c r="BR401" s="49"/>
      <c r="BS401" s="49"/>
      <c r="BT401" s="49"/>
      <c r="BU401" s="49"/>
      <c r="BV401" s="49"/>
      <c r="BW401" s="49"/>
      <c r="BX401" s="49"/>
      <c r="BY401" s="49"/>
      <c r="BZ401" s="49"/>
      <c r="CA401" s="49"/>
      <c r="CB401" s="49"/>
      <c r="CC401" s="49"/>
      <c r="CD401" s="49"/>
      <c r="CE401" s="49"/>
      <c r="CF401" s="49"/>
      <c r="CG401" s="49"/>
      <c r="CH401" s="49"/>
      <c r="CI401" s="49"/>
      <c r="CJ401" s="49"/>
      <c r="CK401" s="49"/>
      <c r="CL401" s="49"/>
      <c r="CM401" s="49"/>
      <c r="CN401" s="49"/>
      <c r="CO401" s="49"/>
      <c r="CP401" s="49"/>
      <c r="CQ401" s="49"/>
      <c r="CR401" s="49"/>
      <c r="CS401" s="49"/>
      <c r="CT401" s="49"/>
      <c r="CU401" s="49"/>
      <c r="CV401" s="49"/>
      <c r="CW401" s="49"/>
      <c r="CX401" s="49"/>
      <c r="CY401" s="49"/>
      <c r="CZ401" s="49"/>
      <c r="DA401" s="49"/>
      <c r="DB401" s="49"/>
      <c r="DC401" s="49"/>
      <c r="DD401" s="49"/>
      <c r="DE401" s="49"/>
      <c r="DF401" s="49"/>
      <c r="DG401" s="49"/>
      <c r="DH401" s="49"/>
      <c r="DI401" s="49"/>
      <c r="DJ401" s="49"/>
      <c r="DK401" s="49"/>
      <c r="DL401" s="49"/>
      <c r="DM401" s="49"/>
      <c r="DN401" s="49"/>
      <c r="DO401" s="49"/>
      <c r="DP401" s="49"/>
      <c r="DQ401"/>
      <c r="DR401"/>
      <c r="DS401"/>
      <c r="DT401"/>
      <c r="DU401"/>
      <c r="DV401"/>
      <c r="DW401"/>
      <c r="DX401"/>
      <c r="DY401"/>
      <c r="DZ401"/>
      <c r="EA401"/>
      <c r="EB401"/>
      <c r="EC401"/>
      <c r="ED401"/>
      <c r="EE401"/>
      <c r="EF401"/>
      <c r="EG401"/>
      <c r="EH401"/>
      <c r="EI401"/>
      <c r="EJ401"/>
      <c r="EK401"/>
      <c r="EL401"/>
      <c r="EM401"/>
      <c r="EN401"/>
      <c r="EO401"/>
      <c r="EP401"/>
      <c r="EQ401"/>
      <c r="ER401"/>
      <c r="ES401"/>
      <c r="ET401"/>
      <c r="EU401"/>
      <c r="EV401"/>
      <c r="EW401"/>
      <c r="EX401"/>
      <c r="EY401"/>
      <c r="EZ401"/>
      <c r="FA401"/>
      <c r="FB401"/>
      <c r="FC401"/>
      <c r="FD401"/>
      <c r="FE401"/>
      <c r="FF401"/>
      <c r="FG401"/>
      <c r="FH401"/>
      <c r="FI401"/>
      <c r="FJ401"/>
      <c r="FK401"/>
      <c r="FL401"/>
      <c r="FM401"/>
      <c r="FN401"/>
      <c r="FO401"/>
      <c r="FP401"/>
      <c r="FQ401"/>
      <c r="FR401"/>
      <c r="FS401"/>
      <c r="FT401"/>
      <c r="FU401"/>
      <c r="FV401"/>
      <c r="FW401"/>
      <c r="FX401"/>
      <c r="FY401"/>
      <c r="FZ401"/>
      <c r="GA401"/>
      <c r="GB401"/>
      <c r="GC401"/>
      <c r="GD401"/>
      <c r="GE401"/>
      <c r="GF401"/>
      <c r="GG401"/>
      <c r="GH401"/>
      <c r="GI401"/>
      <c r="GJ401"/>
      <c r="GK401"/>
      <c r="GL401"/>
      <c r="GM401"/>
      <c r="GN401"/>
      <c r="GO401"/>
      <c r="GP401"/>
      <c r="GQ401"/>
      <c r="GR401"/>
      <c r="GS401"/>
      <c r="GT401"/>
      <c r="GU401"/>
      <c r="GV401"/>
      <c r="GW401"/>
      <c r="GX401"/>
      <c r="GY401"/>
      <c r="GZ401"/>
      <c r="HA401"/>
      <c r="HB401"/>
      <c r="HC401"/>
      <c r="HD401"/>
      <c r="HE401"/>
      <c r="HF401"/>
      <c r="HG401"/>
      <c r="HH401"/>
      <c r="HI401"/>
      <c r="HJ401"/>
      <c r="HK401"/>
      <c r="HL401"/>
      <c r="HM401"/>
      <c r="HN401"/>
      <c r="HO401"/>
      <c r="HP401"/>
      <c r="HQ401"/>
      <c r="HR401"/>
      <c r="HS401"/>
      <c r="HT401"/>
      <c r="HU401"/>
      <c r="HV401"/>
      <c r="HW401"/>
      <c r="HX401"/>
      <c r="HY401"/>
      <c r="HZ401"/>
      <c r="IA401"/>
      <c r="IB401"/>
      <c r="IC401"/>
      <c r="ID401"/>
      <c r="IE401"/>
      <c r="IF401"/>
      <c r="IG401"/>
      <c r="IH401"/>
      <c r="II401"/>
      <c r="IJ401"/>
      <c r="IK401"/>
      <c r="IL401"/>
      <c r="IM401"/>
      <c r="IN401"/>
      <c r="IO401"/>
      <c r="IP401"/>
      <c r="IQ401"/>
      <c r="IR401"/>
      <c r="IS401"/>
      <c r="IT401"/>
      <c r="IU401"/>
      <c r="IV401"/>
      <c r="IW401"/>
      <c r="IX401"/>
      <c r="IY401"/>
      <c r="IZ401"/>
      <c r="JA401"/>
      <c r="JB401"/>
      <c r="JC401"/>
      <c r="JD401"/>
      <c r="JE401"/>
      <c r="JF401"/>
      <c r="JG401"/>
      <c r="JH401"/>
      <c r="JI401"/>
      <c r="JJ401"/>
      <c r="JK401"/>
      <c r="JL401"/>
      <c r="JM401"/>
      <c r="JN401"/>
      <c r="JO401"/>
      <c r="JP401"/>
      <c r="JQ401"/>
      <c r="JR401"/>
      <c r="JS401"/>
      <c r="JT401"/>
      <c r="JU401"/>
      <c r="JV401"/>
      <c r="JW401"/>
      <c r="JX401"/>
      <c r="JY401"/>
      <c r="JZ401"/>
      <c r="KA401"/>
      <c r="KB401"/>
      <c r="KC401"/>
      <c r="KD401"/>
      <c r="KE401"/>
      <c r="KF401"/>
      <c r="KG401"/>
      <c r="KH401"/>
      <c r="KI401"/>
      <c r="KJ401"/>
      <c r="KK401"/>
      <c r="KL401"/>
      <c r="KM401"/>
      <c r="KN401"/>
      <c r="KO401"/>
      <c r="KP401"/>
      <c r="KQ401"/>
      <c r="KR401"/>
      <c r="KS401"/>
      <c r="KT401"/>
      <c r="KU401"/>
      <c r="KV401"/>
      <c r="KW401"/>
      <c r="KX401"/>
      <c r="KY401"/>
      <c r="KZ401"/>
      <c r="LA401"/>
      <c r="LB401"/>
      <c r="LC401"/>
      <c r="LD401"/>
      <c r="LE401"/>
      <c r="LF401"/>
      <c r="LG401"/>
      <c r="LH401"/>
      <c r="LI401"/>
      <c r="LJ401"/>
      <c r="LK401"/>
      <c r="LL401"/>
      <c r="LM401"/>
      <c r="LN401"/>
      <c r="LO401"/>
      <c r="LP401"/>
      <c r="LQ401"/>
      <c r="LR401"/>
      <c r="LS401"/>
      <c r="LT401"/>
      <c r="LU401"/>
      <c r="LV401"/>
      <c r="LW401"/>
      <c r="LX401"/>
      <c r="LY401"/>
      <c r="LZ401"/>
      <c r="MA401"/>
      <c r="MB401"/>
      <c r="MC401"/>
      <c r="MD401"/>
      <c r="ME401"/>
      <c r="MF401"/>
      <c r="MG401"/>
      <c r="MH401"/>
      <c r="MI401"/>
      <c r="MJ401"/>
      <c r="MK401"/>
      <c r="ML401"/>
      <c r="MM401"/>
      <c r="MN401"/>
      <c r="MO401"/>
      <c r="MP401"/>
      <c r="MQ401"/>
      <c r="MR401"/>
      <c r="MS401"/>
      <c r="MT401"/>
      <c r="MU401"/>
      <c r="MV401"/>
      <c r="MW401"/>
      <c r="MX401"/>
      <c r="MY401"/>
      <c r="MZ401"/>
      <c r="NA401"/>
      <c r="NB401"/>
      <c r="NC401"/>
      <c r="ND401"/>
      <c r="NE401"/>
      <c r="NF401"/>
      <c r="NG401"/>
      <c r="NH401"/>
      <c r="NI401"/>
      <c r="NJ401"/>
      <c r="NK401"/>
      <c r="NL401"/>
      <c r="NM401"/>
      <c r="NN401"/>
      <c r="NO401"/>
      <c r="NP401"/>
      <c r="NQ401"/>
      <c r="NR401"/>
      <c r="NS401"/>
      <c r="NT401"/>
      <c r="NU401"/>
      <c r="NV401"/>
      <c r="NW401"/>
      <c r="NX401"/>
      <c r="NY401"/>
      <c r="NZ401"/>
      <c r="OA401"/>
      <c r="OB401"/>
      <c r="OC401"/>
      <c r="OD401"/>
      <c r="OE401"/>
      <c r="OF401"/>
      <c r="OG401"/>
      <c r="OH401"/>
      <c r="OI401"/>
      <c r="OJ401"/>
      <c r="OK401"/>
      <c r="OL401"/>
      <c r="OM401"/>
      <c r="ON401"/>
      <c r="OO401"/>
      <c r="OP401"/>
      <c r="OQ401"/>
      <c r="OR401"/>
      <c r="OS401"/>
      <c r="OT401"/>
      <c r="OU401"/>
      <c r="OV401"/>
      <c r="OW401"/>
      <c r="OX401"/>
      <c r="OY401"/>
      <c r="OZ401"/>
      <c r="PA401"/>
      <c r="PB401"/>
      <c r="PC401"/>
      <c r="PD401"/>
      <c r="PE401"/>
      <c r="PF401"/>
      <c r="PG401"/>
      <c r="PH401"/>
      <c r="PI401"/>
      <c r="PJ401"/>
      <c r="PK401"/>
      <c r="PL401"/>
      <c r="PM401"/>
      <c r="PN401"/>
      <c r="PO401"/>
      <c r="PP401"/>
      <c r="PQ401"/>
      <c r="PR401"/>
      <c r="PS401"/>
      <c r="PT401"/>
      <c r="PU401"/>
      <c r="PV401"/>
      <c r="PW401"/>
      <c r="PX401"/>
      <c r="PY401"/>
      <c r="PZ401"/>
      <c r="QA401"/>
      <c r="QB401"/>
      <c r="QC401"/>
      <c r="QD401"/>
      <c r="QE401"/>
      <c r="QF401"/>
      <c r="QG401"/>
      <c r="QH401"/>
      <c r="QI401"/>
      <c r="QJ401"/>
      <c r="QK401"/>
      <c r="QL401"/>
      <c r="QM401"/>
      <c r="QN401"/>
      <c r="QO401"/>
      <c r="QP401"/>
      <c r="QQ401"/>
      <c r="QR401"/>
      <c r="QS401"/>
      <c r="QT401"/>
      <c r="QU401"/>
      <c r="QV401"/>
      <c r="QW401"/>
      <c r="QX401"/>
      <c r="QY401"/>
      <c r="QZ401"/>
      <c r="RA401"/>
      <c r="RB401"/>
      <c r="RC401"/>
      <c r="RD401"/>
      <c r="RE401"/>
      <c r="RF401"/>
      <c r="RG401"/>
      <c r="RH401"/>
      <c r="RI401"/>
      <c r="RJ401"/>
      <c r="RK401"/>
      <c r="RL401"/>
      <c r="RM401"/>
      <c r="RN401"/>
      <c r="RO401"/>
      <c r="RP401"/>
      <c r="RQ401"/>
      <c r="RR401"/>
      <c r="RS401"/>
      <c r="RT401"/>
      <c r="RU401"/>
      <c r="RV401"/>
      <c r="RW401"/>
      <c r="RX401"/>
      <c r="RY401"/>
      <c r="RZ401"/>
      <c r="SA401"/>
      <c r="SB401"/>
      <c r="SC401"/>
      <c r="SD401"/>
      <c r="SE401"/>
      <c r="SF401"/>
      <c r="SG401"/>
      <c r="SH401"/>
      <c r="SI401"/>
      <c r="SJ401"/>
      <c r="SK401"/>
      <c r="SL401"/>
      <c r="SM401"/>
      <c r="SN401"/>
      <c r="SO401"/>
      <c r="SP401"/>
      <c r="SQ401"/>
      <c r="SR401"/>
      <c r="SS401"/>
      <c r="ST401"/>
      <c r="SU401"/>
      <c r="SV401"/>
      <c r="SW401"/>
      <c r="SX401"/>
      <c r="SY401"/>
      <c r="SZ401"/>
      <c r="TA401"/>
      <c r="TB401"/>
      <c r="TC401"/>
      <c r="TD401"/>
      <c r="TE401"/>
      <c r="TF401"/>
      <c r="TG401"/>
      <c r="TH401"/>
      <c r="TI401"/>
      <c r="TJ401"/>
      <c r="TK401"/>
      <c r="TL401"/>
      <c r="TM401"/>
      <c r="TN401"/>
      <c r="TO401"/>
      <c r="TP401"/>
      <c r="TQ401"/>
      <c r="TR401"/>
      <c r="TS401"/>
      <c r="TT401"/>
      <c r="TU401"/>
      <c r="TV401"/>
      <c r="TW401"/>
      <c r="TX401"/>
      <c r="TY401"/>
      <c r="TZ401"/>
      <c r="UA401"/>
      <c r="UB401"/>
      <c r="UC401"/>
      <c r="UD401"/>
      <c r="UE401"/>
      <c r="UF401"/>
      <c r="UG401"/>
      <c r="UH401"/>
      <c r="UI401"/>
      <c r="UJ401"/>
      <c r="UK401"/>
      <c r="UL401"/>
      <c r="UM401"/>
      <c r="UN401"/>
      <c r="UO401"/>
      <c r="UP401"/>
      <c r="UQ401"/>
      <c r="UR401"/>
      <c r="US401"/>
      <c r="UT401"/>
      <c r="UU401"/>
      <c r="UV401"/>
      <c r="UW401"/>
      <c r="UX401"/>
      <c r="UY401"/>
      <c r="UZ401"/>
      <c r="VA401"/>
      <c r="VB401"/>
      <c r="VC401"/>
      <c r="VD401"/>
      <c r="VE401"/>
      <c r="VF401"/>
      <c r="VG401"/>
      <c r="VH401"/>
      <c r="VI401"/>
      <c r="VJ401"/>
      <c r="VK401"/>
      <c r="VL401"/>
      <c r="VM401"/>
      <c r="VN401"/>
      <c r="VO401"/>
      <c r="VP401"/>
      <c r="VQ401"/>
      <c r="VR401"/>
      <c r="VS401"/>
      <c r="VT401"/>
      <c r="VU401"/>
      <c r="VV401"/>
      <c r="VW401"/>
      <c r="VX401"/>
      <c r="VY401"/>
      <c r="VZ401"/>
      <c r="WA401"/>
      <c r="WB401"/>
      <c r="WC401"/>
      <c r="WD401"/>
      <c r="WE401"/>
      <c r="WF401"/>
      <c r="WG401"/>
      <c r="WH401"/>
      <c r="WI401"/>
      <c r="WJ401"/>
      <c r="WK401"/>
      <c r="WL401"/>
      <c r="WM401"/>
      <c r="WN401"/>
      <c r="WO401"/>
      <c r="WP401"/>
      <c r="WQ401"/>
      <c r="WR401"/>
      <c r="WS401"/>
      <c r="WT401"/>
      <c r="WU401"/>
      <c r="WV401"/>
      <c r="WW401"/>
      <c r="WX401"/>
      <c r="WY401"/>
      <c r="WZ401"/>
      <c r="XA401"/>
      <c r="XB401"/>
      <c r="XC401"/>
      <c r="XD401"/>
      <c r="XE401"/>
      <c r="XF401"/>
      <c r="XG401"/>
      <c r="XH401"/>
      <c r="XI401"/>
      <c r="XJ401"/>
      <c r="XK401"/>
      <c r="XL401"/>
      <c r="XM401"/>
      <c r="XN401"/>
      <c r="XO401"/>
      <c r="XP401"/>
      <c r="XQ401"/>
      <c r="XR401"/>
      <c r="XS401"/>
      <c r="XT401"/>
      <c r="XU401"/>
      <c r="XV401"/>
      <c r="XW401"/>
      <c r="XX401"/>
      <c r="XY401"/>
      <c r="XZ401"/>
      <c r="YA401"/>
      <c r="YB401"/>
      <c r="YC401"/>
      <c r="YD401"/>
      <c r="YE401"/>
      <c r="YF401"/>
      <c r="YG401"/>
      <c r="YH401"/>
      <c r="YI401"/>
      <c r="YJ401"/>
      <c r="YK401"/>
      <c r="YL401"/>
      <c r="YM401"/>
      <c r="YN401"/>
      <c r="YO401"/>
      <c r="YP401"/>
      <c r="YQ401"/>
      <c r="YR401"/>
      <c r="YS401"/>
      <c r="YT401"/>
      <c r="YU401"/>
      <c r="YV401"/>
      <c r="YW401"/>
      <c r="YX401"/>
      <c r="YY401"/>
      <c r="YZ401"/>
      <c r="ZA401"/>
      <c r="ZB401"/>
      <c r="ZC401"/>
      <c r="ZD401"/>
      <c r="ZE401"/>
      <c r="ZF401"/>
      <c r="ZG401"/>
      <c r="ZH401"/>
      <c r="ZI401"/>
      <c r="ZJ401"/>
      <c r="ZK401"/>
      <c r="ZL401"/>
      <c r="ZM401"/>
      <c r="ZN401"/>
      <c r="ZO401"/>
      <c r="ZP401"/>
      <c r="ZQ401"/>
      <c r="ZR401"/>
      <c r="ZS401"/>
      <c r="ZT401"/>
      <c r="ZU401"/>
      <c r="ZV401"/>
      <c r="ZW401"/>
      <c r="ZX401"/>
      <c r="ZY401"/>
      <c r="ZZ401" s="52"/>
      <c r="AAA401" s="192"/>
      <c r="AAD401" s="90"/>
      <c r="AAE401" s="519">
        <f t="shared" si="330"/>
        <v>1</v>
      </c>
      <c r="AAF401" s="90"/>
      <c r="AAG401" s="73">
        <f t="shared" si="316"/>
        <v>0</v>
      </c>
      <c r="AAH401" s="73">
        <f t="shared" si="317"/>
        <v>41593</v>
      </c>
      <c r="AAI401" s="72"/>
      <c r="AAJ401" s="72"/>
      <c r="AAK401" s="56"/>
      <c r="AAL401" s="90"/>
    </row>
    <row r="402" spans="1:715" s="23" customFormat="1" ht="15" customHeight="1" outlineLevel="1">
      <c r="A402" s="171"/>
      <c r="B402" s="631" t="s">
        <v>269</v>
      </c>
      <c r="C402" s="364" t="s">
        <v>0</v>
      </c>
      <c r="D402" s="382"/>
      <c r="E402" s="342">
        <f t="shared" si="332"/>
        <v>29700</v>
      </c>
      <c r="F402" s="457">
        <f t="shared" ca="1" si="311"/>
        <v>16</v>
      </c>
      <c r="G402" s="343">
        <f t="shared" si="333"/>
        <v>0</v>
      </c>
      <c r="H402" s="343">
        <f t="shared" si="314"/>
        <v>41593</v>
      </c>
      <c r="I402" s="244"/>
      <c r="J402" s="194"/>
      <c r="K402" s="49"/>
      <c r="L402" s="49"/>
      <c r="M402" s="49"/>
      <c r="N402" s="49"/>
      <c r="O402" s="49"/>
      <c r="P402" s="49"/>
      <c r="Q402" s="49"/>
      <c r="R402" s="49"/>
      <c r="S402" s="49"/>
      <c r="T402" s="49"/>
      <c r="U402" s="49"/>
      <c r="V402" s="49"/>
      <c r="W402" s="49"/>
      <c r="X402" s="49"/>
      <c r="Y402" s="49"/>
      <c r="Z402" s="49"/>
      <c r="AA402" s="49"/>
      <c r="AB402" s="49"/>
      <c r="AC402" s="49"/>
      <c r="AD402" s="49"/>
      <c r="AE402" s="49"/>
      <c r="AF402" s="49"/>
      <c r="AG402" s="49"/>
      <c r="AH402" s="49"/>
      <c r="AI402" s="49"/>
      <c r="AJ402" s="49"/>
      <c r="AK402" s="49"/>
      <c r="AL402" s="49"/>
      <c r="AM402" s="49"/>
      <c r="AN402" s="49"/>
      <c r="AO402" s="49"/>
      <c r="AP402" s="49"/>
      <c r="AQ402" s="49"/>
      <c r="AR402" s="49"/>
      <c r="AS402" s="49"/>
      <c r="AT402" s="49"/>
      <c r="AU402" s="49"/>
      <c r="AV402" s="49"/>
      <c r="AW402" s="49"/>
      <c r="AX402" s="49"/>
      <c r="AY402" s="49"/>
      <c r="AZ402" s="49"/>
      <c r="BA402" s="49"/>
      <c r="BB402" s="49"/>
      <c r="BC402" s="49"/>
      <c r="BD402" s="49"/>
      <c r="BE402" s="49"/>
      <c r="BF402" s="49"/>
      <c r="BG402" s="49"/>
      <c r="BH402" s="49"/>
      <c r="BI402" s="49"/>
      <c r="BJ402" s="49"/>
      <c r="BK402" s="49"/>
      <c r="BL402" s="49"/>
      <c r="BM402" s="49"/>
      <c r="BN402" s="49"/>
      <c r="BO402" s="49"/>
      <c r="BP402" s="49"/>
      <c r="BQ402" s="49"/>
      <c r="BR402" s="49"/>
      <c r="BS402" s="49"/>
      <c r="BT402" s="49"/>
      <c r="BU402" s="49"/>
      <c r="BV402" s="49"/>
      <c r="BW402" s="49"/>
      <c r="BX402" s="49"/>
      <c r="BY402" s="49"/>
      <c r="BZ402" s="49"/>
      <c r="CA402" s="49"/>
      <c r="CB402" s="49"/>
      <c r="CC402" s="49"/>
      <c r="CD402" s="49"/>
      <c r="CE402" s="49"/>
      <c r="CF402" s="49"/>
      <c r="CG402" s="49"/>
      <c r="CH402" s="49"/>
      <c r="CI402" s="49"/>
      <c r="CJ402" s="49"/>
      <c r="CK402" s="49"/>
      <c r="CL402" s="49"/>
      <c r="CM402" s="49"/>
      <c r="CN402" s="49"/>
      <c r="CO402" s="49"/>
      <c r="CP402" s="49"/>
      <c r="CQ402" s="49"/>
      <c r="CR402" s="49"/>
      <c r="CS402" s="49"/>
      <c r="CT402" s="49"/>
      <c r="CU402" s="49"/>
      <c r="CV402" s="49"/>
      <c r="CW402" s="49"/>
      <c r="CX402" s="49"/>
      <c r="CY402" s="49"/>
      <c r="CZ402" s="49"/>
      <c r="DA402" s="49"/>
      <c r="DB402" s="49"/>
      <c r="DC402" s="49"/>
      <c r="DD402" s="49"/>
      <c r="DE402" s="49"/>
      <c r="DF402" s="49"/>
      <c r="DG402" s="49"/>
      <c r="DH402" s="49"/>
      <c r="DI402" s="49"/>
      <c r="DJ402" s="49"/>
      <c r="DK402" s="49"/>
      <c r="DL402" s="49"/>
      <c r="DM402" s="49"/>
      <c r="DN402" s="49"/>
      <c r="DO402" s="49"/>
      <c r="DP402" s="49"/>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c r="EX402"/>
      <c r="EY402"/>
      <c r="EZ402"/>
      <c r="FA402"/>
      <c r="FB402"/>
      <c r="FC402"/>
      <c r="FD402"/>
      <c r="FE402"/>
      <c r="FF402"/>
      <c r="FG402"/>
      <c r="FH402"/>
      <c r="FI402"/>
      <c r="FJ402"/>
      <c r="FK402"/>
      <c r="FL402"/>
      <c r="FM402"/>
      <c r="FN402"/>
      <c r="FO402"/>
      <c r="FP402"/>
      <c r="FQ402"/>
      <c r="FR402"/>
      <c r="FS402"/>
      <c r="FT402"/>
      <c r="FU402"/>
      <c r="FV402"/>
      <c r="FW402"/>
      <c r="FX402"/>
      <c r="FY402"/>
      <c r="FZ402"/>
      <c r="GA402"/>
      <c r="GB402"/>
      <c r="GC402"/>
      <c r="GD402"/>
      <c r="GE402"/>
      <c r="GF402"/>
      <c r="GG402"/>
      <c r="GH402"/>
      <c r="GI402"/>
      <c r="GJ402"/>
      <c r="GK402"/>
      <c r="GL402"/>
      <c r="GM402"/>
      <c r="GN402"/>
      <c r="GO402"/>
      <c r="GP402"/>
      <c r="GQ402"/>
      <c r="GR402"/>
      <c r="GS402"/>
      <c r="GT402"/>
      <c r="GU402"/>
      <c r="GV402"/>
      <c r="GW402"/>
      <c r="GX402"/>
      <c r="GY402"/>
      <c r="GZ402"/>
      <c r="HA402"/>
      <c r="HB402"/>
      <c r="HC402"/>
      <c r="HD402"/>
      <c r="HE402"/>
      <c r="HF402"/>
      <c r="HG402"/>
      <c r="HH402"/>
      <c r="HI402"/>
      <c r="HJ402"/>
      <c r="HK402"/>
      <c r="HL402"/>
      <c r="HM402"/>
      <c r="HN402"/>
      <c r="HO402"/>
      <c r="HP402"/>
      <c r="HQ402"/>
      <c r="HR402"/>
      <c r="HS402"/>
      <c r="HT402"/>
      <c r="HU402"/>
      <c r="HV402"/>
      <c r="HW402"/>
      <c r="HX402"/>
      <c r="HY402"/>
      <c r="HZ402"/>
      <c r="IA402"/>
      <c r="IB402"/>
      <c r="IC402"/>
      <c r="ID402"/>
      <c r="IE402"/>
      <c r="IF402"/>
      <c r="IG402"/>
      <c r="IH402"/>
      <c r="II402"/>
      <c r="IJ402"/>
      <c r="IK402"/>
      <c r="IL402"/>
      <c r="IM402"/>
      <c r="IN402"/>
      <c r="IO402"/>
      <c r="IP402"/>
      <c r="IQ402"/>
      <c r="IR402"/>
      <c r="IS402"/>
      <c r="IT402"/>
      <c r="IU402"/>
      <c r="IV402"/>
      <c r="IW402"/>
      <c r="IX402"/>
      <c r="IY402"/>
      <c r="IZ402"/>
      <c r="JA402"/>
      <c r="JB402"/>
      <c r="JC402"/>
      <c r="JD402"/>
      <c r="JE402"/>
      <c r="JF402"/>
      <c r="JG402"/>
      <c r="JH402"/>
      <c r="JI402"/>
      <c r="JJ402"/>
      <c r="JK402"/>
      <c r="JL402"/>
      <c r="JM402"/>
      <c r="JN402"/>
      <c r="JO402"/>
      <c r="JP402"/>
      <c r="JQ402"/>
      <c r="JR402"/>
      <c r="JS402"/>
      <c r="JT402"/>
      <c r="JU402"/>
      <c r="JV402"/>
      <c r="JW402"/>
      <c r="JX402"/>
      <c r="JY402"/>
      <c r="JZ402"/>
      <c r="KA402"/>
      <c r="KB402"/>
      <c r="KC402"/>
      <c r="KD402"/>
      <c r="KE402"/>
      <c r="KF402"/>
      <c r="KG402"/>
      <c r="KH402"/>
      <c r="KI402"/>
      <c r="KJ402"/>
      <c r="KK402"/>
      <c r="KL402"/>
      <c r="KM402"/>
      <c r="KN402"/>
      <c r="KO402"/>
      <c r="KP402"/>
      <c r="KQ402"/>
      <c r="KR402"/>
      <c r="KS402"/>
      <c r="KT402"/>
      <c r="KU402"/>
      <c r="KV402"/>
      <c r="KW402"/>
      <c r="KX402"/>
      <c r="KY402"/>
      <c r="KZ402"/>
      <c r="LA402"/>
      <c r="LB402"/>
      <c r="LC402"/>
      <c r="LD402"/>
      <c r="LE402"/>
      <c r="LF402"/>
      <c r="LG402"/>
      <c r="LH402"/>
      <c r="LI402"/>
      <c r="LJ402"/>
      <c r="LK402"/>
      <c r="LL402"/>
      <c r="LM402"/>
      <c r="LN402"/>
      <c r="LO402"/>
      <c r="LP402"/>
      <c r="LQ402"/>
      <c r="LR402"/>
      <c r="LS402"/>
      <c r="LT402"/>
      <c r="LU402"/>
      <c r="LV402"/>
      <c r="LW402"/>
      <c r="LX402"/>
      <c r="LY402"/>
      <c r="LZ402"/>
      <c r="MA402"/>
      <c r="MB402"/>
      <c r="MC402"/>
      <c r="MD402"/>
      <c r="ME402"/>
      <c r="MF402"/>
      <c r="MG402"/>
      <c r="MH402"/>
      <c r="MI402"/>
      <c r="MJ402"/>
      <c r="MK402"/>
      <c r="ML402"/>
      <c r="MM402"/>
      <c r="MN402"/>
      <c r="MO402"/>
      <c r="MP402"/>
      <c r="MQ402"/>
      <c r="MR402"/>
      <c r="MS402"/>
      <c r="MT402"/>
      <c r="MU402"/>
      <c r="MV402"/>
      <c r="MW402"/>
      <c r="MX402"/>
      <c r="MY402"/>
      <c r="MZ402"/>
      <c r="NA402"/>
      <c r="NB402"/>
      <c r="NC402"/>
      <c r="ND402"/>
      <c r="NE402"/>
      <c r="NF402"/>
      <c r="NG402"/>
      <c r="NH402"/>
      <c r="NI402"/>
      <c r="NJ402"/>
      <c r="NK402"/>
      <c r="NL402"/>
      <c r="NM402"/>
      <c r="NN402"/>
      <c r="NO402"/>
      <c r="NP402"/>
      <c r="NQ402"/>
      <c r="NR402"/>
      <c r="NS402"/>
      <c r="NT402"/>
      <c r="NU402"/>
      <c r="NV402"/>
      <c r="NW402"/>
      <c r="NX402"/>
      <c r="NY402"/>
      <c r="NZ402"/>
      <c r="OA402"/>
      <c r="OB402"/>
      <c r="OC402"/>
      <c r="OD402"/>
      <c r="OE402"/>
      <c r="OF402"/>
      <c r="OG402"/>
      <c r="OH402"/>
      <c r="OI402"/>
      <c r="OJ402"/>
      <c r="OK402"/>
      <c r="OL402"/>
      <c r="OM402"/>
      <c r="ON402"/>
      <c r="OO402"/>
      <c r="OP402"/>
      <c r="OQ402"/>
      <c r="OR402"/>
      <c r="OS402"/>
      <c r="OT402"/>
      <c r="OU402"/>
      <c r="OV402"/>
      <c r="OW402"/>
      <c r="OX402"/>
      <c r="OY402"/>
      <c r="OZ402"/>
      <c r="PA402"/>
      <c r="PB402"/>
      <c r="PC402"/>
      <c r="PD402"/>
      <c r="PE402"/>
      <c r="PF402"/>
      <c r="PG402"/>
      <c r="PH402"/>
      <c r="PI402"/>
      <c r="PJ402"/>
      <c r="PK402"/>
      <c r="PL402"/>
      <c r="PM402"/>
      <c r="PN402"/>
      <c r="PO402"/>
      <c r="PP402"/>
      <c r="PQ402"/>
      <c r="PR402"/>
      <c r="PS402"/>
      <c r="PT402"/>
      <c r="PU402"/>
      <c r="PV402"/>
      <c r="PW402"/>
      <c r="PX402"/>
      <c r="PY402"/>
      <c r="PZ402"/>
      <c r="QA402"/>
      <c r="QB402"/>
      <c r="QC402"/>
      <c r="QD402"/>
      <c r="QE402"/>
      <c r="QF402"/>
      <c r="QG402"/>
      <c r="QH402"/>
      <c r="QI402"/>
      <c r="QJ402"/>
      <c r="QK402"/>
      <c r="QL402"/>
      <c r="QM402"/>
      <c r="QN402"/>
      <c r="QO402"/>
      <c r="QP402"/>
      <c r="QQ402"/>
      <c r="QR402"/>
      <c r="QS402"/>
      <c r="QT402"/>
      <c r="QU402"/>
      <c r="QV402"/>
      <c r="QW402"/>
      <c r="QX402"/>
      <c r="QY402"/>
      <c r="QZ402"/>
      <c r="RA402"/>
      <c r="RB402"/>
      <c r="RC402"/>
      <c r="RD402"/>
      <c r="RE402"/>
      <c r="RF402"/>
      <c r="RG402"/>
      <c r="RH402"/>
      <c r="RI402"/>
      <c r="RJ402"/>
      <c r="RK402"/>
      <c r="RL402"/>
      <c r="RM402"/>
      <c r="RN402"/>
      <c r="RO402"/>
      <c r="RP402"/>
      <c r="RQ402"/>
      <c r="RR402"/>
      <c r="RS402"/>
      <c r="RT402"/>
      <c r="RU402"/>
      <c r="RV402"/>
      <c r="RW402"/>
      <c r="RX402"/>
      <c r="RY402"/>
      <c r="RZ402"/>
      <c r="SA402"/>
      <c r="SB402"/>
      <c r="SC402"/>
      <c r="SD402"/>
      <c r="SE402"/>
      <c r="SF402"/>
      <c r="SG402"/>
      <c r="SH402"/>
      <c r="SI402"/>
      <c r="SJ402"/>
      <c r="SK402"/>
      <c r="SL402"/>
      <c r="SM402"/>
      <c r="SN402"/>
      <c r="SO402"/>
      <c r="SP402"/>
      <c r="SQ402"/>
      <c r="SR402"/>
      <c r="SS402"/>
      <c r="ST402"/>
      <c r="SU402"/>
      <c r="SV402"/>
      <c r="SW402"/>
      <c r="SX402"/>
      <c r="SY402"/>
      <c r="SZ402"/>
      <c r="TA402"/>
      <c r="TB402"/>
      <c r="TC402"/>
      <c r="TD402"/>
      <c r="TE402"/>
      <c r="TF402"/>
      <c r="TG402"/>
      <c r="TH402"/>
      <c r="TI402"/>
      <c r="TJ402"/>
      <c r="TK402"/>
      <c r="TL402"/>
      <c r="TM402"/>
      <c r="TN402"/>
      <c r="TO402"/>
      <c r="TP402"/>
      <c r="TQ402"/>
      <c r="TR402"/>
      <c r="TS402"/>
      <c r="TT402"/>
      <c r="TU402"/>
      <c r="TV402"/>
      <c r="TW402"/>
      <c r="TX402"/>
      <c r="TY402"/>
      <c r="TZ402"/>
      <c r="UA402"/>
      <c r="UB402"/>
      <c r="UC402"/>
      <c r="UD402"/>
      <c r="UE402"/>
      <c r="UF402"/>
      <c r="UG402"/>
      <c r="UH402"/>
      <c r="UI402"/>
      <c r="UJ402"/>
      <c r="UK402"/>
      <c r="UL402"/>
      <c r="UM402"/>
      <c r="UN402"/>
      <c r="UO402"/>
      <c r="UP402"/>
      <c r="UQ402"/>
      <c r="UR402"/>
      <c r="US402"/>
      <c r="UT402"/>
      <c r="UU402"/>
      <c r="UV402"/>
      <c r="UW402"/>
      <c r="UX402"/>
      <c r="UY402"/>
      <c r="UZ402"/>
      <c r="VA402"/>
      <c r="VB402"/>
      <c r="VC402"/>
      <c r="VD402"/>
      <c r="VE402"/>
      <c r="VF402"/>
      <c r="VG402"/>
      <c r="VH402"/>
      <c r="VI402"/>
      <c r="VJ402"/>
      <c r="VK402"/>
      <c r="VL402"/>
      <c r="VM402"/>
      <c r="VN402"/>
      <c r="VO402"/>
      <c r="VP402"/>
      <c r="VQ402"/>
      <c r="VR402"/>
      <c r="VS402"/>
      <c r="VT402"/>
      <c r="VU402"/>
      <c r="VV402"/>
      <c r="VW402"/>
      <c r="VX402"/>
      <c r="VY402"/>
      <c r="VZ402"/>
      <c r="WA402"/>
      <c r="WB402"/>
      <c r="WC402"/>
      <c r="WD402"/>
      <c r="WE402"/>
      <c r="WF402"/>
      <c r="WG402"/>
      <c r="WH402"/>
      <c r="WI402"/>
      <c r="WJ402"/>
      <c r="WK402"/>
      <c r="WL402"/>
      <c r="WM402"/>
      <c r="WN402"/>
      <c r="WO402"/>
      <c r="WP402"/>
      <c r="WQ402"/>
      <c r="WR402"/>
      <c r="WS402"/>
      <c r="WT402"/>
      <c r="WU402"/>
      <c r="WV402"/>
      <c r="WW402"/>
      <c r="WX402"/>
      <c r="WY402"/>
      <c r="WZ402"/>
      <c r="XA402"/>
      <c r="XB402"/>
      <c r="XC402"/>
      <c r="XD402"/>
      <c r="XE402"/>
      <c r="XF402"/>
      <c r="XG402"/>
      <c r="XH402"/>
      <c r="XI402"/>
      <c r="XJ402"/>
      <c r="XK402"/>
      <c r="XL402"/>
      <c r="XM402"/>
      <c r="XN402"/>
      <c r="XO402"/>
      <c r="XP402"/>
      <c r="XQ402"/>
      <c r="XR402"/>
      <c r="XS402"/>
      <c r="XT402"/>
      <c r="XU402"/>
      <c r="XV402"/>
      <c r="XW402"/>
      <c r="XX402"/>
      <c r="XY402"/>
      <c r="XZ402"/>
      <c r="YA402"/>
      <c r="YB402"/>
      <c r="YC402"/>
      <c r="YD402"/>
      <c r="YE402"/>
      <c r="YF402"/>
      <c r="YG402"/>
      <c r="YH402"/>
      <c r="YI402"/>
      <c r="YJ402"/>
      <c r="YK402"/>
      <c r="YL402"/>
      <c r="YM402"/>
      <c r="YN402"/>
      <c r="YO402"/>
      <c r="YP402"/>
      <c r="YQ402"/>
      <c r="YR402"/>
      <c r="YS402"/>
      <c r="YT402"/>
      <c r="YU402"/>
      <c r="YV402"/>
      <c r="YW402"/>
      <c r="YX402"/>
      <c r="YY402"/>
      <c r="YZ402"/>
      <c r="ZA402"/>
      <c r="ZB402"/>
      <c r="ZC402"/>
      <c r="ZD402"/>
      <c r="ZE402"/>
      <c r="ZF402"/>
      <c r="ZG402"/>
      <c r="ZH402"/>
      <c r="ZI402"/>
      <c r="ZJ402"/>
      <c r="ZK402"/>
      <c r="ZL402"/>
      <c r="ZM402"/>
      <c r="ZN402"/>
      <c r="ZO402"/>
      <c r="ZP402"/>
      <c r="ZQ402"/>
      <c r="ZR402"/>
      <c r="ZS402"/>
      <c r="ZT402"/>
      <c r="ZU402"/>
      <c r="ZV402"/>
      <c r="ZW402"/>
      <c r="ZX402"/>
      <c r="ZY402"/>
      <c r="ZZ402" s="52"/>
      <c r="AAA402" s="192"/>
      <c r="AAD402" s="90"/>
      <c r="AAE402" s="519">
        <f t="shared" si="330"/>
        <v>1</v>
      </c>
      <c r="AAF402" s="90"/>
      <c r="AAG402" s="73">
        <f t="shared" si="316"/>
        <v>0</v>
      </c>
      <c r="AAH402" s="73">
        <f t="shared" si="317"/>
        <v>41593</v>
      </c>
      <c r="AAI402" s="72"/>
      <c r="AAJ402" s="72"/>
      <c r="AAK402" s="56"/>
      <c r="AAL402" s="90"/>
    </row>
    <row r="403" spans="1:715" s="23" customFormat="1" ht="15" customHeight="1" outlineLevel="1">
      <c r="A403" s="171"/>
      <c r="B403" s="631" t="s">
        <v>270</v>
      </c>
      <c r="C403" s="364" t="s">
        <v>0</v>
      </c>
      <c r="D403" s="382"/>
      <c r="E403" s="342">
        <f t="shared" ref="E403:E404" si="334">NETWORKDAYS(G403,H403,S.DDL_DEQClosed)</f>
        <v>29700</v>
      </c>
      <c r="F403" s="457">
        <f t="shared" ca="1" si="311"/>
        <v>16</v>
      </c>
      <c r="G403" s="343">
        <f t="shared" si="333"/>
        <v>0</v>
      </c>
      <c r="H403" s="343">
        <f t="shared" si="314"/>
        <v>41593</v>
      </c>
      <c r="I403" s="244"/>
      <c r="J403" s="194"/>
      <c r="K403" s="49"/>
      <c r="L403" s="49"/>
      <c r="M403" s="49"/>
      <c r="N403" s="49"/>
      <c r="O403" s="49"/>
      <c r="P403" s="49"/>
      <c r="Q403" s="49"/>
      <c r="R403" s="49"/>
      <c r="S403" s="49"/>
      <c r="T403" s="49"/>
      <c r="U403" s="49"/>
      <c r="V403" s="49"/>
      <c r="W403" s="49"/>
      <c r="X403" s="49"/>
      <c r="Y403" s="49"/>
      <c r="Z403" s="49"/>
      <c r="AA403" s="49"/>
      <c r="AB403" s="49"/>
      <c r="AC403" s="49"/>
      <c r="AD403" s="49"/>
      <c r="AE403" s="49"/>
      <c r="AF403" s="49"/>
      <c r="AG403" s="49"/>
      <c r="AH403" s="49"/>
      <c r="AI403" s="49"/>
      <c r="AJ403" s="49"/>
      <c r="AK403" s="49"/>
      <c r="AL403" s="49"/>
      <c r="AM403" s="49"/>
      <c r="AN403" s="49"/>
      <c r="AO403" s="49"/>
      <c r="AP403" s="49"/>
      <c r="AQ403" s="49"/>
      <c r="AR403" s="49"/>
      <c r="AS403" s="49"/>
      <c r="AT403" s="49"/>
      <c r="AU403" s="49"/>
      <c r="AV403" s="49"/>
      <c r="AW403" s="49"/>
      <c r="AX403" s="49"/>
      <c r="AY403" s="49"/>
      <c r="AZ403" s="49"/>
      <c r="BA403" s="49"/>
      <c r="BB403" s="49"/>
      <c r="BC403" s="49"/>
      <c r="BD403" s="49"/>
      <c r="BE403" s="49"/>
      <c r="BF403" s="49"/>
      <c r="BG403" s="49"/>
      <c r="BH403" s="49"/>
      <c r="BI403" s="49"/>
      <c r="BJ403" s="49"/>
      <c r="BK403" s="49"/>
      <c r="BL403" s="49"/>
      <c r="BM403" s="49"/>
      <c r="BN403" s="49"/>
      <c r="BO403" s="49"/>
      <c r="BP403" s="49"/>
      <c r="BQ403" s="49"/>
      <c r="BR403" s="49"/>
      <c r="BS403" s="49"/>
      <c r="BT403" s="49"/>
      <c r="BU403" s="49"/>
      <c r="BV403" s="49"/>
      <c r="BW403" s="49"/>
      <c r="BX403" s="49"/>
      <c r="BY403" s="49"/>
      <c r="BZ403" s="49"/>
      <c r="CA403" s="49"/>
      <c r="CB403" s="49"/>
      <c r="CC403" s="49"/>
      <c r="CD403" s="49"/>
      <c r="CE403" s="49"/>
      <c r="CF403" s="49"/>
      <c r="CG403" s="49"/>
      <c r="CH403" s="49"/>
      <c r="CI403" s="49"/>
      <c r="CJ403" s="49"/>
      <c r="CK403" s="49"/>
      <c r="CL403" s="49"/>
      <c r="CM403" s="49"/>
      <c r="CN403" s="49"/>
      <c r="CO403" s="49"/>
      <c r="CP403" s="49"/>
      <c r="CQ403" s="49"/>
      <c r="CR403" s="49"/>
      <c r="CS403" s="49"/>
      <c r="CT403" s="49"/>
      <c r="CU403" s="49"/>
      <c r="CV403" s="49"/>
      <c r="CW403" s="49"/>
      <c r="CX403" s="49"/>
      <c r="CY403" s="49"/>
      <c r="CZ403" s="49"/>
      <c r="DA403" s="49"/>
      <c r="DB403" s="49"/>
      <c r="DC403" s="49"/>
      <c r="DD403" s="49"/>
      <c r="DE403" s="49"/>
      <c r="DF403" s="49"/>
      <c r="DG403" s="49"/>
      <c r="DH403" s="49"/>
      <c r="DI403" s="49"/>
      <c r="DJ403" s="49"/>
      <c r="DK403" s="49"/>
      <c r="DL403" s="49"/>
      <c r="DM403" s="49"/>
      <c r="DN403" s="49"/>
      <c r="DO403" s="49"/>
      <c r="DP403" s="49"/>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c r="EX403"/>
      <c r="EY403"/>
      <c r="EZ403"/>
      <c r="FA403"/>
      <c r="FB403"/>
      <c r="FC403"/>
      <c r="FD403"/>
      <c r="FE403"/>
      <c r="FF403"/>
      <c r="FG403"/>
      <c r="FH403"/>
      <c r="FI403"/>
      <c r="FJ403"/>
      <c r="FK403"/>
      <c r="FL403"/>
      <c r="FM403"/>
      <c r="FN403"/>
      <c r="FO403"/>
      <c r="FP403"/>
      <c r="FQ403"/>
      <c r="FR403"/>
      <c r="FS403"/>
      <c r="FT403"/>
      <c r="FU403"/>
      <c r="FV403"/>
      <c r="FW403"/>
      <c r="FX403"/>
      <c r="FY403"/>
      <c r="FZ403"/>
      <c r="GA403"/>
      <c r="GB403"/>
      <c r="GC403"/>
      <c r="GD403"/>
      <c r="GE403"/>
      <c r="GF403"/>
      <c r="GG403"/>
      <c r="GH403"/>
      <c r="GI403"/>
      <c r="GJ403"/>
      <c r="GK403"/>
      <c r="GL403"/>
      <c r="GM403"/>
      <c r="GN403"/>
      <c r="GO403"/>
      <c r="GP403"/>
      <c r="GQ403"/>
      <c r="GR403"/>
      <c r="GS403"/>
      <c r="GT403"/>
      <c r="GU403"/>
      <c r="GV403"/>
      <c r="GW403"/>
      <c r="GX403"/>
      <c r="GY403"/>
      <c r="GZ403"/>
      <c r="HA403"/>
      <c r="HB403"/>
      <c r="HC403"/>
      <c r="HD403"/>
      <c r="HE403"/>
      <c r="HF403"/>
      <c r="HG403"/>
      <c r="HH403"/>
      <c r="HI403"/>
      <c r="HJ403"/>
      <c r="HK403"/>
      <c r="HL403"/>
      <c r="HM403"/>
      <c r="HN403"/>
      <c r="HO403"/>
      <c r="HP403"/>
      <c r="HQ403"/>
      <c r="HR403"/>
      <c r="HS403"/>
      <c r="HT403"/>
      <c r="HU403"/>
      <c r="HV403"/>
      <c r="HW403"/>
      <c r="HX403"/>
      <c r="HY403"/>
      <c r="HZ403"/>
      <c r="IA403"/>
      <c r="IB403"/>
      <c r="IC403"/>
      <c r="ID403"/>
      <c r="IE403"/>
      <c r="IF403"/>
      <c r="IG403"/>
      <c r="IH403"/>
      <c r="II403"/>
      <c r="IJ403"/>
      <c r="IK403"/>
      <c r="IL403"/>
      <c r="IM403"/>
      <c r="IN403"/>
      <c r="IO403"/>
      <c r="IP403"/>
      <c r="IQ403"/>
      <c r="IR403"/>
      <c r="IS403"/>
      <c r="IT403"/>
      <c r="IU403"/>
      <c r="IV403"/>
      <c r="IW403"/>
      <c r="IX403"/>
      <c r="IY403"/>
      <c r="IZ403"/>
      <c r="JA403"/>
      <c r="JB403"/>
      <c r="JC403"/>
      <c r="JD403"/>
      <c r="JE403"/>
      <c r="JF403"/>
      <c r="JG403"/>
      <c r="JH403"/>
      <c r="JI403"/>
      <c r="JJ403"/>
      <c r="JK403"/>
      <c r="JL403"/>
      <c r="JM403"/>
      <c r="JN403"/>
      <c r="JO403"/>
      <c r="JP403"/>
      <c r="JQ403"/>
      <c r="JR403"/>
      <c r="JS403"/>
      <c r="JT403"/>
      <c r="JU403"/>
      <c r="JV403"/>
      <c r="JW403"/>
      <c r="JX403"/>
      <c r="JY403"/>
      <c r="JZ403"/>
      <c r="KA403"/>
      <c r="KB403"/>
      <c r="KC403"/>
      <c r="KD403"/>
      <c r="KE403"/>
      <c r="KF403"/>
      <c r="KG403"/>
      <c r="KH403"/>
      <c r="KI403"/>
      <c r="KJ403"/>
      <c r="KK403"/>
      <c r="KL403"/>
      <c r="KM403"/>
      <c r="KN403"/>
      <c r="KO403"/>
      <c r="KP403"/>
      <c r="KQ403"/>
      <c r="KR403"/>
      <c r="KS403"/>
      <c r="KT403"/>
      <c r="KU403"/>
      <c r="KV403"/>
      <c r="KW403"/>
      <c r="KX403"/>
      <c r="KY403"/>
      <c r="KZ403"/>
      <c r="LA403"/>
      <c r="LB403"/>
      <c r="LC403"/>
      <c r="LD403"/>
      <c r="LE403"/>
      <c r="LF403"/>
      <c r="LG403"/>
      <c r="LH403"/>
      <c r="LI403"/>
      <c r="LJ403"/>
      <c r="LK403"/>
      <c r="LL403"/>
      <c r="LM403"/>
      <c r="LN403"/>
      <c r="LO403"/>
      <c r="LP403"/>
      <c r="LQ403"/>
      <c r="LR403"/>
      <c r="LS403"/>
      <c r="LT403"/>
      <c r="LU403"/>
      <c r="LV403"/>
      <c r="LW403"/>
      <c r="LX403"/>
      <c r="LY403"/>
      <c r="LZ403"/>
      <c r="MA403"/>
      <c r="MB403"/>
      <c r="MC403"/>
      <c r="MD403"/>
      <c r="ME403"/>
      <c r="MF403"/>
      <c r="MG403"/>
      <c r="MH403"/>
      <c r="MI403"/>
      <c r="MJ403"/>
      <c r="MK403"/>
      <c r="ML403"/>
      <c r="MM403"/>
      <c r="MN403"/>
      <c r="MO403"/>
      <c r="MP403"/>
      <c r="MQ403"/>
      <c r="MR403"/>
      <c r="MS403"/>
      <c r="MT403"/>
      <c r="MU403"/>
      <c r="MV403"/>
      <c r="MW403"/>
      <c r="MX403"/>
      <c r="MY403"/>
      <c r="MZ403"/>
      <c r="NA403"/>
      <c r="NB403"/>
      <c r="NC403"/>
      <c r="ND403"/>
      <c r="NE403"/>
      <c r="NF403"/>
      <c r="NG403"/>
      <c r="NH403"/>
      <c r="NI403"/>
      <c r="NJ403"/>
      <c r="NK403"/>
      <c r="NL403"/>
      <c r="NM403"/>
      <c r="NN403"/>
      <c r="NO403"/>
      <c r="NP403"/>
      <c r="NQ403"/>
      <c r="NR403"/>
      <c r="NS403"/>
      <c r="NT403"/>
      <c r="NU403"/>
      <c r="NV403"/>
      <c r="NW403"/>
      <c r="NX403"/>
      <c r="NY403"/>
      <c r="NZ403"/>
      <c r="OA403"/>
      <c r="OB403"/>
      <c r="OC403"/>
      <c r="OD403"/>
      <c r="OE403"/>
      <c r="OF403"/>
      <c r="OG403"/>
      <c r="OH403"/>
      <c r="OI403"/>
      <c r="OJ403"/>
      <c r="OK403"/>
      <c r="OL403"/>
      <c r="OM403"/>
      <c r="ON403"/>
      <c r="OO403"/>
      <c r="OP403"/>
      <c r="OQ403"/>
      <c r="OR403"/>
      <c r="OS403"/>
      <c r="OT403"/>
      <c r="OU403"/>
      <c r="OV403"/>
      <c r="OW403"/>
      <c r="OX403"/>
      <c r="OY403"/>
      <c r="OZ403"/>
      <c r="PA403"/>
      <c r="PB403"/>
      <c r="PC403"/>
      <c r="PD403"/>
      <c r="PE403"/>
      <c r="PF403"/>
      <c r="PG403"/>
      <c r="PH403"/>
      <c r="PI403"/>
      <c r="PJ403"/>
      <c r="PK403"/>
      <c r="PL403"/>
      <c r="PM403"/>
      <c r="PN403"/>
      <c r="PO403"/>
      <c r="PP403"/>
      <c r="PQ403"/>
      <c r="PR403"/>
      <c r="PS403"/>
      <c r="PT403"/>
      <c r="PU403"/>
      <c r="PV403"/>
      <c r="PW403"/>
      <c r="PX403"/>
      <c r="PY403"/>
      <c r="PZ403"/>
      <c r="QA403"/>
      <c r="QB403"/>
      <c r="QC403"/>
      <c r="QD403"/>
      <c r="QE403"/>
      <c r="QF403"/>
      <c r="QG403"/>
      <c r="QH403"/>
      <c r="QI403"/>
      <c r="QJ403"/>
      <c r="QK403"/>
      <c r="QL403"/>
      <c r="QM403"/>
      <c r="QN403"/>
      <c r="QO403"/>
      <c r="QP403"/>
      <c r="QQ403"/>
      <c r="QR403"/>
      <c r="QS403"/>
      <c r="QT403"/>
      <c r="QU403"/>
      <c r="QV403"/>
      <c r="QW403"/>
      <c r="QX403"/>
      <c r="QY403"/>
      <c r="QZ403"/>
      <c r="RA403"/>
      <c r="RB403"/>
      <c r="RC403"/>
      <c r="RD403"/>
      <c r="RE403"/>
      <c r="RF403"/>
      <c r="RG403"/>
      <c r="RH403"/>
      <c r="RI403"/>
      <c r="RJ403"/>
      <c r="RK403"/>
      <c r="RL403"/>
      <c r="RM403"/>
      <c r="RN403"/>
      <c r="RO403"/>
      <c r="RP403"/>
      <c r="RQ403"/>
      <c r="RR403"/>
      <c r="RS403"/>
      <c r="RT403"/>
      <c r="RU403"/>
      <c r="RV403"/>
      <c r="RW403"/>
      <c r="RX403"/>
      <c r="RY403"/>
      <c r="RZ403"/>
      <c r="SA403"/>
      <c r="SB403"/>
      <c r="SC403"/>
      <c r="SD403"/>
      <c r="SE403"/>
      <c r="SF403"/>
      <c r="SG403"/>
      <c r="SH403"/>
      <c r="SI403"/>
      <c r="SJ403"/>
      <c r="SK403"/>
      <c r="SL403"/>
      <c r="SM403"/>
      <c r="SN403"/>
      <c r="SO403"/>
      <c r="SP403"/>
      <c r="SQ403"/>
      <c r="SR403"/>
      <c r="SS403"/>
      <c r="ST403"/>
      <c r="SU403"/>
      <c r="SV403"/>
      <c r="SW403"/>
      <c r="SX403"/>
      <c r="SY403"/>
      <c r="SZ403"/>
      <c r="TA403"/>
      <c r="TB403"/>
      <c r="TC403"/>
      <c r="TD403"/>
      <c r="TE403"/>
      <c r="TF403"/>
      <c r="TG403"/>
      <c r="TH403"/>
      <c r="TI403"/>
      <c r="TJ403"/>
      <c r="TK403"/>
      <c r="TL403"/>
      <c r="TM403"/>
      <c r="TN403"/>
      <c r="TO403"/>
      <c r="TP403"/>
      <c r="TQ403"/>
      <c r="TR403"/>
      <c r="TS403"/>
      <c r="TT403"/>
      <c r="TU403"/>
      <c r="TV403"/>
      <c r="TW403"/>
      <c r="TX403"/>
      <c r="TY403"/>
      <c r="TZ403"/>
      <c r="UA403"/>
      <c r="UB403"/>
      <c r="UC403"/>
      <c r="UD403"/>
      <c r="UE403"/>
      <c r="UF403"/>
      <c r="UG403"/>
      <c r="UH403"/>
      <c r="UI403"/>
      <c r="UJ403"/>
      <c r="UK403"/>
      <c r="UL403"/>
      <c r="UM403"/>
      <c r="UN403"/>
      <c r="UO403"/>
      <c r="UP403"/>
      <c r="UQ403"/>
      <c r="UR403"/>
      <c r="US403"/>
      <c r="UT403"/>
      <c r="UU403"/>
      <c r="UV403"/>
      <c r="UW403"/>
      <c r="UX403"/>
      <c r="UY403"/>
      <c r="UZ403"/>
      <c r="VA403"/>
      <c r="VB403"/>
      <c r="VC403"/>
      <c r="VD403"/>
      <c r="VE403"/>
      <c r="VF403"/>
      <c r="VG403"/>
      <c r="VH403"/>
      <c r="VI403"/>
      <c r="VJ403"/>
      <c r="VK403"/>
      <c r="VL403"/>
      <c r="VM403"/>
      <c r="VN403"/>
      <c r="VO403"/>
      <c r="VP403"/>
      <c r="VQ403"/>
      <c r="VR403"/>
      <c r="VS403"/>
      <c r="VT403"/>
      <c r="VU403"/>
      <c r="VV403"/>
      <c r="VW403"/>
      <c r="VX403"/>
      <c r="VY403"/>
      <c r="VZ403"/>
      <c r="WA403"/>
      <c r="WB403"/>
      <c r="WC403"/>
      <c r="WD403"/>
      <c r="WE403"/>
      <c r="WF403"/>
      <c r="WG403"/>
      <c r="WH403"/>
      <c r="WI403"/>
      <c r="WJ403"/>
      <c r="WK403"/>
      <c r="WL403"/>
      <c r="WM403"/>
      <c r="WN403"/>
      <c r="WO403"/>
      <c r="WP403"/>
      <c r="WQ403"/>
      <c r="WR403"/>
      <c r="WS403"/>
      <c r="WT403"/>
      <c r="WU403"/>
      <c r="WV403"/>
      <c r="WW403"/>
      <c r="WX403"/>
      <c r="WY403"/>
      <c r="WZ403"/>
      <c r="XA403"/>
      <c r="XB403"/>
      <c r="XC403"/>
      <c r="XD403"/>
      <c r="XE403"/>
      <c r="XF403"/>
      <c r="XG403"/>
      <c r="XH403"/>
      <c r="XI403"/>
      <c r="XJ403"/>
      <c r="XK403"/>
      <c r="XL403"/>
      <c r="XM403"/>
      <c r="XN403"/>
      <c r="XO403"/>
      <c r="XP403"/>
      <c r="XQ403"/>
      <c r="XR403"/>
      <c r="XS403"/>
      <c r="XT403"/>
      <c r="XU403"/>
      <c r="XV403"/>
      <c r="XW403"/>
      <c r="XX403"/>
      <c r="XY403"/>
      <c r="XZ403"/>
      <c r="YA403"/>
      <c r="YB403"/>
      <c r="YC403"/>
      <c r="YD403"/>
      <c r="YE403"/>
      <c r="YF403"/>
      <c r="YG403"/>
      <c r="YH403"/>
      <c r="YI403"/>
      <c r="YJ403"/>
      <c r="YK403"/>
      <c r="YL403"/>
      <c r="YM403"/>
      <c r="YN403"/>
      <c r="YO403"/>
      <c r="YP403"/>
      <c r="YQ403"/>
      <c r="YR403"/>
      <c r="YS403"/>
      <c r="YT403"/>
      <c r="YU403"/>
      <c r="YV403"/>
      <c r="YW403"/>
      <c r="YX403"/>
      <c r="YY403"/>
      <c r="YZ403"/>
      <c r="ZA403"/>
      <c r="ZB403"/>
      <c r="ZC403"/>
      <c r="ZD403"/>
      <c r="ZE403"/>
      <c r="ZF403"/>
      <c r="ZG403"/>
      <c r="ZH403"/>
      <c r="ZI403"/>
      <c r="ZJ403"/>
      <c r="ZK403"/>
      <c r="ZL403"/>
      <c r="ZM403"/>
      <c r="ZN403"/>
      <c r="ZO403"/>
      <c r="ZP403"/>
      <c r="ZQ403"/>
      <c r="ZR403"/>
      <c r="ZS403"/>
      <c r="ZT403"/>
      <c r="ZU403"/>
      <c r="ZV403"/>
      <c r="ZW403"/>
      <c r="ZX403"/>
      <c r="ZY403"/>
      <c r="ZZ403" s="52"/>
      <c r="AAA403" s="192"/>
      <c r="AAD403" s="90"/>
      <c r="AAE403" s="519">
        <f t="shared" si="330"/>
        <v>1</v>
      </c>
      <c r="AAF403" s="90"/>
      <c r="AAG403" s="73">
        <f t="shared" si="316"/>
        <v>0</v>
      </c>
      <c r="AAH403" s="73">
        <f t="shared" si="317"/>
        <v>41593</v>
      </c>
      <c r="AAI403" s="72"/>
      <c r="AAJ403" s="72"/>
      <c r="AAK403" s="56"/>
      <c r="AAL403" s="90"/>
    </row>
    <row r="404" spans="1:715" s="23" customFormat="1" ht="15" customHeight="1" outlineLevel="1">
      <c r="A404" s="171"/>
      <c r="B404" s="631" t="s">
        <v>271</v>
      </c>
      <c r="C404" s="364" t="s">
        <v>0</v>
      </c>
      <c r="D404" s="382"/>
      <c r="E404" s="342">
        <f t="shared" si="334"/>
        <v>29700</v>
      </c>
      <c r="F404" s="457">
        <f t="shared" ca="1" si="311"/>
        <v>16</v>
      </c>
      <c r="G404" s="343">
        <f t="shared" si="333"/>
        <v>0</v>
      </c>
      <c r="H404" s="343">
        <f t="shared" si="314"/>
        <v>41593</v>
      </c>
      <c r="I404" s="244"/>
      <c r="J404" s="194"/>
      <c r="K404" s="49"/>
      <c r="L404" s="49"/>
      <c r="M404" s="49"/>
      <c r="N404" s="49"/>
      <c r="O404" s="49"/>
      <c r="P404" s="49"/>
      <c r="Q404" s="49"/>
      <c r="R404" s="49"/>
      <c r="S404" s="49"/>
      <c r="T404" s="49"/>
      <c r="U404" s="49"/>
      <c r="V404" s="49"/>
      <c r="W404" s="49"/>
      <c r="X404" s="49"/>
      <c r="Y404" s="49"/>
      <c r="Z404" s="49"/>
      <c r="AA404" s="49"/>
      <c r="AB404" s="49"/>
      <c r="AC404" s="49"/>
      <c r="AD404" s="49"/>
      <c r="AE404" s="49"/>
      <c r="AF404" s="49"/>
      <c r="AG404" s="49"/>
      <c r="AH404" s="49"/>
      <c r="AI404" s="49"/>
      <c r="AJ404" s="49"/>
      <c r="AK404" s="49"/>
      <c r="AL404" s="49"/>
      <c r="AM404" s="49"/>
      <c r="AN404" s="49"/>
      <c r="AO404" s="49"/>
      <c r="AP404" s="49"/>
      <c r="AQ404" s="49"/>
      <c r="AR404" s="49"/>
      <c r="AS404" s="49"/>
      <c r="AT404" s="49"/>
      <c r="AU404" s="49"/>
      <c r="AV404" s="49"/>
      <c r="AW404" s="49"/>
      <c r="AX404" s="49"/>
      <c r="AY404" s="49"/>
      <c r="AZ404" s="49"/>
      <c r="BA404" s="49"/>
      <c r="BB404" s="49"/>
      <c r="BC404" s="49"/>
      <c r="BD404" s="49"/>
      <c r="BE404" s="49"/>
      <c r="BF404" s="49"/>
      <c r="BG404" s="49"/>
      <c r="BH404" s="49"/>
      <c r="BI404" s="49"/>
      <c r="BJ404" s="49"/>
      <c r="BK404" s="49"/>
      <c r="BL404" s="49"/>
      <c r="BM404" s="49"/>
      <c r="BN404" s="49"/>
      <c r="BO404" s="49"/>
      <c r="BP404" s="49"/>
      <c r="BQ404" s="49"/>
      <c r="BR404" s="49"/>
      <c r="BS404" s="49"/>
      <c r="BT404" s="49"/>
      <c r="BU404" s="49"/>
      <c r="BV404" s="49"/>
      <c r="BW404" s="49"/>
      <c r="BX404" s="49"/>
      <c r="BY404" s="49"/>
      <c r="BZ404" s="49"/>
      <c r="CA404" s="49"/>
      <c r="CB404" s="49"/>
      <c r="CC404" s="49"/>
      <c r="CD404" s="49"/>
      <c r="CE404" s="49"/>
      <c r="CF404" s="49"/>
      <c r="CG404" s="49"/>
      <c r="CH404" s="49"/>
      <c r="CI404" s="49"/>
      <c r="CJ404" s="49"/>
      <c r="CK404" s="49"/>
      <c r="CL404" s="49"/>
      <c r="CM404" s="49"/>
      <c r="CN404" s="49"/>
      <c r="CO404" s="49"/>
      <c r="CP404" s="49"/>
      <c r="CQ404" s="49"/>
      <c r="CR404" s="49"/>
      <c r="CS404" s="49"/>
      <c r="CT404" s="49"/>
      <c r="CU404" s="49"/>
      <c r="CV404" s="49"/>
      <c r="CW404" s="49"/>
      <c r="CX404" s="49"/>
      <c r="CY404" s="49"/>
      <c r="CZ404" s="49"/>
      <c r="DA404" s="49"/>
      <c r="DB404" s="49"/>
      <c r="DC404" s="49"/>
      <c r="DD404" s="49"/>
      <c r="DE404" s="49"/>
      <c r="DF404" s="49"/>
      <c r="DG404" s="49"/>
      <c r="DH404" s="49"/>
      <c r="DI404" s="49"/>
      <c r="DJ404" s="49"/>
      <c r="DK404" s="49"/>
      <c r="DL404" s="49"/>
      <c r="DM404" s="49"/>
      <c r="DN404" s="49"/>
      <c r="DO404" s="49"/>
      <c r="DP404" s="49"/>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c r="EX404"/>
      <c r="EY404"/>
      <c r="EZ404"/>
      <c r="FA404"/>
      <c r="FB404"/>
      <c r="FC404"/>
      <c r="FD404"/>
      <c r="FE404"/>
      <c r="FF404"/>
      <c r="FG404"/>
      <c r="FH404"/>
      <c r="FI404"/>
      <c r="FJ404"/>
      <c r="FK404"/>
      <c r="FL404"/>
      <c r="FM404"/>
      <c r="FN404"/>
      <c r="FO404"/>
      <c r="FP404"/>
      <c r="FQ404"/>
      <c r="FR404"/>
      <c r="FS404"/>
      <c r="FT404"/>
      <c r="FU404"/>
      <c r="FV404"/>
      <c r="FW404"/>
      <c r="FX404"/>
      <c r="FY404"/>
      <c r="FZ404"/>
      <c r="GA404"/>
      <c r="GB404"/>
      <c r="GC404"/>
      <c r="GD404"/>
      <c r="GE404"/>
      <c r="GF404"/>
      <c r="GG404"/>
      <c r="GH404"/>
      <c r="GI404"/>
      <c r="GJ404"/>
      <c r="GK404"/>
      <c r="GL404"/>
      <c r="GM404"/>
      <c r="GN404"/>
      <c r="GO404"/>
      <c r="GP404"/>
      <c r="GQ404"/>
      <c r="GR404"/>
      <c r="GS404"/>
      <c r="GT404"/>
      <c r="GU404"/>
      <c r="GV404"/>
      <c r="GW404"/>
      <c r="GX404"/>
      <c r="GY404"/>
      <c r="GZ404"/>
      <c r="HA404"/>
      <c r="HB404"/>
      <c r="HC404"/>
      <c r="HD404"/>
      <c r="HE404"/>
      <c r="HF404"/>
      <c r="HG404"/>
      <c r="HH404"/>
      <c r="HI404"/>
      <c r="HJ404"/>
      <c r="HK404"/>
      <c r="HL404"/>
      <c r="HM404"/>
      <c r="HN404"/>
      <c r="HO404"/>
      <c r="HP404"/>
      <c r="HQ404"/>
      <c r="HR404"/>
      <c r="HS404"/>
      <c r="HT404"/>
      <c r="HU404"/>
      <c r="HV404"/>
      <c r="HW404"/>
      <c r="HX404"/>
      <c r="HY404"/>
      <c r="HZ404"/>
      <c r="IA404"/>
      <c r="IB404"/>
      <c r="IC404"/>
      <c r="ID404"/>
      <c r="IE404"/>
      <c r="IF404"/>
      <c r="IG404"/>
      <c r="IH404"/>
      <c r="II404"/>
      <c r="IJ404"/>
      <c r="IK404"/>
      <c r="IL404"/>
      <c r="IM404"/>
      <c r="IN404"/>
      <c r="IO404"/>
      <c r="IP404"/>
      <c r="IQ404"/>
      <c r="IR404"/>
      <c r="IS404"/>
      <c r="IT404"/>
      <c r="IU404"/>
      <c r="IV404"/>
      <c r="IW404"/>
      <c r="IX404"/>
      <c r="IY404"/>
      <c r="IZ404"/>
      <c r="JA404"/>
      <c r="JB404"/>
      <c r="JC404"/>
      <c r="JD404"/>
      <c r="JE404"/>
      <c r="JF404"/>
      <c r="JG404"/>
      <c r="JH404"/>
      <c r="JI404"/>
      <c r="JJ404"/>
      <c r="JK404"/>
      <c r="JL404"/>
      <c r="JM404"/>
      <c r="JN404"/>
      <c r="JO404"/>
      <c r="JP404"/>
      <c r="JQ404"/>
      <c r="JR404"/>
      <c r="JS404"/>
      <c r="JT404"/>
      <c r="JU404"/>
      <c r="JV404"/>
      <c r="JW404"/>
      <c r="JX404"/>
      <c r="JY404"/>
      <c r="JZ404"/>
      <c r="KA404"/>
      <c r="KB404"/>
      <c r="KC404"/>
      <c r="KD404"/>
      <c r="KE404"/>
      <c r="KF404"/>
      <c r="KG404"/>
      <c r="KH404"/>
      <c r="KI404"/>
      <c r="KJ404"/>
      <c r="KK404"/>
      <c r="KL404"/>
      <c r="KM404"/>
      <c r="KN404"/>
      <c r="KO404"/>
      <c r="KP404"/>
      <c r="KQ404"/>
      <c r="KR404"/>
      <c r="KS404"/>
      <c r="KT404"/>
      <c r="KU404"/>
      <c r="KV404"/>
      <c r="KW404"/>
      <c r="KX404"/>
      <c r="KY404"/>
      <c r="KZ404"/>
      <c r="LA404"/>
      <c r="LB404"/>
      <c r="LC404"/>
      <c r="LD404"/>
      <c r="LE404"/>
      <c r="LF404"/>
      <c r="LG404"/>
      <c r="LH404"/>
      <c r="LI404"/>
      <c r="LJ404"/>
      <c r="LK404"/>
      <c r="LL404"/>
      <c r="LM404"/>
      <c r="LN404"/>
      <c r="LO404"/>
      <c r="LP404"/>
      <c r="LQ404"/>
      <c r="LR404"/>
      <c r="LS404"/>
      <c r="LT404"/>
      <c r="LU404"/>
      <c r="LV404"/>
      <c r="LW404"/>
      <c r="LX404"/>
      <c r="LY404"/>
      <c r="LZ404"/>
      <c r="MA404"/>
      <c r="MB404"/>
      <c r="MC404"/>
      <c r="MD404"/>
      <c r="ME404"/>
      <c r="MF404"/>
      <c r="MG404"/>
      <c r="MH404"/>
      <c r="MI404"/>
      <c r="MJ404"/>
      <c r="MK404"/>
      <c r="ML404"/>
      <c r="MM404"/>
      <c r="MN404"/>
      <c r="MO404"/>
      <c r="MP404"/>
      <c r="MQ404"/>
      <c r="MR404"/>
      <c r="MS404"/>
      <c r="MT404"/>
      <c r="MU404"/>
      <c r="MV404"/>
      <c r="MW404"/>
      <c r="MX404"/>
      <c r="MY404"/>
      <c r="MZ404"/>
      <c r="NA404"/>
      <c r="NB404"/>
      <c r="NC404"/>
      <c r="ND404"/>
      <c r="NE404"/>
      <c r="NF404"/>
      <c r="NG404"/>
      <c r="NH404"/>
      <c r="NI404"/>
      <c r="NJ404"/>
      <c r="NK404"/>
      <c r="NL404"/>
      <c r="NM404"/>
      <c r="NN404"/>
      <c r="NO404"/>
      <c r="NP404"/>
      <c r="NQ404"/>
      <c r="NR404"/>
      <c r="NS404"/>
      <c r="NT404"/>
      <c r="NU404"/>
      <c r="NV404"/>
      <c r="NW404"/>
      <c r="NX404"/>
      <c r="NY404"/>
      <c r="NZ404"/>
      <c r="OA404"/>
      <c r="OB404"/>
      <c r="OC404"/>
      <c r="OD404"/>
      <c r="OE404"/>
      <c r="OF404"/>
      <c r="OG404"/>
      <c r="OH404"/>
      <c r="OI404"/>
      <c r="OJ404"/>
      <c r="OK404"/>
      <c r="OL404"/>
      <c r="OM404"/>
      <c r="ON404"/>
      <c r="OO404"/>
      <c r="OP404"/>
      <c r="OQ404"/>
      <c r="OR404"/>
      <c r="OS404"/>
      <c r="OT404"/>
      <c r="OU404"/>
      <c r="OV404"/>
      <c r="OW404"/>
      <c r="OX404"/>
      <c r="OY404"/>
      <c r="OZ404"/>
      <c r="PA404"/>
      <c r="PB404"/>
      <c r="PC404"/>
      <c r="PD404"/>
      <c r="PE404"/>
      <c r="PF404"/>
      <c r="PG404"/>
      <c r="PH404"/>
      <c r="PI404"/>
      <c r="PJ404"/>
      <c r="PK404"/>
      <c r="PL404"/>
      <c r="PM404"/>
      <c r="PN404"/>
      <c r="PO404"/>
      <c r="PP404"/>
      <c r="PQ404"/>
      <c r="PR404"/>
      <c r="PS404"/>
      <c r="PT404"/>
      <c r="PU404"/>
      <c r="PV404"/>
      <c r="PW404"/>
      <c r="PX404"/>
      <c r="PY404"/>
      <c r="PZ404"/>
      <c r="QA404"/>
      <c r="QB404"/>
      <c r="QC404"/>
      <c r="QD404"/>
      <c r="QE404"/>
      <c r="QF404"/>
      <c r="QG404"/>
      <c r="QH404"/>
      <c r="QI404"/>
      <c r="QJ404"/>
      <c r="QK404"/>
      <c r="QL404"/>
      <c r="QM404"/>
      <c r="QN404"/>
      <c r="QO404"/>
      <c r="QP404"/>
      <c r="QQ404"/>
      <c r="QR404"/>
      <c r="QS404"/>
      <c r="QT404"/>
      <c r="QU404"/>
      <c r="QV404"/>
      <c r="QW404"/>
      <c r="QX404"/>
      <c r="QY404"/>
      <c r="QZ404"/>
      <c r="RA404"/>
      <c r="RB404"/>
      <c r="RC404"/>
      <c r="RD404"/>
      <c r="RE404"/>
      <c r="RF404"/>
      <c r="RG404"/>
      <c r="RH404"/>
      <c r="RI404"/>
      <c r="RJ404"/>
      <c r="RK404"/>
      <c r="RL404"/>
      <c r="RM404"/>
      <c r="RN404"/>
      <c r="RO404"/>
      <c r="RP404"/>
      <c r="RQ404"/>
      <c r="RR404"/>
      <c r="RS404"/>
      <c r="RT404"/>
      <c r="RU404"/>
      <c r="RV404"/>
      <c r="RW404"/>
      <c r="RX404"/>
      <c r="RY404"/>
      <c r="RZ404"/>
      <c r="SA404"/>
      <c r="SB404"/>
      <c r="SC404"/>
      <c r="SD404"/>
      <c r="SE404"/>
      <c r="SF404"/>
      <c r="SG404"/>
      <c r="SH404"/>
      <c r="SI404"/>
      <c r="SJ404"/>
      <c r="SK404"/>
      <c r="SL404"/>
      <c r="SM404"/>
      <c r="SN404"/>
      <c r="SO404"/>
      <c r="SP404"/>
      <c r="SQ404"/>
      <c r="SR404"/>
      <c r="SS404"/>
      <c r="ST404"/>
      <c r="SU404"/>
      <c r="SV404"/>
      <c r="SW404"/>
      <c r="SX404"/>
      <c r="SY404"/>
      <c r="SZ404"/>
      <c r="TA404"/>
      <c r="TB404"/>
      <c r="TC404"/>
      <c r="TD404"/>
      <c r="TE404"/>
      <c r="TF404"/>
      <c r="TG404"/>
      <c r="TH404"/>
      <c r="TI404"/>
      <c r="TJ404"/>
      <c r="TK404"/>
      <c r="TL404"/>
      <c r="TM404"/>
      <c r="TN404"/>
      <c r="TO404"/>
      <c r="TP404"/>
      <c r="TQ404"/>
      <c r="TR404"/>
      <c r="TS404"/>
      <c r="TT404"/>
      <c r="TU404"/>
      <c r="TV404"/>
      <c r="TW404"/>
      <c r="TX404"/>
      <c r="TY404"/>
      <c r="TZ404"/>
      <c r="UA404"/>
      <c r="UB404"/>
      <c r="UC404"/>
      <c r="UD404"/>
      <c r="UE404"/>
      <c r="UF404"/>
      <c r="UG404"/>
      <c r="UH404"/>
      <c r="UI404"/>
      <c r="UJ404"/>
      <c r="UK404"/>
      <c r="UL404"/>
      <c r="UM404"/>
      <c r="UN404"/>
      <c r="UO404"/>
      <c r="UP404"/>
      <c r="UQ404"/>
      <c r="UR404"/>
      <c r="US404"/>
      <c r="UT404"/>
      <c r="UU404"/>
      <c r="UV404"/>
      <c r="UW404"/>
      <c r="UX404"/>
      <c r="UY404"/>
      <c r="UZ404"/>
      <c r="VA404"/>
      <c r="VB404"/>
      <c r="VC404"/>
      <c r="VD404"/>
      <c r="VE404"/>
      <c r="VF404"/>
      <c r="VG404"/>
      <c r="VH404"/>
      <c r="VI404"/>
      <c r="VJ404"/>
      <c r="VK404"/>
      <c r="VL404"/>
      <c r="VM404"/>
      <c r="VN404"/>
      <c r="VO404"/>
      <c r="VP404"/>
      <c r="VQ404"/>
      <c r="VR404"/>
      <c r="VS404"/>
      <c r="VT404"/>
      <c r="VU404"/>
      <c r="VV404"/>
      <c r="VW404"/>
      <c r="VX404"/>
      <c r="VY404"/>
      <c r="VZ404"/>
      <c r="WA404"/>
      <c r="WB404"/>
      <c r="WC404"/>
      <c r="WD404"/>
      <c r="WE404"/>
      <c r="WF404"/>
      <c r="WG404"/>
      <c r="WH404"/>
      <c r="WI404"/>
      <c r="WJ404"/>
      <c r="WK404"/>
      <c r="WL404"/>
      <c r="WM404"/>
      <c r="WN404"/>
      <c r="WO404"/>
      <c r="WP404"/>
      <c r="WQ404"/>
      <c r="WR404"/>
      <c r="WS404"/>
      <c r="WT404"/>
      <c r="WU404"/>
      <c r="WV404"/>
      <c r="WW404"/>
      <c r="WX404"/>
      <c r="WY404"/>
      <c r="WZ404"/>
      <c r="XA404"/>
      <c r="XB404"/>
      <c r="XC404"/>
      <c r="XD404"/>
      <c r="XE404"/>
      <c r="XF404"/>
      <c r="XG404"/>
      <c r="XH404"/>
      <c r="XI404"/>
      <c r="XJ404"/>
      <c r="XK404"/>
      <c r="XL404"/>
      <c r="XM404"/>
      <c r="XN404"/>
      <c r="XO404"/>
      <c r="XP404"/>
      <c r="XQ404"/>
      <c r="XR404"/>
      <c r="XS404"/>
      <c r="XT404"/>
      <c r="XU404"/>
      <c r="XV404"/>
      <c r="XW404"/>
      <c r="XX404"/>
      <c r="XY404"/>
      <c r="XZ404"/>
      <c r="YA404"/>
      <c r="YB404"/>
      <c r="YC404"/>
      <c r="YD404"/>
      <c r="YE404"/>
      <c r="YF404"/>
      <c r="YG404"/>
      <c r="YH404"/>
      <c r="YI404"/>
      <c r="YJ404"/>
      <c r="YK404"/>
      <c r="YL404"/>
      <c r="YM404"/>
      <c r="YN404"/>
      <c r="YO404"/>
      <c r="YP404"/>
      <c r="YQ404"/>
      <c r="YR404"/>
      <c r="YS404"/>
      <c r="YT404"/>
      <c r="YU404"/>
      <c r="YV404"/>
      <c r="YW404"/>
      <c r="YX404"/>
      <c r="YY404"/>
      <c r="YZ404"/>
      <c r="ZA404"/>
      <c r="ZB404"/>
      <c r="ZC404"/>
      <c r="ZD404"/>
      <c r="ZE404"/>
      <c r="ZF404"/>
      <c r="ZG404"/>
      <c r="ZH404"/>
      <c r="ZI404"/>
      <c r="ZJ404"/>
      <c r="ZK404"/>
      <c r="ZL404"/>
      <c r="ZM404"/>
      <c r="ZN404"/>
      <c r="ZO404"/>
      <c r="ZP404"/>
      <c r="ZQ404"/>
      <c r="ZR404"/>
      <c r="ZS404"/>
      <c r="ZT404"/>
      <c r="ZU404"/>
      <c r="ZV404"/>
      <c r="ZW404"/>
      <c r="ZX404"/>
      <c r="ZY404"/>
      <c r="ZZ404" s="52"/>
      <c r="AAA404" s="192"/>
      <c r="AAD404" s="90"/>
      <c r="AAE404" s="519">
        <f t="shared" si="330"/>
        <v>1</v>
      </c>
      <c r="AAF404" s="90"/>
      <c r="AAG404" s="73">
        <f t="shared" si="316"/>
        <v>0</v>
      </c>
      <c r="AAH404" s="73">
        <f t="shared" si="317"/>
        <v>41593</v>
      </c>
      <c r="AAI404" s="72"/>
      <c r="AAJ404" s="72"/>
      <c r="AAK404" s="56"/>
      <c r="AAL404" s="90"/>
    </row>
    <row r="405" spans="1:715" s="23" customFormat="1" ht="15" customHeight="1" outlineLevel="1">
      <c r="A405" s="171"/>
      <c r="B405" s="631" t="s">
        <v>272</v>
      </c>
      <c r="C405" s="364" t="s">
        <v>0</v>
      </c>
      <c r="D405" s="382"/>
      <c r="E405" s="342">
        <f t="shared" ref="E405:E406" si="335">NETWORKDAYS(G405,H405,S.DDL_DEQClosed)</f>
        <v>29700</v>
      </c>
      <c r="F405" s="457">
        <f t="shared" ca="1" si="311"/>
        <v>16</v>
      </c>
      <c r="G405" s="343">
        <f t="shared" si="333"/>
        <v>0</v>
      </c>
      <c r="H405" s="343">
        <f t="shared" si="314"/>
        <v>41593</v>
      </c>
      <c r="I405" s="244"/>
      <c r="J405" s="194"/>
      <c r="K405" s="49"/>
      <c r="L405" s="49"/>
      <c r="M405" s="49"/>
      <c r="N405" s="49"/>
      <c r="O405" s="49"/>
      <c r="P405" s="49"/>
      <c r="Q405" s="49"/>
      <c r="R405" s="49"/>
      <c r="S405" s="49"/>
      <c r="T405" s="49"/>
      <c r="U405" s="49"/>
      <c r="V405" s="49"/>
      <c r="W405" s="49"/>
      <c r="X405" s="49"/>
      <c r="Y405" s="49"/>
      <c r="Z405" s="49"/>
      <c r="AA405" s="49"/>
      <c r="AB405" s="49"/>
      <c r="AC405" s="49"/>
      <c r="AD405" s="49"/>
      <c r="AE405" s="49"/>
      <c r="AF405" s="49"/>
      <c r="AG405" s="49"/>
      <c r="AH405" s="49"/>
      <c r="AI405" s="49"/>
      <c r="AJ405" s="49"/>
      <c r="AK405" s="49"/>
      <c r="AL405" s="49"/>
      <c r="AM405" s="49"/>
      <c r="AN405" s="49"/>
      <c r="AO405" s="49"/>
      <c r="AP405" s="49"/>
      <c r="AQ405" s="49"/>
      <c r="AR405" s="49"/>
      <c r="AS405" s="49"/>
      <c r="AT405" s="49"/>
      <c r="AU405" s="49"/>
      <c r="AV405" s="49"/>
      <c r="AW405" s="49"/>
      <c r="AX405" s="49"/>
      <c r="AY405" s="49"/>
      <c r="AZ405" s="49"/>
      <c r="BA405" s="49"/>
      <c r="BB405" s="49"/>
      <c r="BC405" s="49"/>
      <c r="BD405" s="49"/>
      <c r="BE405" s="49"/>
      <c r="BF405" s="49"/>
      <c r="BG405" s="49"/>
      <c r="BH405" s="49"/>
      <c r="BI405" s="49"/>
      <c r="BJ405" s="49"/>
      <c r="BK405" s="49"/>
      <c r="BL405" s="49"/>
      <c r="BM405" s="49"/>
      <c r="BN405" s="49"/>
      <c r="BO405" s="49"/>
      <c r="BP405" s="49"/>
      <c r="BQ405" s="49"/>
      <c r="BR405" s="49"/>
      <c r="BS405" s="49"/>
      <c r="BT405" s="49"/>
      <c r="BU405" s="49"/>
      <c r="BV405" s="49"/>
      <c r="BW405" s="49"/>
      <c r="BX405" s="49"/>
      <c r="BY405" s="49"/>
      <c r="BZ405" s="49"/>
      <c r="CA405" s="49"/>
      <c r="CB405" s="49"/>
      <c r="CC405" s="49"/>
      <c r="CD405" s="49"/>
      <c r="CE405" s="49"/>
      <c r="CF405" s="49"/>
      <c r="CG405" s="49"/>
      <c r="CH405" s="49"/>
      <c r="CI405" s="49"/>
      <c r="CJ405" s="49"/>
      <c r="CK405" s="49"/>
      <c r="CL405" s="49"/>
      <c r="CM405" s="49"/>
      <c r="CN405" s="49"/>
      <c r="CO405" s="49"/>
      <c r="CP405" s="49"/>
      <c r="CQ405" s="49"/>
      <c r="CR405" s="49"/>
      <c r="CS405" s="49"/>
      <c r="CT405" s="49"/>
      <c r="CU405" s="49"/>
      <c r="CV405" s="49"/>
      <c r="CW405" s="49"/>
      <c r="CX405" s="49"/>
      <c r="CY405" s="49"/>
      <c r="CZ405" s="49"/>
      <c r="DA405" s="49"/>
      <c r="DB405" s="49"/>
      <c r="DC405" s="49"/>
      <c r="DD405" s="49"/>
      <c r="DE405" s="49"/>
      <c r="DF405" s="49"/>
      <c r="DG405" s="49"/>
      <c r="DH405" s="49"/>
      <c r="DI405" s="49"/>
      <c r="DJ405" s="49"/>
      <c r="DK405" s="49"/>
      <c r="DL405" s="49"/>
      <c r="DM405" s="49"/>
      <c r="DN405" s="49"/>
      <c r="DO405" s="49"/>
      <c r="DP405" s="49"/>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c r="EX405"/>
      <c r="EY405"/>
      <c r="EZ405"/>
      <c r="FA405"/>
      <c r="FB405"/>
      <c r="FC405"/>
      <c r="FD405"/>
      <c r="FE405"/>
      <c r="FF405"/>
      <c r="FG405"/>
      <c r="FH405"/>
      <c r="FI405"/>
      <c r="FJ405"/>
      <c r="FK405"/>
      <c r="FL405"/>
      <c r="FM405"/>
      <c r="FN405"/>
      <c r="FO405"/>
      <c r="FP405"/>
      <c r="FQ405"/>
      <c r="FR405"/>
      <c r="FS405"/>
      <c r="FT405"/>
      <c r="FU405"/>
      <c r="FV405"/>
      <c r="FW405"/>
      <c r="FX405"/>
      <c r="FY405"/>
      <c r="FZ405"/>
      <c r="GA405"/>
      <c r="GB405"/>
      <c r="GC405"/>
      <c r="GD405"/>
      <c r="GE405"/>
      <c r="GF405"/>
      <c r="GG405"/>
      <c r="GH405"/>
      <c r="GI405"/>
      <c r="GJ405"/>
      <c r="GK405"/>
      <c r="GL405"/>
      <c r="GM405"/>
      <c r="GN405"/>
      <c r="GO405"/>
      <c r="GP405"/>
      <c r="GQ405"/>
      <c r="GR405"/>
      <c r="GS405"/>
      <c r="GT405"/>
      <c r="GU405"/>
      <c r="GV405"/>
      <c r="GW405"/>
      <c r="GX405"/>
      <c r="GY405"/>
      <c r="GZ405"/>
      <c r="HA405"/>
      <c r="HB405"/>
      <c r="HC405"/>
      <c r="HD405"/>
      <c r="HE405"/>
      <c r="HF405"/>
      <c r="HG405"/>
      <c r="HH405"/>
      <c r="HI405"/>
      <c r="HJ405"/>
      <c r="HK405"/>
      <c r="HL405"/>
      <c r="HM405"/>
      <c r="HN405"/>
      <c r="HO405"/>
      <c r="HP405"/>
      <c r="HQ405"/>
      <c r="HR405"/>
      <c r="HS405"/>
      <c r="HT405"/>
      <c r="HU405"/>
      <c r="HV405"/>
      <c r="HW405"/>
      <c r="HX405"/>
      <c r="HY405"/>
      <c r="HZ405"/>
      <c r="IA405"/>
      <c r="IB405"/>
      <c r="IC405"/>
      <c r="ID405"/>
      <c r="IE405"/>
      <c r="IF405"/>
      <c r="IG405"/>
      <c r="IH405"/>
      <c r="II405"/>
      <c r="IJ405"/>
      <c r="IK405"/>
      <c r="IL405"/>
      <c r="IM405"/>
      <c r="IN405"/>
      <c r="IO405"/>
      <c r="IP405"/>
      <c r="IQ405"/>
      <c r="IR405"/>
      <c r="IS405"/>
      <c r="IT405"/>
      <c r="IU405"/>
      <c r="IV405"/>
      <c r="IW405"/>
      <c r="IX405"/>
      <c r="IY405"/>
      <c r="IZ405"/>
      <c r="JA405"/>
      <c r="JB405"/>
      <c r="JC405"/>
      <c r="JD405"/>
      <c r="JE405"/>
      <c r="JF405"/>
      <c r="JG405"/>
      <c r="JH405"/>
      <c r="JI405"/>
      <c r="JJ405"/>
      <c r="JK405"/>
      <c r="JL405"/>
      <c r="JM405"/>
      <c r="JN405"/>
      <c r="JO405"/>
      <c r="JP405"/>
      <c r="JQ405"/>
      <c r="JR405"/>
      <c r="JS405"/>
      <c r="JT405"/>
      <c r="JU405"/>
      <c r="JV405"/>
      <c r="JW405"/>
      <c r="JX405"/>
      <c r="JY405"/>
      <c r="JZ405"/>
      <c r="KA405"/>
      <c r="KB405"/>
      <c r="KC405"/>
      <c r="KD405"/>
      <c r="KE405"/>
      <c r="KF405"/>
      <c r="KG405"/>
      <c r="KH405"/>
      <c r="KI405"/>
      <c r="KJ405"/>
      <c r="KK405"/>
      <c r="KL405"/>
      <c r="KM405"/>
      <c r="KN405"/>
      <c r="KO405"/>
      <c r="KP405"/>
      <c r="KQ405"/>
      <c r="KR405"/>
      <c r="KS405"/>
      <c r="KT405"/>
      <c r="KU405"/>
      <c r="KV405"/>
      <c r="KW405"/>
      <c r="KX405"/>
      <c r="KY405"/>
      <c r="KZ405"/>
      <c r="LA405"/>
      <c r="LB405"/>
      <c r="LC405"/>
      <c r="LD405"/>
      <c r="LE405"/>
      <c r="LF405"/>
      <c r="LG405"/>
      <c r="LH405"/>
      <c r="LI405"/>
      <c r="LJ405"/>
      <c r="LK405"/>
      <c r="LL405"/>
      <c r="LM405"/>
      <c r="LN405"/>
      <c r="LO405"/>
      <c r="LP405"/>
      <c r="LQ405"/>
      <c r="LR405"/>
      <c r="LS405"/>
      <c r="LT405"/>
      <c r="LU405"/>
      <c r="LV405"/>
      <c r="LW405"/>
      <c r="LX405"/>
      <c r="LY405"/>
      <c r="LZ405"/>
      <c r="MA405"/>
      <c r="MB405"/>
      <c r="MC405"/>
      <c r="MD405"/>
      <c r="ME405"/>
      <c r="MF405"/>
      <c r="MG405"/>
      <c r="MH405"/>
      <c r="MI405"/>
      <c r="MJ405"/>
      <c r="MK405"/>
      <c r="ML405"/>
      <c r="MM405"/>
      <c r="MN405"/>
      <c r="MO405"/>
      <c r="MP405"/>
      <c r="MQ405"/>
      <c r="MR405"/>
      <c r="MS405"/>
      <c r="MT405"/>
      <c r="MU405"/>
      <c r="MV405"/>
      <c r="MW405"/>
      <c r="MX405"/>
      <c r="MY405"/>
      <c r="MZ405"/>
      <c r="NA405"/>
      <c r="NB405"/>
      <c r="NC405"/>
      <c r="ND405"/>
      <c r="NE405"/>
      <c r="NF405"/>
      <c r="NG405"/>
      <c r="NH405"/>
      <c r="NI405"/>
      <c r="NJ405"/>
      <c r="NK405"/>
      <c r="NL405"/>
      <c r="NM405"/>
      <c r="NN405"/>
      <c r="NO405"/>
      <c r="NP405"/>
      <c r="NQ405"/>
      <c r="NR405"/>
      <c r="NS405"/>
      <c r="NT405"/>
      <c r="NU405"/>
      <c r="NV405"/>
      <c r="NW405"/>
      <c r="NX405"/>
      <c r="NY405"/>
      <c r="NZ405"/>
      <c r="OA405"/>
      <c r="OB405"/>
      <c r="OC405"/>
      <c r="OD405"/>
      <c r="OE405"/>
      <c r="OF405"/>
      <c r="OG405"/>
      <c r="OH405"/>
      <c r="OI405"/>
      <c r="OJ405"/>
      <c r="OK405"/>
      <c r="OL405"/>
      <c r="OM405"/>
      <c r="ON405"/>
      <c r="OO405"/>
      <c r="OP405"/>
      <c r="OQ405"/>
      <c r="OR405"/>
      <c r="OS405"/>
      <c r="OT405"/>
      <c r="OU405"/>
      <c r="OV405"/>
      <c r="OW405"/>
      <c r="OX405"/>
      <c r="OY405"/>
      <c r="OZ405"/>
      <c r="PA405"/>
      <c r="PB405"/>
      <c r="PC405"/>
      <c r="PD405"/>
      <c r="PE405"/>
      <c r="PF405"/>
      <c r="PG405"/>
      <c r="PH405"/>
      <c r="PI405"/>
      <c r="PJ405"/>
      <c r="PK405"/>
      <c r="PL405"/>
      <c r="PM405"/>
      <c r="PN405"/>
      <c r="PO405"/>
      <c r="PP405"/>
      <c r="PQ405"/>
      <c r="PR405"/>
      <c r="PS405"/>
      <c r="PT405"/>
      <c r="PU405"/>
      <c r="PV405"/>
      <c r="PW405"/>
      <c r="PX405"/>
      <c r="PY405"/>
      <c r="PZ405"/>
      <c r="QA405"/>
      <c r="QB405"/>
      <c r="QC405"/>
      <c r="QD405"/>
      <c r="QE405"/>
      <c r="QF405"/>
      <c r="QG405"/>
      <c r="QH405"/>
      <c r="QI405"/>
      <c r="QJ405"/>
      <c r="QK405"/>
      <c r="QL405"/>
      <c r="QM405"/>
      <c r="QN405"/>
      <c r="QO405"/>
      <c r="QP405"/>
      <c r="QQ405"/>
      <c r="QR405"/>
      <c r="QS405"/>
      <c r="QT405"/>
      <c r="QU405"/>
      <c r="QV405"/>
      <c r="QW405"/>
      <c r="QX405"/>
      <c r="QY405"/>
      <c r="QZ405"/>
      <c r="RA405"/>
      <c r="RB405"/>
      <c r="RC405"/>
      <c r="RD405"/>
      <c r="RE405"/>
      <c r="RF405"/>
      <c r="RG405"/>
      <c r="RH405"/>
      <c r="RI405"/>
      <c r="RJ405"/>
      <c r="RK405"/>
      <c r="RL405"/>
      <c r="RM405"/>
      <c r="RN405"/>
      <c r="RO405"/>
      <c r="RP405"/>
      <c r="RQ405"/>
      <c r="RR405"/>
      <c r="RS405"/>
      <c r="RT405"/>
      <c r="RU405"/>
      <c r="RV405"/>
      <c r="RW405"/>
      <c r="RX405"/>
      <c r="RY405"/>
      <c r="RZ405"/>
      <c r="SA405"/>
      <c r="SB405"/>
      <c r="SC405"/>
      <c r="SD405"/>
      <c r="SE405"/>
      <c r="SF405"/>
      <c r="SG405"/>
      <c r="SH405"/>
      <c r="SI405"/>
      <c r="SJ405"/>
      <c r="SK405"/>
      <c r="SL405"/>
      <c r="SM405"/>
      <c r="SN405"/>
      <c r="SO405"/>
      <c r="SP405"/>
      <c r="SQ405"/>
      <c r="SR405"/>
      <c r="SS405"/>
      <c r="ST405"/>
      <c r="SU405"/>
      <c r="SV405"/>
      <c r="SW405"/>
      <c r="SX405"/>
      <c r="SY405"/>
      <c r="SZ405"/>
      <c r="TA405"/>
      <c r="TB405"/>
      <c r="TC405"/>
      <c r="TD405"/>
      <c r="TE405"/>
      <c r="TF405"/>
      <c r="TG405"/>
      <c r="TH405"/>
      <c r="TI405"/>
      <c r="TJ405"/>
      <c r="TK405"/>
      <c r="TL405"/>
      <c r="TM405"/>
      <c r="TN405"/>
      <c r="TO405"/>
      <c r="TP405"/>
      <c r="TQ405"/>
      <c r="TR405"/>
      <c r="TS405"/>
      <c r="TT405"/>
      <c r="TU405"/>
      <c r="TV405"/>
      <c r="TW405"/>
      <c r="TX405"/>
      <c r="TY405"/>
      <c r="TZ405"/>
      <c r="UA405"/>
      <c r="UB405"/>
      <c r="UC405"/>
      <c r="UD405"/>
      <c r="UE405"/>
      <c r="UF405"/>
      <c r="UG405"/>
      <c r="UH405"/>
      <c r="UI405"/>
      <c r="UJ405"/>
      <c r="UK405"/>
      <c r="UL405"/>
      <c r="UM405"/>
      <c r="UN405"/>
      <c r="UO405"/>
      <c r="UP405"/>
      <c r="UQ405"/>
      <c r="UR405"/>
      <c r="US405"/>
      <c r="UT405"/>
      <c r="UU405"/>
      <c r="UV405"/>
      <c r="UW405"/>
      <c r="UX405"/>
      <c r="UY405"/>
      <c r="UZ405"/>
      <c r="VA405"/>
      <c r="VB405"/>
      <c r="VC405"/>
      <c r="VD405"/>
      <c r="VE405"/>
      <c r="VF405"/>
      <c r="VG405"/>
      <c r="VH405"/>
      <c r="VI405"/>
      <c r="VJ405"/>
      <c r="VK405"/>
      <c r="VL405"/>
      <c r="VM405"/>
      <c r="VN405"/>
      <c r="VO405"/>
      <c r="VP405"/>
      <c r="VQ405"/>
      <c r="VR405"/>
      <c r="VS405"/>
      <c r="VT405"/>
      <c r="VU405"/>
      <c r="VV405"/>
      <c r="VW405"/>
      <c r="VX405"/>
      <c r="VY405"/>
      <c r="VZ405"/>
      <c r="WA405"/>
      <c r="WB405"/>
      <c r="WC405"/>
      <c r="WD405"/>
      <c r="WE405"/>
      <c r="WF405"/>
      <c r="WG405"/>
      <c r="WH405"/>
      <c r="WI405"/>
      <c r="WJ405"/>
      <c r="WK405"/>
      <c r="WL405"/>
      <c r="WM405"/>
      <c r="WN405"/>
      <c r="WO405"/>
      <c r="WP405"/>
      <c r="WQ405"/>
      <c r="WR405"/>
      <c r="WS405"/>
      <c r="WT405"/>
      <c r="WU405"/>
      <c r="WV405"/>
      <c r="WW405"/>
      <c r="WX405"/>
      <c r="WY405"/>
      <c r="WZ405"/>
      <c r="XA405"/>
      <c r="XB405"/>
      <c r="XC405"/>
      <c r="XD405"/>
      <c r="XE405"/>
      <c r="XF405"/>
      <c r="XG405"/>
      <c r="XH405"/>
      <c r="XI405"/>
      <c r="XJ405"/>
      <c r="XK405"/>
      <c r="XL405"/>
      <c r="XM405"/>
      <c r="XN405"/>
      <c r="XO405"/>
      <c r="XP405"/>
      <c r="XQ405"/>
      <c r="XR405"/>
      <c r="XS405"/>
      <c r="XT405"/>
      <c r="XU405"/>
      <c r="XV405"/>
      <c r="XW405"/>
      <c r="XX405"/>
      <c r="XY405"/>
      <c r="XZ405"/>
      <c r="YA405"/>
      <c r="YB405"/>
      <c r="YC405"/>
      <c r="YD405"/>
      <c r="YE405"/>
      <c r="YF405"/>
      <c r="YG405"/>
      <c r="YH405"/>
      <c r="YI405"/>
      <c r="YJ405"/>
      <c r="YK405"/>
      <c r="YL405"/>
      <c r="YM405"/>
      <c r="YN405"/>
      <c r="YO405"/>
      <c r="YP405"/>
      <c r="YQ405"/>
      <c r="YR405"/>
      <c r="YS405"/>
      <c r="YT405"/>
      <c r="YU405"/>
      <c r="YV405"/>
      <c r="YW405"/>
      <c r="YX405"/>
      <c r="YY405"/>
      <c r="YZ405"/>
      <c r="ZA405"/>
      <c r="ZB405"/>
      <c r="ZC405"/>
      <c r="ZD405"/>
      <c r="ZE405"/>
      <c r="ZF405"/>
      <c r="ZG405"/>
      <c r="ZH405"/>
      <c r="ZI405"/>
      <c r="ZJ405"/>
      <c r="ZK405"/>
      <c r="ZL405"/>
      <c r="ZM405"/>
      <c r="ZN405"/>
      <c r="ZO405"/>
      <c r="ZP405"/>
      <c r="ZQ405"/>
      <c r="ZR405"/>
      <c r="ZS405"/>
      <c r="ZT405"/>
      <c r="ZU405"/>
      <c r="ZV405"/>
      <c r="ZW405"/>
      <c r="ZX405"/>
      <c r="ZY405"/>
      <c r="ZZ405" s="52"/>
      <c r="AAA405" s="192"/>
      <c r="AAD405" s="90"/>
      <c r="AAE405" s="519">
        <f t="shared" si="330"/>
        <v>1</v>
      </c>
      <c r="AAF405" s="90"/>
      <c r="AAG405" s="73">
        <f t="shared" si="316"/>
        <v>0</v>
      </c>
      <c r="AAH405" s="73">
        <f t="shared" si="317"/>
        <v>41593</v>
      </c>
      <c r="AAI405" s="72"/>
      <c r="AAJ405" s="72"/>
      <c r="AAK405" s="56"/>
      <c r="AAL405" s="90"/>
    </row>
    <row r="406" spans="1:715" s="23" customFormat="1" ht="15" customHeight="1" outlineLevel="1">
      <c r="A406" s="171"/>
      <c r="B406" s="632" t="s">
        <v>288</v>
      </c>
      <c r="C406" s="364" t="s">
        <v>0</v>
      </c>
      <c r="D406" s="382"/>
      <c r="E406" s="342">
        <f t="shared" si="335"/>
        <v>0</v>
      </c>
      <c r="F406" s="457">
        <f t="shared" ca="1" si="311"/>
        <v>0</v>
      </c>
      <c r="G406" s="343">
        <f t="shared" si="333"/>
        <v>0</v>
      </c>
      <c r="H406" s="343">
        <f t="shared" si="314"/>
        <v>0</v>
      </c>
      <c r="I406" s="244"/>
      <c r="J406" s="194"/>
      <c r="K406" s="49"/>
      <c r="L406" s="49"/>
      <c r="M406" s="49"/>
      <c r="N406" s="49"/>
      <c r="O406" s="49"/>
      <c r="P406" s="49"/>
      <c r="Q406" s="49"/>
      <c r="R406" s="49"/>
      <c r="S406" s="49"/>
      <c r="T406" s="49"/>
      <c r="U406" s="49"/>
      <c r="V406" s="49"/>
      <c r="W406" s="49"/>
      <c r="X406" s="49"/>
      <c r="Y406" s="49"/>
      <c r="Z406" s="49"/>
      <c r="AA406" s="49"/>
      <c r="AB406" s="49"/>
      <c r="AC406" s="49"/>
      <c r="AD406" s="49"/>
      <c r="AE406" s="49"/>
      <c r="AF406" s="49"/>
      <c r="AG406" s="49"/>
      <c r="AH406" s="49"/>
      <c r="AI406" s="49"/>
      <c r="AJ406" s="49"/>
      <c r="AK406" s="49"/>
      <c r="AL406" s="49"/>
      <c r="AM406" s="49"/>
      <c r="AN406" s="49"/>
      <c r="AO406" s="49"/>
      <c r="AP406" s="49"/>
      <c r="AQ406" s="49"/>
      <c r="AR406" s="49"/>
      <c r="AS406" s="49"/>
      <c r="AT406" s="49"/>
      <c r="AU406" s="49"/>
      <c r="AV406" s="49"/>
      <c r="AW406" s="49"/>
      <c r="AX406" s="49"/>
      <c r="AY406" s="49"/>
      <c r="AZ406" s="49"/>
      <c r="BA406" s="49"/>
      <c r="BB406" s="49"/>
      <c r="BC406" s="49"/>
      <c r="BD406" s="49"/>
      <c r="BE406" s="49"/>
      <c r="BF406" s="49"/>
      <c r="BG406" s="49"/>
      <c r="BH406" s="49"/>
      <c r="BI406" s="49"/>
      <c r="BJ406" s="49"/>
      <c r="BK406" s="49"/>
      <c r="BL406" s="49"/>
      <c r="BM406" s="49"/>
      <c r="BN406" s="49"/>
      <c r="BO406" s="49"/>
      <c r="BP406" s="49"/>
      <c r="BQ406" s="49"/>
      <c r="BR406" s="49"/>
      <c r="BS406" s="49"/>
      <c r="BT406" s="49"/>
      <c r="BU406" s="49"/>
      <c r="BV406" s="49"/>
      <c r="BW406" s="49"/>
      <c r="BX406" s="49"/>
      <c r="BY406" s="49"/>
      <c r="BZ406" s="49"/>
      <c r="CA406" s="49"/>
      <c r="CB406" s="49"/>
      <c r="CC406" s="49"/>
      <c r="CD406" s="49"/>
      <c r="CE406" s="49"/>
      <c r="CF406" s="49"/>
      <c r="CG406" s="49"/>
      <c r="CH406" s="49"/>
      <c r="CI406" s="49"/>
      <c r="CJ406" s="49"/>
      <c r="CK406" s="49"/>
      <c r="CL406" s="49"/>
      <c r="CM406" s="49"/>
      <c r="CN406" s="49"/>
      <c r="CO406" s="49"/>
      <c r="CP406" s="49"/>
      <c r="CQ406" s="49"/>
      <c r="CR406" s="49"/>
      <c r="CS406" s="49"/>
      <c r="CT406" s="49"/>
      <c r="CU406" s="49"/>
      <c r="CV406" s="49"/>
      <c r="CW406" s="49"/>
      <c r="CX406" s="49"/>
      <c r="CY406" s="49"/>
      <c r="CZ406" s="49"/>
      <c r="DA406" s="49"/>
      <c r="DB406" s="49"/>
      <c r="DC406" s="49"/>
      <c r="DD406" s="49"/>
      <c r="DE406" s="49"/>
      <c r="DF406" s="49"/>
      <c r="DG406" s="49"/>
      <c r="DH406" s="49"/>
      <c r="DI406" s="49"/>
      <c r="DJ406" s="49"/>
      <c r="DK406" s="49"/>
      <c r="DL406" s="49"/>
      <c r="DM406" s="49"/>
      <c r="DN406" s="49"/>
      <c r="DO406" s="49"/>
      <c r="DP406" s="49"/>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c r="EX406"/>
      <c r="EY406"/>
      <c r="EZ406"/>
      <c r="FA406"/>
      <c r="FB406"/>
      <c r="FC406"/>
      <c r="FD406"/>
      <c r="FE406"/>
      <c r="FF406"/>
      <c r="FG406"/>
      <c r="FH406"/>
      <c r="FI406"/>
      <c r="FJ406"/>
      <c r="FK406"/>
      <c r="FL406"/>
      <c r="FM406"/>
      <c r="FN406"/>
      <c r="FO406"/>
      <c r="FP406"/>
      <c r="FQ406"/>
      <c r="FR406"/>
      <c r="FS406"/>
      <c r="FT406"/>
      <c r="FU406"/>
      <c r="FV406"/>
      <c r="FW406"/>
      <c r="FX406"/>
      <c r="FY406"/>
      <c r="FZ406"/>
      <c r="GA406"/>
      <c r="GB406"/>
      <c r="GC406"/>
      <c r="GD406"/>
      <c r="GE406"/>
      <c r="GF406"/>
      <c r="GG406"/>
      <c r="GH406"/>
      <c r="GI406"/>
      <c r="GJ406"/>
      <c r="GK406"/>
      <c r="GL406"/>
      <c r="GM406"/>
      <c r="GN406"/>
      <c r="GO406"/>
      <c r="GP406"/>
      <c r="GQ406"/>
      <c r="GR406"/>
      <c r="GS406"/>
      <c r="GT406"/>
      <c r="GU406"/>
      <c r="GV406"/>
      <c r="GW406"/>
      <c r="GX406"/>
      <c r="GY406"/>
      <c r="GZ406"/>
      <c r="HA406"/>
      <c r="HB406"/>
      <c r="HC406"/>
      <c r="HD406"/>
      <c r="HE406"/>
      <c r="HF406"/>
      <c r="HG406"/>
      <c r="HH406"/>
      <c r="HI406"/>
      <c r="HJ406"/>
      <c r="HK406"/>
      <c r="HL406"/>
      <c r="HM406"/>
      <c r="HN406"/>
      <c r="HO406"/>
      <c r="HP406"/>
      <c r="HQ406"/>
      <c r="HR406"/>
      <c r="HS406"/>
      <c r="HT406"/>
      <c r="HU406"/>
      <c r="HV406"/>
      <c r="HW406"/>
      <c r="HX406"/>
      <c r="HY406"/>
      <c r="HZ406"/>
      <c r="IA406"/>
      <c r="IB406"/>
      <c r="IC406"/>
      <c r="ID406"/>
      <c r="IE406"/>
      <c r="IF406"/>
      <c r="IG406"/>
      <c r="IH406"/>
      <c r="II406"/>
      <c r="IJ406"/>
      <c r="IK406"/>
      <c r="IL406"/>
      <c r="IM406"/>
      <c r="IN406"/>
      <c r="IO406"/>
      <c r="IP406"/>
      <c r="IQ406"/>
      <c r="IR406"/>
      <c r="IS406"/>
      <c r="IT406"/>
      <c r="IU406"/>
      <c r="IV406"/>
      <c r="IW406"/>
      <c r="IX406"/>
      <c r="IY406"/>
      <c r="IZ406"/>
      <c r="JA406"/>
      <c r="JB406"/>
      <c r="JC406"/>
      <c r="JD406"/>
      <c r="JE406"/>
      <c r="JF406"/>
      <c r="JG406"/>
      <c r="JH406"/>
      <c r="JI406"/>
      <c r="JJ406"/>
      <c r="JK406"/>
      <c r="JL406"/>
      <c r="JM406"/>
      <c r="JN406"/>
      <c r="JO406"/>
      <c r="JP406"/>
      <c r="JQ406"/>
      <c r="JR406"/>
      <c r="JS406"/>
      <c r="JT406"/>
      <c r="JU406"/>
      <c r="JV406"/>
      <c r="JW406"/>
      <c r="JX406"/>
      <c r="JY406"/>
      <c r="JZ406"/>
      <c r="KA406"/>
      <c r="KB406"/>
      <c r="KC406"/>
      <c r="KD406"/>
      <c r="KE406"/>
      <c r="KF406"/>
      <c r="KG406"/>
      <c r="KH406"/>
      <c r="KI406"/>
      <c r="KJ406"/>
      <c r="KK406"/>
      <c r="KL406"/>
      <c r="KM406"/>
      <c r="KN406"/>
      <c r="KO406"/>
      <c r="KP406"/>
      <c r="KQ406"/>
      <c r="KR406"/>
      <c r="KS406"/>
      <c r="KT406"/>
      <c r="KU406"/>
      <c r="KV406"/>
      <c r="KW406"/>
      <c r="KX406"/>
      <c r="KY406"/>
      <c r="KZ406"/>
      <c r="LA406"/>
      <c r="LB406"/>
      <c r="LC406"/>
      <c r="LD406"/>
      <c r="LE406"/>
      <c r="LF406"/>
      <c r="LG406"/>
      <c r="LH406"/>
      <c r="LI406"/>
      <c r="LJ406"/>
      <c r="LK406"/>
      <c r="LL406"/>
      <c r="LM406"/>
      <c r="LN406"/>
      <c r="LO406"/>
      <c r="LP406"/>
      <c r="LQ406"/>
      <c r="LR406"/>
      <c r="LS406"/>
      <c r="LT406"/>
      <c r="LU406"/>
      <c r="LV406"/>
      <c r="LW406"/>
      <c r="LX406"/>
      <c r="LY406"/>
      <c r="LZ406"/>
      <c r="MA406"/>
      <c r="MB406"/>
      <c r="MC406"/>
      <c r="MD406"/>
      <c r="ME406"/>
      <c r="MF406"/>
      <c r="MG406"/>
      <c r="MH406"/>
      <c r="MI406"/>
      <c r="MJ406"/>
      <c r="MK406"/>
      <c r="ML406"/>
      <c r="MM406"/>
      <c r="MN406"/>
      <c r="MO406"/>
      <c r="MP406"/>
      <c r="MQ406"/>
      <c r="MR406"/>
      <c r="MS406"/>
      <c r="MT406"/>
      <c r="MU406"/>
      <c r="MV406"/>
      <c r="MW406"/>
      <c r="MX406"/>
      <c r="MY406"/>
      <c r="MZ406"/>
      <c r="NA406"/>
      <c r="NB406"/>
      <c r="NC406"/>
      <c r="ND406"/>
      <c r="NE406"/>
      <c r="NF406"/>
      <c r="NG406"/>
      <c r="NH406"/>
      <c r="NI406"/>
      <c r="NJ406"/>
      <c r="NK406"/>
      <c r="NL406"/>
      <c r="NM406"/>
      <c r="NN406"/>
      <c r="NO406"/>
      <c r="NP406"/>
      <c r="NQ406"/>
      <c r="NR406"/>
      <c r="NS406"/>
      <c r="NT406"/>
      <c r="NU406"/>
      <c r="NV406"/>
      <c r="NW406"/>
      <c r="NX406"/>
      <c r="NY406"/>
      <c r="NZ406"/>
      <c r="OA406"/>
      <c r="OB406"/>
      <c r="OC406"/>
      <c r="OD406"/>
      <c r="OE406"/>
      <c r="OF406"/>
      <c r="OG406"/>
      <c r="OH406"/>
      <c r="OI406"/>
      <c r="OJ406"/>
      <c r="OK406"/>
      <c r="OL406"/>
      <c r="OM406"/>
      <c r="ON406"/>
      <c r="OO406"/>
      <c r="OP406"/>
      <c r="OQ406"/>
      <c r="OR406"/>
      <c r="OS406"/>
      <c r="OT406"/>
      <c r="OU406"/>
      <c r="OV406"/>
      <c r="OW406"/>
      <c r="OX406"/>
      <c r="OY406"/>
      <c r="OZ406"/>
      <c r="PA406"/>
      <c r="PB406"/>
      <c r="PC406"/>
      <c r="PD406"/>
      <c r="PE406"/>
      <c r="PF406"/>
      <c r="PG406"/>
      <c r="PH406"/>
      <c r="PI406"/>
      <c r="PJ406"/>
      <c r="PK406"/>
      <c r="PL406"/>
      <c r="PM406"/>
      <c r="PN406"/>
      <c r="PO406"/>
      <c r="PP406"/>
      <c r="PQ406"/>
      <c r="PR406"/>
      <c r="PS406"/>
      <c r="PT406"/>
      <c r="PU406"/>
      <c r="PV406"/>
      <c r="PW406"/>
      <c r="PX406"/>
      <c r="PY406"/>
      <c r="PZ406"/>
      <c r="QA406"/>
      <c r="QB406"/>
      <c r="QC406"/>
      <c r="QD406"/>
      <c r="QE406"/>
      <c r="QF406"/>
      <c r="QG406"/>
      <c r="QH406"/>
      <c r="QI406"/>
      <c r="QJ406"/>
      <c r="QK406"/>
      <c r="QL406"/>
      <c r="QM406"/>
      <c r="QN406"/>
      <c r="QO406"/>
      <c r="QP406"/>
      <c r="QQ406"/>
      <c r="QR406"/>
      <c r="QS406"/>
      <c r="QT406"/>
      <c r="QU406"/>
      <c r="QV406"/>
      <c r="QW406"/>
      <c r="QX406"/>
      <c r="QY406"/>
      <c r="QZ406"/>
      <c r="RA406"/>
      <c r="RB406"/>
      <c r="RC406"/>
      <c r="RD406"/>
      <c r="RE406"/>
      <c r="RF406"/>
      <c r="RG406"/>
      <c r="RH406"/>
      <c r="RI406"/>
      <c r="RJ406"/>
      <c r="RK406"/>
      <c r="RL406"/>
      <c r="RM406"/>
      <c r="RN406"/>
      <c r="RO406"/>
      <c r="RP406"/>
      <c r="RQ406"/>
      <c r="RR406"/>
      <c r="RS406"/>
      <c r="RT406"/>
      <c r="RU406"/>
      <c r="RV406"/>
      <c r="RW406"/>
      <c r="RX406"/>
      <c r="RY406"/>
      <c r="RZ406"/>
      <c r="SA406"/>
      <c r="SB406"/>
      <c r="SC406"/>
      <c r="SD406"/>
      <c r="SE406"/>
      <c r="SF406"/>
      <c r="SG406"/>
      <c r="SH406"/>
      <c r="SI406"/>
      <c r="SJ406"/>
      <c r="SK406"/>
      <c r="SL406"/>
      <c r="SM406"/>
      <c r="SN406"/>
      <c r="SO406"/>
      <c r="SP406"/>
      <c r="SQ406"/>
      <c r="SR406"/>
      <c r="SS406"/>
      <c r="ST406"/>
      <c r="SU406"/>
      <c r="SV406"/>
      <c r="SW406"/>
      <c r="SX406"/>
      <c r="SY406"/>
      <c r="SZ406"/>
      <c r="TA406"/>
      <c r="TB406"/>
      <c r="TC406"/>
      <c r="TD406"/>
      <c r="TE406"/>
      <c r="TF406"/>
      <c r="TG406"/>
      <c r="TH406"/>
      <c r="TI406"/>
      <c r="TJ406"/>
      <c r="TK406"/>
      <c r="TL406"/>
      <c r="TM406"/>
      <c r="TN406"/>
      <c r="TO406"/>
      <c r="TP406"/>
      <c r="TQ406"/>
      <c r="TR406"/>
      <c r="TS406"/>
      <c r="TT406"/>
      <c r="TU406"/>
      <c r="TV406"/>
      <c r="TW406"/>
      <c r="TX406"/>
      <c r="TY406"/>
      <c r="TZ406"/>
      <c r="UA406"/>
      <c r="UB406"/>
      <c r="UC406"/>
      <c r="UD406"/>
      <c r="UE406"/>
      <c r="UF406"/>
      <c r="UG406"/>
      <c r="UH406"/>
      <c r="UI406"/>
      <c r="UJ406"/>
      <c r="UK406"/>
      <c r="UL406"/>
      <c r="UM406"/>
      <c r="UN406"/>
      <c r="UO406"/>
      <c r="UP406"/>
      <c r="UQ406"/>
      <c r="UR406"/>
      <c r="US406"/>
      <c r="UT406"/>
      <c r="UU406"/>
      <c r="UV406"/>
      <c r="UW406"/>
      <c r="UX406"/>
      <c r="UY406"/>
      <c r="UZ406"/>
      <c r="VA406"/>
      <c r="VB406"/>
      <c r="VC406"/>
      <c r="VD406"/>
      <c r="VE406"/>
      <c r="VF406"/>
      <c r="VG406"/>
      <c r="VH406"/>
      <c r="VI406"/>
      <c r="VJ406"/>
      <c r="VK406"/>
      <c r="VL406"/>
      <c r="VM406"/>
      <c r="VN406"/>
      <c r="VO406"/>
      <c r="VP406"/>
      <c r="VQ406"/>
      <c r="VR406"/>
      <c r="VS406"/>
      <c r="VT406"/>
      <c r="VU406"/>
      <c r="VV406"/>
      <c r="VW406"/>
      <c r="VX406"/>
      <c r="VY406"/>
      <c r="VZ406"/>
      <c r="WA406"/>
      <c r="WB406"/>
      <c r="WC406"/>
      <c r="WD406"/>
      <c r="WE406"/>
      <c r="WF406"/>
      <c r="WG406"/>
      <c r="WH406"/>
      <c r="WI406"/>
      <c r="WJ406"/>
      <c r="WK406"/>
      <c r="WL406"/>
      <c r="WM406"/>
      <c r="WN406"/>
      <c r="WO406"/>
      <c r="WP406"/>
      <c r="WQ406"/>
      <c r="WR406"/>
      <c r="WS406"/>
      <c r="WT406"/>
      <c r="WU406"/>
      <c r="WV406"/>
      <c r="WW406"/>
      <c r="WX406"/>
      <c r="WY406"/>
      <c r="WZ406"/>
      <c r="XA406"/>
      <c r="XB406"/>
      <c r="XC406"/>
      <c r="XD406"/>
      <c r="XE406"/>
      <c r="XF406"/>
      <c r="XG406"/>
      <c r="XH406"/>
      <c r="XI406"/>
      <c r="XJ406"/>
      <c r="XK406"/>
      <c r="XL406"/>
      <c r="XM406"/>
      <c r="XN406"/>
      <c r="XO406"/>
      <c r="XP406"/>
      <c r="XQ406"/>
      <c r="XR406"/>
      <c r="XS406"/>
      <c r="XT406"/>
      <c r="XU406"/>
      <c r="XV406"/>
      <c r="XW406"/>
      <c r="XX406"/>
      <c r="XY406"/>
      <c r="XZ406"/>
      <c r="YA406"/>
      <c r="YB406"/>
      <c r="YC406"/>
      <c r="YD406"/>
      <c r="YE406"/>
      <c r="YF406"/>
      <c r="YG406"/>
      <c r="YH406"/>
      <c r="YI406"/>
      <c r="YJ406"/>
      <c r="YK406"/>
      <c r="YL406"/>
      <c r="YM406"/>
      <c r="YN406"/>
      <c r="YO406"/>
      <c r="YP406"/>
      <c r="YQ406"/>
      <c r="YR406"/>
      <c r="YS406"/>
      <c r="YT406"/>
      <c r="YU406"/>
      <c r="YV406"/>
      <c r="YW406"/>
      <c r="YX406"/>
      <c r="YY406"/>
      <c r="YZ406"/>
      <c r="ZA406"/>
      <c r="ZB406"/>
      <c r="ZC406"/>
      <c r="ZD406"/>
      <c r="ZE406"/>
      <c r="ZF406"/>
      <c r="ZG406"/>
      <c r="ZH406"/>
      <c r="ZI406"/>
      <c r="ZJ406"/>
      <c r="ZK406"/>
      <c r="ZL406"/>
      <c r="ZM406"/>
      <c r="ZN406"/>
      <c r="ZO406"/>
      <c r="ZP406"/>
      <c r="ZQ406"/>
      <c r="ZR406"/>
      <c r="ZS406"/>
      <c r="ZT406"/>
      <c r="ZU406"/>
      <c r="ZV406"/>
      <c r="ZW406"/>
      <c r="ZX406"/>
      <c r="ZY406"/>
      <c r="ZZ406" s="52"/>
      <c r="AAA406" s="192"/>
      <c r="AAD406" s="90"/>
      <c r="AAE406" s="519">
        <f>IF(S.Fee.Involved="Y",1,0)</f>
        <v>0</v>
      </c>
      <c r="AAF406" s="90"/>
      <c r="AAG406" s="73">
        <f t="shared" si="316"/>
        <v>0</v>
      </c>
      <c r="AAH406" s="73">
        <f t="shared" si="317"/>
        <v>0</v>
      </c>
      <c r="AAI406" s="72"/>
      <c r="AAJ406" s="72"/>
      <c r="AAK406" s="56"/>
      <c r="AAL406" s="90"/>
    </row>
    <row r="407" spans="1:715" s="23" customFormat="1" ht="15" customHeight="1" outlineLevel="1">
      <c r="A407" s="171"/>
      <c r="B407" s="631" t="s">
        <v>273</v>
      </c>
      <c r="C407" s="364" t="s">
        <v>0</v>
      </c>
      <c r="D407" s="382"/>
      <c r="E407" s="342">
        <f t="shared" ref="E407" si="336">NETWORKDAYS(G407,H407,S.DDL_DEQClosed)</f>
        <v>29700</v>
      </c>
      <c r="F407" s="457">
        <f t="shared" ca="1" si="311"/>
        <v>16</v>
      </c>
      <c r="G407" s="343">
        <f t="shared" si="333"/>
        <v>0</v>
      </c>
      <c r="H407" s="343">
        <f t="shared" si="314"/>
        <v>41593</v>
      </c>
      <c r="I407" s="244"/>
      <c r="J407" s="194"/>
      <c r="K407" s="49"/>
      <c r="L407" s="49"/>
      <c r="M407" s="49"/>
      <c r="N407" s="49"/>
      <c r="O407" s="49"/>
      <c r="P407" s="49"/>
      <c r="Q407" s="49"/>
      <c r="R407" s="49"/>
      <c r="S407" s="49"/>
      <c r="T407" s="49"/>
      <c r="U407" s="49"/>
      <c r="V407" s="49"/>
      <c r="W407" s="49"/>
      <c r="X407" s="49"/>
      <c r="Y407" s="49"/>
      <c r="Z407" s="49"/>
      <c r="AA407" s="49"/>
      <c r="AB407" s="49"/>
      <c r="AC407" s="49"/>
      <c r="AD407" s="49"/>
      <c r="AE407" s="49"/>
      <c r="AF407" s="49"/>
      <c r="AG407" s="49"/>
      <c r="AH407" s="49"/>
      <c r="AI407" s="49"/>
      <c r="AJ407" s="49"/>
      <c r="AK407" s="49"/>
      <c r="AL407" s="49"/>
      <c r="AM407" s="49"/>
      <c r="AN407" s="49"/>
      <c r="AO407" s="49"/>
      <c r="AP407" s="49"/>
      <c r="AQ407" s="49"/>
      <c r="AR407" s="49"/>
      <c r="AS407" s="49"/>
      <c r="AT407" s="49"/>
      <c r="AU407" s="49"/>
      <c r="AV407" s="49"/>
      <c r="AW407" s="49"/>
      <c r="AX407" s="49"/>
      <c r="AY407" s="49"/>
      <c r="AZ407" s="49"/>
      <c r="BA407" s="49"/>
      <c r="BB407" s="49"/>
      <c r="BC407" s="49"/>
      <c r="BD407" s="49"/>
      <c r="BE407" s="49"/>
      <c r="BF407" s="49"/>
      <c r="BG407" s="49"/>
      <c r="BH407" s="49"/>
      <c r="BI407" s="49"/>
      <c r="BJ407" s="49"/>
      <c r="BK407" s="49"/>
      <c r="BL407" s="49"/>
      <c r="BM407" s="49"/>
      <c r="BN407" s="49"/>
      <c r="BO407" s="49"/>
      <c r="BP407" s="49"/>
      <c r="BQ407" s="49"/>
      <c r="BR407" s="49"/>
      <c r="BS407" s="49"/>
      <c r="BT407" s="49"/>
      <c r="BU407" s="49"/>
      <c r="BV407" s="49"/>
      <c r="BW407" s="49"/>
      <c r="BX407" s="49"/>
      <c r="BY407" s="49"/>
      <c r="BZ407" s="49"/>
      <c r="CA407" s="49"/>
      <c r="CB407" s="49"/>
      <c r="CC407" s="49"/>
      <c r="CD407" s="49"/>
      <c r="CE407" s="49"/>
      <c r="CF407" s="49"/>
      <c r="CG407" s="49"/>
      <c r="CH407" s="49"/>
      <c r="CI407" s="49"/>
      <c r="CJ407" s="49"/>
      <c r="CK407" s="49"/>
      <c r="CL407" s="49"/>
      <c r="CM407" s="49"/>
      <c r="CN407" s="49"/>
      <c r="CO407" s="49"/>
      <c r="CP407" s="49"/>
      <c r="CQ407" s="49"/>
      <c r="CR407" s="49"/>
      <c r="CS407" s="49"/>
      <c r="CT407" s="49"/>
      <c r="CU407" s="49"/>
      <c r="CV407" s="49"/>
      <c r="CW407" s="49"/>
      <c r="CX407" s="49"/>
      <c r="CY407" s="49"/>
      <c r="CZ407" s="49"/>
      <c r="DA407" s="49"/>
      <c r="DB407" s="49"/>
      <c r="DC407" s="49"/>
      <c r="DD407" s="49"/>
      <c r="DE407" s="49"/>
      <c r="DF407" s="49"/>
      <c r="DG407" s="49"/>
      <c r="DH407" s="49"/>
      <c r="DI407" s="49"/>
      <c r="DJ407" s="49"/>
      <c r="DK407" s="49"/>
      <c r="DL407" s="49"/>
      <c r="DM407" s="49"/>
      <c r="DN407" s="49"/>
      <c r="DO407" s="49"/>
      <c r="DP407" s="49"/>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c r="EX407"/>
      <c r="EY407"/>
      <c r="EZ407"/>
      <c r="FA407"/>
      <c r="FB407"/>
      <c r="FC407"/>
      <c r="FD407"/>
      <c r="FE407"/>
      <c r="FF407"/>
      <c r="FG407"/>
      <c r="FH407"/>
      <c r="FI407"/>
      <c r="FJ407"/>
      <c r="FK407"/>
      <c r="FL407"/>
      <c r="FM407"/>
      <c r="FN407"/>
      <c r="FO407"/>
      <c r="FP407"/>
      <c r="FQ407"/>
      <c r="FR407"/>
      <c r="FS407"/>
      <c r="FT407"/>
      <c r="FU407"/>
      <c r="FV407"/>
      <c r="FW407"/>
      <c r="FX407"/>
      <c r="FY407"/>
      <c r="FZ407"/>
      <c r="GA407"/>
      <c r="GB407"/>
      <c r="GC407"/>
      <c r="GD407"/>
      <c r="GE407"/>
      <c r="GF407"/>
      <c r="GG407"/>
      <c r="GH407"/>
      <c r="GI407"/>
      <c r="GJ407"/>
      <c r="GK407"/>
      <c r="GL407"/>
      <c r="GM407"/>
      <c r="GN407"/>
      <c r="GO407"/>
      <c r="GP407"/>
      <c r="GQ407"/>
      <c r="GR407"/>
      <c r="GS407"/>
      <c r="GT407"/>
      <c r="GU407"/>
      <c r="GV407"/>
      <c r="GW407"/>
      <c r="GX407"/>
      <c r="GY407"/>
      <c r="GZ407"/>
      <c r="HA407"/>
      <c r="HB407"/>
      <c r="HC407"/>
      <c r="HD407"/>
      <c r="HE407"/>
      <c r="HF407"/>
      <c r="HG407"/>
      <c r="HH407"/>
      <c r="HI407"/>
      <c r="HJ407"/>
      <c r="HK407"/>
      <c r="HL407"/>
      <c r="HM407"/>
      <c r="HN407"/>
      <c r="HO407"/>
      <c r="HP407"/>
      <c r="HQ407"/>
      <c r="HR407"/>
      <c r="HS407"/>
      <c r="HT407"/>
      <c r="HU407"/>
      <c r="HV407"/>
      <c r="HW407"/>
      <c r="HX407"/>
      <c r="HY407"/>
      <c r="HZ407"/>
      <c r="IA407"/>
      <c r="IB407"/>
      <c r="IC407"/>
      <c r="ID407"/>
      <c r="IE407"/>
      <c r="IF407"/>
      <c r="IG407"/>
      <c r="IH407"/>
      <c r="II407"/>
      <c r="IJ407"/>
      <c r="IK407"/>
      <c r="IL407"/>
      <c r="IM407"/>
      <c r="IN407"/>
      <c r="IO407"/>
      <c r="IP407"/>
      <c r="IQ407"/>
      <c r="IR407"/>
      <c r="IS407"/>
      <c r="IT407"/>
      <c r="IU407"/>
      <c r="IV407"/>
      <c r="IW407"/>
      <c r="IX407"/>
      <c r="IY407"/>
      <c r="IZ407"/>
      <c r="JA407"/>
      <c r="JB407"/>
      <c r="JC407"/>
      <c r="JD407"/>
      <c r="JE407"/>
      <c r="JF407"/>
      <c r="JG407"/>
      <c r="JH407"/>
      <c r="JI407"/>
      <c r="JJ407"/>
      <c r="JK407"/>
      <c r="JL407"/>
      <c r="JM407"/>
      <c r="JN407"/>
      <c r="JO407"/>
      <c r="JP407"/>
      <c r="JQ407"/>
      <c r="JR407"/>
      <c r="JS407"/>
      <c r="JT407"/>
      <c r="JU407"/>
      <c r="JV407"/>
      <c r="JW407"/>
      <c r="JX407"/>
      <c r="JY407"/>
      <c r="JZ407"/>
      <c r="KA407"/>
      <c r="KB407"/>
      <c r="KC407"/>
      <c r="KD407"/>
      <c r="KE407"/>
      <c r="KF407"/>
      <c r="KG407"/>
      <c r="KH407"/>
      <c r="KI407"/>
      <c r="KJ407"/>
      <c r="KK407"/>
      <c r="KL407"/>
      <c r="KM407"/>
      <c r="KN407"/>
      <c r="KO407"/>
      <c r="KP407"/>
      <c r="KQ407"/>
      <c r="KR407"/>
      <c r="KS407"/>
      <c r="KT407"/>
      <c r="KU407"/>
      <c r="KV407"/>
      <c r="KW407"/>
      <c r="KX407"/>
      <c r="KY407"/>
      <c r="KZ407"/>
      <c r="LA407"/>
      <c r="LB407"/>
      <c r="LC407"/>
      <c r="LD407"/>
      <c r="LE407"/>
      <c r="LF407"/>
      <c r="LG407"/>
      <c r="LH407"/>
      <c r="LI407"/>
      <c r="LJ407"/>
      <c r="LK407"/>
      <c r="LL407"/>
      <c r="LM407"/>
      <c r="LN407"/>
      <c r="LO407"/>
      <c r="LP407"/>
      <c r="LQ407"/>
      <c r="LR407"/>
      <c r="LS407"/>
      <c r="LT407"/>
      <c r="LU407"/>
      <c r="LV407"/>
      <c r="LW407"/>
      <c r="LX407"/>
      <c r="LY407"/>
      <c r="LZ407"/>
      <c r="MA407"/>
      <c r="MB407"/>
      <c r="MC407"/>
      <c r="MD407"/>
      <c r="ME407"/>
      <c r="MF407"/>
      <c r="MG407"/>
      <c r="MH407"/>
      <c r="MI407"/>
      <c r="MJ407"/>
      <c r="MK407"/>
      <c r="ML407"/>
      <c r="MM407"/>
      <c r="MN407"/>
      <c r="MO407"/>
      <c r="MP407"/>
      <c r="MQ407"/>
      <c r="MR407"/>
      <c r="MS407"/>
      <c r="MT407"/>
      <c r="MU407"/>
      <c r="MV407"/>
      <c r="MW407"/>
      <c r="MX407"/>
      <c r="MY407"/>
      <c r="MZ407"/>
      <c r="NA407"/>
      <c r="NB407"/>
      <c r="NC407"/>
      <c r="ND407"/>
      <c r="NE407"/>
      <c r="NF407"/>
      <c r="NG407"/>
      <c r="NH407"/>
      <c r="NI407"/>
      <c r="NJ407"/>
      <c r="NK407"/>
      <c r="NL407"/>
      <c r="NM407"/>
      <c r="NN407"/>
      <c r="NO407"/>
      <c r="NP407"/>
      <c r="NQ407"/>
      <c r="NR407"/>
      <c r="NS407"/>
      <c r="NT407"/>
      <c r="NU407"/>
      <c r="NV407"/>
      <c r="NW407"/>
      <c r="NX407"/>
      <c r="NY407"/>
      <c r="NZ407"/>
      <c r="OA407"/>
      <c r="OB407"/>
      <c r="OC407"/>
      <c r="OD407"/>
      <c r="OE407"/>
      <c r="OF407"/>
      <c r="OG407"/>
      <c r="OH407"/>
      <c r="OI407"/>
      <c r="OJ407"/>
      <c r="OK407"/>
      <c r="OL407"/>
      <c r="OM407"/>
      <c r="ON407"/>
      <c r="OO407"/>
      <c r="OP407"/>
      <c r="OQ407"/>
      <c r="OR407"/>
      <c r="OS407"/>
      <c r="OT407"/>
      <c r="OU407"/>
      <c r="OV407"/>
      <c r="OW407"/>
      <c r="OX407"/>
      <c r="OY407"/>
      <c r="OZ407"/>
      <c r="PA407"/>
      <c r="PB407"/>
      <c r="PC407"/>
      <c r="PD407"/>
      <c r="PE407"/>
      <c r="PF407"/>
      <c r="PG407"/>
      <c r="PH407"/>
      <c r="PI407"/>
      <c r="PJ407"/>
      <c r="PK407"/>
      <c r="PL407"/>
      <c r="PM407"/>
      <c r="PN407"/>
      <c r="PO407"/>
      <c r="PP407"/>
      <c r="PQ407"/>
      <c r="PR407"/>
      <c r="PS407"/>
      <c r="PT407"/>
      <c r="PU407"/>
      <c r="PV407"/>
      <c r="PW407"/>
      <c r="PX407"/>
      <c r="PY407"/>
      <c r="PZ407"/>
      <c r="QA407"/>
      <c r="QB407"/>
      <c r="QC407"/>
      <c r="QD407"/>
      <c r="QE407"/>
      <c r="QF407"/>
      <c r="QG407"/>
      <c r="QH407"/>
      <c r="QI407"/>
      <c r="QJ407"/>
      <c r="QK407"/>
      <c r="QL407"/>
      <c r="QM407"/>
      <c r="QN407"/>
      <c r="QO407"/>
      <c r="QP407"/>
      <c r="QQ407"/>
      <c r="QR407"/>
      <c r="QS407"/>
      <c r="QT407"/>
      <c r="QU407"/>
      <c r="QV407"/>
      <c r="QW407"/>
      <c r="QX407"/>
      <c r="QY407"/>
      <c r="QZ407"/>
      <c r="RA407"/>
      <c r="RB407"/>
      <c r="RC407"/>
      <c r="RD407"/>
      <c r="RE407"/>
      <c r="RF407"/>
      <c r="RG407"/>
      <c r="RH407"/>
      <c r="RI407"/>
      <c r="RJ407"/>
      <c r="RK407"/>
      <c r="RL407"/>
      <c r="RM407"/>
      <c r="RN407"/>
      <c r="RO407"/>
      <c r="RP407"/>
      <c r="RQ407"/>
      <c r="RR407"/>
      <c r="RS407"/>
      <c r="RT407"/>
      <c r="RU407"/>
      <c r="RV407"/>
      <c r="RW407"/>
      <c r="RX407"/>
      <c r="RY407"/>
      <c r="RZ407"/>
      <c r="SA407"/>
      <c r="SB407"/>
      <c r="SC407"/>
      <c r="SD407"/>
      <c r="SE407"/>
      <c r="SF407"/>
      <c r="SG407"/>
      <c r="SH407"/>
      <c r="SI407"/>
      <c r="SJ407"/>
      <c r="SK407"/>
      <c r="SL407"/>
      <c r="SM407"/>
      <c r="SN407"/>
      <c r="SO407"/>
      <c r="SP407"/>
      <c r="SQ407"/>
      <c r="SR407"/>
      <c r="SS407"/>
      <c r="ST407"/>
      <c r="SU407"/>
      <c r="SV407"/>
      <c r="SW407"/>
      <c r="SX407"/>
      <c r="SY407"/>
      <c r="SZ407"/>
      <c r="TA407"/>
      <c r="TB407"/>
      <c r="TC407"/>
      <c r="TD407"/>
      <c r="TE407"/>
      <c r="TF407"/>
      <c r="TG407"/>
      <c r="TH407"/>
      <c r="TI407"/>
      <c r="TJ407"/>
      <c r="TK407"/>
      <c r="TL407"/>
      <c r="TM407"/>
      <c r="TN407"/>
      <c r="TO407"/>
      <c r="TP407"/>
      <c r="TQ407"/>
      <c r="TR407"/>
      <c r="TS407"/>
      <c r="TT407"/>
      <c r="TU407"/>
      <c r="TV407"/>
      <c r="TW407"/>
      <c r="TX407"/>
      <c r="TY407"/>
      <c r="TZ407"/>
      <c r="UA407"/>
      <c r="UB407"/>
      <c r="UC407"/>
      <c r="UD407"/>
      <c r="UE407"/>
      <c r="UF407"/>
      <c r="UG407"/>
      <c r="UH407"/>
      <c r="UI407"/>
      <c r="UJ407"/>
      <c r="UK407"/>
      <c r="UL407"/>
      <c r="UM407"/>
      <c r="UN407"/>
      <c r="UO407"/>
      <c r="UP407"/>
      <c r="UQ407"/>
      <c r="UR407"/>
      <c r="US407"/>
      <c r="UT407"/>
      <c r="UU407"/>
      <c r="UV407"/>
      <c r="UW407"/>
      <c r="UX407"/>
      <c r="UY407"/>
      <c r="UZ407"/>
      <c r="VA407"/>
      <c r="VB407"/>
      <c r="VC407"/>
      <c r="VD407"/>
      <c r="VE407"/>
      <c r="VF407"/>
      <c r="VG407"/>
      <c r="VH407"/>
      <c r="VI407"/>
      <c r="VJ407"/>
      <c r="VK407"/>
      <c r="VL407"/>
      <c r="VM407"/>
      <c r="VN407"/>
      <c r="VO407"/>
      <c r="VP407"/>
      <c r="VQ407"/>
      <c r="VR407"/>
      <c r="VS407"/>
      <c r="VT407"/>
      <c r="VU407"/>
      <c r="VV407"/>
      <c r="VW407"/>
      <c r="VX407"/>
      <c r="VY407"/>
      <c r="VZ407"/>
      <c r="WA407"/>
      <c r="WB407"/>
      <c r="WC407"/>
      <c r="WD407"/>
      <c r="WE407"/>
      <c r="WF407"/>
      <c r="WG407"/>
      <c r="WH407"/>
      <c r="WI407"/>
      <c r="WJ407"/>
      <c r="WK407"/>
      <c r="WL407"/>
      <c r="WM407"/>
      <c r="WN407"/>
      <c r="WO407"/>
      <c r="WP407"/>
      <c r="WQ407"/>
      <c r="WR407"/>
      <c r="WS407"/>
      <c r="WT407"/>
      <c r="WU407"/>
      <c r="WV407"/>
      <c r="WW407"/>
      <c r="WX407"/>
      <c r="WY407"/>
      <c r="WZ407"/>
      <c r="XA407"/>
      <c r="XB407"/>
      <c r="XC407"/>
      <c r="XD407"/>
      <c r="XE407"/>
      <c r="XF407"/>
      <c r="XG407"/>
      <c r="XH407"/>
      <c r="XI407"/>
      <c r="XJ407"/>
      <c r="XK407"/>
      <c r="XL407"/>
      <c r="XM407"/>
      <c r="XN407"/>
      <c r="XO407"/>
      <c r="XP407"/>
      <c r="XQ407"/>
      <c r="XR407"/>
      <c r="XS407"/>
      <c r="XT407"/>
      <c r="XU407"/>
      <c r="XV407"/>
      <c r="XW407"/>
      <c r="XX407"/>
      <c r="XY407"/>
      <c r="XZ407"/>
      <c r="YA407"/>
      <c r="YB407"/>
      <c r="YC407"/>
      <c r="YD407"/>
      <c r="YE407"/>
      <c r="YF407"/>
      <c r="YG407"/>
      <c r="YH407"/>
      <c r="YI407"/>
      <c r="YJ407"/>
      <c r="YK407"/>
      <c r="YL407"/>
      <c r="YM407"/>
      <c r="YN407"/>
      <c r="YO407"/>
      <c r="YP407"/>
      <c r="YQ407"/>
      <c r="YR407"/>
      <c r="YS407"/>
      <c r="YT407"/>
      <c r="YU407"/>
      <c r="YV407"/>
      <c r="YW407"/>
      <c r="YX407"/>
      <c r="YY407"/>
      <c r="YZ407"/>
      <c r="ZA407"/>
      <c r="ZB407"/>
      <c r="ZC407"/>
      <c r="ZD407"/>
      <c r="ZE407"/>
      <c r="ZF407"/>
      <c r="ZG407"/>
      <c r="ZH407"/>
      <c r="ZI407"/>
      <c r="ZJ407"/>
      <c r="ZK407"/>
      <c r="ZL407"/>
      <c r="ZM407"/>
      <c r="ZN407"/>
      <c r="ZO407"/>
      <c r="ZP407"/>
      <c r="ZQ407"/>
      <c r="ZR407"/>
      <c r="ZS407"/>
      <c r="ZT407"/>
      <c r="ZU407"/>
      <c r="ZV407"/>
      <c r="ZW407"/>
      <c r="ZX407"/>
      <c r="ZY407"/>
      <c r="ZZ407" s="52"/>
      <c r="AAA407" s="192"/>
      <c r="AAD407" s="90"/>
      <c r="AAE407" s="519">
        <f t="shared" ref="AAE407:AAE413" si="337">IF(S.Notice.Involved="Y",1,0)</f>
        <v>1</v>
      </c>
      <c r="AAF407" s="90"/>
      <c r="AAG407" s="73">
        <f t="shared" si="316"/>
        <v>0</v>
      </c>
      <c r="AAH407" s="73">
        <f t="shared" si="317"/>
        <v>41593</v>
      </c>
      <c r="AAI407" s="72"/>
      <c r="AAJ407" s="72"/>
      <c r="AAK407" s="56"/>
      <c r="AAL407" s="90"/>
    </row>
    <row r="408" spans="1:715" ht="15" customHeight="1" outlineLevel="1">
      <c r="A408" s="171"/>
      <c r="B408" s="304" t="s">
        <v>274</v>
      </c>
      <c r="C408" s="376" t="s">
        <v>0</v>
      </c>
      <c r="D408" s="382"/>
      <c r="E408" s="342">
        <f>NETWORKDAYS(G408,H408,S.DDL_DEQClosed)</f>
        <v>29700</v>
      </c>
      <c r="F408" s="457">
        <f t="shared" ca="1" si="311"/>
        <v>16</v>
      </c>
      <c r="G408" s="343">
        <f t="shared" si="333"/>
        <v>0</v>
      </c>
      <c r="H408" s="343">
        <f t="shared" si="314"/>
        <v>41593</v>
      </c>
      <c r="I408" s="244"/>
      <c r="J408" s="194"/>
      <c r="K408" s="49"/>
      <c r="L408" s="49"/>
      <c r="M408" s="49"/>
      <c r="N408" s="49"/>
      <c r="O408" s="49"/>
      <c r="P408" s="49"/>
      <c r="Q408" s="49"/>
      <c r="R408" s="49"/>
      <c r="S408" s="49"/>
      <c r="T408" s="49"/>
      <c r="U408" s="49"/>
      <c r="V408" s="49"/>
      <c r="W408" s="49"/>
      <c r="X408" s="49"/>
      <c r="Y408" s="49"/>
      <c r="Z408" s="49"/>
      <c r="AA408" s="49"/>
      <c r="AB408" s="49"/>
      <c r="AC408" s="49"/>
      <c r="AD408" s="49"/>
      <c r="AE408" s="49"/>
      <c r="AF408" s="49"/>
      <c r="AG408" s="49"/>
      <c r="AH408" s="49"/>
      <c r="AI408" s="49"/>
      <c r="AJ408" s="49"/>
      <c r="AK408" s="49"/>
      <c r="AL408" s="49"/>
      <c r="AM408" s="49"/>
      <c r="AN408" s="49"/>
      <c r="AO408" s="49"/>
      <c r="AP408" s="49"/>
      <c r="AQ408" s="49"/>
      <c r="AR408" s="49"/>
      <c r="AS408" s="49"/>
      <c r="AT408" s="49"/>
      <c r="AU408" s="49"/>
      <c r="AV408" s="49"/>
      <c r="AW408" s="49"/>
      <c r="AX408" s="49"/>
      <c r="AY408" s="49"/>
      <c r="AZ408" s="49"/>
      <c r="BA408" s="49"/>
      <c r="BB408" s="49"/>
      <c r="BC408" s="49"/>
      <c r="BD408" s="49"/>
      <c r="BE408" s="49"/>
      <c r="BF408" s="49"/>
      <c r="BG408" s="49"/>
      <c r="BH408" s="49"/>
      <c r="BI408" s="49"/>
      <c r="BJ408" s="49"/>
      <c r="BK408" s="49"/>
      <c r="BL408" s="49"/>
      <c r="BM408" s="49"/>
      <c r="BN408" s="49"/>
      <c r="BO408" s="49"/>
      <c r="BP408" s="49"/>
      <c r="BQ408" s="49"/>
      <c r="BR408" s="49"/>
      <c r="BS408" s="49"/>
      <c r="BT408" s="49"/>
      <c r="BU408" s="49"/>
      <c r="BV408" s="49"/>
      <c r="BW408" s="49"/>
      <c r="BX408" s="49"/>
      <c r="BY408" s="49"/>
      <c r="BZ408" s="49"/>
      <c r="CA408" s="49"/>
      <c r="CB408" s="49"/>
      <c r="CC408" s="49"/>
      <c r="CD408" s="49"/>
      <c r="CE408" s="49"/>
      <c r="CF408" s="49"/>
      <c r="CG408" s="49"/>
      <c r="CH408" s="49"/>
      <c r="CI408" s="49"/>
      <c r="CJ408" s="49"/>
      <c r="CK408" s="49"/>
      <c r="CL408" s="49"/>
      <c r="CM408" s="49"/>
      <c r="CN408" s="49"/>
      <c r="CO408" s="49"/>
      <c r="CP408" s="49"/>
      <c r="CQ408" s="49"/>
      <c r="CR408" s="49"/>
      <c r="CS408" s="49"/>
      <c r="CT408" s="49"/>
      <c r="CU408" s="49"/>
      <c r="CV408" s="49"/>
      <c r="CW408" s="49"/>
      <c r="CX408" s="49"/>
      <c r="CY408" s="49"/>
      <c r="CZ408" s="49"/>
      <c r="DA408" s="49"/>
      <c r="DB408" s="49"/>
      <c r="DC408" s="49"/>
      <c r="DD408" s="49"/>
      <c r="DE408" s="49"/>
      <c r="DF408" s="49"/>
      <c r="DG408" s="49"/>
      <c r="DH408" s="49"/>
      <c r="DI408" s="49"/>
      <c r="DJ408" s="49"/>
      <c r="DK408" s="49"/>
      <c r="DL408" s="49"/>
      <c r="DM408" s="49"/>
      <c r="DN408" s="49"/>
      <c r="DO408" s="49"/>
      <c r="DP408" s="49"/>
      <c r="AAA408" s="192"/>
      <c r="AAD408" s="90"/>
      <c r="AAE408" s="519">
        <f t="shared" si="337"/>
        <v>1</v>
      </c>
      <c r="AAF408" s="90"/>
      <c r="AAG408" s="73">
        <f t="shared" si="316"/>
        <v>0</v>
      </c>
      <c r="AAH408" s="73">
        <f t="shared" si="317"/>
        <v>41593</v>
      </c>
      <c r="AAI408" s="72"/>
      <c r="AAJ408" s="72"/>
      <c r="AAK408" s="56"/>
      <c r="AAL408" s="90"/>
      <c r="AAM408"/>
    </row>
    <row r="409" spans="1:715" s="23" customFormat="1" ht="15" customHeight="1" outlineLevel="1">
      <c r="A409" s="171"/>
      <c r="B409" s="361" t="str">
        <f>AAK409</f>
        <v>AndreaRW:</v>
      </c>
      <c r="C409" s="362"/>
      <c r="D409" s="362"/>
      <c r="E409" s="350"/>
      <c r="F409" s="350"/>
      <c r="G409" s="346"/>
      <c r="H409" s="346"/>
      <c r="I409" s="244"/>
      <c r="J409" s="194"/>
      <c r="K409" s="49"/>
      <c r="L409" s="49"/>
      <c r="M409" s="49"/>
      <c r="N409" s="49"/>
      <c r="O409" s="49"/>
      <c r="P409" s="49"/>
      <c r="Q409" s="49"/>
      <c r="R409" s="49"/>
      <c r="S409" s="49"/>
      <c r="T409" s="49"/>
      <c r="U409" s="49"/>
      <c r="V409" s="49"/>
      <c r="W409" s="49"/>
      <c r="X409" s="49"/>
      <c r="Y409" s="49"/>
      <c r="Z409" s="49"/>
      <c r="AA409" s="49"/>
      <c r="AB409" s="49"/>
      <c r="AC409" s="49"/>
      <c r="AD409" s="49"/>
      <c r="AE409" s="49"/>
      <c r="AF409" s="49"/>
      <c r="AG409" s="49"/>
      <c r="AH409" s="49"/>
      <c r="AI409" s="49"/>
      <c r="AJ409" s="49"/>
      <c r="AK409" s="49"/>
      <c r="AL409" s="49"/>
      <c r="AM409" s="49"/>
      <c r="AN409" s="49"/>
      <c r="AO409" s="49"/>
      <c r="AP409" s="49"/>
      <c r="AQ409" s="49"/>
      <c r="AR409" s="49"/>
      <c r="AS409" s="49"/>
      <c r="AT409" s="49"/>
      <c r="AU409" s="49"/>
      <c r="AV409" s="49"/>
      <c r="AW409" s="49"/>
      <c r="AX409" s="49"/>
      <c r="AY409" s="49"/>
      <c r="AZ409" s="49"/>
      <c r="BA409" s="49"/>
      <c r="BB409" s="49"/>
      <c r="BC409" s="49"/>
      <c r="BD409" s="49"/>
      <c r="BE409" s="49"/>
      <c r="BF409" s="49"/>
      <c r="BG409" s="49"/>
      <c r="BH409" s="49"/>
      <c r="BI409" s="49"/>
      <c r="BJ409" s="49"/>
      <c r="BK409" s="49"/>
      <c r="BL409" s="49"/>
      <c r="BM409" s="49"/>
      <c r="BN409" s="49"/>
      <c r="BO409" s="49"/>
      <c r="BP409" s="49"/>
      <c r="BQ409" s="49"/>
      <c r="BR409" s="49"/>
      <c r="BS409" s="49"/>
      <c r="BT409" s="49"/>
      <c r="BU409" s="49"/>
      <c r="BV409" s="49"/>
      <c r="BW409" s="49"/>
      <c r="BX409" s="49"/>
      <c r="BY409" s="49"/>
      <c r="BZ409" s="49"/>
      <c r="CA409" s="49"/>
      <c r="CB409" s="49"/>
      <c r="CC409" s="49"/>
      <c r="CD409" s="49"/>
      <c r="CE409" s="49"/>
      <c r="CF409" s="49"/>
      <c r="CG409" s="49"/>
      <c r="CH409" s="49"/>
      <c r="CI409" s="49"/>
      <c r="CJ409" s="49"/>
      <c r="CK409" s="49"/>
      <c r="CL409" s="49"/>
      <c r="CM409" s="49"/>
      <c r="CN409" s="49"/>
      <c r="CO409" s="49"/>
      <c r="CP409" s="49"/>
      <c r="CQ409" s="49"/>
      <c r="CR409" s="49"/>
      <c r="CS409" s="49"/>
      <c r="CT409" s="49"/>
      <c r="CU409" s="49"/>
      <c r="CV409" s="49"/>
      <c r="CW409" s="49"/>
      <c r="CX409" s="49"/>
      <c r="CY409" s="49"/>
      <c r="CZ409" s="49"/>
      <c r="DA409" s="49"/>
      <c r="DB409" s="49"/>
      <c r="DC409" s="49"/>
      <c r="DD409" s="49"/>
      <c r="DE409" s="49"/>
      <c r="DF409" s="49"/>
      <c r="DG409" s="49"/>
      <c r="DH409" s="49"/>
      <c r="DI409" s="49"/>
      <c r="DJ409" s="49"/>
      <c r="DK409" s="49"/>
      <c r="DL409" s="49"/>
      <c r="DM409" s="49"/>
      <c r="DN409" s="49"/>
      <c r="DO409" s="49"/>
      <c r="DP409" s="4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c r="EX409"/>
      <c r="EY409"/>
      <c r="EZ409"/>
      <c r="FA409"/>
      <c r="FB409"/>
      <c r="FC409"/>
      <c r="FD409"/>
      <c r="FE409"/>
      <c r="FF409"/>
      <c r="FG409"/>
      <c r="FH409"/>
      <c r="FI409"/>
      <c r="FJ409"/>
      <c r="FK409"/>
      <c r="FL409"/>
      <c r="FM409"/>
      <c r="FN409"/>
      <c r="FO409"/>
      <c r="FP409"/>
      <c r="FQ409"/>
      <c r="FR409"/>
      <c r="FS409"/>
      <c r="FT409"/>
      <c r="FU409"/>
      <c r="FV409"/>
      <c r="FW409"/>
      <c r="FX409"/>
      <c r="FY409"/>
      <c r="FZ409"/>
      <c r="GA409"/>
      <c r="GB409"/>
      <c r="GC409"/>
      <c r="GD409"/>
      <c r="GE409"/>
      <c r="GF409"/>
      <c r="GG409"/>
      <c r="GH409"/>
      <c r="GI409"/>
      <c r="GJ409"/>
      <c r="GK409"/>
      <c r="GL409"/>
      <c r="GM409"/>
      <c r="GN409"/>
      <c r="GO409"/>
      <c r="GP409"/>
      <c r="GQ409"/>
      <c r="GR409"/>
      <c r="GS409"/>
      <c r="GT409"/>
      <c r="GU409"/>
      <c r="GV409"/>
      <c r="GW409"/>
      <c r="GX409"/>
      <c r="GY409"/>
      <c r="GZ409"/>
      <c r="HA409"/>
      <c r="HB409"/>
      <c r="HC409"/>
      <c r="HD409"/>
      <c r="HE409"/>
      <c r="HF409"/>
      <c r="HG409"/>
      <c r="HH409"/>
      <c r="HI409"/>
      <c r="HJ409"/>
      <c r="HK409"/>
      <c r="HL409"/>
      <c r="HM409"/>
      <c r="HN409"/>
      <c r="HO409"/>
      <c r="HP409"/>
      <c r="HQ409"/>
      <c r="HR409"/>
      <c r="HS409"/>
      <c r="HT409"/>
      <c r="HU409"/>
      <c r="HV409"/>
      <c r="HW409"/>
      <c r="HX409"/>
      <c r="HY409"/>
      <c r="HZ409"/>
      <c r="IA409"/>
      <c r="IB409"/>
      <c r="IC409"/>
      <c r="ID409"/>
      <c r="IE409"/>
      <c r="IF409"/>
      <c r="IG409"/>
      <c r="IH409"/>
      <c r="II409"/>
      <c r="IJ409"/>
      <c r="IK409"/>
      <c r="IL409"/>
      <c r="IM409"/>
      <c r="IN409"/>
      <c r="IO409"/>
      <c r="IP409"/>
      <c r="IQ409"/>
      <c r="IR409"/>
      <c r="IS409"/>
      <c r="IT409"/>
      <c r="IU409"/>
      <c r="IV409"/>
      <c r="IW409"/>
      <c r="IX409"/>
      <c r="IY409"/>
      <c r="IZ409"/>
      <c r="JA409"/>
      <c r="JB409"/>
      <c r="JC409"/>
      <c r="JD409"/>
      <c r="JE409"/>
      <c r="JF409"/>
      <c r="JG409"/>
      <c r="JH409"/>
      <c r="JI409"/>
      <c r="JJ409"/>
      <c r="JK409"/>
      <c r="JL409"/>
      <c r="JM409"/>
      <c r="JN409"/>
      <c r="JO409"/>
      <c r="JP409"/>
      <c r="JQ409"/>
      <c r="JR409"/>
      <c r="JS409"/>
      <c r="JT409"/>
      <c r="JU409"/>
      <c r="JV409"/>
      <c r="JW409"/>
      <c r="JX409"/>
      <c r="JY409"/>
      <c r="JZ409"/>
      <c r="KA409"/>
      <c r="KB409"/>
      <c r="KC409"/>
      <c r="KD409"/>
      <c r="KE409"/>
      <c r="KF409"/>
      <c r="KG409"/>
      <c r="KH409"/>
      <c r="KI409"/>
      <c r="KJ409"/>
      <c r="KK409"/>
      <c r="KL409"/>
      <c r="KM409"/>
      <c r="KN409"/>
      <c r="KO409"/>
      <c r="KP409"/>
      <c r="KQ409"/>
      <c r="KR409"/>
      <c r="KS409"/>
      <c r="KT409"/>
      <c r="KU409"/>
      <c r="KV409"/>
      <c r="KW409"/>
      <c r="KX409"/>
      <c r="KY409"/>
      <c r="KZ409"/>
      <c r="LA409"/>
      <c r="LB409"/>
      <c r="LC409"/>
      <c r="LD409"/>
      <c r="LE409"/>
      <c r="LF409"/>
      <c r="LG409"/>
      <c r="LH409"/>
      <c r="LI409"/>
      <c r="LJ409"/>
      <c r="LK409"/>
      <c r="LL409"/>
      <c r="LM409"/>
      <c r="LN409"/>
      <c r="LO409"/>
      <c r="LP409"/>
      <c r="LQ409"/>
      <c r="LR409"/>
      <c r="LS409"/>
      <c r="LT409"/>
      <c r="LU409"/>
      <c r="LV409"/>
      <c r="LW409"/>
      <c r="LX409"/>
      <c r="LY409"/>
      <c r="LZ409"/>
      <c r="MA409"/>
      <c r="MB409"/>
      <c r="MC409"/>
      <c r="MD409"/>
      <c r="ME409"/>
      <c r="MF409"/>
      <c r="MG409"/>
      <c r="MH409"/>
      <c r="MI409"/>
      <c r="MJ409"/>
      <c r="MK409"/>
      <c r="ML409"/>
      <c r="MM409"/>
      <c r="MN409"/>
      <c r="MO409"/>
      <c r="MP409"/>
      <c r="MQ409"/>
      <c r="MR409"/>
      <c r="MS409"/>
      <c r="MT409"/>
      <c r="MU409"/>
      <c r="MV409"/>
      <c r="MW409"/>
      <c r="MX409"/>
      <c r="MY409"/>
      <c r="MZ409"/>
      <c r="NA409"/>
      <c r="NB409"/>
      <c r="NC409"/>
      <c r="ND409"/>
      <c r="NE409"/>
      <c r="NF409"/>
      <c r="NG409"/>
      <c r="NH409"/>
      <c r="NI409"/>
      <c r="NJ409"/>
      <c r="NK409"/>
      <c r="NL409"/>
      <c r="NM409"/>
      <c r="NN409"/>
      <c r="NO409"/>
      <c r="NP409"/>
      <c r="NQ409"/>
      <c r="NR409"/>
      <c r="NS409"/>
      <c r="NT409"/>
      <c r="NU409"/>
      <c r="NV409"/>
      <c r="NW409"/>
      <c r="NX409"/>
      <c r="NY409"/>
      <c r="NZ409"/>
      <c r="OA409"/>
      <c r="OB409"/>
      <c r="OC409"/>
      <c r="OD409"/>
      <c r="OE409"/>
      <c r="OF409"/>
      <c r="OG409"/>
      <c r="OH409"/>
      <c r="OI409"/>
      <c r="OJ409"/>
      <c r="OK409"/>
      <c r="OL409"/>
      <c r="OM409"/>
      <c r="ON409"/>
      <c r="OO409"/>
      <c r="OP409"/>
      <c r="OQ409"/>
      <c r="OR409"/>
      <c r="OS409"/>
      <c r="OT409"/>
      <c r="OU409"/>
      <c r="OV409"/>
      <c r="OW409"/>
      <c r="OX409"/>
      <c r="OY409"/>
      <c r="OZ409"/>
      <c r="PA409"/>
      <c r="PB409"/>
      <c r="PC409"/>
      <c r="PD409"/>
      <c r="PE409"/>
      <c r="PF409"/>
      <c r="PG409"/>
      <c r="PH409"/>
      <c r="PI409"/>
      <c r="PJ409"/>
      <c r="PK409"/>
      <c r="PL409"/>
      <c r="PM409"/>
      <c r="PN409"/>
      <c r="PO409"/>
      <c r="PP409"/>
      <c r="PQ409"/>
      <c r="PR409"/>
      <c r="PS409"/>
      <c r="PT409"/>
      <c r="PU409"/>
      <c r="PV409"/>
      <c r="PW409"/>
      <c r="PX409"/>
      <c r="PY409"/>
      <c r="PZ409"/>
      <c r="QA409"/>
      <c r="QB409"/>
      <c r="QC409"/>
      <c r="QD409"/>
      <c r="QE409"/>
      <c r="QF409"/>
      <c r="QG409"/>
      <c r="QH409"/>
      <c r="QI409"/>
      <c r="QJ409"/>
      <c r="QK409"/>
      <c r="QL409"/>
      <c r="QM409"/>
      <c r="QN409"/>
      <c r="QO409"/>
      <c r="QP409"/>
      <c r="QQ409"/>
      <c r="QR409"/>
      <c r="QS409"/>
      <c r="QT409"/>
      <c r="QU409"/>
      <c r="QV409"/>
      <c r="QW409"/>
      <c r="QX409"/>
      <c r="QY409"/>
      <c r="QZ409"/>
      <c r="RA409"/>
      <c r="RB409"/>
      <c r="RC409"/>
      <c r="RD409"/>
      <c r="RE409"/>
      <c r="RF409"/>
      <c r="RG409"/>
      <c r="RH409"/>
      <c r="RI409"/>
      <c r="RJ409"/>
      <c r="RK409"/>
      <c r="RL409"/>
      <c r="RM409"/>
      <c r="RN409"/>
      <c r="RO409"/>
      <c r="RP409"/>
      <c r="RQ409"/>
      <c r="RR409"/>
      <c r="RS409"/>
      <c r="RT409"/>
      <c r="RU409"/>
      <c r="RV409"/>
      <c r="RW409"/>
      <c r="RX409"/>
      <c r="RY409"/>
      <c r="RZ409"/>
      <c r="SA409"/>
      <c r="SB409"/>
      <c r="SC409"/>
      <c r="SD409"/>
      <c r="SE409"/>
      <c r="SF409"/>
      <c r="SG409"/>
      <c r="SH409"/>
      <c r="SI409"/>
      <c r="SJ409"/>
      <c r="SK409"/>
      <c r="SL409"/>
      <c r="SM409"/>
      <c r="SN409"/>
      <c r="SO409"/>
      <c r="SP409"/>
      <c r="SQ409"/>
      <c r="SR409"/>
      <c r="SS409"/>
      <c r="ST409"/>
      <c r="SU409"/>
      <c r="SV409"/>
      <c r="SW409"/>
      <c r="SX409"/>
      <c r="SY409"/>
      <c r="SZ409"/>
      <c r="TA409"/>
      <c r="TB409"/>
      <c r="TC409"/>
      <c r="TD409"/>
      <c r="TE409"/>
      <c r="TF409"/>
      <c r="TG409"/>
      <c r="TH409"/>
      <c r="TI409"/>
      <c r="TJ409"/>
      <c r="TK409"/>
      <c r="TL409"/>
      <c r="TM409"/>
      <c r="TN409"/>
      <c r="TO409"/>
      <c r="TP409"/>
      <c r="TQ409"/>
      <c r="TR409"/>
      <c r="TS409"/>
      <c r="TT409"/>
      <c r="TU409"/>
      <c r="TV409"/>
      <c r="TW409"/>
      <c r="TX409"/>
      <c r="TY409"/>
      <c r="TZ409"/>
      <c r="UA409"/>
      <c r="UB409"/>
      <c r="UC409"/>
      <c r="UD409"/>
      <c r="UE409"/>
      <c r="UF409"/>
      <c r="UG409"/>
      <c r="UH409"/>
      <c r="UI409"/>
      <c r="UJ409"/>
      <c r="UK409"/>
      <c r="UL409"/>
      <c r="UM409"/>
      <c r="UN409"/>
      <c r="UO409"/>
      <c r="UP409"/>
      <c r="UQ409"/>
      <c r="UR409"/>
      <c r="US409"/>
      <c r="UT409"/>
      <c r="UU409"/>
      <c r="UV409"/>
      <c r="UW409"/>
      <c r="UX409"/>
      <c r="UY409"/>
      <c r="UZ409"/>
      <c r="VA409"/>
      <c r="VB409"/>
      <c r="VC409"/>
      <c r="VD409"/>
      <c r="VE409"/>
      <c r="VF409"/>
      <c r="VG409"/>
      <c r="VH409"/>
      <c r="VI409"/>
      <c r="VJ409"/>
      <c r="VK409"/>
      <c r="VL409"/>
      <c r="VM409"/>
      <c r="VN409"/>
      <c r="VO409"/>
      <c r="VP409"/>
      <c r="VQ409"/>
      <c r="VR409"/>
      <c r="VS409"/>
      <c r="VT409"/>
      <c r="VU409"/>
      <c r="VV409"/>
      <c r="VW409"/>
      <c r="VX409"/>
      <c r="VY409"/>
      <c r="VZ409"/>
      <c r="WA409"/>
      <c r="WB409"/>
      <c r="WC409"/>
      <c r="WD409"/>
      <c r="WE409"/>
      <c r="WF409"/>
      <c r="WG409"/>
      <c r="WH409"/>
      <c r="WI409"/>
      <c r="WJ409"/>
      <c r="WK409"/>
      <c r="WL409"/>
      <c r="WM409"/>
      <c r="WN409"/>
      <c r="WO409"/>
      <c r="WP409"/>
      <c r="WQ409"/>
      <c r="WR409"/>
      <c r="WS409"/>
      <c r="WT409"/>
      <c r="WU409"/>
      <c r="WV409"/>
      <c r="WW409"/>
      <c r="WX409"/>
      <c r="WY409"/>
      <c r="WZ409"/>
      <c r="XA409"/>
      <c r="XB409"/>
      <c r="XC409"/>
      <c r="XD409"/>
      <c r="XE409"/>
      <c r="XF409"/>
      <c r="XG409"/>
      <c r="XH409"/>
      <c r="XI409"/>
      <c r="XJ409"/>
      <c r="XK409"/>
      <c r="XL409"/>
      <c r="XM409"/>
      <c r="XN409"/>
      <c r="XO409"/>
      <c r="XP409"/>
      <c r="XQ409"/>
      <c r="XR409"/>
      <c r="XS409"/>
      <c r="XT409"/>
      <c r="XU409"/>
      <c r="XV409"/>
      <c r="XW409"/>
      <c r="XX409"/>
      <c r="XY409"/>
      <c r="XZ409"/>
      <c r="YA409"/>
      <c r="YB409"/>
      <c r="YC409"/>
      <c r="YD409"/>
      <c r="YE409"/>
      <c r="YF409"/>
      <c r="YG409"/>
      <c r="YH409"/>
      <c r="YI409"/>
      <c r="YJ409"/>
      <c r="YK409"/>
      <c r="YL409"/>
      <c r="YM409"/>
      <c r="YN409"/>
      <c r="YO409"/>
      <c r="YP409"/>
      <c r="YQ409"/>
      <c r="YR409"/>
      <c r="YS409"/>
      <c r="YT409"/>
      <c r="YU409"/>
      <c r="YV409"/>
      <c r="YW409"/>
      <c r="YX409"/>
      <c r="YY409"/>
      <c r="YZ409"/>
      <c r="ZA409"/>
      <c r="ZB409"/>
      <c r="ZC409"/>
      <c r="ZD409"/>
      <c r="ZE409"/>
      <c r="ZF409"/>
      <c r="ZG409"/>
      <c r="ZH409"/>
      <c r="ZI409"/>
      <c r="ZJ409"/>
      <c r="ZK409"/>
      <c r="ZL409"/>
      <c r="ZM409"/>
      <c r="ZN409"/>
      <c r="ZO409"/>
      <c r="ZP409"/>
      <c r="ZQ409"/>
      <c r="ZR409"/>
      <c r="ZS409"/>
      <c r="ZT409"/>
      <c r="ZU409"/>
      <c r="ZV409"/>
      <c r="ZW409"/>
      <c r="ZX409"/>
      <c r="ZY409"/>
      <c r="ZZ409" s="52"/>
      <c r="AAA409" s="192"/>
      <c r="AAD409" s="90"/>
      <c r="AAE409" s="519">
        <f t="shared" si="337"/>
        <v>1</v>
      </c>
      <c r="AAF409" s="190" t="s">
        <v>52</v>
      </c>
      <c r="AAG409" s="71"/>
      <c r="AAH409" s="71"/>
      <c r="AAI409" s="71"/>
      <c r="AAJ409" s="56"/>
      <c r="AAK409" s="254" t="str">
        <f>S.Staff.Lead&amp;":"</f>
        <v>AndreaRW:</v>
      </c>
      <c r="AAL409" s="90"/>
    </row>
    <row r="410" spans="1:715" s="23" customFormat="1" ht="15" customHeight="1" outlineLevel="1">
      <c r="A410" s="171"/>
      <c r="B410" s="441" t="str">
        <f>AAK410</f>
        <v>* asks Carol to schedule future meetings:</v>
      </c>
      <c r="C410" s="364" t="s">
        <v>0</v>
      </c>
      <c r="D410" s="52"/>
      <c r="E410" s="52"/>
      <c r="F410" s="52"/>
      <c r="G410" s="699"/>
      <c r="H410" s="343">
        <f t="shared" ref="H410:H412" si="338">AAH410</f>
        <v>41533</v>
      </c>
      <c r="I410" s="244"/>
      <c r="J410" s="194"/>
      <c r="K410" s="49"/>
      <c r="L410" s="49"/>
      <c r="M410" s="49"/>
      <c r="N410" s="49"/>
      <c r="O410" s="49"/>
      <c r="P410" s="49"/>
      <c r="Q410" s="49"/>
      <c r="R410" s="49"/>
      <c r="S410" s="49"/>
      <c r="T410" s="49"/>
      <c r="U410" s="49"/>
      <c r="V410" s="49"/>
      <c r="W410" s="49"/>
      <c r="X410" s="49"/>
      <c r="Y410" s="49"/>
      <c r="Z410" s="49"/>
      <c r="AA410" s="49"/>
      <c r="AB410" s="49"/>
      <c r="AC410" s="49"/>
      <c r="AD410" s="49"/>
      <c r="AE410" s="49"/>
      <c r="AF410" s="49"/>
      <c r="AG410" s="49"/>
      <c r="AH410" s="49"/>
      <c r="AI410" s="49"/>
      <c r="AJ410" s="49"/>
      <c r="AK410" s="49"/>
      <c r="AL410" s="49"/>
      <c r="AM410" s="49"/>
      <c r="AN410" s="49"/>
      <c r="AO410" s="49"/>
      <c r="AP410" s="49"/>
      <c r="AQ410" s="49"/>
      <c r="AR410" s="49"/>
      <c r="AS410" s="49"/>
      <c r="AT410" s="49"/>
      <c r="AU410" s="49"/>
      <c r="AV410" s="49"/>
      <c r="AW410" s="49"/>
      <c r="AX410" s="49"/>
      <c r="AY410" s="49"/>
      <c r="AZ410" s="49"/>
      <c r="BA410" s="49"/>
      <c r="BB410" s="49"/>
      <c r="BC410" s="49"/>
      <c r="BD410" s="49"/>
      <c r="BE410" s="49"/>
      <c r="BF410" s="49"/>
      <c r="BG410" s="49"/>
      <c r="BH410" s="49"/>
      <c r="BI410" s="49"/>
      <c r="BJ410" s="49"/>
      <c r="BK410" s="49"/>
      <c r="BL410" s="49"/>
      <c r="BM410" s="49"/>
      <c r="BN410" s="49"/>
      <c r="BO410" s="49"/>
      <c r="BP410" s="49"/>
      <c r="BQ410" s="49"/>
      <c r="BR410" s="49"/>
      <c r="BS410" s="49"/>
      <c r="BT410" s="49"/>
      <c r="BU410" s="49"/>
      <c r="BV410" s="49"/>
      <c r="BW410" s="49"/>
      <c r="BX410" s="49"/>
      <c r="BY410" s="49"/>
      <c r="BZ410" s="49"/>
      <c r="CA410" s="49"/>
      <c r="CB410" s="49"/>
      <c r="CC410" s="49"/>
      <c r="CD410" s="49"/>
      <c r="CE410" s="49"/>
      <c r="CF410" s="49"/>
      <c r="CG410" s="49"/>
      <c r="CH410" s="49"/>
      <c r="CI410" s="49"/>
      <c r="CJ410" s="49"/>
      <c r="CK410" s="49"/>
      <c r="CL410" s="49"/>
      <c r="CM410" s="49"/>
      <c r="CN410" s="49"/>
      <c r="CO410" s="49"/>
      <c r="CP410" s="49"/>
      <c r="CQ410" s="49"/>
      <c r="CR410" s="49"/>
      <c r="CS410" s="49"/>
      <c r="CT410" s="49"/>
      <c r="CU410" s="49"/>
      <c r="CV410" s="49"/>
      <c r="CW410" s="49"/>
      <c r="CX410" s="49"/>
      <c r="CY410" s="49"/>
      <c r="CZ410" s="49"/>
      <c r="DA410" s="49"/>
      <c r="DB410" s="49"/>
      <c r="DC410" s="49"/>
      <c r="DD410" s="49"/>
      <c r="DE410" s="49"/>
      <c r="DF410" s="49"/>
      <c r="DG410" s="49"/>
      <c r="DH410" s="49"/>
      <c r="DI410" s="49"/>
      <c r="DJ410" s="49"/>
      <c r="DK410" s="49"/>
      <c r="DL410" s="49"/>
      <c r="DM410" s="49"/>
      <c r="DN410" s="49"/>
      <c r="DO410" s="49"/>
      <c r="DP410" s="49"/>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c r="EX410"/>
      <c r="EY410"/>
      <c r="EZ410"/>
      <c r="FA410"/>
      <c r="FB410"/>
      <c r="FC410"/>
      <c r="FD410"/>
      <c r="FE410"/>
      <c r="FF410"/>
      <c r="FG410"/>
      <c r="FH410"/>
      <c r="FI410"/>
      <c r="FJ410"/>
      <c r="FK410"/>
      <c r="FL410"/>
      <c r="FM410"/>
      <c r="FN410"/>
      <c r="FO410"/>
      <c r="FP410"/>
      <c r="FQ410"/>
      <c r="FR410"/>
      <c r="FS410"/>
      <c r="FT410"/>
      <c r="FU410"/>
      <c r="FV410"/>
      <c r="FW410"/>
      <c r="FX410"/>
      <c r="FY410"/>
      <c r="FZ410"/>
      <c r="GA410"/>
      <c r="GB410"/>
      <c r="GC410"/>
      <c r="GD410"/>
      <c r="GE410"/>
      <c r="GF410"/>
      <c r="GG410"/>
      <c r="GH410"/>
      <c r="GI410"/>
      <c r="GJ410"/>
      <c r="GK410"/>
      <c r="GL410"/>
      <c r="GM410"/>
      <c r="GN410"/>
      <c r="GO410"/>
      <c r="GP410"/>
      <c r="GQ410"/>
      <c r="GR410"/>
      <c r="GS410"/>
      <c r="GT410"/>
      <c r="GU410"/>
      <c r="GV410"/>
      <c r="GW410"/>
      <c r="GX410"/>
      <c r="GY410"/>
      <c r="GZ410"/>
      <c r="HA410"/>
      <c r="HB410"/>
      <c r="HC410"/>
      <c r="HD410"/>
      <c r="HE410"/>
      <c r="HF410"/>
      <c r="HG410"/>
      <c r="HH410"/>
      <c r="HI410"/>
      <c r="HJ410"/>
      <c r="HK410"/>
      <c r="HL410"/>
      <c r="HM410"/>
      <c r="HN410"/>
      <c r="HO410"/>
      <c r="HP410"/>
      <c r="HQ410"/>
      <c r="HR410"/>
      <c r="HS410"/>
      <c r="HT410"/>
      <c r="HU410"/>
      <c r="HV410"/>
      <c r="HW410"/>
      <c r="HX410"/>
      <c r="HY410"/>
      <c r="HZ410"/>
      <c r="IA410"/>
      <c r="IB410"/>
      <c r="IC410"/>
      <c r="ID410"/>
      <c r="IE410"/>
      <c r="IF410"/>
      <c r="IG410"/>
      <c r="IH410"/>
      <c r="II410"/>
      <c r="IJ410"/>
      <c r="IK410"/>
      <c r="IL410"/>
      <c r="IM410"/>
      <c r="IN410"/>
      <c r="IO410"/>
      <c r="IP410"/>
      <c r="IQ410"/>
      <c r="IR410"/>
      <c r="IS410"/>
      <c r="IT410"/>
      <c r="IU410"/>
      <c r="IV410"/>
      <c r="IW410"/>
      <c r="IX410"/>
      <c r="IY410"/>
      <c r="IZ410"/>
      <c r="JA410"/>
      <c r="JB410"/>
      <c r="JC410"/>
      <c r="JD410"/>
      <c r="JE410"/>
      <c r="JF410"/>
      <c r="JG410"/>
      <c r="JH410"/>
      <c r="JI410"/>
      <c r="JJ410"/>
      <c r="JK410"/>
      <c r="JL410"/>
      <c r="JM410"/>
      <c r="JN410"/>
      <c r="JO410"/>
      <c r="JP410"/>
      <c r="JQ410"/>
      <c r="JR410"/>
      <c r="JS410"/>
      <c r="JT410"/>
      <c r="JU410"/>
      <c r="JV410"/>
      <c r="JW410"/>
      <c r="JX410"/>
      <c r="JY410"/>
      <c r="JZ410"/>
      <c r="KA410"/>
      <c r="KB410"/>
      <c r="KC410"/>
      <c r="KD410"/>
      <c r="KE410"/>
      <c r="KF410"/>
      <c r="KG410"/>
      <c r="KH410"/>
      <c r="KI410"/>
      <c r="KJ410"/>
      <c r="KK410"/>
      <c r="KL410"/>
      <c r="KM410"/>
      <c r="KN410"/>
      <c r="KO410"/>
      <c r="KP410"/>
      <c r="KQ410"/>
      <c r="KR410"/>
      <c r="KS410"/>
      <c r="KT410"/>
      <c r="KU410"/>
      <c r="KV410"/>
      <c r="KW410"/>
      <c r="KX410"/>
      <c r="KY410"/>
      <c r="KZ410"/>
      <c r="LA410"/>
      <c r="LB410"/>
      <c r="LC410"/>
      <c r="LD410"/>
      <c r="LE410"/>
      <c r="LF410"/>
      <c r="LG410"/>
      <c r="LH410"/>
      <c r="LI410"/>
      <c r="LJ410"/>
      <c r="LK410"/>
      <c r="LL410"/>
      <c r="LM410"/>
      <c r="LN410"/>
      <c r="LO410"/>
      <c r="LP410"/>
      <c r="LQ410"/>
      <c r="LR410"/>
      <c r="LS410"/>
      <c r="LT410"/>
      <c r="LU410"/>
      <c r="LV410"/>
      <c r="LW410"/>
      <c r="LX410"/>
      <c r="LY410"/>
      <c r="LZ410"/>
      <c r="MA410"/>
      <c r="MB410"/>
      <c r="MC410"/>
      <c r="MD410"/>
      <c r="ME410"/>
      <c r="MF410"/>
      <c r="MG410"/>
      <c r="MH410"/>
      <c r="MI410"/>
      <c r="MJ410"/>
      <c r="MK410"/>
      <c r="ML410"/>
      <c r="MM410"/>
      <c r="MN410"/>
      <c r="MO410"/>
      <c r="MP410"/>
      <c r="MQ410"/>
      <c r="MR410"/>
      <c r="MS410"/>
      <c r="MT410"/>
      <c r="MU410"/>
      <c r="MV410"/>
      <c r="MW410"/>
      <c r="MX410"/>
      <c r="MY410"/>
      <c r="MZ410"/>
      <c r="NA410"/>
      <c r="NB410"/>
      <c r="NC410"/>
      <c r="ND410"/>
      <c r="NE410"/>
      <c r="NF410"/>
      <c r="NG410"/>
      <c r="NH410"/>
      <c r="NI410"/>
      <c r="NJ410"/>
      <c r="NK410"/>
      <c r="NL410"/>
      <c r="NM410"/>
      <c r="NN410"/>
      <c r="NO410"/>
      <c r="NP410"/>
      <c r="NQ410"/>
      <c r="NR410"/>
      <c r="NS410"/>
      <c r="NT410"/>
      <c r="NU410"/>
      <c r="NV410"/>
      <c r="NW410"/>
      <c r="NX410"/>
      <c r="NY410"/>
      <c r="NZ410"/>
      <c r="OA410"/>
      <c r="OB410"/>
      <c r="OC410"/>
      <c r="OD410"/>
      <c r="OE410"/>
      <c r="OF410"/>
      <c r="OG410"/>
      <c r="OH410"/>
      <c r="OI410"/>
      <c r="OJ410"/>
      <c r="OK410"/>
      <c r="OL410"/>
      <c r="OM410"/>
      <c r="ON410"/>
      <c r="OO410"/>
      <c r="OP410"/>
      <c r="OQ410"/>
      <c r="OR410"/>
      <c r="OS410"/>
      <c r="OT410"/>
      <c r="OU410"/>
      <c r="OV410"/>
      <c r="OW410"/>
      <c r="OX410"/>
      <c r="OY410"/>
      <c r="OZ410"/>
      <c r="PA410"/>
      <c r="PB410"/>
      <c r="PC410"/>
      <c r="PD410"/>
      <c r="PE410"/>
      <c r="PF410"/>
      <c r="PG410"/>
      <c r="PH410"/>
      <c r="PI410"/>
      <c r="PJ410"/>
      <c r="PK410"/>
      <c r="PL410"/>
      <c r="PM410"/>
      <c r="PN410"/>
      <c r="PO410"/>
      <c r="PP410"/>
      <c r="PQ410"/>
      <c r="PR410"/>
      <c r="PS410"/>
      <c r="PT410"/>
      <c r="PU410"/>
      <c r="PV410"/>
      <c r="PW410"/>
      <c r="PX410"/>
      <c r="PY410"/>
      <c r="PZ410"/>
      <c r="QA410"/>
      <c r="QB410"/>
      <c r="QC410"/>
      <c r="QD410"/>
      <c r="QE410"/>
      <c r="QF410"/>
      <c r="QG410"/>
      <c r="QH410"/>
      <c r="QI410"/>
      <c r="QJ410"/>
      <c r="QK410"/>
      <c r="QL410"/>
      <c r="QM410"/>
      <c r="QN410"/>
      <c r="QO410"/>
      <c r="QP410"/>
      <c r="QQ410"/>
      <c r="QR410"/>
      <c r="QS410"/>
      <c r="QT410"/>
      <c r="QU410"/>
      <c r="QV410"/>
      <c r="QW410"/>
      <c r="QX410"/>
      <c r="QY410"/>
      <c r="QZ410"/>
      <c r="RA410"/>
      <c r="RB410"/>
      <c r="RC410"/>
      <c r="RD410"/>
      <c r="RE410"/>
      <c r="RF410"/>
      <c r="RG410"/>
      <c r="RH410"/>
      <c r="RI410"/>
      <c r="RJ410"/>
      <c r="RK410"/>
      <c r="RL410"/>
      <c r="RM410"/>
      <c r="RN410"/>
      <c r="RO410"/>
      <c r="RP410"/>
      <c r="RQ410"/>
      <c r="RR410"/>
      <c r="RS410"/>
      <c r="RT410"/>
      <c r="RU410"/>
      <c r="RV410"/>
      <c r="RW410"/>
      <c r="RX410"/>
      <c r="RY410"/>
      <c r="RZ410"/>
      <c r="SA410"/>
      <c r="SB410"/>
      <c r="SC410"/>
      <c r="SD410"/>
      <c r="SE410"/>
      <c r="SF410"/>
      <c r="SG410"/>
      <c r="SH410"/>
      <c r="SI410"/>
      <c r="SJ410"/>
      <c r="SK410"/>
      <c r="SL410"/>
      <c r="SM410"/>
      <c r="SN410"/>
      <c r="SO410"/>
      <c r="SP410"/>
      <c r="SQ410"/>
      <c r="SR410"/>
      <c r="SS410"/>
      <c r="ST410"/>
      <c r="SU410"/>
      <c r="SV410"/>
      <c r="SW410"/>
      <c r="SX410"/>
      <c r="SY410"/>
      <c r="SZ410"/>
      <c r="TA410"/>
      <c r="TB410"/>
      <c r="TC410"/>
      <c r="TD410"/>
      <c r="TE410"/>
      <c r="TF410"/>
      <c r="TG410"/>
      <c r="TH410"/>
      <c r="TI410"/>
      <c r="TJ410"/>
      <c r="TK410"/>
      <c r="TL410"/>
      <c r="TM410"/>
      <c r="TN410"/>
      <c r="TO410"/>
      <c r="TP410"/>
      <c r="TQ410"/>
      <c r="TR410"/>
      <c r="TS410"/>
      <c r="TT410"/>
      <c r="TU410"/>
      <c r="TV410"/>
      <c r="TW410"/>
      <c r="TX410"/>
      <c r="TY410"/>
      <c r="TZ410"/>
      <c r="UA410"/>
      <c r="UB410"/>
      <c r="UC410"/>
      <c r="UD410"/>
      <c r="UE410"/>
      <c r="UF410"/>
      <c r="UG410"/>
      <c r="UH410"/>
      <c r="UI410"/>
      <c r="UJ410"/>
      <c r="UK410"/>
      <c r="UL410"/>
      <c r="UM410"/>
      <c r="UN410"/>
      <c r="UO410"/>
      <c r="UP410"/>
      <c r="UQ410"/>
      <c r="UR410"/>
      <c r="US410"/>
      <c r="UT410"/>
      <c r="UU410"/>
      <c r="UV410"/>
      <c r="UW410"/>
      <c r="UX410"/>
      <c r="UY410"/>
      <c r="UZ410"/>
      <c r="VA410"/>
      <c r="VB410"/>
      <c r="VC410"/>
      <c r="VD410"/>
      <c r="VE410"/>
      <c r="VF410"/>
      <c r="VG410"/>
      <c r="VH410"/>
      <c r="VI410"/>
      <c r="VJ410"/>
      <c r="VK410"/>
      <c r="VL410"/>
      <c r="VM410"/>
      <c r="VN410"/>
      <c r="VO410"/>
      <c r="VP410"/>
      <c r="VQ410"/>
      <c r="VR410"/>
      <c r="VS410"/>
      <c r="VT410"/>
      <c r="VU410"/>
      <c r="VV410"/>
      <c r="VW410"/>
      <c r="VX410"/>
      <c r="VY410"/>
      <c r="VZ410"/>
      <c r="WA410"/>
      <c r="WB410"/>
      <c r="WC410"/>
      <c r="WD410"/>
      <c r="WE410"/>
      <c r="WF410"/>
      <c r="WG410"/>
      <c r="WH410"/>
      <c r="WI410"/>
      <c r="WJ410"/>
      <c r="WK410"/>
      <c r="WL410"/>
      <c r="WM410"/>
      <c r="WN410"/>
      <c r="WO410"/>
      <c r="WP410"/>
      <c r="WQ410"/>
      <c r="WR410"/>
      <c r="WS410"/>
      <c r="WT410"/>
      <c r="WU410"/>
      <c r="WV410"/>
      <c r="WW410"/>
      <c r="WX410"/>
      <c r="WY410"/>
      <c r="WZ410"/>
      <c r="XA410"/>
      <c r="XB410"/>
      <c r="XC410"/>
      <c r="XD410"/>
      <c r="XE410"/>
      <c r="XF410"/>
      <c r="XG410"/>
      <c r="XH410"/>
      <c r="XI410"/>
      <c r="XJ410"/>
      <c r="XK410"/>
      <c r="XL410"/>
      <c r="XM410"/>
      <c r="XN410"/>
      <c r="XO410"/>
      <c r="XP410"/>
      <c r="XQ410"/>
      <c r="XR410"/>
      <c r="XS410"/>
      <c r="XT410"/>
      <c r="XU410"/>
      <c r="XV410"/>
      <c r="XW410"/>
      <c r="XX410"/>
      <c r="XY410"/>
      <c r="XZ410"/>
      <c r="YA410"/>
      <c r="YB410"/>
      <c r="YC410"/>
      <c r="YD410"/>
      <c r="YE410"/>
      <c r="YF410"/>
      <c r="YG410"/>
      <c r="YH410"/>
      <c r="YI410"/>
      <c r="YJ410"/>
      <c r="YK410"/>
      <c r="YL410"/>
      <c r="YM410"/>
      <c r="YN410"/>
      <c r="YO410"/>
      <c r="YP410"/>
      <c r="YQ410"/>
      <c r="YR410"/>
      <c r="YS410"/>
      <c r="YT410"/>
      <c r="YU410"/>
      <c r="YV410"/>
      <c r="YW410"/>
      <c r="YX410"/>
      <c r="YY410"/>
      <c r="YZ410"/>
      <c r="ZA410"/>
      <c r="ZB410"/>
      <c r="ZC410"/>
      <c r="ZD410"/>
      <c r="ZE410"/>
      <c r="ZF410"/>
      <c r="ZG410"/>
      <c r="ZH410"/>
      <c r="ZI410"/>
      <c r="ZJ410"/>
      <c r="ZK410"/>
      <c r="ZL410"/>
      <c r="ZM410"/>
      <c r="ZN410"/>
      <c r="ZO410"/>
      <c r="ZP410"/>
      <c r="ZQ410"/>
      <c r="ZR410"/>
      <c r="ZS410"/>
      <c r="ZT410"/>
      <c r="ZU410"/>
      <c r="ZV410"/>
      <c r="ZW410"/>
      <c r="ZX410"/>
      <c r="ZY410"/>
      <c r="ZZ410" s="52"/>
      <c r="AAA410" s="192" t="s">
        <v>0</v>
      </c>
      <c r="AAD410" s="90"/>
      <c r="AAE410" s="519">
        <f t="shared" si="337"/>
        <v>1</v>
      </c>
      <c r="AAF410" s="90"/>
      <c r="AAG410" s="71"/>
      <c r="AAH410" s="73">
        <f>IF(AAE410=0,,WORKDAY(S.Notice.DABriefing-59,-1,S.DDL_DEQClosed))</f>
        <v>41533</v>
      </c>
      <c r="AAI410" s="72"/>
      <c r="AAJ410" s="72"/>
      <c r="AAK410" s="254" t="str">
        <f>"* asks "&amp;S.Staff.AssistDA&amp;" to schedule future meetings:"</f>
        <v>* asks Carol to schedule future meetings:</v>
      </c>
      <c r="AAL410" s="90"/>
    </row>
    <row r="411" spans="1:715" s="23" customFormat="1" ht="15" customHeight="1" outlineLevel="1">
      <c r="A411" s="171"/>
      <c r="B411" s="667" t="str">
        <f>AAK411</f>
        <v>- DA briefing meeting with AndreaRW &amp; MargaretMGR</v>
      </c>
      <c r="C411" s="364" t="s">
        <v>0</v>
      </c>
      <c r="D411" s="902" t="s">
        <v>0</v>
      </c>
      <c r="E411" s="902"/>
      <c r="F411" s="902"/>
      <c r="G411" s="903"/>
      <c r="H411" s="351">
        <f t="shared" si="338"/>
        <v>41593</v>
      </c>
      <c r="I411" s="244" t="s">
        <v>0</v>
      </c>
      <c r="J411" s="194"/>
      <c r="K411" s="49"/>
      <c r="L411" s="49"/>
      <c r="M411" s="49"/>
      <c r="N411" s="49"/>
      <c r="O411" s="49"/>
      <c r="P411" s="49"/>
      <c r="Q411" s="49"/>
      <c r="R411" s="49"/>
      <c r="S411" s="49"/>
      <c r="T411" s="49"/>
      <c r="U411" s="49"/>
      <c r="V411" s="49"/>
      <c r="W411" s="49"/>
      <c r="X411" s="49"/>
      <c r="Y411" s="49"/>
      <c r="Z411" s="49"/>
      <c r="AA411" s="49"/>
      <c r="AB411" s="49"/>
      <c r="AC411" s="49"/>
      <c r="AD411" s="49"/>
      <c r="AE411" s="49"/>
      <c r="AF411" s="49"/>
      <c r="AG411" s="49"/>
      <c r="AH411" s="49"/>
      <c r="AI411" s="49"/>
      <c r="AJ411" s="49"/>
      <c r="AK411" s="49"/>
      <c r="AL411" s="49"/>
      <c r="AM411" s="49"/>
      <c r="AN411" s="49"/>
      <c r="AO411" s="49"/>
      <c r="AP411" s="49"/>
      <c r="AQ411" s="49"/>
      <c r="AR411" s="49"/>
      <c r="AS411" s="49"/>
      <c r="AT411" s="49"/>
      <c r="AU411" s="49"/>
      <c r="AV411" s="49"/>
      <c r="AW411" s="49"/>
      <c r="AX411" s="49"/>
      <c r="AY411" s="49"/>
      <c r="AZ411" s="49"/>
      <c r="BA411" s="49"/>
      <c r="BB411" s="49"/>
      <c r="BC411" s="49"/>
      <c r="BD411" s="49"/>
      <c r="BE411" s="49"/>
      <c r="BF411" s="49"/>
      <c r="BG411" s="49"/>
      <c r="BH411" s="49"/>
      <c r="BI411" s="49"/>
      <c r="BJ411" s="49"/>
      <c r="BK411" s="49"/>
      <c r="BL411" s="49"/>
      <c r="BM411" s="49"/>
      <c r="BN411" s="49"/>
      <c r="BO411" s="49"/>
      <c r="BP411" s="49"/>
      <c r="BQ411" s="49"/>
      <c r="BR411" s="49"/>
      <c r="BS411" s="49"/>
      <c r="BT411" s="49"/>
      <c r="BU411" s="49"/>
      <c r="BV411" s="49"/>
      <c r="BW411" s="49"/>
      <c r="BX411" s="49"/>
      <c r="BY411" s="49"/>
      <c r="BZ411" s="49"/>
      <c r="CA411" s="49"/>
      <c r="CB411" s="49"/>
      <c r="CC411" s="49"/>
      <c r="CD411" s="49"/>
      <c r="CE411" s="49"/>
      <c r="CF411" s="49"/>
      <c r="CG411" s="49"/>
      <c r="CH411" s="49"/>
      <c r="CI411" s="49"/>
      <c r="CJ411" s="49"/>
      <c r="CK411" s="49"/>
      <c r="CL411" s="49"/>
      <c r="CM411" s="49"/>
      <c r="CN411" s="49"/>
      <c r="CO411" s="49"/>
      <c r="CP411" s="49"/>
      <c r="CQ411" s="49"/>
      <c r="CR411" s="49"/>
      <c r="CS411" s="49"/>
      <c r="CT411" s="49"/>
      <c r="CU411" s="49"/>
      <c r="CV411" s="49"/>
      <c r="CW411" s="49"/>
      <c r="CX411" s="49"/>
      <c r="CY411" s="49"/>
      <c r="CZ411" s="49"/>
      <c r="DA411" s="49"/>
      <c r="DB411" s="49"/>
      <c r="DC411" s="49"/>
      <c r="DD411" s="49"/>
      <c r="DE411" s="49"/>
      <c r="DF411" s="49"/>
      <c r="DG411" s="49"/>
      <c r="DH411" s="49"/>
      <c r="DI411" s="49"/>
      <c r="DJ411" s="49"/>
      <c r="DK411" s="49"/>
      <c r="DL411" s="49"/>
      <c r="DM411" s="49"/>
      <c r="DN411" s="49"/>
      <c r="DO411" s="49"/>
      <c r="DP411" s="49"/>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c r="EX411"/>
      <c r="EY411"/>
      <c r="EZ411"/>
      <c r="FA411"/>
      <c r="FB411"/>
      <c r="FC411"/>
      <c r="FD411"/>
      <c r="FE411"/>
      <c r="FF411"/>
      <c r="FG411"/>
      <c r="FH411"/>
      <c r="FI411"/>
      <c r="FJ411"/>
      <c r="FK411"/>
      <c r="FL411"/>
      <c r="FM411"/>
      <c r="FN411"/>
      <c r="FO411"/>
      <c r="FP411"/>
      <c r="FQ411"/>
      <c r="FR411"/>
      <c r="FS411"/>
      <c r="FT411"/>
      <c r="FU411"/>
      <c r="FV411"/>
      <c r="FW411"/>
      <c r="FX411"/>
      <c r="FY411"/>
      <c r="FZ411"/>
      <c r="GA411"/>
      <c r="GB411"/>
      <c r="GC411"/>
      <c r="GD411"/>
      <c r="GE411"/>
      <c r="GF411"/>
      <c r="GG411"/>
      <c r="GH411"/>
      <c r="GI411"/>
      <c r="GJ411"/>
      <c r="GK411"/>
      <c r="GL411"/>
      <c r="GM411"/>
      <c r="GN411"/>
      <c r="GO411"/>
      <c r="GP411"/>
      <c r="GQ411"/>
      <c r="GR411"/>
      <c r="GS411"/>
      <c r="GT411"/>
      <c r="GU411"/>
      <c r="GV411"/>
      <c r="GW411"/>
      <c r="GX411"/>
      <c r="GY411"/>
      <c r="GZ411"/>
      <c r="HA411"/>
      <c r="HB411"/>
      <c r="HC411"/>
      <c r="HD411"/>
      <c r="HE411"/>
      <c r="HF411"/>
      <c r="HG411"/>
      <c r="HH411"/>
      <c r="HI411"/>
      <c r="HJ411"/>
      <c r="HK411"/>
      <c r="HL411"/>
      <c r="HM411"/>
      <c r="HN411"/>
      <c r="HO411"/>
      <c r="HP411"/>
      <c r="HQ411"/>
      <c r="HR411"/>
      <c r="HS411"/>
      <c r="HT411"/>
      <c r="HU411"/>
      <c r="HV411"/>
      <c r="HW411"/>
      <c r="HX411"/>
      <c r="HY411"/>
      <c r="HZ411"/>
      <c r="IA411"/>
      <c r="IB411"/>
      <c r="IC411"/>
      <c r="ID411"/>
      <c r="IE411"/>
      <c r="IF411"/>
      <c r="IG411"/>
      <c r="IH411"/>
      <c r="II411"/>
      <c r="IJ411"/>
      <c r="IK411"/>
      <c r="IL411"/>
      <c r="IM411"/>
      <c r="IN411"/>
      <c r="IO411"/>
      <c r="IP411"/>
      <c r="IQ411"/>
      <c r="IR411"/>
      <c r="IS411"/>
      <c r="IT411"/>
      <c r="IU411"/>
      <c r="IV411"/>
      <c r="IW411"/>
      <c r="IX411"/>
      <c r="IY411"/>
      <c r="IZ411"/>
      <c r="JA411"/>
      <c r="JB411"/>
      <c r="JC411"/>
      <c r="JD411"/>
      <c r="JE411"/>
      <c r="JF411"/>
      <c r="JG411"/>
      <c r="JH411"/>
      <c r="JI411"/>
      <c r="JJ411"/>
      <c r="JK411"/>
      <c r="JL411"/>
      <c r="JM411"/>
      <c r="JN411"/>
      <c r="JO411"/>
      <c r="JP411"/>
      <c r="JQ411"/>
      <c r="JR411"/>
      <c r="JS411"/>
      <c r="JT411"/>
      <c r="JU411"/>
      <c r="JV411"/>
      <c r="JW411"/>
      <c r="JX411"/>
      <c r="JY411"/>
      <c r="JZ411"/>
      <c r="KA411"/>
      <c r="KB411"/>
      <c r="KC411"/>
      <c r="KD411"/>
      <c r="KE411"/>
      <c r="KF411"/>
      <c r="KG411"/>
      <c r="KH411"/>
      <c r="KI411"/>
      <c r="KJ411"/>
      <c r="KK411"/>
      <c r="KL411"/>
      <c r="KM411"/>
      <c r="KN411"/>
      <c r="KO411"/>
      <c r="KP411"/>
      <c r="KQ411"/>
      <c r="KR411"/>
      <c r="KS411"/>
      <c r="KT411"/>
      <c r="KU411"/>
      <c r="KV411"/>
      <c r="KW411"/>
      <c r="KX411"/>
      <c r="KY411"/>
      <c r="KZ411"/>
      <c r="LA411"/>
      <c r="LB411"/>
      <c r="LC411"/>
      <c r="LD411"/>
      <c r="LE411"/>
      <c r="LF411"/>
      <c r="LG411"/>
      <c r="LH411"/>
      <c r="LI411"/>
      <c r="LJ411"/>
      <c r="LK411"/>
      <c r="LL411"/>
      <c r="LM411"/>
      <c r="LN411"/>
      <c r="LO411"/>
      <c r="LP411"/>
      <c r="LQ411"/>
      <c r="LR411"/>
      <c r="LS411"/>
      <c r="LT411"/>
      <c r="LU411"/>
      <c r="LV411"/>
      <c r="LW411"/>
      <c r="LX411"/>
      <c r="LY411"/>
      <c r="LZ411"/>
      <c r="MA411"/>
      <c r="MB411"/>
      <c r="MC411"/>
      <c r="MD411"/>
      <c r="ME411"/>
      <c r="MF411"/>
      <c r="MG411"/>
      <c r="MH411"/>
      <c r="MI411"/>
      <c r="MJ411"/>
      <c r="MK411"/>
      <c r="ML411"/>
      <c r="MM411"/>
      <c r="MN411"/>
      <c r="MO411"/>
      <c r="MP411"/>
      <c r="MQ411"/>
      <c r="MR411"/>
      <c r="MS411"/>
      <c r="MT411"/>
      <c r="MU411"/>
      <c r="MV411"/>
      <c r="MW411"/>
      <c r="MX411"/>
      <c r="MY411"/>
      <c r="MZ411"/>
      <c r="NA411"/>
      <c r="NB411"/>
      <c r="NC411"/>
      <c r="ND411"/>
      <c r="NE411"/>
      <c r="NF411"/>
      <c r="NG411"/>
      <c r="NH411"/>
      <c r="NI411"/>
      <c r="NJ411"/>
      <c r="NK411"/>
      <c r="NL411"/>
      <c r="NM411"/>
      <c r="NN411"/>
      <c r="NO411"/>
      <c r="NP411"/>
      <c r="NQ411"/>
      <c r="NR411"/>
      <c r="NS411"/>
      <c r="NT411"/>
      <c r="NU411"/>
      <c r="NV411"/>
      <c r="NW411"/>
      <c r="NX411"/>
      <c r="NY411"/>
      <c r="NZ411"/>
      <c r="OA411"/>
      <c r="OB411"/>
      <c r="OC411"/>
      <c r="OD411"/>
      <c r="OE411"/>
      <c r="OF411"/>
      <c r="OG411"/>
      <c r="OH411"/>
      <c r="OI411"/>
      <c r="OJ411"/>
      <c r="OK411"/>
      <c r="OL411"/>
      <c r="OM411"/>
      <c r="ON411"/>
      <c r="OO411"/>
      <c r="OP411"/>
      <c r="OQ411"/>
      <c r="OR411"/>
      <c r="OS411"/>
      <c r="OT411"/>
      <c r="OU411"/>
      <c r="OV411"/>
      <c r="OW411"/>
      <c r="OX411"/>
      <c r="OY411"/>
      <c r="OZ411"/>
      <c r="PA411"/>
      <c r="PB411"/>
      <c r="PC411"/>
      <c r="PD411"/>
      <c r="PE411"/>
      <c r="PF411"/>
      <c r="PG411"/>
      <c r="PH411"/>
      <c r="PI411"/>
      <c r="PJ411"/>
      <c r="PK411"/>
      <c r="PL411"/>
      <c r="PM411"/>
      <c r="PN411"/>
      <c r="PO411"/>
      <c r="PP411"/>
      <c r="PQ411"/>
      <c r="PR411"/>
      <c r="PS411"/>
      <c r="PT411"/>
      <c r="PU411"/>
      <c r="PV411"/>
      <c r="PW411"/>
      <c r="PX411"/>
      <c r="PY411"/>
      <c r="PZ411"/>
      <c r="QA411"/>
      <c r="QB411"/>
      <c r="QC411"/>
      <c r="QD411"/>
      <c r="QE411"/>
      <c r="QF411"/>
      <c r="QG411"/>
      <c r="QH411"/>
      <c r="QI411"/>
      <c r="QJ411"/>
      <c r="QK411"/>
      <c r="QL411"/>
      <c r="QM411"/>
      <c r="QN411"/>
      <c r="QO411"/>
      <c r="QP411"/>
      <c r="QQ411"/>
      <c r="QR411"/>
      <c r="QS411"/>
      <c r="QT411"/>
      <c r="QU411"/>
      <c r="QV411"/>
      <c r="QW411"/>
      <c r="QX411"/>
      <c r="QY411"/>
      <c r="QZ411"/>
      <c r="RA411"/>
      <c r="RB411"/>
      <c r="RC411"/>
      <c r="RD411"/>
      <c r="RE411"/>
      <c r="RF411"/>
      <c r="RG411"/>
      <c r="RH411"/>
      <c r="RI411"/>
      <c r="RJ411"/>
      <c r="RK411"/>
      <c r="RL411"/>
      <c r="RM411"/>
      <c r="RN411"/>
      <c r="RO411"/>
      <c r="RP411"/>
      <c r="RQ411"/>
      <c r="RR411"/>
      <c r="RS411"/>
      <c r="RT411"/>
      <c r="RU411"/>
      <c r="RV411"/>
      <c r="RW411"/>
      <c r="RX411"/>
      <c r="RY411"/>
      <c r="RZ411"/>
      <c r="SA411"/>
      <c r="SB411"/>
      <c r="SC411"/>
      <c r="SD411"/>
      <c r="SE411"/>
      <c r="SF411"/>
      <c r="SG411"/>
      <c r="SH411"/>
      <c r="SI411"/>
      <c r="SJ411"/>
      <c r="SK411"/>
      <c r="SL411"/>
      <c r="SM411"/>
      <c r="SN411"/>
      <c r="SO411"/>
      <c r="SP411"/>
      <c r="SQ411"/>
      <c r="SR411"/>
      <c r="SS411"/>
      <c r="ST411"/>
      <c r="SU411"/>
      <c r="SV411"/>
      <c r="SW411"/>
      <c r="SX411"/>
      <c r="SY411"/>
      <c r="SZ411"/>
      <c r="TA411"/>
      <c r="TB411"/>
      <c r="TC411"/>
      <c r="TD411"/>
      <c r="TE411"/>
      <c r="TF411"/>
      <c r="TG411"/>
      <c r="TH411"/>
      <c r="TI411"/>
      <c r="TJ411"/>
      <c r="TK411"/>
      <c r="TL411"/>
      <c r="TM411"/>
      <c r="TN411"/>
      <c r="TO411"/>
      <c r="TP411"/>
      <c r="TQ411"/>
      <c r="TR411"/>
      <c r="TS411"/>
      <c r="TT411"/>
      <c r="TU411"/>
      <c r="TV411"/>
      <c r="TW411"/>
      <c r="TX411"/>
      <c r="TY411"/>
      <c r="TZ411"/>
      <c r="UA411"/>
      <c r="UB411"/>
      <c r="UC411"/>
      <c r="UD411"/>
      <c r="UE411"/>
      <c r="UF411"/>
      <c r="UG411"/>
      <c r="UH411"/>
      <c r="UI411"/>
      <c r="UJ411"/>
      <c r="UK411"/>
      <c r="UL411"/>
      <c r="UM411"/>
      <c r="UN411"/>
      <c r="UO411"/>
      <c r="UP411"/>
      <c r="UQ411"/>
      <c r="UR411"/>
      <c r="US411"/>
      <c r="UT411"/>
      <c r="UU411"/>
      <c r="UV411"/>
      <c r="UW411"/>
      <c r="UX411"/>
      <c r="UY411"/>
      <c r="UZ411"/>
      <c r="VA411"/>
      <c r="VB411"/>
      <c r="VC411"/>
      <c r="VD411"/>
      <c r="VE411"/>
      <c r="VF411"/>
      <c r="VG411"/>
      <c r="VH411"/>
      <c r="VI411"/>
      <c r="VJ411"/>
      <c r="VK411"/>
      <c r="VL411"/>
      <c r="VM411"/>
      <c r="VN411"/>
      <c r="VO411"/>
      <c r="VP411"/>
      <c r="VQ411"/>
      <c r="VR411"/>
      <c r="VS411"/>
      <c r="VT411"/>
      <c r="VU411"/>
      <c r="VV411"/>
      <c r="VW411"/>
      <c r="VX411"/>
      <c r="VY411"/>
      <c r="VZ411"/>
      <c r="WA411"/>
      <c r="WB411"/>
      <c r="WC411"/>
      <c r="WD411"/>
      <c r="WE411"/>
      <c r="WF411"/>
      <c r="WG411"/>
      <c r="WH411"/>
      <c r="WI411"/>
      <c r="WJ411"/>
      <c r="WK411"/>
      <c r="WL411"/>
      <c r="WM411"/>
      <c r="WN411"/>
      <c r="WO411"/>
      <c r="WP411"/>
      <c r="WQ411"/>
      <c r="WR411"/>
      <c r="WS411"/>
      <c r="WT411"/>
      <c r="WU411"/>
      <c r="WV411"/>
      <c r="WW411"/>
      <c r="WX411"/>
      <c r="WY411"/>
      <c r="WZ411"/>
      <c r="XA411"/>
      <c r="XB411"/>
      <c r="XC411"/>
      <c r="XD411"/>
      <c r="XE411"/>
      <c r="XF411"/>
      <c r="XG411"/>
      <c r="XH411"/>
      <c r="XI411"/>
      <c r="XJ411"/>
      <c r="XK411"/>
      <c r="XL411"/>
      <c r="XM411"/>
      <c r="XN411"/>
      <c r="XO411"/>
      <c r="XP411"/>
      <c r="XQ411"/>
      <c r="XR411"/>
      <c r="XS411"/>
      <c r="XT411"/>
      <c r="XU411"/>
      <c r="XV411"/>
      <c r="XW411"/>
      <c r="XX411"/>
      <c r="XY411"/>
      <c r="XZ411"/>
      <c r="YA411"/>
      <c r="YB411"/>
      <c r="YC411"/>
      <c r="YD411"/>
      <c r="YE411"/>
      <c r="YF411"/>
      <c r="YG411"/>
      <c r="YH411"/>
      <c r="YI411"/>
      <c r="YJ411"/>
      <c r="YK411"/>
      <c r="YL411"/>
      <c r="YM411"/>
      <c r="YN411"/>
      <c r="YO411"/>
      <c r="YP411"/>
      <c r="YQ411"/>
      <c r="YR411"/>
      <c r="YS411"/>
      <c r="YT411"/>
      <c r="YU411"/>
      <c r="YV411"/>
      <c r="YW411"/>
      <c r="YX411"/>
      <c r="YY411"/>
      <c r="YZ411"/>
      <c r="ZA411"/>
      <c r="ZB411"/>
      <c r="ZC411"/>
      <c r="ZD411"/>
      <c r="ZE411"/>
      <c r="ZF411"/>
      <c r="ZG411"/>
      <c r="ZH411"/>
      <c r="ZI411"/>
      <c r="ZJ411"/>
      <c r="ZK411"/>
      <c r="ZL411"/>
      <c r="ZM411"/>
      <c r="ZN411"/>
      <c r="ZO411"/>
      <c r="ZP411"/>
      <c r="ZQ411"/>
      <c r="ZR411"/>
      <c r="ZS411"/>
      <c r="ZT411"/>
      <c r="ZU411"/>
      <c r="ZV411"/>
      <c r="ZW411"/>
      <c r="ZX411"/>
      <c r="ZY411"/>
      <c r="ZZ411" s="52"/>
      <c r="AAA411" s="192" t="s">
        <v>0</v>
      </c>
      <c r="AAD411" s="90"/>
      <c r="AAE411" s="519">
        <f t="shared" si="337"/>
        <v>1</v>
      </c>
      <c r="AAF411" s="90"/>
      <c r="AAG411" s="71"/>
      <c r="AAH411" s="73">
        <f>IF(AAE411=0,,S.Notice.DABriefing)</f>
        <v>41593</v>
      </c>
      <c r="AAI411" s="72"/>
      <c r="AAJ411" s="72"/>
      <c r="AAK411" s="254" t="str">
        <f>"- DA briefing meeting with "&amp;S.Staff.Lead&amp;" &amp; "&amp;S.Staff.Mgr</f>
        <v>- DA briefing meeting with AndreaRW &amp; MargaretMGR</v>
      </c>
      <c r="AAL411" s="90"/>
    </row>
    <row r="412" spans="1:715" s="23" customFormat="1" ht="15" customHeight="1" outlineLevel="1">
      <c r="A412" s="171"/>
      <c r="B412" s="668" t="s">
        <v>330</v>
      </c>
      <c r="C412" s="364" t="s">
        <v>0</v>
      </c>
      <c r="D412" s="383"/>
      <c r="E412" s="342">
        <f>NETWORKDAYS(G412,H412,S.DDL_DEQClosed)</f>
        <v>8</v>
      </c>
      <c r="F412" s="457">
        <f t="shared" ref="F412" ca="1" si="339">IF(YEAR(H412)&gt;2000,NETWORKDAYS(TODAY(),H412,S.DDL_DEQClosed),0)</f>
        <v>24</v>
      </c>
      <c r="G412" s="351">
        <f t="shared" ref="G412" si="340">AAG412</f>
        <v>41596</v>
      </c>
      <c r="H412" s="351">
        <f t="shared" si="338"/>
        <v>41605</v>
      </c>
      <c r="I412" s="244" t="s">
        <v>0</v>
      </c>
      <c r="J412" s="194"/>
      <c r="K412" s="49"/>
      <c r="L412" s="49"/>
      <c r="M412" s="49"/>
      <c r="N412" s="49"/>
      <c r="O412" s="49"/>
      <c r="P412" s="49"/>
      <c r="Q412" s="49"/>
      <c r="R412" s="49"/>
      <c r="S412" s="49"/>
      <c r="T412" s="49"/>
      <c r="U412" s="49"/>
      <c r="V412" s="49"/>
      <c r="W412" s="49"/>
      <c r="X412" s="49"/>
      <c r="Y412" s="49"/>
      <c r="Z412" s="49"/>
      <c r="AA412" s="49"/>
      <c r="AB412" s="49"/>
      <c r="AC412" s="49"/>
      <c r="AD412" s="49"/>
      <c r="AE412" s="49"/>
      <c r="AF412" s="49"/>
      <c r="AG412" s="49"/>
      <c r="AH412" s="49"/>
      <c r="AI412" s="49"/>
      <c r="AJ412" s="49"/>
      <c r="AK412" s="49"/>
      <c r="AL412" s="49"/>
      <c r="AM412" s="49"/>
      <c r="AN412" s="49"/>
      <c r="AO412" s="49"/>
      <c r="AP412" s="49"/>
      <c r="AQ412" s="49"/>
      <c r="AR412" s="49"/>
      <c r="AS412" s="49"/>
      <c r="AT412" s="49"/>
      <c r="AU412" s="49"/>
      <c r="AV412" s="49"/>
      <c r="AW412" s="49"/>
      <c r="AX412" s="49"/>
      <c r="AY412" s="49"/>
      <c r="AZ412" s="49"/>
      <c r="BA412" s="49"/>
      <c r="BB412" s="49"/>
      <c r="BC412" s="49"/>
      <c r="BD412" s="49"/>
      <c r="BE412" s="49"/>
      <c r="BF412" s="49"/>
      <c r="BG412" s="49"/>
      <c r="BH412" s="49"/>
      <c r="BI412" s="49"/>
      <c r="BJ412" s="49"/>
      <c r="BK412" s="49"/>
      <c r="BL412" s="49"/>
      <c r="BM412" s="49"/>
      <c r="BN412" s="49"/>
      <c r="BO412" s="49"/>
      <c r="BP412" s="49"/>
      <c r="BQ412" s="49"/>
      <c r="BR412" s="49"/>
      <c r="BS412" s="49"/>
      <c r="BT412" s="49"/>
      <c r="BU412" s="49"/>
      <c r="BV412" s="49"/>
      <c r="BW412" s="49"/>
      <c r="BX412" s="49"/>
      <c r="BY412" s="49"/>
      <c r="BZ412" s="49"/>
      <c r="CA412" s="49"/>
      <c r="CB412" s="49"/>
      <c r="CC412" s="49"/>
      <c r="CD412" s="49"/>
      <c r="CE412" s="49"/>
      <c r="CF412" s="49"/>
      <c r="CG412" s="49"/>
      <c r="CH412" s="49"/>
      <c r="CI412" s="49"/>
      <c r="CJ412" s="49"/>
      <c r="CK412" s="49"/>
      <c r="CL412" s="49"/>
      <c r="CM412" s="49"/>
      <c r="CN412" s="49"/>
      <c r="CO412" s="49"/>
      <c r="CP412" s="49"/>
      <c r="CQ412" s="49"/>
      <c r="CR412" s="49"/>
      <c r="CS412" s="49"/>
      <c r="CT412" s="49"/>
      <c r="CU412" s="49"/>
      <c r="CV412" s="49"/>
      <c r="CW412" s="49"/>
      <c r="CX412" s="49"/>
      <c r="CY412" s="49"/>
      <c r="CZ412" s="49"/>
      <c r="DA412" s="49"/>
      <c r="DB412" s="49"/>
      <c r="DC412" s="49"/>
      <c r="DD412" s="49"/>
      <c r="DE412" s="49"/>
      <c r="DF412" s="49"/>
      <c r="DG412" s="49"/>
      <c r="DH412" s="49"/>
      <c r="DI412" s="49"/>
      <c r="DJ412" s="49"/>
      <c r="DK412" s="49"/>
      <c r="DL412" s="49"/>
      <c r="DM412" s="49"/>
      <c r="DN412" s="49"/>
      <c r="DO412" s="49"/>
      <c r="DP412" s="49"/>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c r="EX412"/>
      <c r="EY412"/>
      <c r="EZ412"/>
      <c r="FA412"/>
      <c r="FB412"/>
      <c r="FC412"/>
      <c r="FD412"/>
      <c r="FE412"/>
      <c r="FF412"/>
      <c r="FG412"/>
      <c r="FH412"/>
      <c r="FI412"/>
      <c r="FJ412"/>
      <c r="FK412"/>
      <c r="FL412"/>
      <c r="FM412"/>
      <c r="FN412"/>
      <c r="FO412"/>
      <c r="FP412"/>
      <c r="FQ412"/>
      <c r="FR412"/>
      <c r="FS412"/>
      <c r="FT412"/>
      <c r="FU412"/>
      <c r="FV412"/>
      <c r="FW412"/>
      <c r="FX412"/>
      <c r="FY412"/>
      <c r="FZ412"/>
      <c r="GA412"/>
      <c r="GB412"/>
      <c r="GC412"/>
      <c r="GD412"/>
      <c r="GE412"/>
      <c r="GF412"/>
      <c r="GG412"/>
      <c r="GH412"/>
      <c r="GI412"/>
      <c r="GJ412"/>
      <c r="GK412"/>
      <c r="GL412"/>
      <c r="GM412"/>
      <c r="GN412"/>
      <c r="GO412"/>
      <c r="GP412"/>
      <c r="GQ412"/>
      <c r="GR412"/>
      <c r="GS412"/>
      <c r="GT412"/>
      <c r="GU412"/>
      <c r="GV412"/>
      <c r="GW412"/>
      <c r="GX412"/>
      <c r="GY412"/>
      <c r="GZ412"/>
      <c r="HA412"/>
      <c r="HB412"/>
      <c r="HC412"/>
      <c r="HD412"/>
      <c r="HE412"/>
      <c r="HF412"/>
      <c r="HG412"/>
      <c r="HH412"/>
      <c r="HI412"/>
      <c r="HJ412"/>
      <c r="HK412"/>
      <c r="HL412"/>
      <c r="HM412"/>
      <c r="HN412"/>
      <c r="HO412"/>
      <c r="HP412"/>
      <c r="HQ412"/>
      <c r="HR412"/>
      <c r="HS412"/>
      <c r="HT412"/>
      <c r="HU412"/>
      <c r="HV412"/>
      <c r="HW412"/>
      <c r="HX412"/>
      <c r="HY412"/>
      <c r="HZ412"/>
      <c r="IA412"/>
      <c r="IB412"/>
      <c r="IC412"/>
      <c r="ID412"/>
      <c r="IE412"/>
      <c r="IF412"/>
      <c r="IG412"/>
      <c r="IH412"/>
      <c r="II412"/>
      <c r="IJ412"/>
      <c r="IK412"/>
      <c r="IL412"/>
      <c r="IM412"/>
      <c r="IN412"/>
      <c r="IO412"/>
      <c r="IP412"/>
      <c r="IQ412"/>
      <c r="IR412"/>
      <c r="IS412"/>
      <c r="IT412"/>
      <c r="IU412"/>
      <c r="IV412"/>
      <c r="IW412"/>
      <c r="IX412"/>
      <c r="IY412"/>
      <c r="IZ412"/>
      <c r="JA412"/>
      <c r="JB412"/>
      <c r="JC412"/>
      <c r="JD412"/>
      <c r="JE412"/>
      <c r="JF412"/>
      <c r="JG412"/>
      <c r="JH412"/>
      <c r="JI412"/>
      <c r="JJ412"/>
      <c r="JK412"/>
      <c r="JL412"/>
      <c r="JM412"/>
      <c r="JN412"/>
      <c r="JO412"/>
      <c r="JP412"/>
      <c r="JQ412"/>
      <c r="JR412"/>
      <c r="JS412"/>
      <c r="JT412"/>
      <c r="JU412"/>
      <c r="JV412"/>
      <c r="JW412"/>
      <c r="JX412"/>
      <c r="JY412"/>
      <c r="JZ412"/>
      <c r="KA412"/>
      <c r="KB412"/>
      <c r="KC412"/>
      <c r="KD412"/>
      <c r="KE412"/>
      <c r="KF412"/>
      <c r="KG412"/>
      <c r="KH412"/>
      <c r="KI412"/>
      <c r="KJ412"/>
      <c r="KK412"/>
      <c r="KL412"/>
      <c r="KM412"/>
      <c r="KN412"/>
      <c r="KO412"/>
      <c r="KP412"/>
      <c r="KQ412"/>
      <c r="KR412"/>
      <c r="KS412"/>
      <c r="KT412"/>
      <c r="KU412"/>
      <c r="KV412"/>
      <c r="KW412"/>
      <c r="KX412"/>
      <c r="KY412"/>
      <c r="KZ412"/>
      <c r="LA412"/>
      <c r="LB412"/>
      <c r="LC412"/>
      <c r="LD412"/>
      <c r="LE412"/>
      <c r="LF412"/>
      <c r="LG412"/>
      <c r="LH412"/>
      <c r="LI412"/>
      <c r="LJ412"/>
      <c r="LK412"/>
      <c r="LL412"/>
      <c r="LM412"/>
      <c r="LN412"/>
      <c r="LO412"/>
      <c r="LP412"/>
      <c r="LQ412"/>
      <c r="LR412"/>
      <c r="LS412"/>
      <c r="LT412"/>
      <c r="LU412"/>
      <c r="LV412"/>
      <c r="LW412"/>
      <c r="LX412"/>
      <c r="LY412"/>
      <c r="LZ412"/>
      <c r="MA412"/>
      <c r="MB412"/>
      <c r="MC412"/>
      <c r="MD412"/>
      <c r="ME412"/>
      <c r="MF412"/>
      <c r="MG412"/>
      <c r="MH412"/>
      <c r="MI412"/>
      <c r="MJ412"/>
      <c r="MK412"/>
      <c r="ML412"/>
      <c r="MM412"/>
      <c r="MN412"/>
      <c r="MO412"/>
      <c r="MP412"/>
      <c r="MQ412"/>
      <c r="MR412"/>
      <c r="MS412"/>
      <c r="MT412"/>
      <c r="MU412"/>
      <c r="MV412"/>
      <c r="MW412"/>
      <c r="MX412"/>
      <c r="MY412"/>
      <c r="MZ412"/>
      <c r="NA412"/>
      <c r="NB412"/>
      <c r="NC412"/>
      <c r="ND412"/>
      <c r="NE412"/>
      <c r="NF412"/>
      <c r="NG412"/>
      <c r="NH412"/>
      <c r="NI412"/>
      <c r="NJ412"/>
      <c r="NK412"/>
      <c r="NL412"/>
      <c r="NM412"/>
      <c r="NN412"/>
      <c r="NO412"/>
      <c r="NP412"/>
      <c r="NQ412"/>
      <c r="NR412"/>
      <c r="NS412"/>
      <c r="NT412"/>
      <c r="NU412"/>
      <c r="NV412"/>
      <c r="NW412"/>
      <c r="NX412"/>
      <c r="NY412"/>
      <c r="NZ412"/>
      <c r="OA412"/>
      <c r="OB412"/>
      <c r="OC412"/>
      <c r="OD412"/>
      <c r="OE412"/>
      <c r="OF412"/>
      <c r="OG412"/>
      <c r="OH412"/>
      <c r="OI412"/>
      <c r="OJ412"/>
      <c r="OK412"/>
      <c r="OL412"/>
      <c r="OM412"/>
      <c r="ON412"/>
      <c r="OO412"/>
      <c r="OP412"/>
      <c r="OQ412"/>
      <c r="OR412"/>
      <c r="OS412"/>
      <c r="OT412"/>
      <c r="OU412"/>
      <c r="OV412"/>
      <c r="OW412"/>
      <c r="OX412"/>
      <c r="OY412"/>
      <c r="OZ412"/>
      <c r="PA412"/>
      <c r="PB412"/>
      <c r="PC412"/>
      <c r="PD412"/>
      <c r="PE412"/>
      <c r="PF412"/>
      <c r="PG412"/>
      <c r="PH412"/>
      <c r="PI412"/>
      <c r="PJ412"/>
      <c r="PK412"/>
      <c r="PL412"/>
      <c r="PM412"/>
      <c r="PN412"/>
      <c r="PO412"/>
      <c r="PP412"/>
      <c r="PQ412"/>
      <c r="PR412"/>
      <c r="PS412"/>
      <c r="PT412"/>
      <c r="PU412"/>
      <c r="PV412"/>
      <c r="PW412"/>
      <c r="PX412"/>
      <c r="PY412"/>
      <c r="PZ412"/>
      <c r="QA412"/>
      <c r="QB412"/>
      <c r="QC412"/>
      <c r="QD412"/>
      <c r="QE412"/>
      <c r="QF412"/>
      <c r="QG412"/>
      <c r="QH412"/>
      <c r="QI412"/>
      <c r="QJ412"/>
      <c r="QK412"/>
      <c r="QL412"/>
      <c r="QM412"/>
      <c r="QN412"/>
      <c r="QO412"/>
      <c r="QP412"/>
      <c r="QQ412"/>
      <c r="QR412"/>
      <c r="QS412"/>
      <c r="QT412"/>
      <c r="QU412"/>
      <c r="QV412"/>
      <c r="QW412"/>
      <c r="QX412"/>
      <c r="QY412"/>
      <c r="QZ412"/>
      <c r="RA412"/>
      <c r="RB412"/>
      <c r="RC412"/>
      <c r="RD412"/>
      <c r="RE412"/>
      <c r="RF412"/>
      <c r="RG412"/>
      <c r="RH412"/>
      <c r="RI412"/>
      <c r="RJ412"/>
      <c r="RK412"/>
      <c r="RL412"/>
      <c r="RM412"/>
      <c r="RN412"/>
      <c r="RO412"/>
      <c r="RP412"/>
      <c r="RQ412"/>
      <c r="RR412"/>
      <c r="RS412"/>
      <c r="RT412"/>
      <c r="RU412"/>
      <c r="RV412"/>
      <c r="RW412"/>
      <c r="RX412"/>
      <c r="RY412"/>
      <c r="RZ412"/>
      <c r="SA412"/>
      <c r="SB412"/>
      <c r="SC412"/>
      <c r="SD412"/>
      <c r="SE412"/>
      <c r="SF412"/>
      <c r="SG412"/>
      <c r="SH412"/>
      <c r="SI412"/>
      <c r="SJ412"/>
      <c r="SK412"/>
      <c r="SL412"/>
      <c r="SM412"/>
      <c r="SN412"/>
      <c r="SO412"/>
      <c r="SP412"/>
      <c r="SQ412"/>
      <c r="SR412"/>
      <c r="SS412"/>
      <c r="ST412"/>
      <c r="SU412"/>
      <c r="SV412"/>
      <c r="SW412"/>
      <c r="SX412"/>
      <c r="SY412"/>
      <c r="SZ412"/>
      <c r="TA412"/>
      <c r="TB412"/>
      <c r="TC412"/>
      <c r="TD412"/>
      <c r="TE412"/>
      <c r="TF412"/>
      <c r="TG412"/>
      <c r="TH412"/>
      <c r="TI412"/>
      <c r="TJ412"/>
      <c r="TK412"/>
      <c r="TL412"/>
      <c r="TM412"/>
      <c r="TN412"/>
      <c r="TO412"/>
      <c r="TP412"/>
      <c r="TQ412"/>
      <c r="TR412"/>
      <c r="TS412"/>
      <c r="TT412"/>
      <c r="TU412"/>
      <c r="TV412"/>
      <c r="TW412"/>
      <c r="TX412"/>
      <c r="TY412"/>
      <c r="TZ412"/>
      <c r="UA412"/>
      <c r="UB412"/>
      <c r="UC412"/>
      <c r="UD412"/>
      <c r="UE412"/>
      <c r="UF412"/>
      <c r="UG412"/>
      <c r="UH412"/>
      <c r="UI412"/>
      <c r="UJ412"/>
      <c r="UK412"/>
      <c r="UL412"/>
      <c r="UM412"/>
      <c r="UN412"/>
      <c r="UO412"/>
      <c r="UP412"/>
      <c r="UQ412"/>
      <c r="UR412"/>
      <c r="US412"/>
      <c r="UT412"/>
      <c r="UU412"/>
      <c r="UV412"/>
      <c r="UW412"/>
      <c r="UX412"/>
      <c r="UY412"/>
      <c r="UZ412"/>
      <c r="VA412"/>
      <c r="VB412"/>
      <c r="VC412"/>
      <c r="VD412"/>
      <c r="VE412"/>
      <c r="VF412"/>
      <c r="VG412"/>
      <c r="VH412"/>
      <c r="VI412"/>
      <c r="VJ412"/>
      <c r="VK412"/>
      <c r="VL412"/>
      <c r="VM412"/>
      <c r="VN412"/>
      <c r="VO412"/>
      <c r="VP412"/>
      <c r="VQ412"/>
      <c r="VR412"/>
      <c r="VS412"/>
      <c r="VT412"/>
      <c r="VU412"/>
      <c r="VV412"/>
      <c r="VW412"/>
      <c r="VX412"/>
      <c r="VY412"/>
      <c r="VZ412"/>
      <c r="WA412"/>
      <c r="WB412"/>
      <c r="WC412"/>
      <c r="WD412"/>
      <c r="WE412"/>
      <c r="WF412"/>
      <c r="WG412"/>
      <c r="WH412"/>
      <c r="WI412"/>
      <c r="WJ412"/>
      <c r="WK412"/>
      <c r="WL412"/>
      <c r="WM412"/>
      <c r="WN412"/>
      <c r="WO412"/>
      <c r="WP412"/>
      <c r="WQ412"/>
      <c r="WR412"/>
      <c r="WS412"/>
      <c r="WT412"/>
      <c r="WU412"/>
      <c r="WV412"/>
      <c r="WW412"/>
      <c r="WX412"/>
      <c r="WY412"/>
      <c r="WZ412"/>
      <c r="XA412"/>
      <c r="XB412"/>
      <c r="XC412"/>
      <c r="XD412"/>
      <c r="XE412"/>
      <c r="XF412"/>
      <c r="XG412"/>
      <c r="XH412"/>
      <c r="XI412"/>
      <c r="XJ412"/>
      <c r="XK412"/>
      <c r="XL412"/>
      <c r="XM412"/>
      <c r="XN412"/>
      <c r="XO412"/>
      <c r="XP412"/>
      <c r="XQ412"/>
      <c r="XR412"/>
      <c r="XS412"/>
      <c r="XT412"/>
      <c r="XU412"/>
      <c r="XV412"/>
      <c r="XW412"/>
      <c r="XX412"/>
      <c r="XY412"/>
      <c r="XZ412"/>
      <c r="YA412"/>
      <c r="YB412"/>
      <c r="YC412"/>
      <c r="YD412"/>
      <c r="YE412"/>
      <c r="YF412"/>
      <c r="YG412"/>
      <c r="YH412"/>
      <c r="YI412"/>
      <c r="YJ412"/>
      <c r="YK412"/>
      <c r="YL412"/>
      <c r="YM412"/>
      <c r="YN412"/>
      <c r="YO412"/>
      <c r="YP412"/>
      <c r="YQ412"/>
      <c r="YR412"/>
      <c r="YS412"/>
      <c r="YT412"/>
      <c r="YU412"/>
      <c r="YV412"/>
      <c r="YW412"/>
      <c r="YX412"/>
      <c r="YY412"/>
      <c r="YZ412"/>
      <c r="ZA412"/>
      <c r="ZB412"/>
      <c r="ZC412"/>
      <c r="ZD412"/>
      <c r="ZE412"/>
      <c r="ZF412"/>
      <c r="ZG412"/>
      <c r="ZH412"/>
      <c r="ZI412"/>
      <c r="ZJ412"/>
      <c r="ZK412"/>
      <c r="ZL412"/>
      <c r="ZM412"/>
      <c r="ZN412"/>
      <c r="ZO412"/>
      <c r="ZP412"/>
      <c r="ZQ412"/>
      <c r="ZR412"/>
      <c r="ZS412"/>
      <c r="ZT412"/>
      <c r="ZU412"/>
      <c r="ZV412"/>
      <c r="ZW412"/>
      <c r="ZX412"/>
      <c r="ZY412"/>
      <c r="ZZ412" s="52"/>
      <c r="AAA412" s="192" t="s">
        <v>0</v>
      </c>
      <c r="AAD412" s="90"/>
      <c r="AAE412" s="519">
        <f t="shared" si="337"/>
        <v>1</v>
      </c>
      <c r="AAF412" s="90"/>
      <c r="AAG412" s="73">
        <f>IF(AAE412=0,,S.Notice.PreviewBegin)</f>
        <v>41596</v>
      </c>
      <c r="AAH412" s="73">
        <f>IF(AAE412=0,,S.Notice.PreviewEnd)</f>
        <v>41605</v>
      </c>
      <c r="AAI412" s="72"/>
      <c r="AAJ412" s="72"/>
      <c r="AAK412" s="56" t="s">
        <v>0</v>
      </c>
      <c r="AAL412" s="90"/>
    </row>
    <row r="413" spans="1:715" ht="15" customHeight="1" outlineLevel="1">
      <c r="A413" s="171"/>
      <c r="B413" s="441" t="s">
        <v>297</v>
      </c>
      <c r="C413" s="364" t="s">
        <v>0</v>
      </c>
      <c r="D413" s="383"/>
      <c r="E413" s="342">
        <f>NETWORKDAYS(G413,H413,S.DDL_DEQClosed)</f>
        <v>31</v>
      </c>
      <c r="F413" s="457">
        <f t="shared" ref="F413:F448" ca="1" si="341">IF(YEAR(H413)&gt;2000,NETWORKDAYS(TODAY(),H413,S.DDL_DEQClosed),0)</f>
        <v>15</v>
      </c>
      <c r="G413" s="343">
        <f t="shared" ref="G413:G444" si="342">AAG413</f>
        <v>41549</v>
      </c>
      <c r="H413" s="343">
        <f t="shared" ref="H413:H444" si="343">AAH413</f>
        <v>41592</v>
      </c>
      <c r="I413" s="244"/>
      <c r="J413" s="194"/>
      <c r="K413" s="49"/>
      <c r="L413" s="49"/>
      <c r="M413" s="49"/>
      <c r="N413" s="49"/>
      <c r="O413" s="49"/>
      <c r="P413" s="49"/>
      <c r="Q413" s="49"/>
      <c r="R413" s="49"/>
      <c r="S413" s="49"/>
      <c r="T413" s="49"/>
      <c r="U413" s="49"/>
      <c r="V413" s="49"/>
      <c r="W413" s="49"/>
      <c r="X413" s="49"/>
      <c r="Y413" s="49"/>
      <c r="Z413" s="49"/>
      <c r="AA413" s="49"/>
      <c r="AB413" s="49"/>
      <c r="AC413" s="49"/>
      <c r="AD413" s="49"/>
      <c r="AE413" s="49"/>
      <c r="AF413" s="49"/>
      <c r="AG413" s="49"/>
      <c r="AH413" s="49"/>
      <c r="AI413" s="49"/>
      <c r="AJ413" s="49"/>
      <c r="AK413" s="49"/>
      <c r="AL413" s="49"/>
      <c r="AM413" s="49"/>
      <c r="AN413" s="49"/>
      <c r="AO413" s="49"/>
      <c r="AP413" s="49"/>
      <c r="AQ413" s="49"/>
      <c r="AR413" s="49"/>
      <c r="AS413" s="49"/>
      <c r="AT413" s="49"/>
      <c r="AU413" s="49"/>
      <c r="AV413" s="49"/>
      <c r="AW413" s="49"/>
      <c r="AX413" s="49"/>
      <c r="AY413" s="49"/>
      <c r="AZ413" s="49"/>
      <c r="BA413" s="49"/>
      <c r="BB413" s="49"/>
      <c r="BC413" s="49"/>
      <c r="BD413" s="49"/>
      <c r="BE413" s="49"/>
      <c r="BF413" s="49"/>
      <c r="BG413" s="49"/>
      <c r="BH413" s="49"/>
      <c r="BI413" s="49"/>
      <c r="BJ413" s="49"/>
      <c r="BK413" s="49"/>
      <c r="BL413" s="49"/>
      <c r="BM413" s="49"/>
      <c r="BN413" s="49"/>
      <c r="BO413" s="49"/>
      <c r="BP413" s="49"/>
      <c r="BQ413" s="49"/>
      <c r="BR413" s="49"/>
      <c r="BS413" s="49"/>
      <c r="BT413" s="49"/>
      <c r="BU413" s="49"/>
      <c r="BV413" s="49"/>
      <c r="BW413" s="49"/>
      <c r="BX413" s="49"/>
      <c r="BY413" s="49"/>
      <c r="BZ413" s="49"/>
      <c r="CA413" s="49"/>
      <c r="CB413" s="49"/>
      <c r="CC413" s="49"/>
      <c r="CD413" s="49"/>
      <c r="CE413" s="49"/>
      <c r="CF413" s="49"/>
      <c r="CG413" s="49"/>
      <c r="CH413" s="49"/>
      <c r="CI413" s="49"/>
      <c r="CJ413" s="49"/>
      <c r="CK413" s="49"/>
      <c r="CL413" s="49"/>
      <c r="CM413" s="49"/>
      <c r="CN413" s="49"/>
      <c r="CO413" s="49"/>
      <c r="CP413" s="49"/>
      <c r="CQ413" s="49"/>
      <c r="CR413" s="49"/>
      <c r="CS413" s="49"/>
      <c r="CT413" s="49"/>
      <c r="CU413" s="49"/>
      <c r="CV413" s="49"/>
      <c r="CW413" s="49"/>
      <c r="CX413" s="49"/>
      <c r="CY413" s="49"/>
      <c r="CZ413" s="49"/>
      <c r="DA413" s="49"/>
      <c r="DB413" s="49"/>
      <c r="DC413" s="49"/>
      <c r="DD413" s="49"/>
      <c r="DE413" s="49"/>
      <c r="DF413" s="49"/>
      <c r="DG413" s="49"/>
      <c r="DH413" s="49"/>
      <c r="DI413" s="49"/>
      <c r="DJ413" s="49"/>
      <c r="DK413" s="49"/>
      <c r="DL413" s="49"/>
      <c r="DM413" s="49"/>
      <c r="DN413" s="49"/>
      <c r="DO413" s="49"/>
      <c r="DP413" s="49"/>
      <c r="AAA413" s="192" t="s">
        <v>0</v>
      </c>
      <c r="AAD413" s="90"/>
      <c r="AAE413" s="519">
        <f t="shared" si="337"/>
        <v>1</v>
      </c>
      <c r="AAF413" s="90"/>
      <c r="AAG413" s="73">
        <f t="shared" ref="AAG413:AAG425" si="344">IF(AAE413=0,,S.Notice.BANNER.Begin)</f>
        <v>41549</v>
      </c>
      <c r="AAH413" s="73">
        <f t="shared" ref="AAH413:AAH425" si="345">IF(AAE413=0,,WORKDAY(S.Notice.DABriefing,-1,S.DDL_DEQClosed))</f>
        <v>41592</v>
      </c>
      <c r="AAI413" s="72"/>
      <c r="AAJ413" s="72"/>
      <c r="AAK413" s="56" t="s">
        <v>0</v>
      </c>
      <c r="AAL413" s="90"/>
      <c r="AAM413"/>
    </row>
    <row r="414" spans="1:715" s="23" customFormat="1" ht="15" customHeight="1" outlineLevel="1">
      <c r="A414" s="171"/>
      <c r="B414" s="668" t="str">
        <f>AAK414</f>
        <v>* Advisory Commiitee not involved</v>
      </c>
      <c r="C414" s="364" t="s">
        <v>0</v>
      </c>
      <c r="D414" s="383"/>
      <c r="E414" s="342">
        <f t="shared" ref="E414:E415" si="346">NETWORKDAYS(G414,H414,S.DDL_DEQClosed)</f>
        <v>0</v>
      </c>
      <c r="F414" s="457">
        <f t="shared" ca="1" si="341"/>
        <v>0</v>
      </c>
      <c r="G414" s="343">
        <f t="shared" si="342"/>
        <v>0</v>
      </c>
      <c r="H414" s="343">
        <f t="shared" si="343"/>
        <v>0</v>
      </c>
      <c r="I414" s="244"/>
      <c r="J414" s="194"/>
      <c r="K414" s="49"/>
      <c r="L414" s="49"/>
      <c r="M414" s="49"/>
      <c r="N414" s="49"/>
      <c r="O414" s="49"/>
      <c r="P414" s="49"/>
      <c r="Q414" s="49"/>
      <c r="R414" s="49"/>
      <c r="S414" s="49"/>
      <c r="T414" s="49"/>
      <c r="U414" s="49"/>
      <c r="V414" s="49"/>
      <c r="W414" s="49"/>
      <c r="X414" s="49"/>
      <c r="Y414" s="49"/>
      <c r="Z414" s="49"/>
      <c r="AA414" s="49"/>
      <c r="AB414" s="49"/>
      <c r="AC414" s="49"/>
      <c r="AD414" s="49"/>
      <c r="AE414" s="49"/>
      <c r="AF414" s="49"/>
      <c r="AG414" s="49"/>
      <c r="AH414" s="49"/>
      <c r="AI414" s="49"/>
      <c r="AJ414" s="49"/>
      <c r="AK414" s="49"/>
      <c r="AL414" s="49"/>
      <c r="AM414" s="49"/>
      <c r="AN414" s="49"/>
      <c r="AO414" s="49"/>
      <c r="AP414" s="49"/>
      <c r="AQ414" s="49"/>
      <c r="AR414" s="49"/>
      <c r="AS414" s="49"/>
      <c r="AT414" s="49"/>
      <c r="AU414" s="49"/>
      <c r="AV414" s="49"/>
      <c r="AW414" s="49"/>
      <c r="AX414" s="49"/>
      <c r="AY414" s="49"/>
      <c r="AZ414" s="49"/>
      <c r="BA414" s="49"/>
      <c r="BB414" s="49"/>
      <c r="BC414" s="49"/>
      <c r="BD414" s="49"/>
      <c r="BE414" s="49"/>
      <c r="BF414" s="49"/>
      <c r="BG414" s="49"/>
      <c r="BH414" s="49"/>
      <c r="BI414" s="49"/>
      <c r="BJ414" s="49"/>
      <c r="BK414" s="49"/>
      <c r="BL414" s="49"/>
      <c r="BM414" s="49"/>
      <c r="BN414" s="49"/>
      <c r="BO414" s="49"/>
      <c r="BP414" s="49"/>
      <c r="BQ414" s="49"/>
      <c r="BR414" s="49"/>
      <c r="BS414" s="49"/>
      <c r="BT414" s="49"/>
      <c r="BU414" s="49"/>
      <c r="BV414" s="49"/>
      <c r="BW414" s="49"/>
      <c r="BX414" s="49"/>
      <c r="BY414" s="49"/>
      <c r="BZ414" s="49"/>
      <c r="CA414" s="49"/>
      <c r="CB414" s="49"/>
      <c r="CC414" s="49"/>
      <c r="CD414" s="49"/>
      <c r="CE414" s="49"/>
      <c r="CF414" s="49"/>
      <c r="CG414" s="49"/>
      <c r="CH414" s="49"/>
      <c r="CI414" s="49"/>
      <c r="CJ414" s="49"/>
      <c r="CK414" s="49"/>
      <c r="CL414" s="49"/>
      <c r="CM414" s="49"/>
      <c r="CN414" s="49"/>
      <c r="CO414" s="49"/>
      <c r="CP414" s="49"/>
      <c r="CQ414" s="49"/>
      <c r="CR414" s="49"/>
      <c r="CS414" s="49"/>
      <c r="CT414" s="49"/>
      <c r="CU414" s="49"/>
      <c r="CV414" s="49"/>
      <c r="CW414" s="49"/>
      <c r="CX414" s="49"/>
      <c r="CY414" s="49"/>
      <c r="CZ414" s="49"/>
      <c r="DA414" s="49"/>
      <c r="DB414" s="49"/>
      <c r="DC414" s="49"/>
      <c r="DD414" s="49"/>
      <c r="DE414" s="49"/>
      <c r="DF414" s="49"/>
      <c r="DG414" s="49"/>
      <c r="DH414" s="49"/>
      <c r="DI414" s="49"/>
      <c r="DJ414" s="49"/>
      <c r="DK414" s="49"/>
      <c r="DL414" s="49"/>
      <c r="DM414" s="49"/>
      <c r="DN414" s="49"/>
      <c r="DO414" s="49"/>
      <c r="DP414" s="49"/>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c r="EX414"/>
      <c r="EY414"/>
      <c r="EZ414"/>
      <c r="FA414"/>
      <c r="FB414"/>
      <c r="FC414"/>
      <c r="FD414"/>
      <c r="FE414"/>
      <c r="FF414"/>
      <c r="FG414"/>
      <c r="FH414"/>
      <c r="FI414"/>
      <c r="FJ414"/>
      <c r="FK414"/>
      <c r="FL414"/>
      <c r="FM414"/>
      <c r="FN414"/>
      <c r="FO414"/>
      <c r="FP414"/>
      <c r="FQ414"/>
      <c r="FR414"/>
      <c r="FS414"/>
      <c r="FT414"/>
      <c r="FU414"/>
      <c r="FV414"/>
      <c r="FW414"/>
      <c r="FX414"/>
      <c r="FY414"/>
      <c r="FZ414"/>
      <c r="GA414"/>
      <c r="GB414"/>
      <c r="GC414"/>
      <c r="GD414"/>
      <c r="GE414"/>
      <c r="GF414"/>
      <c r="GG414"/>
      <c r="GH414"/>
      <c r="GI414"/>
      <c r="GJ414"/>
      <c r="GK414"/>
      <c r="GL414"/>
      <c r="GM414"/>
      <c r="GN414"/>
      <c r="GO414"/>
      <c r="GP414"/>
      <c r="GQ414"/>
      <c r="GR414"/>
      <c r="GS414"/>
      <c r="GT414"/>
      <c r="GU414"/>
      <c r="GV414"/>
      <c r="GW414"/>
      <c r="GX414"/>
      <c r="GY414"/>
      <c r="GZ414"/>
      <c r="HA414"/>
      <c r="HB414"/>
      <c r="HC414"/>
      <c r="HD414"/>
      <c r="HE414"/>
      <c r="HF414"/>
      <c r="HG414"/>
      <c r="HH414"/>
      <c r="HI414"/>
      <c r="HJ414"/>
      <c r="HK414"/>
      <c r="HL414"/>
      <c r="HM414"/>
      <c r="HN414"/>
      <c r="HO414"/>
      <c r="HP414"/>
      <c r="HQ414"/>
      <c r="HR414"/>
      <c r="HS414"/>
      <c r="HT414"/>
      <c r="HU414"/>
      <c r="HV414"/>
      <c r="HW414"/>
      <c r="HX414"/>
      <c r="HY414"/>
      <c r="HZ414"/>
      <c r="IA414"/>
      <c r="IB414"/>
      <c r="IC414"/>
      <c r="ID414"/>
      <c r="IE414"/>
      <c r="IF414"/>
      <c r="IG414"/>
      <c r="IH414"/>
      <c r="II414"/>
      <c r="IJ414"/>
      <c r="IK414"/>
      <c r="IL414"/>
      <c r="IM414"/>
      <c r="IN414"/>
      <c r="IO414"/>
      <c r="IP414"/>
      <c r="IQ414"/>
      <c r="IR414"/>
      <c r="IS414"/>
      <c r="IT414"/>
      <c r="IU414"/>
      <c r="IV414"/>
      <c r="IW414"/>
      <c r="IX414"/>
      <c r="IY414"/>
      <c r="IZ414"/>
      <c r="JA414"/>
      <c r="JB414"/>
      <c r="JC414"/>
      <c r="JD414"/>
      <c r="JE414"/>
      <c r="JF414"/>
      <c r="JG414"/>
      <c r="JH414"/>
      <c r="JI414"/>
      <c r="JJ414"/>
      <c r="JK414"/>
      <c r="JL414"/>
      <c r="JM414"/>
      <c r="JN414"/>
      <c r="JO414"/>
      <c r="JP414"/>
      <c r="JQ414"/>
      <c r="JR414"/>
      <c r="JS414"/>
      <c r="JT414"/>
      <c r="JU414"/>
      <c r="JV414"/>
      <c r="JW414"/>
      <c r="JX414"/>
      <c r="JY414"/>
      <c r="JZ414"/>
      <c r="KA414"/>
      <c r="KB414"/>
      <c r="KC414"/>
      <c r="KD414"/>
      <c r="KE414"/>
      <c r="KF414"/>
      <c r="KG414"/>
      <c r="KH414"/>
      <c r="KI414"/>
      <c r="KJ414"/>
      <c r="KK414"/>
      <c r="KL414"/>
      <c r="KM414"/>
      <c r="KN414"/>
      <c r="KO414"/>
      <c r="KP414"/>
      <c r="KQ414"/>
      <c r="KR414"/>
      <c r="KS414"/>
      <c r="KT414"/>
      <c r="KU414"/>
      <c r="KV414"/>
      <c r="KW414"/>
      <c r="KX414"/>
      <c r="KY414"/>
      <c r="KZ414"/>
      <c r="LA414"/>
      <c r="LB414"/>
      <c r="LC414"/>
      <c r="LD414"/>
      <c r="LE414"/>
      <c r="LF414"/>
      <c r="LG414"/>
      <c r="LH414"/>
      <c r="LI414"/>
      <c r="LJ414"/>
      <c r="LK414"/>
      <c r="LL414"/>
      <c r="LM414"/>
      <c r="LN414"/>
      <c r="LO414"/>
      <c r="LP414"/>
      <c r="LQ414"/>
      <c r="LR414"/>
      <c r="LS414"/>
      <c r="LT414"/>
      <c r="LU414"/>
      <c r="LV414"/>
      <c r="LW414"/>
      <c r="LX414"/>
      <c r="LY414"/>
      <c r="LZ414"/>
      <c r="MA414"/>
      <c r="MB414"/>
      <c r="MC414"/>
      <c r="MD414"/>
      <c r="ME414"/>
      <c r="MF414"/>
      <c r="MG414"/>
      <c r="MH414"/>
      <c r="MI414"/>
      <c r="MJ414"/>
      <c r="MK414"/>
      <c r="ML414"/>
      <c r="MM414"/>
      <c r="MN414"/>
      <c r="MO414"/>
      <c r="MP414"/>
      <c r="MQ414"/>
      <c r="MR414"/>
      <c r="MS414"/>
      <c r="MT414"/>
      <c r="MU414"/>
      <c r="MV414"/>
      <c r="MW414"/>
      <c r="MX414"/>
      <c r="MY414"/>
      <c r="MZ414"/>
      <c r="NA414"/>
      <c r="NB414"/>
      <c r="NC414"/>
      <c r="ND414"/>
      <c r="NE414"/>
      <c r="NF414"/>
      <c r="NG414"/>
      <c r="NH414"/>
      <c r="NI414"/>
      <c r="NJ414"/>
      <c r="NK414"/>
      <c r="NL414"/>
      <c r="NM414"/>
      <c r="NN414"/>
      <c r="NO414"/>
      <c r="NP414"/>
      <c r="NQ414"/>
      <c r="NR414"/>
      <c r="NS414"/>
      <c r="NT414"/>
      <c r="NU414"/>
      <c r="NV414"/>
      <c r="NW414"/>
      <c r="NX414"/>
      <c r="NY414"/>
      <c r="NZ414"/>
      <c r="OA414"/>
      <c r="OB414"/>
      <c r="OC414"/>
      <c r="OD414"/>
      <c r="OE414"/>
      <c r="OF414"/>
      <c r="OG414"/>
      <c r="OH414"/>
      <c r="OI414"/>
      <c r="OJ414"/>
      <c r="OK414"/>
      <c r="OL414"/>
      <c r="OM414"/>
      <c r="ON414"/>
      <c r="OO414"/>
      <c r="OP414"/>
      <c r="OQ414"/>
      <c r="OR414"/>
      <c r="OS414"/>
      <c r="OT414"/>
      <c r="OU414"/>
      <c r="OV414"/>
      <c r="OW414"/>
      <c r="OX414"/>
      <c r="OY414"/>
      <c r="OZ414"/>
      <c r="PA414"/>
      <c r="PB414"/>
      <c r="PC414"/>
      <c r="PD414"/>
      <c r="PE414"/>
      <c r="PF414"/>
      <c r="PG414"/>
      <c r="PH414"/>
      <c r="PI414"/>
      <c r="PJ414"/>
      <c r="PK414"/>
      <c r="PL414"/>
      <c r="PM414"/>
      <c r="PN414"/>
      <c r="PO414"/>
      <c r="PP414"/>
      <c r="PQ414"/>
      <c r="PR414"/>
      <c r="PS414"/>
      <c r="PT414"/>
      <c r="PU414"/>
      <c r="PV414"/>
      <c r="PW414"/>
      <c r="PX414"/>
      <c r="PY414"/>
      <c r="PZ414"/>
      <c r="QA414"/>
      <c r="QB414"/>
      <c r="QC414"/>
      <c r="QD414"/>
      <c r="QE414"/>
      <c r="QF414"/>
      <c r="QG414"/>
      <c r="QH414"/>
      <c r="QI414"/>
      <c r="QJ414"/>
      <c r="QK414"/>
      <c r="QL414"/>
      <c r="QM414"/>
      <c r="QN414"/>
      <c r="QO414"/>
      <c r="QP414"/>
      <c r="QQ414"/>
      <c r="QR414"/>
      <c r="QS414"/>
      <c r="QT414"/>
      <c r="QU414"/>
      <c r="QV414"/>
      <c r="QW414"/>
      <c r="QX414"/>
      <c r="QY414"/>
      <c r="QZ414"/>
      <c r="RA414"/>
      <c r="RB414"/>
      <c r="RC414"/>
      <c r="RD414"/>
      <c r="RE414"/>
      <c r="RF414"/>
      <c r="RG414"/>
      <c r="RH414"/>
      <c r="RI414"/>
      <c r="RJ414"/>
      <c r="RK414"/>
      <c r="RL414"/>
      <c r="RM414"/>
      <c r="RN414"/>
      <c r="RO414"/>
      <c r="RP414"/>
      <c r="RQ414"/>
      <c r="RR414"/>
      <c r="RS414"/>
      <c r="RT414"/>
      <c r="RU414"/>
      <c r="RV414"/>
      <c r="RW414"/>
      <c r="RX414"/>
      <c r="RY414"/>
      <c r="RZ414"/>
      <c r="SA414"/>
      <c r="SB414"/>
      <c r="SC414"/>
      <c r="SD414"/>
      <c r="SE414"/>
      <c r="SF414"/>
      <c r="SG414"/>
      <c r="SH414"/>
      <c r="SI414"/>
      <c r="SJ414"/>
      <c r="SK414"/>
      <c r="SL414"/>
      <c r="SM414"/>
      <c r="SN414"/>
      <c r="SO414"/>
      <c r="SP414"/>
      <c r="SQ414"/>
      <c r="SR414"/>
      <c r="SS414"/>
      <c r="ST414"/>
      <c r="SU414"/>
      <c r="SV414"/>
      <c r="SW414"/>
      <c r="SX414"/>
      <c r="SY414"/>
      <c r="SZ414"/>
      <c r="TA414"/>
      <c r="TB414"/>
      <c r="TC414"/>
      <c r="TD414"/>
      <c r="TE414"/>
      <c r="TF414"/>
      <c r="TG414"/>
      <c r="TH414"/>
      <c r="TI414"/>
      <c r="TJ414"/>
      <c r="TK414"/>
      <c r="TL414"/>
      <c r="TM414"/>
      <c r="TN414"/>
      <c r="TO414"/>
      <c r="TP414"/>
      <c r="TQ414"/>
      <c r="TR414"/>
      <c r="TS414"/>
      <c r="TT414"/>
      <c r="TU414"/>
      <c r="TV414"/>
      <c r="TW414"/>
      <c r="TX414"/>
      <c r="TY414"/>
      <c r="TZ414"/>
      <c r="UA414"/>
      <c r="UB414"/>
      <c r="UC414"/>
      <c r="UD414"/>
      <c r="UE414"/>
      <c r="UF414"/>
      <c r="UG414"/>
      <c r="UH414"/>
      <c r="UI414"/>
      <c r="UJ414"/>
      <c r="UK414"/>
      <c r="UL414"/>
      <c r="UM414"/>
      <c r="UN414"/>
      <c r="UO414"/>
      <c r="UP414"/>
      <c r="UQ414"/>
      <c r="UR414"/>
      <c r="US414"/>
      <c r="UT414"/>
      <c r="UU414"/>
      <c r="UV414"/>
      <c r="UW414"/>
      <c r="UX414"/>
      <c r="UY414"/>
      <c r="UZ414"/>
      <c r="VA414"/>
      <c r="VB414"/>
      <c r="VC414"/>
      <c r="VD414"/>
      <c r="VE414"/>
      <c r="VF414"/>
      <c r="VG414"/>
      <c r="VH414"/>
      <c r="VI414"/>
      <c r="VJ414"/>
      <c r="VK414"/>
      <c r="VL414"/>
      <c r="VM414"/>
      <c r="VN414"/>
      <c r="VO414"/>
      <c r="VP414"/>
      <c r="VQ414"/>
      <c r="VR414"/>
      <c r="VS414"/>
      <c r="VT414"/>
      <c r="VU414"/>
      <c r="VV414"/>
      <c r="VW414"/>
      <c r="VX414"/>
      <c r="VY414"/>
      <c r="VZ414"/>
      <c r="WA414"/>
      <c r="WB414"/>
      <c r="WC414"/>
      <c r="WD414"/>
      <c r="WE414"/>
      <c r="WF414"/>
      <c r="WG414"/>
      <c r="WH414"/>
      <c r="WI414"/>
      <c r="WJ414"/>
      <c r="WK414"/>
      <c r="WL414"/>
      <c r="WM414"/>
      <c r="WN414"/>
      <c r="WO414"/>
      <c r="WP414"/>
      <c r="WQ414"/>
      <c r="WR414"/>
      <c r="WS414"/>
      <c r="WT414"/>
      <c r="WU414"/>
      <c r="WV414"/>
      <c r="WW414"/>
      <c r="WX414"/>
      <c r="WY414"/>
      <c r="WZ414"/>
      <c r="XA414"/>
      <c r="XB414"/>
      <c r="XC414"/>
      <c r="XD414"/>
      <c r="XE414"/>
      <c r="XF414"/>
      <c r="XG414"/>
      <c r="XH414"/>
      <c r="XI414"/>
      <c r="XJ414"/>
      <c r="XK414"/>
      <c r="XL414"/>
      <c r="XM414"/>
      <c r="XN414"/>
      <c r="XO414"/>
      <c r="XP414"/>
      <c r="XQ414"/>
      <c r="XR414"/>
      <c r="XS414"/>
      <c r="XT414"/>
      <c r="XU414"/>
      <c r="XV414"/>
      <c r="XW414"/>
      <c r="XX414"/>
      <c r="XY414"/>
      <c r="XZ414"/>
      <c r="YA414"/>
      <c r="YB414"/>
      <c r="YC414"/>
      <c r="YD414"/>
      <c r="YE414"/>
      <c r="YF414"/>
      <c r="YG414"/>
      <c r="YH414"/>
      <c r="YI414"/>
      <c r="YJ414"/>
      <c r="YK414"/>
      <c r="YL414"/>
      <c r="YM414"/>
      <c r="YN414"/>
      <c r="YO414"/>
      <c r="YP414"/>
      <c r="YQ414"/>
      <c r="YR414"/>
      <c r="YS414"/>
      <c r="YT414"/>
      <c r="YU414"/>
      <c r="YV414"/>
      <c r="YW414"/>
      <c r="YX414"/>
      <c r="YY414"/>
      <c r="YZ414"/>
      <c r="ZA414"/>
      <c r="ZB414"/>
      <c r="ZC414"/>
      <c r="ZD414"/>
      <c r="ZE414"/>
      <c r="ZF414"/>
      <c r="ZG414"/>
      <c r="ZH414"/>
      <c r="ZI414"/>
      <c r="ZJ414"/>
      <c r="ZK414"/>
      <c r="ZL414"/>
      <c r="ZM414"/>
      <c r="ZN414"/>
      <c r="ZO414"/>
      <c r="ZP414"/>
      <c r="ZQ414"/>
      <c r="ZR414"/>
      <c r="ZS414"/>
      <c r="ZT414"/>
      <c r="ZU414"/>
      <c r="ZV414"/>
      <c r="ZW414"/>
      <c r="ZX414"/>
      <c r="ZY414"/>
      <c r="ZZ414" s="52"/>
      <c r="AAA414" s="192"/>
      <c r="AAD414" s="90"/>
      <c r="AAE414" s="519">
        <f>IF(AND(S.Notice.Involved="Y",S.AC.CommitteeInvolved="Y"),1,0)</f>
        <v>0</v>
      </c>
      <c r="AAF414" s="90"/>
      <c r="AAG414" s="73">
        <f t="shared" si="344"/>
        <v>0</v>
      </c>
      <c r="AAH414" s="73">
        <f t="shared" si="345"/>
        <v>0</v>
      </c>
      <c r="AAI414" s="72"/>
      <c r="AAJ414" s="72"/>
      <c r="AAK414" s="80" t="str">
        <f>IF(S.AC.CommitteeInvolved="Y","- Advisory Committee-for fiscal impact","* Advisory Commiitee not involved")</f>
        <v>* Advisory Commiitee not involved</v>
      </c>
      <c r="AAL414" s="90"/>
    </row>
    <row r="415" spans="1:715" s="23" customFormat="1" ht="15" customHeight="1" outlineLevel="1">
      <c r="A415" s="171"/>
      <c r="B415" s="668" t="s">
        <v>282</v>
      </c>
      <c r="C415" s="364" t="s">
        <v>0</v>
      </c>
      <c r="D415" s="383"/>
      <c r="E415" s="342">
        <f t="shared" si="346"/>
        <v>31</v>
      </c>
      <c r="F415" s="457">
        <f t="shared" ca="1" si="341"/>
        <v>15</v>
      </c>
      <c r="G415" s="343">
        <f t="shared" si="342"/>
        <v>41549</v>
      </c>
      <c r="H415" s="343">
        <f t="shared" si="343"/>
        <v>41592</v>
      </c>
      <c r="I415" s="244"/>
      <c r="J415" s="194"/>
      <c r="K415" s="49"/>
      <c r="L415" s="49"/>
      <c r="M415" s="49"/>
      <c r="N415" s="49"/>
      <c r="O415" s="49"/>
      <c r="P415" s="49"/>
      <c r="Q415" s="49"/>
      <c r="R415" s="49"/>
      <c r="S415" s="49"/>
      <c r="T415" s="49"/>
      <c r="U415" s="49"/>
      <c r="V415" s="49"/>
      <c r="W415" s="49"/>
      <c r="X415" s="49"/>
      <c r="Y415" s="49"/>
      <c r="Z415" s="49"/>
      <c r="AA415" s="49"/>
      <c r="AB415" s="49"/>
      <c r="AC415" s="49"/>
      <c r="AD415" s="49"/>
      <c r="AE415" s="49"/>
      <c r="AF415" s="49"/>
      <c r="AG415" s="49"/>
      <c r="AH415" s="49"/>
      <c r="AI415" s="49"/>
      <c r="AJ415" s="49"/>
      <c r="AK415" s="49"/>
      <c r="AL415" s="49"/>
      <c r="AM415" s="49"/>
      <c r="AN415" s="49"/>
      <c r="AO415" s="49"/>
      <c r="AP415" s="49"/>
      <c r="AQ415" s="49"/>
      <c r="AR415" s="49"/>
      <c r="AS415" s="49"/>
      <c r="AT415" s="49"/>
      <c r="AU415" s="49"/>
      <c r="AV415" s="49"/>
      <c r="AW415" s="49"/>
      <c r="AX415" s="49"/>
      <c r="AY415" s="49"/>
      <c r="AZ415" s="49"/>
      <c r="BA415" s="49"/>
      <c r="BB415" s="49"/>
      <c r="BC415" s="49"/>
      <c r="BD415" s="49"/>
      <c r="BE415" s="49"/>
      <c r="BF415" s="49"/>
      <c r="BG415" s="49"/>
      <c r="BH415" s="49"/>
      <c r="BI415" s="49"/>
      <c r="BJ415" s="49"/>
      <c r="BK415" s="49"/>
      <c r="BL415" s="49"/>
      <c r="BM415" s="49"/>
      <c r="BN415" s="49"/>
      <c r="BO415" s="49"/>
      <c r="BP415" s="49"/>
      <c r="BQ415" s="49"/>
      <c r="BR415" s="49"/>
      <c r="BS415" s="49"/>
      <c r="BT415" s="49"/>
      <c r="BU415" s="49"/>
      <c r="BV415" s="49"/>
      <c r="BW415" s="49"/>
      <c r="BX415" s="49"/>
      <c r="BY415" s="49"/>
      <c r="BZ415" s="49"/>
      <c r="CA415" s="49"/>
      <c r="CB415" s="49"/>
      <c r="CC415" s="49"/>
      <c r="CD415" s="49"/>
      <c r="CE415" s="49"/>
      <c r="CF415" s="49"/>
      <c r="CG415" s="49"/>
      <c r="CH415" s="49"/>
      <c r="CI415" s="49"/>
      <c r="CJ415" s="49"/>
      <c r="CK415" s="49"/>
      <c r="CL415" s="49"/>
      <c r="CM415" s="49"/>
      <c r="CN415" s="49"/>
      <c r="CO415" s="49"/>
      <c r="CP415" s="49"/>
      <c r="CQ415" s="49"/>
      <c r="CR415" s="49"/>
      <c r="CS415" s="49"/>
      <c r="CT415" s="49"/>
      <c r="CU415" s="49"/>
      <c r="CV415" s="49"/>
      <c r="CW415" s="49"/>
      <c r="CX415" s="49"/>
      <c r="CY415" s="49"/>
      <c r="CZ415" s="49"/>
      <c r="DA415" s="49"/>
      <c r="DB415" s="49"/>
      <c r="DC415" s="49"/>
      <c r="DD415" s="49"/>
      <c r="DE415" s="49"/>
      <c r="DF415" s="49"/>
      <c r="DG415" s="49"/>
      <c r="DH415" s="49"/>
      <c r="DI415" s="49"/>
      <c r="DJ415" s="49"/>
      <c r="DK415" s="49"/>
      <c r="DL415" s="49"/>
      <c r="DM415" s="49"/>
      <c r="DN415" s="49"/>
      <c r="DO415" s="49"/>
      <c r="DP415" s="49"/>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c r="EX415"/>
      <c r="EY415"/>
      <c r="EZ415"/>
      <c r="FA415"/>
      <c r="FB415"/>
      <c r="FC415"/>
      <c r="FD415"/>
      <c r="FE415"/>
      <c r="FF415"/>
      <c r="FG415"/>
      <c r="FH415"/>
      <c r="FI415"/>
      <c r="FJ415"/>
      <c r="FK415"/>
      <c r="FL415"/>
      <c r="FM415"/>
      <c r="FN415"/>
      <c r="FO415"/>
      <c r="FP415"/>
      <c r="FQ415"/>
      <c r="FR415"/>
      <c r="FS415"/>
      <c r="FT415"/>
      <c r="FU415"/>
      <c r="FV415"/>
      <c r="FW415"/>
      <c r="FX415"/>
      <c r="FY415"/>
      <c r="FZ415"/>
      <c r="GA415"/>
      <c r="GB415"/>
      <c r="GC415"/>
      <c r="GD415"/>
      <c r="GE415"/>
      <c r="GF415"/>
      <c r="GG415"/>
      <c r="GH415"/>
      <c r="GI415"/>
      <c r="GJ415"/>
      <c r="GK415"/>
      <c r="GL415"/>
      <c r="GM415"/>
      <c r="GN415"/>
      <c r="GO415"/>
      <c r="GP415"/>
      <c r="GQ415"/>
      <c r="GR415"/>
      <c r="GS415"/>
      <c r="GT415"/>
      <c r="GU415"/>
      <c r="GV415"/>
      <c r="GW415"/>
      <c r="GX415"/>
      <c r="GY415"/>
      <c r="GZ415"/>
      <c r="HA415"/>
      <c r="HB415"/>
      <c r="HC415"/>
      <c r="HD415"/>
      <c r="HE415"/>
      <c r="HF415"/>
      <c r="HG415"/>
      <c r="HH415"/>
      <c r="HI415"/>
      <c r="HJ415"/>
      <c r="HK415"/>
      <c r="HL415"/>
      <c r="HM415"/>
      <c r="HN415"/>
      <c r="HO415"/>
      <c r="HP415"/>
      <c r="HQ415"/>
      <c r="HR415"/>
      <c r="HS415"/>
      <c r="HT415"/>
      <c r="HU415"/>
      <c r="HV415"/>
      <c r="HW415"/>
      <c r="HX415"/>
      <c r="HY415"/>
      <c r="HZ415"/>
      <c r="IA415"/>
      <c r="IB415"/>
      <c r="IC415"/>
      <c r="ID415"/>
      <c r="IE415"/>
      <c r="IF415"/>
      <c r="IG415"/>
      <c r="IH415"/>
      <c r="II415"/>
      <c r="IJ415"/>
      <c r="IK415"/>
      <c r="IL415"/>
      <c r="IM415"/>
      <c r="IN415"/>
      <c r="IO415"/>
      <c r="IP415"/>
      <c r="IQ415"/>
      <c r="IR415"/>
      <c r="IS415"/>
      <c r="IT415"/>
      <c r="IU415"/>
      <c r="IV415"/>
      <c r="IW415"/>
      <c r="IX415"/>
      <c r="IY415"/>
      <c r="IZ415"/>
      <c r="JA415"/>
      <c r="JB415"/>
      <c r="JC415"/>
      <c r="JD415"/>
      <c r="JE415"/>
      <c r="JF415"/>
      <c r="JG415"/>
      <c r="JH415"/>
      <c r="JI415"/>
      <c r="JJ415"/>
      <c r="JK415"/>
      <c r="JL415"/>
      <c r="JM415"/>
      <c r="JN415"/>
      <c r="JO415"/>
      <c r="JP415"/>
      <c r="JQ415"/>
      <c r="JR415"/>
      <c r="JS415"/>
      <c r="JT415"/>
      <c r="JU415"/>
      <c r="JV415"/>
      <c r="JW415"/>
      <c r="JX415"/>
      <c r="JY415"/>
      <c r="JZ415"/>
      <c r="KA415"/>
      <c r="KB415"/>
      <c r="KC415"/>
      <c r="KD415"/>
      <c r="KE415"/>
      <c r="KF415"/>
      <c r="KG415"/>
      <c r="KH415"/>
      <c r="KI415"/>
      <c r="KJ415"/>
      <c r="KK415"/>
      <c r="KL415"/>
      <c r="KM415"/>
      <c r="KN415"/>
      <c r="KO415"/>
      <c r="KP415"/>
      <c r="KQ415"/>
      <c r="KR415"/>
      <c r="KS415"/>
      <c r="KT415"/>
      <c r="KU415"/>
      <c r="KV415"/>
      <c r="KW415"/>
      <c r="KX415"/>
      <c r="KY415"/>
      <c r="KZ415"/>
      <c r="LA415"/>
      <c r="LB415"/>
      <c r="LC415"/>
      <c r="LD415"/>
      <c r="LE415"/>
      <c r="LF415"/>
      <c r="LG415"/>
      <c r="LH415"/>
      <c r="LI415"/>
      <c r="LJ415"/>
      <c r="LK415"/>
      <c r="LL415"/>
      <c r="LM415"/>
      <c r="LN415"/>
      <c r="LO415"/>
      <c r="LP415"/>
      <c r="LQ415"/>
      <c r="LR415"/>
      <c r="LS415"/>
      <c r="LT415"/>
      <c r="LU415"/>
      <c r="LV415"/>
      <c r="LW415"/>
      <c r="LX415"/>
      <c r="LY415"/>
      <c r="LZ415"/>
      <c r="MA415"/>
      <c r="MB415"/>
      <c r="MC415"/>
      <c r="MD415"/>
      <c r="ME415"/>
      <c r="MF415"/>
      <c r="MG415"/>
      <c r="MH415"/>
      <c r="MI415"/>
      <c r="MJ415"/>
      <c r="MK415"/>
      <c r="ML415"/>
      <c r="MM415"/>
      <c r="MN415"/>
      <c r="MO415"/>
      <c r="MP415"/>
      <c r="MQ415"/>
      <c r="MR415"/>
      <c r="MS415"/>
      <c r="MT415"/>
      <c r="MU415"/>
      <c r="MV415"/>
      <c r="MW415"/>
      <c r="MX415"/>
      <c r="MY415"/>
      <c r="MZ415"/>
      <c r="NA415"/>
      <c r="NB415"/>
      <c r="NC415"/>
      <c r="ND415"/>
      <c r="NE415"/>
      <c r="NF415"/>
      <c r="NG415"/>
      <c r="NH415"/>
      <c r="NI415"/>
      <c r="NJ415"/>
      <c r="NK415"/>
      <c r="NL415"/>
      <c r="NM415"/>
      <c r="NN415"/>
      <c r="NO415"/>
      <c r="NP415"/>
      <c r="NQ415"/>
      <c r="NR415"/>
      <c r="NS415"/>
      <c r="NT415"/>
      <c r="NU415"/>
      <c r="NV415"/>
      <c r="NW415"/>
      <c r="NX415"/>
      <c r="NY415"/>
      <c r="NZ415"/>
      <c r="OA415"/>
      <c r="OB415"/>
      <c r="OC415"/>
      <c r="OD415"/>
      <c r="OE415"/>
      <c r="OF415"/>
      <c r="OG415"/>
      <c r="OH415"/>
      <c r="OI415"/>
      <c r="OJ415"/>
      <c r="OK415"/>
      <c r="OL415"/>
      <c r="OM415"/>
      <c r="ON415"/>
      <c r="OO415"/>
      <c r="OP415"/>
      <c r="OQ415"/>
      <c r="OR415"/>
      <c r="OS415"/>
      <c r="OT415"/>
      <c r="OU415"/>
      <c r="OV415"/>
      <c r="OW415"/>
      <c r="OX415"/>
      <c r="OY415"/>
      <c r="OZ415"/>
      <c r="PA415"/>
      <c r="PB415"/>
      <c r="PC415"/>
      <c r="PD415"/>
      <c r="PE415"/>
      <c r="PF415"/>
      <c r="PG415"/>
      <c r="PH415"/>
      <c r="PI415"/>
      <c r="PJ415"/>
      <c r="PK415"/>
      <c r="PL415"/>
      <c r="PM415"/>
      <c r="PN415"/>
      <c r="PO415"/>
      <c r="PP415"/>
      <c r="PQ415"/>
      <c r="PR415"/>
      <c r="PS415"/>
      <c r="PT415"/>
      <c r="PU415"/>
      <c r="PV415"/>
      <c r="PW415"/>
      <c r="PX415"/>
      <c r="PY415"/>
      <c r="PZ415"/>
      <c r="QA415"/>
      <c r="QB415"/>
      <c r="QC415"/>
      <c r="QD415"/>
      <c r="QE415"/>
      <c r="QF415"/>
      <c r="QG415"/>
      <c r="QH415"/>
      <c r="QI415"/>
      <c r="QJ415"/>
      <c r="QK415"/>
      <c r="QL415"/>
      <c r="QM415"/>
      <c r="QN415"/>
      <c r="QO415"/>
      <c r="QP415"/>
      <c r="QQ415"/>
      <c r="QR415"/>
      <c r="QS415"/>
      <c r="QT415"/>
      <c r="QU415"/>
      <c r="QV415"/>
      <c r="QW415"/>
      <c r="QX415"/>
      <c r="QY415"/>
      <c r="QZ415"/>
      <c r="RA415"/>
      <c r="RB415"/>
      <c r="RC415"/>
      <c r="RD415"/>
      <c r="RE415"/>
      <c r="RF415"/>
      <c r="RG415"/>
      <c r="RH415"/>
      <c r="RI415"/>
      <c r="RJ415"/>
      <c r="RK415"/>
      <c r="RL415"/>
      <c r="RM415"/>
      <c r="RN415"/>
      <c r="RO415"/>
      <c r="RP415"/>
      <c r="RQ415"/>
      <c r="RR415"/>
      <c r="RS415"/>
      <c r="RT415"/>
      <c r="RU415"/>
      <c r="RV415"/>
      <c r="RW415"/>
      <c r="RX415"/>
      <c r="RY415"/>
      <c r="RZ415"/>
      <c r="SA415"/>
      <c r="SB415"/>
      <c r="SC415"/>
      <c r="SD415"/>
      <c r="SE415"/>
      <c r="SF415"/>
      <c r="SG415"/>
      <c r="SH415"/>
      <c r="SI415"/>
      <c r="SJ415"/>
      <c r="SK415"/>
      <c r="SL415"/>
      <c r="SM415"/>
      <c r="SN415"/>
      <c r="SO415"/>
      <c r="SP415"/>
      <c r="SQ415"/>
      <c r="SR415"/>
      <c r="SS415"/>
      <c r="ST415"/>
      <c r="SU415"/>
      <c r="SV415"/>
      <c r="SW415"/>
      <c r="SX415"/>
      <c r="SY415"/>
      <c r="SZ415"/>
      <c r="TA415"/>
      <c r="TB415"/>
      <c r="TC415"/>
      <c r="TD415"/>
      <c r="TE415"/>
      <c r="TF415"/>
      <c r="TG415"/>
      <c r="TH415"/>
      <c r="TI415"/>
      <c r="TJ415"/>
      <c r="TK415"/>
      <c r="TL415"/>
      <c r="TM415"/>
      <c r="TN415"/>
      <c r="TO415"/>
      <c r="TP415"/>
      <c r="TQ415"/>
      <c r="TR415"/>
      <c r="TS415"/>
      <c r="TT415"/>
      <c r="TU415"/>
      <c r="TV415"/>
      <c r="TW415"/>
      <c r="TX415"/>
      <c r="TY415"/>
      <c r="TZ415"/>
      <c r="UA415"/>
      <c r="UB415"/>
      <c r="UC415"/>
      <c r="UD415"/>
      <c r="UE415"/>
      <c r="UF415"/>
      <c r="UG415"/>
      <c r="UH415"/>
      <c r="UI415"/>
      <c r="UJ415"/>
      <c r="UK415"/>
      <c r="UL415"/>
      <c r="UM415"/>
      <c r="UN415"/>
      <c r="UO415"/>
      <c r="UP415"/>
      <c r="UQ415"/>
      <c r="UR415"/>
      <c r="US415"/>
      <c r="UT415"/>
      <c r="UU415"/>
      <c r="UV415"/>
      <c r="UW415"/>
      <c r="UX415"/>
      <c r="UY415"/>
      <c r="UZ415"/>
      <c r="VA415"/>
      <c r="VB415"/>
      <c r="VC415"/>
      <c r="VD415"/>
      <c r="VE415"/>
      <c r="VF415"/>
      <c r="VG415"/>
      <c r="VH415"/>
      <c r="VI415"/>
      <c r="VJ415"/>
      <c r="VK415"/>
      <c r="VL415"/>
      <c r="VM415"/>
      <c r="VN415"/>
      <c r="VO415"/>
      <c r="VP415"/>
      <c r="VQ415"/>
      <c r="VR415"/>
      <c r="VS415"/>
      <c r="VT415"/>
      <c r="VU415"/>
      <c r="VV415"/>
      <c r="VW415"/>
      <c r="VX415"/>
      <c r="VY415"/>
      <c r="VZ415"/>
      <c r="WA415"/>
      <c r="WB415"/>
      <c r="WC415"/>
      <c r="WD415"/>
      <c r="WE415"/>
      <c r="WF415"/>
      <c r="WG415"/>
      <c r="WH415"/>
      <c r="WI415"/>
      <c r="WJ415"/>
      <c r="WK415"/>
      <c r="WL415"/>
      <c r="WM415"/>
      <c r="WN415"/>
      <c r="WO415"/>
      <c r="WP415"/>
      <c r="WQ415"/>
      <c r="WR415"/>
      <c r="WS415"/>
      <c r="WT415"/>
      <c r="WU415"/>
      <c r="WV415"/>
      <c r="WW415"/>
      <c r="WX415"/>
      <c r="WY415"/>
      <c r="WZ415"/>
      <c r="XA415"/>
      <c r="XB415"/>
      <c r="XC415"/>
      <c r="XD415"/>
      <c r="XE415"/>
      <c r="XF415"/>
      <c r="XG415"/>
      <c r="XH415"/>
      <c r="XI415"/>
      <c r="XJ415"/>
      <c r="XK415"/>
      <c r="XL415"/>
      <c r="XM415"/>
      <c r="XN415"/>
      <c r="XO415"/>
      <c r="XP415"/>
      <c r="XQ415"/>
      <c r="XR415"/>
      <c r="XS415"/>
      <c r="XT415"/>
      <c r="XU415"/>
      <c r="XV415"/>
      <c r="XW415"/>
      <c r="XX415"/>
      <c r="XY415"/>
      <c r="XZ415"/>
      <c r="YA415"/>
      <c r="YB415"/>
      <c r="YC415"/>
      <c r="YD415"/>
      <c r="YE415"/>
      <c r="YF415"/>
      <c r="YG415"/>
      <c r="YH415"/>
      <c r="YI415"/>
      <c r="YJ415"/>
      <c r="YK415"/>
      <c r="YL415"/>
      <c r="YM415"/>
      <c r="YN415"/>
      <c r="YO415"/>
      <c r="YP415"/>
      <c r="YQ415"/>
      <c r="YR415"/>
      <c r="YS415"/>
      <c r="YT415"/>
      <c r="YU415"/>
      <c r="YV415"/>
      <c r="YW415"/>
      <c r="YX415"/>
      <c r="YY415"/>
      <c r="YZ415"/>
      <c r="ZA415"/>
      <c r="ZB415"/>
      <c r="ZC415"/>
      <c r="ZD415"/>
      <c r="ZE415"/>
      <c r="ZF415"/>
      <c r="ZG415"/>
      <c r="ZH415"/>
      <c r="ZI415"/>
      <c r="ZJ415"/>
      <c r="ZK415"/>
      <c r="ZL415"/>
      <c r="ZM415"/>
      <c r="ZN415"/>
      <c r="ZO415"/>
      <c r="ZP415"/>
      <c r="ZQ415"/>
      <c r="ZR415"/>
      <c r="ZS415"/>
      <c r="ZT415"/>
      <c r="ZU415"/>
      <c r="ZV415"/>
      <c r="ZW415"/>
      <c r="ZX415"/>
      <c r="ZY415"/>
      <c r="ZZ415" s="52"/>
      <c r="AAA415" s="192"/>
      <c r="AAD415" s="90"/>
      <c r="AAE415" s="519">
        <f>IF(S.Notice.Involved="Y",1,0)</f>
        <v>1</v>
      </c>
      <c r="AAF415" s="90"/>
      <c r="AAG415" s="73">
        <f t="shared" si="344"/>
        <v>41549</v>
      </c>
      <c r="AAH415" s="73">
        <f t="shared" si="345"/>
        <v>41592</v>
      </c>
      <c r="AAI415" s="72"/>
      <c r="AAJ415" s="72"/>
      <c r="AAK415" s="56"/>
      <c r="AAL415" s="90"/>
    </row>
    <row r="416" spans="1:715" s="23" customFormat="1" ht="15" customHeight="1" outlineLevel="1">
      <c r="A416" s="171"/>
      <c r="B416" s="668" t="s">
        <v>283</v>
      </c>
      <c r="C416" s="364" t="s">
        <v>0</v>
      </c>
      <c r="D416" s="383"/>
      <c r="E416" s="342">
        <f t="shared" ref="E416" si="347">NETWORKDAYS(G416,H416,S.DDL_DEQClosed)</f>
        <v>31</v>
      </c>
      <c r="F416" s="457">
        <f t="shared" ca="1" si="341"/>
        <v>15</v>
      </c>
      <c r="G416" s="343">
        <f t="shared" si="342"/>
        <v>41549</v>
      </c>
      <c r="H416" s="343">
        <f t="shared" si="343"/>
        <v>41592</v>
      </c>
      <c r="I416" s="244"/>
      <c r="J416" s="194"/>
      <c r="K416" s="49"/>
      <c r="L416" s="49"/>
      <c r="M416" s="49"/>
      <c r="N416" s="49"/>
      <c r="O416" s="49"/>
      <c r="P416" s="49"/>
      <c r="Q416" s="49"/>
      <c r="R416" s="49"/>
      <c r="S416" s="49"/>
      <c r="T416" s="49"/>
      <c r="U416" s="49"/>
      <c r="V416" s="49"/>
      <c r="W416" s="49"/>
      <c r="X416" s="49"/>
      <c r="Y416" s="49"/>
      <c r="Z416" s="49"/>
      <c r="AA416" s="49"/>
      <c r="AB416" s="49"/>
      <c r="AC416" s="49"/>
      <c r="AD416" s="49"/>
      <c r="AE416" s="49"/>
      <c r="AF416" s="49"/>
      <c r="AG416" s="49"/>
      <c r="AH416" s="49"/>
      <c r="AI416" s="49"/>
      <c r="AJ416" s="49"/>
      <c r="AK416" s="49"/>
      <c r="AL416" s="49"/>
      <c r="AM416" s="49"/>
      <c r="AN416" s="49"/>
      <c r="AO416" s="49"/>
      <c r="AP416" s="49"/>
      <c r="AQ416" s="49"/>
      <c r="AR416" s="49"/>
      <c r="AS416" s="49"/>
      <c r="AT416" s="49"/>
      <c r="AU416" s="49"/>
      <c r="AV416" s="49"/>
      <c r="AW416" s="49"/>
      <c r="AX416" s="49"/>
      <c r="AY416" s="49"/>
      <c r="AZ416" s="49"/>
      <c r="BA416" s="49"/>
      <c r="BB416" s="49"/>
      <c r="BC416" s="49"/>
      <c r="BD416" s="49"/>
      <c r="BE416" s="49"/>
      <c r="BF416" s="49"/>
      <c r="BG416" s="49"/>
      <c r="BH416" s="49"/>
      <c r="BI416" s="49"/>
      <c r="BJ416" s="49"/>
      <c r="BK416" s="49"/>
      <c r="BL416" s="49"/>
      <c r="BM416" s="49"/>
      <c r="BN416" s="49"/>
      <c r="BO416" s="49"/>
      <c r="BP416" s="49"/>
      <c r="BQ416" s="49"/>
      <c r="BR416" s="49"/>
      <c r="BS416" s="49"/>
      <c r="BT416" s="49"/>
      <c r="BU416" s="49"/>
      <c r="BV416" s="49"/>
      <c r="BW416" s="49"/>
      <c r="BX416" s="49"/>
      <c r="BY416" s="49"/>
      <c r="BZ416" s="49"/>
      <c r="CA416" s="49"/>
      <c r="CB416" s="49"/>
      <c r="CC416" s="49"/>
      <c r="CD416" s="49"/>
      <c r="CE416" s="49"/>
      <c r="CF416" s="49"/>
      <c r="CG416" s="49"/>
      <c r="CH416" s="49"/>
      <c r="CI416" s="49"/>
      <c r="CJ416" s="49"/>
      <c r="CK416" s="49"/>
      <c r="CL416" s="49"/>
      <c r="CM416" s="49"/>
      <c r="CN416" s="49"/>
      <c r="CO416" s="49"/>
      <c r="CP416" s="49"/>
      <c r="CQ416" s="49"/>
      <c r="CR416" s="49"/>
      <c r="CS416" s="49"/>
      <c r="CT416" s="49"/>
      <c r="CU416" s="49"/>
      <c r="CV416" s="49"/>
      <c r="CW416" s="49"/>
      <c r="CX416" s="49"/>
      <c r="CY416" s="49"/>
      <c r="CZ416" s="49"/>
      <c r="DA416" s="49"/>
      <c r="DB416" s="49"/>
      <c r="DC416" s="49"/>
      <c r="DD416" s="49"/>
      <c r="DE416" s="49"/>
      <c r="DF416" s="49"/>
      <c r="DG416" s="49"/>
      <c r="DH416" s="49"/>
      <c r="DI416" s="49"/>
      <c r="DJ416" s="49"/>
      <c r="DK416" s="49"/>
      <c r="DL416" s="49"/>
      <c r="DM416" s="49"/>
      <c r="DN416" s="49"/>
      <c r="DO416" s="49"/>
      <c r="DP416" s="49"/>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c r="EX416"/>
      <c r="EY416"/>
      <c r="EZ416"/>
      <c r="FA416"/>
      <c r="FB416"/>
      <c r="FC416"/>
      <c r="FD416"/>
      <c r="FE416"/>
      <c r="FF416"/>
      <c r="FG416"/>
      <c r="FH416"/>
      <c r="FI416"/>
      <c r="FJ416"/>
      <c r="FK416"/>
      <c r="FL416"/>
      <c r="FM416"/>
      <c r="FN416"/>
      <c r="FO416"/>
      <c r="FP416"/>
      <c r="FQ416"/>
      <c r="FR416"/>
      <c r="FS416"/>
      <c r="FT416"/>
      <c r="FU416"/>
      <c r="FV416"/>
      <c r="FW416"/>
      <c r="FX416"/>
      <c r="FY416"/>
      <c r="FZ416"/>
      <c r="GA416"/>
      <c r="GB416"/>
      <c r="GC416"/>
      <c r="GD416"/>
      <c r="GE416"/>
      <c r="GF416"/>
      <c r="GG416"/>
      <c r="GH416"/>
      <c r="GI416"/>
      <c r="GJ416"/>
      <c r="GK416"/>
      <c r="GL416"/>
      <c r="GM416"/>
      <c r="GN416"/>
      <c r="GO416"/>
      <c r="GP416"/>
      <c r="GQ416"/>
      <c r="GR416"/>
      <c r="GS416"/>
      <c r="GT416"/>
      <c r="GU416"/>
      <c r="GV416"/>
      <c r="GW416"/>
      <c r="GX416"/>
      <c r="GY416"/>
      <c r="GZ416"/>
      <c r="HA416"/>
      <c r="HB416"/>
      <c r="HC416"/>
      <c r="HD416"/>
      <c r="HE416"/>
      <c r="HF416"/>
      <c r="HG416"/>
      <c r="HH416"/>
      <c r="HI416"/>
      <c r="HJ416"/>
      <c r="HK416"/>
      <c r="HL416"/>
      <c r="HM416"/>
      <c r="HN416"/>
      <c r="HO416"/>
      <c r="HP416"/>
      <c r="HQ416"/>
      <c r="HR416"/>
      <c r="HS416"/>
      <c r="HT416"/>
      <c r="HU416"/>
      <c r="HV416"/>
      <c r="HW416"/>
      <c r="HX416"/>
      <c r="HY416"/>
      <c r="HZ416"/>
      <c r="IA416"/>
      <c r="IB416"/>
      <c r="IC416"/>
      <c r="ID416"/>
      <c r="IE416"/>
      <c r="IF416"/>
      <c r="IG416"/>
      <c r="IH416"/>
      <c r="II416"/>
      <c r="IJ416"/>
      <c r="IK416"/>
      <c r="IL416"/>
      <c r="IM416"/>
      <c r="IN416"/>
      <c r="IO416"/>
      <c r="IP416"/>
      <c r="IQ416"/>
      <c r="IR416"/>
      <c r="IS416"/>
      <c r="IT416"/>
      <c r="IU416"/>
      <c r="IV416"/>
      <c r="IW416"/>
      <c r="IX416"/>
      <c r="IY416"/>
      <c r="IZ416"/>
      <c r="JA416"/>
      <c r="JB416"/>
      <c r="JC416"/>
      <c r="JD416"/>
      <c r="JE416"/>
      <c r="JF416"/>
      <c r="JG416"/>
      <c r="JH416"/>
      <c r="JI416"/>
      <c r="JJ416"/>
      <c r="JK416"/>
      <c r="JL416"/>
      <c r="JM416"/>
      <c r="JN416"/>
      <c r="JO416"/>
      <c r="JP416"/>
      <c r="JQ416"/>
      <c r="JR416"/>
      <c r="JS416"/>
      <c r="JT416"/>
      <c r="JU416"/>
      <c r="JV416"/>
      <c r="JW416"/>
      <c r="JX416"/>
      <c r="JY416"/>
      <c r="JZ416"/>
      <c r="KA416"/>
      <c r="KB416"/>
      <c r="KC416"/>
      <c r="KD416"/>
      <c r="KE416"/>
      <c r="KF416"/>
      <c r="KG416"/>
      <c r="KH416"/>
      <c r="KI416"/>
      <c r="KJ416"/>
      <c r="KK416"/>
      <c r="KL416"/>
      <c r="KM416"/>
      <c r="KN416"/>
      <c r="KO416"/>
      <c r="KP416"/>
      <c r="KQ416"/>
      <c r="KR416"/>
      <c r="KS416"/>
      <c r="KT416"/>
      <c r="KU416"/>
      <c r="KV416"/>
      <c r="KW416"/>
      <c r="KX416"/>
      <c r="KY416"/>
      <c r="KZ416"/>
      <c r="LA416"/>
      <c r="LB416"/>
      <c r="LC416"/>
      <c r="LD416"/>
      <c r="LE416"/>
      <c r="LF416"/>
      <c r="LG416"/>
      <c r="LH416"/>
      <c r="LI416"/>
      <c r="LJ416"/>
      <c r="LK416"/>
      <c r="LL416"/>
      <c r="LM416"/>
      <c r="LN416"/>
      <c r="LO416"/>
      <c r="LP416"/>
      <c r="LQ416"/>
      <c r="LR416"/>
      <c r="LS416"/>
      <c r="LT416"/>
      <c r="LU416"/>
      <c r="LV416"/>
      <c r="LW416"/>
      <c r="LX416"/>
      <c r="LY416"/>
      <c r="LZ416"/>
      <c r="MA416"/>
      <c r="MB416"/>
      <c r="MC416"/>
      <c r="MD416"/>
      <c r="ME416"/>
      <c r="MF416"/>
      <c r="MG416"/>
      <c r="MH416"/>
      <c r="MI416"/>
      <c r="MJ416"/>
      <c r="MK416"/>
      <c r="ML416"/>
      <c r="MM416"/>
      <c r="MN416"/>
      <c r="MO416"/>
      <c r="MP416"/>
      <c r="MQ416"/>
      <c r="MR416"/>
      <c r="MS416"/>
      <c r="MT416"/>
      <c r="MU416"/>
      <c r="MV416"/>
      <c r="MW416"/>
      <c r="MX416"/>
      <c r="MY416"/>
      <c r="MZ416"/>
      <c r="NA416"/>
      <c r="NB416"/>
      <c r="NC416"/>
      <c r="ND416"/>
      <c r="NE416"/>
      <c r="NF416"/>
      <c r="NG416"/>
      <c r="NH416"/>
      <c r="NI416"/>
      <c r="NJ416"/>
      <c r="NK416"/>
      <c r="NL416"/>
      <c r="NM416"/>
      <c r="NN416"/>
      <c r="NO416"/>
      <c r="NP416"/>
      <c r="NQ416"/>
      <c r="NR416"/>
      <c r="NS416"/>
      <c r="NT416"/>
      <c r="NU416"/>
      <c r="NV416"/>
      <c r="NW416"/>
      <c r="NX416"/>
      <c r="NY416"/>
      <c r="NZ416"/>
      <c r="OA416"/>
      <c r="OB416"/>
      <c r="OC416"/>
      <c r="OD416"/>
      <c r="OE416"/>
      <c r="OF416"/>
      <c r="OG416"/>
      <c r="OH416"/>
      <c r="OI416"/>
      <c r="OJ416"/>
      <c r="OK416"/>
      <c r="OL416"/>
      <c r="OM416"/>
      <c r="ON416"/>
      <c r="OO416"/>
      <c r="OP416"/>
      <c r="OQ416"/>
      <c r="OR416"/>
      <c r="OS416"/>
      <c r="OT416"/>
      <c r="OU416"/>
      <c r="OV416"/>
      <c r="OW416"/>
      <c r="OX416"/>
      <c r="OY416"/>
      <c r="OZ416"/>
      <c r="PA416"/>
      <c r="PB416"/>
      <c r="PC416"/>
      <c r="PD416"/>
      <c r="PE416"/>
      <c r="PF416"/>
      <c r="PG416"/>
      <c r="PH416"/>
      <c r="PI416"/>
      <c r="PJ416"/>
      <c r="PK416"/>
      <c r="PL416"/>
      <c r="PM416"/>
      <c r="PN416"/>
      <c r="PO416"/>
      <c r="PP416"/>
      <c r="PQ416"/>
      <c r="PR416"/>
      <c r="PS416"/>
      <c r="PT416"/>
      <c r="PU416"/>
      <c r="PV416"/>
      <c r="PW416"/>
      <c r="PX416"/>
      <c r="PY416"/>
      <c r="PZ416"/>
      <c r="QA416"/>
      <c r="QB416"/>
      <c r="QC416"/>
      <c r="QD416"/>
      <c r="QE416"/>
      <c r="QF416"/>
      <c r="QG416"/>
      <c r="QH416"/>
      <c r="QI416"/>
      <c r="QJ416"/>
      <c r="QK416"/>
      <c r="QL416"/>
      <c r="QM416"/>
      <c r="QN416"/>
      <c r="QO416"/>
      <c r="QP416"/>
      <c r="QQ416"/>
      <c r="QR416"/>
      <c r="QS416"/>
      <c r="QT416"/>
      <c r="QU416"/>
      <c r="QV416"/>
      <c r="QW416"/>
      <c r="QX416"/>
      <c r="QY416"/>
      <c r="QZ416"/>
      <c r="RA416"/>
      <c r="RB416"/>
      <c r="RC416"/>
      <c r="RD416"/>
      <c r="RE416"/>
      <c r="RF416"/>
      <c r="RG416"/>
      <c r="RH416"/>
      <c r="RI416"/>
      <c r="RJ416"/>
      <c r="RK416"/>
      <c r="RL416"/>
      <c r="RM416"/>
      <c r="RN416"/>
      <c r="RO416"/>
      <c r="RP416"/>
      <c r="RQ416"/>
      <c r="RR416"/>
      <c r="RS416"/>
      <c r="RT416"/>
      <c r="RU416"/>
      <c r="RV416"/>
      <c r="RW416"/>
      <c r="RX416"/>
      <c r="RY416"/>
      <c r="RZ416"/>
      <c r="SA416"/>
      <c r="SB416"/>
      <c r="SC416"/>
      <c r="SD416"/>
      <c r="SE416"/>
      <c r="SF416"/>
      <c r="SG416"/>
      <c r="SH416"/>
      <c r="SI416"/>
      <c r="SJ416"/>
      <c r="SK416"/>
      <c r="SL416"/>
      <c r="SM416"/>
      <c r="SN416"/>
      <c r="SO416"/>
      <c r="SP416"/>
      <c r="SQ416"/>
      <c r="SR416"/>
      <c r="SS416"/>
      <c r="ST416"/>
      <c r="SU416"/>
      <c r="SV416"/>
      <c r="SW416"/>
      <c r="SX416"/>
      <c r="SY416"/>
      <c r="SZ416"/>
      <c r="TA416"/>
      <c r="TB416"/>
      <c r="TC416"/>
      <c r="TD416"/>
      <c r="TE416"/>
      <c r="TF416"/>
      <c r="TG416"/>
      <c r="TH416"/>
      <c r="TI416"/>
      <c r="TJ416"/>
      <c r="TK416"/>
      <c r="TL416"/>
      <c r="TM416"/>
      <c r="TN416"/>
      <c r="TO416"/>
      <c r="TP416"/>
      <c r="TQ416"/>
      <c r="TR416"/>
      <c r="TS416"/>
      <c r="TT416"/>
      <c r="TU416"/>
      <c r="TV416"/>
      <c r="TW416"/>
      <c r="TX416"/>
      <c r="TY416"/>
      <c r="TZ416"/>
      <c r="UA416"/>
      <c r="UB416"/>
      <c r="UC416"/>
      <c r="UD416"/>
      <c r="UE416"/>
      <c r="UF416"/>
      <c r="UG416"/>
      <c r="UH416"/>
      <c r="UI416"/>
      <c r="UJ416"/>
      <c r="UK416"/>
      <c r="UL416"/>
      <c r="UM416"/>
      <c r="UN416"/>
      <c r="UO416"/>
      <c r="UP416"/>
      <c r="UQ416"/>
      <c r="UR416"/>
      <c r="US416"/>
      <c r="UT416"/>
      <c r="UU416"/>
      <c r="UV416"/>
      <c r="UW416"/>
      <c r="UX416"/>
      <c r="UY416"/>
      <c r="UZ416"/>
      <c r="VA416"/>
      <c r="VB416"/>
      <c r="VC416"/>
      <c r="VD416"/>
      <c r="VE416"/>
      <c r="VF416"/>
      <c r="VG416"/>
      <c r="VH416"/>
      <c r="VI416"/>
      <c r="VJ416"/>
      <c r="VK416"/>
      <c r="VL416"/>
      <c r="VM416"/>
      <c r="VN416"/>
      <c r="VO416"/>
      <c r="VP416"/>
      <c r="VQ416"/>
      <c r="VR416"/>
      <c r="VS416"/>
      <c r="VT416"/>
      <c r="VU416"/>
      <c r="VV416"/>
      <c r="VW416"/>
      <c r="VX416"/>
      <c r="VY416"/>
      <c r="VZ416"/>
      <c r="WA416"/>
      <c r="WB416"/>
      <c r="WC416"/>
      <c r="WD416"/>
      <c r="WE416"/>
      <c r="WF416"/>
      <c r="WG416"/>
      <c r="WH416"/>
      <c r="WI416"/>
      <c r="WJ416"/>
      <c r="WK416"/>
      <c r="WL416"/>
      <c r="WM416"/>
      <c r="WN416"/>
      <c r="WO416"/>
      <c r="WP416"/>
      <c r="WQ416"/>
      <c r="WR416"/>
      <c r="WS416"/>
      <c r="WT416"/>
      <c r="WU416"/>
      <c r="WV416"/>
      <c r="WW416"/>
      <c r="WX416"/>
      <c r="WY416"/>
      <c r="WZ416"/>
      <c r="XA416"/>
      <c r="XB416"/>
      <c r="XC416"/>
      <c r="XD416"/>
      <c r="XE416"/>
      <c r="XF416"/>
      <c r="XG416"/>
      <c r="XH416"/>
      <c r="XI416"/>
      <c r="XJ416"/>
      <c r="XK416"/>
      <c r="XL416"/>
      <c r="XM416"/>
      <c r="XN416"/>
      <c r="XO416"/>
      <c r="XP416"/>
      <c r="XQ416"/>
      <c r="XR416"/>
      <c r="XS416"/>
      <c r="XT416"/>
      <c r="XU416"/>
      <c r="XV416"/>
      <c r="XW416"/>
      <c r="XX416"/>
      <c r="XY416"/>
      <c r="XZ416"/>
      <c r="YA416"/>
      <c r="YB416"/>
      <c r="YC416"/>
      <c r="YD416"/>
      <c r="YE416"/>
      <c r="YF416"/>
      <c r="YG416"/>
      <c r="YH416"/>
      <c r="YI416"/>
      <c r="YJ416"/>
      <c r="YK416"/>
      <c r="YL416"/>
      <c r="YM416"/>
      <c r="YN416"/>
      <c r="YO416"/>
      <c r="YP416"/>
      <c r="YQ416"/>
      <c r="YR416"/>
      <c r="YS416"/>
      <c r="YT416"/>
      <c r="YU416"/>
      <c r="YV416"/>
      <c r="YW416"/>
      <c r="YX416"/>
      <c r="YY416"/>
      <c r="YZ416"/>
      <c r="ZA416"/>
      <c r="ZB416"/>
      <c r="ZC416"/>
      <c r="ZD416"/>
      <c r="ZE416"/>
      <c r="ZF416"/>
      <c r="ZG416"/>
      <c r="ZH416"/>
      <c r="ZI416"/>
      <c r="ZJ416"/>
      <c r="ZK416"/>
      <c r="ZL416"/>
      <c r="ZM416"/>
      <c r="ZN416"/>
      <c r="ZO416"/>
      <c r="ZP416"/>
      <c r="ZQ416"/>
      <c r="ZR416"/>
      <c r="ZS416"/>
      <c r="ZT416"/>
      <c r="ZU416"/>
      <c r="ZV416"/>
      <c r="ZW416"/>
      <c r="ZX416"/>
      <c r="ZY416"/>
      <c r="ZZ416" s="52"/>
      <c r="AAA416" s="192"/>
      <c r="AAD416" s="90"/>
      <c r="AAE416" s="519">
        <f>IF(S.Notice.Involved="Y",1,0)</f>
        <v>1</v>
      </c>
      <c r="AAF416" s="90"/>
      <c r="AAG416" s="73">
        <f t="shared" si="344"/>
        <v>41549</v>
      </c>
      <c r="AAH416" s="73">
        <f t="shared" si="345"/>
        <v>41592</v>
      </c>
      <c r="AAI416" s="72"/>
      <c r="AAJ416" s="72"/>
      <c r="AAK416" s="56" t="s">
        <v>0</v>
      </c>
      <c r="AAL416" s="90"/>
    </row>
    <row r="417" spans="1:714" s="23" customFormat="1" ht="15" customHeight="1" outlineLevel="1">
      <c r="A417" s="171"/>
      <c r="B417" s="667" t="str">
        <f t="shared" ref="B417:B420" si="348">AAK417</f>
        <v>- AndreaSIP, edit for sufficiency of SIP inclusion</v>
      </c>
      <c r="C417" s="376" t="s">
        <v>0</v>
      </c>
      <c r="D417" s="383"/>
      <c r="E417" s="342">
        <f t="shared" ref="E417" si="349">NETWORKDAYS(G417,H417,S.DDL_DEQClosed)</f>
        <v>31</v>
      </c>
      <c r="F417" s="457">
        <f t="shared" ca="1" si="341"/>
        <v>15</v>
      </c>
      <c r="G417" s="343">
        <f t="shared" si="342"/>
        <v>41549</v>
      </c>
      <c r="H417" s="343">
        <f t="shared" si="343"/>
        <v>41592</v>
      </c>
      <c r="I417" s="244"/>
      <c r="J417" s="194"/>
      <c r="K417" s="49"/>
      <c r="L417" s="49"/>
      <c r="M417" s="49"/>
      <c r="N417" s="49"/>
      <c r="O417" s="49"/>
      <c r="P417" s="49"/>
      <c r="Q417" s="49"/>
      <c r="R417" s="49"/>
      <c r="S417" s="49"/>
      <c r="T417" s="49"/>
      <c r="U417" s="49"/>
      <c r="V417" s="49"/>
      <c r="W417" s="49"/>
      <c r="X417" s="49"/>
      <c r="Y417" s="49"/>
      <c r="Z417" s="49"/>
      <c r="AA417" s="49"/>
      <c r="AB417" s="49"/>
      <c r="AC417" s="49"/>
      <c r="AD417" s="49"/>
      <c r="AE417" s="49"/>
      <c r="AF417" s="49"/>
      <c r="AG417" s="49"/>
      <c r="AH417" s="49"/>
      <c r="AI417" s="49"/>
      <c r="AJ417" s="49"/>
      <c r="AK417" s="49"/>
      <c r="AL417" s="49"/>
      <c r="AM417" s="49"/>
      <c r="AN417" s="49"/>
      <c r="AO417" s="49"/>
      <c r="AP417" s="49"/>
      <c r="AQ417" s="49"/>
      <c r="AR417" s="49"/>
      <c r="AS417" s="49"/>
      <c r="AT417" s="49"/>
      <c r="AU417" s="49"/>
      <c r="AV417" s="49"/>
      <c r="AW417" s="49"/>
      <c r="AX417" s="49"/>
      <c r="AY417" s="49"/>
      <c r="AZ417" s="49"/>
      <c r="BA417" s="49"/>
      <c r="BB417" s="49"/>
      <c r="BC417" s="49"/>
      <c r="BD417" s="49"/>
      <c r="BE417" s="49"/>
      <c r="BF417" s="49"/>
      <c r="BG417" s="49"/>
      <c r="BH417" s="49"/>
      <c r="BI417" s="49"/>
      <c r="BJ417" s="49"/>
      <c r="BK417" s="49"/>
      <c r="BL417" s="49"/>
      <c r="BM417" s="49"/>
      <c r="BN417" s="49"/>
      <c r="BO417" s="49"/>
      <c r="BP417" s="49"/>
      <c r="BQ417" s="49"/>
      <c r="BR417" s="49"/>
      <c r="BS417" s="49"/>
      <c r="BT417" s="49"/>
      <c r="BU417" s="49"/>
      <c r="BV417" s="49"/>
      <c r="BW417" s="49"/>
      <c r="BX417" s="49"/>
      <c r="BY417" s="49"/>
      <c r="BZ417" s="49"/>
      <c r="CA417" s="49"/>
      <c r="CB417" s="49"/>
      <c r="CC417" s="49"/>
      <c r="CD417" s="49"/>
      <c r="CE417" s="49"/>
      <c r="CF417" s="49"/>
      <c r="CG417" s="49"/>
      <c r="CH417" s="49"/>
      <c r="CI417" s="49"/>
      <c r="CJ417" s="49"/>
      <c r="CK417" s="49"/>
      <c r="CL417" s="49"/>
      <c r="CM417" s="49"/>
      <c r="CN417" s="49"/>
      <c r="CO417" s="49"/>
      <c r="CP417" s="49"/>
      <c r="CQ417" s="49"/>
      <c r="CR417" s="49"/>
      <c r="CS417" s="49"/>
      <c r="CT417" s="49"/>
      <c r="CU417" s="49"/>
      <c r="CV417" s="49"/>
      <c r="CW417" s="49"/>
      <c r="CX417" s="49"/>
      <c r="CY417" s="49"/>
      <c r="CZ417" s="49"/>
      <c r="DA417" s="49"/>
      <c r="DB417" s="49"/>
      <c r="DC417" s="49"/>
      <c r="DD417" s="49"/>
      <c r="DE417" s="49"/>
      <c r="DF417" s="49"/>
      <c r="DG417" s="49"/>
      <c r="DH417" s="49"/>
      <c r="DI417" s="49"/>
      <c r="DJ417" s="49"/>
      <c r="DK417" s="49"/>
      <c r="DL417" s="49"/>
      <c r="DM417" s="49"/>
      <c r="DN417" s="49"/>
      <c r="DO417" s="49"/>
      <c r="DP417" s="49"/>
      <c r="DQ417"/>
      <c r="DR417"/>
      <c r="DS417"/>
      <c r="DT417"/>
      <c r="DU417"/>
      <c r="DV417"/>
      <c r="DW417"/>
      <c r="DX417"/>
      <c r="DY417"/>
      <c r="DZ417"/>
      <c r="EA417"/>
      <c r="EB417"/>
      <c r="EC417"/>
      <c r="ED417"/>
      <c r="EE417"/>
      <c r="EF417"/>
      <c r="EG417"/>
      <c r="EH417"/>
      <c r="EI417"/>
      <c r="EJ417"/>
      <c r="EK417"/>
      <c r="EL417"/>
      <c r="EM417"/>
      <c r="EN417"/>
      <c r="EO417"/>
      <c r="EP417"/>
      <c r="EQ417"/>
      <c r="ER417"/>
      <c r="ES417"/>
      <c r="ET417"/>
      <c r="EU417"/>
      <c r="EV417"/>
      <c r="EW417"/>
      <c r="EX417"/>
      <c r="EY417"/>
      <c r="EZ417"/>
      <c r="FA417"/>
      <c r="FB417"/>
      <c r="FC417"/>
      <c r="FD417"/>
      <c r="FE417"/>
      <c r="FF417"/>
      <c r="FG417"/>
      <c r="FH417"/>
      <c r="FI417"/>
      <c r="FJ417"/>
      <c r="FK417"/>
      <c r="FL417"/>
      <c r="FM417"/>
      <c r="FN417"/>
      <c r="FO417"/>
      <c r="FP417"/>
      <c r="FQ417"/>
      <c r="FR417"/>
      <c r="FS417"/>
      <c r="FT417"/>
      <c r="FU417"/>
      <c r="FV417"/>
      <c r="FW417"/>
      <c r="FX417"/>
      <c r="FY417"/>
      <c r="FZ417"/>
      <c r="GA417"/>
      <c r="GB417"/>
      <c r="GC417"/>
      <c r="GD417"/>
      <c r="GE417"/>
      <c r="GF417"/>
      <c r="GG417"/>
      <c r="GH417"/>
      <c r="GI417"/>
      <c r="GJ417"/>
      <c r="GK417"/>
      <c r="GL417"/>
      <c r="GM417"/>
      <c r="GN417"/>
      <c r="GO417"/>
      <c r="GP417"/>
      <c r="GQ417"/>
      <c r="GR417"/>
      <c r="GS417"/>
      <c r="GT417"/>
      <c r="GU417"/>
      <c r="GV417"/>
      <c r="GW417"/>
      <c r="GX417"/>
      <c r="GY417"/>
      <c r="GZ417"/>
      <c r="HA417"/>
      <c r="HB417"/>
      <c r="HC417"/>
      <c r="HD417"/>
      <c r="HE417"/>
      <c r="HF417"/>
      <c r="HG417"/>
      <c r="HH417"/>
      <c r="HI417"/>
      <c r="HJ417"/>
      <c r="HK417"/>
      <c r="HL417"/>
      <c r="HM417"/>
      <c r="HN417"/>
      <c r="HO417"/>
      <c r="HP417"/>
      <c r="HQ417"/>
      <c r="HR417"/>
      <c r="HS417"/>
      <c r="HT417"/>
      <c r="HU417"/>
      <c r="HV417"/>
      <c r="HW417"/>
      <c r="HX417"/>
      <c r="HY417"/>
      <c r="HZ417"/>
      <c r="IA417"/>
      <c r="IB417"/>
      <c r="IC417"/>
      <c r="ID417"/>
      <c r="IE417"/>
      <c r="IF417"/>
      <c r="IG417"/>
      <c r="IH417"/>
      <c r="II417"/>
      <c r="IJ417"/>
      <c r="IK417"/>
      <c r="IL417"/>
      <c r="IM417"/>
      <c r="IN417"/>
      <c r="IO417"/>
      <c r="IP417"/>
      <c r="IQ417"/>
      <c r="IR417"/>
      <c r="IS417"/>
      <c r="IT417"/>
      <c r="IU417"/>
      <c r="IV417"/>
      <c r="IW417"/>
      <c r="IX417"/>
      <c r="IY417"/>
      <c r="IZ417"/>
      <c r="JA417"/>
      <c r="JB417"/>
      <c r="JC417"/>
      <c r="JD417"/>
      <c r="JE417"/>
      <c r="JF417"/>
      <c r="JG417"/>
      <c r="JH417"/>
      <c r="JI417"/>
      <c r="JJ417"/>
      <c r="JK417"/>
      <c r="JL417"/>
      <c r="JM417"/>
      <c r="JN417"/>
      <c r="JO417"/>
      <c r="JP417"/>
      <c r="JQ417"/>
      <c r="JR417"/>
      <c r="JS417"/>
      <c r="JT417"/>
      <c r="JU417"/>
      <c r="JV417"/>
      <c r="JW417"/>
      <c r="JX417"/>
      <c r="JY417"/>
      <c r="JZ417"/>
      <c r="KA417"/>
      <c r="KB417"/>
      <c r="KC417"/>
      <c r="KD417"/>
      <c r="KE417"/>
      <c r="KF417"/>
      <c r="KG417"/>
      <c r="KH417"/>
      <c r="KI417"/>
      <c r="KJ417"/>
      <c r="KK417"/>
      <c r="KL417"/>
      <c r="KM417"/>
      <c r="KN417"/>
      <c r="KO417"/>
      <c r="KP417"/>
      <c r="KQ417"/>
      <c r="KR417"/>
      <c r="KS417"/>
      <c r="KT417"/>
      <c r="KU417"/>
      <c r="KV417"/>
      <c r="KW417"/>
      <c r="KX417"/>
      <c r="KY417"/>
      <c r="KZ417"/>
      <c r="LA417"/>
      <c r="LB417"/>
      <c r="LC417"/>
      <c r="LD417"/>
      <c r="LE417"/>
      <c r="LF417"/>
      <c r="LG417"/>
      <c r="LH417"/>
      <c r="LI417"/>
      <c r="LJ417"/>
      <c r="LK417"/>
      <c r="LL417"/>
      <c r="LM417"/>
      <c r="LN417"/>
      <c r="LO417"/>
      <c r="LP417"/>
      <c r="LQ417"/>
      <c r="LR417"/>
      <c r="LS417"/>
      <c r="LT417"/>
      <c r="LU417"/>
      <c r="LV417"/>
      <c r="LW417"/>
      <c r="LX417"/>
      <c r="LY417"/>
      <c r="LZ417"/>
      <c r="MA417"/>
      <c r="MB417"/>
      <c r="MC417"/>
      <c r="MD417"/>
      <c r="ME417"/>
      <c r="MF417"/>
      <c r="MG417"/>
      <c r="MH417"/>
      <c r="MI417"/>
      <c r="MJ417"/>
      <c r="MK417"/>
      <c r="ML417"/>
      <c r="MM417"/>
      <c r="MN417"/>
      <c r="MO417"/>
      <c r="MP417"/>
      <c r="MQ417"/>
      <c r="MR417"/>
      <c r="MS417"/>
      <c r="MT417"/>
      <c r="MU417"/>
      <c r="MV417"/>
      <c r="MW417"/>
      <c r="MX417"/>
      <c r="MY417"/>
      <c r="MZ417"/>
      <c r="NA417"/>
      <c r="NB417"/>
      <c r="NC417"/>
      <c r="ND417"/>
      <c r="NE417"/>
      <c r="NF417"/>
      <c r="NG417"/>
      <c r="NH417"/>
      <c r="NI417"/>
      <c r="NJ417"/>
      <c r="NK417"/>
      <c r="NL417"/>
      <c r="NM417"/>
      <c r="NN417"/>
      <c r="NO417"/>
      <c r="NP417"/>
      <c r="NQ417"/>
      <c r="NR417"/>
      <c r="NS417"/>
      <c r="NT417"/>
      <c r="NU417"/>
      <c r="NV417"/>
      <c r="NW417"/>
      <c r="NX417"/>
      <c r="NY417"/>
      <c r="NZ417"/>
      <c r="OA417"/>
      <c r="OB417"/>
      <c r="OC417"/>
      <c r="OD417"/>
      <c r="OE417"/>
      <c r="OF417"/>
      <c r="OG417"/>
      <c r="OH417"/>
      <c r="OI417"/>
      <c r="OJ417"/>
      <c r="OK417"/>
      <c r="OL417"/>
      <c r="OM417"/>
      <c r="ON417"/>
      <c r="OO417"/>
      <c r="OP417"/>
      <c r="OQ417"/>
      <c r="OR417"/>
      <c r="OS417"/>
      <c r="OT417"/>
      <c r="OU417"/>
      <c r="OV417"/>
      <c r="OW417"/>
      <c r="OX417"/>
      <c r="OY417"/>
      <c r="OZ417"/>
      <c r="PA417"/>
      <c r="PB417"/>
      <c r="PC417"/>
      <c r="PD417"/>
      <c r="PE417"/>
      <c r="PF417"/>
      <c r="PG417"/>
      <c r="PH417"/>
      <c r="PI417"/>
      <c r="PJ417"/>
      <c r="PK417"/>
      <c r="PL417"/>
      <c r="PM417"/>
      <c r="PN417"/>
      <c r="PO417"/>
      <c r="PP417"/>
      <c r="PQ417"/>
      <c r="PR417"/>
      <c r="PS417"/>
      <c r="PT417"/>
      <c r="PU417"/>
      <c r="PV417"/>
      <c r="PW417"/>
      <c r="PX417"/>
      <c r="PY417"/>
      <c r="PZ417"/>
      <c r="QA417"/>
      <c r="QB417"/>
      <c r="QC417"/>
      <c r="QD417"/>
      <c r="QE417"/>
      <c r="QF417"/>
      <c r="QG417"/>
      <c r="QH417"/>
      <c r="QI417"/>
      <c r="QJ417"/>
      <c r="QK417"/>
      <c r="QL417"/>
      <c r="QM417"/>
      <c r="QN417"/>
      <c r="QO417"/>
      <c r="QP417"/>
      <c r="QQ417"/>
      <c r="QR417"/>
      <c r="QS417"/>
      <c r="QT417"/>
      <c r="QU417"/>
      <c r="QV417"/>
      <c r="QW417"/>
      <c r="QX417"/>
      <c r="QY417"/>
      <c r="QZ417"/>
      <c r="RA417"/>
      <c r="RB417"/>
      <c r="RC417"/>
      <c r="RD417"/>
      <c r="RE417"/>
      <c r="RF417"/>
      <c r="RG417"/>
      <c r="RH417"/>
      <c r="RI417"/>
      <c r="RJ417"/>
      <c r="RK417"/>
      <c r="RL417"/>
      <c r="RM417"/>
      <c r="RN417"/>
      <c r="RO417"/>
      <c r="RP417"/>
      <c r="RQ417"/>
      <c r="RR417"/>
      <c r="RS417"/>
      <c r="RT417"/>
      <c r="RU417"/>
      <c r="RV417"/>
      <c r="RW417"/>
      <c r="RX417"/>
      <c r="RY417"/>
      <c r="RZ417"/>
      <c r="SA417"/>
      <c r="SB417"/>
      <c r="SC417"/>
      <c r="SD417"/>
      <c r="SE417"/>
      <c r="SF417"/>
      <c r="SG417"/>
      <c r="SH417"/>
      <c r="SI417"/>
      <c r="SJ417"/>
      <c r="SK417"/>
      <c r="SL417"/>
      <c r="SM417"/>
      <c r="SN417"/>
      <c r="SO417"/>
      <c r="SP417"/>
      <c r="SQ417"/>
      <c r="SR417"/>
      <c r="SS417"/>
      <c r="ST417"/>
      <c r="SU417"/>
      <c r="SV417"/>
      <c r="SW417"/>
      <c r="SX417"/>
      <c r="SY417"/>
      <c r="SZ417"/>
      <c r="TA417"/>
      <c r="TB417"/>
      <c r="TC417"/>
      <c r="TD417"/>
      <c r="TE417"/>
      <c r="TF417"/>
      <c r="TG417"/>
      <c r="TH417"/>
      <c r="TI417"/>
      <c r="TJ417"/>
      <c r="TK417"/>
      <c r="TL417"/>
      <c r="TM417"/>
      <c r="TN417"/>
      <c r="TO417"/>
      <c r="TP417"/>
      <c r="TQ417"/>
      <c r="TR417"/>
      <c r="TS417"/>
      <c r="TT417"/>
      <c r="TU417"/>
      <c r="TV417"/>
      <c r="TW417"/>
      <c r="TX417"/>
      <c r="TY417"/>
      <c r="TZ417"/>
      <c r="UA417"/>
      <c r="UB417"/>
      <c r="UC417"/>
      <c r="UD417"/>
      <c r="UE417"/>
      <c r="UF417"/>
      <c r="UG417"/>
      <c r="UH417"/>
      <c r="UI417"/>
      <c r="UJ417"/>
      <c r="UK417"/>
      <c r="UL417"/>
      <c r="UM417"/>
      <c r="UN417"/>
      <c r="UO417"/>
      <c r="UP417"/>
      <c r="UQ417"/>
      <c r="UR417"/>
      <c r="US417"/>
      <c r="UT417"/>
      <c r="UU417"/>
      <c r="UV417"/>
      <c r="UW417"/>
      <c r="UX417"/>
      <c r="UY417"/>
      <c r="UZ417"/>
      <c r="VA417"/>
      <c r="VB417"/>
      <c r="VC417"/>
      <c r="VD417"/>
      <c r="VE417"/>
      <c r="VF417"/>
      <c r="VG417"/>
      <c r="VH417"/>
      <c r="VI417"/>
      <c r="VJ417"/>
      <c r="VK417"/>
      <c r="VL417"/>
      <c r="VM417"/>
      <c r="VN417"/>
      <c r="VO417"/>
      <c r="VP417"/>
      <c r="VQ417"/>
      <c r="VR417"/>
      <c r="VS417"/>
      <c r="VT417"/>
      <c r="VU417"/>
      <c r="VV417"/>
      <c r="VW417"/>
      <c r="VX417"/>
      <c r="VY417"/>
      <c r="VZ417"/>
      <c r="WA417"/>
      <c r="WB417"/>
      <c r="WC417"/>
      <c r="WD417"/>
      <c r="WE417"/>
      <c r="WF417"/>
      <c r="WG417"/>
      <c r="WH417"/>
      <c r="WI417"/>
      <c r="WJ417"/>
      <c r="WK417"/>
      <c r="WL417"/>
      <c r="WM417"/>
      <c r="WN417"/>
      <c r="WO417"/>
      <c r="WP417"/>
      <c r="WQ417"/>
      <c r="WR417"/>
      <c r="WS417"/>
      <c r="WT417"/>
      <c r="WU417"/>
      <c r="WV417"/>
      <c r="WW417"/>
      <c r="WX417"/>
      <c r="WY417"/>
      <c r="WZ417"/>
      <c r="XA417"/>
      <c r="XB417"/>
      <c r="XC417"/>
      <c r="XD417"/>
      <c r="XE417"/>
      <c r="XF417"/>
      <c r="XG417"/>
      <c r="XH417"/>
      <c r="XI417"/>
      <c r="XJ417"/>
      <c r="XK417"/>
      <c r="XL417"/>
      <c r="XM417"/>
      <c r="XN417"/>
      <c r="XO417"/>
      <c r="XP417"/>
      <c r="XQ417"/>
      <c r="XR417"/>
      <c r="XS417"/>
      <c r="XT417"/>
      <c r="XU417"/>
      <c r="XV417"/>
      <c r="XW417"/>
      <c r="XX417"/>
      <c r="XY417"/>
      <c r="XZ417"/>
      <c r="YA417"/>
      <c r="YB417"/>
      <c r="YC417"/>
      <c r="YD417"/>
      <c r="YE417"/>
      <c r="YF417"/>
      <c r="YG417"/>
      <c r="YH417"/>
      <c r="YI417"/>
      <c r="YJ417"/>
      <c r="YK417"/>
      <c r="YL417"/>
      <c r="YM417"/>
      <c r="YN417"/>
      <c r="YO417"/>
      <c r="YP417"/>
      <c r="YQ417"/>
      <c r="YR417"/>
      <c r="YS417"/>
      <c r="YT417"/>
      <c r="YU417"/>
      <c r="YV417"/>
      <c r="YW417"/>
      <c r="YX417"/>
      <c r="YY417"/>
      <c r="YZ417"/>
      <c r="ZA417"/>
      <c r="ZB417"/>
      <c r="ZC417"/>
      <c r="ZD417"/>
      <c r="ZE417"/>
      <c r="ZF417"/>
      <c r="ZG417"/>
      <c r="ZH417"/>
      <c r="ZI417"/>
      <c r="ZJ417"/>
      <c r="ZK417"/>
      <c r="ZL417"/>
      <c r="ZM417"/>
      <c r="ZN417"/>
      <c r="ZO417"/>
      <c r="ZP417"/>
      <c r="ZQ417"/>
      <c r="ZR417"/>
      <c r="ZS417"/>
      <c r="ZT417"/>
      <c r="ZU417"/>
      <c r="ZV417"/>
      <c r="ZW417"/>
      <c r="ZX417"/>
      <c r="ZY417"/>
      <c r="ZZ417" s="52"/>
      <c r="AAA417" s="192"/>
      <c r="AAD417" s="90"/>
      <c r="AAE417" s="519">
        <f>IF(AND(S.SIP.Involved="Y",S.Notice.Involved="Y"),1,0)</f>
        <v>1</v>
      </c>
      <c r="AAF417" s="90"/>
      <c r="AAG417" s="73">
        <f t="shared" si="344"/>
        <v>41549</v>
      </c>
      <c r="AAH417" s="73">
        <f t="shared" si="345"/>
        <v>41592</v>
      </c>
      <c r="AAI417" s="72"/>
      <c r="AAJ417" s="72"/>
      <c r="AAK417" s="80" t="str">
        <f>IF(S.SIP.Involved="Y","- "&amp;S.Staff.SIPCo&amp;", edit for sufficiency of SIP inclusion","* SIP not involved")</f>
        <v>- AndreaSIP, edit for sufficiency of SIP inclusion</v>
      </c>
      <c r="AAL417" s="90"/>
    </row>
    <row r="418" spans="1:714" s="23" customFormat="1" ht="15" customHeight="1" outlineLevel="1">
      <c r="A418" s="171"/>
      <c r="B418" s="667" t="str">
        <f t="shared" si="348"/>
        <v>- AndreaDRC for program sufficiency, consistency &amp; clarity</v>
      </c>
      <c r="C418" s="376" t="s">
        <v>0</v>
      </c>
      <c r="D418" s="383"/>
      <c r="E418" s="342">
        <f t="shared" ref="E418" si="350">NETWORKDAYS(G418,H418,S.DDL_DEQClosed)</f>
        <v>31</v>
      </c>
      <c r="F418" s="457">
        <f t="shared" ca="1" si="341"/>
        <v>15</v>
      </c>
      <c r="G418" s="343">
        <f t="shared" si="342"/>
        <v>41549</v>
      </c>
      <c r="H418" s="343">
        <f t="shared" si="343"/>
        <v>41592</v>
      </c>
      <c r="I418" s="244"/>
      <c r="J418" s="194"/>
      <c r="K418" s="49"/>
      <c r="L418" s="49"/>
      <c r="M418" s="49"/>
      <c r="N418" s="49"/>
      <c r="O418" s="49"/>
      <c r="P418" s="49"/>
      <c r="Q418" s="49"/>
      <c r="R418" s="49"/>
      <c r="S418" s="49"/>
      <c r="T418" s="49"/>
      <c r="U418" s="49"/>
      <c r="V418" s="49"/>
      <c r="W418" s="49"/>
      <c r="X418" s="49"/>
      <c r="Y418" s="49"/>
      <c r="Z418" s="49"/>
      <c r="AA418" s="49"/>
      <c r="AB418" s="49"/>
      <c r="AC418" s="49"/>
      <c r="AD418" s="49"/>
      <c r="AE418" s="49"/>
      <c r="AF418" s="49"/>
      <c r="AG418" s="49"/>
      <c r="AH418" s="49"/>
      <c r="AI418" s="49"/>
      <c r="AJ418" s="49"/>
      <c r="AK418" s="49"/>
      <c r="AL418" s="49"/>
      <c r="AM418" s="49"/>
      <c r="AN418" s="49"/>
      <c r="AO418" s="49"/>
      <c r="AP418" s="49"/>
      <c r="AQ418" s="49"/>
      <c r="AR418" s="49"/>
      <c r="AS418" s="49"/>
      <c r="AT418" s="49"/>
      <c r="AU418" s="49"/>
      <c r="AV418" s="49"/>
      <c r="AW418" s="49"/>
      <c r="AX418" s="49"/>
      <c r="AY418" s="49"/>
      <c r="AZ418" s="49"/>
      <c r="BA418" s="49"/>
      <c r="BB418" s="49"/>
      <c r="BC418" s="49"/>
      <c r="BD418" s="49"/>
      <c r="BE418" s="49"/>
      <c r="BF418" s="49"/>
      <c r="BG418" s="49"/>
      <c r="BH418" s="49"/>
      <c r="BI418" s="49"/>
      <c r="BJ418" s="49"/>
      <c r="BK418" s="49"/>
      <c r="BL418" s="49"/>
      <c r="BM418" s="49"/>
      <c r="BN418" s="49"/>
      <c r="BO418" s="49"/>
      <c r="BP418" s="49"/>
      <c r="BQ418" s="49"/>
      <c r="BR418" s="49"/>
      <c r="BS418" s="49"/>
      <c r="BT418" s="49"/>
      <c r="BU418" s="49"/>
      <c r="BV418" s="49"/>
      <c r="BW418" s="49"/>
      <c r="BX418" s="49"/>
      <c r="BY418" s="49"/>
      <c r="BZ418" s="49"/>
      <c r="CA418" s="49"/>
      <c r="CB418" s="49"/>
      <c r="CC418" s="49"/>
      <c r="CD418" s="49"/>
      <c r="CE418" s="49"/>
      <c r="CF418" s="49"/>
      <c r="CG418" s="49"/>
      <c r="CH418" s="49"/>
      <c r="CI418" s="49"/>
      <c r="CJ418" s="49"/>
      <c r="CK418" s="49"/>
      <c r="CL418" s="49"/>
      <c r="CM418" s="49"/>
      <c r="CN418" s="49"/>
      <c r="CO418" s="49"/>
      <c r="CP418" s="49"/>
      <c r="CQ418" s="49"/>
      <c r="CR418" s="49"/>
      <c r="CS418" s="49"/>
      <c r="CT418" s="49"/>
      <c r="CU418" s="49"/>
      <c r="CV418" s="49"/>
      <c r="CW418" s="49"/>
      <c r="CX418" s="49"/>
      <c r="CY418" s="49"/>
      <c r="CZ418" s="49"/>
      <c r="DA418" s="49"/>
      <c r="DB418" s="49"/>
      <c r="DC418" s="49"/>
      <c r="DD418" s="49"/>
      <c r="DE418" s="49"/>
      <c r="DF418" s="49"/>
      <c r="DG418" s="49"/>
      <c r="DH418" s="49"/>
      <c r="DI418" s="49"/>
      <c r="DJ418" s="49"/>
      <c r="DK418" s="49"/>
      <c r="DL418" s="49"/>
      <c r="DM418" s="49"/>
      <c r="DN418" s="49"/>
      <c r="DO418" s="49"/>
      <c r="DP418" s="49"/>
      <c r="DQ418"/>
      <c r="DR418"/>
      <c r="DS418"/>
      <c r="DT418"/>
      <c r="DU418"/>
      <c r="DV418"/>
      <c r="DW418"/>
      <c r="DX418"/>
      <c r="DY418"/>
      <c r="DZ418"/>
      <c r="EA418"/>
      <c r="EB418"/>
      <c r="EC418"/>
      <c r="ED418"/>
      <c r="EE418"/>
      <c r="EF418"/>
      <c r="EG418"/>
      <c r="EH418"/>
      <c r="EI418"/>
      <c r="EJ418"/>
      <c r="EK418"/>
      <c r="EL418"/>
      <c r="EM418"/>
      <c r="EN418"/>
      <c r="EO418"/>
      <c r="EP418"/>
      <c r="EQ418"/>
      <c r="ER418"/>
      <c r="ES418"/>
      <c r="ET418"/>
      <c r="EU418"/>
      <c r="EV418"/>
      <c r="EW418"/>
      <c r="EX418"/>
      <c r="EY418"/>
      <c r="EZ418"/>
      <c r="FA418"/>
      <c r="FB418"/>
      <c r="FC418"/>
      <c r="FD418"/>
      <c r="FE418"/>
      <c r="FF418"/>
      <c r="FG418"/>
      <c r="FH418"/>
      <c r="FI418"/>
      <c r="FJ418"/>
      <c r="FK418"/>
      <c r="FL418"/>
      <c r="FM418"/>
      <c r="FN418"/>
      <c r="FO418"/>
      <c r="FP418"/>
      <c r="FQ418"/>
      <c r="FR418"/>
      <c r="FS418"/>
      <c r="FT418"/>
      <c r="FU418"/>
      <c r="FV418"/>
      <c r="FW418"/>
      <c r="FX418"/>
      <c r="FY418"/>
      <c r="FZ418"/>
      <c r="GA418"/>
      <c r="GB418"/>
      <c r="GC418"/>
      <c r="GD418"/>
      <c r="GE418"/>
      <c r="GF418"/>
      <c r="GG418"/>
      <c r="GH418"/>
      <c r="GI418"/>
      <c r="GJ418"/>
      <c r="GK418"/>
      <c r="GL418"/>
      <c r="GM418"/>
      <c r="GN418"/>
      <c r="GO418"/>
      <c r="GP418"/>
      <c r="GQ418"/>
      <c r="GR418"/>
      <c r="GS418"/>
      <c r="GT418"/>
      <c r="GU418"/>
      <c r="GV418"/>
      <c r="GW418"/>
      <c r="GX418"/>
      <c r="GY418"/>
      <c r="GZ418"/>
      <c r="HA418"/>
      <c r="HB418"/>
      <c r="HC418"/>
      <c r="HD418"/>
      <c r="HE418"/>
      <c r="HF418"/>
      <c r="HG418"/>
      <c r="HH418"/>
      <c r="HI418"/>
      <c r="HJ418"/>
      <c r="HK418"/>
      <c r="HL418"/>
      <c r="HM418"/>
      <c r="HN418"/>
      <c r="HO418"/>
      <c r="HP418"/>
      <c r="HQ418"/>
      <c r="HR418"/>
      <c r="HS418"/>
      <c r="HT418"/>
      <c r="HU418"/>
      <c r="HV418"/>
      <c r="HW418"/>
      <c r="HX418"/>
      <c r="HY418"/>
      <c r="HZ418"/>
      <c r="IA418"/>
      <c r="IB418"/>
      <c r="IC418"/>
      <c r="ID418"/>
      <c r="IE418"/>
      <c r="IF418"/>
      <c r="IG418"/>
      <c r="IH418"/>
      <c r="II418"/>
      <c r="IJ418"/>
      <c r="IK418"/>
      <c r="IL418"/>
      <c r="IM418"/>
      <c r="IN418"/>
      <c r="IO418"/>
      <c r="IP418"/>
      <c r="IQ418"/>
      <c r="IR418"/>
      <c r="IS418"/>
      <c r="IT418"/>
      <c r="IU418"/>
      <c r="IV418"/>
      <c r="IW418"/>
      <c r="IX418"/>
      <c r="IY418"/>
      <c r="IZ418"/>
      <c r="JA418"/>
      <c r="JB418"/>
      <c r="JC418"/>
      <c r="JD418"/>
      <c r="JE418"/>
      <c r="JF418"/>
      <c r="JG418"/>
      <c r="JH418"/>
      <c r="JI418"/>
      <c r="JJ418"/>
      <c r="JK418"/>
      <c r="JL418"/>
      <c r="JM418"/>
      <c r="JN418"/>
      <c r="JO418"/>
      <c r="JP418"/>
      <c r="JQ418"/>
      <c r="JR418"/>
      <c r="JS418"/>
      <c r="JT418"/>
      <c r="JU418"/>
      <c r="JV418"/>
      <c r="JW418"/>
      <c r="JX418"/>
      <c r="JY418"/>
      <c r="JZ418"/>
      <c r="KA418"/>
      <c r="KB418"/>
      <c r="KC418"/>
      <c r="KD418"/>
      <c r="KE418"/>
      <c r="KF418"/>
      <c r="KG418"/>
      <c r="KH418"/>
      <c r="KI418"/>
      <c r="KJ418"/>
      <c r="KK418"/>
      <c r="KL418"/>
      <c r="KM418"/>
      <c r="KN418"/>
      <c r="KO418"/>
      <c r="KP418"/>
      <c r="KQ418"/>
      <c r="KR418"/>
      <c r="KS418"/>
      <c r="KT418"/>
      <c r="KU418"/>
      <c r="KV418"/>
      <c r="KW418"/>
      <c r="KX418"/>
      <c r="KY418"/>
      <c r="KZ418"/>
      <c r="LA418"/>
      <c r="LB418"/>
      <c r="LC418"/>
      <c r="LD418"/>
      <c r="LE418"/>
      <c r="LF418"/>
      <c r="LG418"/>
      <c r="LH418"/>
      <c r="LI418"/>
      <c r="LJ418"/>
      <c r="LK418"/>
      <c r="LL418"/>
      <c r="LM418"/>
      <c r="LN418"/>
      <c r="LO418"/>
      <c r="LP418"/>
      <c r="LQ418"/>
      <c r="LR418"/>
      <c r="LS418"/>
      <c r="LT418"/>
      <c r="LU418"/>
      <c r="LV418"/>
      <c r="LW418"/>
      <c r="LX418"/>
      <c r="LY418"/>
      <c r="LZ418"/>
      <c r="MA418"/>
      <c r="MB418"/>
      <c r="MC418"/>
      <c r="MD418"/>
      <c r="ME418"/>
      <c r="MF418"/>
      <c r="MG418"/>
      <c r="MH418"/>
      <c r="MI418"/>
      <c r="MJ418"/>
      <c r="MK418"/>
      <c r="ML418"/>
      <c r="MM418"/>
      <c r="MN418"/>
      <c r="MO418"/>
      <c r="MP418"/>
      <c r="MQ418"/>
      <c r="MR418"/>
      <c r="MS418"/>
      <c r="MT418"/>
      <c r="MU418"/>
      <c r="MV418"/>
      <c r="MW418"/>
      <c r="MX418"/>
      <c r="MY418"/>
      <c r="MZ418"/>
      <c r="NA418"/>
      <c r="NB418"/>
      <c r="NC418"/>
      <c r="ND418"/>
      <c r="NE418"/>
      <c r="NF418"/>
      <c r="NG418"/>
      <c r="NH418"/>
      <c r="NI418"/>
      <c r="NJ418"/>
      <c r="NK418"/>
      <c r="NL418"/>
      <c r="NM418"/>
      <c r="NN418"/>
      <c r="NO418"/>
      <c r="NP418"/>
      <c r="NQ418"/>
      <c r="NR418"/>
      <c r="NS418"/>
      <c r="NT418"/>
      <c r="NU418"/>
      <c r="NV418"/>
      <c r="NW418"/>
      <c r="NX418"/>
      <c r="NY418"/>
      <c r="NZ418"/>
      <c r="OA418"/>
      <c r="OB418"/>
      <c r="OC418"/>
      <c r="OD418"/>
      <c r="OE418"/>
      <c r="OF418"/>
      <c r="OG418"/>
      <c r="OH418"/>
      <c r="OI418"/>
      <c r="OJ418"/>
      <c r="OK418"/>
      <c r="OL418"/>
      <c r="OM418"/>
      <c r="ON418"/>
      <c r="OO418"/>
      <c r="OP418"/>
      <c r="OQ418"/>
      <c r="OR418"/>
      <c r="OS418"/>
      <c r="OT418"/>
      <c r="OU418"/>
      <c r="OV418"/>
      <c r="OW418"/>
      <c r="OX418"/>
      <c r="OY418"/>
      <c r="OZ418"/>
      <c r="PA418"/>
      <c r="PB418"/>
      <c r="PC418"/>
      <c r="PD418"/>
      <c r="PE418"/>
      <c r="PF418"/>
      <c r="PG418"/>
      <c r="PH418"/>
      <c r="PI418"/>
      <c r="PJ418"/>
      <c r="PK418"/>
      <c r="PL418"/>
      <c r="PM418"/>
      <c r="PN418"/>
      <c r="PO418"/>
      <c r="PP418"/>
      <c r="PQ418"/>
      <c r="PR418"/>
      <c r="PS418"/>
      <c r="PT418"/>
      <c r="PU418"/>
      <c r="PV418"/>
      <c r="PW418"/>
      <c r="PX418"/>
      <c r="PY418"/>
      <c r="PZ418"/>
      <c r="QA418"/>
      <c r="QB418"/>
      <c r="QC418"/>
      <c r="QD418"/>
      <c r="QE418"/>
      <c r="QF418"/>
      <c r="QG418"/>
      <c r="QH418"/>
      <c r="QI418"/>
      <c r="QJ418"/>
      <c r="QK418"/>
      <c r="QL418"/>
      <c r="QM418"/>
      <c r="QN418"/>
      <c r="QO418"/>
      <c r="QP418"/>
      <c r="QQ418"/>
      <c r="QR418"/>
      <c r="QS418"/>
      <c r="QT418"/>
      <c r="QU418"/>
      <c r="QV418"/>
      <c r="QW418"/>
      <c r="QX418"/>
      <c r="QY418"/>
      <c r="QZ418"/>
      <c r="RA418"/>
      <c r="RB418"/>
      <c r="RC418"/>
      <c r="RD418"/>
      <c r="RE418"/>
      <c r="RF418"/>
      <c r="RG418"/>
      <c r="RH418"/>
      <c r="RI418"/>
      <c r="RJ418"/>
      <c r="RK418"/>
      <c r="RL418"/>
      <c r="RM418"/>
      <c r="RN418"/>
      <c r="RO418"/>
      <c r="RP418"/>
      <c r="RQ418"/>
      <c r="RR418"/>
      <c r="RS418"/>
      <c r="RT418"/>
      <c r="RU418"/>
      <c r="RV418"/>
      <c r="RW418"/>
      <c r="RX418"/>
      <c r="RY418"/>
      <c r="RZ418"/>
      <c r="SA418"/>
      <c r="SB418"/>
      <c r="SC418"/>
      <c r="SD418"/>
      <c r="SE418"/>
      <c r="SF418"/>
      <c r="SG418"/>
      <c r="SH418"/>
      <c r="SI418"/>
      <c r="SJ418"/>
      <c r="SK418"/>
      <c r="SL418"/>
      <c r="SM418"/>
      <c r="SN418"/>
      <c r="SO418"/>
      <c r="SP418"/>
      <c r="SQ418"/>
      <c r="SR418"/>
      <c r="SS418"/>
      <c r="ST418"/>
      <c r="SU418"/>
      <c r="SV418"/>
      <c r="SW418"/>
      <c r="SX418"/>
      <c r="SY418"/>
      <c r="SZ418"/>
      <c r="TA418"/>
      <c r="TB418"/>
      <c r="TC418"/>
      <c r="TD418"/>
      <c r="TE418"/>
      <c r="TF418"/>
      <c r="TG418"/>
      <c r="TH418"/>
      <c r="TI418"/>
      <c r="TJ418"/>
      <c r="TK418"/>
      <c r="TL418"/>
      <c r="TM418"/>
      <c r="TN418"/>
      <c r="TO418"/>
      <c r="TP418"/>
      <c r="TQ418"/>
      <c r="TR418"/>
      <c r="TS418"/>
      <c r="TT418"/>
      <c r="TU418"/>
      <c r="TV418"/>
      <c r="TW418"/>
      <c r="TX418"/>
      <c r="TY418"/>
      <c r="TZ418"/>
      <c r="UA418"/>
      <c r="UB418"/>
      <c r="UC418"/>
      <c r="UD418"/>
      <c r="UE418"/>
      <c r="UF418"/>
      <c r="UG418"/>
      <c r="UH418"/>
      <c r="UI418"/>
      <c r="UJ418"/>
      <c r="UK418"/>
      <c r="UL418"/>
      <c r="UM418"/>
      <c r="UN418"/>
      <c r="UO418"/>
      <c r="UP418"/>
      <c r="UQ418"/>
      <c r="UR418"/>
      <c r="US418"/>
      <c r="UT418"/>
      <c r="UU418"/>
      <c r="UV418"/>
      <c r="UW418"/>
      <c r="UX418"/>
      <c r="UY418"/>
      <c r="UZ418"/>
      <c r="VA418"/>
      <c r="VB418"/>
      <c r="VC418"/>
      <c r="VD418"/>
      <c r="VE418"/>
      <c r="VF418"/>
      <c r="VG418"/>
      <c r="VH418"/>
      <c r="VI418"/>
      <c r="VJ418"/>
      <c r="VK418"/>
      <c r="VL418"/>
      <c r="VM418"/>
      <c r="VN418"/>
      <c r="VO418"/>
      <c r="VP418"/>
      <c r="VQ418"/>
      <c r="VR418"/>
      <c r="VS418"/>
      <c r="VT418"/>
      <c r="VU418"/>
      <c r="VV418"/>
      <c r="VW418"/>
      <c r="VX418"/>
      <c r="VY418"/>
      <c r="VZ418"/>
      <c r="WA418"/>
      <c r="WB418"/>
      <c r="WC418"/>
      <c r="WD418"/>
      <c r="WE418"/>
      <c r="WF418"/>
      <c r="WG418"/>
      <c r="WH418"/>
      <c r="WI418"/>
      <c r="WJ418"/>
      <c r="WK418"/>
      <c r="WL418"/>
      <c r="WM418"/>
      <c r="WN418"/>
      <c r="WO418"/>
      <c r="WP418"/>
      <c r="WQ418"/>
      <c r="WR418"/>
      <c r="WS418"/>
      <c r="WT418"/>
      <c r="WU418"/>
      <c r="WV418"/>
      <c r="WW418"/>
      <c r="WX418"/>
      <c r="WY418"/>
      <c r="WZ418"/>
      <c r="XA418"/>
      <c r="XB418"/>
      <c r="XC418"/>
      <c r="XD418"/>
      <c r="XE418"/>
      <c r="XF418"/>
      <c r="XG418"/>
      <c r="XH418"/>
      <c r="XI418"/>
      <c r="XJ418"/>
      <c r="XK418"/>
      <c r="XL418"/>
      <c r="XM418"/>
      <c r="XN418"/>
      <c r="XO418"/>
      <c r="XP418"/>
      <c r="XQ418"/>
      <c r="XR418"/>
      <c r="XS418"/>
      <c r="XT418"/>
      <c r="XU418"/>
      <c r="XV418"/>
      <c r="XW418"/>
      <c r="XX418"/>
      <c r="XY418"/>
      <c r="XZ418"/>
      <c r="YA418"/>
      <c r="YB418"/>
      <c r="YC418"/>
      <c r="YD418"/>
      <c r="YE418"/>
      <c r="YF418"/>
      <c r="YG418"/>
      <c r="YH418"/>
      <c r="YI418"/>
      <c r="YJ418"/>
      <c r="YK418"/>
      <c r="YL418"/>
      <c r="YM418"/>
      <c r="YN418"/>
      <c r="YO418"/>
      <c r="YP418"/>
      <c r="YQ418"/>
      <c r="YR418"/>
      <c r="YS418"/>
      <c r="YT418"/>
      <c r="YU418"/>
      <c r="YV418"/>
      <c r="YW418"/>
      <c r="YX418"/>
      <c r="YY418"/>
      <c r="YZ418"/>
      <c r="ZA418"/>
      <c r="ZB418"/>
      <c r="ZC418"/>
      <c r="ZD418"/>
      <c r="ZE418"/>
      <c r="ZF418"/>
      <c r="ZG418"/>
      <c r="ZH418"/>
      <c r="ZI418"/>
      <c r="ZJ418"/>
      <c r="ZK418"/>
      <c r="ZL418"/>
      <c r="ZM418"/>
      <c r="ZN418"/>
      <c r="ZO418"/>
      <c r="ZP418"/>
      <c r="ZQ418"/>
      <c r="ZR418"/>
      <c r="ZS418"/>
      <c r="ZT418"/>
      <c r="ZU418"/>
      <c r="ZV418"/>
      <c r="ZW418"/>
      <c r="ZX418"/>
      <c r="ZY418"/>
      <c r="ZZ418" s="52"/>
      <c r="AAA418" s="192"/>
      <c r="AAD418" s="90"/>
      <c r="AAE418" s="519">
        <f t="shared" ref="AAE418:AAE445" si="351">IF(S.Notice.Involved="Y",1,0)</f>
        <v>1</v>
      </c>
      <c r="AAF418" s="90"/>
      <c r="AAG418" s="73">
        <f t="shared" si="344"/>
        <v>41549</v>
      </c>
      <c r="AAH418" s="73">
        <f t="shared" si="345"/>
        <v>41592</v>
      </c>
      <c r="AAI418" s="72"/>
      <c r="AAJ418" s="72"/>
      <c r="AAK418" s="80" t="str">
        <f>"- "&amp;S.Staff.DivisionRulesCoordinator&amp;" for program sufficiency, consistency &amp; clarity"</f>
        <v>- AndreaDRC for program sufficiency, consistency &amp; clarity</v>
      </c>
      <c r="AAL418" s="90"/>
    </row>
    <row r="419" spans="1:714" s="23" customFormat="1" ht="15" customHeight="1" outlineLevel="1">
      <c r="A419" s="171"/>
      <c r="B419" s="667" t="str">
        <f t="shared" si="348"/>
        <v>- LarryK for legal sufficiency of NOTICE and PROPOSED RULES if needed</v>
      </c>
      <c r="C419" s="376" t="s">
        <v>0</v>
      </c>
      <c r="D419" s="383"/>
      <c r="E419" s="342">
        <f t="shared" ref="E419" si="352">NETWORKDAYS(G419,H419,S.DDL_DEQClosed)</f>
        <v>31</v>
      </c>
      <c r="F419" s="457">
        <f t="shared" ca="1" si="341"/>
        <v>15</v>
      </c>
      <c r="G419" s="343">
        <f t="shared" si="342"/>
        <v>41549</v>
      </c>
      <c r="H419" s="343">
        <f t="shared" si="343"/>
        <v>41592</v>
      </c>
      <c r="I419" s="244"/>
      <c r="J419" s="194"/>
      <c r="K419" s="49"/>
      <c r="L419" s="49"/>
      <c r="M419" s="49"/>
      <c r="N419" s="49"/>
      <c r="O419" s="49"/>
      <c r="P419" s="49"/>
      <c r="Q419" s="49"/>
      <c r="R419" s="49"/>
      <c r="S419" s="49"/>
      <c r="T419" s="49"/>
      <c r="U419" s="49"/>
      <c r="V419" s="49"/>
      <c r="W419" s="49"/>
      <c r="X419" s="49"/>
      <c r="Y419" s="49"/>
      <c r="Z419" s="49"/>
      <c r="AA419" s="49"/>
      <c r="AB419" s="49"/>
      <c r="AC419" s="49"/>
      <c r="AD419" s="49"/>
      <c r="AE419" s="49"/>
      <c r="AF419" s="49"/>
      <c r="AG419" s="49"/>
      <c r="AH419" s="49"/>
      <c r="AI419" s="49"/>
      <c r="AJ419" s="49"/>
      <c r="AK419" s="49"/>
      <c r="AL419" s="49"/>
      <c r="AM419" s="49"/>
      <c r="AN419" s="49"/>
      <c r="AO419" s="49"/>
      <c r="AP419" s="49"/>
      <c r="AQ419" s="49"/>
      <c r="AR419" s="49"/>
      <c r="AS419" s="49"/>
      <c r="AT419" s="49"/>
      <c r="AU419" s="49"/>
      <c r="AV419" s="49"/>
      <c r="AW419" s="49"/>
      <c r="AX419" s="49"/>
      <c r="AY419" s="49"/>
      <c r="AZ419" s="49"/>
      <c r="BA419" s="49"/>
      <c r="BB419" s="49"/>
      <c r="BC419" s="49"/>
      <c r="BD419" s="49"/>
      <c r="BE419" s="49"/>
      <c r="BF419" s="49"/>
      <c r="BG419" s="49"/>
      <c r="BH419" s="49"/>
      <c r="BI419" s="49"/>
      <c r="BJ419" s="49"/>
      <c r="BK419" s="49"/>
      <c r="BL419" s="49"/>
      <c r="BM419" s="49"/>
      <c r="BN419" s="49"/>
      <c r="BO419" s="49"/>
      <c r="BP419" s="49"/>
      <c r="BQ419" s="49"/>
      <c r="BR419" s="49"/>
      <c r="BS419" s="49"/>
      <c r="BT419" s="49"/>
      <c r="BU419" s="49"/>
      <c r="BV419" s="49"/>
      <c r="BW419" s="49"/>
      <c r="BX419" s="49"/>
      <c r="BY419" s="49"/>
      <c r="BZ419" s="49"/>
      <c r="CA419" s="49"/>
      <c r="CB419" s="49"/>
      <c r="CC419" s="49"/>
      <c r="CD419" s="49"/>
      <c r="CE419" s="49"/>
      <c r="CF419" s="49"/>
      <c r="CG419" s="49"/>
      <c r="CH419" s="49"/>
      <c r="CI419" s="49"/>
      <c r="CJ419" s="49"/>
      <c r="CK419" s="49"/>
      <c r="CL419" s="49"/>
      <c r="CM419" s="49"/>
      <c r="CN419" s="49"/>
      <c r="CO419" s="49"/>
      <c r="CP419" s="49"/>
      <c r="CQ419" s="49"/>
      <c r="CR419" s="49"/>
      <c r="CS419" s="49"/>
      <c r="CT419" s="49"/>
      <c r="CU419" s="49"/>
      <c r="CV419" s="49"/>
      <c r="CW419" s="49"/>
      <c r="CX419" s="49"/>
      <c r="CY419" s="49"/>
      <c r="CZ419" s="49"/>
      <c r="DA419" s="49"/>
      <c r="DB419" s="49"/>
      <c r="DC419" s="49"/>
      <c r="DD419" s="49"/>
      <c r="DE419" s="49"/>
      <c r="DF419" s="49"/>
      <c r="DG419" s="49"/>
      <c r="DH419" s="49"/>
      <c r="DI419" s="49"/>
      <c r="DJ419" s="49"/>
      <c r="DK419" s="49"/>
      <c r="DL419" s="49"/>
      <c r="DM419" s="49"/>
      <c r="DN419" s="49"/>
      <c r="DO419" s="49"/>
      <c r="DP419" s="49"/>
      <c r="DQ419"/>
      <c r="DR419"/>
      <c r="DS419"/>
      <c r="DT419"/>
      <c r="DU419"/>
      <c r="DV419"/>
      <c r="DW419"/>
      <c r="DX419"/>
      <c r="DY419"/>
      <c r="DZ419"/>
      <c r="EA419"/>
      <c r="EB419"/>
      <c r="EC419"/>
      <c r="ED419"/>
      <c r="EE419"/>
      <c r="EF419"/>
      <c r="EG419"/>
      <c r="EH419"/>
      <c r="EI419"/>
      <c r="EJ419"/>
      <c r="EK419"/>
      <c r="EL419"/>
      <c r="EM419"/>
      <c r="EN419"/>
      <c r="EO419"/>
      <c r="EP419"/>
      <c r="EQ419"/>
      <c r="ER419"/>
      <c r="ES419"/>
      <c r="ET419"/>
      <c r="EU419"/>
      <c r="EV419"/>
      <c r="EW419"/>
      <c r="EX419"/>
      <c r="EY419"/>
      <c r="EZ419"/>
      <c r="FA419"/>
      <c r="FB419"/>
      <c r="FC419"/>
      <c r="FD419"/>
      <c r="FE419"/>
      <c r="FF419"/>
      <c r="FG419"/>
      <c r="FH419"/>
      <c r="FI419"/>
      <c r="FJ419"/>
      <c r="FK419"/>
      <c r="FL419"/>
      <c r="FM419"/>
      <c r="FN419"/>
      <c r="FO419"/>
      <c r="FP419"/>
      <c r="FQ419"/>
      <c r="FR419"/>
      <c r="FS419"/>
      <c r="FT419"/>
      <c r="FU419"/>
      <c r="FV419"/>
      <c r="FW419"/>
      <c r="FX419"/>
      <c r="FY419"/>
      <c r="FZ419"/>
      <c r="GA419"/>
      <c r="GB419"/>
      <c r="GC419"/>
      <c r="GD419"/>
      <c r="GE419"/>
      <c r="GF419"/>
      <c r="GG419"/>
      <c r="GH419"/>
      <c r="GI419"/>
      <c r="GJ419"/>
      <c r="GK419"/>
      <c r="GL419"/>
      <c r="GM419"/>
      <c r="GN419"/>
      <c r="GO419"/>
      <c r="GP419"/>
      <c r="GQ419"/>
      <c r="GR419"/>
      <c r="GS419"/>
      <c r="GT419"/>
      <c r="GU419"/>
      <c r="GV419"/>
      <c r="GW419"/>
      <c r="GX419"/>
      <c r="GY419"/>
      <c r="GZ419"/>
      <c r="HA419"/>
      <c r="HB419"/>
      <c r="HC419"/>
      <c r="HD419"/>
      <c r="HE419"/>
      <c r="HF419"/>
      <c r="HG419"/>
      <c r="HH419"/>
      <c r="HI419"/>
      <c r="HJ419"/>
      <c r="HK419"/>
      <c r="HL419"/>
      <c r="HM419"/>
      <c r="HN419"/>
      <c r="HO419"/>
      <c r="HP419"/>
      <c r="HQ419"/>
      <c r="HR419"/>
      <c r="HS419"/>
      <c r="HT419"/>
      <c r="HU419"/>
      <c r="HV419"/>
      <c r="HW419"/>
      <c r="HX419"/>
      <c r="HY419"/>
      <c r="HZ419"/>
      <c r="IA419"/>
      <c r="IB419"/>
      <c r="IC419"/>
      <c r="ID419"/>
      <c r="IE419"/>
      <c r="IF419"/>
      <c r="IG419"/>
      <c r="IH419"/>
      <c r="II419"/>
      <c r="IJ419"/>
      <c r="IK419"/>
      <c r="IL419"/>
      <c r="IM419"/>
      <c r="IN419"/>
      <c r="IO419"/>
      <c r="IP419"/>
      <c r="IQ419"/>
      <c r="IR419"/>
      <c r="IS419"/>
      <c r="IT419"/>
      <c r="IU419"/>
      <c r="IV419"/>
      <c r="IW419"/>
      <c r="IX419"/>
      <c r="IY419"/>
      <c r="IZ419"/>
      <c r="JA419"/>
      <c r="JB419"/>
      <c r="JC419"/>
      <c r="JD419"/>
      <c r="JE419"/>
      <c r="JF419"/>
      <c r="JG419"/>
      <c r="JH419"/>
      <c r="JI419"/>
      <c r="JJ419"/>
      <c r="JK419"/>
      <c r="JL419"/>
      <c r="JM419"/>
      <c r="JN419"/>
      <c r="JO419"/>
      <c r="JP419"/>
      <c r="JQ419"/>
      <c r="JR419"/>
      <c r="JS419"/>
      <c r="JT419"/>
      <c r="JU419"/>
      <c r="JV419"/>
      <c r="JW419"/>
      <c r="JX419"/>
      <c r="JY419"/>
      <c r="JZ419"/>
      <c r="KA419"/>
      <c r="KB419"/>
      <c r="KC419"/>
      <c r="KD419"/>
      <c r="KE419"/>
      <c r="KF419"/>
      <c r="KG419"/>
      <c r="KH419"/>
      <c r="KI419"/>
      <c r="KJ419"/>
      <c r="KK419"/>
      <c r="KL419"/>
      <c r="KM419"/>
      <c r="KN419"/>
      <c r="KO419"/>
      <c r="KP419"/>
      <c r="KQ419"/>
      <c r="KR419"/>
      <c r="KS419"/>
      <c r="KT419"/>
      <c r="KU419"/>
      <c r="KV419"/>
      <c r="KW419"/>
      <c r="KX419"/>
      <c r="KY419"/>
      <c r="KZ419"/>
      <c r="LA419"/>
      <c r="LB419"/>
      <c r="LC419"/>
      <c r="LD419"/>
      <c r="LE419"/>
      <c r="LF419"/>
      <c r="LG419"/>
      <c r="LH419"/>
      <c r="LI419"/>
      <c r="LJ419"/>
      <c r="LK419"/>
      <c r="LL419"/>
      <c r="LM419"/>
      <c r="LN419"/>
      <c r="LO419"/>
      <c r="LP419"/>
      <c r="LQ419"/>
      <c r="LR419"/>
      <c r="LS419"/>
      <c r="LT419"/>
      <c r="LU419"/>
      <c r="LV419"/>
      <c r="LW419"/>
      <c r="LX419"/>
      <c r="LY419"/>
      <c r="LZ419"/>
      <c r="MA419"/>
      <c r="MB419"/>
      <c r="MC419"/>
      <c r="MD419"/>
      <c r="ME419"/>
      <c r="MF419"/>
      <c r="MG419"/>
      <c r="MH419"/>
      <c r="MI419"/>
      <c r="MJ419"/>
      <c r="MK419"/>
      <c r="ML419"/>
      <c r="MM419"/>
      <c r="MN419"/>
      <c r="MO419"/>
      <c r="MP419"/>
      <c r="MQ419"/>
      <c r="MR419"/>
      <c r="MS419"/>
      <c r="MT419"/>
      <c r="MU419"/>
      <c r="MV419"/>
      <c r="MW419"/>
      <c r="MX419"/>
      <c r="MY419"/>
      <c r="MZ419"/>
      <c r="NA419"/>
      <c r="NB419"/>
      <c r="NC419"/>
      <c r="ND419"/>
      <c r="NE419"/>
      <c r="NF419"/>
      <c r="NG419"/>
      <c r="NH419"/>
      <c r="NI419"/>
      <c r="NJ419"/>
      <c r="NK419"/>
      <c r="NL419"/>
      <c r="NM419"/>
      <c r="NN419"/>
      <c r="NO419"/>
      <c r="NP419"/>
      <c r="NQ419"/>
      <c r="NR419"/>
      <c r="NS419"/>
      <c r="NT419"/>
      <c r="NU419"/>
      <c r="NV419"/>
      <c r="NW419"/>
      <c r="NX419"/>
      <c r="NY419"/>
      <c r="NZ419"/>
      <c r="OA419"/>
      <c r="OB419"/>
      <c r="OC419"/>
      <c r="OD419"/>
      <c r="OE419"/>
      <c r="OF419"/>
      <c r="OG419"/>
      <c r="OH419"/>
      <c r="OI419"/>
      <c r="OJ419"/>
      <c r="OK419"/>
      <c r="OL419"/>
      <c r="OM419"/>
      <c r="ON419"/>
      <c r="OO419"/>
      <c r="OP419"/>
      <c r="OQ419"/>
      <c r="OR419"/>
      <c r="OS419"/>
      <c r="OT419"/>
      <c r="OU419"/>
      <c r="OV419"/>
      <c r="OW419"/>
      <c r="OX419"/>
      <c r="OY419"/>
      <c r="OZ419"/>
      <c r="PA419"/>
      <c r="PB419"/>
      <c r="PC419"/>
      <c r="PD419"/>
      <c r="PE419"/>
      <c r="PF419"/>
      <c r="PG419"/>
      <c r="PH419"/>
      <c r="PI419"/>
      <c r="PJ419"/>
      <c r="PK419"/>
      <c r="PL419"/>
      <c r="PM419"/>
      <c r="PN419"/>
      <c r="PO419"/>
      <c r="PP419"/>
      <c r="PQ419"/>
      <c r="PR419"/>
      <c r="PS419"/>
      <c r="PT419"/>
      <c r="PU419"/>
      <c r="PV419"/>
      <c r="PW419"/>
      <c r="PX419"/>
      <c r="PY419"/>
      <c r="PZ419"/>
      <c r="QA419"/>
      <c r="QB419"/>
      <c r="QC419"/>
      <c r="QD419"/>
      <c r="QE419"/>
      <c r="QF419"/>
      <c r="QG419"/>
      <c r="QH419"/>
      <c r="QI419"/>
      <c r="QJ419"/>
      <c r="QK419"/>
      <c r="QL419"/>
      <c r="QM419"/>
      <c r="QN419"/>
      <c r="QO419"/>
      <c r="QP419"/>
      <c r="QQ419"/>
      <c r="QR419"/>
      <c r="QS419"/>
      <c r="QT419"/>
      <c r="QU419"/>
      <c r="QV419"/>
      <c r="QW419"/>
      <c r="QX419"/>
      <c r="QY419"/>
      <c r="QZ419"/>
      <c r="RA419"/>
      <c r="RB419"/>
      <c r="RC419"/>
      <c r="RD419"/>
      <c r="RE419"/>
      <c r="RF419"/>
      <c r="RG419"/>
      <c r="RH419"/>
      <c r="RI419"/>
      <c r="RJ419"/>
      <c r="RK419"/>
      <c r="RL419"/>
      <c r="RM419"/>
      <c r="RN419"/>
      <c r="RO419"/>
      <c r="RP419"/>
      <c r="RQ419"/>
      <c r="RR419"/>
      <c r="RS419"/>
      <c r="RT419"/>
      <c r="RU419"/>
      <c r="RV419"/>
      <c r="RW419"/>
      <c r="RX419"/>
      <c r="RY419"/>
      <c r="RZ419"/>
      <c r="SA419"/>
      <c r="SB419"/>
      <c r="SC419"/>
      <c r="SD419"/>
      <c r="SE419"/>
      <c r="SF419"/>
      <c r="SG419"/>
      <c r="SH419"/>
      <c r="SI419"/>
      <c r="SJ419"/>
      <c r="SK419"/>
      <c r="SL419"/>
      <c r="SM419"/>
      <c r="SN419"/>
      <c r="SO419"/>
      <c r="SP419"/>
      <c r="SQ419"/>
      <c r="SR419"/>
      <c r="SS419"/>
      <c r="ST419"/>
      <c r="SU419"/>
      <c r="SV419"/>
      <c r="SW419"/>
      <c r="SX419"/>
      <c r="SY419"/>
      <c r="SZ419"/>
      <c r="TA419"/>
      <c r="TB419"/>
      <c r="TC419"/>
      <c r="TD419"/>
      <c r="TE419"/>
      <c r="TF419"/>
      <c r="TG419"/>
      <c r="TH419"/>
      <c r="TI419"/>
      <c r="TJ419"/>
      <c r="TK419"/>
      <c r="TL419"/>
      <c r="TM419"/>
      <c r="TN419"/>
      <c r="TO419"/>
      <c r="TP419"/>
      <c r="TQ419"/>
      <c r="TR419"/>
      <c r="TS419"/>
      <c r="TT419"/>
      <c r="TU419"/>
      <c r="TV419"/>
      <c r="TW419"/>
      <c r="TX419"/>
      <c r="TY419"/>
      <c r="TZ419"/>
      <c r="UA419"/>
      <c r="UB419"/>
      <c r="UC419"/>
      <c r="UD419"/>
      <c r="UE419"/>
      <c r="UF419"/>
      <c r="UG419"/>
      <c r="UH419"/>
      <c r="UI419"/>
      <c r="UJ419"/>
      <c r="UK419"/>
      <c r="UL419"/>
      <c r="UM419"/>
      <c r="UN419"/>
      <c r="UO419"/>
      <c r="UP419"/>
      <c r="UQ419"/>
      <c r="UR419"/>
      <c r="US419"/>
      <c r="UT419"/>
      <c r="UU419"/>
      <c r="UV419"/>
      <c r="UW419"/>
      <c r="UX419"/>
      <c r="UY419"/>
      <c r="UZ419"/>
      <c r="VA419"/>
      <c r="VB419"/>
      <c r="VC419"/>
      <c r="VD419"/>
      <c r="VE419"/>
      <c r="VF419"/>
      <c r="VG419"/>
      <c r="VH419"/>
      <c r="VI419"/>
      <c r="VJ419"/>
      <c r="VK419"/>
      <c r="VL419"/>
      <c r="VM419"/>
      <c r="VN419"/>
      <c r="VO419"/>
      <c r="VP419"/>
      <c r="VQ419"/>
      <c r="VR419"/>
      <c r="VS419"/>
      <c r="VT419"/>
      <c r="VU419"/>
      <c r="VV419"/>
      <c r="VW419"/>
      <c r="VX419"/>
      <c r="VY419"/>
      <c r="VZ419"/>
      <c r="WA419"/>
      <c r="WB419"/>
      <c r="WC419"/>
      <c r="WD419"/>
      <c r="WE419"/>
      <c r="WF419"/>
      <c r="WG419"/>
      <c r="WH419"/>
      <c r="WI419"/>
      <c r="WJ419"/>
      <c r="WK419"/>
      <c r="WL419"/>
      <c r="WM419"/>
      <c r="WN419"/>
      <c r="WO419"/>
      <c r="WP419"/>
      <c r="WQ419"/>
      <c r="WR419"/>
      <c r="WS419"/>
      <c r="WT419"/>
      <c r="WU419"/>
      <c r="WV419"/>
      <c r="WW419"/>
      <c r="WX419"/>
      <c r="WY419"/>
      <c r="WZ419"/>
      <c r="XA419"/>
      <c r="XB419"/>
      <c r="XC419"/>
      <c r="XD419"/>
      <c r="XE419"/>
      <c r="XF419"/>
      <c r="XG419"/>
      <c r="XH419"/>
      <c r="XI419"/>
      <c r="XJ419"/>
      <c r="XK419"/>
      <c r="XL419"/>
      <c r="XM419"/>
      <c r="XN419"/>
      <c r="XO419"/>
      <c r="XP419"/>
      <c r="XQ419"/>
      <c r="XR419"/>
      <c r="XS419"/>
      <c r="XT419"/>
      <c r="XU419"/>
      <c r="XV419"/>
      <c r="XW419"/>
      <c r="XX419"/>
      <c r="XY419"/>
      <c r="XZ419"/>
      <c r="YA419"/>
      <c r="YB419"/>
      <c r="YC419"/>
      <c r="YD419"/>
      <c r="YE419"/>
      <c r="YF419"/>
      <c r="YG419"/>
      <c r="YH419"/>
      <c r="YI419"/>
      <c r="YJ419"/>
      <c r="YK419"/>
      <c r="YL419"/>
      <c r="YM419"/>
      <c r="YN419"/>
      <c r="YO419"/>
      <c r="YP419"/>
      <c r="YQ419"/>
      <c r="YR419"/>
      <c r="YS419"/>
      <c r="YT419"/>
      <c r="YU419"/>
      <c r="YV419"/>
      <c r="YW419"/>
      <c r="YX419"/>
      <c r="YY419"/>
      <c r="YZ419"/>
      <c r="ZA419"/>
      <c r="ZB419"/>
      <c r="ZC419"/>
      <c r="ZD419"/>
      <c r="ZE419"/>
      <c r="ZF419"/>
      <c r="ZG419"/>
      <c r="ZH419"/>
      <c r="ZI419"/>
      <c r="ZJ419"/>
      <c r="ZK419"/>
      <c r="ZL419"/>
      <c r="ZM419"/>
      <c r="ZN419"/>
      <c r="ZO419"/>
      <c r="ZP419"/>
      <c r="ZQ419"/>
      <c r="ZR419"/>
      <c r="ZS419"/>
      <c r="ZT419"/>
      <c r="ZU419"/>
      <c r="ZV419"/>
      <c r="ZW419"/>
      <c r="ZX419"/>
      <c r="ZY419"/>
      <c r="ZZ419" s="52"/>
      <c r="AAA419" s="192"/>
      <c r="AAD419" s="90"/>
      <c r="AAE419" s="519">
        <f t="shared" si="351"/>
        <v>1</v>
      </c>
      <c r="AAF419" s="90"/>
      <c r="AAG419" s="73">
        <f t="shared" si="344"/>
        <v>41549</v>
      </c>
      <c r="AAH419" s="73">
        <f t="shared" si="345"/>
        <v>41592</v>
      </c>
      <c r="AAI419" s="72"/>
      <c r="AAJ419" s="72"/>
      <c r="AAK419" s="80" t="str">
        <f>"- "&amp;S.Staff.AAG&amp;" for legal sufficiency of NOTICE and PROPOSED RULES if needed"</f>
        <v>- LarryK for legal sufficiency of NOTICE and PROPOSED RULES if needed</v>
      </c>
      <c r="AAL419" s="90"/>
    </row>
    <row r="420" spans="1:714" s="23" customFormat="1" ht="15" customHeight="1" outlineLevel="1">
      <c r="A420" s="171"/>
      <c r="B420" s="667" t="str">
        <f t="shared" si="348"/>
        <v>- Maggie for OR rulemaking sufficiency, consistency &amp; clarity</v>
      </c>
      <c r="C420" s="376" t="s">
        <v>0</v>
      </c>
      <c r="D420" s="383"/>
      <c r="E420" s="342">
        <f t="shared" ref="E420" si="353">NETWORKDAYS(G420,H420,S.DDL_DEQClosed)</f>
        <v>31</v>
      </c>
      <c r="F420" s="457">
        <f t="shared" ca="1" si="341"/>
        <v>15</v>
      </c>
      <c r="G420" s="343">
        <f t="shared" si="342"/>
        <v>41549</v>
      </c>
      <c r="H420" s="343">
        <f t="shared" si="343"/>
        <v>41592</v>
      </c>
      <c r="I420" s="244"/>
      <c r="J420" s="194"/>
      <c r="K420" s="49"/>
      <c r="L420" s="49"/>
      <c r="M420" s="49"/>
      <c r="N420" s="49"/>
      <c r="O420" s="49"/>
      <c r="P420" s="49"/>
      <c r="Q420" s="49"/>
      <c r="R420" s="49"/>
      <c r="S420" s="49"/>
      <c r="T420" s="49"/>
      <c r="U420" s="49"/>
      <c r="V420" s="49"/>
      <c r="W420" s="49"/>
      <c r="X420" s="49"/>
      <c r="Y420" s="49"/>
      <c r="Z420" s="49"/>
      <c r="AA420" s="49"/>
      <c r="AB420" s="49"/>
      <c r="AC420" s="49"/>
      <c r="AD420" s="49"/>
      <c r="AE420" s="49"/>
      <c r="AF420" s="49"/>
      <c r="AG420" s="49"/>
      <c r="AH420" s="49"/>
      <c r="AI420" s="49"/>
      <c r="AJ420" s="49"/>
      <c r="AK420" s="49"/>
      <c r="AL420" s="49"/>
      <c r="AM420" s="49"/>
      <c r="AN420" s="49"/>
      <c r="AO420" s="49"/>
      <c r="AP420" s="49"/>
      <c r="AQ420" s="49"/>
      <c r="AR420" s="49"/>
      <c r="AS420" s="49"/>
      <c r="AT420" s="49"/>
      <c r="AU420" s="49"/>
      <c r="AV420" s="49"/>
      <c r="AW420" s="49"/>
      <c r="AX420" s="49"/>
      <c r="AY420" s="49"/>
      <c r="AZ420" s="49"/>
      <c r="BA420" s="49"/>
      <c r="BB420" s="49"/>
      <c r="BC420" s="49"/>
      <c r="BD420" s="49"/>
      <c r="BE420" s="49"/>
      <c r="BF420" s="49"/>
      <c r="BG420" s="49"/>
      <c r="BH420" s="49"/>
      <c r="BI420" s="49"/>
      <c r="BJ420" s="49"/>
      <c r="BK420" s="49"/>
      <c r="BL420" s="49"/>
      <c r="BM420" s="49"/>
      <c r="BN420" s="49"/>
      <c r="BO420" s="49"/>
      <c r="BP420" s="49"/>
      <c r="BQ420" s="49"/>
      <c r="BR420" s="49"/>
      <c r="BS420" s="49"/>
      <c r="BT420" s="49"/>
      <c r="BU420" s="49"/>
      <c r="BV420" s="49"/>
      <c r="BW420" s="49"/>
      <c r="BX420" s="49"/>
      <c r="BY420" s="49"/>
      <c r="BZ420" s="49"/>
      <c r="CA420" s="49"/>
      <c r="CB420" s="49"/>
      <c r="CC420" s="49"/>
      <c r="CD420" s="49"/>
      <c r="CE420" s="49"/>
      <c r="CF420" s="49"/>
      <c r="CG420" s="49"/>
      <c r="CH420" s="49"/>
      <c r="CI420" s="49"/>
      <c r="CJ420" s="49"/>
      <c r="CK420" s="49"/>
      <c r="CL420" s="49"/>
      <c r="CM420" s="49"/>
      <c r="CN420" s="49"/>
      <c r="CO420" s="49"/>
      <c r="CP420" s="49"/>
      <c r="CQ420" s="49"/>
      <c r="CR420" s="49"/>
      <c r="CS420" s="49"/>
      <c r="CT420" s="49"/>
      <c r="CU420" s="49"/>
      <c r="CV420" s="49"/>
      <c r="CW420" s="49"/>
      <c r="CX420" s="49"/>
      <c r="CY420" s="49"/>
      <c r="CZ420" s="49"/>
      <c r="DA420" s="49"/>
      <c r="DB420" s="49"/>
      <c r="DC420" s="49"/>
      <c r="DD420" s="49"/>
      <c r="DE420" s="49"/>
      <c r="DF420" s="49"/>
      <c r="DG420" s="49"/>
      <c r="DH420" s="49"/>
      <c r="DI420" s="49"/>
      <c r="DJ420" s="49"/>
      <c r="DK420" s="49"/>
      <c r="DL420" s="49"/>
      <c r="DM420" s="49"/>
      <c r="DN420" s="49"/>
      <c r="DO420" s="49"/>
      <c r="DP420" s="49"/>
      <c r="DQ420"/>
      <c r="DR420"/>
      <c r="DS420"/>
      <c r="DT420"/>
      <c r="DU420"/>
      <c r="DV420"/>
      <c r="DW420"/>
      <c r="DX420"/>
      <c r="DY420"/>
      <c r="DZ420"/>
      <c r="EA420"/>
      <c r="EB420"/>
      <c r="EC420"/>
      <c r="ED420"/>
      <c r="EE420"/>
      <c r="EF420"/>
      <c r="EG420"/>
      <c r="EH420"/>
      <c r="EI420"/>
      <c r="EJ420"/>
      <c r="EK420"/>
      <c r="EL420"/>
      <c r="EM420"/>
      <c r="EN420"/>
      <c r="EO420"/>
      <c r="EP420"/>
      <c r="EQ420"/>
      <c r="ER420"/>
      <c r="ES420"/>
      <c r="ET420"/>
      <c r="EU420"/>
      <c r="EV420"/>
      <c r="EW420"/>
      <c r="EX420"/>
      <c r="EY420"/>
      <c r="EZ420"/>
      <c r="FA420"/>
      <c r="FB420"/>
      <c r="FC420"/>
      <c r="FD420"/>
      <c r="FE420"/>
      <c r="FF420"/>
      <c r="FG420"/>
      <c r="FH420"/>
      <c r="FI420"/>
      <c r="FJ420"/>
      <c r="FK420"/>
      <c r="FL420"/>
      <c r="FM420"/>
      <c r="FN420"/>
      <c r="FO420"/>
      <c r="FP420"/>
      <c r="FQ420"/>
      <c r="FR420"/>
      <c r="FS420"/>
      <c r="FT420"/>
      <c r="FU420"/>
      <c r="FV420"/>
      <c r="FW420"/>
      <c r="FX420"/>
      <c r="FY420"/>
      <c r="FZ420"/>
      <c r="GA420"/>
      <c r="GB420"/>
      <c r="GC420"/>
      <c r="GD420"/>
      <c r="GE420"/>
      <c r="GF420"/>
      <c r="GG420"/>
      <c r="GH420"/>
      <c r="GI420"/>
      <c r="GJ420"/>
      <c r="GK420"/>
      <c r="GL420"/>
      <c r="GM420"/>
      <c r="GN420"/>
      <c r="GO420"/>
      <c r="GP420"/>
      <c r="GQ420"/>
      <c r="GR420"/>
      <c r="GS420"/>
      <c r="GT420"/>
      <c r="GU420"/>
      <c r="GV420"/>
      <c r="GW420"/>
      <c r="GX420"/>
      <c r="GY420"/>
      <c r="GZ420"/>
      <c r="HA420"/>
      <c r="HB420"/>
      <c r="HC420"/>
      <c r="HD420"/>
      <c r="HE420"/>
      <c r="HF420"/>
      <c r="HG420"/>
      <c r="HH420"/>
      <c r="HI420"/>
      <c r="HJ420"/>
      <c r="HK420"/>
      <c r="HL420"/>
      <c r="HM420"/>
      <c r="HN420"/>
      <c r="HO420"/>
      <c r="HP420"/>
      <c r="HQ420"/>
      <c r="HR420"/>
      <c r="HS420"/>
      <c r="HT420"/>
      <c r="HU420"/>
      <c r="HV420"/>
      <c r="HW420"/>
      <c r="HX420"/>
      <c r="HY420"/>
      <c r="HZ420"/>
      <c r="IA420"/>
      <c r="IB420"/>
      <c r="IC420"/>
      <c r="ID420"/>
      <c r="IE420"/>
      <c r="IF420"/>
      <c r="IG420"/>
      <c r="IH420"/>
      <c r="II420"/>
      <c r="IJ420"/>
      <c r="IK420"/>
      <c r="IL420"/>
      <c r="IM420"/>
      <c r="IN420"/>
      <c r="IO420"/>
      <c r="IP420"/>
      <c r="IQ420"/>
      <c r="IR420"/>
      <c r="IS420"/>
      <c r="IT420"/>
      <c r="IU420"/>
      <c r="IV420"/>
      <c r="IW420"/>
      <c r="IX420"/>
      <c r="IY420"/>
      <c r="IZ420"/>
      <c r="JA420"/>
      <c r="JB420"/>
      <c r="JC420"/>
      <c r="JD420"/>
      <c r="JE420"/>
      <c r="JF420"/>
      <c r="JG420"/>
      <c r="JH420"/>
      <c r="JI420"/>
      <c r="JJ420"/>
      <c r="JK420"/>
      <c r="JL420"/>
      <c r="JM420"/>
      <c r="JN420"/>
      <c r="JO420"/>
      <c r="JP420"/>
      <c r="JQ420"/>
      <c r="JR420"/>
      <c r="JS420"/>
      <c r="JT420"/>
      <c r="JU420"/>
      <c r="JV420"/>
      <c r="JW420"/>
      <c r="JX420"/>
      <c r="JY420"/>
      <c r="JZ420"/>
      <c r="KA420"/>
      <c r="KB420"/>
      <c r="KC420"/>
      <c r="KD420"/>
      <c r="KE420"/>
      <c r="KF420"/>
      <c r="KG420"/>
      <c r="KH420"/>
      <c r="KI420"/>
      <c r="KJ420"/>
      <c r="KK420"/>
      <c r="KL420"/>
      <c r="KM420"/>
      <c r="KN420"/>
      <c r="KO420"/>
      <c r="KP420"/>
      <c r="KQ420"/>
      <c r="KR420"/>
      <c r="KS420"/>
      <c r="KT420"/>
      <c r="KU420"/>
      <c r="KV420"/>
      <c r="KW420"/>
      <c r="KX420"/>
      <c r="KY420"/>
      <c r="KZ420"/>
      <c r="LA420"/>
      <c r="LB420"/>
      <c r="LC420"/>
      <c r="LD420"/>
      <c r="LE420"/>
      <c r="LF420"/>
      <c r="LG420"/>
      <c r="LH420"/>
      <c r="LI420"/>
      <c r="LJ420"/>
      <c r="LK420"/>
      <c r="LL420"/>
      <c r="LM420"/>
      <c r="LN420"/>
      <c r="LO420"/>
      <c r="LP420"/>
      <c r="LQ420"/>
      <c r="LR420"/>
      <c r="LS420"/>
      <c r="LT420"/>
      <c r="LU420"/>
      <c r="LV420"/>
      <c r="LW420"/>
      <c r="LX420"/>
      <c r="LY420"/>
      <c r="LZ420"/>
      <c r="MA420"/>
      <c r="MB420"/>
      <c r="MC420"/>
      <c r="MD420"/>
      <c r="ME420"/>
      <c r="MF420"/>
      <c r="MG420"/>
      <c r="MH420"/>
      <c r="MI420"/>
      <c r="MJ420"/>
      <c r="MK420"/>
      <c r="ML420"/>
      <c r="MM420"/>
      <c r="MN420"/>
      <c r="MO420"/>
      <c r="MP420"/>
      <c r="MQ420"/>
      <c r="MR420"/>
      <c r="MS420"/>
      <c r="MT420"/>
      <c r="MU420"/>
      <c r="MV420"/>
      <c r="MW420"/>
      <c r="MX420"/>
      <c r="MY420"/>
      <c r="MZ420"/>
      <c r="NA420"/>
      <c r="NB420"/>
      <c r="NC420"/>
      <c r="ND420"/>
      <c r="NE420"/>
      <c r="NF420"/>
      <c r="NG420"/>
      <c r="NH420"/>
      <c r="NI420"/>
      <c r="NJ420"/>
      <c r="NK420"/>
      <c r="NL420"/>
      <c r="NM420"/>
      <c r="NN420"/>
      <c r="NO420"/>
      <c r="NP420"/>
      <c r="NQ420"/>
      <c r="NR420"/>
      <c r="NS420"/>
      <c r="NT420"/>
      <c r="NU420"/>
      <c r="NV420"/>
      <c r="NW420"/>
      <c r="NX420"/>
      <c r="NY420"/>
      <c r="NZ420"/>
      <c r="OA420"/>
      <c r="OB420"/>
      <c r="OC420"/>
      <c r="OD420"/>
      <c r="OE420"/>
      <c r="OF420"/>
      <c r="OG420"/>
      <c r="OH420"/>
      <c r="OI420"/>
      <c r="OJ420"/>
      <c r="OK420"/>
      <c r="OL420"/>
      <c r="OM420"/>
      <c r="ON420"/>
      <c r="OO420"/>
      <c r="OP420"/>
      <c r="OQ420"/>
      <c r="OR420"/>
      <c r="OS420"/>
      <c r="OT420"/>
      <c r="OU420"/>
      <c r="OV420"/>
      <c r="OW420"/>
      <c r="OX420"/>
      <c r="OY420"/>
      <c r="OZ420"/>
      <c r="PA420"/>
      <c r="PB420"/>
      <c r="PC420"/>
      <c r="PD420"/>
      <c r="PE420"/>
      <c r="PF420"/>
      <c r="PG420"/>
      <c r="PH420"/>
      <c r="PI420"/>
      <c r="PJ420"/>
      <c r="PK420"/>
      <c r="PL420"/>
      <c r="PM420"/>
      <c r="PN420"/>
      <c r="PO420"/>
      <c r="PP420"/>
      <c r="PQ420"/>
      <c r="PR420"/>
      <c r="PS420"/>
      <c r="PT420"/>
      <c r="PU420"/>
      <c r="PV420"/>
      <c r="PW420"/>
      <c r="PX420"/>
      <c r="PY420"/>
      <c r="PZ420"/>
      <c r="QA420"/>
      <c r="QB420"/>
      <c r="QC420"/>
      <c r="QD420"/>
      <c r="QE420"/>
      <c r="QF420"/>
      <c r="QG420"/>
      <c r="QH420"/>
      <c r="QI420"/>
      <c r="QJ420"/>
      <c r="QK420"/>
      <c r="QL420"/>
      <c r="QM420"/>
      <c r="QN420"/>
      <c r="QO420"/>
      <c r="QP420"/>
      <c r="QQ420"/>
      <c r="QR420"/>
      <c r="QS420"/>
      <c r="QT420"/>
      <c r="QU420"/>
      <c r="QV420"/>
      <c r="QW420"/>
      <c r="QX420"/>
      <c r="QY420"/>
      <c r="QZ420"/>
      <c r="RA420"/>
      <c r="RB420"/>
      <c r="RC420"/>
      <c r="RD420"/>
      <c r="RE420"/>
      <c r="RF420"/>
      <c r="RG420"/>
      <c r="RH420"/>
      <c r="RI420"/>
      <c r="RJ420"/>
      <c r="RK420"/>
      <c r="RL420"/>
      <c r="RM420"/>
      <c r="RN420"/>
      <c r="RO420"/>
      <c r="RP420"/>
      <c r="RQ420"/>
      <c r="RR420"/>
      <c r="RS420"/>
      <c r="RT420"/>
      <c r="RU420"/>
      <c r="RV420"/>
      <c r="RW420"/>
      <c r="RX420"/>
      <c r="RY420"/>
      <c r="RZ420"/>
      <c r="SA420"/>
      <c r="SB420"/>
      <c r="SC420"/>
      <c r="SD420"/>
      <c r="SE420"/>
      <c r="SF420"/>
      <c r="SG420"/>
      <c r="SH420"/>
      <c r="SI420"/>
      <c r="SJ420"/>
      <c r="SK420"/>
      <c r="SL420"/>
      <c r="SM420"/>
      <c r="SN420"/>
      <c r="SO420"/>
      <c r="SP420"/>
      <c r="SQ420"/>
      <c r="SR420"/>
      <c r="SS420"/>
      <c r="ST420"/>
      <c r="SU420"/>
      <c r="SV420"/>
      <c r="SW420"/>
      <c r="SX420"/>
      <c r="SY420"/>
      <c r="SZ420"/>
      <c r="TA420"/>
      <c r="TB420"/>
      <c r="TC420"/>
      <c r="TD420"/>
      <c r="TE420"/>
      <c r="TF420"/>
      <c r="TG420"/>
      <c r="TH420"/>
      <c r="TI420"/>
      <c r="TJ420"/>
      <c r="TK420"/>
      <c r="TL420"/>
      <c r="TM420"/>
      <c r="TN420"/>
      <c r="TO420"/>
      <c r="TP420"/>
      <c r="TQ420"/>
      <c r="TR420"/>
      <c r="TS420"/>
      <c r="TT420"/>
      <c r="TU420"/>
      <c r="TV420"/>
      <c r="TW420"/>
      <c r="TX420"/>
      <c r="TY420"/>
      <c r="TZ420"/>
      <c r="UA420"/>
      <c r="UB420"/>
      <c r="UC420"/>
      <c r="UD420"/>
      <c r="UE420"/>
      <c r="UF420"/>
      <c r="UG420"/>
      <c r="UH420"/>
      <c r="UI420"/>
      <c r="UJ420"/>
      <c r="UK420"/>
      <c r="UL420"/>
      <c r="UM420"/>
      <c r="UN420"/>
      <c r="UO420"/>
      <c r="UP420"/>
      <c r="UQ420"/>
      <c r="UR420"/>
      <c r="US420"/>
      <c r="UT420"/>
      <c r="UU420"/>
      <c r="UV420"/>
      <c r="UW420"/>
      <c r="UX420"/>
      <c r="UY420"/>
      <c r="UZ420"/>
      <c r="VA420"/>
      <c r="VB420"/>
      <c r="VC420"/>
      <c r="VD420"/>
      <c r="VE420"/>
      <c r="VF420"/>
      <c r="VG420"/>
      <c r="VH420"/>
      <c r="VI420"/>
      <c r="VJ420"/>
      <c r="VK420"/>
      <c r="VL420"/>
      <c r="VM420"/>
      <c r="VN420"/>
      <c r="VO420"/>
      <c r="VP420"/>
      <c r="VQ420"/>
      <c r="VR420"/>
      <c r="VS420"/>
      <c r="VT420"/>
      <c r="VU420"/>
      <c r="VV420"/>
      <c r="VW420"/>
      <c r="VX420"/>
      <c r="VY420"/>
      <c r="VZ420"/>
      <c r="WA420"/>
      <c r="WB420"/>
      <c r="WC420"/>
      <c r="WD420"/>
      <c r="WE420"/>
      <c r="WF420"/>
      <c r="WG420"/>
      <c r="WH420"/>
      <c r="WI420"/>
      <c r="WJ420"/>
      <c r="WK420"/>
      <c r="WL420"/>
      <c r="WM420"/>
      <c r="WN420"/>
      <c r="WO420"/>
      <c r="WP420"/>
      <c r="WQ420"/>
      <c r="WR420"/>
      <c r="WS420"/>
      <c r="WT420"/>
      <c r="WU420"/>
      <c r="WV420"/>
      <c r="WW420"/>
      <c r="WX420"/>
      <c r="WY420"/>
      <c r="WZ420"/>
      <c r="XA420"/>
      <c r="XB420"/>
      <c r="XC420"/>
      <c r="XD420"/>
      <c r="XE420"/>
      <c r="XF420"/>
      <c r="XG420"/>
      <c r="XH420"/>
      <c r="XI420"/>
      <c r="XJ420"/>
      <c r="XK420"/>
      <c r="XL420"/>
      <c r="XM420"/>
      <c r="XN420"/>
      <c r="XO420"/>
      <c r="XP420"/>
      <c r="XQ420"/>
      <c r="XR420"/>
      <c r="XS420"/>
      <c r="XT420"/>
      <c r="XU420"/>
      <c r="XV420"/>
      <c r="XW420"/>
      <c r="XX420"/>
      <c r="XY420"/>
      <c r="XZ420"/>
      <c r="YA420"/>
      <c r="YB420"/>
      <c r="YC420"/>
      <c r="YD420"/>
      <c r="YE420"/>
      <c r="YF420"/>
      <c r="YG420"/>
      <c r="YH420"/>
      <c r="YI420"/>
      <c r="YJ420"/>
      <c r="YK420"/>
      <c r="YL420"/>
      <c r="YM420"/>
      <c r="YN420"/>
      <c r="YO420"/>
      <c r="YP420"/>
      <c r="YQ420"/>
      <c r="YR420"/>
      <c r="YS420"/>
      <c r="YT420"/>
      <c r="YU420"/>
      <c r="YV420"/>
      <c r="YW420"/>
      <c r="YX420"/>
      <c r="YY420"/>
      <c r="YZ420"/>
      <c r="ZA420"/>
      <c r="ZB420"/>
      <c r="ZC420"/>
      <c r="ZD420"/>
      <c r="ZE420"/>
      <c r="ZF420"/>
      <c r="ZG420"/>
      <c r="ZH420"/>
      <c r="ZI420"/>
      <c r="ZJ420"/>
      <c r="ZK420"/>
      <c r="ZL420"/>
      <c r="ZM420"/>
      <c r="ZN420"/>
      <c r="ZO420"/>
      <c r="ZP420"/>
      <c r="ZQ420"/>
      <c r="ZR420"/>
      <c r="ZS420"/>
      <c r="ZT420"/>
      <c r="ZU420"/>
      <c r="ZV420"/>
      <c r="ZW420"/>
      <c r="ZX420"/>
      <c r="ZY420"/>
      <c r="ZZ420" s="52"/>
      <c r="AAA420" s="192"/>
      <c r="AAD420" s="90"/>
      <c r="AAE420" s="519">
        <f t="shared" si="351"/>
        <v>1</v>
      </c>
      <c r="AAF420" s="90"/>
      <c r="AAG420" s="73">
        <f t="shared" si="344"/>
        <v>41549</v>
      </c>
      <c r="AAH420" s="73">
        <f t="shared" si="345"/>
        <v>41592</v>
      </c>
      <c r="AAI420" s="72"/>
      <c r="AAJ420" s="72"/>
      <c r="AAK420" s="80" t="str">
        <f>"- "&amp;S.Staff.AgencyRulesCoordinator&amp;" for OR rulemaking sufficiency, consistency &amp; clarity"</f>
        <v>- Maggie for OR rulemaking sufficiency, consistency &amp; clarity</v>
      </c>
      <c r="AAL420" s="90"/>
    </row>
    <row r="421" spans="1:714" s="23" customFormat="1" ht="15" customHeight="1" outlineLevel="1">
      <c r="A421" s="171"/>
      <c r="B421" s="669" t="s">
        <v>387</v>
      </c>
      <c r="C421" s="376" t="s">
        <v>0</v>
      </c>
      <c r="D421" s="383"/>
      <c r="E421" s="342">
        <f t="shared" ref="E421:E422" si="354">NETWORKDAYS(G421,H421,S.DDL_DEQClosed)</f>
        <v>31</v>
      </c>
      <c r="F421" s="457">
        <f t="shared" ca="1" si="341"/>
        <v>15</v>
      </c>
      <c r="G421" s="343">
        <f t="shared" si="342"/>
        <v>41549</v>
      </c>
      <c r="H421" s="343">
        <f t="shared" si="343"/>
        <v>41592</v>
      </c>
      <c r="I421" s="244"/>
      <c r="J421" s="194"/>
      <c r="K421" s="49"/>
      <c r="L421" s="49"/>
      <c r="M421" s="49"/>
      <c r="N421" s="49"/>
      <c r="O421" s="49"/>
      <c r="P421" s="49"/>
      <c r="Q421" s="49"/>
      <c r="R421" s="49"/>
      <c r="S421" s="49"/>
      <c r="T421" s="49"/>
      <c r="U421" s="49"/>
      <c r="V421" s="49"/>
      <c r="W421" s="49"/>
      <c r="X421" s="49"/>
      <c r="Y421" s="49"/>
      <c r="Z421" s="49"/>
      <c r="AA421" s="49"/>
      <c r="AB421" s="49"/>
      <c r="AC421" s="49"/>
      <c r="AD421" s="49"/>
      <c r="AE421" s="49"/>
      <c r="AF421" s="49"/>
      <c r="AG421" s="49"/>
      <c r="AH421" s="49"/>
      <c r="AI421" s="49"/>
      <c r="AJ421" s="49"/>
      <c r="AK421" s="49"/>
      <c r="AL421" s="49"/>
      <c r="AM421" s="49"/>
      <c r="AN421" s="49"/>
      <c r="AO421" s="49"/>
      <c r="AP421" s="49"/>
      <c r="AQ421" s="49"/>
      <c r="AR421" s="49"/>
      <c r="AS421" s="49"/>
      <c r="AT421" s="49"/>
      <c r="AU421" s="49"/>
      <c r="AV421" s="49"/>
      <c r="AW421" s="49"/>
      <c r="AX421" s="49"/>
      <c r="AY421" s="49"/>
      <c r="AZ421" s="49"/>
      <c r="BA421" s="49"/>
      <c r="BB421" s="49"/>
      <c r="BC421" s="49"/>
      <c r="BD421" s="49"/>
      <c r="BE421" s="49"/>
      <c r="BF421" s="49"/>
      <c r="BG421" s="49"/>
      <c r="BH421" s="49"/>
      <c r="BI421" s="49"/>
      <c r="BJ421" s="49"/>
      <c r="BK421" s="49"/>
      <c r="BL421" s="49"/>
      <c r="BM421" s="49"/>
      <c r="BN421" s="49"/>
      <c r="BO421" s="49"/>
      <c r="BP421" s="49"/>
      <c r="BQ421" s="49"/>
      <c r="BR421" s="49"/>
      <c r="BS421" s="49"/>
      <c r="BT421" s="49"/>
      <c r="BU421" s="49"/>
      <c r="BV421" s="49"/>
      <c r="BW421" s="49"/>
      <c r="BX421" s="49"/>
      <c r="BY421" s="49"/>
      <c r="BZ421" s="49"/>
      <c r="CA421" s="49"/>
      <c r="CB421" s="49"/>
      <c r="CC421" s="49"/>
      <c r="CD421" s="49"/>
      <c r="CE421" s="49"/>
      <c r="CF421" s="49"/>
      <c r="CG421" s="49"/>
      <c r="CH421" s="49"/>
      <c r="CI421" s="49"/>
      <c r="CJ421" s="49"/>
      <c r="CK421" s="49"/>
      <c r="CL421" s="49"/>
      <c r="CM421" s="49"/>
      <c r="CN421" s="49"/>
      <c r="CO421" s="49"/>
      <c r="CP421" s="49"/>
      <c r="CQ421" s="49"/>
      <c r="CR421" s="49"/>
      <c r="CS421" s="49"/>
      <c r="CT421" s="49"/>
      <c r="CU421" s="49"/>
      <c r="CV421" s="49"/>
      <c r="CW421" s="49"/>
      <c r="CX421" s="49"/>
      <c r="CY421" s="49"/>
      <c r="CZ421" s="49"/>
      <c r="DA421" s="49"/>
      <c r="DB421" s="49"/>
      <c r="DC421" s="49"/>
      <c r="DD421" s="49"/>
      <c r="DE421" s="49"/>
      <c r="DF421" s="49"/>
      <c r="DG421" s="49"/>
      <c r="DH421" s="49"/>
      <c r="DI421" s="49"/>
      <c r="DJ421" s="49"/>
      <c r="DK421" s="49"/>
      <c r="DL421" s="49"/>
      <c r="DM421" s="49"/>
      <c r="DN421" s="49"/>
      <c r="DO421" s="49"/>
      <c r="DP421" s="49"/>
      <c r="DQ421"/>
      <c r="DR421"/>
      <c r="DS421"/>
      <c r="DT421"/>
      <c r="DU421"/>
      <c r="DV421"/>
      <c r="DW421"/>
      <c r="DX421"/>
      <c r="DY421"/>
      <c r="DZ421"/>
      <c r="EA421"/>
      <c r="EB421"/>
      <c r="EC421"/>
      <c r="ED421"/>
      <c r="EE421"/>
      <c r="EF421"/>
      <c r="EG421"/>
      <c r="EH421"/>
      <c r="EI421"/>
      <c r="EJ421"/>
      <c r="EK421"/>
      <c r="EL421"/>
      <c r="EM421"/>
      <c r="EN421"/>
      <c r="EO421"/>
      <c r="EP421"/>
      <c r="EQ421"/>
      <c r="ER421"/>
      <c r="ES421"/>
      <c r="ET421"/>
      <c r="EU421"/>
      <c r="EV421"/>
      <c r="EW421"/>
      <c r="EX421"/>
      <c r="EY421"/>
      <c r="EZ421"/>
      <c r="FA421"/>
      <c r="FB421"/>
      <c r="FC421"/>
      <c r="FD421"/>
      <c r="FE421"/>
      <c r="FF421"/>
      <c r="FG421"/>
      <c r="FH421"/>
      <c r="FI421"/>
      <c r="FJ421"/>
      <c r="FK421"/>
      <c r="FL421"/>
      <c r="FM421"/>
      <c r="FN421"/>
      <c r="FO421"/>
      <c r="FP421"/>
      <c r="FQ421"/>
      <c r="FR421"/>
      <c r="FS421"/>
      <c r="FT421"/>
      <c r="FU421"/>
      <c r="FV421"/>
      <c r="FW421"/>
      <c r="FX421"/>
      <c r="FY421"/>
      <c r="FZ421"/>
      <c r="GA421"/>
      <c r="GB421"/>
      <c r="GC421"/>
      <c r="GD421"/>
      <c r="GE421"/>
      <c r="GF421"/>
      <c r="GG421"/>
      <c r="GH421"/>
      <c r="GI421"/>
      <c r="GJ421"/>
      <c r="GK421"/>
      <c r="GL421"/>
      <c r="GM421"/>
      <c r="GN421"/>
      <c r="GO421"/>
      <c r="GP421"/>
      <c r="GQ421"/>
      <c r="GR421"/>
      <c r="GS421"/>
      <c r="GT421"/>
      <c r="GU421"/>
      <c r="GV421"/>
      <c r="GW421"/>
      <c r="GX421"/>
      <c r="GY421"/>
      <c r="GZ421"/>
      <c r="HA421"/>
      <c r="HB421"/>
      <c r="HC421"/>
      <c r="HD421"/>
      <c r="HE421"/>
      <c r="HF421"/>
      <c r="HG421"/>
      <c r="HH421"/>
      <c r="HI421"/>
      <c r="HJ421"/>
      <c r="HK421"/>
      <c r="HL421"/>
      <c r="HM421"/>
      <c r="HN421"/>
      <c r="HO421"/>
      <c r="HP421"/>
      <c r="HQ421"/>
      <c r="HR421"/>
      <c r="HS421"/>
      <c r="HT421"/>
      <c r="HU421"/>
      <c r="HV421"/>
      <c r="HW421"/>
      <c r="HX421"/>
      <c r="HY421"/>
      <c r="HZ421"/>
      <c r="IA421"/>
      <c r="IB421"/>
      <c r="IC421"/>
      <c r="ID421"/>
      <c r="IE421"/>
      <c r="IF421"/>
      <c r="IG421"/>
      <c r="IH421"/>
      <c r="II421"/>
      <c r="IJ421"/>
      <c r="IK421"/>
      <c r="IL421"/>
      <c r="IM421"/>
      <c r="IN421"/>
      <c r="IO421"/>
      <c r="IP421"/>
      <c r="IQ421"/>
      <c r="IR421"/>
      <c r="IS421"/>
      <c r="IT421"/>
      <c r="IU421"/>
      <c r="IV421"/>
      <c r="IW421"/>
      <c r="IX421"/>
      <c r="IY421"/>
      <c r="IZ421"/>
      <c r="JA421"/>
      <c r="JB421"/>
      <c r="JC421"/>
      <c r="JD421"/>
      <c r="JE421"/>
      <c r="JF421"/>
      <c r="JG421"/>
      <c r="JH421"/>
      <c r="JI421"/>
      <c r="JJ421"/>
      <c r="JK421"/>
      <c r="JL421"/>
      <c r="JM421"/>
      <c r="JN421"/>
      <c r="JO421"/>
      <c r="JP421"/>
      <c r="JQ421"/>
      <c r="JR421"/>
      <c r="JS421"/>
      <c r="JT421"/>
      <c r="JU421"/>
      <c r="JV421"/>
      <c r="JW421"/>
      <c r="JX421"/>
      <c r="JY421"/>
      <c r="JZ421"/>
      <c r="KA421"/>
      <c r="KB421"/>
      <c r="KC421"/>
      <c r="KD421"/>
      <c r="KE421"/>
      <c r="KF421"/>
      <c r="KG421"/>
      <c r="KH421"/>
      <c r="KI421"/>
      <c r="KJ421"/>
      <c r="KK421"/>
      <c r="KL421"/>
      <c r="KM421"/>
      <c r="KN421"/>
      <c r="KO421"/>
      <c r="KP421"/>
      <c r="KQ421"/>
      <c r="KR421"/>
      <c r="KS421"/>
      <c r="KT421"/>
      <c r="KU421"/>
      <c r="KV421"/>
      <c r="KW421"/>
      <c r="KX421"/>
      <c r="KY421"/>
      <c r="KZ421"/>
      <c r="LA421"/>
      <c r="LB421"/>
      <c r="LC421"/>
      <c r="LD421"/>
      <c r="LE421"/>
      <c r="LF421"/>
      <c r="LG421"/>
      <c r="LH421"/>
      <c r="LI421"/>
      <c r="LJ421"/>
      <c r="LK421"/>
      <c r="LL421"/>
      <c r="LM421"/>
      <c r="LN421"/>
      <c r="LO421"/>
      <c r="LP421"/>
      <c r="LQ421"/>
      <c r="LR421"/>
      <c r="LS421"/>
      <c r="LT421"/>
      <c r="LU421"/>
      <c r="LV421"/>
      <c r="LW421"/>
      <c r="LX421"/>
      <c r="LY421"/>
      <c r="LZ421"/>
      <c r="MA421"/>
      <c r="MB421"/>
      <c r="MC421"/>
      <c r="MD421"/>
      <c r="ME421"/>
      <c r="MF421"/>
      <c r="MG421"/>
      <c r="MH421"/>
      <c r="MI421"/>
      <c r="MJ421"/>
      <c r="MK421"/>
      <c r="ML421"/>
      <c r="MM421"/>
      <c r="MN421"/>
      <c r="MO421"/>
      <c r="MP421"/>
      <c r="MQ421"/>
      <c r="MR421"/>
      <c r="MS421"/>
      <c r="MT421"/>
      <c r="MU421"/>
      <c r="MV421"/>
      <c r="MW421"/>
      <c r="MX421"/>
      <c r="MY421"/>
      <c r="MZ421"/>
      <c r="NA421"/>
      <c r="NB421"/>
      <c r="NC421"/>
      <c r="ND421"/>
      <c r="NE421"/>
      <c r="NF421"/>
      <c r="NG421"/>
      <c r="NH421"/>
      <c r="NI421"/>
      <c r="NJ421"/>
      <c r="NK421"/>
      <c r="NL421"/>
      <c r="NM421"/>
      <c r="NN421"/>
      <c r="NO421"/>
      <c r="NP421"/>
      <c r="NQ421"/>
      <c r="NR421"/>
      <c r="NS421"/>
      <c r="NT421"/>
      <c r="NU421"/>
      <c r="NV421"/>
      <c r="NW421"/>
      <c r="NX421"/>
      <c r="NY421"/>
      <c r="NZ421"/>
      <c r="OA421"/>
      <c r="OB421"/>
      <c r="OC421"/>
      <c r="OD421"/>
      <c r="OE421"/>
      <c r="OF421"/>
      <c r="OG421"/>
      <c r="OH421"/>
      <c r="OI421"/>
      <c r="OJ421"/>
      <c r="OK421"/>
      <c r="OL421"/>
      <c r="OM421"/>
      <c r="ON421"/>
      <c r="OO421"/>
      <c r="OP421"/>
      <c r="OQ421"/>
      <c r="OR421"/>
      <c r="OS421"/>
      <c r="OT421"/>
      <c r="OU421"/>
      <c r="OV421"/>
      <c r="OW421"/>
      <c r="OX421"/>
      <c r="OY421"/>
      <c r="OZ421"/>
      <c r="PA421"/>
      <c r="PB421"/>
      <c r="PC421"/>
      <c r="PD421"/>
      <c r="PE421"/>
      <c r="PF421"/>
      <c r="PG421"/>
      <c r="PH421"/>
      <c r="PI421"/>
      <c r="PJ421"/>
      <c r="PK421"/>
      <c r="PL421"/>
      <c r="PM421"/>
      <c r="PN421"/>
      <c r="PO421"/>
      <c r="PP421"/>
      <c r="PQ421"/>
      <c r="PR421"/>
      <c r="PS421"/>
      <c r="PT421"/>
      <c r="PU421"/>
      <c r="PV421"/>
      <c r="PW421"/>
      <c r="PX421"/>
      <c r="PY421"/>
      <c r="PZ421"/>
      <c r="QA421"/>
      <c r="QB421"/>
      <c r="QC421"/>
      <c r="QD421"/>
      <c r="QE421"/>
      <c r="QF421"/>
      <c r="QG421"/>
      <c r="QH421"/>
      <c r="QI421"/>
      <c r="QJ421"/>
      <c r="QK421"/>
      <c r="QL421"/>
      <c r="QM421"/>
      <c r="QN421"/>
      <c r="QO421"/>
      <c r="QP421"/>
      <c r="QQ421"/>
      <c r="QR421"/>
      <c r="QS421"/>
      <c r="QT421"/>
      <c r="QU421"/>
      <c r="QV421"/>
      <c r="QW421"/>
      <c r="QX421"/>
      <c r="QY421"/>
      <c r="QZ421"/>
      <c r="RA421"/>
      <c r="RB421"/>
      <c r="RC421"/>
      <c r="RD421"/>
      <c r="RE421"/>
      <c r="RF421"/>
      <c r="RG421"/>
      <c r="RH421"/>
      <c r="RI421"/>
      <c r="RJ421"/>
      <c r="RK421"/>
      <c r="RL421"/>
      <c r="RM421"/>
      <c r="RN421"/>
      <c r="RO421"/>
      <c r="RP421"/>
      <c r="RQ421"/>
      <c r="RR421"/>
      <c r="RS421"/>
      <c r="RT421"/>
      <c r="RU421"/>
      <c r="RV421"/>
      <c r="RW421"/>
      <c r="RX421"/>
      <c r="RY421"/>
      <c r="RZ421"/>
      <c r="SA421"/>
      <c r="SB421"/>
      <c r="SC421"/>
      <c r="SD421"/>
      <c r="SE421"/>
      <c r="SF421"/>
      <c r="SG421"/>
      <c r="SH421"/>
      <c r="SI421"/>
      <c r="SJ421"/>
      <c r="SK421"/>
      <c r="SL421"/>
      <c r="SM421"/>
      <c r="SN421"/>
      <c r="SO421"/>
      <c r="SP421"/>
      <c r="SQ421"/>
      <c r="SR421"/>
      <c r="SS421"/>
      <c r="ST421"/>
      <c r="SU421"/>
      <c r="SV421"/>
      <c r="SW421"/>
      <c r="SX421"/>
      <c r="SY421"/>
      <c r="SZ421"/>
      <c r="TA421"/>
      <c r="TB421"/>
      <c r="TC421"/>
      <c r="TD421"/>
      <c r="TE421"/>
      <c r="TF421"/>
      <c r="TG421"/>
      <c r="TH421"/>
      <c r="TI421"/>
      <c r="TJ421"/>
      <c r="TK421"/>
      <c r="TL421"/>
      <c r="TM421"/>
      <c r="TN421"/>
      <c r="TO421"/>
      <c r="TP421"/>
      <c r="TQ421"/>
      <c r="TR421"/>
      <c r="TS421"/>
      <c r="TT421"/>
      <c r="TU421"/>
      <c r="TV421"/>
      <c r="TW421"/>
      <c r="TX421"/>
      <c r="TY421"/>
      <c r="TZ421"/>
      <c r="UA421"/>
      <c r="UB421"/>
      <c r="UC421"/>
      <c r="UD421"/>
      <c r="UE421"/>
      <c r="UF421"/>
      <c r="UG421"/>
      <c r="UH421"/>
      <c r="UI421"/>
      <c r="UJ421"/>
      <c r="UK421"/>
      <c r="UL421"/>
      <c r="UM421"/>
      <c r="UN421"/>
      <c r="UO421"/>
      <c r="UP421"/>
      <c r="UQ421"/>
      <c r="UR421"/>
      <c r="US421"/>
      <c r="UT421"/>
      <c r="UU421"/>
      <c r="UV421"/>
      <c r="UW421"/>
      <c r="UX421"/>
      <c r="UY421"/>
      <c r="UZ421"/>
      <c r="VA421"/>
      <c r="VB421"/>
      <c r="VC421"/>
      <c r="VD421"/>
      <c r="VE421"/>
      <c r="VF421"/>
      <c r="VG421"/>
      <c r="VH421"/>
      <c r="VI421"/>
      <c r="VJ421"/>
      <c r="VK421"/>
      <c r="VL421"/>
      <c r="VM421"/>
      <c r="VN421"/>
      <c r="VO421"/>
      <c r="VP421"/>
      <c r="VQ421"/>
      <c r="VR421"/>
      <c r="VS421"/>
      <c r="VT421"/>
      <c r="VU421"/>
      <c r="VV421"/>
      <c r="VW421"/>
      <c r="VX421"/>
      <c r="VY421"/>
      <c r="VZ421"/>
      <c r="WA421"/>
      <c r="WB421"/>
      <c r="WC421"/>
      <c r="WD421"/>
      <c r="WE421"/>
      <c r="WF421"/>
      <c r="WG421"/>
      <c r="WH421"/>
      <c r="WI421"/>
      <c r="WJ421"/>
      <c r="WK421"/>
      <c r="WL421"/>
      <c r="WM421"/>
      <c r="WN421"/>
      <c r="WO421"/>
      <c r="WP421"/>
      <c r="WQ421"/>
      <c r="WR421"/>
      <c r="WS421"/>
      <c r="WT421"/>
      <c r="WU421"/>
      <c r="WV421"/>
      <c r="WW421"/>
      <c r="WX421"/>
      <c r="WY421"/>
      <c r="WZ421"/>
      <c r="XA421"/>
      <c r="XB421"/>
      <c r="XC421"/>
      <c r="XD421"/>
      <c r="XE421"/>
      <c r="XF421"/>
      <c r="XG421"/>
      <c r="XH421"/>
      <c r="XI421"/>
      <c r="XJ421"/>
      <c r="XK421"/>
      <c r="XL421"/>
      <c r="XM421"/>
      <c r="XN421"/>
      <c r="XO421"/>
      <c r="XP421"/>
      <c r="XQ421"/>
      <c r="XR421"/>
      <c r="XS421"/>
      <c r="XT421"/>
      <c r="XU421"/>
      <c r="XV421"/>
      <c r="XW421"/>
      <c r="XX421"/>
      <c r="XY421"/>
      <c r="XZ421"/>
      <c r="YA421"/>
      <c r="YB421"/>
      <c r="YC421"/>
      <c r="YD421"/>
      <c r="YE421"/>
      <c r="YF421"/>
      <c r="YG421"/>
      <c r="YH421"/>
      <c r="YI421"/>
      <c r="YJ421"/>
      <c r="YK421"/>
      <c r="YL421"/>
      <c r="YM421"/>
      <c r="YN421"/>
      <c r="YO421"/>
      <c r="YP421"/>
      <c r="YQ421"/>
      <c r="YR421"/>
      <c r="YS421"/>
      <c r="YT421"/>
      <c r="YU421"/>
      <c r="YV421"/>
      <c r="YW421"/>
      <c r="YX421"/>
      <c r="YY421"/>
      <c r="YZ421"/>
      <c r="ZA421"/>
      <c r="ZB421"/>
      <c r="ZC421"/>
      <c r="ZD421"/>
      <c r="ZE421"/>
      <c r="ZF421"/>
      <c r="ZG421"/>
      <c r="ZH421"/>
      <c r="ZI421"/>
      <c r="ZJ421"/>
      <c r="ZK421"/>
      <c r="ZL421"/>
      <c r="ZM421"/>
      <c r="ZN421"/>
      <c r="ZO421"/>
      <c r="ZP421"/>
      <c r="ZQ421"/>
      <c r="ZR421"/>
      <c r="ZS421"/>
      <c r="ZT421"/>
      <c r="ZU421"/>
      <c r="ZV421"/>
      <c r="ZW421"/>
      <c r="ZX421"/>
      <c r="ZY421"/>
      <c r="ZZ421" s="52"/>
      <c r="AAA421" s="192"/>
      <c r="AAD421" s="90"/>
      <c r="AAE421" s="519">
        <f t="shared" si="351"/>
        <v>1</v>
      </c>
      <c r="AAF421" s="90"/>
      <c r="AAG421" s="73">
        <f t="shared" si="344"/>
        <v>41549</v>
      </c>
      <c r="AAH421" s="73">
        <f t="shared" si="345"/>
        <v>41592</v>
      </c>
      <c r="AAI421" s="72"/>
      <c r="AAJ421" s="72"/>
      <c r="AAK421" s="56"/>
      <c r="AAL421" s="90"/>
    </row>
    <row r="422" spans="1:714" s="23" customFormat="1" ht="15" customHeight="1" outlineLevel="1">
      <c r="A422" s="171"/>
      <c r="B422" s="669" t="s">
        <v>230</v>
      </c>
      <c r="C422" s="376" t="s">
        <v>0</v>
      </c>
      <c r="D422" s="383"/>
      <c r="E422" s="342">
        <f t="shared" si="354"/>
        <v>31</v>
      </c>
      <c r="F422" s="457">
        <f t="shared" ca="1" si="341"/>
        <v>15</v>
      </c>
      <c r="G422" s="343">
        <f t="shared" si="342"/>
        <v>41549</v>
      </c>
      <c r="H422" s="343">
        <f t="shared" si="343"/>
        <v>41592</v>
      </c>
      <c r="I422" s="244"/>
      <c r="J422" s="194"/>
      <c r="K422" s="49"/>
      <c r="L422" s="49"/>
      <c r="M422" s="49"/>
      <c r="N422" s="49"/>
      <c r="O422" s="49"/>
      <c r="P422" s="49"/>
      <c r="Q422" s="49"/>
      <c r="R422" s="49"/>
      <c r="S422" s="49"/>
      <c r="T422" s="49"/>
      <c r="U422" s="49"/>
      <c r="V422" s="49"/>
      <c r="W422" s="49"/>
      <c r="X422" s="49"/>
      <c r="Y422" s="49"/>
      <c r="Z422" s="49"/>
      <c r="AA422" s="49"/>
      <c r="AB422" s="49"/>
      <c r="AC422" s="49"/>
      <c r="AD422" s="49"/>
      <c r="AE422" s="49"/>
      <c r="AF422" s="49"/>
      <c r="AG422" s="49"/>
      <c r="AH422" s="49"/>
      <c r="AI422" s="49"/>
      <c r="AJ422" s="49"/>
      <c r="AK422" s="49"/>
      <c r="AL422" s="49"/>
      <c r="AM422" s="49"/>
      <c r="AN422" s="49"/>
      <c r="AO422" s="49"/>
      <c r="AP422" s="49"/>
      <c r="AQ422" s="49"/>
      <c r="AR422" s="49"/>
      <c r="AS422" s="49"/>
      <c r="AT422" s="49"/>
      <c r="AU422" s="49"/>
      <c r="AV422" s="49"/>
      <c r="AW422" s="49"/>
      <c r="AX422" s="49"/>
      <c r="AY422" s="49"/>
      <c r="AZ422" s="49"/>
      <c r="BA422" s="49"/>
      <c r="BB422" s="49"/>
      <c r="BC422" s="49"/>
      <c r="BD422" s="49"/>
      <c r="BE422" s="49"/>
      <c r="BF422" s="49"/>
      <c r="BG422" s="49"/>
      <c r="BH422" s="49"/>
      <c r="BI422" s="49"/>
      <c r="BJ422" s="49"/>
      <c r="BK422" s="49"/>
      <c r="BL422" s="49"/>
      <c r="BM422" s="49"/>
      <c r="BN422" s="49"/>
      <c r="BO422" s="49"/>
      <c r="BP422" s="49"/>
      <c r="BQ422" s="49"/>
      <c r="BR422" s="49"/>
      <c r="BS422" s="49"/>
      <c r="BT422" s="49"/>
      <c r="BU422" s="49"/>
      <c r="BV422" s="49"/>
      <c r="BW422" s="49"/>
      <c r="BX422" s="49"/>
      <c r="BY422" s="49"/>
      <c r="BZ422" s="49"/>
      <c r="CA422" s="49"/>
      <c r="CB422" s="49"/>
      <c r="CC422" s="49"/>
      <c r="CD422" s="49"/>
      <c r="CE422" s="49"/>
      <c r="CF422" s="49"/>
      <c r="CG422" s="49"/>
      <c r="CH422" s="49"/>
      <c r="CI422" s="49"/>
      <c r="CJ422" s="49"/>
      <c r="CK422" s="49"/>
      <c r="CL422" s="49"/>
      <c r="CM422" s="49"/>
      <c r="CN422" s="49"/>
      <c r="CO422" s="49"/>
      <c r="CP422" s="49"/>
      <c r="CQ422" s="49"/>
      <c r="CR422" s="49"/>
      <c r="CS422" s="49"/>
      <c r="CT422" s="49"/>
      <c r="CU422" s="49"/>
      <c r="CV422" s="49"/>
      <c r="CW422" s="49"/>
      <c r="CX422" s="49"/>
      <c r="CY422" s="49"/>
      <c r="CZ422" s="49"/>
      <c r="DA422" s="49"/>
      <c r="DB422" s="49"/>
      <c r="DC422" s="49"/>
      <c r="DD422" s="49"/>
      <c r="DE422" s="49"/>
      <c r="DF422" s="49"/>
      <c r="DG422" s="49"/>
      <c r="DH422" s="49"/>
      <c r="DI422" s="49"/>
      <c r="DJ422" s="49"/>
      <c r="DK422" s="49"/>
      <c r="DL422" s="49"/>
      <c r="DM422" s="49"/>
      <c r="DN422" s="49"/>
      <c r="DO422" s="49"/>
      <c r="DP422" s="49"/>
      <c r="DQ422"/>
      <c r="DR422"/>
      <c r="DS422"/>
      <c r="DT422"/>
      <c r="DU422"/>
      <c r="DV422"/>
      <c r="DW422"/>
      <c r="DX422"/>
      <c r="DY422"/>
      <c r="DZ422"/>
      <c r="EA422"/>
      <c r="EB422"/>
      <c r="EC422"/>
      <c r="ED422"/>
      <c r="EE422"/>
      <c r="EF422"/>
      <c r="EG422"/>
      <c r="EH422"/>
      <c r="EI422"/>
      <c r="EJ422"/>
      <c r="EK422"/>
      <c r="EL422"/>
      <c r="EM422"/>
      <c r="EN422"/>
      <c r="EO422"/>
      <c r="EP422"/>
      <c r="EQ422"/>
      <c r="ER422"/>
      <c r="ES422"/>
      <c r="ET422"/>
      <c r="EU422"/>
      <c r="EV422"/>
      <c r="EW422"/>
      <c r="EX422"/>
      <c r="EY422"/>
      <c r="EZ422"/>
      <c r="FA422"/>
      <c r="FB422"/>
      <c r="FC422"/>
      <c r="FD422"/>
      <c r="FE422"/>
      <c r="FF422"/>
      <c r="FG422"/>
      <c r="FH422"/>
      <c r="FI422"/>
      <c r="FJ422"/>
      <c r="FK422"/>
      <c r="FL422"/>
      <c r="FM422"/>
      <c r="FN422"/>
      <c r="FO422"/>
      <c r="FP422"/>
      <c r="FQ422"/>
      <c r="FR422"/>
      <c r="FS422"/>
      <c r="FT422"/>
      <c r="FU422"/>
      <c r="FV422"/>
      <c r="FW422"/>
      <c r="FX422"/>
      <c r="FY422"/>
      <c r="FZ422"/>
      <c r="GA422"/>
      <c r="GB422"/>
      <c r="GC422"/>
      <c r="GD422"/>
      <c r="GE422"/>
      <c r="GF422"/>
      <c r="GG422"/>
      <c r="GH422"/>
      <c r="GI422"/>
      <c r="GJ422"/>
      <c r="GK422"/>
      <c r="GL422"/>
      <c r="GM422"/>
      <c r="GN422"/>
      <c r="GO422"/>
      <c r="GP422"/>
      <c r="GQ422"/>
      <c r="GR422"/>
      <c r="GS422"/>
      <c r="GT422"/>
      <c r="GU422"/>
      <c r="GV422"/>
      <c r="GW422"/>
      <c r="GX422"/>
      <c r="GY422"/>
      <c r="GZ422"/>
      <c r="HA422"/>
      <c r="HB422"/>
      <c r="HC422"/>
      <c r="HD422"/>
      <c r="HE422"/>
      <c r="HF422"/>
      <c r="HG422"/>
      <c r="HH422"/>
      <c r="HI422"/>
      <c r="HJ422"/>
      <c r="HK422"/>
      <c r="HL422"/>
      <c r="HM422"/>
      <c r="HN422"/>
      <c r="HO422"/>
      <c r="HP422"/>
      <c r="HQ422"/>
      <c r="HR422"/>
      <c r="HS422"/>
      <c r="HT422"/>
      <c r="HU422"/>
      <c r="HV422"/>
      <c r="HW422"/>
      <c r="HX422"/>
      <c r="HY422"/>
      <c r="HZ422"/>
      <c r="IA422"/>
      <c r="IB422"/>
      <c r="IC422"/>
      <c r="ID422"/>
      <c r="IE422"/>
      <c r="IF422"/>
      <c r="IG422"/>
      <c r="IH422"/>
      <c r="II422"/>
      <c r="IJ422"/>
      <c r="IK422"/>
      <c r="IL422"/>
      <c r="IM422"/>
      <c r="IN422"/>
      <c r="IO422"/>
      <c r="IP422"/>
      <c r="IQ422"/>
      <c r="IR422"/>
      <c r="IS422"/>
      <c r="IT422"/>
      <c r="IU422"/>
      <c r="IV422"/>
      <c r="IW422"/>
      <c r="IX422"/>
      <c r="IY422"/>
      <c r="IZ422"/>
      <c r="JA422"/>
      <c r="JB422"/>
      <c r="JC422"/>
      <c r="JD422"/>
      <c r="JE422"/>
      <c r="JF422"/>
      <c r="JG422"/>
      <c r="JH422"/>
      <c r="JI422"/>
      <c r="JJ422"/>
      <c r="JK422"/>
      <c r="JL422"/>
      <c r="JM422"/>
      <c r="JN422"/>
      <c r="JO422"/>
      <c r="JP422"/>
      <c r="JQ422"/>
      <c r="JR422"/>
      <c r="JS422"/>
      <c r="JT422"/>
      <c r="JU422"/>
      <c r="JV422"/>
      <c r="JW422"/>
      <c r="JX422"/>
      <c r="JY422"/>
      <c r="JZ422"/>
      <c r="KA422"/>
      <c r="KB422"/>
      <c r="KC422"/>
      <c r="KD422"/>
      <c r="KE422"/>
      <c r="KF422"/>
      <c r="KG422"/>
      <c r="KH422"/>
      <c r="KI422"/>
      <c r="KJ422"/>
      <c r="KK422"/>
      <c r="KL422"/>
      <c r="KM422"/>
      <c r="KN422"/>
      <c r="KO422"/>
      <c r="KP422"/>
      <c r="KQ422"/>
      <c r="KR422"/>
      <c r="KS422"/>
      <c r="KT422"/>
      <c r="KU422"/>
      <c r="KV422"/>
      <c r="KW422"/>
      <c r="KX422"/>
      <c r="KY422"/>
      <c r="KZ422"/>
      <c r="LA422"/>
      <c r="LB422"/>
      <c r="LC422"/>
      <c r="LD422"/>
      <c r="LE422"/>
      <c r="LF422"/>
      <c r="LG422"/>
      <c r="LH422"/>
      <c r="LI422"/>
      <c r="LJ422"/>
      <c r="LK422"/>
      <c r="LL422"/>
      <c r="LM422"/>
      <c r="LN422"/>
      <c r="LO422"/>
      <c r="LP422"/>
      <c r="LQ422"/>
      <c r="LR422"/>
      <c r="LS422"/>
      <c r="LT422"/>
      <c r="LU422"/>
      <c r="LV422"/>
      <c r="LW422"/>
      <c r="LX422"/>
      <c r="LY422"/>
      <c r="LZ422"/>
      <c r="MA422"/>
      <c r="MB422"/>
      <c r="MC422"/>
      <c r="MD422"/>
      <c r="ME422"/>
      <c r="MF422"/>
      <c r="MG422"/>
      <c r="MH422"/>
      <c r="MI422"/>
      <c r="MJ422"/>
      <c r="MK422"/>
      <c r="ML422"/>
      <c r="MM422"/>
      <c r="MN422"/>
      <c r="MO422"/>
      <c r="MP422"/>
      <c r="MQ422"/>
      <c r="MR422"/>
      <c r="MS422"/>
      <c r="MT422"/>
      <c r="MU422"/>
      <c r="MV422"/>
      <c r="MW422"/>
      <c r="MX422"/>
      <c r="MY422"/>
      <c r="MZ422"/>
      <c r="NA422"/>
      <c r="NB422"/>
      <c r="NC422"/>
      <c r="ND422"/>
      <c r="NE422"/>
      <c r="NF422"/>
      <c r="NG422"/>
      <c r="NH422"/>
      <c r="NI422"/>
      <c r="NJ422"/>
      <c r="NK422"/>
      <c r="NL422"/>
      <c r="NM422"/>
      <c r="NN422"/>
      <c r="NO422"/>
      <c r="NP422"/>
      <c r="NQ422"/>
      <c r="NR422"/>
      <c r="NS422"/>
      <c r="NT422"/>
      <c r="NU422"/>
      <c r="NV422"/>
      <c r="NW422"/>
      <c r="NX422"/>
      <c r="NY422"/>
      <c r="NZ422"/>
      <c r="OA422"/>
      <c r="OB422"/>
      <c r="OC422"/>
      <c r="OD422"/>
      <c r="OE422"/>
      <c r="OF422"/>
      <c r="OG422"/>
      <c r="OH422"/>
      <c r="OI422"/>
      <c r="OJ422"/>
      <c r="OK422"/>
      <c r="OL422"/>
      <c r="OM422"/>
      <c r="ON422"/>
      <c r="OO422"/>
      <c r="OP422"/>
      <c r="OQ422"/>
      <c r="OR422"/>
      <c r="OS422"/>
      <c r="OT422"/>
      <c r="OU422"/>
      <c r="OV422"/>
      <c r="OW422"/>
      <c r="OX422"/>
      <c r="OY422"/>
      <c r="OZ422"/>
      <c r="PA422"/>
      <c r="PB422"/>
      <c r="PC422"/>
      <c r="PD422"/>
      <c r="PE422"/>
      <c r="PF422"/>
      <c r="PG422"/>
      <c r="PH422"/>
      <c r="PI422"/>
      <c r="PJ422"/>
      <c r="PK422"/>
      <c r="PL422"/>
      <c r="PM422"/>
      <c r="PN422"/>
      <c r="PO422"/>
      <c r="PP422"/>
      <c r="PQ422"/>
      <c r="PR422"/>
      <c r="PS422"/>
      <c r="PT422"/>
      <c r="PU422"/>
      <c r="PV422"/>
      <c r="PW422"/>
      <c r="PX422"/>
      <c r="PY422"/>
      <c r="PZ422"/>
      <c r="QA422"/>
      <c r="QB422"/>
      <c r="QC422"/>
      <c r="QD422"/>
      <c r="QE422"/>
      <c r="QF422"/>
      <c r="QG422"/>
      <c r="QH422"/>
      <c r="QI422"/>
      <c r="QJ422"/>
      <c r="QK422"/>
      <c r="QL422"/>
      <c r="QM422"/>
      <c r="QN422"/>
      <c r="QO422"/>
      <c r="QP422"/>
      <c r="QQ422"/>
      <c r="QR422"/>
      <c r="QS422"/>
      <c r="QT422"/>
      <c r="QU422"/>
      <c r="QV422"/>
      <c r="QW422"/>
      <c r="QX422"/>
      <c r="QY422"/>
      <c r="QZ422"/>
      <c r="RA422"/>
      <c r="RB422"/>
      <c r="RC422"/>
      <c r="RD422"/>
      <c r="RE422"/>
      <c r="RF422"/>
      <c r="RG422"/>
      <c r="RH422"/>
      <c r="RI422"/>
      <c r="RJ422"/>
      <c r="RK422"/>
      <c r="RL422"/>
      <c r="RM422"/>
      <c r="RN422"/>
      <c r="RO422"/>
      <c r="RP422"/>
      <c r="RQ422"/>
      <c r="RR422"/>
      <c r="RS422"/>
      <c r="RT422"/>
      <c r="RU422"/>
      <c r="RV422"/>
      <c r="RW422"/>
      <c r="RX422"/>
      <c r="RY422"/>
      <c r="RZ422"/>
      <c r="SA422"/>
      <c r="SB422"/>
      <c r="SC422"/>
      <c r="SD422"/>
      <c r="SE422"/>
      <c r="SF422"/>
      <c r="SG422"/>
      <c r="SH422"/>
      <c r="SI422"/>
      <c r="SJ422"/>
      <c r="SK422"/>
      <c r="SL422"/>
      <c r="SM422"/>
      <c r="SN422"/>
      <c r="SO422"/>
      <c r="SP422"/>
      <c r="SQ422"/>
      <c r="SR422"/>
      <c r="SS422"/>
      <c r="ST422"/>
      <c r="SU422"/>
      <c r="SV422"/>
      <c r="SW422"/>
      <c r="SX422"/>
      <c r="SY422"/>
      <c r="SZ422"/>
      <c r="TA422"/>
      <c r="TB422"/>
      <c r="TC422"/>
      <c r="TD422"/>
      <c r="TE422"/>
      <c r="TF422"/>
      <c r="TG422"/>
      <c r="TH422"/>
      <c r="TI422"/>
      <c r="TJ422"/>
      <c r="TK422"/>
      <c r="TL422"/>
      <c r="TM422"/>
      <c r="TN422"/>
      <c r="TO422"/>
      <c r="TP422"/>
      <c r="TQ422"/>
      <c r="TR422"/>
      <c r="TS422"/>
      <c r="TT422"/>
      <c r="TU422"/>
      <c r="TV422"/>
      <c r="TW422"/>
      <c r="TX422"/>
      <c r="TY422"/>
      <c r="TZ422"/>
      <c r="UA422"/>
      <c r="UB422"/>
      <c r="UC422"/>
      <c r="UD422"/>
      <c r="UE422"/>
      <c r="UF422"/>
      <c r="UG422"/>
      <c r="UH422"/>
      <c r="UI422"/>
      <c r="UJ422"/>
      <c r="UK422"/>
      <c r="UL422"/>
      <c r="UM422"/>
      <c r="UN422"/>
      <c r="UO422"/>
      <c r="UP422"/>
      <c r="UQ422"/>
      <c r="UR422"/>
      <c r="US422"/>
      <c r="UT422"/>
      <c r="UU422"/>
      <c r="UV422"/>
      <c r="UW422"/>
      <c r="UX422"/>
      <c r="UY422"/>
      <c r="UZ422"/>
      <c r="VA422"/>
      <c r="VB422"/>
      <c r="VC422"/>
      <c r="VD422"/>
      <c r="VE422"/>
      <c r="VF422"/>
      <c r="VG422"/>
      <c r="VH422"/>
      <c r="VI422"/>
      <c r="VJ422"/>
      <c r="VK422"/>
      <c r="VL422"/>
      <c r="VM422"/>
      <c r="VN422"/>
      <c r="VO422"/>
      <c r="VP422"/>
      <c r="VQ422"/>
      <c r="VR422"/>
      <c r="VS422"/>
      <c r="VT422"/>
      <c r="VU422"/>
      <c r="VV422"/>
      <c r="VW422"/>
      <c r="VX422"/>
      <c r="VY422"/>
      <c r="VZ422"/>
      <c r="WA422"/>
      <c r="WB422"/>
      <c r="WC422"/>
      <c r="WD422"/>
      <c r="WE422"/>
      <c r="WF422"/>
      <c r="WG422"/>
      <c r="WH422"/>
      <c r="WI422"/>
      <c r="WJ422"/>
      <c r="WK422"/>
      <c r="WL422"/>
      <c r="WM422"/>
      <c r="WN422"/>
      <c r="WO422"/>
      <c r="WP422"/>
      <c r="WQ422"/>
      <c r="WR422"/>
      <c r="WS422"/>
      <c r="WT422"/>
      <c r="WU422"/>
      <c r="WV422"/>
      <c r="WW422"/>
      <c r="WX422"/>
      <c r="WY422"/>
      <c r="WZ422"/>
      <c r="XA422"/>
      <c r="XB422"/>
      <c r="XC422"/>
      <c r="XD422"/>
      <c r="XE422"/>
      <c r="XF422"/>
      <c r="XG422"/>
      <c r="XH422"/>
      <c r="XI422"/>
      <c r="XJ422"/>
      <c r="XK422"/>
      <c r="XL422"/>
      <c r="XM422"/>
      <c r="XN422"/>
      <c r="XO422"/>
      <c r="XP422"/>
      <c r="XQ422"/>
      <c r="XR422"/>
      <c r="XS422"/>
      <c r="XT422"/>
      <c r="XU422"/>
      <c r="XV422"/>
      <c r="XW422"/>
      <c r="XX422"/>
      <c r="XY422"/>
      <c r="XZ422"/>
      <c r="YA422"/>
      <c r="YB422"/>
      <c r="YC422"/>
      <c r="YD422"/>
      <c r="YE422"/>
      <c r="YF422"/>
      <c r="YG422"/>
      <c r="YH422"/>
      <c r="YI422"/>
      <c r="YJ422"/>
      <c r="YK422"/>
      <c r="YL422"/>
      <c r="YM422"/>
      <c r="YN422"/>
      <c r="YO422"/>
      <c r="YP422"/>
      <c r="YQ422"/>
      <c r="YR422"/>
      <c r="YS422"/>
      <c r="YT422"/>
      <c r="YU422"/>
      <c r="YV422"/>
      <c r="YW422"/>
      <c r="YX422"/>
      <c r="YY422"/>
      <c r="YZ422"/>
      <c r="ZA422"/>
      <c r="ZB422"/>
      <c r="ZC422"/>
      <c r="ZD422"/>
      <c r="ZE422"/>
      <c r="ZF422"/>
      <c r="ZG422"/>
      <c r="ZH422"/>
      <c r="ZI422"/>
      <c r="ZJ422"/>
      <c r="ZK422"/>
      <c r="ZL422"/>
      <c r="ZM422"/>
      <c r="ZN422"/>
      <c r="ZO422"/>
      <c r="ZP422"/>
      <c r="ZQ422"/>
      <c r="ZR422"/>
      <c r="ZS422"/>
      <c r="ZT422"/>
      <c r="ZU422"/>
      <c r="ZV422"/>
      <c r="ZW422"/>
      <c r="ZX422"/>
      <c r="ZY422"/>
      <c r="ZZ422" s="52"/>
      <c r="AAA422" s="192"/>
      <c r="AAD422" s="90"/>
      <c r="AAE422" s="519">
        <f t="shared" si="351"/>
        <v>1</v>
      </c>
      <c r="AAF422" s="90"/>
      <c r="AAG422" s="73">
        <f t="shared" si="344"/>
        <v>41549</v>
      </c>
      <c r="AAH422" s="73">
        <f t="shared" si="345"/>
        <v>41592</v>
      </c>
      <c r="AAI422" s="72"/>
      <c r="AAJ422" s="72"/>
      <c r="AAK422" s="56"/>
      <c r="AAL422" s="90"/>
    </row>
    <row r="423" spans="1:714" s="23" customFormat="1" ht="15" customHeight="1" outlineLevel="1">
      <c r="A423" s="171"/>
      <c r="B423" s="669" t="s">
        <v>230</v>
      </c>
      <c r="C423" s="376" t="s">
        <v>0</v>
      </c>
      <c r="D423" s="383"/>
      <c r="E423" s="342">
        <f t="shared" ref="E423" si="355">NETWORKDAYS(G423,H423,S.DDL_DEQClosed)</f>
        <v>31</v>
      </c>
      <c r="F423" s="457">
        <f t="shared" ca="1" si="341"/>
        <v>15</v>
      </c>
      <c r="G423" s="343">
        <f t="shared" si="342"/>
        <v>41549</v>
      </c>
      <c r="H423" s="343">
        <f t="shared" si="343"/>
        <v>41592</v>
      </c>
      <c r="I423" s="244"/>
      <c r="J423" s="194"/>
      <c r="K423" s="49"/>
      <c r="L423" s="49"/>
      <c r="M423" s="49"/>
      <c r="N423" s="49"/>
      <c r="O423" s="49"/>
      <c r="P423" s="49"/>
      <c r="Q423" s="49"/>
      <c r="R423" s="49"/>
      <c r="S423" s="49"/>
      <c r="T423" s="49"/>
      <c r="U423" s="49"/>
      <c r="V423" s="49"/>
      <c r="W423" s="49"/>
      <c r="X423" s="49"/>
      <c r="Y423" s="49"/>
      <c r="Z423" s="49"/>
      <c r="AA423" s="49"/>
      <c r="AB423" s="49"/>
      <c r="AC423" s="49"/>
      <c r="AD423" s="49"/>
      <c r="AE423" s="49"/>
      <c r="AF423" s="49"/>
      <c r="AG423" s="49"/>
      <c r="AH423" s="49"/>
      <c r="AI423" s="49"/>
      <c r="AJ423" s="49"/>
      <c r="AK423" s="49"/>
      <c r="AL423" s="49"/>
      <c r="AM423" s="49"/>
      <c r="AN423" s="49"/>
      <c r="AO423" s="49"/>
      <c r="AP423" s="49"/>
      <c r="AQ423" s="49"/>
      <c r="AR423" s="49"/>
      <c r="AS423" s="49"/>
      <c r="AT423" s="49"/>
      <c r="AU423" s="49"/>
      <c r="AV423" s="49"/>
      <c r="AW423" s="49"/>
      <c r="AX423" s="49"/>
      <c r="AY423" s="49"/>
      <c r="AZ423" s="49"/>
      <c r="BA423" s="49"/>
      <c r="BB423" s="49"/>
      <c r="BC423" s="49"/>
      <c r="BD423" s="49"/>
      <c r="BE423" s="49"/>
      <c r="BF423" s="49"/>
      <c r="BG423" s="49"/>
      <c r="BH423" s="49"/>
      <c r="BI423" s="49"/>
      <c r="BJ423" s="49"/>
      <c r="BK423" s="49"/>
      <c r="BL423" s="49"/>
      <c r="BM423" s="49"/>
      <c r="BN423" s="49"/>
      <c r="BO423" s="49"/>
      <c r="BP423" s="49"/>
      <c r="BQ423" s="49"/>
      <c r="BR423" s="49"/>
      <c r="BS423" s="49"/>
      <c r="BT423" s="49"/>
      <c r="BU423" s="49"/>
      <c r="BV423" s="49"/>
      <c r="BW423" s="49"/>
      <c r="BX423" s="49"/>
      <c r="BY423" s="49"/>
      <c r="BZ423" s="49"/>
      <c r="CA423" s="49"/>
      <c r="CB423" s="49"/>
      <c r="CC423" s="49"/>
      <c r="CD423" s="49"/>
      <c r="CE423" s="49"/>
      <c r="CF423" s="49"/>
      <c r="CG423" s="49"/>
      <c r="CH423" s="49"/>
      <c r="CI423" s="49"/>
      <c r="CJ423" s="49"/>
      <c r="CK423" s="49"/>
      <c r="CL423" s="49"/>
      <c r="CM423" s="49"/>
      <c r="CN423" s="49"/>
      <c r="CO423" s="49"/>
      <c r="CP423" s="49"/>
      <c r="CQ423" s="49"/>
      <c r="CR423" s="49"/>
      <c r="CS423" s="49"/>
      <c r="CT423" s="49"/>
      <c r="CU423" s="49"/>
      <c r="CV423" s="49"/>
      <c r="CW423" s="49"/>
      <c r="CX423" s="49"/>
      <c r="CY423" s="49"/>
      <c r="CZ423" s="49"/>
      <c r="DA423" s="49"/>
      <c r="DB423" s="49"/>
      <c r="DC423" s="49"/>
      <c r="DD423" s="49"/>
      <c r="DE423" s="49"/>
      <c r="DF423" s="49"/>
      <c r="DG423" s="49"/>
      <c r="DH423" s="49"/>
      <c r="DI423" s="49"/>
      <c r="DJ423" s="49"/>
      <c r="DK423" s="49"/>
      <c r="DL423" s="49"/>
      <c r="DM423" s="49"/>
      <c r="DN423" s="49"/>
      <c r="DO423" s="49"/>
      <c r="DP423" s="49"/>
      <c r="DQ423"/>
      <c r="DR423"/>
      <c r="DS423"/>
      <c r="DT423"/>
      <c r="DU423"/>
      <c r="DV423"/>
      <c r="DW423"/>
      <c r="DX423"/>
      <c r="DY423"/>
      <c r="DZ423"/>
      <c r="EA423"/>
      <c r="EB423"/>
      <c r="EC423"/>
      <c r="ED423"/>
      <c r="EE423"/>
      <c r="EF423"/>
      <c r="EG423"/>
      <c r="EH423"/>
      <c r="EI423"/>
      <c r="EJ423"/>
      <c r="EK423"/>
      <c r="EL423"/>
      <c r="EM423"/>
      <c r="EN423"/>
      <c r="EO423"/>
      <c r="EP423"/>
      <c r="EQ423"/>
      <c r="ER423"/>
      <c r="ES423"/>
      <c r="ET423"/>
      <c r="EU423"/>
      <c r="EV423"/>
      <c r="EW423"/>
      <c r="EX423"/>
      <c r="EY423"/>
      <c r="EZ423"/>
      <c r="FA423"/>
      <c r="FB423"/>
      <c r="FC423"/>
      <c r="FD423"/>
      <c r="FE423"/>
      <c r="FF423"/>
      <c r="FG423"/>
      <c r="FH423"/>
      <c r="FI423"/>
      <c r="FJ423"/>
      <c r="FK423"/>
      <c r="FL423"/>
      <c r="FM423"/>
      <c r="FN423"/>
      <c r="FO423"/>
      <c r="FP423"/>
      <c r="FQ423"/>
      <c r="FR423"/>
      <c r="FS423"/>
      <c r="FT423"/>
      <c r="FU423"/>
      <c r="FV423"/>
      <c r="FW423"/>
      <c r="FX423"/>
      <c r="FY423"/>
      <c r="FZ423"/>
      <c r="GA423"/>
      <c r="GB423"/>
      <c r="GC423"/>
      <c r="GD423"/>
      <c r="GE423"/>
      <c r="GF423"/>
      <c r="GG423"/>
      <c r="GH423"/>
      <c r="GI423"/>
      <c r="GJ423"/>
      <c r="GK423"/>
      <c r="GL423"/>
      <c r="GM423"/>
      <c r="GN423"/>
      <c r="GO423"/>
      <c r="GP423"/>
      <c r="GQ423"/>
      <c r="GR423"/>
      <c r="GS423"/>
      <c r="GT423"/>
      <c r="GU423"/>
      <c r="GV423"/>
      <c r="GW423"/>
      <c r="GX423"/>
      <c r="GY423"/>
      <c r="GZ423"/>
      <c r="HA423"/>
      <c r="HB423"/>
      <c r="HC423"/>
      <c r="HD423"/>
      <c r="HE423"/>
      <c r="HF423"/>
      <c r="HG423"/>
      <c r="HH423"/>
      <c r="HI423"/>
      <c r="HJ423"/>
      <c r="HK423"/>
      <c r="HL423"/>
      <c r="HM423"/>
      <c r="HN423"/>
      <c r="HO423"/>
      <c r="HP423"/>
      <c r="HQ423"/>
      <c r="HR423"/>
      <c r="HS423"/>
      <c r="HT423"/>
      <c r="HU423"/>
      <c r="HV423"/>
      <c r="HW423"/>
      <c r="HX423"/>
      <c r="HY423"/>
      <c r="HZ423"/>
      <c r="IA423"/>
      <c r="IB423"/>
      <c r="IC423"/>
      <c r="ID423"/>
      <c r="IE423"/>
      <c r="IF423"/>
      <c r="IG423"/>
      <c r="IH423"/>
      <c r="II423"/>
      <c r="IJ423"/>
      <c r="IK423"/>
      <c r="IL423"/>
      <c r="IM423"/>
      <c r="IN423"/>
      <c r="IO423"/>
      <c r="IP423"/>
      <c r="IQ423"/>
      <c r="IR423"/>
      <c r="IS423"/>
      <c r="IT423"/>
      <c r="IU423"/>
      <c r="IV423"/>
      <c r="IW423"/>
      <c r="IX423"/>
      <c r="IY423"/>
      <c r="IZ423"/>
      <c r="JA423"/>
      <c r="JB423"/>
      <c r="JC423"/>
      <c r="JD423"/>
      <c r="JE423"/>
      <c r="JF423"/>
      <c r="JG423"/>
      <c r="JH423"/>
      <c r="JI423"/>
      <c r="JJ423"/>
      <c r="JK423"/>
      <c r="JL423"/>
      <c r="JM423"/>
      <c r="JN423"/>
      <c r="JO423"/>
      <c r="JP423"/>
      <c r="JQ423"/>
      <c r="JR423"/>
      <c r="JS423"/>
      <c r="JT423"/>
      <c r="JU423"/>
      <c r="JV423"/>
      <c r="JW423"/>
      <c r="JX423"/>
      <c r="JY423"/>
      <c r="JZ423"/>
      <c r="KA423"/>
      <c r="KB423"/>
      <c r="KC423"/>
      <c r="KD423"/>
      <c r="KE423"/>
      <c r="KF423"/>
      <c r="KG423"/>
      <c r="KH423"/>
      <c r="KI423"/>
      <c r="KJ423"/>
      <c r="KK423"/>
      <c r="KL423"/>
      <c r="KM423"/>
      <c r="KN423"/>
      <c r="KO423"/>
      <c r="KP423"/>
      <c r="KQ423"/>
      <c r="KR423"/>
      <c r="KS423"/>
      <c r="KT423"/>
      <c r="KU423"/>
      <c r="KV423"/>
      <c r="KW423"/>
      <c r="KX423"/>
      <c r="KY423"/>
      <c r="KZ423"/>
      <c r="LA423"/>
      <c r="LB423"/>
      <c r="LC423"/>
      <c r="LD423"/>
      <c r="LE423"/>
      <c r="LF423"/>
      <c r="LG423"/>
      <c r="LH423"/>
      <c r="LI423"/>
      <c r="LJ423"/>
      <c r="LK423"/>
      <c r="LL423"/>
      <c r="LM423"/>
      <c r="LN423"/>
      <c r="LO423"/>
      <c r="LP423"/>
      <c r="LQ423"/>
      <c r="LR423"/>
      <c r="LS423"/>
      <c r="LT423"/>
      <c r="LU423"/>
      <c r="LV423"/>
      <c r="LW423"/>
      <c r="LX423"/>
      <c r="LY423"/>
      <c r="LZ423"/>
      <c r="MA423"/>
      <c r="MB423"/>
      <c r="MC423"/>
      <c r="MD423"/>
      <c r="ME423"/>
      <c r="MF423"/>
      <c r="MG423"/>
      <c r="MH423"/>
      <c r="MI423"/>
      <c r="MJ423"/>
      <c r="MK423"/>
      <c r="ML423"/>
      <c r="MM423"/>
      <c r="MN423"/>
      <c r="MO423"/>
      <c r="MP423"/>
      <c r="MQ423"/>
      <c r="MR423"/>
      <c r="MS423"/>
      <c r="MT423"/>
      <c r="MU423"/>
      <c r="MV423"/>
      <c r="MW423"/>
      <c r="MX423"/>
      <c r="MY423"/>
      <c r="MZ423"/>
      <c r="NA423"/>
      <c r="NB423"/>
      <c r="NC423"/>
      <c r="ND423"/>
      <c r="NE423"/>
      <c r="NF423"/>
      <c r="NG423"/>
      <c r="NH423"/>
      <c r="NI423"/>
      <c r="NJ423"/>
      <c r="NK423"/>
      <c r="NL423"/>
      <c r="NM423"/>
      <c r="NN423"/>
      <c r="NO423"/>
      <c r="NP423"/>
      <c r="NQ423"/>
      <c r="NR423"/>
      <c r="NS423"/>
      <c r="NT423"/>
      <c r="NU423"/>
      <c r="NV423"/>
      <c r="NW423"/>
      <c r="NX423"/>
      <c r="NY423"/>
      <c r="NZ423"/>
      <c r="OA423"/>
      <c r="OB423"/>
      <c r="OC423"/>
      <c r="OD423"/>
      <c r="OE423"/>
      <c r="OF423"/>
      <c r="OG423"/>
      <c r="OH423"/>
      <c r="OI423"/>
      <c r="OJ423"/>
      <c r="OK423"/>
      <c r="OL423"/>
      <c r="OM423"/>
      <c r="ON423"/>
      <c r="OO423"/>
      <c r="OP423"/>
      <c r="OQ423"/>
      <c r="OR423"/>
      <c r="OS423"/>
      <c r="OT423"/>
      <c r="OU423"/>
      <c r="OV423"/>
      <c r="OW423"/>
      <c r="OX423"/>
      <c r="OY423"/>
      <c r="OZ423"/>
      <c r="PA423"/>
      <c r="PB423"/>
      <c r="PC423"/>
      <c r="PD423"/>
      <c r="PE423"/>
      <c r="PF423"/>
      <c r="PG423"/>
      <c r="PH423"/>
      <c r="PI423"/>
      <c r="PJ423"/>
      <c r="PK423"/>
      <c r="PL423"/>
      <c r="PM423"/>
      <c r="PN423"/>
      <c r="PO423"/>
      <c r="PP423"/>
      <c r="PQ423"/>
      <c r="PR423"/>
      <c r="PS423"/>
      <c r="PT423"/>
      <c r="PU423"/>
      <c r="PV423"/>
      <c r="PW423"/>
      <c r="PX423"/>
      <c r="PY423"/>
      <c r="PZ423"/>
      <c r="QA423"/>
      <c r="QB423"/>
      <c r="QC423"/>
      <c r="QD423"/>
      <c r="QE423"/>
      <c r="QF423"/>
      <c r="QG423"/>
      <c r="QH423"/>
      <c r="QI423"/>
      <c r="QJ423"/>
      <c r="QK423"/>
      <c r="QL423"/>
      <c r="QM423"/>
      <c r="QN423"/>
      <c r="QO423"/>
      <c r="QP423"/>
      <c r="QQ423"/>
      <c r="QR423"/>
      <c r="QS423"/>
      <c r="QT423"/>
      <c r="QU423"/>
      <c r="QV423"/>
      <c r="QW423"/>
      <c r="QX423"/>
      <c r="QY423"/>
      <c r="QZ423"/>
      <c r="RA423"/>
      <c r="RB423"/>
      <c r="RC423"/>
      <c r="RD423"/>
      <c r="RE423"/>
      <c r="RF423"/>
      <c r="RG423"/>
      <c r="RH423"/>
      <c r="RI423"/>
      <c r="RJ423"/>
      <c r="RK423"/>
      <c r="RL423"/>
      <c r="RM423"/>
      <c r="RN423"/>
      <c r="RO423"/>
      <c r="RP423"/>
      <c r="RQ423"/>
      <c r="RR423"/>
      <c r="RS423"/>
      <c r="RT423"/>
      <c r="RU423"/>
      <c r="RV423"/>
      <c r="RW423"/>
      <c r="RX423"/>
      <c r="RY423"/>
      <c r="RZ423"/>
      <c r="SA423"/>
      <c r="SB423"/>
      <c r="SC423"/>
      <c r="SD423"/>
      <c r="SE423"/>
      <c r="SF423"/>
      <c r="SG423"/>
      <c r="SH423"/>
      <c r="SI423"/>
      <c r="SJ423"/>
      <c r="SK423"/>
      <c r="SL423"/>
      <c r="SM423"/>
      <c r="SN423"/>
      <c r="SO423"/>
      <c r="SP423"/>
      <c r="SQ423"/>
      <c r="SR423"/>
      <c r="SS423"/>
      <c r="ST423"/>
      <c r="SU423"/>
      <c r="SV423"/>
      <c r="SW423"/>
      <c r="SX423"/>
      <c r="SY423"/>
      <c r="SZ423"/>
      <c r="TA423"/>
      <c r="TB423"/>
      <c r="TC423"/>
      <c r="TD423"/>
      <c r="TE423"/>
      <c r="TF423"/>
      <c r="TG423"/>
      <c r="TH423"/>
      <c r="TI423"/>
      <c r="TJ423"/>
      <c r="TK423"/>
      <c r="TL423"/>
      <c r="TM423"/>
      <c r="TN423"/>
      <c r="TO423"/>
      <c r="TP423"/>
      <c r="TQ423"/>
      <c r="TR423"/>
      <c r="TS423"/>
      <c r="TT423"/>
      <c r="TU423"/>
      <c r="TV423"/>
      <c r="TW423"/>
      <c r="TX423"/>
      <c r="TY423"/>
      <c r="TZ423"/>
      <c r="UA423"/>
      <c r="UB423"/>
      <c r="UC423"/>
      <c r="UD423"/>
      <c r="UE423"/>
      <c r="UF423"/>
      <c r="UG423"/>
      <c r="UH423"/>
      <c r="UI423"/>
      <c r="UJ423"/>
      <c r="UK423"/>
      <c r="UL423"/>
      <c r="UM423"/>
      <c r="UN423"/>
      <c r="UO423"/>
      <c r="UP423"/>
      <c r="UQ423"/>
      <c r="UR423"/>
      <c r="US423"/>
      <c r="UT423"/>
      <c r="UU423"/>
      <c r="UV423"/>
      <c r="UW423"/>
      <c r="UX423"/>
      <c r="UY423"/>
      <c r="UZ423"/>
      <c r="VA423"/>
      <c r="VB423"/>
      <c r="VC423"/>
      <c r="VD423"/>
      <c r="VE423"/>
      <c r="VF423"/>
      <c r="VG423"/>
      <c r="VH423"/>
      <c r="VI423"/>
      <c r="VJ423"/>
      <c r="VK423"/>
      <c r="VL423"/>
      <c r="VM423"/>
      <c r="VN423"/>
      <c r="VO423"/>
      <c r="VP423"/>
      <c r="VQ423"/>
      <c r="VR423"/>
      <c r="VS423"/>
      <c r="VT423"/>
      <c r="VU423"/>
      <c r="VV423"/>
      <c r="VW423"/>
      <c r="VX423"/>
      <c r="VY423"/>
      <c r="VZ423"/>
      <c r="WA423"/>
      <c r="WB423"/>
      <c r="WC423"/>
      <c r="WD423"/>
      <c r="WE423"/>
      <c r="WF423"/>
      <c r="WG423"/>
      <c r="WH423"/>
      <c r="WI423"/>
      <c r="WJ423"/>
      <c r="WK423"/>
      <c r="WL423"/>
      <c r="WM423"/>
      <c r="WN423"/>
      <c r="WO423"/>
      <c r="WP423"/>
      <c r="WQ423"/>
      <c r="WR423"/>
      <c r="WS423"/>
      <c r="WT423"/>
      <c r="WU423"/>
      <c r="WV423"/>
      <c r="WW423"/>
      <c r="WX423"/>
      <c r="WY423"/>
      <c r="WZ423"/>
      <c r="XA423"/>
      <c r="XB423"/>
      <c r="XC423"/>
      <c r="XD423"/>
      <c r="XE423"/>
      <c r="XF423"/>
      <c r="XG423"/>
      <c r="XH423"/>
      <c r="XI423"/>
      <c r="XJ423"/>
      <c r="XK423"/>
      <c r="XL423"/>
      <c r="XM423"/>
      <c r="XN423"/>
      <c r="XO423"/>
      <c r="XP423"/>
      <c r="XQ423"/>
      <c r="XR423"/>
      <c r="XS423"/>
      <c r="XT423"/>
      <c r="XU423"/>
      <c r="XV423"/>
      <c r="XW423"/>
      <c r="XX423"/>
      <c r="XY423"/>
      <c r="XZ423"/>
      <c r="YA423"/>
      <c r="YB423"/>
      <c r="YC423"/>
      <c r="YD423"/>
      <c r="YE423"/>
      <c r="YF423"/>
      <c r="YG423"/>
      <c r="YH423"/>
      <c r="YI423"/>
      <c r="YJ423"/>
      <c r="YK423"/>
      <c r="YL423"/>
      <c r="YM423"/>
      <c r="YN423"/>
      <c r="YO423"/>
      <c r="YP423"/>
      <c r="YQ423"/>
      <c r="YR423"/>
      <c r="YS423"/>
      <c r="YT423"/>
      <c r="YU423"/>
      <c r="YV423"/>
      <c r="YW423"/>
      <c r="YX423"/>
      <c r="YY423"/>
      <c r="YZ423"/>
      <c r="ZA423"/>
      <c r="ZB423"/>
      <c r="ZC423"/>
      <c r="ZD423"/>
      <c r="ZE423"/>
      <c r="ZF423"/>
      <c r="ZG423"/>
      <c r="ZH423"/>
      <c r="ZI423"/>
      <c r="ZJ423"/>
      <c r="ZK423"/>
      <c r="ZL423"/>
      <c r="ZM423"/>
      <c r="ZN423"/>
      <c r="ZO423"/>
      <c r="ZP423"/>
      <c r="ZQ423"/>
      <c r="ZR423"/>
      <c r="ZS423"/>
      <c r="ZT423"/>
      <c r="ZU423"/>
      <c r="ZV423"/>
      <c r="ZW423"/>
      <c r="ZX423"/>
      <c r="ZY423"/>
      <c r="ZZ423" s="52"/>
      <c r="AAA423" s="192"/>
      <c r="AAD423" s="90"/>
      <c r="AAE423" s="519">
        <f t="shared" si="351"/>
        <v>1</v>
      </c>
      <c r="AAF423" s="90"/>
      <c r="AAG423" s="73">
        <f t="shared" si="344"/>
        <v>41549</v>
      </c>
      <c r="AAH423" s="73">
        <f t="shared" si="345"/>
        <v>41592</v>
      </c>
      <c r="AAI423" s="72"/>
      <c r="AAJ423" s="72"/>
      <c r="AAK423" s="56"/>
      <c r="AAL423" s="90"/>
    </row>
    <row r="424" spans="1:714" s="23" customFormat="1" ht="15" customHeight="1" outlineLevel="1">
      <c r="A424" s="171"/>
      <c r="B424" s="669" t="s">
        <v>230</v>
      </c>
      <c r="C424" s="376" t="s">
        <v>0</v>
      </c>
      <c r="D424" s="383"/>
      <c r="E424" s="342">
        <f t="shared" ref="E424" si="356">NETWORKDAYS(G424,H424,S.DDL_DEQClosed)</f>
        <v>31</v>
      </c>
      <c r="F424" s="457">
        <f t="shared" ca="1" si="341"/>
        <v>15</v>
      </c>
      <c r="G424" s="343">
        <f t="shared" si="342"/>
        <v>41549</v>
      </c>
      <c r="H424" s="343">
        <f t="shared" si="343"/>
        <v>41592</v>
      </c>
      <c r="I424" s="244"/>
      <c r="J424" s="194"/>
      <c r="K424" s="49"/>
      <c r="L424" s="49"/>
      <c r="M424" s="49"/>
      <c r="N424" s="49"/>
      <c r="O424" s="49"/>
      <c r="P424" s="49"/>
      <c r="Q424" s="49"/>
      <c r="R424" s="49"/>
      <c r="S424" s="49"/>
      <c r="T424" s="49"/>
      <c r="U424" s="49"/>
      <c r="V424" s="49"/>
      <c r="W424" s="49"/>
      <c r="X424" s="49"/>
      <c r="Y424" s="49"/>
      <c r="Z424" s="49"/>
      <c r="AA424" s="49"/>
      <c r="AB424" s="49"/>
      <c r="AC424" s="49"/>
      <c r="AD424" s="49"/>
      <c r="AE424" s="49"/>
      <c r="AF424" s="49"/>
      <c r="AG424" s="49"/>
      <c r="AH424" s="49"/>
      <c r="AI424" s="49"/>
      <c r="AJ424" s="49"/>
      <c r="AK424" s="49"/>
      <c r="AL424" s="49"/>
      <c r="AM424" s="49"/>
      <c r="AN424" s="49"/>
      <c r="AO424" s="49"/>
      <c r="AP424" s="49"/>
      <c r="AQ424" s="49"/>
      <c r="AR424" s="49"/>
      <c r="AS424" s="49"/>
      <c r="AT424" s="49"/>
      <c r="AU424" s="49"/>
      <c r="AV424" s="49"/>
      <c r="AW424" s="49"/>
      <c r="AX424" s="49"/>
      <c r="AY424" s="49"/>
      <c r="AZ424" s="49"/>
      <c r="BA424" s="49"/>
      <c r="BB424" s="49"/>
      <c r="BC424" s="49"/>
      <c r="BD424" s="49"/>
      <c r="BE424" s="49"/>
      <c r="BF424" s="49"/>
      <c r="BG424" s="49"/>
      <c r="BH424" s="49"/>
      <c r="BI424" s="49"/>
      <c r="BJ424" s="49"/>
      <c r="BK424" s="49"/>
      <c r="BL424" s="49"/>
      <c r="BM424" s="49"/>
      <c r="BN424" s="49"/>
      <c r="BO424" s="49"/>
      <c r="BP424" s="49"/>
      <c r="BQ424" s="49"/>
      <c r="BR424" s="49"/>
      <c r="BS424" s="49"/>
      <c r="BT424" s="49"/>
      <c r="BU424" s="49"/>
      <c r="BV424" s="49"/>
      <c r="BW424" s="49"/>
      <c r="BX424" s="49"/>
      <c r="BY424" s="49"/>
      <c r="BZ424" s="49"/>
      <c r="CA424" s="49"/>
      <c r="CB424" s="49"/>
      <c r="CC424" s="49"/>
      <c r="CD424" s="49"/>
      <c r="CE424" s="49"/>
      <c r="CF424" s="49"/>
      <c r="CG424" s="49"/>
      <c r="CH424" s="49"/>
      <c r="CI424" s="49"/>
      <c r="CJ424" s="49"/>
      <c r="CK424" s="49"/>
      <c r="CL424" s="49"/>
      <c r="CM424" s="49"/>
      <c r="CN424" s="49"/>
      <c r="CO424" s="49"/>
      <c r="CP424" s="49"/>
      <c r="CQ424" s="49"/>
      <c r="CR424" s="49"/>
      <c r="CS424" s="49"/>
      <c r="CT424" s="49"/>
      <c r="CU424" s="49"/>
      <c r="CV424" s="49"/>
      <c r="CW424" s="49"/>
      <c r="CX424" s="49"/>
      <c r="CY424" s="49"/>
      <c r="CZ424" s="49"/>
      <c r="DA424" s="49"/>
      <c r="DB424" s="49"/>
      <c r="DC424" s="49"/>
      <c r="DD424" s="49"/>
      <c r="DE424" s="49"/>
      <c r="DF424" s="49"/>
      <c r="DG424" s="49"/>
      <c r="DH424" s="49"/>
      <c r="DI424" s="49"/>
      <c r="DJ424" s="49"/>
      <c r="DK424" s="49"/>
      <c r="DL424" s="49"/>
      <c r="DM424" s="49"/>
      <c r="DN424" s="49"/>
      <c r="DO424" s="49"/>
      <c r="DP424" s="49"/>
      <c r="DQ424"/>
      <c r="DR424"/>
      <c r="DS424"/>
      <c r="DT424"/>
      <c r="DU424"/>
      <c r="DV424"/>
      <c r="DW424"/>
      <c r="DX424"/>
      <c r="DY424"/>
      <c r="DZ424"/>
      <c r="EA424"/>
      <c r="EB424"/>
      <c r="EC424"/>
      <c r="ED424"/>
      <c r="EE424"/>
      <c r="EF424"/>
      <c r="EG424"/>
      <c r="EH424"/>
      <c r="EI424"/>
      <c r="EJ424"/>
      <c r="EK424"/>
      <c r="EL424"/>
      <c r="EM424"/>
      <c r="EN424"/>
      <c r="EO424"/>
      <c r="EP424"/>
      <c r="EQ424"/>
      <c r="ER424"/>
      <c r="ES424"/>
      <c r="ET424"/>
      <c r="EU424"/>
      <c r="EV424"/>
      <c r="EW424"/>
      <c r="EX424"/>
      <c r="EY424"/>
      <c r="EZ424"/>
      <c r="FA424"/>
      <c r="FB424"/>
      <c r="FC424"/>
      <c r="FD424"/>
      <c r="FE424"/>
      <c r="FF424"/>
      <c r="FG424"/>
      <c r="FH424"/>
      <c r="FI424"/>
      <c r="FJ424"/>
      <c r="FK424"/>
      <c r="FL424"/>
      <c r="FM424"/>
      <c r="FN424"/>
      <c r="FO424"/>
      <c r="FP424"/>
      <c r="FQ424"/>
      <c r="FR424"/>
      <c r="FS424"/>
      <c r="FT424"/>
      <c r="FU424"/>
      <c r="FV424"/>
      <c r="FW424"/>
      <c r="FX424"/>
      <c r="FY424"/>
      <c r="FZ424"/>
      <c r="GA424"/>
      <c r="GB424"/>
      <c r="GC424"/>
      <c r="GD424"/>
      <c r="GE424"/>
      <c r="GF424"/>
      <c r="GG424"/>
      <c r="GH424"/>
      <c r="GI424"/>
      <c r="GJ424"/>
      <c r="GK424"/>
      <c r="GL424"/>
      <c r="GM424"/>
      <c r="GN424"/>
      <c r="GO424"/>
      <c r="GP424"/>
      <c r="GQ424"/>
      <c r="GR424"/>
      <c r="GS424"/>
      <c r="GT424"/>
      <c r="GU424"/>
      <c r="GV424"/>
      <c r="GW424"/>
      <c r="GX424"/>
      <c r="GY424"/>
      <c r="GZ424"/>
      <c r="HA424"/>
      <c r="HB424"/>
      <c r="HC424"/>
      <c r="HD424"/>
      <c r="HE424"/>
      <c r="HF424"/>
      <c r="HG424"/>
      <c r="HH424"/>
      <c r="HI424"/>
      <c r="HJ424"/>
      <c r="HK424"/>
      <c r="HL424"/>
      <c r="HM424"/>
      <c r="HN424"/>
      <c r="HO424"/>
      <c r="HP424"/>
      <c r="HQ424"/>
      <c r="HR424"/>
      <c r="HS424"/>
      <c r="HT424"/>
      <c r="HU424"/>
      <c r="HV424"/>
      <c r="HW424"/>
      <c r="HX424"/>
      <c r="HY424"/>
      <c r="HZ424"/>
      <c r="IA424"/>
      <c r="IB424"/>
      <c r="IC424"/>
      <c r="ID424"/>
      <c r="IE424"/>
      <c r="IF424"/>
      <c r="IG424"/>
      <c r="IH424"/>
      <c r="II424"/>
      <c r="IJ424"/>
      <c r="IK424"/>
      <c r="IL424"/>
      <c r="IM424"/>
      <c r="IN424"/>
      <c r="IO424"/>
      <c r="IP424"/>
      <c r="IQ424"/>
      <c r="IR424"/>
      <c r="IS424"/>
      <c r="IT424"/>
      <c r="IU424"/>
      <c r="IV424"/>
      <c r="IW424"/>
      <c r="IX424"/>
      <c r="IY424"/>
      <c r="IZ424"/>
      <c r="JA424"/>
      <c r="JB424"/>
      <c r="JC424"/>
      <c r="JD424"/>
      <c r="JE424"/>
      <c r="JF424"/>
      <c r="JG424"/>
      <c r="JH424"/>
      <c r="JI424"/>
      <c r="JJ424"/>
      <c r="JK424"/>
      <c r="JL424"/>
      <c r="JM424"/>
      <c r="JN424"/>
      <c r="JO424"/>
      <c r="JP424"/>
      <c r="JQ424"/>
      <c r="JR424"/>
      <c r="JS424"/>
      <c r="JT424"/>
      <c r="JU424"/>
      <c r="JV424"/>
      <c r="JW424"/>
      <c r="JX424"/>
      <c r="JY424"/>
      <c r="JZ424"/>
      <c r="KA424"/>
      <c r="KB424"/>
      <c r="KC424"/>
      <c r="KD424"/>
      <c r="KE424"/>
      <c r="KF424"/>
      <c r="KG424"/>
      <c r="KH424"/>
      <c r="KI424"/>
      <c r="KJ424"/>
      <c r="KK424"/>
      <c r="KL424"/>
      <c r="KM424"/>
      <c r="KN424"/>
      <c r="KO424"/>
      <c r="KP424"/>
      <c r="KQ424"/>
      <c r="KR424"/>
      <c r="KS424"/>
      <c r="KT424"/>
      <c r="KU424"/>
      <c r="KV424"/>
      <c r="KW424"/>
      <c r="KX424"/>
      <c r="KY424"/>
      <c r="KZ424"/>
      <c r="LA424"/>
      <c r="LB424"/>
      <c r="LC424"/>
      <c r="LD424"/>
      <c r="LE424"/>
      <c r="LF424"/>
      <c r="LG424"/>
      <c r="LH424"/>
      <c r="LI424"/>
      <c r="LJ424"/>
      <c r="LK424"/>
      <c r="LL424"/>
      <c r="LM424"/>
      <c r="LN424"/>
      <c r="LO424"/>
      <c r="LP424"/>
      <c r="LQ424"/>
      <c r="LR424"/>
      <c r="LS424"/>
      <c r="LT424"/>
      <c r="LU424"/>
      <c r="LV424"/>
      <c r="LW424"/>
      <c r="LX424"/>
      <c r="LY424"/>
      <c r="LZ424"/>
      <c r="MA424"/>
      <c r="MB424"/>
      <c r="MC424"/>
      <c r="MD424"/>
      <c r="ME424"/>
      <c r="MF424"/>
      <c r="MG424"/>
      <c r="MH424"/>
      <c r="MI424"/>
      <c r="MJ424"/>
      <c r="MK424"/>
      <c r="ML424"/>
      <c r="MM424"/>
      <c r="MN424"/>
      <c r="MO424"/>
      <c r="MP424"/>
      <c r="MQ424"/>
      <c r="MR424"/>
      <c r="MS424"/>
      <c r="MT424"/>
      <c r="MU424"/>
      <c r="MV424"/>
      <c r="MW424"/>
      <c r="MX424"/>
      <c r="MY424"/>
      <c r="MZ424"/>
      <c r="NA424"/>
      <c r="NB424"/>
      <c r="NC424"/>
      <c r="ND424"/>
      <c r="NE424"/>
      <c r="NF424"/>
      <c r="NG424"/>
      <c r="NH424"/>
      <c r="NI424"/>
      <c r="NJ424"/>
      <c r="NK424"/>
      <c r="NL424"/>
      <c r="NM424"/>
      <c r="NN424"/>
      <c r="NO424"/>
      <c r="NP424"/>
      <c r="NQ424"/>
      <c r="NR424"/>
      <c r="NS424"/>
      <c r="NT424"/>
      <c r="NU424"/>
      <c r="NV424"/>
      <c r="NW424"/>
      <c r="NX424"/>
      <c r="NY424"/>
      <c r="NZ424"/>
      <c r="OA424"/>
      <c r="OB424"/>
      <c r="OC424"/>
      <c r="OD424"/>
      <c r="OE424"/>
      <c r="OF424"/>
      <c r="OG424"/>
      <c r="OH424"/>
      <c r="OI424"/>
      <c r="OJ424"/>
      <c r="OK424"/>
      <c r="OL424"/>
      <c r="OM424"/>
      <c r="ON424"/>
      <c r="OO424"/>
      <c r="OP424"/>
      <c r="OQ424"/>
      <c r="OR424"/>
      <c r="OS424"/>
      <c r="OT424"/>
      <c r="OU424"/>
      <c r="OV424"/>
      <c r="OW424"/>
      <c r="OX424"/>
      <c r="OY424"/>
      <c r="OZ424"/>
      <c r="PA424"/>
      <c r="PB424"/>
      <c r="PC424"/>
      <c r="PD424"/>
      <c r="PE424"/>
      <c r="PF424"/>
      <c r="PG424"/>
      <c r="PH424"/>
      <c r="PI424"/>
      <c r="PJ424"/>
      <c r="PK424"/>
      <c r="PL424"/>
      <c r="PM424"/>
      <c r="PN424"/>
      <c r="PO424"/>
      <c r="PP424"/>
      <c r="PQ424"/>
      <c r="PR424"/>
      <c r="PS424"/>
      <c r="PT424"/>
      <c r="PU424"/>
      <c r="PV424"/>
      <c r="PW424"/>
      <c r="PX424"/>
      <c r="PY424"/>
      <c r="PZ424"/>
      <c r="QA424"/>
      <c r="QB424"/>
      <c r="QC424"/>
      <c r="QD424"/>
      <c r="QE424"/>
      <c r="QF424"/>
      <c r="QG424"/>
      <c r="QH424"/>
      <c r="QI424"/>
      <c r="QJ424"/>
      <c r="QK424"/>
      <c r="QL424"/>
      <c r="QM424"/>
      <c r="QN424"/>
      <c r="QO424"/>
      <c r="QP424"/>
      <c r="QQ424"/>
      <c r="QR424"/>
      <c r="QS424"/>
      <c r="QT424"/>
      <c r="QU424"/>
      <c r="QV424"/>
      <c r="QW424"/>
      <c r="QX424"/>
      <c r="QY424"/>
      <c r="QZ424"/>
      <c r="RA424"/>
      <c r="RB424"/>
      <c r="RC424"/>
      <c r="RD424"/>
      <c r="RE424"/>
      <c r="RF424"/>
      <c r="RG424"/>
      <c r="RH424"/>
      <c r="RI424"/>
      <c r="RJ424"/>
      <c r="RK424"/>
      <c r="RL424"/>
      <c r="RM424"/>
      <c r="RN424"/>
      <c r="RO424"/>
      <c r="RP424"/>
      <c r="RQ424"/>
      <c r="RR424"/>
      <c r="RS424"/>
      <c r="RT424"/>
      <c r="RU424"/>
      <c r="RV424"/>
      <c r="RW424"/>
      <c r="RX424"/>
      <c r="RY424"/>
      <c r="RZ424"/>
      <c r="SA424"/>
      <c r="SB424"/>
      <c r="SC424"/>
      <c r="SD424"/>
      <c r="SE424"/>
      <c r="SF424"/>
      <c r="SG424"/>
      <c r="SH424"/>
      <c r="SI424"/>
      <c r="SJ424"/>
      <c r="SK424"/>
      <c r="SL424"/>
      <c r="SM424"/>
      <c r="SN424"/>
      <c r="SO424"/>
      <c r="SP424"/>
      <c r="SQ424"/>
      <c r="SR424"/>
      <c r="SS424"/>
      <c r="ST424"/>
      <c r="SU424"/>
      <c r="SV424"/>
      <c r="SW424"/>
      <c r="SX424"/>
      <c r="SY424"/>
      <c r="SZ424"/>
      <c r="TA424"/>
      <c r="TB424"/>
      <c r="TC424"/>
      <c r="TD424"/>
      <c r="TE424"/>
      <c r="TF424"/>
      <c r="TG424"/>
      <c r="TH424"/>
      <c r="TI424"/>
      <c r="TJ424"/>
      <c r="TK424"/>
      <c r="TL424"/>
      <c r="TM424"/>
      <c r="TN424"/>
      <c r="TO424"/>
      <c r="TP424"/>
      <c r="TQ424"/>
      <c r="TR424"/>
      <c r="TS424"/>
      <c r="TT424"/>
      <c r="TU424"/>
      <c r="TV424"/>
      <c r="TW424"/>
      <c r="TX424"/>
      <c r="TY424"/>
      <c r="TZ424"/>
      <c r="UA424"/>
      <c r="UB424"/>
      <c r="UC424"/>
      <c r="UD424"/>
      <c r="UE424"/>
      <c r="UF424"/>
      <c r="UG424"/>
      <c r="UH424"/>
      <c r="UI424"/>
      <c r="UJ424"/>
      <c r="UK424"/>
      <c r="UL424"/>
      <c r="UM424"/>
      <c r="UN424"/>
      <c r="UO424"/>
      <c r="UP424"/>
      <c r="UQ424"/>
      <c r="UR424"/>
      <c r="US424"/>
      <c r="UT424"/>
      <c r="UU424"/>
      <c r="UV424"/>
      <c r="UW424"/>
      <c r="UX424"/>
      <c r="UY424"/>
      <c r="UZ424"/>
      <c r="VA424"/>
      <c r="VB424"/>
      <c r="VC424"/>
      <c r="VD424"/>
      <c r="VE424"/>
      <c r="VF424"/>
      <c r="VG424"/>
      <c r="VH424"/>
      <c r="VI424"/>
      <c r="VJ424"/>
      <c r="VK424"/>
      <c r="VL424"/>
      <c r="VM424"/>
      <c r="VN424"/>
      <c r="VO424"/>
      <c r="VP424"/>
      <c r="VQ424"/>
      <c r="VR424"/>
      <c r="VS424"/>
      <c r="VT424"/>
      <c r="VU424"/>
      <c r="VV424"/>
      <c r="VW424"/>
      <c r="VX424"/>
      <c r="VY424"/>
      <c r="VZ424"/>
      <c r="WA424"/>
      <c r="WB424"/>
      <c r="WC424"/>
      <c r="WD424"/>
      <c r="WE424"/>
      <c r="WF424"/>
      <c r="WG424"/>
      <c r="WH424"/>
      <c r="WI424"/>
      <c r="WJ424"/>
      <c r="WK424"/>
      <c r="WL424"/>
      <c r="WM424"/>
      <c r="WN424"/>
      <c r="WO424"/>
      <c r="WP424"/>
      <c r="WQ424"/>
      <c r="WR424"/>
      <c r="WS424"/>
      <c r="WT424"/>
      <c r="WU424"/>
      <c r="WV424"/>
      <c r="WW424"/>
      <c r="WX424"/>
      <c r="WY424"/>
      <c r="WZ424"/>
      <c r="XA424"/>
      <c r="XB424"/>
      <c r="XC424"/>
      <c r="XD424"/>
      <c r="XE424"/>
      <c r="XF424"/>
      <c r="XG424"/>
      <c r="XH424"/>
      <c r="XI424"/>
      <c r="XJ424"/>
      <c r="XK424"/>
      <c r="XL424"/>
      <c r="XM424"/>
      <c r="XN424"/>
      <c r="XO424"/>
      <c r="XP424"/>
      <c r="XQ424"/>
      <c r="XR424"/>
      <c r="XS424"/>
      <c r="XT424"/>
      <c r="XU424"/>
      <c r="XV424"/>
      <c r="XW424"/>
      <c r="XX424"/>
      <c r="XY424"/>
      <c r="XZ424"/>
      <c r="YA424"/>
      <c r="YB424"/>
      <c r="YC424"/>
      <c r="YD424"/>
      <c r="YE424"/>
      <c r="YF424"/>
      <c r="YG424"/>
      <c r="YH424"/>
      <c r="YI424"/>
      <c r="YJ424"/>
      <c r="YK424"/>
      <c r="YL424"/>
      <c r="YM424"/>
      <c r="YN424"/>
      <c r="YO424"/>
      <c r="YP424"/>
      <c r="YQ424"/>
      <c r="YR424"/>
      <c r="YS424"/>
      <c r="YT424"/>
      <c r="YU424"/>
      <c r="YV424"/>
      <c r="YW424"/>
      <c r="YX424"/>
      <c r="YY424"/>
      <c r="YZ424"/>
      <c r="ZA424"/>
      <c r="ZB424"/>
      <c r="ZC424"/>
      <c r="ZD424"/>
      <c r="ZE424"/>
      <c r="ZF424"/>
      <c r="ZG424"/>
      <c r="ZH424"/>
      <c r="ZI424"/>
      <c r="ZJ424"/>
      <c r="ZK424"/>
      <c r="ZL424"/>
      <c r="ZM424"/>
      <c r="ZN424"/>
      <c r="ZO424"/>
      <c r="ZP424"/>
      <c r="ZQ424"/>
      <c r="ZR424"/>
      <c r="ZS424"/>
      <c r="ZT424"/>
      <c r="ZU424"/>
      <c r="ZV424"/>
      <c r="ZW424"/>
      <c r="ZX424"/>
      <c r="ZY424"/>
      <c r="ZZ424" s="52"/>
      <c r="AAA424" s="192"/>
      <c r="AAD424" s="90"/>
      <c r="AAE424" s="519">
        <f t="shared" si="351"/>
        <v>1</v>
      </c>
      <c r="AAF424" s="90"/>
      <c r="AAG424" s="73">
        <f t="shared" si="344"/>
        <v>41549</v>
      </c>
      <c r="AAH424" s="73">
        <f t="shared" si="345"/>
        <v>41592</v>
      </c>
      <c r="AAI424" s="72"/>
      <c r="AAJ424" s="72"/>
      <c r="AAK424" s="56"/>
      <c r="AAL424" s="90"/>
    </row>
    <row r="425" spans="1:714" s="23" customFormat="1" ht="15" customHeight="1" outlineLevel="1">
      <c r="A425" s="171"/>
      <c r="B425" s="441" t="s">
        <v>300</v>
      </c>
      <c r="C425" s="364" t="s">
        <v>0</v>
      </c>
      <c r="D425" s="383"/>
      <c r="E425" s="342">
        <f t="shared" ref="E425:E448" si="357">NETWORKDAYS(G425,H425,S.DDL_DEQClosed)</f>
        <v>31</v>
      </c>
      <c r="F425" s="457">
        <f t="shared" ca="1" si="341"/>
        <v>15</v>
      </c>
      <c r="G425" s="343">
        <f t="shared" si="342"/>
        <v>41549</v>
      </c>
      <c r="H425" s="343">
        <f t="shared" si="343"/>
        <v>41592</v>
      </c>
      <c r="I425" s="244"/>
      <c r="J425" s="194"/>
      <c r="K425" s="49"/>
      <c r="L425" s="49"/>
      <c r="M425" s="49"/>
      <c r="N425" s="49"/>
      <c r="O425" s="49"/>
      <c r="P425" s="49"/>
      <c r="Q425" s="49"/>
      <c r="R425" s="49"/>
      <c r="S425" s="49"/>
      <c r="T425" s="49"/>
      <c r="U425" s="49"/>
      <c r="V425" s="49"/>
      <c r="W425" s="49"/>
      <c r="X425" s="49"/>
      <c r="Y425" s="49"/>
      <c r="Z425" s="49"/>
      <c r="AA425" s="49"/>
      <c r="AB425" s="49"/>
      <c r="AC425" s="49"/>
      <c r="AD425" s="49"/>
      <c r="AE425" s="49"/>
      <c r="AF425" s="49"/>
      <c r="AG425" s="49"/>
      <c r="AH425" s="49"/>
      <c r="AI425" s="49"/>
      <c r="AJ425" s="49"/>
      <c r="AK425" s="49"/>
      <c r="AL425" s="49"/>
      <c r="AM425" s="49"/>
      <c r="AN425" s="49"/>
      <c r="AO425" s="49"/>
      <c r="AP425" s="49"/>
      <c r="AQ425" s="49"/>
      <c r="AR425" s="49"/>
      <c r="AS425" s="49"/>
      <c r="AT425" s="49"/>
      <c r="AU425" s="49"/>
      <c r="AV425" s="49"/>
      <c r="AW425" s="49"/>
      <c r="AX425" s="49"/>
      <c r="AY425" s="49"/>
      <c r="AZ425" s="49"/>
      <c r="BA425" s="49"/>
      <c r="BB425" s="49"/>
      <c r="BC425" s="49"/>
      <c r="BD425" s="49"/>
      <c r="BE425" s="49"/>
      <c r="BF425" s="49"/>
      <c r="BG425" s="49"/>
      <c r="BH425" s="49"/>
      <c r="BI425" s="49"/>
      <c r="BJ425" s="49"/>
      <c r="BK425" s="49"/>
      <c r="BL425" s="49"/>
      <c r="BM425" s="49"/>
      <c r="BN425" s="49"/>
      <c r="BO425" s="49"/>
      <c r="BP425" s="49"/>
      <c r="BQ425" s="49"/>
      <c r="BR425" s="49"/>
      <c r="BS425" s="49"/>
      <c r="BT425" s="49"/>
      <c r="BU425" s="49"/>
      <c r="BV425" s="49"/>
      <c r="BW425" s="49"/>
      <c r="BX425" s="49"/>
      <c r="BY425" s="49"/>
      <c r="BZ425" s="49"/>
      <c r="CA425" s="49"/>
      <c r="CB425" s="49"/>
      <c r="CC425" s="49"/>
      <c r="CD425" s="49"/>
      <c r="CE425" s="49"/>
      <c r="CF425" s="49"/>
      <c r="CG425" s="49"/>
      <c r="CH425" s="49"/>
      <c r="CI425" s="49"/>
      <c r="CJ425" s="49"/>
      <c r="CK425" s="49"/>
      <c r="CL425" s="49"/>
      <c r="CM425" s="49"/>
      <c r="CN425" s="49"/>
      <c r="CO425" s="49"/>
      <c r="CP425" s="49"/>
      <c r="CQ425" s="49"/>
      <c r="CR425" s="49"/>
      <c r="CS425" s="49"/>
      <c r="CT425" s="49"/>
      <c r="CU425" s="49"/>
      <c r="CV425" s="49"/>
      <c r="CW425" s="49"/>
      <c r="CX425" s="49"/>
      <c r="CY425" s="49"/>
      <c r="CZ425" s="49"/>
      <c r="DA425" s="49"/>
      <c r="DB425" s="49"/>
      <c r="DC425" s="49"/>
      <c r="DD425" s="49"/>
      <c r="DE425" s="49"/>
      <c r="DF425" s="49"/>
      <c r="DG425" s="49"/>
      <c r="DH425" s="49"/>
      <c r="DI425" s="49"/>
      <c r="DJ425" s="49"/>
      <c r="DK425" s="49"/>
      <c r="DL425" s="49"/>
      <c r="DM425" s="49"/>
      <c r="DN425" s="49"/>
      <c r="DO425" s="49"/>
      <c r="DP425" s="49"/>
      <c r="DQ425"/>
      <c r="DR425"/>
      <c r="DS425"/>
      <c r="DT425"/>
      <c r="DU425"/>
      <c r="DV425"/>
      <c r="DW425"/>
      <c r="DX425"/>
      <c r="DY425"/>
      <c r="DZ425"/>
      <c r="EA425"/>
      <c r="EB425"/>
      <c r="EC425"/>
      <c r="ED425"/>
      <c r="EE425"/>
      <c r="EF425"/>
      <c r="EG425"/>
      <c r="EH425"/>
      <c r="EI425"/>
      <c r="EJ425"/>
      <c r="EK425"/>
      <c r="EL425"/>
      <c r="EM425"/>
      <c r="EN425"/>
      <c r="EO425"/>
      <c r="EP425"/>
      <c r="EQ425"/>
      <c r="ER425"/>
      <c r="ES425"/>
      <c r="ET425"/>
      <c r="EU425"/>
      <c r="EV425"/>
      <c r="EW425"/>
      <c r="EX425"/>
      <c r="EY425"/>
      <c r="EZ425"/>
      <c r="FA425"/>
      <c r="FB425"/>
      <c r="FC425"/>
      <c r="FD425"/>
      <c r="FE425"/>
      <c r="FF425"/>
      <c r="FG425"/>
      <c r="FH425"/>
      <c r="FI425"/>
      <c r="FJ425"/>
      <c r="FK425"/>
      <c r="FL425"/>
      <c r="FM425"/>
      <c r="FN425"/>
      <c r="FO425"/>
      <c r="FP425"/>
      <c r="FQ425"/>
      <c r="FR425"/>
      <c r="FS425"/>
      <c r="FT425"/>
      <c r="FU425"/>
      <c r="FV425"/>
      <c r="FW425"/>
      <c r="FX425"/>
      <c r="FY425"/>
      <c r="FZ425"/>
      <c r="GA425"/>
      <c r="GB425"/>
      <c r="GC425"/>
      <c r="GD425"/>
      <c r="GE425"/>
      <c r="GF425"/>
      <c r="GG425"/>
      <c r="GH425"/>
      <c r="GI425"/>
      <c r="GJ425"/>
      <c r="GK425"/>
      <c r="GL425"/>
      <c r="GM425"/>
      <c r="GN425"/>
      <c r="GO425"/>
      <c r="GP425"/>
      <c r="GQ425"/>
      <c r="GR425"/>
      <c r="GS425"/>
      <c r="GT425"/>
      <c r="GU425"/>
      <c r="GV425"/>
      <c r="GW425"/>
      <c r="GX425"/>
      <c r="GY425"/>
      <c r="GZ425"/>
      <c r="HA425"/>
      <c r="HB425"/>
      <c r="HC425"/>
      <c r="HD425"/>
      <c r="HE425"/>
      <c r="HF425"/>
      <c r="HG425"/>
      <c r="HH425"/>
      <c r="HI425"/>
      <c r="HJ425"/>
      <c r="HK425"/>
      <c r="HL425"/>
      <c r="HM425"/>
      <c r="HN425"/>
      <c r="HO425"/>
      <c r="HP425"/>
      <c r="HQ425"/>
      <c r="HR425"/>
      <c r="HS425"/>
      <c r="HT425"/>
      <c r="HU425"/>
      <c r="HV425"/>
      <c r="HW425"/>
      <c r="HX425"/>
      <c r="HY425"/>
      <c r="HZ425"/>
      <c r="IA425"/>
      <c r="IB425"/>
      <c r="IC425"/>
      <c r="ID425"/>
      <c r="IE425"/>
      <c r="IF425"/>
      <c r="IG425"/>
      <c r="IH425"/>
      <c r="II425"/>
      <c r="IJ425"/>
      <c r="IK425"/>
      <c r="IL425"/>
      <c r="IM425"/>
      <c r="IN425"/>
      <c r="IO425"/>
      <c r="IP425"/>
      <c r="IQ425"/>
      <c r="IR425"/>
      <c r="IS425"/>
      <c r="IT425"/>
      <c r="IU425"/>
      <c r="IV425"/>
      <c r="IW425"/>
      <c r="IX425"/>
      <c r="IY425"/>
      <c r="IZ425"/>
      <c r="JA425"/>
      <c r="JB425"/>
      <c r="JC425"/>
      <c r="JD425"/>
      <c r="JE425"/>
      <c r="JF425"/>
      <c r="JG425"/>
      <c r="JH425"/>
      <c r="JI425"/>
      <c r="JJ425"/>
      <c r="JK425"/>
      <c r="JL425"/>
      <c r="JM425"/>
      <c r="JN425"/>
      <c r="JO425"/>
      <c r="JP425"/>
      <c r="JQ425"/>
      <c r="JR425"/>
      <c r="JS425"/>
      <c r="JT425"/>
      <c r="JU425"/>
      <c r="JV425"/>
      <c r="JW425"/>
      <c r="JX425"/>
      <c r="JY425"/>
      <c r="JZ425"/>
      <c r="KA425"/>
      <c r="KB425"/>
      <c r="KC425"/>
      <c r="KD425"/>
      <c r="KE425"/>
      <c r="KF425"/>
      <c r="KG425"/>
      <c r="KH425"/>
      <c r="KI425"/>
      <c r="KJ425"/>
      <c r="KK425"/>
      <c r="KL425"/>
      <c r="KM425"/>
      <c r="KN425"/>
      <c r="KO425"/>
      <c r="KP425"/>
      <c r="KQ425"/>
      <c r="KR425"/>
      <c r="KS425"/>
      <c r="KT425"/>
      <c r="KU425"/>
      <c r="KV425"/>
      <c r="KW425"/>
      <c r="KX425"/>
      <c r="KY425"/>
      <c r="KZ425"/>
      <c r="LA425"/>
      <c r="LB425"/>
      <c r="LC425"/>
      <c r="LD425"/>
      <c r="LE425"/>
      <c r="LF425"/>
      <c r="LG425"/>
      <c r="LH425"/>
      <c r="LI425"/>
      <c r="LJ425"/>
      <c r="LK425"/>
      <c r="LL425"/>
      <c r="LM425"/>
      <c r="LN425"/>
      <c r="LO425"/>
      <c r="LP425"/>
      <c r="LQ425"/>
      <c r="LR425"/>
      <c r="LS425"/>
      <c r="LT425"/>
      <c r="LU425"/>
      <c r="LV425"/>
      <c r="LW425"/>
      <c r="LX425"/>
      <c r="LY425"/>
      <c r="LZ425"/>
      <c r="MA425"/>
      <c r="MB425"/>
      <c r="MC425"/>
      <c r="MD425"/>
      <c r="ME425"/>
      <c r="MF425"/>
      <c r="MG425"/>
      <c r="MH425"/>
      <c r="MI425"/>
      <c r="MJ425"/>
      <c r="MK425"/>
      <c r="ML425"/>
      <c r="MM425"/>
      <c r="MN425"/>
      <c r="MO425"/>
      <c r="MP425"/>
      <c r="MQ425"/>
      <c r="MR425"/>
      <c r="MS425"/>
      <c r="MT425"/>
      <c r="MU425"/>
      <c r="MV425"/>
      <c r="MW425"/>
      <c r="MX425"/>
      <c r="MY425"/>
      <c r="MZ425"/>
      <c r="NA425"/>
      <c r="NB425"/>
      <c r="NC425"/>
      <c r="ND425"/>
      <c r="NE425"/>
      <c r="NF425"/>
      <c r="NG425"/>
      <c r="NH425"/>
      <c r="NI425"/>
      <c r="NJ425"/>
      <c r="NK425"/>
      <c r="NL425"/>
      <c r="NM425"/>
      <c r="NN425"/>
      <c r="NO425"/>
      <c r="NP425"/>
      <c r="NQ425"/>
      <c r="NR425"/>
      <c r="NS425"/>
      <c r="NT425"/>
      <c r="NU425"/>
      <c r="NV425"/>
      <c r="NW425"/>
      <c r="NX425"/>
      <c r="NY425"/>
      <c r="NZ425"/>
      <c r="OA425"/>
      <c r="OB425"/>
      <c r="OC425"/>
      <c r="OD425"/>
      <c r="OE425"/>
      <c r="OF425"/>
      <c r="OG425"/>
      <c r="OH425"/>
      <c r="OI425"/>
      <c r="OJ425"/>
      <c r="OK425"/>
      <c r="OL425"/>
      <c r="OM425"/>
      <c r="ON425"/>
      <c r="OO425"/>
      <c r="OP425"/>
      <c r="OQ425"/>
      <c r="OR425"/>
      <c r="OS425"/>
      <c r="OT425"/>
      <c r="OU425"/>
      <c r="OV425"/>
      <c r="OW425"/>
      <c r="OX425"/>
      <c r="OY425"/>
      <c r="OZ425"/>
      <c r="PA425"/>
      <c r="PB425"/>
      <c r="PC425"/>
      <c r="PD425"/>
      <c r="PE425"/>
      <c r="PF425"/>
      <c r="PG425"/>
      <c r="PH425"/>
      <c r="PI425"/>
      <c r="PJ425"/>
      <c r="PK425"/>
      <c r="PL425"/>
      <c r="PM425"/>
      <c r="PN425"/>
      <c r="PO425"/>
      <c r="PP425"/>
      <c r="PQ425"/>
      <c r="PR425"/>
      <c r="PS425"/>
      <c r="PT425"/>
      <c r="PU425"/>
      <c r="PV425"/>
      <c r="PW425"/>
      <c r="PX425"/>
      <c r="PY425"/>
      <c r="PZ425"/>
      <c r="QA425"/>
      <c r="QB425"/>
      <c r="QC425"/>
      <c r="QD425"/>
      <c r="QE425"/>
      <c r="QF425"/>
      <c r="QG425"/>
      <c r="QH425"/>
      <c r="QI425"/>
      <c r="QJ425"/>
      <c r="QK425"/>
      <c r="QL425"/>
      <c r="QM425"/>
      <c r="QN425"/>
      <c r="QO425"/>
      <c r="QP425"/>
      <c r="QQ425"/>
      <c r="QR425"/>
      <c r="QS425"/>
      <c r="QT425"/>
      <c r="QU425"/>
      <c r="QV425"/>
      <c r="QW425"/>
      <c r="QX425"/>
      <c r="QY425"/>
      <c r="QZ425"/>
      <c r="RA425"/>
      <c r="RB425"/>
      <c r="RC425"/>
      <c r="RD425"/>
      <c r="RE425"/>
      <c r="RF425"/>
      <c r="RG425"/>
      <c r="RH425"/>
      <c r="RI425"/>
      <c r="RJ425"/>
      <c r="RK425"/>
      <c r="RL425"/>
      <c r="RM425"/>
      <c r="RN425"/>
      <c r="RO425"/>
      <c r="RP425"/>
      <c r="RQ425"/>
      <c r="RR425"/>
      <c r="RS425"/>
      <c r="RT425"/>
      <c r="RU425"/>
      <c r="RV425"/>
      <c r="RW425"/>
      <c r="RX425"/>
      <c r="RY425"/>
      <c r="RZ425"/>
      <c r="SA425"/>
      <c r="SB425"/>
      <c r="SC425"/>
      <c r="SD425"/>
      <c r="SE425"/>
      <c r="SF425"/>
      <c r="SG425"/>
      <c r="SH425"/>
      <c r="SI425"/>
      <c r="SJ425"/>
      <c r="SK425"/>
      <c r="SL425"/>
      <c r="SM425"/>
      <c r="SN425"/>
      <c r="SO425"/>
      <c r="SP425"/>
      <c r="SQ425"/>
      <c r="SR425"/>
      <c r="SS425"/>
      <c r="ST425"/>
      <c r="SU425"/>
      <c r="SV425"/>
      <c r="SW425"/>
      <c r="SX425"/>
      <c r="SY425"/>
      <c r="SZ425"/>
      <c r="TA425"/>
      <c r="TB425"/>
      <c r="TC425"/>
      <c r="TD425"/>
      <c r="TE425"/>
      <c r="TF425"/>
      <c r="TG425"/>
      <c r="TH425"/>
      <c r="TI425"/>
      <c r="TJ425"/>
      <c r="TK425"/>
      <c r="TL425"/>
      <c r="TM425"/>
      <c r="TN425"/>
      <c r="TO425"/>
      <c r="TP425"/>
      <c r="TQ425"/>
      <c r="TR425"/>
      <c r="TS425"/>
      <c r="TT425"/>
      <c r="TU425"/>
      <c r="TV425"/>
      <c r="TW425"/>
      <c r="TX425"/>
      <c r="TY425"/>
      <c r="TZ425"/>
      <c r="UA425"/>
      <c r="UB425"/>
      <c r="UC425"/>
      <c r="UD425"/>
      <c r="UE425"/>
      <c r="UF425"/>
      <c r="UG425"/>
      <c r="UH425"/>
      <c r="UI425"/>
      <c r="UJ425"/>
      <c r="UK425"/>
      <c r="UL425"/>
      <c r="UM425"/>
      <c r="UN425"/>
      <c r="UO425"/>
      <c r="UP425"/>
      <c r="UQ425"/>
      <c r="UR425"/>
      <c r="US425"/>
      <c r="UT425"/>
      <c r="UU425"/>
      <c r="UV425"/>
      <c r="UW425"/>
      <c r="UX425"/>
      <c r="UY425"/>
      <c r="UZ425"/>
      <c r="VA425"/>
      <c r="VB425"/>
      <c r="VC425"/>
      <c r="VD425"/>
      <c r="VE425"/>
      <c r="VF425"/>
      <c r="VG425"/>
      <c r="VH425"/>
      <c r="VI425"/>
      <c r="VJ425"/>
      <c r="VK425"/>
      <c r="VL425"/>
      <c r="VM425"/>
      <c r="VN425"/>
      <c r="VO425"/>
      <c r="VP425"/>
      <c r="VQ425"/>
      <c r="VR425"/>
      <c r="VS425"/>
      <c r="VT425"/>
      <c r="VU425"/>
      <c r="VV425"/>
      <c r="VW425"/>
      <c r="VX425"/>
      <c r="VY425"/>
      <c r="VZ425"/>
      <c r="WA425"/>
      <c r="WB425"/>
      <c r="WC425"/>
      <c r="WD425"/>
      <c r="WE425"/>
      <c r="WF425"/>
      <c r="WG425"/>
      <c r="WH425"/>
      <c r="WI425"/>
      <c r="WJ425"/>
      <c r="WK425"/>
      <c r="WL425"/>
      <c r="WM425"/>
      <c r="WN425"/>
      <c r="WO425"/>
      <c r="WP425"/>
      <c r="WQ425"/>
      <c r="WR425"/>
      <c r="WS425"/>
      <c r="WT425"/>
      <c r="WU425"/>
      <c r="WV425"/>
      <c r="WW425"/>
      <c r="WX425"/>
      <c r="WY425"/>
      <c r="WZ425"/>
      <c r="XA425"/>
      <c r="XB425"/>
      <c r="XC425"/>
      <c r="XD425"/>
      <c r="XE425"/>
      <c r="XF425"/>
      <c r="XG425"/>
      <c r="XH425"/>
      <c r="XI425"/>
      <c r="XJ425"/>
      <c r="XK425"/>
      <c r="XL425"/>
      <c r="XM425"/>
      <c r="XN425"/>
      <c r="XO425"/>
      <c r="XP425"/>
      <c r="XQ425"/>
      <c r="XR425"/>
      <c r="XS425"/>
      <c r="XT425"/>
      <c r="XU425"/>
      <c r="XV425"/>
      <c r="XW425"/>
      <c r="XX425"/>
      <c r="XY425"/>
      <c r="XZ425"/>
      <c r="YA425"/>
      <c r="YB425"/>
      <c r="YC425"/>
      <c r="YD425"/>
      <c r="YE425"/>
      <c r="YF425"/>
      <c r="YG425"/>
      <c r="YH425"/>
      <c r="YI425"/>
      <c r="YJ425"/>
      <c r="YK425"/>
      <c r="YL425"/>
      <c r="YM425"/>
      <c r="YN425"/>
      <c r="YO425"/>
      <c r="YP425"/>
      <c r="YQ425"/>
      <c r="YR425"/>
      <c r="YS425"/>
      <c r="YT425"/>
      <c r="YU425"/>
      <c r="YV425"/>
      <c r="YW425"/>
      <c r="YX425"/>
      <c r="YY425"/>
      <c r="YZ425"/>
      <c r="ZA425"/>
      <c r="ZB425"/>
      <c r="ZC425"/>
      <c r="ZD425"/>
      <c r="ZE425"/>
      <c r="ZF425"/>
      <c r="ZG425"/>
      <c r="ZH425"/>
      <c r="ZI425"/>
      <c r="ZJ425"/>
      <c r="ZK425"/>
      <c r="ZL425"/>
      <c r="ZM425"/>
      <c r="ZN425"/>
      <c r="ZO425"/>
      <c r="ZP425"/>
      <c r="ZQ425"/>
      <c r="ZR425"/>
      <c r="ZS425"/>
      <c r="ZT425"/>
      <c r="ZU425"/>
      <c r="ZV425"/>
      <c r="ZW425"/>
      <c r="ZX425"/>
      <c r="ZY425"/>
      <c r="ZZ425" s="52"/>
      <c r="AAA425" s="192" t="s">
        <v>0</v>
      </c>
      <c r="AAD425" s="90"/>
      <c r="AAE425" s="519">
        <f t="shared" si="351"/>
        <v>1</v>
      </c>
      <c r="AAF425" s="90"/>
      <c r="AAG425" s="73">
        <f t="shared" si="344"/>
        <v>41549</v>
      </c>
      <c r="AAH425" s="73">
        <f t="shared" si="345"/>
        <v>41592</v>
      </c>
      <c r="AAI425" s="72"/>
      <c r="AAJ425" s="72"/>
      <c r="AAK425" s="56" t="s">
        <v>0</v>
      </c>
      <c r="AAL425" s="90"/>
    </row>
    <row r="426" spans="1:714" s="23" customFormat="1" ht="15" customHeight="1" outlineLevel="1">
      <c r="A426" s="171"/>
      <c r="B426" s="682" t="s">
        <v>464</v>
      </c>
      <c r="C426" s="376" t="s">
        <v>0</v>
      </c>
      <c r="I426" s="244"/>
      <c r="J426" s="194"/>
      <c r="K426" s="49"/>
      <c r="L426" s="49"/>
      <c r="M426" s="49"/>
      <c r="N426" s="49"/>
      <c r="O426" s="49"/>
      <c r="P426" s="49"/>
      <c r="Q426" s="49"/>
      <c r="R426" s="49"/>
      <c r="S426" s="49"/>
      <c r="T426" s="49"/>
      <c r="U426" s="49"/>
      <c r="V426" s="49"/>
      <c r="W426" s="49"/>
      <c r="X426" s="49"/>
      <c r="Y426" s="49"/>
      <c r="Z426" s="49"/>
      <c r="AA426" s="49"/>
      <c r="AB426" s="49"/>
      <c r="AC426" s="49"/>
      <c r="AD426" s="49"/>
      <c r="AE426" s="49"/>
      <c r="AF426" s="49"/>
      <c r="AG426" s="49"/>
      <c r="AH426" s="49"/>
      <c r="AI426" s="49"/>
      <c r="AJ426" s="49"/>
      <c r="AK426" s="49"/>
      <c r="AL426" s="49"/>
      <c r="AM426" s="49"/>
      <c r="AN426" s="49"/>
      <c r="AO426" s="49"/>
      <c r="AP426" s="49"/>
      <c r="AQ426" s="49"/>
      <c r="AR426" s="49"/>
      <c r="AS426" s="49"/>
      <c r="AT426" s="49"/>
      <c r="AU426" s="49"/>
      <c r="AV426" s="49"/>
      <c r="AW426" s="49"/>
      <c r="AX426" s="49"/>
      <c r="AY426" s="49"/>
      <c r="AZ426" s="49"/>
      <c r="BA426" s="49"/>
      <c r="BB426" s="49"/>
      <c r="BC426" s="49"/>
      <c r="BD426" s="49"/>
      <c r="BE426" s="49"/>
      <c r="BF426" s="49"/>
      <c r="BG426" s="49"/>
      <c r="BH426" s="49"/>
      <c r="BI426" s="49"/>
      <c r="BJ426" s="49"/>
      <c r="BK426" s="49"/>
      <c r="BL426" s="49"/>
      <c r="BM426" s="49"/>
      <c r="BN426" s="49"/>
      <c r="BO426" s="49"/>
      <c r="BP426" s="49"/>
      <c r="BQ426" s="49"/>
      <c r="BR426" s="49"/>
      <c r="BS426" s="49"/>
      <c r="BT426" s="49"/>
      <c r="BU426" s="49"/>
      <c r="BV426" s="49"/>
      <c r="BW426" s="49"/>
      <c r="BX426" s="49"/>
      <c r="BY426" s="49"/>
      <c r="BZ426" s="49"/>
      <c r="CA426" s="49"/>
      <c r="CB426" s="49"/>
      <c r="CC426" s="49"/>
      <c r="CD426" s="49"/>
      <c r="CE426" s="49"/>
      <c r="CF426" s="49"/>
      <c r="CG426" s="49"/>
      <c r="CH426" s="49"/>
      <c r="CI426" s="49"/>
      <c r="CJ426" s="49"/>
      <c r="CK426" s="49"/>
      <c r="CL426" s="49"/>
      <c r="CM426" s="49"/>
      <c r="CN426" s="49"/>
      <c r="CO426" s="49"/>
      <c r="CP426" s="49"/>
      <c r="CQ426" s="49"/>
      <c r="CR426" s="49"/>
      <c r="CS426" s="49"/>
      <c r="CT426" s="49"/>
      <c r="CU426" s="49"/>
      <c r="CV426" s="49"/>
      <c r="CW426" s="49"/>
      <c r="CX426" s="49"/>
      <c r="CY426" s="49"/>
      <c r="CZ426" s="49"/>
      <c r="DA426" s="49"/>
      <c r="DB426" s="49"/>
      <c r="DC426" s="49"/>
      <c r="DD426" s="49"/>
      <c r="DE426" s="49"/>
      <c r="DF426" s="49"/>
      <c r="DG426" s="49"/>
      <c r="DH426" s="49"/>
      <c r="DI426" s="49"/>
      <c r="DJ426" s="49"/>
      <c r="DK426" s="49"/>
      <c r="DL426" s="49"/>
      <c r="DM426" s="49"/>
      <c r="DN426" s="49"/>
      <c r="DO426" s="49"/>
      <c r="DP426" s="49"/>
      <c r="DQ426"/>
      <c r="DR426"/>
      <c r="DS426"/>
      <c r="DT426"/>
      <c r="DU426"/>
      <c r="DV426"/>
      <c r="DW426"/>
      <c r="DX426"/>
      <c r="DY426"/>
      <c r="DZ426"/>
      <c r="EA426"/>
      <c r="EB426"/>
      <c r="EC426"/>
      <c r="ED426"/>
      <c r="EE426"/>
      <c r="EF426"/>
      <c r="EG426"/>
      <c r="EH426"/>
      <c r="EI426"/>
      <c r="EJ426"/>
      <c r="EK426"/>
      <c r="EL426"/>
      <c r="EM426"/>
      <c r="EN426"/>
      <c r="EO426"/>
      <c r="EP426"/>
      <c r="EQ426"/>
      <c r="ER426"/>
      <c r="ES426"/>
      <c r="ET426"/>
      <c r="EU426"/>
      <c r="EV426"/>
      <c r="EW426"/>
      <c r="EX426"/>
      <c r="EY426"/>
      <c r="EZ426"/>
      <c r="FA426"/>
      <c r="FB426"/>
      <c r="FC426"/>
      <c r="FD426"/>
      <c r="FE426"/>
      <c r="FF426"/>
      <c r="FG426"/>
      <c r="FH426"/>
      <c r="FI426"/>
      <c r="FJ426"/>
      <c r="FK426"/>
      <c r="FL426"/>
      <c r="FM426"/>
      <c r="FN426"/>
      <c r="FO426"/>
      <c r="FP426"/>
      <c r="FQ426"/>
      <c r="FR426"/>
      <c r="FS426"/>
      <c r="FT426"/>
      <c r="FU426"/>
      <c r="FV426"/>
      <c r="FW426"/>
      <c r="FX426"/>
      <c r="FY426"/>
      <c r="FZ426"/>
      <c r="GA426"/>
      <c r="GB426"/>
      <c r="GC426"/>
      <c r="GD426"/>
      <c r="GE426"/>
      <c r="GF426"/>
      <c r="GG426"/>
      <c r="GH426"/>
      <c r="GI426"/>
      <c r="GJ426"/>
      <c r="GK426"/>
      <c r="GL426"/>
      <c r="GM426"/>
      <c r="GN426"/>
      <c r="GO426"/>
      <c r="GP426"/>
      <c r="GQ426"/>
      <c r="GR426"/>
      <c r="GS426"/>
      <c r="GT426"/>
      <c r="GU426"/>
      <c r="GV426"/>
      <c r="GW426"/>
      <c r="GX426"/>
      <c r="GY426"/>
      <c r="GZ426"/>
      <c r="HA426"/>
      <c r="HB426"/>
      <c r="HC426"/>
      <c r="HD426"/>
      <c r="HE426"/>
      <c r="HF426"/>
      <c r="HG426"/>
      <c r="HH426"/>
      <c r="HI426"/>
      <c r="HJ426"/>
      <c r="HK426"/>
      <c r="HL426"/>
      <c r="HM426"/>
      <c r="HN426"/>
      <c r="HO426"/>
      <c r="HP426"/>
      <c r="HQ426"/>
      <c r="HR426"/>
      <c r="HS426"/>
      <c r="HT426"/>
      <c r="HU426"/>
      <c r="HV426"/>
      <c r="HW426"/>
      <c r="HX426"/>
      <c r="HY426"/>
      <c r="HZ426"/>
      <c r="IA426"/>
      <c r="IB426"/>
      <c r="IC426"/>
      <c r="ID426"/>
      <c r="IE426"/>
      <c r="IF426"/>
      <c r="IG426"/>
      <c r="IH426"/>
      <c r="II426"/>
      <c r="IJ426"/>
      <c r="IK426"/>
      <c r="IL426"/>
      <c r="IM426"/>
      <c r="IN426"/>
      <c r="IO426"/>
      <c r="IP426"/>
      <c r="IQ426"/>
      <c r="IR426"/>
      <c r="IS426"/>
      <c r="IT426"/>
      <c r="IU426"/>
      <c r="IV426"/>
      <c r="IW426"/>
      <c r="IX426"/>
      <c r="IY426"/>
      <c r="IZ426"/>
      <c r="JA426"/>
      <c r="JB426"/>
      <c r="JC426"/>
      <c r="JD426"/>
      <c r="JE426"/>
      <c r="JF426"/>
      <c r="JG426"/>
      <c r="JH426"/>
      <c r="JI426"/>
      <c r="JJ426"/>
      <c r="JK426"/>
      <c r="JL426"/>
      <c r="JM426"/>
      <c r="JN426"/>
      <c r="JO426"/>
      <c r="JP426"/>
      <c r="JQ426"/>
      <c r="JR426"/>
      <c r="JS426"/>
      <c r="JT426"/>
      <c r="JU426"/>
      <c r="JV426"/>
      <c r="JW426"/>
      <c r="JX426"/>
      <c r="JY426"/>
      <c r="JZ426"/>
      <c r="KA426"/>
      <c r="KB426"/>
      <c r="KC426"/>
      <c r="KD426"/>
      <c r="KE426"/>
      <c r="KF426"/>
      <c r="KG426"/>
      <c r="KH426"/>
      <c r="KI426"/>
      <c r="KJ426"/>
      <c r="KK426"/>
      <c r="KL426"/>
      <c r="KM426"/>
      <c r="KN426"/>
      <c r="KO426"/>
      <c r="KP426"/>
      <c r="KQ426"/>
      <c r="KR426"/>
      <c r="KS426"/>
      <c r="KT426"/>
      <c r="KU426"/>
      <c r="KV426"/>
      <c r="KW426"/>
      <c r="KX426"/>
      <c r="KY426"/>
      <c r="KZ426"/>
      <c r="LA426"/>
      <c r="LB426"/>
      <c r="LC426"/>
      <c r="LD426"/>
      <c r="LE426"/>
      <c r="LF426"/>
      <c r="LG426"/>
      <c r="LH426"/>
      <c r="LI426"/>
      <c r="LJ426"/>
      <c r="LK426"/>
      <c r="LL426"/>
      <c r="LM426"/>
      <c r="LN426"/>
      <c r="LO426"/>
      <c r="LP426"/>
      <c r="LQ426"/>
      <c r="LR426"/>
      <c r="LS426"/>
      <c r="LT426"/>
      <c r="LU426"/>
      <c r="LV426"/>
      <c r="LW426"/>
      <c r="LX426"/>
      <c r="LY426"/>
      <c r="LZ426"/>
      <c r="MA426"/>
      <c r="MB426"/>
      <c r="MC426"/>
      <c r="MD426"/>
      <c r="ME426"/>
      <c r="MF426"/>
      <c r="MG426"/>
      <c r="MH426"/>
      <c r="MI426"/>
      <c r="MJ426"/>
      <c r="MK426"/>
      <c r="ML426"/>
      <c r="MM426"/>
      <c r="MN426"/>
      <c r="MO426"/>
      <c r="MP426"/>
      <c r="MQ426"/>
      <c r="MR426"/>
      <c r="MS426"/>
      <c r="MT426"/>
      <c r="MU426"/>
      <c r="MV426"/>
      <c r="MW426"/>
      <c r="MX426"/>
      <c r="MY426"/>
      <c r="MZ426"/>
      <c r="NA426"/>
      <c r="NB426"/>
      <c r="NC426"/>
      <c r="ND426"/>
      <c r="NE426"/>
      <c r="NF426"/>
      <c r="NG426"/>
      <c r="NH426"/>
      <c r="NI426"/>
      <c r="NJ426"/>
      <c r="NK426"/>
      <c r="NL426"/>
      <c r="NM426"/>
      <c r="NN426"/>
      <c r="NO426"/>
      <c r="NP426"/>
      <c r="NQ426"/>
      <c r="NR426"/>
      <c r="NS426"/>
      <c r="NT426"/>
      <c r="NU426"/>
      <c r="NV426"/>
      <c r="NW426"/>
      <c r="NX426"/>
      <c r="NY426"/>
      <c r="NZ426"/>
      <c r="OA426"/>
      <c r="OB426"/>
      <c r="OC426"/>
      <c r="OD426"/>
      <c r="OE426"/>
      <c r="OF426"/>
      <c r="OG426"/>
      <c r="OH426"/>
      <c r="OI426"/>
      <c r="OJ426"/>
      <c r="OK426"/>
      <c r="OL426"/>
      <c r="OM426"/>
      <c r="ON426"/>
      <c r="OO426"/>
      <c r="OP426"/>
      <c r="OQ426"/>
      <c r="OR426"/>
      <c r="OS426"/>
      <c r="OT426"/>
      <c r="OU426"/>
      <c r="OV426"/>
      <c r="OW426"/>
      <c r="OX426"/>
      <c r="OY426"/>
      <c r="OZ426"/>
      <c r="PA426"/>
      <c r="PB426"/>
      <c r="PC426"/>
      <c r="PD426"/>
      <c r="PE426"/>
      <c r="PF426"/>
      <c r="PG426"/>
      <c r="PH426"/>
      <c r="PI426"/>
      <c r="PJ426"/>
      <c r="PK426"/>
      <c r="PL426"/>
      <c r="PM426"/>
      <c r="PN426"/>
      <c r="PO426"/>
      <c r="PP426"/>
      <c r="PQ426"/>
      <c r="PR426"/>
      <c r="PS426"/>
      <c r="PT426"/>
      <c r="PU426"/>
      <c r="PV426"/>
      <c r="PW426"/>
      <c r="PX426"/>
      <c r="PY426"/>
      <c r="PZ426"/>
      <c r="QA426"/>
      <c r="QB426"/>
      <c r="QC426"/>
      <c r="QD426"/>
      <c r="QE426"/>
      <c r="QF426"/>
      <c r="QG426"/>
      <c r="QH426"/>
      <c r="QI426"/>
      <c r="QJ426"/>
      <c r="QK426"/>
      <c r="QL426"/>
      <c r="QM426"/>
      <c r="QN426"/>
      <c r="QO426"/>
      <c r="QP426"/>
      <c r="QQ426"/>
      <c r="QR426"/>
      <c r="QS426"/>
      <c r="QT426"/>
      <c r="QU426"/>
      <c r="QV426"/>
      <c r="QW426"/>
      <c r="QX426"/>
      <c r="QY426"/>
      <c r="QZ426"/>
      <c r="RA426"/>
      <c r="RB426"/>
      <c r="RC426"/>
      <c r="RD426"/>
      <c r="RE426"/>
      <c r="RF426"/>
      <c r="RG426"/>
      <c r="RH426"/>
      <c r="RI426"/>
      <c r="RJ426"/>
      <c r="RK426"/>
      <c r="RL426"/>
      <c r="RM426"/>
      <c r="RN426"/>
      <c r="RO426"/>
      <c r="RP426"/>
      <c r="RQ426"/>
      <c r="RR426"/>
      <c r="RS426"/>
      <c r="RT426"/>
      <c r="RU426"/>
      <c r="RV426"/>
      <c r="RW426"/>
      <c r="RX426"/>
      <c r="RY426"/>
      <c r="RZ426"/>
      <c r="SA426"/>
      <c r="SB426"/>
      <c r="SC426"/>
      <c r="SD426"/>
      <c r="SE426"/>
      <c r="SF426"/>
      <c r="SG426"/>
      <c r="SH426"/>
      <c r="SI426"/>
      <c r="SJ426"/>
      <c r="SK426"/>
      <c r="SL426"/>
      <c r="SM426"/>
      <c r="SN426"/>
      <c r="SO426"/>
      <c r="SP426"/>
      <c r="SQ426"/>
      <c r="SR426"/>
      <c r="SS426"/>
      <c r="ST426"/>
      <c r="SU426"/>
      <c r="SV426"/>
      <c r="SW426"/>
      <c r="SX426"/>
      <c r="SY426"/>
      <c r="SZ426"/>
      <c r="TA426"/>
      <c r="TB426"/>
      <c r="TC426"/>
      <c r="TD426"/>
      <c r="TE426"/>
      <c r="TF426"/>
      <c r="TG426"/>
      <c r="TH426"/>
      <c r="TI426"/>
      <c r="TJ426"/>
      <c r="TK426"/>
      <c r="TL426"/>
      <c r="TM426"/>
      <c r="TN426"/>
      <c r="TO426"/>
      <c r="TP426"/>
      <c r="TQ426"/>
      <c r="TR426"/>
      <c r="TS426"/>
      <c r="TT426"/>
      <c r="TU426"/>
      <c r="TV426"/>
      <c r="TW426"/>
      <c r="TX426"/>
      <c r="TY426"/>
      <c r="TZ426"/>
      <c r="UA426"/>
      <c r="UB426"/>
      <c r="UC426"/>
      <c r="UD426"/>
      <c r="UE426"/>
      <c r="UF426"/>
      <c r="UG426"/>
      <c r="UH426"/>
      <c r="UI426"/>
      <c r="UJ426"/>
      <c r="UK426"/>
      <c r="UL426"/>
      <c r="UM426"/>
      <c r="UN426"/>
      <c r="UO426"/>
      <c r="UP426"/>
      <c r="UQ426"/>
      <c r="UR426"/>
      <c r="US426"/>
      <c r="UT426"/>
      <c r="UU426"/>
      <c r="UV426"/>
      <c r="UW426"/>
      <c r="UX426"/>
      <c r="UY426"/>
      <c r="UZ426"/>
      <c r="VA426"/>
      <c r="VB426"/>
      <c r="VC426"/>
      <c r="VD426"/>
      <c r="VE426"/>
      <c r="VF426"/>
      <c r="VG426"/>
      <c r="VH426"/>
      <c r="VI426"/>
      <c r="VJ426"/>
      <c r="VK426"/>
      <c r="VL426"/>
      <c r="VM426"/>
      <c r="VN426"/>
      <c r="VO426"/>
      <c r="VP426"/>
      <c r="VQ426"/>
      <c r="VR426"/>
      <c r="VS426"/>
      <c r="VT426"/>
      <c r="VU426"/>
      <c r="VV426"/>
      <c r="VW426"/>
      <c r="VX426"/>
      <c r="VY426"/>
      <c r="VZ426"/>
      <c r="WA426"/>
      <c r="WB426"/>
      <c r="WC426"/>
      <c r="WD426"/>
      <c r="WE426"/>
      <c r="WF426"/>
      <c r="WG426"/>
      <c r="WH426"/>
      <c r="WI426"/>
      <c r="WJ426"/>
      <c r="WK426"/>
      <c r="WL426"/>
      <c r="WM426"/>
      <c r="WN426"/>
      <c r="WO426"/>
      <c r="WP426"/>
      <c r="WQ426"/>
      <c r="WR426"/>
      <c r="WS426"/>
      <c r="WT426"/>
      <c r="WU426"/>
      <c r="WV426"/>
      <c r="WW426"/>
      <c r="WX426"/>
      <c r="WY426"/>
      <c r="WZ426"/>
      <c r="XA426"/>
      <c r="XB426"/>
      <c r="XC426"/>
      <c r="XD426"/>
      <c r="XE426"/>
      <c r="XF426"/>
      <c r="XG426"/>
      <c r="XH426"/>
      <c r="XI426"/>
      <c r="XJ426"/>
      <c r="XK426"/>
      <c r="XL426"/>
      <c r="XM426"/>
      <c r="XN426"/>
      <c r="XO426"/>
      <c r="XP426"/>
      <c r="XQ426"/>
      <c r="XR426"/>
      <c r="XS426"/>
      <c r="XT426"/>
      <c r="XU426"/>
      <c r="XV426"/>
      <c r="XW426"/>
      <c r="XX426"/>
      <c r="XY426"/>
      <c r="XZ426"/>
      <c r="YA426"/>
      <c r="YB426"/>
      <c r="YC426"/>
      <c r="YD426"/>
      <c r="YE426"/>
      <c r="YF426"/>
      <c r="YG426"/>
      <c r="YH426"/>
      <c r="YI426"/>
      <c r="YJ426"/>
      <c r="YK426"/>
      <c r="YL426"/>
      <c r="YM426"/>
      <c r="YN426"/>
      <c r="YO426"/>
      <c r="YP426"/>
      <c r="YQ426"/>
      <c r="YR426"/>
      <c r="YS426"/>
      <c r="YT426"/>
      <c r="YU426"/>
      <c r="YV426"/>
      <c r="YW426"/>
      <c r="YX426"/>
      <c r="YY426"/>
      <c r="YZ426"/>
      <c r="ZA426"/>
      <c r="ZB426"/>
      <c r="ZC426"/>
      <c r="ZD426"/>
      <c r="ZE426"/>
      <c r="ZF426"/>
      <c r="ZG426"/>
      <c r="ZH426"/>
      <c r="ZI426"/>
      <c r="ZJ426"/>
      <c r="ZK426"/>
      <c r="ZL426"/>
      <c r="ZM426"/>
      <c r="ZN426"/>
      <c r="ZO426"/>
      <c r="ZP426"/>
      <c r="ZQ426"/>
      <c r="ZR426"/>
      <c r="ZS426"/>
      <c r="ZT426"/>
      <c r="ZU426"/>
      <c r="ZV426"/>
      <c r="ZW426"/>
      <c r="ZX426"/>
      <c r="ZY426"/>
      <c r="ZZ426" s="52"/>
      <c r="AAA426" s="192"/>
      <c r="AAD426" s="90"/>
      <c r="AAE426" s="519">
        <f t="shared" si="351"/>
        <v>1</v>
      </c>
      <c r="AAF426" s="190" t="s">
        <v>52</v>
      </c>
      <c r="AAG426" s="72"/>
      <c r="AAH426" s="72"/>
      <c r="AAI426" s="72"/>
      <c r="AAJ426" s="72"/>
      <c r="AAK426" s="87"/>
      <c r="AAL426" s="90"/>
    </row>
    <row r="427" spans="1:714" s="23" customFormat="1" ht="5.25" customHeight="1" outlineLevel="1">
      <c r="A427" s="171"/>
      <c r="B427" s="682"/>
      <c r="C427" s="376"/>
      <c r="I427" s="244"/>
      <c r="J427" s="194"/>
      <c r="K427" s="49"/>
      <c r="L427" s="49"/>
      <c r="M427" s="49"/>
      <c r="N427" s="49"/>
      <c r="O427" s="49"/>
      <c r="P427" s="49"/>
      <c r="Q427" s="49"/>
      <c r="R427" s="49"/>
      <c r="S427" s="49"/>
      <c r="T427" s="49"/>
      <c r="U427" s="49"/>
      <c r="V427" s="49"/>
      <c r="W427" s="49"/>
      <c r="X427" s="49"/>
      <c r="Y427" s="49"/>
      <c r="Z427" s="49"/>
      <c r="AA427" s="49"/>
      <c r="AB427" s="49"/>
      <c r="AC427" s="49"/>
      <c r="AD427" s="49"/>
      <c r="AE427" s="49"/>
      <c r="AF427" s="49"/>
      <c r="AG427" s="49"/>
      <c r="AH427" s="49"/>
      <c r="AI427" s="49"/>
      <c r="AJ427" s="49"/>
      <c r="AK427" s="49"/>
      <c r="AL427" s="49"/>
      <c r="AM427" s="49"/>
      <c r="AN427" s="49"/>
      <c r="AO427" s="49"/>
      <c r="AP427" s="49"/>
      <c r="AQ427" s="49"/>
      <c r="AR427" s="49"/>
      <c r="AS427" s="49"/>
      <c r="AT427" s="49"/>
      <c r="AU427" s="49"/>
      <c r="AV427" s="49"/>
      <c r="AW427" s="49"/>
      <c r="AX427" s="49"/>
      <c r="AY427" s="49"/>
      <c r="AZ427" s="49"/>
      <c r="BA427" s="49"/>
      <c r="BB427" s="49"/>
      <c r="BC427" s="49"/>
      <c r="BD427" s="49"/>
      <c r="BE427" s="49"/>
      <c r="BF427" s="49"/>
      <c r="BG427" s="49"/>
      <c r="BH427" s="49"/>
      <c r="BI427" s="49"/>
      <c r="BJ427" s="49"/>
      <c r="BK427" s="49"/>
      <c r="BL427" s="49"/>
      <c r="BM427" s="49"/>
      <c r="BN427" s="49"/>
      <c r="BO427" s="49"/>
      <c r="BP427" s="49"/>
      <c r="BQ427" s="49"/>
      <c r="BR427" s="49"/>
      <c r="BS427" s="49"/>
      <c r="BT427" s="49"/>
      <c r="BU427" s="49"/>
      <c r="BV427" s="49"/>
      <c r="BW427" s="49"/>
      <c r="BX427" s="49"/>
      <c r="BY427" s="49"/>
      <c r="BZ427" s="49"/>
      <c r="CA427" s="49"/>
      <c r="CB427" s="49"/>
      <c r="CC427" s="49"/>
      <c r="CD427" s="49"/>
      <c r="CE427" s="49"/>
      <c r="CF427" s="49"/>
      <c r="CG427" s="49"/>
      <c r="CH427" s="49"/>
      <c r="CI427" s="49"/>
      <c r="CJ427" s="49"/>
      <c r="CK427" s="49"/>
      <c r="CL427" s="49"/>
      <c r="CM427" s="49"/>
      <c r="CN427" s="49"/>
      <c r="CO427" s="49"/>
      <c r="CP427" s="49"/>
      <c r="CQ427" s="49"/>
      <c r="CR427" s="49"/>
      <c r="CS427" s="49"/>
      <c r="CT427" s="49"/>
      <c r="CU427" s="49"/>
      <c r="CV427" s="49"/>
      <c r="CW427" s="49"/>
      <c r="CX427" s="49"/>
      <c r="CY427" s="49"/>
      <c r="CZ427" s="49"/>
      <c r="DA427" s="49"/>
      <c r="DB427" s="49"/>
      <c r="DC427" s="49"/>
      <c r="DD427" s="49"/>
      <c r="DE427" s="49"/>
      <c r="DF427" s="49"/>
      <c r="DG427" s="49"/>
      <c r="DH427" s="49"/>
      <c r="DI427" s="49"/>
      <c r="DJ427" s="49"/>
      <c r="DK427" s="49"/>
      <c r="DL427" s="49"/>
      <c r="DM427" s="49"/>
      <c r="DN427" s="49"/>
      <c r="DO427" s="49"/>
      <c r="DP427" s="49"/>
      <c r="DQ427"/>
      <c r="DR427"/>
      <c r="DS427"/>
      <c r="DT427"/>
      <c r="DU427"/>
      <c r="DV427"/>
      <c r="DW427"/>
      <c r="DX427"/>
      <c r="DY427"/>
      <c r="DZ427"/>
      <c r="EA427"/>
      <c r="EB427"/>
      <c r="EC427"/>
      <c r="ED427"/>
      <c r="EE427"/>
      <c r="EF427"/>
      <c r="EG427"/>
      <c r="EH427"/>
      <c r="EI427"/>
      <c r="EJ427"/>
      <c r="EK427"/>
      <c r="EL427"/>
      <c r="EM427"/>
      <c r="EN427"/>
      <c r="EO427"/>
      <c r="EP427"/>
      <c r="EQ427"/>
      <c r="ER427"/>
      <c r="ES427"/>
      <c r="ET427"/>
      <c r="EU427"/>
      <c r="EV427"/>
      <c r="EW427"/>
      <c r="EX427"/>
      <c r="EY427"/>
      <c r="EZ427"/>
      <c r="FA427"/>
      <c r="FB427"/>
      <c r="FC427"/>
      <c r="FD427"/>
      <c r="FE427"/>
      <c r="FF427"/>
      <c r="FG427"/>
      <c r="FH427"/>
      <c r="FI427"/>
      <c r="FJ427"/>
      <c r="FK427"/>
      <c r="FL427"/>
      <c r="FM427"/>
      <c r="FN427"/>
      <c r="FO427"/>
      <c r="FP427"/>
      <c r="FQ427"/>
      <c r="FR427"/>
      <c r="FS427"/>
      <c r="FT427"/>
      <c r="FU427"/>
      <c r="FV427"/>
      <c r="FW427"/>
      <c r="FX427"/>
      <c r="FY427"/>
      <c r="FZ427"/>
      <c r="GA427"/>
      <c r="GB427"/>
      <c r="GC427"/>
      <c r="GD427"/>
      <c r="GE427"/>
      <c r="GF427"/>
      <c r="GG427"/>
      <c r="GH427"/>
      <c r="GI427"/>
      <c r="GJ427"/>
      <c r="GK427"/>
      <c r="GL427"/>
      <c r="GM427"/>
      <c r="GN427"/>
      <c r="GO427"/>
      <c r="GP427"/>
      <c r="GQ427"/>
      <c r="GR427"/>
      <c r="GS427"/>
      <c r="GT427"/>
      <c r="GU427"/>
      <c r="GV427"/>
      <c r="GW427"/>
      <c r="GX427"/>
      <c r="GY427"/>
      <c r="GZ427"/>
      <c r="HA427"/>
      <c r="HB427"/>
      <c r="HC427"/>
      <c r="HD427"/>
      <c r="HE427"/>
      <c r="HF427"/>
      <c r="HG427"/>
      <c r="HH427"/>
      <c r="HI427"/>
      <c r="HJ427"/>
      <c r="HK427"/>
      <c r="HL427"/>
      <c r="HM427"/>
      <c r="HN427"/>
      <c r="HO427"/>
      <c r="HP427"/>
      <c r="HQ427"/>
      <c r="HR427"/>
      <c r="HS427"/>
      <c r="HT427"/>
      <c r="HU427"/>
      <c r="HV427"/>
      <c r="HW427"/>
      <c r="HX427"/>
      <c r="HY427"/>
      <c r="HZ427"/>
      <c r="IA427"/>
      <c r="IB427"/>
      <c r="IC427"/>
      <c r="ID427"/>
      <c r="IE427"/>
      <c r="IF427"/>
      <c r="IG427"/>
      <c r="IH427"/>
      <c r="II427"/>
      <c r="IJ427"/>
      <c r="IK427"/>
      <c r="IL427"/>
      <c r="IM427"/>
      <c r="IN427"/>
      <c r="IO427"/>
      <c r="IP427"/>
      <c r="IQ427"/>
      <c r="IR427"/>
      <c r="IS427"/>
      <c r="IT427"/>
      <c r="IU427"/>
      <c r="IV427"/>
      <c r="IW427"/>
      <c r="IX427"/>
      <c r="IY427"/>
      <c r="IZ427"/>
      <c r="JA427"/>
      <c r="JB427"/>
      <c r="JC427"/>
      <c r="JD427"/>
      <c r="JE427"/>
      <c r="JF427"/>
      <c r="JG427"/>
      <c r="JH427"/>
      <c r="JI427"/>
      <c r="JJ427"/>
      <c r="JK427"/>
      <c r="JL427"/>
      <c r="JM427"/>
      <c r="JN427"/>
      <c r="JO427"/>
      <c r="JP427"/>
      <c r="JQ427"/>
      <c r="JR427"/>
      <c r="JS427"/>
      <c r="JT427"/>
      <c r="JU427"/>
      <c r="JV427"/>
      <c r="JW427"/>
      <c r="JX427"/>
      <c r="JY427"/>
      <c r="JZ427"/>
      <c r="KA427"/>
      <c r="KB427"/>
      <c r="KC427"/>
      <c r="KD427"/>
      <c r="KE427"/>
      <c r="KF427"/>
      <c r="KG427"/>
      <c r="KH427"/>
      <c r="KI427"/>
      <c r="KJ427"/>
      <c r="KK427"/>
      <c r="KL427"/>
      <c r="KM427"/>
      <c r="KN427"/>
      <c r="KO427"/>
      <c r="KP427"/>
      <c r="KQ427"/>
      <c r="KR427"/>
      <c r="KS427"/>
      <c r="KT427"/>
      <c r="KU427"/>
      <c r="KV427"/>
      <c r="KW427"/>
      <c r="KX427"/>
      <c r="KY427"/>
      <c r="KZ427"/>
      <c r="LA427"/>
      <c r="LB427"/>
      <c r="LC427"/>
      <c r="LD427"/>
      <c r="LE427"/>
      <c r="LF427"/>
      <c r="LG427"/>
      <c r="LH427"/>
      <c r="LI427"/>
      <c r="LJ427"/>
      <c r="LK427"/>
      <c r="LL427"/>
      <c r="LM427"/>
      <c r="LN427"/>
      <c r="LO427"/>
      <c r="LP427"/>
      <c r="LQ427"/>
      <c r="LR427"/>
      <c r="LS427"/>
      <c r="LT427"/>
      <c r="LU427"/>
      <c r="LV427"/>
      <c r="LW427"/>
      <c r="LX427"/>
      <c r="LY427"/>
      <c r="LZ427"/>
      <c r="MA427"/>
      <c r="MB427"/>
      <c r="MC427"/>
      <c r="MD427"/>
      <c r="ME427"/>
      <c r="MF427"/>
      <c r="MG427"/>
      <c r="MH427"/>
      <c r="MI427"/>
      <c r="MJ427"/>
      <c r="MK427"/>
      <c r="ML427"/>
      <c r="MM427"/>
      <c r="MN427"/>
      <c r="MO427"/>
      <c r="MP427"/>
      <c r="MQ427"/>
      <c r="MR427"/>
      <c r="MS427"/>
      <c r="MT427"/>
      <c r="MU427"/>
      <c r="MV427"/>
      <c r="MW427"/>
      <c r="MX427"/>
      <c r="MY427"/>
      <c r="MZ427"/>
      <c r="NA427"/>
      <c r="NB427"/>
      <c r="NC427"/>
      <c r="ND427"/>
      <c r="NE427"/>
      <c r="NF427"/>
      <c r="NG427"/>
      <c r="NH427"/>
      <c r="NI427"/>
      <c r="NJ427"/>
      <c r="NK427"/>
      <c r="NL427"/>
      <c r="NM427"/>
      <c r="NN427"/>
      <c r="NO427"/>
      <c r="NP427"/>
      <c r="NQ427"/>
      <c r="NR427"/>
      <c r="NS427"/>
      <c r="NT427"/>
      <c r="NU427"/>
      <c r="NV427"/>
      <c r="NW427"/>
      <c r="NX427"/>
      <c r="NY427"/>
      <c r="NZ427"/>
      <c r="OA427"/>
      <c r="OB427"/>
      <c r="OC427"/>
      <c r="OD427"/>
      <c r="OE427"/>
      <c r="OF427"/>
      <c r="OG427"/>
      <c r="OH427"/>
      <c r="OI427"/>
      <c r="OJ427"/>
      <c r="OK427"/>
      <c r="OL427"/>
      <c r="OM427"/>
      <c r="ON427"/>
      <c r="OO427"/>
      <c r="OP427"/>
      <c r="OQ427"/>
      <c r="OR427"/>
      <c r="OS427"/>
      <c r="OT427"/>
      <c r="OU427"/>
      <c r="OV427"/>
      <c r="OW427"/>
      <c r="OX427"/>
      <c r="OY427"/>
      <c r="OZ427"/>
      <c r="PA427"/>
      <c r="PB427"/>
      <c r="PC427"/>
      <c r="PD427"/>
      <c r="PE427"/>
      <c r="PF427"/>
      <c r="PG427"/>
      <c r="PH427"/>
      <c r="PI427"/>
      <c r="PJ427"/>
      <c r="PK427"/>
      <c r="PL427"/>
      <c r="PM427"/>
      <c r="PN427"/>
      <c r="PO427"/>
      <c r="PP427"/>
      <c r="PQ427"/>
      <c r="PR427"/>
      <c r="PS427"/>
      <c r="PT427"/>
      <c r="PU427"/>
      <c r="PV427"/>
      <c r="PW427"/>
      <c r="PX427"/>
      <c r="PY427"/>
      <c r="PZ427"/>
      <c r="QA427"/>
      <c r="QB427"/>
      <c r="QC427"/>
      <c r="QD427"/>
      <c r="QE427"/>
      <c r="QF427"/>
      <c r="QG427"/>
      <c r="QH427"/>
      <c r="QI427"/>
      <c r="QJ427"/>
      <c r="QK427"/>
      <c r="QL427"/>
      <c r="QM427"/>
      <c r="QN427"/>
      <c r="QO427"/>
      <c r="QP427"/>
      <c r="QQ427"/>
      <c r="QR427"/>
      <c r="QS427"/>
      <c r="QT427"/>
      <c r="QU427"/>
      <c r="QV427"/>
      <c r="QW427"/>
      <c r="QX427"/>
      <c r="QY427"/>
      <c r="QZ427"/>
      <c r="RA427"/>
      <c r="RB427"/>
      <c r="RC427"/>
      <c r="RD427"/>
      <c r="RE427"/>
      <c r="RF427"/>
      <c r="RG427"/>
      <c r="RH427"/>
      <c r="RI427"/>
      <c r="RJ427"/>
      <c r="RK427"/>
      <c r="RL427"/>
      <c r="RM427"/>
      <c r="RN427"/>
      <c r="RO427"/>
      <c r="RP427"/>
      <c r="RQ427"/>
      <c r="RR427"/>
      <c r="RS427"/>
      <c r="RT427"/>
      <c r="RU427"/>
      <c r="RV427"/>
      <c r="RW427"/>
      <c r="RX427"/>
      <c r="RY427"/>
      <c r="RZ427"/>
      <c r="SA427"/>
      <c r="SB427"/>
      <c r="SC427"/>
      <c r="SD427"/>
      <c r="SE427"/>
      <c r="SF427"/>
      <c r="SG427"/>
      <c r="SH427"/>
      <c r="SI427"/>
      <c r="SJ427"/>
      <c r="SK427"/>
      <c r="SL427"/>
      <c r="SM427"/>
      <c r="SN427"/>
      <c r="SO427"/>
      <c r="SP427"/>
      <c r="SQ427"/>
      <c r="SR427"/>
      <c r="SS427"/>
      <c r="ST427"/>
      <c r="SU427"/>
      <c r="SV427"/>
      <c r="SW427"/>
      <c r="SX427"/>
      <c r="SY427"/>
      <c r="SZ427"/>
      <c r="TA427"/>
      <c r="TB427"/>
      <c r="TC427"/>
      <c r="TD427"/>
      <c r="TE427"/>
      <c r="TF427"/>
      <c r="TG427"/>
      <c r="TH427"/>
      <c r="TI427"/>
      <c r="TJ427"/>
      <c r="TK427"/>
      <c r="TL427"/>
      <c r="TM427"/>
      <c r="TN427"/>
      <c r="TO427"/>
      <c r="TP427"/>
      <c r="TQ427"/>
      <c r="TR427"/>
      <c r="TS427"/>
      <c r="TT427"/>
      <c r="TU427"/>
      <c r="TV427"/>
      <c r="TW427"/>
      <c r="TX427"/>
      <c r="TY427"/>
      <c r="TZ427"/>
      <c r="UA427"/>
      <c r="UB427"/>
      <c r="UC427"/>
      <c r="UD427"/>
      <c r="UE427"/>
      <c r="UF427"/>
      <c r="UG427"/>
      <c r="UH427"/>
      <c r="UI427"/>
      <c r="UJ427"/>
      <c r="UK427"/>
      <c r="UL427"/>
      <c r="UM427"/>
      <c r="UN427"/>
      <c r="UO427"/>
      <c r="UP427"/>
      <c r="UQ427"/>
      <c r="UR427"/>
      <c r="US427"/>
      <c r="UT427"/>
      <c r="UU427"/>
      <c r="UV427"/>
      <c r="UW427"/>
      <c r="UX427"/>
      <c r="UY427"/>
      <c r="UZ427"/>
      <c r="VA427"/>
      <c r="VB427"/>
      <c r="VC427"/>
      <c r="VD427"/>
      <c r="VE427"/>
      <c r="VF427"/>
      <c r="VG427"/>
      <c r="VH427"/>
      <c r="VI427"/>
      <c r="VJ427"/>
      <c r="VK427"/>
      <c r="VL427"/>
      <c r="VM427"/>
      <c r="VN427"/>
      <c r="VO427"/>
      <c r="VP427"/>
      <c r="VQ427"/>
      <c r="VR427"/>
      <c r="VS427"/>
      <c r="VT427"/>
      <c r="VU427"/>
      <c r="VV427"/>
      <c r="VW427"/>
      <c r="VX427"/>
      <c r="VY427"/>
      <c r="VZ427"/>
      <c r="WA427"/>
      <c r="WB427"/>
      <c r="WC427"/>
      <c r="WD427"/>
      <c r="WE427"/>
      <c r="WF427"/>
      <c r="WG427"/>
      <c r="WH427"/>
      <c r="WI427"/>
      <c r="WJ427"/>
      <c r="WK427"/>
      <c r="WL427"/>
      <c r="WM427"/>
      <c r="WN427"/>
      <c r="WO427"/>
      <c r="WP427"/>
      <c r="WQ427"/>
      <c r="WR427"/>
      <c r="WS427"/>
      <c r="WT427"/>
      <c r="WU427"/>
      <c r="WV427"/>
      <c r="WW427"/>
      <c r="WX427"/>
      <c r="WY427"/>
      <c r="WZ427"/>
      <c r="XA427"/>
      <c r="XB427"/>
      <c r="XC427"/>
      <c r="XD427"/>
      <c r="XE427"/>
      <c r="XF427"/>
      <c r="XG427"/>
      <c r="XH427"/>
      <c r="XI427"/>
      <c r="XJ427"/>
      <c r="XK427"/>
      <c r="XL427"/>
      <c r="XM427"/>
      <c r="XN427"/>
      <c r="XO427"/>
      <c r="XP427"/>
      <c r="XQ427"/>
      <c r="XR427"/>
      <c r="XS427"/>
      <c r="XT427"/>
      <c r="XU427"/>
      <c r="XV427"/>
      <c r="XW427"/>
      <c r="XX427"/>
      <c r="XY427"/>
      <c r="XZ427"/>
      <c r="YA427"/>
      <c r="YB427"/>
      <c r="YC427"/>
      <c r="YD427"/>
      <c r="YE427"/>
      <c r="YF427"/>
      <c r="YG427"/>
      <c r="YH427"/>
      <c r="YI427"/>
      <c r="YJ427"/>
      <c r="YK427"/>
      <c r="YL427"/>
      <c r="YM427"/>
      <c r="YN427"/>
      <c r="YO427"/>
      <c r="YP427"/>
      <c r="YQ427"/>
      <c r="YR427"/>
      <c r="YS427"/>
      <c r="YT427"/>
      <c r="YU427"/>
      <c r="YV427"/>
      <c r="YW427"/>
      <c r="YX427"/>
      <c r="YY427"/>
      <c r="YZ427"/>
      <c r="ZA427"/>
      <c r="ZB427"/>
      <c r="ZC427"/>
      <c r="ZD427"/>
      <c r="ZE427"/>
      <c r="ZF427"/>
      <c r="ZG427"/>
      <c r="ZH427"/>
      <c r="ZI427"/>
      <c r="ZJ427"/>
      <c r="ZK427"/>
      <c r="ZL427"/>
      <c r="ZM427"/>
      <c r="ZN427"/>
      <c r="ZO427"/>
      <c r="ZP427"/>
      <c r="ZQ427"/>
      <c r="ZR427"/>
      <c r="ZS427"/>
      <c r="ZT427"/>
      <c r="ZU427"/>
      <c r="ZV427"/>
      <c r="ZW427"/>
      <c r="ZX427"/>
      <c r="ZY427"/>
      <c r="ZZ427" s="52"/>
      <c r="AAA427" s="192"/>
      <c r="AAD427" s="90"/>
      <c r="AAE427" s="519">
        <f t="shared" si="351"/>
        <v>1</v>
      </c>
      <c r="AAF427" s="190" t="s">
        <v>52</v>
      </c>
      <c r="AAG427" s="72"/>
      <c r="AAH427" s="72"/>
      <c r="AAI427" s="72"/>
      <c r="AAJ427" s="72"/>
      <c r="AAK427" s="87"/>
      <c r="AAL427" s="90"/>
    </row>
    <row r="428" spans="1:714" s="23" customFormat="1" ht="15" hidden="1" customHeight="1" outlineLevel="2" thickBot="1">
      <c r="A428" s="171"/>
      <c r="B428" s="706" t="s">
        <v>475</v>
      </c>
      <c r="C428" s="611" t="s">
        <v>303</v>
      </c>
      <c r="D428" s="380"/>
      <c r="E428" s="342">
        <f>NETWORKDAYS(G428,H428,S.DDL_DEQClosed)</f>
        <v>0</v>
      </c>
      <c r="F428" s="457">
        <f t="shared" ref="F428:F439" ca="1" si="358">IF(YEAR(H428)&gt;2000,NETWORKDAYS(TODAY(),H428,S.DDL_DEQClosed),0)</f>
        <v>0</v>
      </c>
      <c r="G428" s="400">
        <f t="shared" ref="G428:G439" si="359">AAG428</f>
        <v>0</v>
      </c>
      <c r="H428" s="400">
        <f t="shared" ref="H428:H439" si="360">AAH428</f>
        <v>0</v>
      </c>
      <c r="I428" s="244"/>
      <c r="J428" s="194"/>
      <c r="K428" s="49"/>
      <c r="L428" s="49"/>
      <c r="M428" s="49"/>
      <c r="N428" s="49"/>
      <c r="O428" s="49"/>
      <c r="P428" s="49"/>
      <c r="Q428" s="49"/>
      <c r="R428" s="49"/>
      <c r="S428" s="49"/>
      <c r="T428" s="49"/>
      <c r="U428" s="49"/>
      <c r="V428" s="49"/>
      <c r="W428" s="49"/>
      <c r="X428" s="49"/>
      <c r="Y428" s="49"/>
      <c r="Z428" s="49"/>
      <c r="AA428" s="49"/>
      <c r="AB428" s="49"/>
      <c r="AC428" s="49"/>
      <c r="AD428" s="49"/>
      <c r="AE428" s="49"/>
      <c r="AF428" s="49"/>
      <c r="AG428" s="49"/>
      <c r="AH428" s="49"/>
      <c r="AI428" s="49"/>
      <c r="AJ428" s="49"/>
      <c r="AK428" s="49"/>
      <c r="AL428" s="49"/>
      <c r="AM428" s="49"/>
      <c r="AN428" s="49"/>
      <c r="AO428" s="49"/>
      <c r="AP428" s="49"/>
      <c r="AQ428" s="49"/>
      <c r="AR428" s="49"/>
      <c r="AS428" s="49"/>
      <c r="AT428" s="49"/>
      <c r="AU428" s="49"/>
      <c r="AV428" s="49"/>
      <c r="AW428" s="49"/>
      <c r="AX428" s="49"/>
      <c r="AY428" s="49"/>
      <c r="AZ428" s="49"/>
      <c r="BA428" s="49"/>
      <c r="BB428" s="49"/>
      <c r="BC428" s="49"/>
      <c r="BD428" s="49"/>
      <c r="BE428" s="49"/>
      <c r="BF428" s="49"/>
      <c r="BG428" s="49"/>
      <c r="BH428" s="49"/>
      <c r="BI428" s="49"/>
      <c r="BJ428" s="49"/>
      <c r="BK428" s="49"/>
      <c r="BL428" s="49"/>
      <c r="BM428" s="49"/>
      <c r="BN428" s="49"/>
      <c r="BO428" s="49"/>
      <c r="BP428" s="49"/>
      <c r="BQ428" s="49"/>
      <c r="BR428" s="49"/>
      <c r="BS428" s="49"/>
      <c r="BT428" s="49"/>
      <c r="BU428" s="49"/>
      <c r="BV428" s="49"/>
      <c r="BW428" s="49"/>
      <c r="BX428" s="49"/>
      <c r="BY428" s="49"/>
      <c r="BZ428" s="49"/>
      <c r="CA428" s="49"/>
      <c r="CB428" s="49"/>
      <c r="CC428" s="49"/>
      <c r="CD428" s="49"/>
      <c r="CE428" s="49"/>
      <c r="CF428" s="49"/>
      <c r="CG428" s="49"/>
      <c r="CH428" s="49"/>
      <c r="CI428" s="49"/>
      <c r="CJ428" s="49"/>
      <c r="CK428" s="49"/>
      <c r="CL428" s="49"/>
      <c r="CM428" s="49"/>
      <c r="CN428" s="49"/>
      <c r="CO428" s="49"/>
      <c r="CP428" s="49"/>
      <c r="CQ428" s="49"/>
      <c r="CR428" s="49"/>
      <c r="CS428" s="49"/>
      <c r="CT428" s="49"/>
      <c r="CU428" s="49"/>
      <c r="CV428" s="49"/>
      <c r="CW428" s="49"/>
      <c r="CX428" s="49"/>
      <c r="CY428" s="49"/>
      <c r="CZ428" s="49"/>
      <c r="DA428" s="49"/>
      <c r="DB428" s="49"/>
      <c r="DC428" s="49"/>
      <c r="DD428" s="49"/>
      <c r="DE428" s="49"/>
      <c r="DF428" s="49"/>
      <c r="DG428" s="49"/>
      <c r="DH428" s="49"/>
      <c r="DI428" s="49"/>
      <c r="DJ428" s="49"/>
      <c r="DK428" s="49"/>
      <c r="DL428" s="49"/>
      <c r="DM428" s="49"/>
      <c r="DN428" s="49"/>
      <c r="DO428" s="49"/>
      <c r="DP428" s="49"/>
      <c r="DQ428"/>
      <c r="DR428"/>
      <c r="DS428"/>
      <c r="DT428"/>
      <c r="DU428"/>
      <c r="DV428"/>
      <c r="DW428"/>
      <c r="DX428"/>
      <c r="DY428"/>
      <c r="DZ428"/>
      <c r="EA428"/>
      <c r="EB428"/>
      <c r="EC428"/>
      <c r="ED428"/>
      <c r="EE428"/>
      <c r="EF428"/>
      <c r="EG428"/>
      <c r="EH428"/>
      <c r="EI428"/>
      <c r="EJ428"/>
      <c r="EK428"/>
      <c r="EL428"/>
      <c r="EM428"/>
      <c r="EN428"/>
      <c r="EO428"/>
      <c r="EP428"/>
      <c r="EQ428"/>
      <c r="ER428"/>
      <c r="ES428"/>
      <c r="ET428"/>
      <c r="EU428"/>
      <c r="EV428"/>
      <c r="EW428"/>
      <c r="EX428"/>
      <c r="EY428"/>
      <c r="EZ428"/>
      <c r="FA428"/>
      <c r="FB428"/>
      <c r="FC428"/>
      <c r="FD428"/>
      <c r="FE428"/>
      <c r="FF428"/>
      <c r="FG428"/>
      <c r="FH428"/>
      <c r="FI428"/>
      <c r="FJ428"/>
      <c r="FK428"/>
      <c r="FL428"/>
      <c r="FM428"/>
      <c r="FN428"/>
      <c r="FO428"/>
      <c r="FP428"/>
      <c r="FQ428"/>
      <c r="FR428"/>
      <c r="FS428"/>
      <c r="FT428"/>
      <c r="FU428"/>
      <c r="FV428"/>
      <c r="FW428"/>
      <c r="FX428"/>
      <c r="FY428"/>
      <c r="FZ428"/>
      <c r="GA428"/>
      <c r="GB428"/>
      <c r="GC428"/>
      <c r="GD428"/>
      <c r="GE428"/>
      <c r="GF428"/>
      <c r="GG428"/>
      <c r="GH428"/>
      <c r="GI428"/>
      <c r="GJ428"/>
      <c r="GK428"/>
      <c r="GL428"/>
      <c r="GM428"/>
      <c r="GN428"/>
      <c r="GO428"/>
      <c r="GP428"/>
      <c r="GQ428"/>
      <c r="GR428"/>
      <c r="GS428"/>
      <c r="GT428"/>
      <c r="GU428"/>
      <c r="GV428"/>
      <c r="GW428"/>
      <c r="GX428"/>
      <c r="GY428"/>
      <c r="GZ428"/>
      <c r="HA428"/>
      <c r="HB428"/>
      <c r="HC428"/>
      <c r="HD428"/>
      <c r="HE428"/>
      <c r="HF428"/>
      <c r="HG428"/>
      <c r="HH428"/>
      <c r="HI428"/>
      <c r="HJ428"/>
      <c r="HK428"/>
      <c r="HL428"/>
      <c r="HM428"/>
      <c r="HN428"/>
      <c r="HO428"/>
      <c r="HP428"/>
      <c r="HQ428"/>
      <c r="HR428"/>
      <c r="HS428"/>
      <c r="HT428"/>
      <c r="HU428"/>
      <c r="HV428"/>
      <c r="HW428"/>
      <c r="HX428"/>
      <c r="HY428"/>
      <c r="HZ428"/>
      <c r="IA428"/>
      <c r="IB428"/>
      <c r="IC428"/>
      <c r="ID428"/>
      <c r="IE428"/>
      <c r="IF428"/>
      <c r="IG428"/>
      <c r="IH428"/>
      <c r="II428"/>
      <c r="IJ428"/>
      <c r="IK428"/>
      <c r="IL428"/>
      <c r="IM428"/>
      <c r="IN428"/>
      <c r="IO428"/>
      <c r="IP428"/>
      <c r="IQ428"/>
      <c r="IR428"/>
      <c r="IS428"/>
      <c r="IT428"/>
      <c r="IU428"/>
      <c r="IV428"/>
      <c r="IW428"/>
      <c r="IX428"/>
      <c r="IY428"/>
      <c r="IZ428"/>
      <c r="JA428"/>
      <c r="JB428"/>
      <c r="JC428"/>
      <c r="JD428"/>
      <c r="JE428"/>
      <c r="JF428"/>
      <c r="JG428"/>
      <c r="JH428"/>
      <c r="JI428"/>
      <c r="JJ428"/>
      <c r="JK428"/>
      <c r="JL428"/>
      <c r="JM428"/>
      <c r="JN428"/>
      <c r="JO428"/>
      <c r="JP428"/>
      <c r="JQ428"/>
      <c r="JR428"/>
      <c r="JS428"/>
      <c r="JT428"/>
      <c r="JU428"/>
      <c r="JV428"/>
      <c r="JW428"/>
      <c r="JX428"/>
      <c r="JY428"/>
      <c r="JZ428"/>
      <c r="KA428"/>
      <c r="KB428"/>
      <c r="KC428"/>
      <c r="KD428"/>
      <c r="KE428"/>
      <c r="KF428"/>
      <c r="KG428"/>
      <c r="KH428"/>
      <c r="KI428"/>
      <c r="KJ428"/>
      <c r="KK428"/>
      <c r="KL428"/>
      <c r="KM428"/>
      <c r="KN428"/>
      <c r="KO428"/>
      <c r="KP428"/>
      <c r="KQ428"/>
      <c r="KR428"/>
      <c r="KS428"/>
      <c r="KT428"/>
      <c r="KU428"/>
      <c r="KV428"/>
      <c r="KW428"/>
      <c r="KX428"/>
      <c r="KY428"/>
      <c r="KZ428"/>
      <c r="LA428"/>
      <c r="LB428"/>
      <c r="LC428"/>
      <c r="LD428"/>
      <c r="LE428"/>
      <c r="LF428"/>
      <c r="LG428"/>
      <c r="LH428"/>
      <c r="LI428"/>
      <c r="LJ428"/>
      <c r="LK428"/>
      <c r="LL428"/>
      <c r="LM428"/>
      <c r="LN428"/>
      <c r="LO428"/>
      <c r="LP428"/>
      <c r="LQ428"/>
      <c r="LR428"/>
      <c r="LS428"/>
      <c r="LT428"/>
      <c r="LU428"/>
      <c r="LV428"/>
      <c r="LW428"/>
      <c r="LX428"/>
      <c r="LY428"/>
      <c r="LZ428"/>
      <c r="MA428"/>
      <c r="MB428"/>
      <c r="MC428"/>
      <c r="MD428"/>
      <c r="ME428"/>
      <c r="MF428"/>
      <c r="MG428"/>
      <c r="MH428"/>
      <c r="MI428"/>
      <c r="MJ428"/>
      <c r="MK428"/>
      <c r="ML428"/>
      <c r="MM428"/>
      <c r="MN428"/>
      <c r="MO428"/>
      <c r="MP428"/>
      <c r="MQ428"/>
      <c r="MR428"/>
      <c r="MS428"/>
      <c r="MT428"/>
      <c r="MU428"/>
      <c r="MV428"/>
      <c r="MW428"/>
      <c r="MX428"/>
      <c r="MY428"/>
      <c r="MZ428"/>
      <c r="NA428"/>
      <c r="NB428"/>
      <c r="NC428"/>
      <c r="ND428"/>
      <c r="NE428"/>
      <c r="NF428"/>
      <c r="NG428"/>
      <c r="NH428"/>
      <c r="NI428"/>
      <c r="NJ428"/>
      <c r="NK428"/>
      <c r="NL428"/>
      <c r="NM428"/>
      <c r="NN428"/>
      <c r="NO428"/>
      <c r="NP428"/>
      <c r="NQ428"/>
      <c r="NR428"/>
      <c r="NS428"/>
      <c r="NT428"/>
      <c r="NU428"/>
      <c r="NV428"/>
      <c r="NW428"/>
      <c r="NX428"/>
      <c r="NY428"/>
      <c r="NZ428"/>
      <c r="OA428"/>
      <c r="OB428"/>
      <c r="OC428"/>
      <c r="OD428"/>
      <c r="OE428"/>
      <c r="OF428"/>
      <c r="OG428"/>
      <c r="OH428"/>
      <c r="OI428"/>
      <c r="OJ428"/>
      <c r="OK428"/>
      <c r="OL428"/>
      <c r="OM428"/>
      <c r="ON428"/>
      <c r="OO428"/>
      <c r="OP428"/>
      <c r="OQ428"/>
      <c r="OR428"/>
      <c r="OS428"/>
      <c r="OT428"/>
      <c r="OU428"/>
      <c r="OV428"/>
      <c r="OW428"/>
      <c r="OX428"/>
      <c r="OY428"/>
      <c r="OZ428"/>
      <c r="PA428"/>
      <c r="PB428"/>
      <c r="PC428"/>
      <c r="PD428"/>
      <c r="PE428"/>
      <c r="PF428"/>
      <c r="PG428"/>
      <c r="PH428"/>
      <c r="PI428"/>
      <c r="PJ428"/>
      <c r="PK428"/>
      <c r="PL428"/>
      <c r="PM428"/>
      <c r="PN428"/>
      <c r="PO428"/>
      <c r="PP428"/>
      <c r="PQ428"/>
      <c r="PR428"/>
      <c r="PS428"/>
      <c r="PT428"/>
      <c r="PU428"/>
      <c r="PV428"/>
      <c r="PW428"/>
      <c r="PX428"/>
      <c r="PY428"/>
      <c r="PZ428"/>
      <c r="QA428"/>
      <c r="QB428"/>
      <c r="QC428"/>
      <c r="QD428"/>
      <c r="QE428"/>
      <c r="QF428"/>
      <c r="QG428"/>
      <c r="QH428"/>
      <c r="QI428"/>
      <c r="QJ428"/>
      <c r="QK428"/>
      <c r="QL428"/>
      <c r="QM428"/>
      <c r="QN428"/>
      <c r="QO428"/>
      <c r="QP428"/>
      <c r="QQ428"/>
      <c r="QR428"/>
      <c r="QS428"/>
      <c r="QT428"/>
      <c r="QU428"/>
      <c r="QV428"/>
      <c r="QW428"/>
      <c r="QX428"/>
      <c r="QY428"/>
      <c r="QZ428"/>
      <c r="RA428"/>
      <c r="RB428"/>
      <c r="RC428"/>
      <c r="RD428"/>
      <c r="RE428"/>
      <c r="RF428"/>
      <c r="RG428"/>
      <c r="RH428"/>
      <c r="RI428"/>
      <c r="RJ428"/>
      <c r="RK428"/>
      <c r="RL428"/>
      <c r="RM428"/>
      <c r="RN428"/>
      <c r="RO428"/>
      <c r="RP428"/>
      <c r="RQ428"/>
      <c r="RR428"/>
      <c r="RS428"/>
      <c r="RT428"/>
      <c r="RU428"/>
      <c r="RV428"/>
      <c r="RW428"/>
      <c r="RX428"/>
      <c r="RY428"/>
      <c r="RZ428"/>
      <c r="SA428"/>
      <c r="SB428"/>
      <c r="SC428"/>
      <c r="SD428"/>
      <c r="SE428"/>
      <c r="SF428"/>
      <c r="SG428"/>
      <c r="SH428"/>
      <c r="SI428"/>
      <c r="SJ428"/>
      <c r="SK428"/>
      <c r="SL428"/>
      <c r="SM428"/>
      <c r="SN428"/>
      <c r="SO428"/>
      <c r="SP428"/>
      <c r="SQ428"/>
      <c r="SR428"/>
      <c r="SS428"/>
      <c r="ST428"/>
      <c r="SU428"/>
      <c r="SV428"/>
      <c r="SW428"/>
      <c r="SX428"/>
      <c r="SY428"/>
      <c r="SZ428"/>
      <c r="TA428"/>
      <c r="TB428"/>
      <c r="TC428"/>
      <c r="TD428"/>
      <c r="TE428"/>
      <c r="TF428"/>
      <c r="TG428"/>
      <c r="TH428"/>
      <c r="TI428"/>
      <c r="TJ428"/>
      <c r="TK428"/>
      <c r="TL428"/>
      <c r="TM428"/>
      <c r="TN428"/>
      <c r="TO428"/>
      <c r="TP428"/>
      <c r="TQ428"/>
      <c r="TR428"/>
      <c r="TS428"/>
      <c r="TT428"/>
      <c r="TU428"/>
      <c r="TV428"/>
      <c r="TW428"/>
      <c r="TX428"/>
      <c r="TY428"/>
      <c r="TZ428"/>
      <c r="UA428"/>
      <c r="UB428"/>
      <c r="UC428"/>
      <c r="UD428"/>
      <c r="UE428"/>
      <c r="UF428"/>
      <c r="UG428"/>
      <c r="UH428"/>
      <c r="UI428"/>
      <c r="UJ428"/>
      <c r="UK428"/>
      <c r="UL428"/>
      <c r="UM428"/>
      <c r="UN428"/>
      <c r="UO428"/>
      <c r="UP428"/>
      <c r="UQ428"/>
      <c r="UR428"/>
      <c r="US428"/>
      <c r="UT428"/>
      <c r="UU428"/>
      <c r="UV428"/>
      <c r="UW428"/>
      <c r="UX428"/>
      <c r="UY428"/>
      <c r="UZ428"/>
      <c r="VA428"/>
      <c r="VB428"/>
      <c r="VC428"/>
      <c r="VD428"/>
      <c r="VE428"/>
      <c r="VF428"/>
      <c r="VG428"/>
      <c r="VH428"/>
      <c r="VI428"/>
      <c r="VJ428"/>
      <c r="VK428"/>
      <c r="VL428"/>
      <c r="VM428"/>
      <c r="VN428"/>
      <c r="VO428"/>
      <c r="VP428"/>
      <c r="VQ428"/>
      <c r="VR428"/>
      <c r="VS428"/>
      <c r="VT428"/>
      <c r="VU428"/>
      <c r="VV428"/>
      <c r="VW428"/>
      <c r="VX428"/>
      <c r="VY428"/>
      <c r="VZ428"/>
      <c r="WA428"/>
      <c r="WB428"/>
      <c r="WC428"/>
      <c r="WD428"/>
      <c r="WE428"/>
      <c r="WF428"/>
      <c r="WG428"/>
      <c r="WH428"/>
      <c r="WI428"/>
      <c r="WJ428"/>
      <c r="WK428"/>
      <c r="WL428"/>
      <c r="WM428"/>
      <c r="WN428"/>
      <c r="WO428"/>
      <c r="WP428"/>
      <c r="WQ428"/>
      <c r="WR428"/>
      <c r="WS428"/>
      <c r="WT428"/>
      <c r="WU428"/>
      <c r="WV428"/>
      <c r="WW428"/>
      <c r="WX428"/>
      <c r="WY428"/>
      <c r="WZ428"/>
      <c r="XA428"/>
      <c r="XB428"/>
      <c r="XC428"/>
      <c r="XD428"/>
      <c r="XE428"/>
      <c r="XF428"/>
      <c r="XG428"/>
      <c r="XH428"/>
      <c r="XI428"/>
      <c r="XJ428"/>
      <c r="XK428"/>
      <c r="XL428"/>
      <c r="XM428"/>
      <c r="XN428"/>
      <c r="XO428"/>
      <c r="XP428"/>
      <c r="XQ428"/>
      <c r="XR428"/>
      <c r="XS428"/>
      <c r="XT428"/>
      <c r="XU428"/>
      <c r="XV428"/>
      <c r="XW428"/>
      <c r="XX428"/>
      <c r="XY428"/>
      <c r="XZ428"/>
      <c r="YA428"/>
      <c r="YB428"/>
      <c r="YC428"/>
      <c r="YD428"/>
      <c r="YE428"/>
      <c r="YF428"/>
      <c r="YG428"/>
      <c r="YH428"/>
      <c r="YI428"/>
      <c r="YJ428"/>
      <c r="YK428"/>
      <c r="YL428"/>
      <c r="YM428"/>
      <c r="YN428"/>
      <c r="YO428"/>
      <c r="YP428"/>
      <c r="YQ428"/>
      <c r="YR428"/>
      <c r="YS428"/>
      <c r="YT428"/>
      <c r="YU428"/>
      <c r="YV428"/>
      <c r="YW428"/>
      <c r="YX428"/>
      <c r="YY428"/>
      <c r="YZ428"/>
      <c r="ZA428"/>
      <c r="ZB428"/>
      <c r="ZC428"/>
      <c r="ZD428"/>
      <c r="ZE428"/>
      <c r="ZF428"/>
      <c r="ZG428"/>
      <c r="ZH428"/>
      <c r="ZI428"/>
      <c r="ZJ428"/>
      <c r="ZK428"/>
      <c r="ZL428"/>
      <c r="ZM428"/>
      <c r="ZN428"/>
      <c r="ZO428"/>
      <c r="ZP428"/>
      <c r="ZQ428"/>
      <c r="ZR428"/>
      <c r="ZS428"/>
      <c r="ZT428"/>
      <c r="ZU428"/>
      <c r="ZV428"/>
      <c r="ZW428"/>
      <c r="ZX428"/>
      <c r="ZY428"/>
      <c r="ZZ428" s="52"/>
      <c r="AAA428" s="192"/>
      <c r="AAD428" s="90"/>
      <c r="AAE428" s="519">
        <f>IF(S.Notice.CustomReviewLoop1="N",0,IF(S.General.RuleType="T",0,1))</f>
        <v>0</v>
      </c>
      <c r="AAF428" s="90"/>
      <c r="AAG428" s="73">
        <f t="shared" ref="AAG428:AAG439" si="361">IF(AAE428=0,,S.Notice.BANNER.Begin)</f>
        <v>0</v>
      </c>
      <c r="AAH428" s="73">
        <f t="shared" ref="AAH428:AAH439" si="362">IF(AAE428=0,,WORKDAY(S.Notice.DABriefing,-1,S.DDL_DEQClosed))</f>
        <v>0</v>
      </c>
      <c r="AAI428" s="72"/>
      <c r="AAJ428" s="56"/>
      <c r="AAK428" s="56"/>
      <c r="AAL428" s="90"/>
    </row>
    <row r="429" spans="1:714" s="23" customFormat="1" ht="15" hidden="1" customHeight="1" outlineLevel="2">
      <c r="A429" s="171"/>
      <c r="B429" s="708" t="s">
        <v>376</v>
      </c>
      <c r="C429" s="376" t="s">
        <v>0</v>
      </c>
      <c r="D429" s="423"/>
      <c r="E429" s="397">
        <f t="shared" ref="E429:E431" si="363">NETWORKDAYS(G429,H429,S.DDL_DEQClosed)</f>
        <v>0</v>
      </c>
      <c r="F429" s="457">
        <f t="shared" ca="1" si="358"/>
        <v>0</v>
      </c>
      <c r="G429" s="400">
        <f t="shared" si="359"/>
        <v>0</v>
      </c>
      <c r="H429" s="400">
        <f t="shared" si="360"/>
        <v>0</v>
      </c>
      <c r="I429" s="244"/>
      <c r="J429" s="194"/>
      <c r="K429" s="49"/>
      <c r="L429" s="49"/>
      <c r="M429" s="49"/>
      <c r="N429" s="49"/>
      <c r="O429" s="49"/>
      <c r="P429" s="49"/>
      <c r="Q429" s="49"/>
      <c r="R429" s="49"/>
      <c r="S429" s="49"/>
      <c r="T429" s="49"/>
      <c r="U429" s="49"/>
      <c r="V429" s="49"/>
      <c r="W429" s="49"/>
      <c r="X429" s="49"/>
      <c r="Y429" s="49"/>
      <c r="Z429" s="49"/>
      <c r="AA429" s="49"/>
      <c r="AB429" s="49"/>
      <c r="AC429" s="49"/>
      <c r="AD429" s="49"/>
      <c r="AE429" s="49"/>
      <c r="AF429" s="49"/>
      <c r="AG429" s="49"/>
      <c r="AH429" s="49"/>
      <c r="AI429" s="49"/>
      <c r="AJ429" s="49"/>
      <c r="AK429" s="49"/>
      <c r="AL429" s="49"/>
      <c r="AM429" s="49"/>
      <c r="AN429" s="49"/>
      <c r="AO429" s="49"/>
      <c r="AP429" s="49"/>
      <c r="AQ429" s="49"/>
      <c r="AR429" s="49"/>
      <c r="AS429" s="49"/>
      <c r="AT429" s="49"/>
      <c r="AU429" s="49"/>
      <c r="AV429" s="49"/>
      <c r="AW429" s="49"/>
      <c r="AX429" s="49"/>
      <c r="AY429" s="49"/>
      <c r="AZ429" s="49"/>
      <c r="BA429" s="49"/>
      <c r="BB429" s="49"/>
      <c r="BC429" s="49"/>
      <c r="BD429" s="49"/>
      <c r="BE429" s="49"/>
      <c r="BF429" s="49"/>
      <c r="BG429" s="49"/>
      <c r="BH429" s="49"/>
      <c r="BI429" s="49"/>
      <c r="BJ429" s="49"/>
      <c r="BK429" s="49"/>
      <c r="BL429" s="49"/>
      <c r="BM429" s="49"/>
      <c r="BN429" s="49"/>
      <c r="BO429" s="49"/>
      <c r="BP429" s="49"/>
      <c r="BQ429" s="49"/>
      <c r="BR429" s="49"/>
      <c r="BS429" s="49"/>
      <c r="BT429" s="49"/>
      <c r="BU429" s="49"/>
      <c r="BV429" s="49"/>
      <c r="BW429" s="49"/>
      <c r="BX429" s="49"/>
      <c r="BY429" s="49"/>
      <c r="BZ429" s="49"/>
      <c r="CA429" s="49"/>
      <c r="CB429" s="49"/>
      <c r="CC429" s="49"/>
      <c r="CD429" s="49"/>
      <c r="CE429" s="49"/>
      <c r="CF429" s="49"/>
      <c r="CG429" s="49"/>
      <c r="CH429" s="49"/>
      <c r="CI429" s="49"/>
      <c r="CJ429" s="49"/>
      <c r="CK429" s="49"/>
      <c r="CL429" s="49"/>
      <c r="CM429" s="49"/>
      <c r="CN429" s="49"/>
      <c r="CO429" s="49"/>
      <c r="CP429" s="49"/>
      <c r="CQ429" s="49"/>
      <c r="CR429" s="49"/>
      <c r="CS429" s="49"/>
      <c r="CT429" s="49"/>
      <c r="CU429" s="49"/>
      <c r="CV429" s="49"/>
      <c r="CW429" s="49"/>
      <c r="CX429" s="49"/>
      <c r="CY429" s="49"/>
      <c r="CZ429" s="49"/>
      <c r="DA429" s="49"/>
      <c r="DB429" s="49"/>
      <c r="DC429" s="49"/>
      <c r="DD429" s="49"/>
      <c r="DE429" s="49"/>
      <c r="DF429" s="49"/>
      <c r="DG429" s="49"/>
      <c r="DH429" s="49"/>
      <c r="DI429" s="49"/>
      <c r="DJ429" s="49"/>
      <c r="DK429" s="49"/>
      <c r="DL429" s="49"/>
      <c r="DM429" s="49"/>
      <c r="DN429" s="49"/>
      <c r="DO429" s="49"/>
      <c r="DP429" s="49"/>
      <c r="DQ429"/>
      <c r="DR429"/>
      <c r="DS429"/>
      <c r="DT429"/>
      <c r="DU429"/>
      <c r="DV429"/>
      <c r="DW429"/>
      <c r="DX429"/>
      <c r="DY429"/>
      <c r="DZ429"/>
      <c r="EA429"/>
      <c r="EB429"/>
      <c r="EC429"/>
      <c r="ED429"/>
      <c r="EE429"/>
      <c r="EF429"/>
      <c r="EG429"/>
      <c r="EH429"/>
      <c r="EI429"/>
      <c r="EJ429"/>
      <c r="EK429"/>
      <c r="EL429"/>
      <c r="EM429"/>
      <c r="EN429"/>
      <c r="EO429"/>
      <c r="EP429"/>
      <c r="EQ429"/>
      <c r="ER429"/>
      <c r="ES429"/>
      <c r="ET429"/>
      <c r="EU429"/>
      <c r="EV429"/>
      <c r="EW429"/>
      <c r="EX429"/>
      <c r="EY429"/>
      <c r="EZ429"/>
      <c r="FA429"/>
      <c r="FB429"/>
      <c r="FC429"/>
      <c r="FD429"/>
      <c r="FE429"/>
      <c r="FF429"/>
      <c r="FG429"/>
      <c r="FH429"/>
      <c r="FI429"/>
      <c r="FJ429"/>
      <c r="FK429"/>
      <c r="FL429"/>
      <c r="FM429"/>
      <c r="FN429"/>
      <c r="FO429"/>
      <c r="FP429"/>
      <c r="FQ429"/>
      <c r="FR429"/>
      <c r="FS429"/>
      <c r="FT429"/>
      <c r="FU429"/>
      <c r="FV429"/>
      <c r="FW429"/>
      <c r="FX429"/>
      <c r="FY429"/>
      <c r="FZ429"/>
      <c r="GA429"/>
      <c r="GB429"/>
      <c r="GC429"/>
      <c r="GD429"/>
      <c r="GE429"/>
      <c r="GF429"/>
      <c r="GG429"/>
      <c r="GH429"/>
      <c r="GI429"/>
      <c r="GJ429"/>
      <c r="GK429"/>
      <c r="GL429"/>
      <c r="GM429"/>
      <c r="GN429"/>
      <c r="GO429"/>
      <c r="GP429"/>
      <c r="GQ429"/>
      <c r="GR429"/>
      <c r="GS429"/>
      <c r="GT429"/>
      <c r="GU429"/>
      <c r="GV429"/>
      <c r="GW429"/>
      <c r="GX429"/>
      <c r="GY429"/>
      <c r="GZ429"/>
      <c r="HA429"/>
      <c r="HB429"/>
      <c r="HC429"/>
      <c r="HD429"/>
      <c r="HE429"/>
      <c r="HF429"/>
      <c r="HG429"/>
      <c r="HH429"/>
      <c r="HI429"/>
      <c r="HJ429"/>
      <c r="HK429"/>
      <c r="HL429"/>
      <c r="HM429"/>
      <c r="HN429"/>
      <c r="HO429"/>
      <c r="HP429"/>
      <c r="HQ429"/>
      <c r="HR429"/>
      <c r="HS429"/>
      <c r="HT429"/>
      <c r="HU429"/>
      <c r="HV429"/>
      <c r="HW429"/>
      <c r="HX429"/>
      <c r="HY429"/>
      <c r="HZ429"/>
      <c r="IA429"/>
      <c r="IB429"/>
      <c r="IC429"/>
      <c r="ID429"/>
      <c r="IE429"/>
      <c r="IF429"/>
      <c r="IG429"/>
      <c r="IH429"/>
      <c r="II429"/>
      <c r="IJ429"/>
      <c r="IK429"/>
      <c r="IL429"/>
      <c r="IM429"/>
      <c r="IN429"/>
      <c r="IO429"/>
      <c r="IP429"/>
      <c r="IQ429"/>
      <c r="IR429"/>
      <c r="IS429"/>
      <c r="IT429"/>
      <c r="IU429"/>
      <c r="IV429"/>
      <c r="IW429"/>
      <c r="IX429"/>
      <c r="IY429"/>
      <c r="IZ429"/>
      <c r="JA429"/>
      <c r="JB429"/>
      <c r="JC429"/>
      <c r="JD429"/>
      <c r="JE429"/>
      <c r="JF429"/>
      <c r="JG429"/>
      <c r="JH429"/>
      <c r="JI429"/>
      <c r="JJ429"/>
      <c r="JK429"/>
      <c r="JL429"/>
      <c r="JM429"/>
      <c r="JN429"/>
      <c r="JO429"/>
      <c r="JP429"/>
      <c r="JQ429"/>
      <c r="JR429"/>
      <c r="JS429"/>
      <c r="JT429"/>
      <c r="JU429"/>
      <c r="JV429"/>
      <c r="JW429"/>
      <c r="JX429"/>
      <c r="JY429"/>
      <c r="JZ429"/>
      <c r="KA429"/>
      <c r="KB429"/>
      <c r="KC429"/>
      <c r="KD429"/>
      <c r="KE429"/>
      <c r="KF429"/>
      <c r="KG429"/>
      <c r="KH429"/>
      <c r="KI429"/>
      <c r="KJ429"/>
      <c r="KK429"/>
      <c r="KL429"/>
      <c r="KM429"/>
      <c r="KN429"/>
      <c r="KO429"/>
      <c r="KP429"/>
      <c r="KQ429"/>
      <c r="KR429"/>
      <c r="KS429"/>
      <c r="KT429"/>
      <c r="KU429"/>
      <c r="KV429"/>
      <c r="KW429"/>
      <c r="KX429"/>
      <c r="KY429"/>
      <c r="KZ429"/>
      <c r="LA429"/>
      <c r="LB429"/>
      <c r="LC429"/>
      <c r="LD429"/>
      <c r="LE429"/>
      <c r="LF429"/>
      <c r="LG429"/>
      <c r="LH429"/>
      <c r="LI429"/>
      <c r="LJ429"/>
      <c r="LK429"/>
      <c r="LL429"/>
      <c r="LM429"/>
      <c r="LN429"/>
      <c r="LO429"/>
      <c r="LP429"/>
      <c r="LQ429"/>
      <c r="LR429"/>
      <c r="LS429"/>
      <c r="LT429"/>
      <c r="LU429"/>
      <c r="LV429"/>
      <c r="LW429"/>
      <c r="LX429"/>
      <c r="LY429"/>
      <c r="LZ429"/>
      <c r="MA429"/>
      <c r="MB429"/>
      <c r="MC429"/>
      <c r="MD429"/>
      <c r="ME429"/>
      <c r="MF429"/>
      <c r="MG429"/>
      <c r="MH429"/>
      <c r="MI429"/>
      <c r="MJ429"/>
      <c r="MK429"/>
      <c r="ML429"/>
      <c r="MM429"/>
      <c r="MN429"/>
      <c r="MO429"/>
      <c r="MP429"/>
      <c r="MQ429"/>
      <c r="MR429"/>
      <c r="MS429"/>
      <c r="MT429"/>
      <c r="MU429"/>
      <c r="MV429"/>
      <c r="MW429"/>
      <c r="MX429"/>
      <c r="MY429"/>
      <c r="MZ429"/>
      <c r="NA429"/>
      <c r="NB429"/>
      <c r="NC429"/>
      <c r="ND429"/>
      <c r="NE429"/>
      <c r="NF429"/>
      <c r="NG429"/>
      <c r="NH429"/>
      <c r="NI429"/>
      <c r="NJ429"/>
      <c r="NK429"/>
      <c r="NL429"/>
      <c r="NM429"/>
      <c r="NN429"/>
      <c r="NO429"/>
      <c r="NP429"/>
      <c r="NQ429"/>
      <c r="NR429"/>
      <c r="NS429"/>
      <c r="NT429"/>
      <c r="NU429"/>
      <c r="NV429"/>
      <c r="NW429"/>
      <c r="NX429"/>
      <c r="NY429"/>
      <c r="NZ429"/>
      <c r="OA429"/>
      <c r="OB429"/>
      <c r="OC429"/>
      <c r="OD429"/>
      <c r="OE429"/>
      <c r="OF429"/>
      <c r="OG429"/>
      <c r="OH429"/>
      <c r="OI429"/>
      <c r="OJ429"/>
      <c r="OK429"/>
      <c r="OL429"/>
      <c r="OM429"/>
      <c r="ON429"/>
      <c r="OO429"/>
      <c r="OP429"/>
      <c r="OQ429"/>
      <c r="OR429"/>
      <c r="OS429"/>
      <c r="OT429"/>
      <c r="OU429"/>
      <c r="OV429"/>
      <c r="OW429"/>
      <c r="OX429"/>
      <c r="OY429"/>
      <c r="OZ429"/>
      <c r="PA429"/>
      <c r="PB429"/>
      <c r="PC429"/>
      <c r="PD429"/>
      <c r="PE429"/>
      <c r="PF429"/>
      <c r="PG429"/>
      <c r="PH429"/>
      <c r="PI429"/>
      <c r="PJ429"/>
      <c r="PK429"/>
      <c r="PL429"/>
      <c r="PM429"/>
      <c r="PN429"/>
      <c r="PO429"/>
      <c r="PP429"/>
      <c r="PQ429"/>
      <c r="PR429"/>
      <c r="PS429"/>
      <c r="PT429"/>
      <c r="PU429"/>
      <c r="PV429"/>
      <c r="PW429"/>
      <c r="PX429"/>
      <c r="PY429"/>
      <c r="PZ429"/>
      <c r="QA429"/>
      <c r="QB429"/>
      <c r="QC429"/>
      <c r="QD429"/>
      <c r="QE429"/>
      <c r="QF429"/>
      <c r="QG429"/>
      <c r="QH429"/>
      <c r="QI429"/>
      <c r="QJ429"/>
      <c r="QK429"/>
      <c r="QL429"/>
      <c r="QM429"/>
      <c r="QN429"/>
      <c r="QO429"/>
      <c r="QP429"/>
      <c r="QQ429"/>
      <c r="QR429"/>
      <c r="QS429"/>
      <c r="QT429"/>
      <c r="QU429"/>
      <c r="QV429"/>
      <c r="QW429"/>
      <c r="QX429"/>
      <c r="QY429"/>
      <c r="QZ429"/>
      <c r="RA429"/>
      <c r="RB429"/>
      <c r="RC429"/>
      <c r="RD429"/>
      <c r="RE429"/>
      <c r="RF429"/>
      <c r="RG429"/>
      <c r="RH429"/>
      <c r="RI429"/>
      <c r="RJ429"/>
      <c r="RK429"/>
      <c r="RL429"/>
      <c r="RM429"/>
      <c r="RN429"/>
      <c r="RO429"/>
      <c r="RP429"/>
      <c r="RQ429"/>
      <c r="RR429"/>
      <c r="RS429"/>
      <c r="RT429"/>
      <c r="RU429"/>
      <c r="RV429"/>
      <c r="RW429"/>
      <c r="RX429"/>
      <c r="RY429"/>
      <c r="RZ429"/>
      <c r="SA429"/>
      <c r="SB429"/>
      <c r="SC429"/>
      <c r="SD429"/>
      <c r="SE429"/>
      <c r="SF429"/>
      <c r="SG429"/>
      <c r="SH429"/>
      <c r="SI429"/>
      <c r="SJ429"/>
      <c r="SK429"/>
      <c r="SL429"/>
      <c r="SM429"/>
      <c r="SN429"/>
      <c r="SO429"/>
      <c r="SP429"/>
      <c r="SQ429"/>
      <c r="SR429"/>
      <c r="SS429"/>
      <c r="ST429"/>
      <c r="SU429"/>
      <c r="SV429"/>
      <c r="SW429"/>
      <c r="SX429"/>
      <c r="SY429"/>
      <c r="SZ429"/>
      <c r="TA429"/>
      <c r="TB429"/>
      <c r="TC429"/>
      <c r="TD429"/>
      <c r="TE429"/>
      <c r="TF429"/>
      <c r="TG429"/>
      <c r="TH429"/>
      <c r="TI429"/>
      <c r="TJ429"/>
      <c r="TK429"/>
      <c r="TL429"/>
      <c r="TM429"/>
      <c r="TN429"/>
      <c r="TO429"/>
      <c r="TP429"/>
      <c r="TQ429"/>
      <c r="TR429"/>
      <c r="TS429"/>
      <c r="TT429"/>
      <c r="TU429"/>
      <c r="TV429"/>
      <c r="TW429"/>
      <c r="TX429"/>
      <c r="TY429"/>
      <c r="TZ429"/>
      <c r="UA429"/>
      <c r="UB429"/>
      <c r="UC429"/>
      <c r="UD429"/>
      <c r="UE429"/>
      <c r="UF429"/>
      <c r="UG429"/>
      <c r="UH429"/>
      <c r="UI429"/>
      <c r="UJ429"/>
      <c r="UK429"/>
      <c r="UL429"/>
      <c r="UM429"/>
      <c r="UN429"/>
      <c r="UO429"/>
      <c r="UP429"/>
      <c r="UQ429"/>
      <c r="UR429"/>
      <c r="US429"/>
      <c r="UT429"/>
      <c r="UU429"/>
      <c r="UV429"/>
      <c r="UW429"/>
      <c r="UX429"/>
      <c r="UY429"/>
      <c r="UZ429"/>
      <c r="VA429"/>
      <c r="VB429"/>
      <c r="VC429"/>
      <c r="VD429"/>
      <c r="VE429"/>
      <c r="VF429"/>
      <c r="VG429"/>
      <c r="VH429"/>
      <c r="VI429"/>
      <c r="VJ429"/>
      <c r="VK429"/>
      <c r="VL429"/>
      <c r="VM429"/>
      <c r="VN429"/>
      <c r="VO429"/>
      <c r="VP429"/>
      <c r="VQ429"/>
      <c r="VR429"/>
      <c r="VS429"/>
      <c r="VT429"/>
      <c r="VU429"/>
      <c r="VV429"/>
      <c r="VW429"/>
      <c r="VX429"/>
      <c r="VY429"/>
      <c r="VZ429"/>
      <c r="WA429"/>
      <c r="WB429"/>
      <c r="WC429"/>
      <c r="WD429"/>
      <c r="WE429"/>
      <c r="WF429"/>
      <c r="WG429"/>
      <c r="WH429"/>
      <c r="WI429"/>
      <c r="WJ429"/>
      <c r="WK429"/>
      <c r="WL429"/>
      <c r="WM429"/>
      <c r="WN429"/>
      <c r="WO429"/>
      <c r="WP429"/>
      <c r="WQ429"/>
      <c r="WR429"/>
      <c r="WS429"/>
      <c r="WT429"/>
      <c r="WU429"/>
      <c r="WV429"/>
      <c r="WW429"/>
      <c r="WX429"/>
      <c r="WY429"/>
      <c r="WZ429"/>
      <c r="XA429"/>
      <c r="XB429"/>
      <c r="XC429"/>
      <c r="XD429"/>
      <c r="XE429"/>
      <c r="XF429"/>
      <c r="XG429"/>
      <c r="XH429"/>
      <c r="XI429"/>
      <c r="XJ429"/>
      <c r="XK429"/>
      <c r="XL429"/>
      <c r="XM429"/>
      <c r="XN429"/>
      <c r="XO429"/>
      <c r="XP429"/>
      <c r="XQ429"/>
      <c r="XR429"/>
      <c r="XS429"/>
      <c r="XT429"/>
      <c r="XU429"/>
      <c r="XV429"/>
      <c r="XW429"/>
      <c r="XX429"/>
      <c r="XY429"/>
      <c r="XZ429"/>
      <c r="YA429"/>
      <c r="YB429"/>
      <c r="YC429"/>
      <c r="YD429"/>
      <c r="YE429"/>
      <c r="YF429"/>
      <c r="YG429"/>
      <c r="YH429"/>
      <c r="YI429"/>
      <c r="YJ429"/>
      <c r="YK429"/>
      <c r="YL429"/>
      <c r="YM429"/>
      <c r="YN429"/>
      <c r="YO429"/>
      <c r="YP429"/>
      <c r="YQ429"/>
      <c r="YR429"/>
      <c r="YS429"/>
      <c r="YT429"/>
      <c r="YU429"/>
      <c r="YV429"/>
      <c r="YW429"/>
      <c r="YX429"/>
      <c r="YY429"/>
      <c r="YZ429"/>
      <c r="ZA429"/>
      <c r="ZB429"/>
      <c r="ZC429"/>
      <c r="ZD429"/>
      <c r="ZE429"/>
      <c r="ZF429"/>
      <c r="ZG429"/>
      <c r="ZH429"/>
      <c r="ZI429"/>
      <c r="ZJ429"/>
      <c r="ZK429"/>
      <c r="ZL429"/>
      <c r="ZM429"/>
      <c r="ZN429"/>
      <c r="ZO429"/>
      <c r="ZP429"/>
      <c r="ZQ429"/>
      <c r="ZR429"/>
      <c r="ZS429"/>
      <c r="ZT429"/>
      <c r="ZU429"/>
      <c r="ZV429"/>
      <c r="ZW429"/>
      <c r="ZX429"/>
      <c r="ZY429"/>
      <c r="ZZ429" s="52"/>
      <c r="AAA429" s="192"/>
      <c r="AAD429" s="90"/>
      <c r="AAE429" s="519">
        <f>IF(S.Notice.CustomReviewLoop1="N",0,IF(S.General.RuleType="T",0,1))</f>
        <v>0</v>
      </c>
      <c r="AAF429" s="90"/>
      <c r="AAG429" s="73">
        <f t="shared" si="361"/>
        <v>0</v>
      </c>
      <c r="AAH429" s="73">
        <f t="shared" si="362"/>
        <v>0</v>
      </c>
      <c r="AAI429" s="72"/>
      <c r="AAJ429" s="185"/>
      <c r="AAK429" s="56"/>
      <c r="AAL429" s="90"/>
    </row>
    <row r="430" spans="1:714" s="23" customFormat="1" ht="15" hidden="1" customHeight="1" outlineLevel="2">
      <c r="A430" s="171"/>
      <c r="B430" s="708" t="s">
        <v>376</v>
      </c>
      <c r="C430" s="376" t="s">
        <v>0</v>
      </c>
      <c r="D430" s="423"/>
      <c r="E430" s="397">
        <f t="shared" si="363"/>
        <v>0</v>
      </c>
      <c r="F430" s="457">
        <f t="shared" ca="1" si="358"/>
        <v>0</v>
      </c>
      <c r="G430" s="400">
        <f t="shared" si="359"/>
        <v>0</v>
      </c>
      <c r="H430" s="400">
        <f t="shared" si="360"/>
        <v>0</v>
      </c>
      <c r="I430" s="244"/>
      <c r="J430" s="194"/>
      <c r="K430" s="49"/>
      <c r="L430" s="49"/>
      <c r="M430" s="49"/>
      <c r="N430" s="49"/>
      <c r="O430" s="49"/>
      <c r="P430" s="49"/>
      <c r="Q430" s="49"/>
      <c r="R430" s="49"/>
      <c r="S430" s="49"/>
      <c r="T430" s="49"/>
      <c r="U430" s="49"/>
      <c r="V430" s="49"/>
      <c r="W430" s="49"/>
      <c r="X430" s="49"/>
      <c r="Y430" s="49"/>
      <c r="Z430" s="49"/>
      <c r="AA430" s="49"/>
      <c r="AB430" s="49"/>
      <c r="AC430" s="49"/>
      <c r="AD430" s="49"/>
      <c r="AE430" s="49"/>
      <c r="AF430" s="49"/>
      <c r="AG430" s="49"/>
      <c r="AH430" s="49"/>
      <c r="AI430" s="49"/>
      <c r="AJ430" s="49"/>
      <c r="AK430" s="49"/>
      <c r="AL430" s="49"/>
      <c r="AM430" s="49"/>
      <c r="AN430" s="49"/>
      <c r="AO430" s="49"/>
      <c r="AP430" s="49"/>
      <c r="AQ430" s="49"/>
      <c r="AR430" s="49"/>
      <c r="AS430" s="49"/>
      <c r="AT430" s="49"/>
      <c r="AU430" s="49"/>
      <c r="AV430" s="49"/>
      <c r="AW430" s="49"/>
      <c r="AX430" s="49"/>
      <c r="AY430" s="49"/>
      <c r="AZ430" s="49"/>
      <c r="BA430" s="49"/>
      <c r="BB430" s="49"/>
      <c r="BC430" s="49"/>
      <c r="BD430" s="49"/>
      <c r="BE430" s="49"/>
      <c r="BF430" s="49"/>
      <c r="BG430" s="49"/>
      <c r="BH430" s="49"/>
      <c r="BI430" s="49"/>
      <c r="BJ430" s="49"/>
      <c r="BK430" s="49"/>
      <c r="BL430" s="49"/>
      <c r="BM430" s="49"/>
      <c r="BN430" s="49"/>
      <c r="BO430" s="49"/>
      <c r="BP430" s="49"/>
      <c r="BQ430" s="49"/>
      <c r="BR430" s="49"/>
      <c r="BS430" s="49"/>
      <c r="BT430" s="49"/>
      <c r="BU430" s="49"/>
      <c r="BV430" s="49"/>
      <c r="BW430" s="49"/>
      <c r="BX430" s="49"/>
      <c r="BY430" s="49"/>
      <c r="BZ430" s="49"/>
      <c r="CA430" s="49"/>
      <c r="CB430" s="49"/>
      <c r="CC430" s="49"/>
      <c r="CD430" s="49"/>
      <c r="CE430" s="49"/>
      <c r="CF430" s="49"/>
      <c r="CG430" s="49"/>
      <c r="CH430" s="49"/>
      <c r="CI430" s="49"/>
      <c r="CJ430" s="49"/>
      <c r="CK430" s="49"/>
      <c r="CL430" s="49"/>
      <c r="CM430" s="49"/>
      <c r="CN430" s="49"/>
      <c r="CO430" s="49"/>
      <c r="CP430" s="49"/>
      <c r="CQ430" s="49"/>
      <c r="CR430" s="49"/>
      <c r="CS430" s="49"/>
      <c r="CT430" s="49"/>
      <c r="CU430" s="49"/>
      <c r="CV430" s="49"/>
      <c r="CW430" s="49"/>
      <c r="CX430" s="49"/>
      <c r="CY430" s="49"/>
      <c r="CZ430" s="49"/>
      <c r="DA430" s="49"/>
      <c r="DB430" s="49"/>
      <c r="DC430" s="49"/>
      <c r="DD430" s="49"/>
      <c r="DE430" s="49"/>
      <c r="DF430" s="49"/>
      <c r="DG430" s="49"/>
      <c r="DH430" s="49"/>
      <c r="DI430" s="49"/>
      <c r="DJ430" s="49"/>
      <c r="DK430" s="49"/>
      <c r="DL430" s="49"/>
      <c r="DM430" s="49"/>
      <c r="DN430" s="49"/>
      <c r="DO430" s="49"/>
      <c r="DP430" s="49"/>
      <c r="DQ430"/>
      <c r="DR430"/>
      <c r="DS430"/>
      <c r="DT430"/>
      <c r="DU430"/>
      <c r="DV430"/>
      <c r="DW430"/>
      <c r="DX430"/>
      <c r="DY430"/>
      <c r="DZ430"/>
      <c r="EA430"/>
      <c r="EB430"/>
      <c r="EC430"/>
      <c r="ED430"/>
      <c r="EE430"/>
      <c r="EF430"/>
      <c r="EG430"/>
      <c r="EH430"/>
      <c r="EI430"/>
      <c r="EJ430"/>
      <c r="EK430"/>
      <c r="EL430"/>
      <c r="EM430"/>
      <c r="EN430"/>
      <c r="EO430"/>
      <c r="EP430"/>
      <c r="EQ430"/>
      <c r="ER430"/>
      <c r="ES430"/>
      <c r="ET430"/>
      <c r="EU430"/>
      <c r="EV430"/>
      <c r="EW430"/>
      <c r="EX430"/>
      <c r="EY430"/>
      <c r="EZ430"/>
      <c r="FA430"/>
      <c r="FB430"/>
      <c r="FC430"/>
      <c r="FD430"/>
      <c r="FE430"/>
      <c r="FF430"/>
      <c r="FG430"/>
      <c r="FH430"/>
      <c r="FI430"/>
      <c r="FJ430"/>
      <c r="FK430"/>
      <c r="FL430"/>
      <c r="FM430"/>
      <c r="FN430"/>
      <c r="FO430"/>
      <c r="FP430"/>
      <c r="FQ430"/>
      <c r="FR430"/>
      <c r="FS430"/>
      <c r="FT430"/>
      <c r="FU430"/>
      <c r="FV430"/>
      <c r="FW430"/>
      <c r="FX430"/>
      <c r="FY430"/>
      <c r="FZ430"/>
      <c r="GA430"/>
      <c r="GB430"/>
      <c r="GC430"/>
      <c r="GD430"/>
      <c r="GE430"/>
      <c r="GF430"/>
      <c r="GG430"/>
      <c r="GH430"/>
      <c r="GI430"/>
      <c r="GJ430"/>
      <c r="GK430"/>
      <c r="GL430"/>
      <c r="GM430"/>
      <c r="GN430"/>
      <c r="GO430"/>
      <c r="GP430"/>
      <c r="GQ430"/>
      <c r="GR430"/>
      <c r="GS430"/>
      <c r="GT430"/>
      <c r="GU430"/>
      <c r="GV430"/>
      <c r="GW430"/>
      <c r="GX430"/>
      <c r="GY430"/>
      <c r="GZ430"/>
      <c r="HA430"/>
      <c r="HB430"/>
      <c r="HC430"/>
      <c r="HD430"/>
      <c r="HE430"/>
      <c r="HF430"/>
      <c r="HG430"/>
      <c r="HH430"/>
      <c r="HI430"/>
      <c r="HJ430"/>
      <c r="HK430"/>
      <c r="HL430"/>
      <c r="HM430"/>
      <c r="HN430"/>
      <c r="HO430"/>
      <c r="HP430"/>
      <c r="HQ430"/>
      <c r="HR430"/>
      <c r="HS430"/>
      <c r="HT430"/>
      <c r="HU430"/>
      <c r="HV430"/>
      <c r="HW430"/>
      <c r="HX430"/>
      <c r="HY430"/>
      <c r="HZ430"/>
      <c r="IA430"/>
      <c r="IB430"/>
      <c r="IC430"/>
      <c r="ID430"/>
      <c r="IE430"/>
      <c r="IF430"/>
      <c r="IG430"/>
      <c r="IH430"/>
      <c r="II430"/>
      <c r="IJ430"/>
      <c r="IK430"/>
      <c r="IL430"/>
      <c r="IM430"/>
      <c r="IN430"/>
      <c r="IO430"/>
      <c r="IP430"/>
      <c r="IQ430"/>
      <c r="IR430"/>
      <c r="IS430"/>
      <c r="IT430"/>
      <c r="IU430"/>
      <c r="IV430"/>
      <c r="IW430"/>
      <c r="IX430"/>
      <c r="IY430"/>
      <c r="IZ430"/>
      <c r="JA430"/>
      <c r="JB430"/>
      <c r="JC430"/>
      <c r="JD430"/>
      <c r="JE430"/>
      <c r="JF430"/>
      <c r="JG430"/>
      <c r="JH430"/>
      <c r="JI430"/>
      <c r="JJ430"/>
      <c r="JK430"/>
      <c r="JL430"/>
      <c r="JM430"/>
      <c r="JN430"/>
      <c r="JO430"/>
      <c r="JP430"/>
      <c r="JQ430"/>
      <c r="JR430"/>
      <c r="JS430"/>
      <c r="JT430"/>
      <c r="JU430"/>
      <c r="JV430"/>
      <c r="JW430"/>
      <c r="JX430"/>
      <c r="JY430"/>
      <c r="JZ430"/>
      <c r="KA430"/>
      <c r="KB430"/>
      <c r="KC430"/>
      <c r="KD430"/>
      <c r="KE430"/>
      <c r="KF430"/>
      <c r="KG430"/>
      <c r="KH430"/>
      <c r="KI430"/>
      <c r="KJ430"/>
      <c r="KK430"/>
      <c r="KL430"/>
      <c r="KM430"/>
      <c r="KN430"/>
      <c r="KO430"/>
      <c r="KP430"/>
      <c r="KQ430"/>
      <c r="KR430"/>
      <c r="KS430"/>
      <c r="KT430"/>
      <c r="KU430"/>
      <c r="KV430"/>
      <c r="KW430"/>
      <c r="KX430"/>
      <c r="KY430"/>
      <c r="KZ430"/>
      <c r="LA430"/>
      <c r="LB430"/>
      <c r="LC430"/>
      <c r="LD430"/>
      <c r="LE430"/>
      <c r="LF430"/>
      <c r="LG430"/>
      <c r="LH430"/>
      <c r="LI430"/>
      <c r="LJ430"/>
      <c r="LK430"/>
      <c r="LL430"/>
      <c r="LM430"/>
      <c r="LN430"/>
      <c r="LO430"/>
      <c r="LP430"/>
      <c r="LQ430"/>
      <c r="LR430"/>
      <c r="LS430"/>
      <c r="LT430"/>
      <c r="LU430"/>
      <c r="LV430"/>
      <c r="LW430"/>
      <c r="LX430"/>
      <c r="LY430"/>
      <c r="LZ430"/>
      <c r="MA430"/>
      <c r="MB430"/>
      <c r="MC430"/>
      <c r="MD430"/>
      <c r="ME430"/>
      <c r="MF430"/>
      <c r="MG430"/>
      <c r="MH430"/>
      <c r="MI430"/>
      <c r="MJ430"/>
      <c r="MK430"/>
      <c r="ML430"/>
      <c r="MM430"/>
      <c r="MN430"/>
      <c r="MO430"/>
      <c r="MP430"/>
      <c r="MQ430"/>
      <c r="MR430"/>
      <c r="MS430"/>
      <c r="MT430"/>
      <c r="MU430"/>
      <c r="MV430"/>
      <c r="MW430"/>
      <c r="MX430"/>
      <c r="MY430"/>
      <c r="MZ430"/>
      <c r="NA430"/>
      <c r="NB430"/>
      <c r="NC430"/>
      <c r="ND430"/>
      <c r="NE430"/>
      <c r="NF430"/>
      <c r="NG430"/>
      <c r="NH430"/>
      <c r="NI430"/>
      <c r="NJ430"/>
      <c r="NK430"/>
      <c r="NL430"/>
      <c r="NM430"/>
      <c r="NN430"/>
      <c r="NO430"/>
      <c r="NP430"/>
      <c r="NQ430"/>
      <c r="NR430"/>
      <c r="NS430"/>
      <c r="NT430"/>
      <c r="NU430"/>
      <c r="NV430"/>
      <c r="NW430"/>
      <c r="NX430"/>
      <c r="NY430"/>
      <c r="NZ430"/>
      <c r="OA430"/>
      <c r="OB430"/>
      <c r="OC430"/>
      <c r="OD430"/>
      <c r="OE430"/>
      <c r="OF430"/>
      <c r="OG430"/>
      <c r="OH430"/>
      <c r="OI430"/>
      <c r="OJ430"/>
      <c r="OK430"/>
      <c r="OL430"/>
      <c r="OM430"/>
      <c r="ON430"/>
      <c r="OO430"/>
      <c r="OP430"/>
      <c r="OQ430"/>
      <c r="OR430"/>
      <c r="OS430"/>
      <c r="OT430"/>
      <c r="OU430"/>
      <c r="OV430"/>
      <c r="OW430"/>
      <c r="OX430"/>
      <c r="OY430"/>
      <c r="OZ430"/>
      <c r="PA430"/>
      <c r="PB430"/>
      <c r="PC430"/>
      <c r="PD430"/>
      <c r="PE430"/>
      <c r="PF430"/>
      <c r="PG430"/>
      <c r="PH430"/>
      <c r="PI430"/>
      <c r="PJ430"/>
      <c r="PK430"/>
      <c r="PL430"/>
      <c r="PM430"/>
      <c r="PN430"/>
      <c r="PO430"/>
      <c r="PP430"/>
      <c r="PQ430"/>
      <c r="PR430"/>
      <c r="PS430"/>
      <c r="PT430"/>
      <c r="PU430"/>
      <c r="PV430"/>
      <c r="PW430"/>
      <c r="PX430"/>
      <c r="PY430"/>
      <c r="PZ430"/>
      <c r="QA430"/>
      <c r="QB430"/>
      <c r="QC430"/>
      <c r="QD430"/>
      <c r="QE430"/>
      <c r="QF430"/>
      <c r="QG430"/>
      <c r="QH430"/>
      <c r="QI430"/>
      <c r="QJ430"/>
      <c r="QK430"/>
      <c r="QL430"/>
      <c r="QM430"/>
      <c r="QN430"/>
      <c r="QO430"/>
      <c r="QP430"/>
      <c r="QQ430"/>
      <c r="QR430"/>
      <c r="QS430"/>
      <c r="QT430"/>
      <c r="QU430"/>
      <c r="QV430"/>
      <c r="QW430"/>
      <c r="QX430"/>
      <c r="QY430"/>
      <c r="QZ430"/>
      <c r="RA430"/>
      <c r="RB430"/>
      <c r="RC430"/>
      <c r="RD430"/>
      <c r="RE430"/>
      <c r="RF430"/>
      <c r="RG430"/>
      <c r="RH430"/>
      <c r="RI430"/>
      <c r="RJ430"/>
      <c r="RK430"/>
      <c r="RL430"/>
      <c r="RM430"/>
      <c r="RN430"/>
      <c r="RO430"/>
      <c r="RP430"/>
      <c r="RQ430"/>
      <c r="RR430"/>
      <c r="RS430"/>
      <c r="RT430"/>
      <c r="RU430"/>
      <c r="RV430"/>
      <c r="RW430"/>
      <c r="RX430"/>
      <c r="RY430"/>
      <c r="RZ430"/>
      <c r="SA430"/>
      <c r="SB430"/>
      <c r="SC430"/>
      <c r="SD430"/>
      <c r="SE430"/>
      <c r="SF430"/>
      <c r="SG430"/>
      <c r="SH430"/>
      <c r="SI430"/>
      <c r="SJ430"/>
      <c r="SK430"/>
      <c r="SL430"/>
      <c r="SM430"/>
      <c r="SN430"/>
      <c r="SO430"/>
      <c r="SP430"/>
      <c r="SQ430"/>
      <c r="SR430"/>
      <c r="SS430"/>
      <c r="ST430"/>
      <c r="SU430"/>
      <c r="SV430"/>
      <c r="SW430"/>
      <c r="SX430"/>
      <c r="SY430"/>
      <c r="SZ430"/>
      <c r="TA430"/>
      <c r="TB430"/>
      <c r="TC430"/>
      <c r="TD430"/>
      <c r="TE430"/>
      <c r="TF430"/>
      <c r="TG430"/>
      <c r="TH430"/>
      <c r="TI430"/>
      <c r="TJ430"/>
      <c r="TK430"/>
      <c r="TL430"/>
      <c r="TM430"/>
      <c r="TN430"/>
      <c r="TO430"/>
      <c r="TP430"/>
      <c r="TQ430"/>
      <c r="TR430"/>
      <c r="TS430"/>
      <c r="TT430"/>
      <c r="TU430"/>
      <c r="TV430"/>
      <c r="TW430"/>
      <c r="TX430"/>
      <c r="TY430"/>
      <c r="TZ430"/>
      <c r="UA430"/>
      <c r="UB430"/>
      <c r="UC430"/>
      <c r="UD430"/>
      <c r="UE430"/>
      <c r="UF430"/>
      <c r="UG430"/>
      <c r="UH430"/>
      <c r="UI430"/>
      <c r="UJ430"/>
      <c r="UK430"/>
      <c r="UL430"/>
      <c r="UM430"/>
      <c r="UN430"/>
      <c r="UO430"/>
      <c r="UP430"/>
      <c r="UQ430"/>
      <c r="UR430"/>
      <c r="US430"/>
      <c r="UT430"/>
      <c r="UU430"/>
      <c r="UV430"/>
      <c r="UW430"/>
      <c r="UX430"/>
      <c r="UY430"/>
      <c r="UZ430"/>
      <c r="VA430"/>
      <c r="VB430"/>
      <c r="VC430"/>
      <c r="VD430"/>
      <c r="VE430"/>
      <c r="VF430"/>
      <c r="VG430"/>
      <c r="VH430"/>
      <c r="VI430"/>
      <c r="VJ430"/>
      <c r="VK430"/>
      <c r="VL430"/>
      <c r="VM430"/>
      <c r="VN430"/>
      <c r="VO430"/>
      <c r="VP430"/>
      <c r="VQ430"/>
      <c r="VR430"/>
      <c r="VS430"/>
      <c r="VT430"/>
      <c r="VU430"/>
      <c r="VV430"/>
      <c r="VW430"/>
      <c r="VX430"/>
      <c r="VY430"/>
      <c r="VZ430"/>
      <c r="WA430"/>
      <c r="WB430"/>
      <c r="WC430"/>
      <c r="WD430"/>
      <c r="WE430"/>
      <c r="WF430"/>
      <c r="WG430"/>
      <c r="WH430"/>
      <c r="WI430"/>
      <c r="WJ430"/>
      <c r="WK430"/>
      <c r="WL430"/>
      <c r="WM430"/>
      <c r="WN430"/>
      <c r="WO430"/>
      <c r="WP430"/>
      <c r="WQ430"/>
      <c r="WR430"/>
      <c r="WS430"/>
      <c r="WT430"/>
      <c r="WU430"/>
      <c r="WV430"/>
      <c r="WW430"/>
      <c r="WX430"/>
      <c r="WY430"/>
      <c r="WZ430"/>
      <c r="XA430"/>
      <c r="XB430"/>
      <c r="XC430"/>
      <c r="XD430"/>
      <c r="XE430"/>
      <c r="XF430"/>
      <c r="XG430"/>
      <c r="XH430"/>
      <c r="XI430"/>
      <c r="XJ430"/>
      <c r="XK430"/>
      <c r="XL430"/>
      <c r="XM430"/>
      <c r="XN430"/>
      <c r="XO430"/>
      <c r="XP430"/>
      <c r="XQ430"/>
      <c r="XR430"/>
      <c r="XS430"/>
      <c r="XT430"/>
      <c r="XU430"/>
      <c r="XV430"/>
      <c r="XW430"/>
      <c r="XX430"/>
      <c r="XY430"/>
      <c r="XZ430"/>
      <c r="YA430"/>
      <c r="YB430"/>
      <c r="YC430"/>
      <c r="YD430"/>
      <c r="YE430"/>
      <c r="YF430"/>
      <c r="YG430"/>
      <c r="YH430"/>
      <c r="YI430"/>
      <c r="YJ430"/>
      <c r="YK430"/>
      <c r="YL430"/>
      <c r="YM430"/>
      <c r="YN430"/>
      <c r="YO430"/>
      <c r="YP430"/>
      <c r="YQ430"/>
      <c r="YR430"/>
      <c r="YS430"/>
      <c r="YT430"/>
      <c r="YU430"/>
      <c r="YV430"/>
      <c r="YW430"/>
      <c r="YX430"/>
      <c r="YY430"/>
      <c r="YZ430"/>
      <c r="ZA430"/>
      <c r="ZB430"/>
      <c r="ZC430"/>
      <c r="ZD430"/>
      <c r="ZE430"/>
      <c r="ZF430"/>
      <c r="ZG430"/>
      <c r="ZH430"/>
      <c r="ZI430"/>
      <c r="ZJ430"/>
      <c r="ZK430"/>
      <c r="ZL430"/>
      <c r="ZM430"/>
      <c r="ZN430"/>
      <c r="ZO430"/>
      <c r="ZP430"/>
      <c r="ZQ430"/>
      <c r="ZR430"/>
      <c r="ZS430"/>
      <c r="ZT430"/>
      <c r="ZU430"/>
      <c r="ZV430"/>
      <c r="ZW430"/>
      <c r="ZX430"/>
      <c r="ZY430"/>
      <c r="ZZ430" s="52"/>
      <c r="AAA430" s="192"/>
      <c r="AAD430" s="90"/>
      <c r="AAE430" s="519">
        <f>IF(S.Notice.CustomReviewLoop1="N",0,IF(S.General.RuleType="T",0,1))</f>
        <v>0</v>
      </c>
      <c r="AAF430" s="90"/>
      <c r="AAG430" s="73">
        <f t="shared" si="361"/>
        <v>0</v>
      </c>
      <c r="AAH430" s="73">
        <f t="shared" si="362"/>
        <v>0</v>
      </c>
      <c r="AAI430" s="72"/>
      <c r="AAJ430" s="185"/>
      <c r="AAK430" s="56"/>
      <c r="AAL430" s="90"/>
    </row>
    <row r="431" spans="1:714" s="23" customFormat="1" ht="15" hidden="1" customHeight="1" outlineLevel="2" thickBot="1">
      <c r="A431" s="171"/>
      <c r="B431" s="708" t="s">
        <v>376</v>
      </c>
      <c r="C431" s="376" t="s">
        <v>0</v>
      </c>
      <c r="D431" s="423"/>
      <c r="E431" s="397">
        <f t="shared" si="363"/>
        <v>0</v>
      </c>
      <c r="F431" s="457">
        <f t="shared" ca="1" si="358"/>
        <v>0</v>
      </c>
      <c r="G431" s="400">
        <f t="shared" si="359"/>
        <v>0</v>
      </c>
      <c r="H431" s="400">
        <f t="shared" si="360"/>
        <v>0</v>
      </c>
      <c r="I431" s="244"/>
      <c r="J431" s="194"/>
      <c r="K431" s="49"/>
      <c r="L431" s="49"/>
      <c r="M431" s="49"/>
      <c r="N431" s="49"/>
      <c r="O431" s="49"/>
      <c r="P431" s="49"/>
      <c r="Q431" s="49"/>
      <c r="R431" s="49"/>
      <c r="S431" s="49"/>
      <c r="T431" s="49"/>
      <c r="U431" s="49"/>
      <c r="V431" s="49"/>
      <c r="W431" s="49"/>
      <c r="X431" s="49"/>
      <c r="Y431" s="49"/>
      <c r="Z431" s="49"/>
      <c r="AA431" s="49"/>
      <c r="AB431" s="49"/>
      <c r="AC431" s="49"/>
      <c r="AD431" s="49"/>
      <c r="AE431" s="49"/>
      <c r="AF431" s="49"/>
      <c r="AG431" s="49"/>
      <c r="AH431" s="49"/>
      <c r="AI431" s="49"/>
      <c r="AJ431" s="49"/>
      <c r="AK431" s="49"/>
      <c r="AL431" s="49"/>
      <c r="AM431" s="49"/>
      <c r="AN431" s="49"/>
      <c r="AO431" s="49"/>
      <c r="AP431" s="49"/>
      <c r="AQ431" s="49"/>
      <c r="AR431" s="49"/>
      <c r="AS431" s="49"/>
      <c r="AT431" s="49"/>
      <c r="AU431" s="49"/>
      <c r="AV431" s="49"/>
      <c r="AW431" s="49"/>
      <c r="AX431" s="49"/>
      <c r="AY431" s="49"/>
      <c r="AZ431" s="49"/>
      <c r="BA431" s="49"/>
      <c r="BB431" s="49"/>
      <c r="BC431" s="49"/>
      <c r="BD431" s="49"/>
      <c r="BE431" s="49"/>
      <c r="BF431" s="49"/>
      <c r="BG431" s="49"/>
      <c r="BH431" s="49"/>
      <c r="BI431" s="49"/>
      <c r="BJ431" s="49"/>
      <c r="BK431" s="49"/>
      <c r="BL431" s="49"/>
      <c r="BM431" s="49"/>
      <c r="BN431" s="49"/>
      <c r="BO431" s="49"/>
      <c r="BP431" s="49"/>
      <c r="BQ431" s="49"/>
      <c r="BR431" s="49"/>
      <c r="BS431" s="49"/>
      <c r="BT431" s="49"/>
      <c r="BU431" s="49"/>
      <c r="BV431" s="49"/>
      <c r="BW431" s="49"/>
      <c r="BX431" s="49"/>
      <c r="BY431" s="49"/>
      <c r="BZ431" s="49"/>
      <c r="CA431" s="49"/>
      <c r="CB431" s="49"/>
      <c r="CC431" s="49"/>
      <c r="CD431" s="49"/>
      <c r="CE431" s="49"/>
      <c r="CF431" s="49"/>
      <c r="CG431" s="49"/>
      <c r="CH431" s="49"/>
      <c r="CI431" s="49"/>
      <c r="CJ431" s="49"/>
      <c r="CK431" s="49"/>
      <c r="CL431" s="49"/>
      <c r="CM431" s="49"/>
      <c r="CN431" s="49"/>
      <c r="CO431" s="49"/>
      <c r="CP431" s="49"/>
      <c r="CQ431" s="49"/>
      <c r="CR431" s="49"/>
      <c r="CS431" s="49"/>
      <c r="CT431" s="49"/>
      <c r="CU431" s="49"/>
      <c r="CV431" s="49"/>
      <c r="CW431" s="49"/>
      <c r="CX431" s="49"/>
      <c r="CY431" s="49"/>
      <c r="CZ431" s="49"/>
      <c r="DA431" s="49"/>
      <c r="DB431" s="49"/>
      <c r="DC431" s="49"/>
      <c r="DD431" s="49"/>
      <c r="DE431" s="49"/>
      <c r="DF431" s="49"/>
      <c r="DG431" s="49"/>
      <c r="DH431" s="49"/>
      <c r="DI431" s="49"/>
      <c r="DJ431" s="49"/>
      <c r="DK431" s="49"/>
      <c r="DL431" s="49"/>
      <c r="DM431" s="49"/>
      <c r="DN431" s="49"/>
      <c r="DO431" s="49"/>
      <c r="DP431" s="49"/>
      <c r="DQ431"/>
      <c r="DR431"/>
      <c r="DS431"/>
      <c r="DT431"/>
      <c r="DU431"/>
      <c r="DV431"/>
      <c r="DW431"/>
      <c r="DX431"/>
      <c r="DY431"/>
      <c r="DZ431"/>
      <c r="EA431"/>
      <c r="EB431"/>
      <c r="EC431"/>
      <c r="ED431"/>
      <c r="EE431"/>
      <c r="EF431"/>
      <c r="EG431"/>
      <c r="EH431"/>
      <c r="EI431"/>
      <c r="EJ431"/>
      <c r="EK431"/>
      <c r="EL431"/>
      <c r="EM431"/>
      <c r="EN431"/>
      <c r="EO431"/>
      <c r="EP431"/>
      <c r="EQ431"/>
      <c r="ER431"/>
      <c r="ES431"/>
      <c r="ET431"/>
      <c r="EU431"/>
      <c r="EV431"/>
      <c r="EW431"/>
      <c r="EX431"/>
      <c r="EY431"/>
      <c r="EZ431"/>
      <c r="FA431"/>
      <c r="FB431"/>
      <c r="FC431"/>
      <c r="FD431"/>
      <c r="FE431"/>
      <c r="FF431"/>
      <c r="FG431"/>
      <c r="FH431"/>
      <c r="FI431"/>
      <c r="FJ431"/>
      <c r="FK431"/>
      <c r="FL431"/>
      <c r="FM431"/>
      <c r="FN431"/>
      <c r="FO431"/>
      <c r="FP431"/>
      <c r="FQ431"/>
      <c r="FR431"/>
      <c r="FS431"/>
      <c r="FT431"/>
      <c r="FU431"/>
      <c r="FV431"/>
      <c r="FW431"/>
      <c r="FX431"/>
      <c r="FY431"/>
      <c r="FZ431"/>
      <c r="GA431"/>
      <c r="GB431"/>
      <c r="GC431"/>
      <c r="GD431"/>
      <c r="GE431"/>
      <c r="GF431"/>
      <c r="GG431"/>
      <c r="GH431"/>
      <c r="GI431"/>
      <c r="GJ431"/>
      <c r="GK431"/>
      <c r="GL431"/>
      <c r="GM431"/>
      <c r="GN431"/>
      <c r="GO431"/>
      <c r="GP431"/>
      <c r="GQ431"/>
      <c r="GR431"/>
      <c r="GS431"/>
      <c r="GT431"/>
      <c r="GU431"/>
      <c r="GV431"/>
      <c r="GW431"/>
      <c r="GX431"/>
      <c r="GY431"/>
      <c r="GZ431"/>
      <c r="HA431"/>
      <c r="HB431"/>
      <c r="HC431"/>
      <c r="HD431"/>
      <c r="HE431"/>
      <c r="HF431"/>
      <c r="HG431"/>
      <c r="HH431"/>
      <c r="HI431"/>
      <c r="HJ431"/>
      <c r="HK431"/>
      <c r="HL431"/>
      <c r="HM431"/>
      <c r="HN431"/>
      <c r="HO431"/>
      <c r="HP431"/>
      <c r="HQ431"/>
      <c r="HR431"/>
      <c r="HS431"/>
      <c r="HT431"/>
      <c r="HU431"/>
      <c r="HV431"/>
      <c r="HW431"/>
      <c r="HX431"/>
      <c r="HY431"/>
      <c r="HZ431"/>
      <c r="IA431"/>
      <c r="IB431"/>
      <c r="IC431"/>
      <c r="ID431"/>
      <c r="IE431"/>
      <c r="IF431"/>
      <c r="IG431"/>
      <c r="IH431"/>
      <c r="II431"/>
      <c r="IJ431"/>
      <c r="IK431"/>
      <c r="IL431"/>
      <c r="IM431"/>
      <c r="IN431"/>
      <c r="IO431"/>
      <c r="IP431"/>
      <c r="IQ431"/>
      <c r="IR431"/>
      <c r="IS431"/>
      <c r="IT431"/>
      <c r="IU431"/>
      <c r="IV431"/>
      <c r="IW431"/>
      <c r="IX431"/>
      <c r="IY431"/>
      <c r="IZ431"/>
      <c r="JA431"/>
      <c r="JB431"/>
      <c r="JC431"/>
      <c r="JD431"/>
      <c r="JE431"/>
      <c r="JF431"/>
      <c r="JG431"/>
      <c r="JH431"/>
      <c r="JI431"/>
      <c r="JJ431"/>
      <c r="JK431"/>
      <c r="JL431"/>
      <c r="JM431"/>
      <c r="JN431"/>
      <c r="JO431"/>
      <c r="JP431"/>
      <c r="JQ431"/>
      <c r="JR431"/>
      <c r="JS431"/>
      <c r="JT431"/>
      <c r="JU431"/>
      <c r="JV431"/>
      <c r="JW431"/>
      <c r="JX431"/>
      <c r="JY431"/>
      <c r="JZ431"/>
      <c r="KA431"/>
      <c r="KB431"/>
      <c r="KC431"/>
      <c r="KD431"/>
      <c r="KE431"/>
      <c r="KF431"/>
      <c r="KG431"/>
      <c r="KH431"/>
      <c r="KI431"/>
      <c r="KJ431"/>
      <c r="KK431"/>
      <c r="KL431"/>
      <c r="KM431"/>
      <c r="KN431"/>
      <c r="KO431"/>
      <c r="KP431"/>
      <c r="KQ431"/>
      <c r="KR431"/>
      <c r="KS431"/>
      <c r="KT431"/>
      <c r="KU431"/>
      <c r="KV431"/>
      <c r="KW431"/>
      <c r="KX431"/>
      <c r="KY431"/>
      <c r="KZ431"/>
      <c r="LA431"/>
      <c r="LB431"/>
      <c r="LC431"/>
      <c r="LD431"/>
      <c r="LE431"/>
      <c r="LF431"/>
      <c r="LG431"/>
      <c r="LH431"/>
      <c r="LI431"/>
      <c r="LJ431"/>
      <c r="LK431"/>
      <c r="LL431"/>
      <c r="LM431"/>
      <c r="LN431"/>
      <c r="LO431"/>
      <c r="LP431"/>
      <c r="LQ431"/>
      <c r="LR431"/>
      <c r="LS431"/>
      <c r="LT431"/>
      <c r="LU431"/>
      <c r="LV431"/>
      <c r="LW431"/>
      <c r="LX431"/>
      <c r="LY431"/>
      <c r="LZ431"/>
      <c r="MA431"/>
      <c r="MB431"/>
      <c r="MC431"/>
      <c r="MD431"/>
      <c r="ME431"/>
      <c r="MF431"/>
      <c r="MG431"/>
      <c r="MH431"/>
      <c r="MI431"/>
      <c r="MJ431"/>
      <c r="MK431"/>
      <c r="ML431"/>
      <c r="MM431"/>
      <c r="MN431"/>
      <c r="MO431"/>
      <c r="MP431"/>
      <c r="MQ431"/>
      <c r="MR431"/>
      <c r="MS431"/>
      <c r="MT431"/>
      <c r="MU431"/>
      <c r="MV431"/>
      <c r="MW431"/>
      <c r="MX431"/>
      <c r="MY431"/>
      <c r="MZ431"/>
      <c r="NA431"/>
      <c r="NB431"/>
      <c r="NC431"/>
      <c r="ND431"/>
      <c r="NE431"/>
      <c r="NF431"/>
      <c r="NG431"/>
      <c r="NH431"/>
      <c r="NI431"/>
      <c r="NJ431"/>
      <c r="NK431"/>
      <c r="NL431"/>
      <c r="NM431"/>
      <c r="NN431"/>
      <c r="NO431"/>
      <c r="NP431"/>
      <c r="NQ431"/>
      <c r="NR431"/>
      <c r="NS431"/>
      <c r="NT431"/>
      <c r="NU431"/>
      <c r="NV431"/>
      <c r="NW431"/>
      <c r="NX431"/>
      <c r="NY431"/>
      <c r="NZ431"/>
      <c r="OA431"/>
      <c r="OB431"/>
      <c r="OC431"/>
      <c r="OD431"/>
      <c r="OE431"/>
      <c r="OF431"/>
      <c r="OG431"/>
      <c r="OH431"/>
      <c r="OI431"/>
      <c r="OJ431"/>
      <c r="OK431"/>
      <c r="OL431"/>
      <c r="OM431"/>
      <c r="ON431"/>
      <c r="OO431"/>
      <c r="OP431"/>
      <c r="OQ431"/>
      <c r="OR431"/>
      <c r="OS431"/>
      <c r="OT431"/>
      <c r="OU431"/>
      <c r="OV431"/>
      <c r="OW431"/>
      <c r="OX431"/>
      <c r="OY431"/>
      <c r="OZ431"/>
      <c r="PA431"/>
      <c r="PB431"/>
      <c r="PC431"/>
      <c r="PD431"/>
      <c r="PE431"/>
      <c r="PF431"/>
      <c r="PG431"/>
      <c r="PH431"/>
      <c r="PI431"/>
      <c r="PJ431"/>
      <c r="PK431"/>
      <c r="PL431"/>
      <c r="PM431"/>
      <c r="PN431"/>
      <c r="PO431"/>
      <c r="PP431"/>
      <c r="PQ431"/>
      <c r="PR431"/>
      <c r="PS431"/>
      <c r="PT431"/>
      <c r="PU431"/>
      <c r="PV431"/>
      <c r="PW431"/>
      <c r="PX431"/>
      <c r="PY431"/>
      <c r="PZ431"/>
      <c r="QA431"/>
      <c r="QB431"/>
      <c r="QC431"/>
      <c r="QD431"/>
      <c r="QE431"/>
      <c r="QF431"/>
      <c r="QG431"/>
      <c r="QH431"/>
      <c r="QI431"/>
      <c r="QJ431"/>
      <c r="QK431"/>
      <c r="QL431"/>
      <c r="QM431"/>
      <c r="QN431"/>
      <c r="QO431"/>
      <c r="QP431"/>
      <c r="QQ431"/>
      <c r="QR431"/>
      <c r="QS431"/>
      <c r="QT431"/>
      <c r="QU431"/>
      <c r="QV431"/>
      <c r="QW431"/>
      <c r="QX431"/>
      <c r="QY431"/>
      <c r="QZ431"/>
      <c r="RA431"/>
      <c r="RB431"/>
      <c r="RC431"/>
      <c r="RD431"/>
      <c r="RE431"/>
      <c r="RF431"/>
      <c r="RG431"/>
      <c r="RH431"/>
      <c r="RI431"/>
      <c r="RJ431"/>
      <c r="RK431"/>
      <c r="RL431"/>
      <c r="RM431"/>
      <c r="RN431"/>
      <c r="RO431"/>
      <c r="RP431"/>
      <c r="RQ431"/>
      <c r="RR431"/>
      <c r="RS431"/>
      <c r="RT431"/>
      <c r="RU431"/>
      <c r="RV431"/>
      <c r="RW431"/>
      <c r="RX431"/>
      <c r="RY431"/>
      <c r="RZ431"/>
      <c r="SA431"/>
      <c r="SB431"/>
      <c r="SC431"/>
      <c r="SD431"/>
      <c r="SE431"/>
      <c r="SF431"/>
      <c r="SG431"/>
      <c r="SH431"/>
      <c r="SI431"/>
      <c r="SJ431"/>
      <c r="SK431"/>
      <c r="SL431"/>
      <c r="SM431"/>
      <c r="SN431"/>
      <c r="SO431"/>
      <c r="SP431"/>
      <c r="SQ431"/>
      <c r="SR431"/>
      <c r="SS431"/>
      <c r="ST431"/>
      <c r="SU431"/>
      <c r="SV431"/>
      <c r="SW431"/>
      <c r="SX431"/>
      <c r="SY431"/>
      <c r="SZ431"/>
      <c r="TA431"/>
      <c r="TB431"/>
      <c r="TC431"/>
      <c r="TD431"/>
      <c r="TE431"/>
      <c r="TF431"/>
      <c r="TG431"/>
      <c r="TH431"/>
      <c r="TI431"/>
      <c r="TJ431"/>
      <c r="TK431"/>
      <c r="TL431"/>
      <c r="TM431"/>
      <c r="TN431"/>
      <c r="TO431"/>
      <c r="TP431"/>
      <c r="TQ431"/>
      <c r="TR431"/>
      <c r="TS431"/>
      <c r="TT431"/>
      <c r="TU431"/>
      <c r="TV431"/>
      <c r="TW431"/>
      <c r="TX431"/>
      <c r="TY431"/>
      <c r="TZ431"/>
      <c r="UA431"/>
      <c r="UB431"/>
      <c r="UC431"/>
      <c r="UD431"/>
      <c r="UE431"/>
      <c r="UF431"/>
      <c r="UG431"/>
      <c r="UH431"/>
      <c r="UI431"/>
      <c r="UJ431"/>
      <c r="UK431"/>
      <c r="UL431"/>
      <c r="UM431"/>
      <c r="UN431"/>
      <c r="UO431"/>
      <c r="UP431"/>
      <c r="UQ431"/>
      <c r="UR431"/>
      <c r="US431"/>
      <c r="UT431"/>
      <c r="UU431"/>
      <c r="UV431"/>
      <c r="UW431"/>
      <c r="UX431"/>
      <c r="UY431"/>
      <c r="UZ431"/>
      <c r="VA431"/>
      <c r="VB431"/>
      <c r="VC431"/>
      <c r="VD431"/>
      <c r="VE431"/>
      <c r="VF431"/>
      <c r="VG431"/>
      <c r="VH431"/>
      <c r="VI431"/>
      <c r="VJ431"/>
      <c r="VK431"/>
      <c r="VL431"/>
      <c r="VM431"/>
      <c r="VN431"/>
      <c r="VO431"/>
      <c r="VP431"/>
      <c r="VQ431"/>
      <c r="VR431"/>
      <c r="VS431"/>
      <c r="VT431"/>
      <c r="VU431"/>
      <c r="VV431"/>
      <c r="VW431"/>
      <c r="VX431"/>
      <c r="VY431"/>
      <c r="VZ431"/>
      <c r="WA431"/>
      <c r="WB431"/>
      <c r="WC431"/>
      <c r="WD431"/>
      <c r="WE431"/>
      <c r="WF431"/>
      <c r="WG431"/>
      <c r="WH431"/>
      <c r="WI431"/>
      <c r="WJ431"/>
      <c r="WK431"/>
      <c r="WL431"/>
      <c r="WM431"/>
      <c r="WN431"/>
      <c r="WO431"/>
      <c r="WP431"/>
      <c r="WQ431"/>
      <c r="WR431"/>
      <c r="WS431"/>
      <c r="WT431"/>
      <c r="WU431"/>
      <c r="WV431"/>
      <c r="WW431"/>
      <c r="WX431"/>
      <c r="WY431"/>
      <c r="WZ431"/>
      <c r="XA431"/>
      <c r="XB431"/>
      <c r="XC431"/>
      <c r="XD431"/>
      <c r="XE431"/>
      <c r="XF431"/>
      <c r="XG431"/>
      <c r="XH431"/>
      <c r="XI431"/>
      <c r="XJ431"/>
      <c r="XK431"/>
      <c r="XL431"/>
      <c r="XM431"/>
      <c r="XN431"/>
      <c r="XO431"/>
      <c r="XP431"/>
      <c r="XQ431"/>
      <c r="XR431"/>
      <c r="XS431"/>
      <c r="XT431"/>
      <c r="XU431"/>
      <c r="XV431"/>
      <c r="XW431"/>
      <c r="XX431"/>
      <c r="XY431"/>
      <c r="XZ431"/>
      <c r="YA431"/>
      <c r="YB431"/>
      <c r="YC431"/>
      <c r="YD431"/>
      <c r="YE431"/>
      <c r="YF431"/>
      <c r="YG431"/>
      <c r="YH431"/>
      <c r="YI431"/>
      <c r="YJ431"/>
      <c r="YK431"/>
      <c r="YL431"/>
      <c r="YM431"/>
      <c r="YN431"/>
      <c r="YO431"/>
      <c r="YP431"/>
      <c r="YQ431"/>
      <c r="YR431"/>
      <c r="YS431"/>
      <c r="YT431"/>
      <c r="YU431"/>
      <c r="YV431"/>
      <c r="YW431"/>
      <c r="YX431"/>
      <c r="YY431"/>
      <c r="YZ431"/>
      <c r="ZA431"/>
      <c r="ZB431"/>
      <c r="ZC431"/>
      <c r="ZD431"/>
      <c r="ZE431"/>
      <c r="ZF431"/>
      <c r="ZG431"/>
      <c r="ZH431"/>
      <c r="ZI431"/>
      <c r="ZJ431"/>
      <c r="ZK431"/>
      <c r="ZL431"/>
      <c r="ZM431"/>
      <c r="ZN431"/>
      <c r="ZO431"/>
      <c r="ZP431"/>
      <c r="ZQ431"/>
      <c r="ZR431"/>
      <c r="ZS431"/>
      <c r="ZT431"/>
      <c r="ZU431"/>
      <c r="ZV431"/>
      <c r="ZW431"/>
      <c r="ZX431"/>
      <c r="ZY431"/>
      <c r="ZZ431" s="52"/>
      <c r="AAA431" s="192"/>
      <c r="AAD431" s="90"/>
      <c r="AAE431" s="519">
        <f>IF(S.Notice.CustomReviewLoop1="N",0,IF(S.General.RuleType="T",0,1))</f>
        <v>0</v>
      </c>
      <c r="AAF431" s="90"/>
      <c r="AAG431" s="73">
        <f t="shared" si="361"/>
        <v>0</v>
      </c>
      <c r="AAH431" s="73">
        <f t="shared" si="362"/>
        <v>0</v>
      </c>
      <c r="AAI431" s="72"/>
      <c r="AAJ431" s="185"/>
      <c r="AAK431" s="56"/>
      <c r="AAL431" s="90"/>
    </row>
    <row r="432" spans="1:714" s="23" customFormat="1" ht="15" hidden="1" customHeight="1" outlineLevel="2" thickBot="1">
      <c r="A432" s="171"/>
      <c r="B432" s="709" t="s">
        <v>379</v>
      </c>
      <c r="C432" s="611" t="s">
        <v>303</v>
      </c>
      <c r="D432" s="380"/>
      <c r="E432" s="342">
        <f>NETWORKDAYS(G432,H432,S.DDL_DEQClosed)</f>
        <v>0</v>
      </c>
      <c r="F432" s="457">
        <f t="shared" ca="1" si="358"/>
        <v>0</v>
      </c>
      <c r="G432" s="400">
        <f t="shared" si="359"/>
        <v>0</v>
      </c>
      <c r="H432" s="400">
        <f t="shared" si="360"/>
        <v>0</v>
      </c>
      <c r="I432" s="244"/>
      <c r="J432" s="194"/>
      <c r="K432" s="49"/>
      <c r="L432" s="49"/>
      <c r="M432" s="49"/>
      <c r="N432" s="49"/>
      <c r="O432" s="49"/>
      <c r="P432" s="49"/>
      <c r="Q432" s="49"/>
      <c r="R432" s="49"/>
      <c r="S432" s="49"/>
      <c r="T432" s="49"/>
      <c r="U432" s="49"/>
      <c r="V432" s="49"/>
      <c r="W432" s="49"/>
      <c r="X432" s="49"/>
      <c r="Y432" s="49"/>
      <c r="Z432" s="49"/>
      <c r="AA432" s="49"/>
      <c r="AB432" s="49"/>
      <c r="AC432" s="49"/>
      <c r="AD432" s="49"/>
      <c r="AE432" s="49"/>
      <c r="AF432" s="49"/>
      <c r="AG432" s="49"/>
      <c r="AH432" s="49"/>
      <c r="AI432" s="49"/>
      <c r="AJ432" s="49"/>
      <c r="AK432" s="49"/>
      <c r="AL432" s="49"/>
      <c r="AM432" s="49"/>
      <c r="AN432" s="49"/>
      <c r="AO432" s="49"/>
      <c r="AP432" s="49"/>
      <c r="AQ432" s="49"/>
      <c r="AR432" s="49"/>
      <c r="AS432" s="49"/>
      <c r="AT432" s="49"/>
      <c r="AU432" s="49"/>
      <c r="AV432" s="49"/>
      <c r="AW432" s="49"/>
      <c r="AX432" s="49"/>
      <c r="AY432" s="49"/>
      <c r="AZ432" s="49"/>
      <c r="BA432" s="49"/>
      <c r="BB432" s="49"/>
      <c r="BC432" s="49"/>
      <c r="BD432" s="49"/>
      <c r="BE432" s="49"/>
      <c r="BF432" s="49"/>
      <c r="BG432" s="49"/>
      <c r="BH432" s="49"/>
      <c r="BI432" s="49"/>
      <c r="BJ432" s="49"/>
      <c r="BK432" s="49"/>
      <c r="BL432" s="49"/>
      <c r="BM432" s="49"/>
      <c r="BN432" s="49"/>
      <c r="BO432" s="49"/>
      <c r="BP432" s="49"/>
      <c r="BQ432" s="49"/>
      <c r="BR432" s="49"/>
      <c r="BS432" s="49"/>
      <c r="BT432" s="49"/>
      <c r="BU432" s="49"/>
      <c r="BV432" s="49"/>
      <c r="BW432" s="49"/>
      <c r="BX432" s="49"/>
      <c r="BY432" s="49"/>
      <c r="BZ432" s="49"/>
      <c r="CA432" s="49"/>
      <c r="CB432" s="49"/>
      <c r="CC432" s="49"/>
      <c r="CD432" s="49"/>
      <c r="CE432" s="49"/>
      <c r="CF432" s="49"/>
      <c r="CG432" s="49"/>
      <c r="CH432" s="49"/>
      <c r="CI432" s="49"/>
      <c r="CJ432" s="49"/>
      <c r="CK432" s="49"/>
      <c r="CL432" s="49"/>
      <c r="CM432" s="49"/>
      <c r="CN432" s="49"/>
      <c r="CO432" s="49"/>
      <c r="CP432" s="49"/>
      <c r="CQ432" s="49"/>
      <c r="CR432" s="49"/>
      <c r="CS432" s="49"/>
      <c r="CT432" s="49"/>
      <c r="CU432" s="49"/>
      <c r="CV432" s="49"/>
      <c r="CW432" s="49"/>
      <c r="CX432" s="49"/>
      <c r="CY432" s="49"/>
      <c r="CZ432" s="49"/>
      <c r="DA432" s="49"/>
      <c r="DB432" s="49"/>
      <c r="DC432" s="49"/>
      <c r="DD432" s="49"/>
      <c r="DE432" s="49"/>
      <c r="DF432" s="49"/>
      <c r="DG432" s="49"/>
      <c r="DH432" s="49"/>
      <c r="DI432" s="49"/>
      <c r="DJ432" s="49"/>
      <c r="DK432" s="49"/>
      <c r="DL432" s="49"/>
      <c r="DM432" s="49"/>
      <c r="DN432" s="49"/>
      <c r="DO432" s="49"/>
      <c r="DP432" s="49"/>
      <c r="DQ432"/>
      <c r="DR432"/>
      <c r="DS432"/>
      <c r="DT432"/>
      <c r="DU432"/>
      <c r="DV432"/>
      <c r="DW432"/>
      <c r="DX432"/>
      <c r="DY432"/>
      <c r="DZ432"/>
      <c r="EA432"/>
      <c r="EB432"/>
      <c r="EC432"/>
      <c r="ED432"/>
      <c r="EE432"/>
      <c r="EF432"/>
      <c r="EG432"/>
      <c r="EH432"/>
      <c r="EI432"/>
      <c r="EJ432"/>
      <c r="EK432"/>
      <c r="EL432"/>
      <c r="EM432"/>
      <c r="EN432"/>
      <c r="EO432"/>
      <c r="EP432"/>
      <c r="EQ432"/>
      <c r="ER432"/>
      <c r="ES432"/>
      <c r="ET432"/>
      <c r="EU432"/>
      <c r="EV432"/>
      <c r="EW432"/>
      <c r="EX432"/>
      <c r="EY432"/>
      <c r="EZ432"/>
      <c r="FA432"/>
      <c r="FB432"/>
      <c r="FC432"/>
      <c r="FD432"/>
      <c r="FE432"/>
      <c r="FF432"/>
      <c r="FG432"/>
      <c r="FH432"/>
      <c r="FI432"/>
      <c r="FJ432"/>
      <c r="FK432"/>
      <c r="FL432"/>
      <c r="FM432"/>
      <c r="FN432"/>
      <c r="FO432"/>
      <c r="FP432"/>
      <c r="FQ432"/>
      <c r="FR432"/>
      <c r="FS432"/>
      <c r="FT432"/>
      <c r="FU432"/>
      <c r="FV432"/>
      <c r="FW432"/>
      <c r="FX432"/>
      <c r="FY432"/>
      <c r="FZ432"/>
      <c r="GA432"/>
      <c r="GB432"/>
      <c r="GC432"/>
      <c r="GD432"/>
      <c r="GE432"/>
      <c r="GF432"/>
      <c r="GG432"/>
      <c r="GH432"/>
      <c r="GI432"/>
      <c r="GJ432"/>
      <c r="GK432"/>
      <c r="GL432"/>
      <c r="GM432"/>
      <c r="GN432"/>
      <c r="GO432"/>
      <c r="GP432"/>
      <c r="GQ432"/>
      <c r="GR432"/>
      <c r="GS432"/>
      <c r="GT432"/>
      <c r="GU432"/>
      <c r="GV432"/>
      <c r="GW432"/>
      <c r="GX432"/>
      <c r="GY432"/>
      <c r="GZ432"/>
      <c r="HA432"/>
      <c r="HB432"/>
      <c r="HC432"/>
      <c r="HD432"/>
      <c r="HE432"/>
      <c r="HF432"/>
      <c r="HG432"/>
      <c r="HH432"/>
      <c r="HI432"/>
      <c r="HJ432"/>
      <c r="HK432"/>
      <c r="HL432"/>
      <c r="HM432"/>
      <c r="HN432"/>
      <c r="HO432"/>
      <c r="HP432"/>
      <c r="HQ432"/>
      <c r="HR432"/>
      <c r="HS432"/>
      <c r="HT432"/>
      <c r="HU432"/>
      <c r="HV432"/>
      <c r="HW432"/>
      <c r="HX432"/>
      <c r="HY432"/>
      <c r="HZ432"/>
      <c r="IA432"/>
      <c r="IB432"/>
      <c r="IC432"/>
      <c r="ID432"/>
      <c r="IE432"/>
      <c r="IF432"/>
      <c r="IG432"/>
      <c r="IH432"/>
      <c r="II432"/>
      <c r="IJ432"/>
      <c r="IK432"/>
      <c r="IL432"/>
      <c r="IM432"/>
      <c r="IN432"/>
      <c r="IO432"/>
      <c r="IP432"/>
      <c r="IQ432"/>
      <c r="IR432"/>
      <c r="IS432"/>
      <c r="IT432"/>
      <c r="IU432"/>
      <c r="IV432"/>
      <c r="IW432"/>
      <c r="IX432"/>
      <c r="IY432"/>
      <c r="IZ432"/>
      <c r="JA432"/>
      <c r="JB432"/>
      <c r="JC432"/>
      <c r="JD432"/>
      <c r="JE432"/>
      <c r="JF432"/>
      <c r="JG432"/>
      <c r="JH432"/>
      <c r="JI432"/>
      <c r="JJ432"/>
      <c r="JK432"/>
      <c r="JL432"/>
      <c r="JM432"/>
      <c r="JN432"/>
      <c r="JO432"/>
      <c r="JP432"/>
      <c r="JQ432"/>
      <c r="JR432"/>
      <c r="JS432"/>
      <c r="JT432"/>
      <c r="JU432"/>
      <c r="JV432"/>
      <c r="JW432"/>
      <c r="JX432"/>
      <c r="JY432"/>
      <c r="JZ432"/>
      <c r="KA432"/>
      <c r="KB432"/>
      <c r="KC432"/>
      <c r="KD432"/>
      <c r="KE432"/>
      <c r="KF432"/>
      <c r="KG432"/>
      <c r="KH432"/>
      <c r="KI432"/>
      <c r="KJ432"/>
      <c r="KK432"/>
      <c r="KL432"/>
      <c r="KM432"/>
      <c r="KN432"/>
      <c r="KO432"/>
      <c r="KP432"/>
      <c r="KQ432"/>
      <c r="KR432"/>
      <c r="KS432"/>
      <c r="KT432"/>
      <c r="KU432"/>
      <c r="KV432"/>
      <c r="KW432"/>
      <c r="KX432"/>
      <c r="KY432"/>
      <c r="KZ432"/>
      <c r="LA432"/>
      <c r="LB432"/>
      <c r="LC432"/>
      <c r="LD432"/>
      <c r="LE432"/>
      <c r="LF432"/>
      <c r="LG432"/>
      <c r="LH432"/>
      <c r="LI432"/>
      <c r="LJ432"/>
      <c r="LK432"/>
      <c r="LL432"/>
      <c r="LM432"/>
      <c r="LN432"/>
      <c r="LO432"/>
      <c r="LP432"/>
      <c r="LQ432"/>
      <c r="LR432"/>
      <c r="LS432"/>
      <c r="LT432"/>
      <c r="LU432"/>
      <c r="LV432"/>
      <c r="LW432"/>
      <c r="LX432"/>
      <c r="LY432"/>
      <c r="LZ432"/>
      <c r="MA432"/>
      <c r="MB432"/>
      <c r="MC432"/>
      <c r="MD432"/>
      <c r="ME432"/>
      <c r="MF432"/>
      <c r="MG432"/>
      <c r="MH432"/>
      <c r="MI432"/>
      <c r="MJ432"/>
      <c r="MK432"/>
      <c r="ML432"/>
      <c r="MM432"/>
      <c r="MN432"/>
      <c r="MO432"/>
      <c r="MP432"/>
      <c r="MQ432"/>
      <c r="MR432"/>
      <c r="MS432"/>
      <c r="MT432"/>
      <c r="MU432"/>
      <c r="MV432"/>
      <c r="MW432"/>
      <c r="MX432"/>
      <c r="MY432"/>
      <c r="MZ432"/>
      <c r="NA432"/>
      <c r="NB432"/>
      <c r="NC432"/>
      <c r="ND432"/>
      <c r="NE432"/>
      <c r="NF432"/>
      <c r="NG432"/>
      <c r="NH432"/>
      <c r="NI432"/>
      <c r="NJ432"/>
      <c r="NK432"/>
      <c r="NL432"/>
      <c r="NM432"/>
      <c r="NN432"/>
      <c r="NO432"/>
      <c r="NP432"/>
      <c r="NQ432"/>
      <c r="NR432"/>
      <c r="NS432"/>
      <c r="NT432"/>
      <c r="NU432"/>
      <c r="NV432"/>
      <c r="NW432"/>
      <c r="NX432"/>
      <c r="NY432"/>
      <c r="NZ432"/>
      <c r="OA432"/>
      <c r="OB432"/>
      <c r="OC432"/>
      <c r="OD432"/>
      <c r="OE432"/>
      <c r="OF432"/>
      <c r="OG432"/>
      <c r="OH432"/>
      <c r="OI432"/>
      <c r="OJ432"/>
      <c r="OK432"/>
      <c r="OL432"/>
      <c r="OM432"/>
      <c r="ON432"/>
      <c r="OO432"/>
      <c r="OP432"/>
      <c r="OQ432"/>
      <c r="OR432"/>
      <c r="OS432"/>
      <c r="OT432"/>
      <c r="OU432"/>
      <c r="OV432"/>
      <c r="OW432"/>
      <c r="OX432"/>
      <c r="OY432"/>
      <c r="OZ432"/>
      <c r="PA432"/>
      <c r="PB432"/>
      <c r="PC432"/>
      <c r="PD432"/>
      <c r="PE432"/>
      <c r="PF432"/>
      <c r="PG432"/>
      <c r="PH432"/>
      <c r="PI432"/>
      <c r="PJ432"/>
      <c r="PK432"/>
      <c r="PL432"/>
      <c r="PM432"/>
      <c r="PN432"/>
      <c r="PO432"/>
      <c r="PP432"/>
      <c r="PQ432"/>
      <c r="PR432"/>
      <c r="PS432"/>
      <c r="PT432"/>
      <c r="PU432"/>
      <c r="PV432"/>
      <c r="PW432"/>
      <c r="PX432"/>
      <c r="PY432"/>
      <c r="PZ432"/>
      <c r="QA432"/>
      <c r="QB432"/>
      <c r="QC432"/>
      <c r="QD432"/>
      <c r="QE432"/>
      <c r="QF432"/>
      <c r="QG432"/>
      <c r="QH432"/>
      <c r="QI432"/>
      <c r="QJ432"/>
      <c r="QK432"/>
      <c r="QL432"/>
      <c r="QM432"/>
      <c r="QN432"/>
      <c r="QO432"/>
      <c r="QP432"/>
      <c r="QQ432"/>
      <c r="QR432"/>
      <c r="QS432"/>
      <c r="QT432"/>
      <c r="QU432"/>
      <c r="QV432"/>
      <c r="QW432"/>
      <c r="QX432"/>
      <c r="QY432"/>
      <c r="QZ432"/>
      <c r="RA432"/>
      <c r="RB432"/>
      <c r="RC432"/>
      <c r="RD432"/>
      <c r="RE432"/>
      <c r="RF432"/>
      <c r="RG432"/>
      <c r="RH432"/>
      <c r="RI432"/>
      <c r="RJ432"/>
      <c r="RK432"/>
      <c r="RL432"/>
      <c r="RM432"/>
      <c r="RN432"/>
      <c r="RO432"/>
      <c r="RP432"/>
      <c r="RQ432"/>
      <c r="RR432"/>
      <c r="RS432"/>
      <c r="RT432"/>
      <c r="RU432"/>
      <c r="RV432"/>
      <c r="RW432"/>
      <c r="RX432"/>
      <c r="RY432"/>
      <c r="RZ432"/>
      <c r="SA432"/>
      <c r="SB432"/>
      <c r="SC432"/>
      <c r="SD432"/>
      <c r="SE432"/>
      <c r="SF432"/>
      <c r="SG432"/>
      <c r="SH432"/>
      <c r="SI432"/>
      <c r="SJ432"/>
      <c r="SK432"/>
      <c r="SL432"/>
      <c r="SM432"/>
      <c r="SN432"/>
      <c r="SO432"/>
      <c r="SP432"/>
      <c r="SQ432"/>
      <c r="SR432"/>
      <c r="SS432"/>
      <c r="ST432"/>
      <c r="SU432"/>
      <c r="SV432"/>
      <c r="SW432"/>
      <c r="SX432"/>
      <c r="SY432"/>
      <c r="SZ432"/>
      <c r="TA432"/>
      <c r="TB432"/>
      <c r="TC432"/>
      <c r="TD432"/>
      <c r="TE432"/>
      <c r="TF432"/>
      <c r="TG432"/>
      <c r="TH432"/>
      <c r="TI432"/>
      <c r="TJ432"/>
      <c r="TK432"/>
      <c r="TL432"/>
      <c r="TM432"/>
      <c r="TN432"/>
      <c r="TO432"/>
      <c r="TP432"/>
      <c r="TQ432"/>
      <c r="TR432"/>
      <c r="TS432"/>
      <c r="TT432"/>
      <c r="TU432"/>
      <c r="TV432"/>
      <c r="TW432"/>
      <c r="TX432"/>
      <c r="TY432"/>
      <c r="TZ432"/>
      <c r="UA432"/>
      <c r="UB432"/>
      <c r="UC432"/>
      <c r="UD432"/>
      <c r="UE432"/>
      <c r="UF432"/>
      <c r="UG432"/>
      <c r="UH432"/>
      <c r="UI432"/>
      <c r="UJ432"/>
      <c r="UK432"/>
      <c r="UL432"/>
      <c r="UM432"/>
      <c r="UN432"/>
      <c r="UO432"/>
      <c r="UP432"/>
      <c r="UQ432"/>
      <c r="UR432"/>
      <c r="US432"/>
      <c r="UT432"/>
      <c r="UU432"/>
      <c r="UV432"/>
      <c r="UW432"/>
      <c r="UX432"/>
      <c r="UY432"/>
      <c r="UZ432"/>
      <c r="VA432"/>
      <c r="VB432"/>
      <c r="VC432"/>
      <c r="VD432"/>
      <c r="VE432"/>
      <c r="VF432"/>
      <c r="VG432"/>
      <c r="VH432"/>
      <c r="VI432"/>
      <c r="VJ432"/>
      <c r="VK432"/>
      <c r="VL432"/>
      <c r="VM432"/>
      <c r="VN432"/>
      <c r="VO432"/>
      <c r="VP432"/>
      <c r="VQ432"/>
      <c r="VR432"/>
      <c r="VS432"/>
      <c r="VT432"/>
      <c r="VU432"/>
      <c r="VV432"/>
      <c r="VW432"/>
      <c r="VX432"/>
      <c r="VY432"/>
      <c r="VZ432"/>
      <c r="WA432"/>
      <c r="WB432"/>
      <c r="WC432"/>
      <c r="WD432"/>
      <c r="WE432"/>
      <c r="WF432"/>
      <c r="WG432"/>
      <c r="WH432"/>
      <c r="WI432"/>
      <c r="WJ432"/>
      <c r="WK432"/>
      <c r="WL432"/>
      <c r="WM432"/>
      <c r="WN432"/>
      <c r="WO432"/>
      <c r="WP432"/>
      <c r="WQ432"/>
      <c r="WR432"/>
      <c r="WS432"/>
      <c r="WT432"/>
      <c r="WU432"/>
      <c r="WV432"/>
      <c r="WW432"/>
      <c r="WX432"/>
      <c r="WY432"/>
      <c r="WZ432"/>
      <c r="XA432"/>
      <c r="XB432"/>
      <c r="XC432"/>
      <c r="XD432"/>
      <c r="XE432"/>
      <c r="XF432"/>
      <c r="XG432"/>
      <c r="XH432"/>
      <c r="XI432"/>
      <c r="XJ432"/>
      <c r="XK432"/>
      <c r="XL432"/>
      <c r="XM432"/>
      <c r="XN432"/>
      <c r="XO432"/>
      <c r="XP432"/>
      <c r="XQ432"/>
      <c r="XR432"/>
      <c r="XS432"/>
      <c r="XT432"/>
      <c r="XU432"/>
      <c r="XV432"/>
      <c r="XW432"/>
      <c r="XX432"/>
      <c r="XY432"/>
      <c r="XZ432"/>
      <c r="YA432"/>
      <c r="YB432"/>
      <c r="YC432"/>
      <c r="YD432"/>
      <c r="YE432"/>
      <c r="YF432"/>
      <c r="YG432"/>
      <c r="YH432"/>
      <c r="YI432"/>
      <c r="YJ432"/>
      <c r="YK432"/>
      <c r="YL432"/>
      <c r="YM432"/>
      <c r="YN432"/>
      <c r="YO432"/>
      <c r="YP432"/>
      <c r="YQ432"/>
      <c r="YR432"/>
      <c r="YS432"/>
      <c r="YT432"/>
      <c r="YU432"/>
      <c r="YV432"/>
      <c r="YW432"/>
      <c r="YX432"/>
      <c r="YY432"/>
      <c r="YZ432"/>
      <c r="ZA432"/>
      <c r="ZB432"/>
      <c r="ZC432"/>
      <c r="ZD432"/>
      <c r="ZE432"/>
      <c r="ZF432"/>
      <c r="ZG432"/>
      <c r="ZH432"/>
      <c r="ZI432"/>
      <c r="ZJ432"/>
      <c r="ZK432"/>
      <c r="ZL432"/>
      <c r="ZM432"/>
      <c r="ZN432"/>
      <c r="ZO432"/>
      <c r="ZP432"/>
      <c r="ZQ432"/>
      <c r="ZR432"/>
      <c r="ZS432"/>
      <c r="ZT432"/>
      <c r="ZU432"/>
      <c r="ZV432"/>
      <c r="ZW432"/>
      <c r="ZX432"/>
      <c r="ZY432"/>
      <c r="ZZ432" s="52"/>
      <c r="AAA432" s="192"/>
      <c r="AAD432" s="90"/>
      <c r="AAE432" s="519">
        <f>IF(AND(S.Notice.CustomReviewLoop1="Y",S.Notice.CustomReviewLoop2="Y"),1,0)</f>
        <v>0</v>
      </c>
      <c r="AAF432" s="90"/>
      <c r="AAG432" s="73">
        <f t="shared" si="361"/>
        <v>0</v>
      </c>
      <c r="AAH432" s="73">
        <f t="shared" si="362"/>
        <v>0</v>
      </c>
      <c r="AAI432" s="72"/>
      <c r="AAJ432" s="56"/>
      <c r="AAK432" s="56"/>
      <c r="AAL432" s="90"/>
    </row>
    <row r="433" spans="1:715" s="23" customFormat="1" ht="15" hidden="1" customHeight="1" outlineLevel="2">
      <c r="A433" s="171"/>
      <c r="B433" s="710" t="s">
        <v>376</v>
      </c>
      <c r="C433" s="376" t="s">
        <v>0</v>
      </c>
      <c r="D433" s="423"/>
      <c r="E433" s="397">
        <f t="shared" ref="E433:E435" si="364">NETWORKDAYS(G433,H433,S.DDL_DEQClosed)</f>
        <v>0</v>
      </c>
      <c r="F433" s="457">
        <f t="shared" ca="1" si="358"/>
        <v>0</v>
      </c>
      <c r="G433" s="400">
        <f t="shared" si="359"/>
        <v>0</v>
      </c>
      <c r="H433" s="400">
        <f t="shared" si="360"/>
        <v>0</v>
      </c>
      <c r="I433" s="244"/>
      <c r="J433" s="194"/>
      <c r="K433" s="49"/>
      <c r="L433" s="49"/>
      <c r="M433" s="49"/>
      <c r="N433" s="49"/>
      <c r="O433" s="49"/>
      <c r="P433" s="49"/>
      <c r="Q433" s="49"/>
      <c r="R433" s="49"/>
      <c r="S433" s="49"/>
      <c r="T433" s="49"/>
      <c r="U433" s="49"/>
      <c r="V433" s="49"/>
      <c r="W433" s="49"/>
      <c r="X433" s="49"/>
      <c r="Y433" s="49"/>
      <c r="Z433" s="49"/>
      <c r="AA433" s="49"/>
      <c r="AB433" s="49"/>
      <c r="AC433" s="49"/>
      <c r="AD433" s="49"/>
      <c r="AE433" s="49"/>
      <c r="AF433" s="49"/>
      <c r="AG433" s="49"/>
      <c r="AH433" s="49"/>
      <c r="AI433" s="49"/>
      <c r="AJ433" s="49"/>
      <c r="AK433" s="49"/>
      <c r="AL433" s="49"/>
      <c r="AM433" s="49"/>
      <c r="AN433" s="49"/>
      <c r="AO433" s="49"/>
      <c r="AP433" s="49"/>
      <c r="AQ433" s="49"/>
      <c r="AR433" s="49"/>
      <c r="AS433" s="49"/>
      <c r="AT433" s="49"/>
      <c r="AU433" s="49"/>
      <c r="AV433" s="49"/>
      <c r="AW433" s="49"/>
      <c r="AX433" s="49"/>
      <c r="AY433" s="49"/>
      <c r="AZ433" s="49"/>
      <c r="BA433" s="49"/>
      <c r="BB433" s="49"/>
      <c r="BC433" s="49"/>
      <c r="BD433" s="49"/>
      <c r="BE433" s="49"/>
      <c r="BF433" s="49"/>
      <c r="BG433" s="49"/>
      <c r="BH433" s="49"/>
      <c r="BI433" s="49"/>
      <c r="BJ433" s="49"/>
      <c r="BK433" s="49"/>
      <c r="BL433" s="49"/>
      <c r="BM433" s="49"/>
      <c r="BN433" s="49"/>
      <c r="BO433" s="49"/>
      <c r="BP433" s="49"/>
      <c r="BQ433" s="49"/>
      <c r="BR433" s="49"/>
      <c r="BS433" s="49"/>
      <c r="BT433" s="49"/>
      <c r="BU433" s="49"/>
      <c r="BV433" s="49"/>
      <c r="BW433" s="49"/>
      <c r="BX433" s="49"/>
      <c r="BY433" s="49"/>
      <c r="BZ433" s="49"/>
      <c r="CA433" s="49"/>
      <c r="CB433" s="49"/>
      <c r="CC433" s="49"/>
      <c r="CD433" s="49"/>
      <c r="CE433" s="49"/>
      <c r="CF433" s="49"/>
      <c r="CG433" s="49"/>
      <c r="CH433" s="49"/>
      <c r="CI433" s="49"/>
      <c r="CJ433" s="49"/>
      <c r="CK433" s="49"/>
      <c r="CL433" s="49"/>
      <c r="CM433" s="49"/>
      <c r="CN433" s="49"/>
      <c r="CO433" s="49"/>
      <c r="CP433" s="49"/>
      <c r="CQ433" s="49"/>
      <c r="CR433" s="49"/>
      <c r="CS433" s="49"/>
      <c r="CT433" s="49"/>
      <c r="CU433" s="49"/>
      <c r="CV433" s="49"/>
      <c r="CW433" s="49"/>
      <c r="CX433" s="49"/>
      <c r="CY433" s="49"/>
      <c r="CZ433" s="49"/>
      <c r="DA433" s="49"/>
      <c r="DB433" s="49"/>
      <c r="DC433" s="49"/>
      <c r="DD433" s="49"/>
      <c r="DE433" s="49"/>
      <c r="DF433" s="49"/>
      <c r="DG433" s="49"/>
      <c r="DH433" s="49"/>
      <c r="DI433" s="49"/>
      <c r="DJ433" s="49"/>
      <c r="DK433" s="49"/>
      <c r="DL433" s="49"/>
      <c r="DM433" s="49"/>
      <c r="DN433" s="49"/>
      <c r="DO433" s="49"/>
      <c r="DP433" s="49"/>
      <c r="DQ433"/>
      <c r="DR433"/>
      <c r="DS433"/>
      <c r="DT433"/>
      <c r="DU433"/>
      <c r="DV433"/>
      <c r="DW433"/>
      <c r="DX433"/>
      <c r="DY433"/>
      <c r="DZ433"/>
      <c r="EA433"/>
      <c r="EB433"/>
      <c r="EC433"/>
      <c r="ED433"/>
      <c r="EE433"/>
      <c r="EF433"/>
      <c r="EG433"/>
      <c r="EH433"/>
      <c r="EI433"/>
      <c r="EJ433"/>
      <c r="EK433"/>
      <c r="EL433"/>
      <c r="EM433"/>
      <c r="EN433"/>
      <c r="EO433"/>
      <c r="EP433"/>
      <c r="EQ433"/>
      <c r="ER433"/>
      <c r="ES433"/>
      <c r="ET433"/>
      <c r="EU433"/>
      <c r="EV433"/>
      <c r="EW433"/>
      <c r="EX433"/>
      <c r="EY433"/>
      <c r="EZ433"/>
      <c r="FA433"/>
      <c r="FB433"/>
      <c r="FC433"/>
      <c r="FD433"/>
      <c r="FE433"/>
      <c r="FF433"/>
      <c r="FG433"/>
      <c r="FH433"/>
      <c r="FI433"/>
      <c r="FJ433"/>
      <c r="FK433"/>
      <c r="FL433"/>
      <c r="FM433"/>
      <c r="FN433"/>
      <c r="FO433"/>
      <c r="FP433"/>
      <c r="FQ433"/>
      <c r="FR433"/>
      <c r="FS433"/>
      <c r="FT433"/>
      <c r="FU433"/>
      <c r="FV433"/>
      <c r="FW433"/>
      <c r="FX433"/>
      <c r="FY433"/>
      <c r="FZ433"/>
      <c r="GA433"/>
      <c r="GB433"/>
      <c r="GC433"/>
      <c r="GD433"/>
      <c r="GE433"/>
      <c r="GF433"/>
      <c r="GG433"/>
      <c r="GH433"/>
      <c r="GI433"/>
      <c r="GJ433"/>
      <c r="GK433"/>
      <c r="GL433"/>
      <c r="GM433"/>
      <c r="GN433"/>
      <c r="GO433"/>
      <c r="GP433"/>
      <c r="GQ433"/>
      <c r="GR433"/>
      <c r="GS433"/>
      <c r="GT433"/>
      <c r="GU433"/>
      <c r="GV433"/>
      <c r="GW433"/>
      <c r="GX433"/>
      <c r="GY433"/>
      <c r="GZ433"/>
      <c r="HA433"/>
      <c r="HB433"/>
      <c r="HC433"/>
      <c r="HD433"/>
      <c r="HE433"/>
      <c r="HF433"/>
      <c r="HG433"/>
      <c r="HH433"/>
      <c r="HI433"/>
      <c r="HJ433"/>
      <c r="HK433"/>
      <c r="HL433"/>
      <c r="HM433"/>
      <c r="HN433"/>
      <c r="HO433"/>
      <c r="HP433"/>
      <c r="HQ433"/>
      <c r="HR433"/>
      <c r="HS433"/>
      <c r="HT433"/>
      <c r="HU433"/>
      <c r="HV433"/>
      <c r="HW433"/>
      <c r="HX433"/>
      <c r="HY433"/>
      <c r="HZ433"/>
      <c r="IA433"/>
      <c r="IB433"/>
      <c r="IC433"/>
      <c r="ID433"/>
      <c r="IE433"/>
      <c r="IF433"/>
      <c r="IG433"/>
      <c r="IH433"/>
      <c r="II433"/>
      <c r="IJ433"/>
      <c r="IK433"/>
      <c r="IL433"/>
      <c r="IM433"/>
      <c r="IN433"/>
      <c r="IO433"/>
      <c r="IP433"/>
      <c r="IQ433"/>
      <c r="IR433"/>
      <c r="IS433"/>
      <c r="IT433"/>
      <c r="IU433"/>
      <c r="IV433"/>
      <c r="IW433"/>
      <c r="IX433"/>
      <c r="IY433"/>
      <c r="IZ433"/>
      <c r="JA433"/>
      <c r="JB433"/>
      <c r="JC433"/>
      <c r="JD433"/>
      <c r="JE433"/>
      <c r="JF433"/>
      <c r="JG433"/>
      <c r="JH433"/>
      <c r="JI433"/>
      <c r="JJ433"/>
      <c r="JK433"/>
      <c r="JL433"/>
      <c r="JM433"/>
      <c r="JN433"/>
      <c r="JO433"/>
      <c r="JP433"/>
      <c r="JQ433"/>
      <c r="JR433"/>
      <c r="JS433"/>
      <c r="JT433"/>
      <c r="JU433"/>
      <c r="JV433"/>
      <c r="JW433"/>
      <c r="JX433"/>
      <c r="JY433"/>
      <c r="JZ433"/>
      <c r="KA433"/>
      <c r="KB433"/>
      <c r="KC433"/>
      <c r="KD433"/>
      <c r="KE433"/>
      <c r="KF433"/>
      <c r="KG433"/>
      <c r="KH433"/>
      <c r="KI433"/>
      <c r="KJ433"/>
      <c r="KK433"/>
      <c r="KL433"/>
      <c r="KM433"/>
      <c r="KN433"/>
      <c r="KO433"/>
      <c r="KP433"/>
      <c r="KQ433"/>
      <c r="KR433"/>
      <c r="KS433"/>
      <c r="KT433"/>
      <c r="KU433"/>
      <c r="KV433"/>
      <c r="KW433"/>
      <c r="KX433"/>
      <c r="KY433"/>
      <c r="KZ433"/>
      <c r="LA433"/>
      <c r="LB433"/>
      <c r="LC433"/>
      <c r="LD433"/>
      <c r="LE433"/>
      <c r="LF433"/>
      <c r="LG433"/>
      <c r="LH433"/>
      <c r="LI433"/>
      <c r="LJ433"/>
      <c r="LK433"/>
      <c r="LL433"/>
      <c r="LM433"/>
      <c r="LN433"/>
      <c r="LO433"/>
      <c r="LP433"/>
      <c r="LQ433"/>
      <c r="LR433"/>
      <c r="LS433"/>
      <c r="LT433"/>
      <c r="LU433"/>
      <c r="LV433"/>
      <c r="LW433"/>
      <c r="LX433"/>
      <c r="LY433"/>
      <c r="LZ433"/>
      <c r="MA433"/>
      <c r="MB433"/>
      <c r="MC433"/>
      <c r="MD433"/>
      <c r="ME433"/>
      <c r="MF433"/>
      <c r="MG433"/>
      <c r="MH433"/>
      <c r="MI433"/>
      <c r="MJ433"/>
      <c r="MK433"/>
      <c r="ML433"/>
      <c r="MM433"/>
      <c r="MN433"/>
      <c r="MO433"/>
      <c r="MP433"/>
      <c r="MQ433"/>
      <c r="MR433"/>
      <c r="MS433"/>
      <c r="MT433"/>
      <c r="MU433"/>
      <c r="MV433"/>
      <c r="MW433"/>
      <c r="MX433"/>
      <c r="MY433"/>
      <c r="MZ433"/>
      <c r="NA433"/>
      <c r="NB433"/>
      <c r="NC433"/>
      <c r="ND433"/>
      <c r="NE433"/>
      <c r="NF433"/>
      <c r="NG433"/>
      <c r="NH433"/>
      <c r="NI433"/>
      <c r="NJ433"/>
      <c r="NK433"/>
      <c r="NL433"/>
      <c r="NM433"/>
      <c r="NN433"/>
      <c r="NO433"/>
      <c r="NP433"/>
      <c r="NQ433"/>
      <c r="NR433"/>
      <c r="NS433"/>
      <c r="NT433"/>
      <c r="NU433"/>
      <c r="NV433"/>
      <c r="NW433"/>
      <c r="NX433"/>
      <c r="NY433"/>
      <c r="NZ433"/>
      <c r="OA433"/>
      <c r="OB433"/>
      <c r="OC433"/>
      <c r="OD433"/>
      <c r="OE433"/>
      <c r="OF433"/>
      <c r="OG433"/>
      <c r="OH433"/>
      <c r="OI433"/>
      <c r="OJ433"/>
      <c r="OK433"/>
      <c r="OL433"/>
      <c r="OM433"/>
      <c r="ON433"/>
      <c r="OO433"/>
      <c r="OP433"/>
      <c r="OQ433"/>
      <c r="OR433"/>
      <c r="OS433"/>
      <c r="OT433"/>
      <c r="OU433"/>
      <c r="OV433"/>
      <c r="OW433"/>
      <c r="OX433"/>
      <c r="OY433"/>
      <c r="OZ433"/>
      <c r="PA433"/>
      <c r="PB433"/>
      <c r="PC433"/>
      <c r="PD433"/>
      <c r="PE433"/>
      <c r="PF433"/>
      <c r="PG433"/>
      <c r="PH433"/>
      <c r="PI433"/>
      <c r="PJ433"/>
      <c r="PK433"/>
      <c r="PL433"/>
      <c r="PM433"/>
      <c r="PN433"/>
      <c r="PO433"/>
      <c r="PP433"/>
      <c r="PQ433"/>
      <c r="PR433"/>
      <c r="PS433"/>
      <c r="PT433"/>
      <c r="PU433"/>
      <c r="PV433"/>
      <c r="PW433"/>
      <c r="PX433"/>
      <c r="PY433"/>
      <c r="PZ433"/>
      <c r="QA433"/>
      <c r="QB433"/>
      <c r="QC433"/>
      <c r="QD433"/>
      <c r="QE433"/>
      <c r="QF433"/>
      <c r="QG433"/>
      <c r="QH433"/>
      <c r="QI433"/>
      <c r="QJ433"/>
      <c r="QK433"/>
      <c r="QL433"/>
      <c r="QM433"/>
      <c r="QN433"/>
      <c r="QO433"/>
      <c r="QP433"/>
      <c r="QQ433"/>
      <c r="QR433"/>
      <c r="QS433"/>
      <c r="QT433"/>
      <c r="QU433"/>
      <c r="QV433"/>
      <c r="QW433"/>
      <c r="QX433"/>
      <c r="QY433"/>
      <c r="QZ433"/>
      <c r="RA433"/>
      <c r="RB433"/>
      <c r="RC433"/>
      <c r="RD433"/>
      <c r="RE433"/>
      <c r="RF433"/>
      <c r="RG433"/>
      <c r="RH433"/>
      <c r="RI433"/>
      <c r="RJ433"/>
      <c r="RK433"/>
      <c r="RL433"/>
      <c r="RM433"/>
      <c r="RN433"/>
      <c r="RO433"/>
      <c r="RP433"/>
      <c r="RQ433"/>
      <c r="RR433"/>
      <c r="RS433"/>
      <c r="RT433"/>
      <c r="RU433"/>
      <c r="RV433"/>
      <c r="RW433"/>
      <c r="RX433"/>
      <c r="RY433"/>
      <c r="RZ433"/>
      <c r="SA433"/>
      <c r="SB433"/>
      <c r="SC433"/>
      <c r="SD433"/>
      <c r="SE433"/>
      <c r="SF433"/>
      <c r="SG433"/>
      <c r="SH433"/>
      <c r="SI433"/>
      <c r="SJ433"/>
      <c r="SK433"/>
      <c r="SL433"/>
      <c r="SM433"/>
      <c r="SN433"/>
      <c r="SO433"/>
      <c r="SP433"/>
      <c r="SQ433"/>
      <c r="SR433"/>
      <c r="SS433"/>
      <c r="ST433"/>
      <c r="SU433"/>
      <c r="SV433"/>
      <c r="SW433"/>
      <c r="SX433"/>
      <c r="SY433"/>
      <c r="SZ433"/>
      <c r="TA433"/>
      <c r="TB433"/>
      <c r="TC433"/>
      <c r="TD433"/>
      <c r="TE433"/>
      <c r="TF433"/>
      <c r="TG433"/>
      <c r="TH433"/>
      <c r="TI433"/>
      <c r="TJ433"/>
      <c r="TK433"/>
      <c r="TL433"/>
      <c r="TM433"/>
      <c r="TN433"/>
      <c r="TO433"/>
      <c r="TP433"/>
      <c r="TQ433"/>
      <c r="TR433"/>
      <c r="TS433"/>
      <c r="TT433"/>
      <c r="TU433"/>
      <c r="TV433"/>
      <c r="TW433"/>
      <c r="TX433"/>
      <c r="TY433"/>
      <c r="TZ433"/>
      <c r="UA433"/>
      <c r="UB433"/>
      <c r="UC433"/>
      <c r="UD433"/>
      <c r="UE433"/>
      <c r="UF433"/>
      <c r="UG433"/>
      <c r="UH433"/>
      <c r="UI433"/>
      <c r="UJ433"/>
      <c r="UK433"/>
      <c r="UL433"/>
      <c r="UM433"/>
      <c r="UN433"/>
      <c r="UO433"/>
      <c r="UP433"/>
      <c r="UQ433"/>
      <c r="UR433"/>
      <c r="US433"/>
      <c r="UT433"/>
      <c r="UU433"/>
      <c r="UV433"/>
      <c r="UW433"/>
      <c r="UX433"/>
      <c r="UY433"/>
      <c r="UZ433"/>
      <c r="VA433"/>
      <c r="VB433"/>
      <c r="VC433"/>
      <c r="VD433"/>
      <c r="VE433"/>
      <c r="VF433"/>
      <c r="VG433"/>
      <c r="VH433"/>
      <c r="VI433"/>
      <c r="VJ433"/>
      <c r="VK433"/>
      <c r="VL433"/>
      <c r="VM433"/>
      <c r="VN433"/>
      <c r="VO433"/>
      <c r="VP433"/>
      <c r="VQ433"/>
      <c r="VR433"/>
      <c r="VS433"/>
      <c r="VT433"/>
      <c r="VU433"/>
      <c r="VV433"/>
      <c r="VW433"/>
      <c r="VX433"/>
      <c r="VY433"/>
      <c r="VZ433"/>
      <c r="WA433"/>
      <c r="WB433"/>
      <c r="WC433"/>
      <c r="WD433"/>
      <c r="WE433"/>
      <c r="WF433"/>
      <c r="WG433"/>
      <c r="WH433"/>
      <c r="WI433"/>
      <c r="WJ433"/>
      <c r="WK433"/>
      <c r="WL433"/>
      <c r="WM433"/>
      <c r="WN433"/>
      <c r="WO433"/>
      <c r="WP433"/>
      <c r="WQ433"/>
      <c r="WR433"/>
      <c r="WS433"/>
      <c r="WT433"/>
      <c r="WU433"/>
      <c r="WV433"/>
      <c r="WW433"/>
      <c r="WX433"/>
      <c r="WY433"/>
      <c r="WZ433"/>
      <c r="XA433"/>
      <c r="XB433"/>
      <c r="XC433"/>
      <c r="XD433"/>
      <c r="XE433"/>
      <c r="XF433"/>
      <c r="XG433"/>
      <c r="XH433"/>
      <c r="XI433"/>
      <c r="XJ433"/>
      <c r="XK433"/>
      <c r="XL433"/>
      <c r="XM433"/>
      <c r="XN433"/>
      <c r="XO433"/>
      <c r="XP433"/>
      <c r="XQ433"/>
      <c r="XR433"/>
      <c r="XS433"/>
      <c r="XT433"/>
      <c r="XU433"/>
      <c r="XV433"/>
      <c r="XW433"/>
      <c r="XX433"/>
      <c r="XY433"/>
      <c r="XZ433"/>
      <c r="YA433"/>
      <c r="YB433"/>
      <c r="YC433"/>
      <c r="YD433"/>
      <c r="YE433"/>
      <c r="YF433"/>
      <c r="YG433"/>
      <c r="YH433"/>
      <c r="YI433"/>
      <c r="YJ433"/>
      <c r="YK433"/>
      <c r="YL433"/>
      <c r="YM433"/>
      <c r="YN433"/>
      <c r="YO433"/>
      <c r="YP433"/>
      <c r="YQ433"/>
      <c r="YR433"/>
      <c r="YS433"/>
      <c r="YT433"/>
      <c r="YU433"/>
      <c r="YV433"/>
      <c r="YW433"/>
      <c r="YX433"/>
      <c r="YY433"/>
      <c r="YZ433"/>
      <c r="ZA433"/>
      <c r="ZB433"/>
      <c r="ZC433"/>
      <c r="ZD433"/>
      <c r="ZE433"/>
      <c r="ZF433"/>
      <c r="ZG433"/>
      <c r="ZH433"/>
      <c r="ZI433"/>
      <c r="ZJ433"/>
      <c r="ZK433"/>
      <c r="ZL433"/>
      <c r="ZM433"/>
      <c r="ZN433"/>
      <c r="ZO433"/>
      <c r="ZP433"/>
      <c r="ZQ433"/>
      <c r="ZR433"/>
      <c r="ZS433"/>
      <c r="ZT433"/>
      <c r="ZU433"/>
      <c r="ZV433"/>
      <c r="ZW433"/>
      <c r="ZX433"/>
      <c r="ZY433"/>
      <c r="ZZ433" s="52"/>
      <c r="AAA433" s="192"/>
      <c r="AAD433" s="90"/>
      <c r="AAE433" s="519">
        <f>IF(AND(S.Notice.CustomReviewLoop1="Y",S.Notice.CustomReviewLoop2="Y"),1,0)</f>
        <v>0</v>
      </c>
      <c r="AAF433" s="90"/>
      <c r="AAG433" s="73">
        <f t="shared" si="361"/>
        <v>0</v>
      </c>
      <c r="AAH433" s="73">
        <f t="shared" si="362"/>
        <v>0</v>
      </c>
      <c r="AAI433" s="72"/>
      <c r="AAJ433" s="185"/>
      <c r="AAK433" s="56"/>
      <c r="AAL433" s="90"/>
    </row>
    <row r="434" spans="1:715" s="23" customFormat="1" ht="15" hidden="1" customHeight="1" outlineLevel="2">
      <c r="A434" s="171"/>
      <c r="B434" s="710" t="s">
        <v>376</v>
      </c>
      <c r="C434" s="376" t="s">
        <v>0</v>
      </c>
      <c r="D434" s="423"/>
      <c r="E434" s="397">
        <f t="shared" si="364"/>
        <v>0</v>
      </c>
      <c r="F434" s="457">
        <f t="shared" ca="1" si="358"/>
        <v>0</v>
      </c>
      <c r="G434" s="400">
        <f t="shared" si="359"/>
        <v>0</v>
      </c>
      <c r="H434" s="400">
        <f t="shared" si="360"/>
        <v>0</v>
      </c>
      <c r="I434" s="244"/>
      <c r="J434" s="194"/>
      <c r="K434" s="49"/>
      <c r="L434" s="49"/>
      <c r="M434" s="49"/>
      <c r="N434" s="49"/>
      <c r="O434" s="49"/>
      <c r="P434" s="49"/>
      <c r="Q434" s="49"/>
      <c r="R434" s="49"/>
      <c r="S434" s="49"/>
      <c r="T434" s="49"/>
      <c r="U434" s="49"/>
      <c r="V434" s="49"/>
      <c r="W434" s="49"/>
      <c r="X434" s="49"/>
      <c r="Y434" s="49"/>
      <c r="Z434" s="49"/>
      <c r="AA434" s="49"/>
      <c r="AB434" s="49"/>
      <c r="AC434" s="49"/>
      <c r="AD434" s="49"/>
      <c r="AE434" s="49"/>
      <c r="AF434" s="49"/>
      <c r="AG434" s="49"/>
      <c r="AH434" s="49"/>
      <c r="AI434" s="49"/>
      <c r="AJ434" s="49"/>
      <c r="AK434" s="49"/>
      <c r="AL434" s="49"/>
      <c r="AM434" s="49"/>
      <c r="AN434" s="49"/>
      <c r="AO434" s="49"/>
      <c r="AP434" s="49"/>
      <c r="AQ434" s="49"/>
      <c r="AR434" s="49"/>
      <c r="AS434" s="49"/>
      <c r="AT434" s="49"/>
      <c r="AU434" s="49"/>
      <c r="AV434" s="49"/>
      <c r="AW434" s="49"/>
      <c r="AX434" s="49"/>
      <c r="AY434" s="49"/>
      <c r="AZ434" s="49"/>
      <c r="BA434" s="49"/>
      <c r="BB434" s="49"/>
      <c r="BC434" s="49"/>
      <c r="BD434" s="49"/>
      <c r="BE434" s="49"/>
      <c r="BF434" s="49"/>
      <c r="BG434" s="49"/>
      <c r="BH434" s="49"/>
      <c r="BI434" s="49"/>
      <c r="BJ434" s="49"/>
      <c r="BK434" s="49"/>
      <c r="BL434" s="49"/>
      <c r="BM434" s="49"/>
      <c r="BN434" s="49"/>
      <c r="BO434" s="49"/>
      <c r="BP434" s="49"/>
      <c r="BQ434" s="49"/>
      <c r="BR434" s="49"/>
      <c r="BS434" s="49"/>
      <c r="BT434" s="49"/>
      <c r="BU434" s="49"/>
      <c r="BV434" s="49"/>
      <c r="BW434" s="49"/>
      <c r="BX434" s="49"/>
      <c r="BY434" s="49"/>
      <c r="BZ434" s="49"/>
      <c r="CA434" s="49"/>
      <c r="CB434" s="49"/>
      <c r="CC434" s="49"/>
      <c r="CD434" s="49"/>
      <c r="CE434" s="49"/>
      <c r="CF434" s="49"/>
      <c r="CG434" s="49"/>
      <c r="CH434" s="49"/>
      <c r="CI434" s="49"/>
      <c r="CJ434" s="49"/>
      <c r="CK434" s="49"/>
      <c r="CL434" s="49"/>
      <c r="CM434" s="49"/>
      <c r="CN434" s="49"/>
      <c r="CO434" s="49"/>
      <c r="CP434" s="49"/>
      <c r="CQ434" s="49"/>
      <c r="CR434" s="49"/>
      <c r="CS434" s="49"/>
      <c r="CT434" s="49"/>
      <c r="CU434" s="49"/>
      <c r="CV434" s="49"/>
      <c r="CW434" s="49"/>
      <c r="CX434" s="49"/>
      <c r="CY434" s="49"/>
      <c r="CZ434" s="49"/>
      <c r="DA434" s="49"/>
      <c r="DB434" s="49"/>
      <c r="DC434" s="49"/>
      <c r="DD434" s="49"/>
      <c r="DE434" s="49"/>
      <c r="DF434" s="49"/>
      <c r="DG434" s="49"/>
      <c r="DH434" s="49"/>
      <c r="DI434" s="49"/>
      <c r="DJ434" s="49"/>
      <c r="DK434" s="49"/>
      <c r="DL434" s="49"/>
      <c r="DM434" s="49"/>
      <c r="DN434" s="49"/>
      <c r="DO434" s="49"/>
      <c r="DP434" s="49"/>
      <c r="DQ434"/>
      <c r="DR434"/>
      <c r="DS434"/>
      <c r="DT434"/>
      <c r="DU434"/>
      <c r="DV434"/>
      <c r="DW434"/>
      <c r="DX434"/>
      <c r="DY434"/>
      <c r="DZ434"/>
      <c r="EA434"/>
      <c r="EB434"/>
      <c r="EC434"/>
      <c r="ED434"/>
      <c r="EE434"/>
      <c r="EF434"/>
      <c r="EG434"/>
      <c r="EH434"/>
      <c r="EI434"/>
      <c r="EJ434"/>
      <c r="EK434"/>
      <c r="EL434"/>
      <c r="EM434"/>
      <c r="EN434"/>
      <c r="EO434"/>
      <c r="EP434"/>
      <c r="EQ434"/>
      <c r="ER434"/>
      <c r="ES434"/>
      <c r="ET434"/>
      <c r="EU434"/>
      <c r="EV434"/>
      <c r="EW434"/>
      <c r="EX434"/>
      <c r="EY434"/>
      <c r="EZ434"/>
      <c r="FA434"/>
      <c r="FB434"/>
      <c r="FC434"/>
      <c r="FD434"/>
      <c r="FE434"/>
      <c r="FF434"/>
      <c r="FG434"/>
      <c r="FH434"/>
      <c r="FI434"/>
      <c r="FJ434"/>
      <c r="FK434"/>
      <c r="FL434"/>
      <c r="FM434"/>
      <c r="FN434"/>
      <c r="FO434"/>
      <c r="FP434"/>
      <c r="FQ434"/>
      <c r="FR434"/>
      <c r="FS434"/>
      <c r="FT434"/>
      <c r="FU434"/>
      <c r="FV434"/>
      <c r="FW434"/>
      <c r="FX434"/>
      <c r="FY434"/>
      <c r="FZ434"/>
      <c r="GA434"/>
      <c r="GB434"/>
      <c r="GC434"/>
      <c r="GD434"/>
      <c r="GE434"/>
      <c r="GF434"/>
      <c r="GG434"/>
      <c r="GH434"/>
      <c r="GI434"/>
      <c r="GJ434"/>
      <c r="GK434"/>
      <c r="GL434"/>
      <c r="GM434"/>
      <c r="GN434"/>
      <c r="GO434"/>
      <c r="GP434"/>
      <c r="GQ434"/>
      <c r="GR434"/>
      <c r="GS434"/>
      <c r="GT434"/>
      <c r="GU434"/>
      <c r="GV434"/>
      <c r="GW434"/>
      <c r="GX434"/>
      <c r="GY434"/>
      <c r="GZ434"/>
      <c r="HA434"/>
      <c r="HB434"/>
      <c r="HC434"/>
      <c r="HD434"/>
      <c r="HE434"/>
      <c r="HF434"/>
      <c r="HG434"/>
      <c r="HH434"/>
      <c r="HI434"/>
      <c r="HJ434"/>
      <c r="HK434"/>
      <c r="HL434"/>
      <c r="HM434"/>
      <c r="HN434"/>
      <c r="HO434"/>
      <c r="HP434"/>
      <c r="HQ434"/>
      <c r="HR434"/>
      <c r="HS434"/>
      <c r="HT434"/>
      <c r="HU434"/>
      <c r="HV434"/>
      <c r="HW434"/>
      <c r="HX434"/>
      <c r="HY434"/>
      <c r="HZ434"/>
      <c r="IA434"/>
      <c r="IB434"/>
      <c r="IC434"/>
      <c r="ID434"/>
      <c r="IE434"/>
      <c r="IF434"/>
      <c r="IG434"/>
      <c r="IH434"/>
      <c r="II434"/>
      <c r="IJ434"/>
      <c r="IK434"/>
      <c r="IL434"/>
      <c r="IM434"/>
      <c r="IN434"/>
      <c r="IO434"/>
      <c r="IP434"/>
      <c r="IQ434"/>
      <c r="IR434"/>
      <c r="IS434"/>
      <c r="IT434"/>
      <c r="IU434"/>
      <c r="IV434"/>
      <c r="IW434"/>
      <c r="IX434"/>
      <c r="IY434"/>
      <c r="IZ434"/>
      <c r="JA434"/>
      <c r="JB434"/>
      <c r="JC434"/>
      <c r="JD434"/>
      <c r="JE434"/>
      <c r="JF434"/>
      <c r="JG434"/>
      <c r="JH434"/>
      <c r="JI434"/>
      <c r="JJ434"/>
      <c r="JK434"/>
      <c r="JL434"/>
      <c r="JM434"/>
      <c r="JN434"/>
      <c r="JO434"/>
      <c r="JP434"/>
      <c r="JQ434"/>
      <c r="JR434"/>
      <c r="JS434"/>
      <c r="JT434"/>
      <c r="JU434"/>
      <c r="JV434"/>
      <c r="JW434"/>
      <c r="JX434"/>
      <c r="JY434"/>
      <c r="JZ434"/>
      <c r="KA434"/>
      <c r="KB434"/>
      <c r="KC434"/>
      <c r="KD434"/>
      <c r="KE434"/>
      <c r="KF434"/>
      <c r="KG434"/>
      <c r="KH434"/>
      <c r="KI434"/>
      <c r="KJ434"/>
      <c r="KK434"/>
      <c r="KL434"/>
      <c r="KM434"/>
      <c r="KN434"/>
      <c r="KO434"/>
      <c r="KP434"/>
      <c r="KQ434"/>
      <c r="KR434"/>
      <c r="KS434"/>
      <c r="KT434"/>
      <c r="KU434"/>
      <c r="KV434"/>
      <c r="KW434"/>
      <c r="KX434"/>
      <c r="KY434"/>
      <c r="KZ434"/>
      <c r="LA434"/>
      <c r="LB434"/>
      <c r="LC434"/>
      <c r="LD434"/>
      <c r="LE434"/>
      <c r="LF434"/>
      <c r="LG434"/>
      <c r="LH434"/>
      <c r="LI434"/>
      <c r="LJ434"/>
      <c r="LK434"/>
      <c r="LL434"/>
      <c r="LM434"/>
      <c r="LN434"/>
      <c r="LO434"/>
      <c r="LP434"/>
      <c r="LQ434"/>
      <c r="LR434"/>
      <c r="LS434"/>
      <c r="LT434"/>
      <c r="LU434"/>
      <c r="LV434"/>
      <c r="LW434"/>
      <c r="LX434"/>
      <c r="LY434"/>
      <c r="LZ434"/>
      <c r="MA434"/>
      <c r="MB434"/>
      <c r="MC434"/>
      <c r="MD434"/>
      <c r="ME434"/>
      <c r="MF434"/>
      <c r="MG434"/>
      <c r="MH434"/>
      <c r="MI434"/>
      <c r="MJ434"/>
      <c r="MK434"/>
      <c r="ML434"/>
      <c r="MM434"/>
      <c r="MN434"/>
      <c r="MO434"/>
      <c r="MP434"/>
      <c r="MQ434"/>
      <c r="MR434"/>
      <c r="MS434"/>
      <c r="MT434"/>
      <c r="MU434"/>
      <c r="MV434"/>
      <c r="MW434"/>
      <c r="MX434"/>
      <c r="MY434"/>
      <c r="MZ434"/>
      <c r="NA434"/>
      <c r="NB434"/>
      <c r="NC434"/>
      <c r="ND434"/>
      <c r="NE434"/>
      <c r="NF434"/>
      <c r="NG434"/>
      <c r="NH434"/>
      <c r="NI434"/>
      <c r="NJ434"/>
      <c r="NK434"/>
      <c r="NL434"/>
      <c r="NM434"/>
      <c r="NN434"/>
      <c r="NO434"/>
      <c r="NP434"/>
      <c r="NQ434"/>
      <c r="NR434"/>
      <c r="NS434"/>
      <c r="NT434"/>
      <c r="NU434"/>
      <c r="NV434"/>
      <c r="NW434"/>
      <c r="NX434"/>
      <c r="NY434"/>
      <c r="NZ434"/>
      <c r="OA434"/>
      <c r="OB434"/>
      <c r="OC434"/>
      <c r="OD434"/>
      <c r="OE434"/>
      <c r="OF434"/>
      <c r="OG434"/>
      <c r="OH434"/>
      <c r="OI434"/>
      <c r="OJ434"/>
      <c r="OK434"/>
      <c r="OL434"/>
      <c r="OM434"/>
      <c r="ON434"/>
      <c r="OO434"/>
      <c r="OP434"/>
      <c r="OQ434"/>
      <c r="OR434"/>
      <c r="OS434"/>
      <c r="OT434"/>
      <c r="OU434"/>
      <c r="OV434"/>
      <c r="OW434"/>
      <c r="OX434"/>
      <c r="OY434"/>
      <c r="OZ434"/>
      <c r="PA434"/>
      <c r="PB434"/>
      <c r="PC434"/>
      <c r="PD434"/>
      <c r="PE434"/>
      <c r="PF434"/>
      <c r="PG434"/>
      <c r="PH434"/>
      <c r="PI434"/>
      <c r="PJ434"/>
      <c r="PK434"/>
      <c r="PL434"/>
      <c r="PM434"/>
      <c r="PN434"/>
      <c r="PO434"/>
      <c r="PP434"/>
      <c r="PQ434"/>
      <c r="PR434"/>
      <c r="PS434"/>
      <c r="PT434"/>
      <c r="PU434"/>
      <c r="PV434"/>
      <c r="PW434"/>
      <c r="PX434"/>
      <c r="PY434"/>
      <c r="PZ434"/>
      <c r="QA434"/>
      <c r="QB434"/>
      <c r="QC434"/>
      <c r="QD434"/>
      <c r="QE434"/>
      <c r="QF434"/>
      <c r="QG434"/>
      <c r="QH434"/>
      <c r="QI434"/>
      <c r="QJ434"/>
      <c r="QK434"/>
      <c r="QL434"/>
      <c r="QM434"/>
      <c r="QN434"/>
      <c r="QO434"/>
      <c r="QP434"/>
      <c r="QQ434"/>
      <c r="QR434"/>
      <c r="QS434"/>
      <c r="QT434"/>
      <c r="QU434"/>
      <c r="QV434"/>
      <c r="QW434"/>
      <c r="QX434"/>
      <c r="QY434"/>
      <c r="QZ434"/>
      <c r="RA434"/>
      <c r="RB434"/>
      <c r="RC434"/>
      <c r="RD434"/>
      <c r="RE434"/>
      <c r="RF434"/>
      <c r="RG434"/>
      <c r="RH434"/>
      <c r="RI434"/>
      <c r="RJ434"/>
      <c r="RK434"/>
      <c r="RL434"/>
      <c r="RM434"/>
      <c r="RN434"/>
      <c r="RO434"/>
      <c r="RP434"/>
      <c r="RQ434"/>
      <c r="RR434"/>
      <c r="RS434"/>
      <c r="RT434"/>
      <c r="RU434"/>
      <c r="RV434"/>
      <c r="RW434"/>
      <c r="RX434"/>
      <c r="RY434"/>
      <c r="RZ434"/>
      <c r="SA434"/>
      <c r="SB434"/>
      <c r="SC434"/>
      <c r="SD434"/>
      <c r="SE434"/>
      <c r="SF434"/>
      <c r="SG434"/>
      <c r="SH434"/>
      <c r="SI434"/>
      <c r="SJ434"/>
      <c r="SK434"/>
      <c r="SL434"/>
      <c r="SM434"/>
      <c r="SN434"/>
      <c r="SO434"/>
      <c r="SP434"/>
      <c r="SQ434"/>
      <c r="SR434"/>
      <c r="SS434"/>
      <c r="ST434"/>
      <c r="SU434"/>
      <c r="SV434"/>
      <c r="SW434"/>
      <c r="SX434"/>
      <c r="SY434"/>
      <c r="SZ434"/>
      <c r="TA434"/>
      <c r="TB434"/>
      <c r="TC434"/>
      <c r="TD434"/>
      <c r="TE434"/>
      <c r="TF434"/>
      <c r="TG434"/>
      <c r="TH434"/>
      <c r="TI434"/>
      <c r="TJ434"/>
      <c r="TK434"/>
      <c r="TL434"/>
      <c r="TM434"/>
      <c r="TN434"/>
      <c r="TO434"/>
      <c r="TP434"/>
      <c r="TQ434"/>
      <c r="TR434"/>
      <c r="TS434"/>
      <c r="TT434"/>
      <c r="TU434"/>
      <c r="TV434"/>
      <c r="TW434"/>
      <c r="TX434"/>
      <c r="TY434"/>
      <c r="TZ434"/>
      <c r="UA434"/>
      <c r="UB434"/>
      <c r="UC434"/>
      <c r="UD434"/>
      <c r="UE434"/>
      <c r="UF434"/>
      <c r="UG434"/>
      <c r="UH434"/>
      <c r="UI434"/>
      <c r="UJ434"/>
      <c r="UK434"/>
      <c r="UL434"/>
      <c r="UM434"/>
      <c r="UN434"/>
      <c r="UO434"/>
      <c r="UP434"/>
      <c r="UQ434"/>
      <c r="UR434"/>
      <c r="US434"/>
      <c r="UT434"/>
      <c r="UU434"/>
      <c r="UV434"/>
      <c r="UW434"/>
      <c r="UX434"/>
      <c r="UY434"/>
      <c r="UZ434"/>
      <c r="VA434"/>
      <c r="VB434"/>
      <c r="VC434"/>
      <c r="VD434"/>
      <c r="VE434"/>
      <c r="VF434"/>
      <c r="VG434"/>
      <c r="VH434"/>
      <c r="VI434"/>
      <c r="VJ434"/>
      <c r="VK434"/>
      <c r="VL434"/>
      <c r="VM434"/>
      <c r="VN434"/>
      <c r="VO434"/>
      <c r="VP434"/>
      <c r="VQ434"/>
      <c r="VR434"/>
      <c r="VS434"/>
      <c r="VT434"/>
      <c r="VU434"/>
      <c r="VV434"/>
      <c r="VW434"/>
      <c r="VX434"/>
      <c r="VY434"/>
      <c r="VZ434"/>
      <c r="WA434"/>
      <c r="WB434"/>
      <c r="WC434"/>
      <c r="WD434"/>
      <c r="WE434"/>
      <c r="WF434"/>
      <c r="WG434"/>
      <c r="WH434"/>
      <c r="WI434"/>
      <c r="WJ434"/>
      <c r="WK434"/>
      <c r="WL434"/>
      <c r="WM434"/>
      <c r="WN434"/>
      <c r="WO434"/>
      <c r="WP434"/>
      <c r="WQ434"/>
      <c r="WR434"/>
      <c r="WS434"/>
      <c r="WT434"/>
      <c r="WU434"/>
      <c r="WV434"/>
      <c r="WW434"/>
      <c r="WX434"/>
      <c r="WY434"/>
      <c r="WZ434"/>
      <c r="XA434"/>
      <c r="XB434"/>
      <c r="XC434"/>
      <c r="XD434"/>
      <c r="XE434"/>
      <c r="XF434"/>
      <c r="XG434"/>
      <c r="XH434"/>
      <c r="XI434"/>
      <c r="XJ434"/>
      <c r="XK434"/>
      <c r="XL434"/>
      <c r="XM434"/>
      <c r="XN434"/>
      <c r="XO434"/>
      <c r="XP434"/>
      <c r="XQ434"/>
      <c r="XR434"/>
      <c r="XS434"/>
      <c r="XT434"/>
      <c r="XU434"/>
      <c r="XV434"/>
      <c r="XW434"/>
      <c r="XX434"/>
      <c r="XY434"/>
      <c r="XZ434"/>
      <c r="YA434"/>
      <c r="YB434"/>
      <c r="YC434"/>
      <c r="YD434"/>
      <c r="YE434"/>
      <c r="YF434"/>
      <c r="YG434"/>
      <c r="YH434"/>
      <c r="YI434"/>
      <c r="YJ434"/>
      <c r="YK434"/>
      <c r="YL434"/>
      <c r="YM434"/>
      <c r="YN434"/>
      <c r="YO434"/>
      <c r="YP434"/>
      <c r="YQ434"/>
      <c r="YR434"/>
      <c r="YS434"/>
      <c r="YT434"/>
      <c r="YU434"/>
      <c r="YV434"/>
      <c r="YW434"/>
      <c r="YX434"/>
      <c r="YY434"/>
      <c r="YZ434"/>
      <c r="ZA434"/>
      <c r="ZB434"/>
      <c r="ZC434"/>
      <c r="ZD434"/>
      <c r="ZE434"/>
      <c r="ZF434"/>
      <c r="ZG434"/>
      <c r="ZH434"/>
      <c r="ZI434"/>
      <c r="ZJ434"/>
      <c r="ZK434"/>
      <c r="ZL434"/>
      <c r="ZM434"/>
      <c r="ZN434"/>
      <c r="ZO434"/>
      <c r="ZP434"/>
      <c r="ZQ434"/>
      <c r="ZR434"/>
      <c r="ZS434"/>
      <c r="ZT434"/>
      <c r="ZU434"/>
      <c r="ZV434"/>
      <c r="ZW434"/>
      <c r="ZX434"/>
      <c r="ZY434"/>
      <c r="ZZ434" s="52"/>
      <c r="AAA434" s="192"/>
      <c r="AAD434" s="90"/>
      <c r="AAE434" s="519">
        <f>IF(AND(S.Notice.CustomReviewLoop1="Y",S.Notice.CustomReviewLoop2="Y"),1,0)</f>
        <v>0</v>
      </c>
      <c r="AAF434" s="90"/>
      <c r="AAG434" s="73">
        <f t="shared" si="361"/>
        <v>0</v>
      </c>
      <c r="AAH434" s="73">
        <f t="shared" si="362"/>
        <v>0</v>
      </c>
      <c r="AAI434" s="72"/>
      <c r="AAJ434" s="185"/>
      <c r="AAK434" s="56"/>
      <c r="AAL434" s="90"/>
    </row>
    <row r="435" spans="1:715" s="23" customFormat="1" ht="15" hidden="1" customHeight="1" outlineLevel="2" thickBot="1">
      <c r="A435" s="171"/>
      <c r="B435" s="710" t="s">
        <v>376</v>
      </c>
      <c r="C435" s="376" t="s">
        <v>0</v>
      </c>
      <c r="D435" s="423"/>
      <c r="E435" s="397">
        <f t="shared" si="364"/>
        <v>0</v>
      </c>
      <c r="F435" s="457">
        <f t="shared" ca="1" si="358"/>
        <v>0</v>
      </c>
      <c r="G435" s="400">
        <f t="shared" si="359"/>
        <v>0</v>
      </c>
      <c r="H435" s="400">
        <f t="shared" si="360"/>
        <v>0</v>
      </c>
      <c r="I435" s="244"/>
      <c r="J435" s="194"/>
      <c r="K435" s="49"/>
      <c r="L435" s="49"/>
      <c r="M435" s="49"/>
      <c r="N435" s="49"/>
      <c r="O435" s="49"/>
      <c r="P435" s="49"/>
      <c r="Q435" s="49"/>
      <c r="R435" s="49"/>
      <c r="S435" s="49"/>
      <c r="T435" s="49"/>
      <c r="U435" s="49"/>
      <c r="V435" s="49"/>
      <c r="W435" s="49"/>
      <c r="X435" s="49"/>
      <c r="Y435" s="49"/>
      <c r="Z435" s="49"/>
      <c r="AA435" s="49"/>
      <c r="AB435" s="49"/>
      <c r="AC435" s="49"/>
      <c r="AD435" s="49"/>
      <c r="AE435" s="49"/>
      <c r="AF435" s="49"/>
      <c r="AG435" s="49"/>
      <c r="AH435" s="49"/>
      <c r="AI435" s="49"/>
      <c r="AJ435" s="49"/>
      <c r="AK435" s="49"/>
      <c r="AL435" s="49"/>
      <c r="AM435" s="49"/>
      <c r="AN435" s="49"/>
      <c r="AO435" s="49"/>
      <c r="AP435" s="49"/>
      <c r="AQ435" s="49"/>
      <c r="AR435" s="49"/>
      <c r="AS435" s="49"/>
      <c r="AT435" s="49"/>
      <c r="AU435" s="49"/>
      <c r="AV435" s="49"/>
      <c r="AW435" s="49"/>
      <c r="AX435" s="49"/>
      <c r="AY435" s="49"/>
      <c r="AZ435" s="49"/>
      <c r="BA435" s="49"/>
      <c r="BB435" s="49"/>
      <c r="BC435" s="49"/>
      <c r="BD435" s="49"/>
      <c r="BE435" s="49"/>
      <c r="BF435" s="49"/>
      <c r="BG435" s="49"/>
      <c r="BH435" s="49"/>
      <c r="BI435" s="49"/>
      <c r="BJ435" s="49"/>
      <c r="BK435" s="49"/>
      <c r="BL435" s="49"/>
      <c r="BM435" s="49"/>
      <c r="BN435" s="49"/>
      <c r="BO435" s="49"/>
      <c r="BP435" s="49"/>
      <c r="BQ435" s="49"/>
      <c r="BR435" s="49"/>
      <c r="BS435" s="49"/>
      <c r="BT435" s="49"/>
      <c r="BU435" s="49"/>
      <c r="BV435" s="49"/>
      <c r="BW435" s="49"/>
      <c r="BX435" s="49"/>
      <c r="BY435" s="49"/>
      <c r="BZ435" s="49"/>
      <c r="CA435" s="49"/>
      <c r="CB435" s="49"/>
      <c r="CC435" s="49"/>
      <c r="CD435" s="49"/>
      <c r="CE435" s="49"/>
      <c r="CF435" s="49"/>
      <c r="CG435" s="49"/>
      <c r="CH435" s="49"/>
      <c r="CI435" s="49"/>
      <c r="CJ435" s="49"/>
      <c r="CK435" s="49"/>
      <c r="CL435" s="49"/>
      <c r="CM435" s="49"/>
      <c r="CN435" s="49"/>
      <c r="CO435" s="49"/>
      <c r="CP435" s="49"/>
      <c r="CQ435" s="49"/>
      <c r="CR435" s="49"/>
      <c r="CS435" s="49"/>
      <c r="CT435" s="49"/>
      <c r="CU435" s="49"/>
      <c r="CV435" s="49"/>
      <c r="CW435" s="49"/>
      <c r="CX435" s="49"/>
      <c r="CY435" s="49"/>
      <c r="CZ435" s="49"/>
      <c r="DA435" s="49"/>
      <c r="DB435" s="49"/>
      <c r="DC435" s="49"/>
      <c r="DD435" s="49"/>
      <c r="DE435" s="49"/>
      <c r="DF435" s="49"/>
      <c r="DG435" s="49"/>
      <c r="DH435" s="49"/>
      <c r="DI435" s="49"/>
      <c r="DJ435" s="49"/>
      <c r="DK435" s="49"/>
      <c r="DL435" s="49"/>
      <c r="DM435" s="49"/>
      <c r="DN435" s="49"/>
      <c r="DO435" s="49"/>
      <c r="DP435" s="49"/>
      <c r="DQ435"/>
      <c r="DR435"/>
      <c r="DS435"/>
      <c r="DT435"/>
      <c r="DU435"/>
      <c r="DV435"/>
      <c r="DW435"/>
      <c r="DX435"/>
      <c r="DY435"/>
      <c r="DZ435"/>
      <c r="EA435"/>
      <c r="EB435"/>
      <c r="EC435"/>
      <c r="ED435"/>
      <c r="EE435"/>
      <c r="EF435"/>
      <c r="EG435"/>
      <c r="EH435"/>
      <c r="EI435"/>
      <c r="EJ435"/>
      <c r="EK435"/>
      <c r="EL435"/>
      <c r="EM435"/>
      <c r="EN435"/>
      <c r="EO435"/>
      <c r="EP435"/>
      <c r="EQ435"/>
      <c r="ER435"/>
      <c r="ES435"/>
      <c r="ET435"/>
      <c r="EU435"/>
      <c r="EV435"/>
      <c r="EW435"/>
      <c r="EX435"/>
      <c r="EY435"/>
      <c r="EZ435"/>
      <c r="FA435"/>
      <c r="FB435"/>
      <c r="FC435"/>
      <c r="FD435"/>
      <c r="FE435"/>
      <c r="FF435"/>
      <c r="FG435"/>
      <c r="FH435"/>
      <c r="FI435"/>
      <c r="FJ435"/>
      <c r="FK435"/>
      <c r="FL435"/>
      <c r="FM435"/>
      <c r="FN435"/>
      <c r="FO435"/>
      <c r="FP435"/>
      <c r="FQ435"/>
      <c r="FR435"/>
      <c r="FS435"/>
      <c r="FT435"/>
      <c r="FU435"/>
      <c r="FV435"/>
      <c r="FW435"/>
      <c r="FX435"/>
      <c r="FY435"/>
      <c r="FZ435"/>
      <c r="GA435"/>
      <c r="GB435"/>
      <c r="GC435"/>
      <c r="GD435"/>
      <c r="GE435"/>
      <c r="GF435"/>
      <c r="GG435"/>
      <c r="GH435"/>
      <c r="GI435"/>
      <c r="GJ435"/>
      <c r="GK435"/>
      <c r="GL435"/>
      <c r="GM435"/>
      <c r="GN435"/>
      <c r="GO435"/>
      <c r="GP435"/>
      <c r="GQ435"/>
      <c r="GR435"/>
      <c r="GS435"/>
      <c r="GT435"/>
      <c r="GU435"/>
      <c r="GV435"/>
      <c r="GW435"/>
      <c r="GX435"/>
      <c r="GY435"/>
      <c r="GZ435"/>
      <c r="HA435"/>
      <c r="HB435"/>
      <c r="HC435"/>
      <c r="HD435"/>
      <c r="HE435"/>
      <c r="HF435"/>
      <c r="HG435"/>
      <c r="HH435"/>
      <c r="HI435"/>
      <c r="HJ435"/>
      <c r="HK435"/>
      <c r="HL435"/>
      <c r="HM435"/>
      <c r="HN435"/>
      <c r="HO435"/>
      <c r="HP435"/>
      <c r="HQ435"/>
      <c r="HR435"/>
      <c r="HS435"/>
      <c r="HT435"/>
      <c r="HU435"/>
      <c r="HV435"/>
      <c r="HW435"/>
      <c r="HX435"/>
      <c r="HY435"/>
      <c r="HZ435"/>
      <c r="IA435"/>
      <c r="IB435"/>
      <c r="IC435"/>
      <c r="ID435"/>
      <c r="IE435"/>
      <c r="IF435"/>
      <c r="IG435"/>
      <c r="IH435"/>
      <c r="II435"/>
      <c r="IJ435"/>
      <c r="IK435"/>
      <c r="IL435"/>
      <c r="IM435"/>
      <c r="IN435"/>
      <c r="IO435"/>
      <c r="IP435"/>
      <c r="IQ435"/>
      <c r="IR435"/>
      <c r="IS435"/>
      <c r="IT435"/>
      <c r="IU435"/>
      <c r="IV435"/>
      <c r="IW435"/>
      <c r="IX435"/>
      <c r="IY435"/>
      <c r="IZ435"/>
      <c r="JA435"/>
      <c r="JB435"/>
      <c r="JC435"/>
      <c r="JD435"/>
      <c r="JE435"/>
      <c r="JF435"/>
      <c r="JG435"/>
      <c r="JH435"/>
      <c r="JI435"/>
      <c r="JJ435"/>
      <c r="JK435"/>
      <c r="JL435"/>
      <c r="JM435"/>
      <c r="JN435"/>
      <c r="JO435"/>
      <c r="JP435"/>
      <c r="JQ435"/>
      <c r="JR435"/>
      <c r="JS435"/>
      <c r="JT435"/>
      <c r="JU435"/>
      <c r="JV435"/>
      <c r="JW435"/>
      <c r="JX435"/>
      <c r="JY435"/>
      <c r="JZ435"/>
      <c r="KA435"/>
      <c r="KB435"/>
      <c r="KC435"/>
      <c r="KD435"/>
      <c r="KE435"/>
      <c r="KF435"/>
      <c r="KG435"/>
      <c r="KH435"/>
      <c r="KI435"/>
      <c r="KJ435"/>
      <c r="KK435"/>
      <c r="KL435"/>
      <c r="KM435"/>
      <c r="KN435"/>
      <c r="KO435"/>
      <c r="KP435"/>
      <c r="KQ435"/>
      <c r="KR435"/>
      <c r="KS435"/>
      <c r="KT435"/>
      <c r="KU435"/>
      <c r="KV435"/>
      <c r="KW435"/>
      <c r="KX435"/>
      <c r="KY435"/>
      <c r="KZ435"/>
      <c r="LA435"/>
      <c r="LB435"/>
      <c r="LC435"/>
      <c r="LD435"/>
      <c r="LE435"/>
      <c r="LF435"/>
      <c r="LG435"/>
      <c r="LH435"/>
      <c r="LI435"/>
      <c r="LJ435"/>
      <c r="LK435"/>
      <c r="LL435"/>
      <c r="LM435"/>
      <c r="LN435"/>
      <c r="LO435"/>
      <c r="LP435"/>
      <c r="LQ435"/>
      <c r="LR435"/>
      <c r="LS435"/>
      <c r="LT435"/>
      <c r="LU435"/>
      <c r="LV435"/>
      <c r="LW435"/>
      <c r="LX435"/>
      <c r="LY435"/>
      <c r="LZ435"/>
      <c r="MA435"/>
      <c r="MB435"/>
      <c r="MC435"/>
      <c r="MD435"/>
      <c r="ME435"/>
      <c r="MF435"/>
      <c r="MG435"/>
      <c r="MH435"/>
      <c r="MI435"/>
      <c r="MJ435"/>
      <c r="MK435"/>
      <c r="ML435"/>
      <c r="MM435"/>
      <c r="MN435"/>
      <c r="MO435"/>
      <c r="MP435"/>
      <c r="MQ435"/>
      <c r="MR435"/>
      <c r="MS435"/>
      <c r="MT435"/>
      <c r="MU435"/>
      <c r="MV435"/>
      <c r="MW435"/>
      <c r="MX435"/>
      <c r="MY435"/>
      <c r="MZ435"/>
      <c r="NA435"/>
      <c r="NB435"/>
      <c r="NC435"/>
      <c r="ND435"/>
      <c r="NE435"/>
      <c r="NF435"/>
      <c r="NG435"/>
      <c r="NH435"/>
      <c r="NI435"/>
      <c r="NJ435"/>
      <c r="NK435"/>
      <c r="NL435"/>
      <c r="NM435"/>
      <c r="NN435"/>
      <c r="NO435"/>
      <c r="NP435"/>
      <c r="NQ435"/>
      <c r="NR435"/>
      <c r="NS435"/>
      <c r="NT435"/>
      <c r="NU435"/>
      <c r="NV435"/>
      <c r="NW435"/>
      <c r="NX435"/>
      <c r="NY435"/>
      <c r="NZ435"/>
      <c r="OA435"/>
      <c r="OB435"/>
      <c r="OC435"/>
      <c r="OD435"/>
      <c r="OE435"/>
      <c r="OF435"/>
      <c r="OG435"/>
      <c r="OH435"/>
      <c r="OI435"/>
      <c r="OJ435"/>
      <c r="OK435"/>
      <c r="OL435"/>
      <c r="OM435"/>
      <c r="ON435"/>
      <c r="OO435"/>
      <c r="OP435"/>
      <c r="OQ435"/>
      <c r="OR435"/>
      <c r="OS435"/>
      <c r="OT435"/>
      <c r="OU435"/>
      <c r="OV435"/>
      <c r="OW435"/>
      <c r="OX435"/>
      <c r="OY435"/>
      <c r="OZ435"/>
      <c r="PA435"/>
      <c r="PB435"/>
      <c r="PC435"/>
      <c r="PD435"/>
      <c r="PE435"/>
      <c r="PF435"/>
      <c r="PG435"/>
      <c r="PH435"/>
      <c r="PI435"/>
      <c r="PJ435"/>
      <c r="PK435"/>
      <c r="PL435"/>
      <c r="PM435"/>
      <c r="PN435"/>
      <c r="PO435"/>
      <c r="PP435"/>
      <c r="PQ435"/>
      <c r="PR435"/>
      <c r="PS435"/>
      <c r="PT435"/>
      <c r="PU435"/>
      <c r="PV435"/>
      <c r="PW435"/>
      <c r="PX435"/>
      <c r="PY435"/>
      <c r="PZ435"/>
      <c r="QA435"/>
      <c r="QB435"/>
      <c r="QC435"/>
      <c r="QD435"/>
      <c r="QE435"/>
      <c r="QF435"/>
      <c r="QG435"/>
      <c r="QH435"/>
      <c r="QI435"/>
      <c r="QJ435"/>
      <c r="QK435"/>
      <c r="QL435"/>
      <c r="QM435"/>
      <c r="QN435"/>
      <c r="QO435"/>
      <c r="QP435"/>
      <c r="QQ435"/>
      <c r="QR435"/>
      <c r="QS435"/>
      <c r="QT435"/>
      <c r="QU435"/>
      <c r="QV435"/>
      <c r="QW435"/>
      <c r="QX435"/>
      <c r="QY435"/>
      <c r="QZ435"/>
      <c r="RA435"/>
      <c r="RB435"/>
      <c r="RC435"/>
      <c r="RD435"/>
      <c r="RE435"/>
      <c r="RF435"/>
      <c r="RG435"/>
      <c r="RH435"/>
      <c r="RI435"/>
      <c r="RJ435"/>
      <c r="RK435"/>
      <c r="RL435"/>
      <c r="RM435"/>
      <c r="RN435"/>
      <c r="RO435"/>
      <c r="RP435"/>
      <c r="RQ435"/>
      <c r="RR435"/>
      <c r="RS435"/>
      <c r="RT435"/>
      <c r="RU435"/>
      <c r="RV435"/>
      <c r="RW435"/>
      <c r="RX435"/>
      <c r="RY435"/>
      <c r="RZ435"/>
      <c r="SA435"/>
      <c r="SB435"/>
      <c r="SC435"/>
      <c r="SD435"/>
      <c r="SE435"/>
      <c r="SF435"/>
      <c r="SG435"/>
      <c r="SH435"/>
      <c r="SI435"/>
      <c r="SJ435"/>
      <c r="SK435"/>
      <c r="SL435"/>
      <c r="SM435"/>
      <c r="SN435"/>
      <c r="SO435"/>
      <c r="SP435"/>
      <c r="SQ435"/>
      <c r="SR435"/>
      <c r="SS435"/>
      <c r="ST435"/>
      <c r="SU435"/>
      <c r="SV435"/>
      <c r="SW435"/>
      <c r="SX435"/>
      <c r="SY435"/>
      <c r="SZ435"/>
      <c r="TA435"/>
      <c r="TB435"/>
      <c r="TC435"/>
      <c r="TD435"/>
      <c r="TE435"/>
      <c r="TF435"/>
      <c r="TG435"/>
      <c r="TH435"/>
      <c r="TI435"/>
      <c r="TJ435"/>
      <c r="TK435"/>
      <c r="TL435"/>
      <c r="TM435"/>
      <c r="TN435"/>
      <c r="TO435"/>
      <c r="TP435"/>
      <c r="TQ435"/>
      <c r="TR435"/>
      <c r="TS435"/>
      <c r="TT435"/>
      <c r="TU435"/>
      <c r="TV435"/>
      <c r="TW435"/>
      <c r="TX435"/>
      <c r="TY435"/>
      <c r="TZ435"/>
      <c r="UA435"/>
      <c r="UB435"/>
      <c r="UC435"/>
      <c r="UD435"/>
      <c r="UE435"/>
      <c r="UF435"/>
      <c r="UG435"/>
      <c r="UH435"/>
      <c r="UI435"/>
      <c r="UJ435"/>
      <c r="UK435"/>
      <c r="UL435"/>
      <c r="UM435"/>
      <c r="UN435"/>
      <c r="UO435"/>
      <c r="UP435"/>
      <c r="UQ435"/>
      <c r="UR435"/>
      <c r="US435"/>
      <c r="UT435"/>
      <c r="UU435"/>
      <c r="UV435"/>
      <c r="UW435"/>
      <c r="UX435"/>
      <c r="UY435"/>
      <c r="UZ435"/>
      <c r="VA435"/>
      <c r="VB435"/>
      <c r="VC435"/>
      <c r="VD435"/>
      <c r="VE435"/>
      <c r="VF435"/>
      <c r="VG435"/>
      <c r="VH435"/>
      <c r="VI435"/>
      <c r="VJ435"/>
      <c r="VK435"/>
      <c r="VL435"/>
      <c r="VM435"/>
      <c r="VN435"/>
      <c r="VO435"/>
      <c r="VP435"/>
      <c r="VQ435"/>
      <c r="VR435"/>
      <c r="VS435"/>
      <c r="VT435"/>
      <c r="VU435"/>
      <c r="VV435"/>
      <c r="VW435"/>
      <c r="VX435"/>
      <c r="VY435"/>
      <c r="VZ435"/>
      <c r="WA435"/>
      <c r="WB435"/>
      <c r="WC435"/>
      <c r="WD435"/>
      <c r="WE435"/>
      <c r="WF435"/>
      <c r="WG435"/>
      <c r="WH435"/>
      <c r="WI435"/>
      <c r="WJ435"/>
      <c r="WK435"/>
      <c r="WL435"/>
      <c r="WM435"/>
      <c r="WN435"/>
      <c r="WO435"/>
      <c r="WP435"/>
      <c r="WQ435"/>
      <c r="WR435"/>
      <c r="WS435"/>
      <c r="WT435"/>
      <c r="WU435"/>
      <c r="WV435"/>
      <c r="WW435"/>
      <c r="WX435"/>
      <c r="WY435"/>
      <c r="WZ435"/>
      <c r="XA435"/>
      <c r="XB435"/>
      <c r="XC435"/>
      <c r="XD435"/>
      <c r="XE435"/>
      <c r="XF435"/>
      <c r="XG435"/>
      <c r="XH435"/>
      <c r="XI435"/>
      <c r="XJ435"/>
      <c r="XK435"/>
      <c r="XL435"/>
      <c r="XM435"/>
      <c r="XN435"/>
      <c r="XO435"/>
      <c r="XP435"/>
      <c r="XQ435"/>
      <c r="XR435"/>
      <c r="XS435"/>
      <c r="XT435"/>
      <c r="XU435"/>
      <c r="XV435"/>
      <c r="XW435"/>
      <c r="XX435"/>
      <c r="XY435"/>
      <c r="XZ435"/>
      <c r="YA435"/>
      <c r="YB435"/>
      <c r="YC435"/>
      <c r="YD435"/>
      <c r="YE435"/>
      <c r="YF435"/>
      <c r="YG435"/>
      <c r="YH435"/>
      <c r="YI435"/>
      <c r="YJ435"/>
      <c r="YK435"/>
      <c r="YL435"/>
      <c r="YM435"/>
      <c r="YN435"/>
      <c r="YO435"/>
      <c r="YP435"/>
      <c r="YQ435"/>
      <c r="YR435"/>
      <c r="YS435"/>
      <c r="YT435"/>
      <c r="YU435"/>
      <c r="YV435"/>
      <c r="YW435"/>
      <c r="YX435"/>
      <c r="YY435"/>
      <c r="YZ435"/>
      <c r="ZA435"/>
      <c r="ZB435"/>
      <c r="ZC435"/>
      <c r="ZD435"/>
      <c r="ZE435"/>
      <c r="ZF435"/>
      <c r="ZG435"/>
      <c r="ZH435"/>
      <c r="ZI435"/>
      <c r="ZJ435"/>
      <c r="ZK435"/>
      <c r="ZL435"/>
      <c r="ZM435"/>
      <c r="ZN435"/>
      <c r="ZO435"/>
      <c r="ZP435"/>
      <c r="ZQ435"/>
      <c r="ZR435"/>
      <c r="ZS435"/>
      <c r="ZT435"/>
      <c r="ZU435"/>
      <c r="ZV435"/>
      <c r="ZW435"/>
      <c r="ZX435"/>
      <c r="ZY435"/>
      <c r="ZZ435" s="52"/>
      <c r="AAA435" s="192"/>
      <c r="AAD435" s="90"/>
      <c r="AAE435" s="519">
        <f>IF(AND(S.Notice.CustomReviewLoop1="Y",S.Notice.CustomReviewLoop2="Y"),1,0)</f>
        <v>0</v>
      </c>
      <c r="AAF435" s="90"/>
      <c r="AAG435" s="73">
        <f t="shared" si="361"/>
        <v>0</v>
      </c>
      <c r="AAH435" s="73">
        <f t="shared" si="362"/>
        <v>0</v>
      </c>
      <c r="AAI435" s="72"/>
      <c r="AAJ435" s="185"/>
      <c r="AAK435" s="56"/>
      <c r="AAL435" s="90"/>
    </row>
    <row r="436" spans="1:715" s="23" customFormat="1" ht="15" hidden="1" customHeight="1" outlineLevel="2" thickBot="1">
      <c r="A436" s="171"/>
      <c r="B436" s="711" t="s">
        <v>380</v>
      </c>
      <c r="C436" s="611" t="s">
        <v>303</v>
      </c>
      <c r="D436" s="380"/>
      <c r="E436" s="342">
        <f>NETWORKDAYS(G436,H436,S.DDL_DEQClosed)</f>
        <v>0</v>
      </c>
      <c r="F436" s="457">
        <f t="shared" ca="1" si="358"/>
        <v>0</v>
      </c>
      <c r="G436" s="400">
        <f t="shared" si="359"/>
        <v>0</v>
      </c>
      <c r="H436" s="400">
        <f t="shared" si="360"/>
        <v>0</v>
      </c>
      <c r="I436" s="244"/>
      <c r="J436" s="194"/>
      <c r="K436" s="49"/>
      <c r="L436" s="49"/>
      <c r="M436" s="49"/>
      <c r="N436" s="49"/>
      <c r="O436" s="49"/>
      <c r="P436" s="49"/>
      <c r="Q436" s="49"/>
      <c r="R436" s="49"/>
      <c r="S436" s="49"/>
      <c r="T436" s="49"/>
      <c r="U436" s="49"/>
      <c r="V436" s="49"/>
      <c r="W436" s="49"/>
      <c r="X436" s="49"/>
      <c r="Y436" s="49"/>
      <c r="Z436" s="49"/>
      <c r="AA436" s="49"/>
      <c r="AB436" s="49"/>
      <c r="AC436" s="49"/>
      <c r="AD436" s="49"/>
      <c r="AE436" s="49"/>
      <c r="AF436" s="49"/>
      <c r="AG436" s="49"/>
      <c r="AH436" s="49"/>
      <c r="AI436" s="49"/>
      <c r="AJ436" s="49"/>
      <c r="AK436" s="49"/>
      <c r="AL436" s="49"/>
      <c r="AM436" s="49"/>
      <c r="AN436" s="49"/>
      <c r="AO436" s="49"/>
      <c r="AP436" s="49"/>
      <c r="AQ436" s="49"/>
      <c r="AR436" s="49"/>
      <c r="AS436" s="49"/>
      <c r="AT436" s="49"/>
      <c r="AU436" s="49"/>
      <c r="AV436" s="49"/>
      <c r="AW436" s="49"/>
      <c r="AX436" s="49"/>
      <c r="AY436" s="49"/>
      <c r="AZ436" s="49"/>
      <c r="BA436" s="49"/>
      <c r="BB436" s="49"/>
      <c r="BC436" s="49"/>
      <c r="BD436" s="49"/>
      <c r="BE436" s="49"/>
      <c r="BF436" s="49"/>
      <c r="BG436" s="49"/>
      <c r="BH436" s="49"/>
      <c r="BI436" s="49"/>
      <c r="BJ436" s="49"/>
      <c r="BK436" s="49"/>
      <c r="BL436" s="49"/>
      <c r="BM436" s="49"/>
      <c r="BN436" s="49"/>
      <c r="BO436" s="49"/>
      <c r="BP436" s="49"/>
      <c r="BQ436" s="49"/>
      <c r="BR436" s="49"/>
      <c r="BS436" s="49"/>
      <c r="BT436" s="49"/>
      <c r="BU436" s="49"/>
      <c r="BV436" s="49"/>
      <c r="BW436" s="49"/>
      <c r="BX436" s="49"/>
      <c r="BY436" s="49"/>
      <c r="BZ436" s="49"/>
      <c r="CA436" s="49"/>
      <c r="CB436" s="49"/>
      <c r="CC436" s="49"/>
      <c r="CD436" s="49"/>
      <c r="CE436" s="49"/>
      <c r="CF436" s="49"/>
      <c r="CG436" s="49"/>
      <c r="CH436" s="49"/>
      <c r="CI436" s="49"/>
      <c r="CJ436" s="49"/>
      <c r="CK436" s="49"/>
      <c r="CL436" s="49"/>
      <c r="CM436" s="49"/>
      <c r="CN436" s="49"/>
      <c r="CO436" s="49"/>
      <c r="CP436" s="49"/>
      <c r="CQ436" s="49"/>
      <c r="CR436" s="49"/>
      <c r="CS436" s="49"/>
      <c r="CT436" s="49"/>
      <c r="CU436" s="49"/>
      <c r="CV436" s="49"/>
      <c r="CW436" s="49"/>
      <c r="CX436" s="49"/>
      <c r="CY436" s="49"/>
      <c r="CZ436" s="49"/>
      <c r="DA436" s="49"/>
      <c r="DB436" s="49"/>
      <c r="DC436" s="49"/>
      <c r="DD436" s="49"/>
      <c r="DE436" s="49"/>
      <c r="DF436" s="49"/>
      <c r="DG436" s="49"/>
      <c r="DH436" s="49"/>
      <c r="DI436" s="49"/>
      <c r="DJ436" s="49"/>
      <c r="DK436" s="49"/>
      <c r="DL436" s="49"/>
      <c r="DM436" s="49"/>
      <c r="DN436" s="49"/>
      <c r="DO436" s="49"/>
      <c r="DP436" s="49"/>
      <c r="DQ436"/>
      <c r="DR436"/>
      <c r="DS436"/>
      <c r="DT436"/>
      <c r="DU436"/>
      <c r="DV436"/>
      <c r="DW436"/>
      <c r="DX436"/>
      <c r="DY436"/>
      <c r="DZ436"/>
      <c r="EA436"/>
      <c r="EB436"/>
      <c r="EC436"/>
      <c r="ED436"/>
      <c r="EE436"/>
      <c r="EF436"/>
      <c r="EG436"/>
      <c r="EH436"/>
      <c r="EI436"/>
      <c r="EJ436"/>
      <c r="EK436"/>
      <c r="EL436"/>
      <c r="EM436"/>
      <c r="EN436"/>
      <c r="EO436"/>
      <c r="EP436"/>
      <c r="EQ436"/>
      <c r="ER436"/>
      <c r="ES436"/>
      <c r="ET436"/>
      <c r="EU436"/>
      <c r="EV436"/>
      <c r="EW436"/>
      <c r="EX436"/>
      <c r="EY436"/>
      <c r="EZ436"/>
      <c r="FA436"/>
      <c r="FB436"/>
      <c r="FC436"/>
      <c r="FD436"/>
      <c r="FE436"/>
      <c r="FF436"/>
      <c r="FG436"/>
      <c r="FH436"/>
      <c r="FI436"/>
      <c r="FJ436"/>
      <c r="FK436"/>
      <c r="FL436"/>
      <c r="FM436"/>
      <c r="FN436"/>
      <c r="FO436"/>
      <c r="FP436"/>
      <c r="FQ436"/>
      <c r="FR436"/>
      <c r="FS436"/>
      <c r="FT436"/>
      <c r="FU436"/>
      <c r="FV436"/>
      <c r="FW436"/>
      <c r="FX436"/>
      <c r="FY436"/>
      <c r="FZ436"/>
      <c r="GA436"/>
      <c r="GB436"/>
      <c r="GC436"/>
      <c r="GD436"/>
      <c r="GE436"/>
      <c r="GF436"/>
      <c r="GG436"/>
      <c r="GH436"/>
      <c r="GI436"/>
      <c r="GJ436"/>
      <c r="GK436"/>
      <c r="GL436"/>
      <c r="GM436"/>
      <c r="GN436"/>
      <c r="GO436"/>
      <c r="GP436"/>
      <c r="GQ436"/>
      <c r="GR436"/>
      <c r="GS436"/>
      <c r="GT436"/>
      <c r="GU436"/>
      <c r="GV436"/>
      <c r="GW436"/>
      <c r="GX436"/>
      <c r="GY436"/>
      <c r="GZ436"/>
      <c r="HA436"/>
      <c r="HB436"/>
      <c r="HC436"/>
      <c r="HD436"/>
      <c r="HE436"/>
      <c r="HF436"/>
      <c r="HG436"/>
      <c r="HH436"/>
      <c r="HI436"/>
      <c r="HJ436"/>
      <c r="HK436"/>
      <c r="HL436"/>
      <c r="HM436"/>
      <c r="HN436"/>
      <c r="HO436"/>
      <c r="HP436"/>
      <c r="HQ436"/>
      <c r="HR436"/>
      <c r="HS436"/>
      <c r="HT436"/>
      <c r="HU436"/>
      <c r="HV436"/>
      <c r="HW436"/>
      <c r="HX436"/>
      <c r="HY436"/>
      <c r="HZ436"/>
      <c r="IA436"/>
      <c r="IB436"/>
      <c r="IC436"/>
      <c r="ID436"/>
      <c r="IE436"/>
      <c r="IF436"/>
      <c r="IG436"/>
      <c r="IH436"/>
      <c r="II436"/>
      <c r="IJ436"/>
      <c r="IK436"/>
      <c r="IL436"/>
      <c r="IM436"/>
      <c r="IN436"/>
      <c r="IO436"/>
      <c r="IP436"/>
      <c r="IQ436"/>
      <c r="IR436"/>
      <c r="IS436"/>
      <c r="IT436"/>
      <c r="IU436"/>
      <c r="IV436"/>
      <c r="IW436"/>
      <c r="IX436"/>
      <c r="IY436"/>
      <c r="IZ436"/>
      <c r="JA436"/>
      <c r="JB436"/>
      <c r="JC436"/>
      <c r="JD436"/>
      <c r="JE436"/>
      <c r="JF436"/>
      <c r="JG436"/>
      <c r="JH436"/>
      <c r="JI436"/>
      <c r="JJ436"/>
      <c r="JK436"/>
      <c r="JL436"/>
      <c r="JM436"/>
      <c r="JN436"/>
      <c r="JO436"/>
      <c r="JP436"/>
      <c r="JQ436"/>
      <c r="JR436"/>
      <c r="JS436"/>
      <c r="JT436"/>
      <c r="JU436"/>
      <c r="JV436"/>
      <c r="JW436"/>
      <c r="JX436"/>
      <c r="JY436"/>
      <c r="JZ436"/>
      <c r="KA436"/>
      <c r="KB436"/>
      <c r="KC436"/>
      <c r="KD436"/>
      <c r="KE436"/>
      <c r="KF436"/>
      <c r="KG436"/>
      <c r="KH436"/>
      <c r="KI436"/>
      <c r="KJ436"/>
      <c r="KK436"/>
      <c r="KL436"/>
      <c r="KM436"/>
      <c r="KN436"/>
      <c r="KO436"/>
      <c r="KP436"/>
      <c r="KQ436"/>
      <c r="KR436"/>
      <c r="KS436"/>
      <c r="KT436"/>
      <c r="KU436"/>
      <c r="KV436"/>
      <c r="KW436"/>
      <c r="KX436"/>
      <c r="KY436"/>
      <c r="KZ436"/>
      <c r="LA436"/>
      <c r="LB436"/>
      <c r="LC436"/>
      <c r="LD436"/>
      <c r="LE436"/>
      <c r="LF436"/>
      <c r="LG436"/>
      <c r="LH436"/>
      <c r="LI436"/>
      <c r="LJ436"/>
      <c r="LK436"/>
      <c r="LL436"/>
      <c r="LM436"/>
      <c r="LN436"/>
      <c r="LO436"/>
      <c r="LP436"/>
      <c r="LQ436"/>
      <c r="LR436"/>
      <c r="LS436"/>
      <c r="LT436"/>
      <c r="LU436"/>
      <c r="LV436"/>
      <c r="LW436"/>
      <c r="LX436"/>
      <c r="LY436"/>
      <c r="LZ436"/>
      <c r="MA436"/>
      <c r="MB436"/>
      <c r="MC436"/>
      <c r="MD436"/>
      <c r="ME436"/>
      <c r="MF436"/>
      <c r="MG436"/>
      <c r="MH436"/>
      <c r="MI436"/>
      <c r="MJ436"/>
      <c r="MK436"/>
      <c r="ML436"/>
      <c r="MM436"/>
      <c r="MN436"/>
      <c r="MO436"/>
      <c r="MP436"/>
      <c r="MQ436"/>
      <c r="MR436"/>
      <c r="MS436"/>
      <c r="MT436"/>
      <c r="MU436"/>
      <c r="MV436"/>
      <c r="MW436"/>
      <c r="MX436"/>
      <c r="MY436"/>
      <c r="MZ436"/>
      <c r="NA436"/>
      <c r="NB436"/>
      <c r="NC436"/>
      <c r="ND436"/>
      <c r="NE436"/>
      <c r="NF436"/>
      <c r="NG436"/>
      <c r="NH436"/>
      <c r="NI436"/>
      <c r="NJ436"/>
      <c r="NK436"/>
      <c r="NL436"/>
      <c r="NM436"/>
      <c r="NN436"/>
      <c r="NO436"/>
      <c r="NP436"/>
      <c r="NQ436"/>
      <c r="NR436"/>
      <c r="NS436"/>
      <c r="NT436"/>
      <c r="NU436"/>
      <c r="NV436"/>
      <c r="NW436"/>
      <c r="NX436"/>
      <c r="NY436"/>
      <c r="NZ436"/>
      <c r="OA436"/>
      <c r="OB436"/>
      <c r="OC436"/>
      <c r="OD436"/>
      <c r="OE436"/>
      <c r="OF436"/>
      <c r="OG436"/>
      <c r="OH436"/>
      <c r="OI436"/>
      <c r="OJ436"/>
      <c r="OK436"/>
      <c r="OL436"/>
      <c r="OM436"/>
      <c r="ON436"/>
      <c r="OO436"/>
      <c r="OP436"/>
      <c r="OQ436"/>
      <c r="OR436"/>
      <c r="OS436"/>
      <c r="OT436"/>
      <c r="OU436"/>
      <c r="OV436"/>
      <c r="OW436"/>
      <c r="OX436"/>
      <c r="OY436"/>
      <c r="OZ436"/>
      <c r="PA436"/>
      <c r="PB436"/>
      <c r="PC436"/>
      <c r="PD436"/>
      <c r="PE436"/>
      <c r="PF436"/>
      <c r="PG436"/>
      <c r="PH436"/>
      <c r="PI436"/>
      <c r="PJ436"/>
      <c r="PK436"/>
      <c r="PL436"/>
      <c r="PM436"/>
      <c r="PN436"/>
      <c r="PO436"/>
      <c r="PP436"/>
      <c r="PQ436"/>
      <c r="PR436"/>
      <c r="PS436"/>
      <c r="PT436"/>
      <c r="PU436"/>
      <c r="PV436"/>
      <c r="PW436"/>
      <c r="PX436"/>
      <c r="PY436"/>
      <c r="PZ436"/>
      <c r="QA436"/>
      <c r="QB436"/>
      <c r="QC436"/>
      <c r="QD436"/>
      <c r="QE436"/>
      <c r="QF436"/>
      <c r="QG436"/>
      <c r="QH436"/>
      <c r="QI436"/>
      <c r="QJ436"/>
      <c r="QK436"/>
      <c r="QL436"/>
      <c r="QM436"/>
      <c r="QN436"/>
      <c r="QO436"/>
      <c r="QP436"/>
      <c r="QQ436"/>
      <c r="QR436"/>
      <c r="QS436"/>
      <c r="QT436"/>
      <c r="QU436"/>
      <c r="QV436"/>
      <c r="QW436"/>
      <c r="QX436"/>
      <c r="QY436"/>
      <c r="QZ436"/>
      <c r="RA436"/>
      <c r="RB436"/>
      <c r="RC436"/>
      <c r="RD436"/>
      <c r="RE436"/>
      <c r="RF436"/>
      <c r="RG436"/>
      <c r="RH436"/>
      <c r="RI436"/>
      <c r="RJ436"/>
      <c r="RK436"/>
      <c r="RL436"/>
      <c r="RM436"/>
      <c r="RN436"/>
      <c r="RO436"/>
      <c r="RP436"/>
      <c r="RQ436"/>
      <c r="RR436"/>
      <c r="RS436"/>
      <c r="RT436"/>
      <c r="RU436"/>
      <c r="RV436"/>
      <c r="RW436"/>
      <c r="RX436"/>
      <c r="RY436"/>
      <c r="RZ436"/>
      <c r="SA436"/>
      <c r="SB436"/>
      <c r="SC436"/>
      <c r="SD436"/>
      <c r="SE436"/>
      <c r="SF436"/>
      <c r="SG436"/>
      <c r="SH436"/>
      <c r="SI436"/>
      <c r="SJ436"/>
      <c r="SK436"/>
      <c r="SL436"/>
      <c r="SM436"/>
      <c r="SN436"/>
      <c r="SO436"/>
      <c r="SP436"/>
      <c r="SQ436"/>
      <c r="SR436"/>
      <c r="SS436"/>
      <c r="ST436"/>
      <c r="SU436"/>
      <c r="SV436"/>
      <c r="SW436"/>
      <c r="SX436"/>
      <c r="SY436"/>
      <c r="SZ436"/>
      <c r="TA436"/>
      <c r="TB436"/>
      <c r="TC436"/>
      <c r="TD436"/>
      <c r="TE436"/>
      <c r="TF436"/>
      <c r="TG436"/>
      <c r="TH436"/>
      <c r="TI436"/>
      <c r="TJ436"/>
      <c r="TK436"/>
      <c r="TL436"/>
      <c r="TM436"/>
      <c r="TN436"/>
      <c r="TO436"/>
      <c r="TP436"/>
      <c r="TQ436"/>
      <c r="TR436"/>
      <c r="TS436"/>
      <c r="TT436"/>
      <c r="TU436"/>
      <c r="TV436"/>
      <c r="TW436"/>
      <c r="TX436"/>
      <c r="TY436"/>
      <c r="TZ436"/>
      <c r="UA436"/>
      <c r="UB436"/>
      <c r="UC436"/>
      <c r="UD436"/>
      <c r="UE436"/>
      <c r="UF436"/>
      <c r="UG436"/>
      <c r="UH436"/>
      <c r="UI436"/>
      <c r="UJ436"/>
      <c r="UK436"/>
      <c r="UL436"/>
      <c r="UM436"/>
      <c r="UN436"/>
      <c r="UO436"/>
      <c r="UP436"/>
      <c r="UQ436"/>
      <c r="UR436"/>
      <c r="US436"/>
      <c r="UT436"/>
      <c r="UU436"/>
      <c r="UV436"/>
      <c r="UW436"/>
      <c r="UX436"/>
      <c r="UY436"/>
      <c r="UZ436"/>
      <c r="VA436"/>
      <c r="VB436"/>
      <c r="VC436"/>
      <c r="VD436"/>
      <c r="VE436"/>
      <c r="VF436"/>
      <c r="VG436"/>
      <c r="VH436"/>
      <c r="VI436"/>
      <c r="VJ436"/>
      <c r="VK436"/>
      <c r="VL436"/>
      <c r="VM436"/>
      <c r="VN436"/>
      <c r="VO436"/>
      <c r="VP436"/>
      <c r="VQ436"/>
      <c r="VR436"/>
      <c r="VS436"/>
      <c r="VT436"/>
      <c r="VU436"/>
      <c r="VV436"/>
      <c r="VW436"/>
      <c r="VX436"/>
      <c r="VY436"/>
      <c r="VZ436"/>
      <c r="WA436"/>
      <c r="WB436"/>
      <c r="WC436"/>
      <c r="WD436"/>
      <c r="WE436"/>
      <c r="WF436"/>
      <c r="WG436"/>
      <c r="WH436"/>
      <c r="WI436"/>
      <c r="WJ436"/>
      <c r="WK436"/>
      <c r="WL436"/>
      <c r="WM436"/>
      <c r="WN436"/>
      <c r="WO436"/>
      <c r="WP436"/>
      <c r="WQ436"/>
      <c r="WR436"/>
      <c r="WS436"/>
      <c r="WT436"/>
      <c r="WU436"/>
      <c r="WV436"/>
      <c r="WW436"/>
      <c r="WX436"/>
      <c r="WY436"/>
      <c r="WZ436"/>
      <c r="XA436"/>
      <c r="XB436"/>
      <c r="XC436"/>
      <c r="XD436"/>
      <c r="XE436"/>
      <c r="XF436"/>
      <c r="XG436"/>
      <c r="XH436"/>
      <c r="XI436"/>
      <c r="XJ436"/>
      <c r="XK436"/>
      <c r="XL436"/>
      <c r="XM436"/>
      <c r="XN436"/>
      <c r="XO436"/>
      <c r="XP436"/>
      <c r="XQ436"/>
      <c r="XR436"/>
      <c r="XS436"/>
      <c r="XT436"/>
      <c r="XU436"/>
      <c r="XV436"/>
      <c r="XW436"/>
      <c r="XX436"/>
      <c r="XY436"/>
      <c r="XZ436"/>
      <c r="YA436"/>
      <c r="YB436"/>
      <c r="YC436"/>
      <c r="YD436"/>
      <c r="YE436"/>
      <c r="YF436"/>
      <c r="YG436"/>
      <c r="YH436"/>
      <c r="YI436"/>
      <c r="YJ436"/>
      <c r="YK436"/>
      <c r="YL436"/>
      <c r="YM436"/>
      <c r="YN436"/>
      <c r="YO436"/>
      <c r="YP436"/>
      <c r="YQ436"/>
      <c r="YR436"/>
      <c r="YS436"/>
      <c r="YT436"/>
      <c r="YU436"/>
      <c r="YV436"/>
      <c r="YW436"/>
      <c r="YX436"/>
      <c r="YY436"/>
      <c r="YZ436"/>
      <c r="ZA436"/>
      <c r="ZB436"/>
      <c r="ZC436"/>
      <c r="ZD436"/>
      <c r="ZE436"/>
      <c r="ZF436"/>
      <c r="ZG436"/>
      <c r="ZH436"/>
      <c r="ZI436"/>
      <c r="ZJ436"/>
      <c r="ZK436"/>
      <c r="ZL436"/>
      <c r="ZM436"/>
      <c r="ZN436"/>
      <c r="ZO436"/>
      <c r="ZP436"/>
      <c r="ZQ436"/>
      <c r="ZR436"/>
      <c r="ZS436"/>
      <c r="ZT436"/>
      <c r="ZU436"/>
      <c r="ZV436"/>
      <c r="ZW436"/>
      <c r="ZX436"/>
      <c r="ZY436"/>
      <c r="ZZ436" s="52"/>
      <c r="AAA436" s="192"/>
      <c r="AAD436" s="90"/>
      <c r="AAE436" s="519">
        <f>IF(AND(S.Notice.CustomReviewLoop1="Y",S.Notice.CustomReviewLoop2="Y",S.Notice.CustomReviewLoop3="Y"),1,0)</f>
        <v>0</v>
      </c>
      <c r="AAF436" s="90"/>
      <c r="AAG436" s="73">
        <f t="shared" si="361"/>
        <v>0</v>
      </c>
      <c r="AAH436" s="73">
        <f t="shared" si="362"/>
        <v>0</v>
      </c>
      <c r="AAI436" s="72"/>
      <c r="AAJ436" s="56"/>
      <c r="AAK436" s="56"/>
      <c r="AAL436" s="90"/>
    </row>
    <row r="437" spans="1:715" s="23" customFormat="1" ht="15" hidden="1" customHeight="1" outlineLevel="2">
      <c r="A437" s="171"/>
      <c r="B437" s="712" t="s">
        <v>376</v>
      </c>
      <c r="C437" s="376" t="s">
        <v>0</v>
      </c>
      <c r="D437" s="423"/>
      <c r="E437" s="397">
        <f t="shared" ref="E437:E439" si="365">NETWORKDAYS(G437,H437,S.DDL_DEQClosed)</f>
        <v>0</v>
      </c>
      <c r="F437" s="457">
        <f t="shared" ca="1" si="358"/>
        <v>0</v>
      </c>
      <c r="G437" s="400">
        <f t="shared" si="359"/>
        <v>0</v>
      </c>
      <c r="H437" s="400">
        <f t="shared" si="360"/>
        <v>0</v>
      </c>
      <c r="I437" s="244"/>
      <c r="J437" s="194"/>
      <c r="K437" s="49"/>
      <c r="L437" s="49"/>
      <c r="M437" s="49"/>
      <c r="N437" s="49"/>
      <c r="O437" s="49"/>
      <c r="P437" s="49"/>
      <c r="Q437" s="49"/>
      <c r="R437" s="49"/>
      <c r="S437" s="49"/>
      <c r="T437" s="49"/>
      <c r="U437" s="49"/>
      <c r="V437" s="49"/>
      <c r="W437" s="49"/>
      <c r="X437" s="49"/>
      <c r="Y437" s="49"/>
      <c r="Z437" s="49"/>
      <c r="AA437" s="49"/>
      <c r="AB437" s="49"/>
      <c r="AC437" s="49"/>
      <c r="AD437" s="49"/>
      <c r="AE437" s="49"/>
      <c r="AF437" s="49"/>
      <c r="AG437" s="49"/>
      <c r="AH437" s="49"/>
      <c r="AI437" s="49"/>
      <c r="AJ437" s="49"/>
      <c r="AK437" s="49"/>
      <c r="AL437" s="49"/>
      <c r="AM437" s="49"/>
      <c r="AN437" s="49"/>
      <c r="AO437" s="49"/>
      <c r="AP437" s="49"/>
      <c r="AQ437" s="49"/>
      <c r="AR437" s="49"/>
      <c r="AS437" s="49"/>
      <c r="AT437" s="49"/>
      <c r="AU437" s="49"/>
      <c r="AV437" s="49"/>
      <c r="AW437" s="49"/>
      <c r="AX437" s="49"/>
      <c r="AY437" s="49"/>
      <c r="AZ437" s="49"/>
      <c r="BA437" s="49"/>
      <c r="BB437" s="49"/>
      <c r="BC437" s="49"/>
      <c r="BD437" s="49"/>
      <c r="BE437" s="49"/>
      <c r="BF437" s="49"/>
      <c r="BG437" s="49"/>
      <c r="BH437" s="49"/>
      <c r="BI437" s="49"/>
      <c r="BJ437" s="49"/>
      <c r="BK437" s="49"/>
      <c r="BL437" s="49"/>
      <c r="BM437" s="49"/>
      <c r="BN437" s="49"/>
      <c r="BO437" s="49"/>
      <c r="BP437" s="49"/>
      <c r="BQ437" s="49"/>
      <c r="BR437" s="49"/>
      <c r="BS437" s="49"/>
      <c r="BT437" s="49"/>
      <c r="BU437" s="49"/>
      <c r="BV437" s="49"/>
      <c r="BW437" s="49"/>
      <c r="BX437" s="49"/>
      <c r="BY437" s="49"/>
      <c r="BZ437" s="49"/>
      <c r="CA437" s="49"/>
      <c r="CB437" s="49"/>
      <c r="CC437" s="49"/>
      <c r="CD437" s="49"/>
      <c r="CE437" s="49"/>
      <c r="CF437" s="49"/>
      <c r="CG437" s="49"/>
      <c r="CH437" s="49"/>
      <c r="CI437" s="49"/>
      <c r="CJ437" s="49"/>
      <c r="CK437" s="49"/>
      <c r="CL437" s="49"/>
      <c r="CM437" s="49"/>
      <c r="CN437" s="49"/>
      <c r="CO437" s="49"/>
      <c r="CP437" s="49"/>
      <c r="CQ437" s="49"/>
      <c r="CR437" s="49"/>
      <c r="CS437" s="49"/>
      <c r="CT437" s="49"/>
      <c r="CU437" s="49"/>
      <c r="CV437" s="49"/>
      <c r="CW437" s="49"/>
      <c r="CX437" s="49"/>
      <c r="CY437" s="49"/>
      <c r="CZ437" s="49"/>
      <c r="DA437" s="49"/>
      <c r="DB437" s="49"/>
      <c r="DC437" s="49"/>
      <c r="DD437" s="49"/>
      <c r="DE437" s="49"/>
      <c r="DF437" s="49"/>
      <c r="DG437" s="49"/>
      <c r="DH437" s="49"/>
      <c r="DI437" s="49"/>
      <c r="DJ437" s="49"/>
      <c r="DK437" s="49"/>
      <c r="DL437" s="49"/>
      <c r="DM437" s="49"/>
      <c r="DN437" s="49"/>
      <c r="DO437" s="49"/>
      <c r="DP437" s="49"/>
      <c r="DQ437"/>
      <c r="DR437"/>
      <c r="DS437"/>
      <c r="DT437"/>
      <c r="DU437"/>
      <c r="DV437"/>
      <c r="DW437"/>
      <c r="DX437"/>
      <c r="DY437"/>
      <c r="DZ437"/>
      <c r="EA437"/>
      <c r="EB437"/>
      <c r="EC437"/>
      <c r="ED437"/>
      <c r="EE437"/>
      <c r="EF437"/>
      <c r="EG437"/>
      <c r="EH437"/>
      <c r="EI437"/>
      <c r="EJ437"/>
      <c r="EK437"/>
      <c r="EL437"/>
      <c r="EM437"/>
      <c r="EN437"/>
      <c r="EO437"/>
      <c r="EP437"/>
      <c r="EQ437"/>
      <c r="ER437"/>
      <c r="ES437"/>
      <c r="ET437"/>
      <c r="EU437"/>
      <c r="EV437"/>
      <c r="EW437"/>
      <c r="EX437"/>
      <c r="EY437"/>
      <c r="EZ437"/>
      <c r="FA437"/>
      <c r="FB437"/>
      <c r="FC437"/>
      <c r="FD437"/>
      <c r="FE437"/>
      <c r="FF437"/>
      <c r="FG437"/>
      <c r="FH437"/>
      <c r="FI437"/>
      <c r="FJ437"/>
      <c r="FK437"/>
      <c r="FL437"/>
      <c r="FM437"/>
      <c r="FN437"/>
      <c r="FO437"/>
      <c r="FP437"/>
      <c r="FQ437"/>
      <c r="FR437"/>
      <c r="FS437"/>
      <c r="FT437"/>
      <c r="FU437"/>
      <c r="FV437"/>
      <c r="FW437"/>
      <c r="FX437"/>
      <c r="FY437"/>
      <c r="FZ437"/>
      <c r="GA437"/>
      <c r="GB437"/>
      <c r="GC437"/>
      <c r="GD437"/>
      <c r="GE437"/>
      <c r="GF437"/>
      <c r="GG437"/>
      <c r="GH437"/>
      <c r="GI437"/>
      <c r="GJ437"/>
      <c r="GK437"/>
      <c r="GL437"/>
      <c r="GM437"/>
      <c r="GN437"/>
      <c r="GO437"/>
      <c r="GP437"/>
      <c r="GQ437"/>
      <c r="GR437"/>
      <c r="GS437"/>
      <c r="GT437"/>
      <c r="GU437"/>
      <c r="GV437"/>
      <c r="GW437"/>
      <c r="GX437"/>
      <c r="GY437"/>
      <c r="GZ437"/>
      <c r="HA437"/>
      <c r="HB437"/>
      <c r="HC437"/>
      <c r="HD437"/>
      <c r="HE437"/>
      <c r="HF437"/>
      <c r="HG437"/>
      <c r="HH437"/>
      <c r="HI437"/>
      <c r="HJ437"/>
      <c r="HK437"/>
      <c r="HL437"/>
      <c r="HM437"/>
      <c r="HN437"/>
      <c r="HO437"/>
      <c r="HP437"/>
      <c r="HQ437"/>
      <c r="HR437"/>
      <c r="HS437"/>
      <c r="HT437"/>
      <c r="HU437"/>
      <c r="HV437"/>
      <c r="HW437"/>
      <c r="HX437"/>
      <c r="HY437"/>
      <c r="HZ437"/>
      <c r="IA437"/>
      <c r="IB437"/>
      <c r="IC437"/>
      <c r="ID437"/>
      <c r="IE437"/>
      <c r="IF437"/>
      <c r="IG437"/>
      <c r="IH437"/>
      <c r="II437"/>
      <c r="IJ437"/>
      <c r="IK437"/>
      <c r="IL437"/>
      <c r="IM437"/>
      <c r="IN437"/>
      <c r="IO437"/>
      <c r="IP437"/>
      <c r="IQ437"/>
      <c r="IR437"/>
      <c r="IS437"/>
      <c r="IT437"/>
      <c r="IU437"/>
      <c r="IV437"/>
      <c r="IW437"/>
      <c r="IX437"/>
      <c r="IY437"/>
      <c r="IZ437"/>
      <c r="JA437"/>
      <c r="JB437"/>
      <c r="JC437"/>
      <c r="JD437"/>
      <c r="JE437"/>
      <c r="JF437"/>
      <c r="JG437"/>
      <c r="JH437"/>
      <c r="JI437"/>
      <c r="JJ437"/>
      <c r="JK437"/>
      <c r="JL437"/>
      <c r="JM437"/>
      <c r="JN437"/>
      <c r="JO437"/>
      <c r="JP437"/>
      <c r="JQ437"/>
      <c r="JR437"/>
      <c r="JS437"/>
      <c r="JT437"/>
      <c r="JU437"/>
      <c r="JV437"/>
      <c r="JW437"/>
      <c r="JX437"/>
      <c r="JY437"/>
      <c r="JZ437"/>
      <c r="KA437"/>
      <c r="KB437"/>
      <c r="KC437"/>
      <c r="KD437"/>
      <c r="KE437"/>
      <c r="KF437"/>
      <c r="KG437"/>
      <c r="KH437"/>
      <c r="KI437"/>
      <c r="KJ437"/>
      <c r="KK437"/>
      <c r="KL437"/>
      <c r="KM437"/>
      <c r="KN437"/>
      <c r="KO437"/>
      <c r="KP437"/>
      <c r="KQ437"/>
      <c r="KR437"/>
      <c r="KS437"/>
      <c r="KT437"/>
      <c r="KU437"/>
      <c r="KV437"/>
      <c r="KW437"/>
      <c r="KX437"/>
      <c r="KY437"/>
      <c r="KZ437"/>
      <c r="LA437"/>
      <c r="LB437"/>
      <c r="LC437"/>
      <c r="LD437"/>
      <c r="LE437"/>
      <c r="LF437"/>
      <c r="LG437"/>
      <c r="LH437"/>
      <c r="LI437"/>
      <c r="LJ437"/>
      <c r="LK437"/>
      <c r="LL437"/>
      <c r="LM437"/>
      <c r="LN437"/>
      <c r="LO437"/>
      <c r="LP437"/>
      <c r="LQ437"/>
      <c r="LR437"/>
      <c r="LS437"/>
      <c r="LT437"/>
      <c r="LU437"/>
      <c r="LV437"/>
      <c r="LW437"/>
      <c r="LX437"/>
      <c r="LY437"/>
      <c r="LZ437"/>
      <c r="MA437"/>
      <c r="MB437"/>
      <c r="MC437"/>
      <c r="MD437"/>
      <c r="ME437"/>
      <c r="MF437"/>
      <c r="MG437"/>
      <c r="MH437"/>
      <c r="MI437"/>
      <c r="MJ437"/>
      <c r="MK437"/>
      <c r="ML437"/>
      <c r="MM437"/>
      <c r="MN437"/>
      <c r="MO437"/>
      <c r="MP437"/>
      <c r="MQ437"/>
      <c r="MR437"/>
      <c r="MS437"/>
      <c r="MT437"/>
      <c r="MU437"/>
      <c r="MV437"/>
      <c r="MW437"/>
      <c r="MX437"/>
      <c r="MY437"/>
      <c r="MZ437"/>
      <c r="NA437"/>
      <c r="NB437"/>
      <c r="NC437"/>
      <c r="ND437"/>
      <c r="NE437"/>
      <c r="NF437"/>
      <c r="NG437"/>
      <c r="NH437"/>
      <c r="NI437"/>
      <c r="NJ437"/>
      <c r="NK437"/>
      <c r="NL437"/>
      <c r="NM437"/>
      <c r="NN437"/>
      <c r="NO437"/>
      <c r="NP437"/>
      <c r="NQ437"/>
      <c r="NR437"/>
      <c r="NS437"/>
      <c r="NT437"/>
      <c r="NU437"/>
      <c r="NV437"/>
      <c r="NW437"/>
      <c r="NX437"/>
      <c r="NY437"/>
      <c r="NZ437"/>
      <c r="OA437"/>
      <c r="OB437"/>
      <c r="OC437"/>
      <c r="OD437"/>
      <c r="OE437"/>
      <c r="OF437"/>
      <c r="OG437"/>
      <c r="OH437"/>
      <c r="OI437"/>
      <c r="OJ437"/>
      <c r="OK437"/>
      <c r="OL437"/>
      <c r="OM437"/>
      <c r="ON437"/>
      <c r="OO437"/>
      <c r="OP437"/>
      <c r="OQ437"/>
      <c r="OR437"/>
      <c r="OS437"/>
      <c r="OT437"/>
      <c r="OU437"/>
      <c r="OV437"/>
      <c r="OW437"/>
      <c r="OX437"/>
      <c r="OY437"/>
      <c r="OZ437"/>
      <c r="PA437"/>
      <c r="PB437"/>
      <c r="PC437"/>
      <c r="PD437"/>
      <c r="PE437"/>
      <c r="PF437"/>
      <c r="PG437"/>
      <c r="PH437"/>
      <c r="PI437"/>
      <c r="PJ437"/>
      <c r="PK437"/>
      <c r="PL437"/>
      <c r="PM437"/>
      <c r="PN437"/>
      <c r="PO437"/>
      <c r="PP437"/>
      <c r="PQ437"/>
      <c r="PR437"/>
      <c r="PS437"/>
      <c r="PT437"/>
      <c r="PU437"/>
      <c r="PV437"/>
      <c r="PW437"/>
      <c r="PX437"/>
      <c r="PY437"/>
      <c r="PZ437"/>
      <c r="QA437"/>
      <c r="QB437"/>
      <c r="QC437"/>
      <c r="QD437"/>
      <c r="QE437"/>
      <c r="QF437"/>
      <c r="QG437"/>
      <c r="QH437"/>
      <c r="QI437"/>
      <c r="QJ437"/>
      <c r="QK437"/>
      <c r="QL437"/>
      <c r="QM437"/>
      <c r="QN437"/>
      <c r="QO437"/>
      <c r="QP437"/>
      <c r="QQ437"/>
      <c r="QR437"/>
      <c r="QS437"/>
      <c r="QT437"/>
      <c r="QU437"/>
      <c r="QV437"/>
      <c r="QW437"/>
      <c r="QX437"/>
      <c r="QY437"/>
      <c r="QZ437"/>
      <c r="RA437"/>
      <c r="RB437"/>
      <c r="RC437"/>
      <c r="RD437"/>
      <c r="RE437"/>
      <c r="RF437"/>
      <c r="RG437"/>
      <c r="RH437"/>
      <c r="RI437"/>
      <c r="RJ437"/>
      <c r="RK437"/>
      <c r="RL437"/>
      <c r="RM437"/>
      <c r="RN437"/>
      <c r="RO437"/>
      <c r="RP437"/>
      <c r="RQ437"/>
      <c r="RR437"/>
      <c r="RS437"/>
      <c r="RT437"/>
      <c r="RU437"/>
      <c r="RV437"/>
      <c r="RW437"/>
      <c r="RX437"/>
      <c r="RY437"/>
      <c r="RZ437"/>
      <c r="SA437"/>
      <c r="SB437"/>
      <c r="SC437"/>
      <c r="SD437"/>
      <c r="SE437"/>
      <c r="SF437"/>
      <c r="SG437"/>
      <c r="SH437"/>
      <c r="SI437"/>
      <c r="SJ437"/>
      <c r="SK437"/>
      <c r="SL437"/>
      <c r="SM437"/>
      <c r="SN437"/>
      <c r="SO437"/>
      <c r="SP437"/>
      <c r="SQ437"/>
      <c r="SR437"/>
      <c r="SS437"/>
      <c r="ST437"/>
      <c r="SU437"/>
      <c r="SV437"/>
      <c r="SW437"/>
      <c r="SX437"/>
      <c r="SY437"/>
      <c r="SZ437"/>
      <c r="TA437"/>
      <c r="TB437"/>
      <c r="TC437"/>
      <c r="TD437"/>
      <c r="TE437"/>
      <c r="TF437"/>
      <c r="TG437"/>
      <c r="TH437"/>
      <c r="TI437"/>
      <c r="TJ437"/>
      <c r="TK437"/>
      <c r="TL437"/>
      <c r="TM437"/>
      <c r="TN437"/>
      <c r="TO437"/>
      <c r="TP437"/>
      <c r="TQ437"/>
      <c r="TR437"/>
      <c r="TS437"/>
      <c r="TT437"/>
      <c r="TU437"/>
      <c r="TV437"/>
      <c r="TW437"/>
      <c r="TX437"/>
      <c r="TY437"/>
      <c r="TZ437"/>
      <c r="UA437"/>
      <c r="UB437"/>
      <c r="UC437"/>
      <c r="UD437"/>
      <c r="UE437"/>
      <c r="UF437"/>
      <c r="UG437"/>
      <c r="UH437"/>
      <c r="UI437"/>
      <c r="UJ437"/>
      <c r="UK437"/>
      <c r="UL437"/>
      <c r="UM437"/>
      <c r="UN437"/>
      <c r="UO437"/>
      <c r="UP437"/>
      <c r="UQ437"/>
      <c r="UR437"/>
      <c r="US437"/>
      <c r="UT437"/>
      <c r="UU437"/>
      <c r="UV437"/>
      <c r="UW437"/>
      <c r="UX437"/>
      <c r="UY437"/>
      <c r="UZ437"/>
      <c r="VA437"/>
      <c r="VB437"/>
      <c r="VC437"/>
      <c r="VD437"/>
      <c r="VE437"/>
      <c r="VF437"/>
      <c r="VG437"/>
      <c r="VH437"/>
      <c r="VI437"/>
      <c r="VJ437"/>
      <c r="VK437"/>
      <c r="VL437"/>
      <c r="VM437"/>
      <c r="VN437"/>
      <c r="VO437"/>
      <c r="VP437"/>
      <c r="VQ437"/>
      <c r="VR437"/>
      <c r="VS437"/>
      <c r="VT437"/>
      <c r="VU437"/>
      <c r="VV437"/>
      <c r="VW437"/>
      <c r="VX437"/>
      <c r="VY437"/>
      <c r="VZ437"/>
      <c r="WA437"/>
      <c r="WB437"/>
      <c r="WC437"/>
      <c r="WD437"/>
      <c r="WE437"/>
      <c r="WF437"/>
      <c r="WG437"/>
      <c r="WH437"/>
      <c r="WI437"/>
      <c r="WJ437"/>
      <c r="WK437"/>
      <c r="WL437"/>
      <c r="WM437"/>
      <c r="WN437"/>
      <c r="WO437"/>
      <c r="WP437"/>
      <c r="WQ437"/>
      <c r="WR437"/>
      <c r="WS437"/>
      <c r="WT437"/>
      <c r="WU437"/>
      <c r="WV437"/>
      <c r="WW437"/>
      <c r="WX437"/>
      <c r="WY437"/>
      <c r="WZ437"/>
      <c r="XA437"/>
      <c r="XB437"/>
      <c r="XC437"/>
      <c r="XD437"/>
      <c r="XE437"/>
      <c r="XF437"/>
      <c r="XG437"/>
      <c r="XH437"/>
      <c r="XI437"/>
      <c r="XJ437"/>
      <c r="XK437"/>
      <c r="XL437"/>
      <c r="XM437"/>
      <c r="XN437"/>
      <c r="XO437"/>
      <c r="XP437"/>
      <c r="XQ437"/>
      <c r="XR437"/>
      <c r="XS437"/>
      <c r="XT437"/>
      <c r="XU437"/>
      <c r="XV437"/>
      <c r="XW437"/>
      <c r="XX437"/>
      <c r="XY437"/>
      <c r="XZ437"/>
      <c r="YA437"/>
      <c r="YB437"/>
      <c r="YC437"/>
      <c r="YD437"/>
      <c r="YE437"/>
      <c r="YF437"/>
      <c r="YG437"/>
      <c r="YH437"/>
      <c r="YI437"/>
      <c r="YJ437"/>
      <c r="YK437"/>
      <c r="YL437"/>
      <c r="YM437"/>
      <c r="YN437"/>
      <c r="YO437"/>
      <c r="YP437"/>
      <c r="YQ437"/>
      <c r="YR437"/>
      <c r="YS437"/>
      <c r="YT437"/>
      <c r="YU437"/>
      <c r="YV437"/>
      <c r="YW437"/>
      <c r="YX437"/>
      <c r="YY437"/>
      <c r="YZ437"/>
      <c r="ZA437"/>
      <c r="ZB437"/>
      <c r="ZC437"/>
      <c r="ZD437"/>
      <c r="ZE437"/>
      <c r="ZF437"/>
      <c r="ZG437"/>
      <c r="ZH437"/>
      <c r="ZI437"/>
      <c r="ZJ437"/>
      <c r="ZK437"/>
      <c r="ZL437"/>
      <c r="ZM437"/>
      <c r="ZN437"/>
      <c r="ZO437"/>
      <c r="ZP437"/>
      <c r="ZQ437"/>
      <c r="ZR437"/>
      <c r="ZS437"/>
      <c r="ZT437"/>
      <c r="ZU437"/>
      <c r="ZV437"/>
      <c r="ZW437"/>
      <c r="ZX437"/>
      <c r="ZY437"/>
      <c r="ZZ437" s="52"/>
      <c r="AAA437" s="192"/>
      <c r="AAD437" s="90"/>
      <c r="AAE437" s="519">
        <f>IF(AND(S.Notice.CustomReviewLoop1="Y",S.Notice.CustomReviewLoop2="Y",S.Notice.CustomReviewLoop3="Y"),1,0)</f>
        <v>0</v>
      </c>
      <c r="AAF437" s="90"/>
      <c r="AAG437" s="73">
        <f t="shared" si="361"/>
        <v>0</v>
      </c>
      <c r="AAH437" s="73">
        <f t="shared" si="362"/>
        <v>0</v>
      </c>
      <c r="AAI437" s="72"/>
      <c r="AAJ437" s="185"/>
      <c r="AAK437" s="56"/>
      <c r="AAL437" s="90"/>
    </row>
    <row r="438" spans="1:715" s="23" customFormat="1" ht="15" hidden="1" customHeight="1" outlineLevel="2">
      <c r="A438" s="171"/>
      <c r="B438" s="712" t="s">
        <v>376</v>
      </c>
      <c r="C438" s="376" t="s">
        <v>0</v>
      </c>
      <c r="D438" s="423"/>
      <c r="E438" s="397">
        <f t="shared" si="365"/>
        <v>0</v>
      </c>
      <c r="F438" s="457">
        <f t="shared" ca="1" si="358"/>
        <v>0</v>
      </c>
      <c r="G438" s="400">
        <f t="shared" si="359"/>
        <v>0</v>
      </c>
      <c r="H438" s="400">
        <f t="shared" si="360"/>
        <v>0</v>
      </c>
      <c r="I438" s="244"/>
      <c r="J438" s="194"/>
      <c r="K438" s="49"/>
      <c r="L438" s="49"/>
      <c r="M438" s="49"/>
      <c r="N438" s="49"/>
      <c r="O438" s="49"/>
      <c r="P438" s="49"/>
      <c r="Q438" s="49"/>
      <c r="R438" s="49"/>
      <c r="S438" s="49"/>
      <c r="T438" s="49"/>
      <c r="U438" s="49"/>
      <c r="V438" s="49"/>
      <c r="W438" s="49"/>
      <c r="X438" s="49"/>
      <c r="Y438" s="49"/>
      <c r="Z438" s="49"/>
      <c r="AA438" s="49"/>
      <c r="AB438" s="49"/>
      <c r="AC438" s="49"/>
      <c r="AD438" s="49"/>
      <c r="AE438" s="49"/>
      <c r="AF438" s="49"/>
      <c r="AG438" s="49"/>
      <c r="AH438" s="49"/>
      <c r="AI438" s="49"/>
      <c r="AJ438" s="49"/>
      <c r="AK438" s="49"/>
      <c r="AL438" s="49"/>
      <c r="AM438" s="49"/>
      <c r="AN438" s="49"/>
      <c r="AO438" s="49"/>
      <c r="AP438" s="49"/>
      <c r="AQ438" s="49"/>
      <c r="AR438" s="49"/>
      <c r="AS438" s="49"/>
      <c r="AT438" s="49"/>
      <c r="AU438" s="49"/>
      <c r="AV438" s="49"/>
      <c r="AW438" s="49"/>
      <c r="AX438" s="49"/>
      <c r="AY438" s="49"/>
      <c r="AZ438" s="49"/>
      <c r="BA438" s="49"/>
      <c r="BB438" s="49"/>
      <c r="BC438" s="49"/>
      <c r="BD438" s="49"/>
      <c r="BE438" s="49"/>
      <c r="BF438" s="49"/>
      <c r="BG438" s="49"/>
      <c r="BH438" s="49"/>
      <c r="BI438" s="49"/>
      <c r="BJ438" s="49"/>
      <c r="BK438" s="49"/>
      <c r="BL438" s="49"/>
      <c r="BM438" s="49"/>
      <c r="BN438" s="49"/>
      <c r="BO438" s="49"/>
      <c r="BP438" s="49"/>
      <c r="BQ438" s="49"/>
      <c r="BR438" s="49"/>
      <c r="BS438" s="49"/>
      <c r="BT438" s="49"/>
      <c r="BU438" s="49"/>
      <c r="BV438" s="49"/>
      <c r="BW438" s="49"/>
      <c r="BX438" s="49"/>
      <c r="BY438" s="49"/>
      <c r="BZ438" s="49"/>
      <c r="CA438" s="49"/>
      <c r="CB438" s="49"/>
      <c r="CC438" s="49"/>
      <c r="CD438" s="49"/>
      <c r="CE438" s="49"/>
      <c r="CF438" s="49"/>
      <c r="CG438" s="49"/>
      <c r="CH438" s="49"/>
      <c r="CI438" s="49"/>
      <c r="CJ438" s="49"/>
      <c r="CK438" s="49"/>
      <c r="CL438" s="49"/>
      <c r="CM438" s="49"/>
      <c r="CN438" s="49"/>
      <c r="CO438" s="49"/>
      <c r="CP438" s="49"/>
      <c r="CQ438" s="49"/>
      <c r="CR438" s="49"/>
      <c r="CS438" s="49"/>
      <c r="CT438" s="49"/>
      <c r="CU438" s="49"/>
      <c r="CV438" s="49"/>
      <c r="CW438" s="49"/>
      <c r="CX438" s="49"/>
      <c r="CY438" s="49"/>
      <c r="CZ438" s="49"/>
      <c r="DA438" s="49"/>
      <c r="DB438" s="49"/>
      <c r="DC438" s="49"/>
      <c r="DD438" s="49"/>
      <c r="DE438" s="49"/>
      <c r="DF438" s="49"/>
      <c r="DG438" s="49"/>
      <c r="DH438" s="49"/>
      <c r="DI438" s="49"/>
      <c r="DJ438" s="49"/>
      <c r="DK438" s="49"/>
      <c r="DL438" s="49"/>
      <c r="DM438" s="49"/>
      <c r="DN438" s="49"/>
      <c r="DO438" s="49"/>
      <c r="DP438" s="49"/>
      <c r="DQ438"/>
      <c r="DR438"/>
      <c r="DS438"/>
      <c r="DT438"/>
      <c r="DU438"/>
      <c r="DV438"/>
      <c r="DW438"/>
      <c r="DX438"/>
      <c r="DY438"/>
      <c r="DZ438"/>
      <c r="EA438"/>
      <c r="EB438"/>
      <c r="EC438"/>
      <c r="ED438"/>
      <c r="EE438"/>
      <c r="EF438"/>
      <c r="EG438"/>
      <c r="EH438"/>
      <c r="EI438"/>
      <c r="EJ438"/>
      <c r="EK438"/>
      <c r="EL438"/>
      <c r="EM438"/>
      <c r="EN438"/>
      <c r="EO438"/>
      <c r="EP438"/>
      <c r="EQ438"/>
      <c r="ER438"/>
      <c r="ES438"/>
      <c r="ET438"/>
      <c r="EU438"/>
      <c r="EV438"/>
      <c r="EW438"/>
      <c r="EX438"/>
      <c r="EY438"/>
      <c r="EZ438"/>
      <c r="FA438"/>
      <c r="FB438"/>
      <c r="FC438"/>
      <c r="FD438"/>
      <c r="FE438"/>
      <c r="FF438"/>
      <c r="FG438"/>
      <c r="FH438"/>
      <c r="FI438"/>
      <c r="FJ438"/>
      <c r="FK438"/>
      <c r="FL438"/>
      <c r="FM438"/>
      <c r="FN438"/>
      <c r="FO438"/>
      <c r="FP438"/>
      <c r="FQ438"/>
      <c r="FR438"/>
      <c r="FS438"/>
      <c r="FT438"/>
      <c r="FU438"/>
      <c r="FV438"/>
      <c r="FW438"/>
      <c r="FX438"/>
      <c r="FY438"/>
      <c r="FZ438"/>
      <c r="GA438"/>
      <c r="GB438"/>
      <c r="GC438"/>
      <c r="GD438"/>
      <c r="GE438"/>
      <c r="GF438"/>
      <c r="GG438"/>
      <c r="GH438"/>
      <c r="GI438"/>
      <c r="GJ438"/>
      <c r="GK438"/>
      <c r="GL438"/>
      <c r="GM438"/>
      <c r="GN438"/>
      <c r="GO438"/>
      <c r="GP438"/>
      <c r="GQ438"/>
      <c r="GR438"/>
      <c r="GS438"/>
      <c r="GT438"/>
      <c r="GU438"/>
      <c r="GV438"/>
      <c r="GW438"/>
      <c r="GX438"/>
      <c r="GY438"/>
      <c r="GZ438"/>
      <c r="HA438"/>
      <c r="HB438"/>
      <c r="HC438"/>
      <c r="HD438"/>
      <c r="HE438"/>
      <c r="HF438"/>
      <c r="HG438"/>
      <c r="HH438"/>
      <c r="HI438"/>
      <c r="HJ438"/>
      <c r="HK438"/>
      <c r="HL438"/>
      <c r="HM438"/>
      <c r="HN438"/>
      <c r="HO438"/>
      <c r="HP438"/>
      <c r="HQ438"/>
      <c r="HR438"/>
      <c r="HS438"/>
      <c r="HT438"/>
      <c r="HU438"/>
      <c r="HV438"/>
      <c r="HW438"/>
      <c r="HX438"/>
      <c r="HY438"/>
      <c r="HZ438"/>
      <c r="IA438"/>
      <c r="IB438"/>
      <c r="IC438"/>
      <c r="ID438"/>
      <c r="IE438"/>
      <c r="IF438"/>
      <c r="IG438"/>
      <c r="IH438"/>
      <c r="II438"/>
      <c r="IJ438"/>
      <c r="IK438"/>
      <c r="IL438"/>
      <c r="IM438"/>
      <c r="IN438"/>
      <c r="IO438"/>
      <c r="IP438"/>
      <c r="IQ438"/>
      <c r="IR438"/>
      <c r="IS438"/>
      <c r="IT438"/>
      <c r="IU438"/>
      <c r="IV438"/>
      <c r="IW438"/>
      <c r="IX438"/>
      <c r="IY438"/>
      <c r="IZ438"/>
      <c r="JA438"/>
      <c r="JB438"/>
      <c r="JC438"/>
      <c r="JD438"/>
      <c r="JE438"/>
      <c r="JF438"/>
      <c r="JG438"/>
      <c r="JH438"/>
      <c r="JI438"/>
      <c r="JJ438"/>
      <c r="JK438"/>
      <c r="JL438"/>
      <c r="JM438"/>
      <c r="JN438"/>
      <c r="JO438"/>
      <c r="JP438"/>
      <c r="JQ438"/>
      <c r="JR438"/>
      <c r="JS438"/>
      <c r="JT438"/>
      <c r="JU438"/>
      <c r="JV438"/>
      <c r="JW438"/>
      <c r="JX438"/>
      <c r="JY438"/>
      <c r="JZ438"/>
      <c r="KA438"/>
      <c r="KB438"/>
      <c r="KC438"/>
      <c r="KD438"/>
      <c r="KE438"/>
      <c r="KF438"/>
      <c r="KG438"/>
      <c r="KH438"/>
      <c r="KI438"/>
      <c r="KJ438"/>
      <c r="KK438"/>
      <c r="KL438"/>
      <c r="KM438"/>
      <c r="KN438"/>
      <c r="KO438"/>
      <c r="KP438"/>
      <c r="KQ438"/>
      <c r="KR438"/>
      <c r="KS438"/>
      <c r="KT438"/>
      <c r="KU438"/>
      <c r="KV438"/>
      <c r="KW438"/>
      <c r="KX438"/>
      <c r="KY438"/>
      <c r="KZ438"/>
      <c r="LA438"/>
      <c r="LB438"/>
      <c r="LC438"/>
      <c r="LD438"/>
      <c r="LE438"/>
      <c r="LF438"/>
      <c r="LG438"/>
      <c r="LH438"/>
      <c r="LI438"/>
      <c r="LJ438"/>
      <c r="LK438"/>
      <c r="LL438"/>
      <c r="LM438"/>
      <c r="LN438"/>
      <c r="LO438"/>
      <c r="LP438"/>
      <c r="LQ438"/>
      <c r="LR438"/>
      <c r="LS438"/>
      <c r="LT438"/>
      <c r="LU438"/>
      <c r="LV438"/>
      <c r="LW438"/>
      <c r="LX438"/>
      <c r="LY438"/>
      <c r="LZ438"/>
      <c r="MA438"/>
      <c r="MB438"/>
      <c r="MC438"/>
      <c r="MD438"/>
      <c r="ME438"/>
      <c r="MF438"/>
      <c r="MG438"/>
      <c r="MH438"/>
      <c r="MI438"/>
      <c r="MJ438"/>
      <c r="MK438"/>
      <c r="ML438"/>
      <c r="MM438"/>
      <c r="MN438"/>
      <c r="MO438"/>
      <c r="MP438"/>
      <c r="MQ438"/>
      <c r="MR438"/>
      <c r="MS438"/>
      <c r="MT438"/>
      <c r="MU438"/>
      <c r="MV438"/>
      <c r="MW438"/>
      <c r="MX438"/>
      <c r="MY438"/>
      <c r="MZ438"/>
      <c r="NA438"/>
      <c r="NB438"/>
      <c r="NC438"/>
      <c r="ND438"/>
      <c r="NE438"/>
      <c r="NF438"/>
      <c r="NG438"/>
      <c r="NH438"/>
      <c r="NI438"/>
      <c r="NJ438"/>
      <c r="NK438"/>
      <c r="NL438"/>
      <c r="NM438"/>
      <c r="NN438"/>
      <c r="NO438"/>
      <c r="NP438"/>
      <c r="NQ438"/>
      <c r="NR438"/>
      <c r="NS438"/>
      <c r="NT438"/>
      <c r="NU438"/>
      <c r="NV438"/>
      <c r="NW438"/>
      <c r="NX438"/>
      <c r="NY438"/>
      <c r="NZ438"/>
      <c r="OA438"/>
      <c r="OB438"/>
      <c r="OC438"/>
      <c r="OD438"/>
      <c r="OE438"/>
      <c r="OF438"/>
      <c r="OG438"/>
      <c r="OH438"/>
      <c r="OI438"/>
      <c r="OJ438"/>
      <c r="OK438"/>
      <c r="OL438"/>
      <c r="OM438"/>
      <c r="ON438"/>
      <c r="OO438"/>
      <c r="OP438"/>
      <c r="OQ438"/>
      <c r="OR438"/>
      <c r="OS438"/>
      <c r="OT438"/>
      <c r="OU438"/>
      <c r="OV438"/>
      <c r="OW438"/>
      <c r="OX438"/>
      <c r="OY438"/>
      <c r="OZ438"/>
      <c r="PA438"/>
      <c r="PB438"/>
      <c r="PC438"/>
      <c r="PD438"/>
      <c r="PE438"/>
      <c r="PF438"/>
      <c r="PG438"/>
      <c r="PH438"/>
      <c r="PI438"/>
      <c r="PJ438"/>
      <c r="PK438"/>
      <c r="PL438"/>
      <c r="PM438"/>
      <c r="PN438"/>
      <c r="PO438"/>
      <c r="PP438"/>
      <c r="PQ438"/>
      <c r="PR438"/>
      <c r="PS438"/>
      <c r="PT438"/>
      <c r="PU438"/>
      <c r="PV438"/>
      <c r="PW438"/>
      <c r="PX438"/>
      <c r="PY438"/>
      <c r="PZ438"/>
      <c r="QA438"/>
      <c r="QB438"/>
      <c r="QC438"/>
      <c r="QD438"/>
      <c r="QE438"/>
      <c r="QF438"/>
      <c r="QG438"/>
      <c r="QH438"/>
      <c r="QI438"/>
      <c r="QJ438"/>
      <c r="QK438"/>
      <c r="QL438"/>
      <c r="QM438"/>
      <c r="QN438"/>
      <c r="QO438"/>
      <c r="QP438"/>
      <c r="QQ438"/>
      <c r="QR438"/>
      <c r="QS438"/>
      <c r="QT438"/>
      <c r="QU438"/>
      <c r="QV438"/>
      <c r="QW438"/>
      <c r="QX438"/>
      <c r="QY438"/>
      <c r="QZ438"/>
      <c r="RA438"/>
      <c r="RB438"/>
      <c r="RC438"/>
      <c r="RD438"/>
      <c r="RE438"/>
      <c r="RF438"/>
      <c r="RG438"/>
      <c r="RH438"/>
      <c r="RI438"/>
      <c r="RJ438"/>
      <c r="RK438"/>
      <c r="RL438"/>
      <c r="RM438"/>
      <c r="RN438"/>
      <c r="RO438"/>
      <c r="RP438"/>
      <c r="RQ438"/>
      <c r="RR438"/>
      <c r="RS438"/>
      <c r="RT438"/>
      <c r="RU438"/>
      <c r="RV438"/>
      <c r="RW438"/>
      <c r="RX438"/>
      <c r="RY438"/>
      <c r="RZ438"/>
      <c r="SA438"/>
      <c r="SB438"/>
      <c r="SC438"/>
      <c r="SD438"/>
      <c r="SE438"/>
      <c r="SF438"/>
      <c r="SG438"/>
      <c r="SH438"/>
      <c r="SI438"/>
      <c r="SJ438"/>
      <c r="SK438"/>
      <c r="SL438"/>
      <c r="SM438"/>
      <c r="SN438"/>
      <c r="SO438"/>
      <c r="SP438"/>
      <c r="SQ438"/>
      <c r="SR438"/>
      <c r="SS438"/>
      <c r="ST438"/>
      <c r="SU438"/>
      <c r="SV438"/>
      <c r="SW438"/>
      <c r="SX438"/>
      <c r="SY438"/>
      <c r="SZ438"/>
      <c r="TA438"/>
      <c r="TB438"/>
      <c r="TC438"/>
      <c r="TD438"/>
      <c r="TE438"/>
      <c r="TF438"/>
      <c r="TG438"/>
      <c r="TH438"/>
      <c r="TI438"/>
      <c r="TJ438"/>
      <c r="TK438"/>
      <c r="TL438"/>
      <c r="TM438"/>
      <c r="TN438"/>
      <c r="TO438"/>
      <c r="TP438"/>
      <c r="TQ438"/>
      <c r="TR438"/>
      <c r="TS438"/>
      <c r="TT438"/>
      <c r="TU438"/>
      <c r="TV438"/>
      <c r="TW438"/>
      <c r="TX438"/>
      <c r="TY438"/>
      <c r="TZ438"/>
      <c r="UA438"/>
      <c r="UB438"/>
      <c r="UC438"/>
      <c r="UD438"/>
      <c r="UE438"/>
      <c r="UF438"/>
      <c r="UG438"/>
      <c r="UH438"/>
      <c r="UI438"/>
      <c r="UJ438"/>
      <c r="UK438"/>
      <c r="UL438"/>
      <c r="UM438"/>
      <c r="UN438"/>
      <c r="UO438"/>
      <c r="UP438"/>
      <c r="UQ438"/>
      <c r="UR438"/>
      <c r="US438"/>
      <c r="UT438"/>
      <c r="UU438"/>
      <c r="UV438"/>
      <c r="UW438"/>
      <c r="UX438"/>
      <c r="UY438"/>
      <c r="UZ438"/>
      <c r="VA438"/>
      <c r="VB438"/>
      <c r="VC438"/>
      <c r="VD438"/>
      <c r="VE438"/>
      <c r="VF438"/>
      <c r="VG438"/>
      <c r="VH438"/>
      <c r="VI438"/>
      <c r="VJ438"/>
      <c r="VK438"/>
      <c r="VL438"/>
      <c r="VM438"/>
      <c r="VN438"/>
      <c r="VO438"/>
      <c r="VP438"/>
      <c r="VQ438"/>
      <c r="VR438"/>
      <c r="VS438"/>
      <c r="VT438"/>
      <c r="VU438"/>
      <c r="VV438"/>
      <c r="VW438"/>
      <c r="VX438"/>
      <c r="VY438"/>
      <c r="VZ438"/>
      <c r="WA438"/>
      <c r="WB438"/>
      <c r="WC438"/>
      <c r="WD438"/>
      <c r="WE438"/>
      <c r="WF438"/>
      <c r="WG438"/>
      <c r="WH438"/>
      <c r="WI438"/>
      <c r="WJ438"/>
      <c r="WK438"/>
      <c r="WL438"/>
      <c r="WM438"/>
      <c r="WN438"/>
      <c r="WO438"/>
      <c r="WP438"/>
      <c r="WQ438"/>
      <c r="WR438"/>
      <c r="WS438"/>
      <c r="WT438"/>
      <c r="WU438"/>
      <c r="WV438"/>
      <c r="WW438"/>
      <c r="WX438"/>
      <c r="WY438"/>
      <c r="WZ438"/>
      <c r="XA438"/>
      <c r="XB438"/>
      <c r="XC438"/>
      <c r="XD438"/>
      <c r="XE438"/>
      <c r="XF438"/>
      <c r="XG438"/>
      <c r="XH438"/>
      <c r="XI438"/>
      <c r="XJ438"/>
      <c r="XK438"/>
      <c r="XL438"/>
      <c r="XM438"/>
      <c r="XN438"/>
      <c r="XO438"/>
      <c r="XP438"/>
      <c r="XQ438"/>
      <c r="XR438"/>
      <c r="XS438"/>
      <c r="XT438"/>
      <c r="XU438"/>
      <c r="XV438"/>
      <c r="XW438"/>
      <c r="XX438"/>
      <c r="XY438"/>
      <c r="XZ438"/>
      <c r="YA438"/>
      <c r="YB438"/>
      <c r="YC438"/>
      <c r="YD438"/>
      <c r="YE438"/>
      <c r="YF438"/>
      <c r="YG438"/>
      <c r="YH438"/>
      <c r="YI438"/>
      <c r="YJ438"/>
      <c r="YK438"/>
      <c r="YL438"/>
      <c r="YM438"/>
      <c r="YN438"/>
      <c r="YO438"/>
      <c r="YP438"/>
      <c r="YQ438"/>
      <c r="YR438"/>
      <c r="YS438"/>
      <c r="YT438"/>
      <c r="YU438"/>
      <c r="YV438"/>
      <c r="YW438"/>
      <c r="YX438"/>
      <c r="YY438"/>
      <c r="YZ438"/>
      <c r="ZA438"/>
      <c r="ZB438"/>
      <c r="ZC438"/>
      <c r="ZD438"/>
      <c r="ZE438"/>
      <c r="ZF438"/>
      <c r="ZG438"/>
      <c r="ZH438"/>
      <c r="ZI438"/>
      <c r="ZJ438"/>
      <c r="ZK438"/>
      <c r="ZL438"/>
      <c r="ZM438"/>
      <c r="ZN438"/>
      <c r="ZO438"/>
      <c r="ZP438"/>
      <c r="ZQ438"/>
      <c r="ZR438"/>
      <c r="ZS438"/>
      <c r="ZT438"/>
      <c r="ZU438"/>
      <c r="ZV438"/>
      <c r="ZW438"/>
      <c r="ZX438"/>
      <c r="ZY438"/>
      <c r="ZZ438" s="52"/>
      <c r="AAA438" s="192"/>
      <c r="AAD438" s="90"/>
      <c r="AAE438" s="519">
        <f>IF(AND(S.Notice.CustomReviewLoop1="Y",S.Notice.CustomReviewLoop2="Y",S.Notice.CustomReviewLoop3="Y"),1,0)</f>
        <v>0</v>
      </c>
      <c r="AAF438" s="90"/>
      <c r="AAG438" s="73">
        <f t="shared" si="361"/>
        <v>0</v>
      </c>
      <c r="AAH438" s="73">
        <f t="shared" si="362"/>
        <v>0</v>
      </c>
      <c r="AAI438" s="72"/>
      <c r="AAJ438" s="185"/>
      <c r="AAK438" s="56"/>
      <c r="AAL438" s="90"/>
    </row>
    <row r="439" spans="1:715" s="23" customFormat="1" ht="15" hidden="1" customHeight="1" outlineLevel="2">
      <c r="A439" s="171"/>
      <c r="B439" s="712" t="s">
        <v>376</v>
      </c>
      <c r="C439" s="376" t="s">
        <v>0</v>
      </c>
      <c r="D439" s="423"/>
      <c r="E439" s="397">
        <f t="shared" si="365"/>
        <v>0</v>
      </c>
      <c r="F439" s="457">
        <f t="shared" ca="1" si="358"/>
        <v>0</v>
      </c>
      <c r="G439" s="400">
        <f t="shared" si="359"/>
        <v>0</v>
      </c>
      <c r="H439" s="400">
        <f t="shared" si="360"/>
        <v>0</v>
      </c>
      <c r="I439" s="244"/>
      <c r="J439" s="194"/>
      <c r="K439" s="49"/>
      <c r="L439" s="49"/>
      <c r="M439" s="49"/>
      <c r="N439" s="49"/>
      <c r="O439" s="49"/>
      <c r="P439" s="49"/>
      <c r="Q439" s="49"/>
      <c r="R439" s="49"/>
      <c r="S439" s="49"/>
      <c r="T439" s="49"/>
      <c r="U439" s="49"/>
      <c r="V439" s="49"/>
      <c r="W439" s="49"/>
      <c r="X439" s="49"/>
      <c r="Y439" s="49"/>
      <c r="Z439" s="49"/>
      <c r="AA439" s="49"/>
      <c r="AB439" s="49"/>
      <c r="AC439" s="49"/>
      <c r="AD439" s="49"/>
      <c r="AE439" s="49"/>
      <c r="AF439" s="49"/>
      <c r="AG439" s="49"/>
      <c r="AH439" s="49"/>
      <c r="AI439" s="49"/>
      <c r="AJ439" s="49"/>
      <c r="AK439" s="49"/>
      <c r="AL439" s="49"/>
      <c r="AM439" s="49"/>
      <c r="AN439" s="49"/>
      <c r="AO439" s="49"/>
      <c r="AP439" s="49"/>
      <c r="AQ439" s="49"/>
      <c r="AR439" s="49"/>
      <c r="AS439" s="49"/>
      <c r="AT439" s="49"/>
      <c r="AU439" s="49"/>
      <c r="AV439" s="49"/>
      <c r="AW439" s="49"/>
      <c r="AX439" s="49"/>
      <c r="AY439" s="49"/>
      <c r="AZ439" s="49"/>
      <c r="BA439" s="49"/>
      <c r="BB439" s="49"/>
      <c r="BC439" s="49"/>
      <c r="BD439" s="49"/>
      <c r="BE439" s="49"/>
      <c r="BF439" s="49"/>
      <c r="BG439" s="49"/>
      <c r="BH439" s="49"/>
      <c r="BI439" s="49"/>
      <c r="BJ439" s="49"/>
      <c r="BK439" s="49"/>
      <c r="BL439" s="49"/>
      <c r="BM439" s="49"/>
      <c r="BN439" s="49"/>
      <c r="BO439" s="49"/>
      <c r="BP439" s="49"/>
      <c r="BQ439" s="49"/>
      <c r="BR439" s="49"/>
      <c r="BS439" s="49"/>
      <c r="BT439" s="49"/>
      <c r="BU439" s="49"/>
      <c r="BV439" s="49"/>
      <c r="BW439" s="49"/>
      <c r="BX439" s="49"/>
      <c r="BY439" s="49"/>
      <c r="BZ439" s="49"/>
      <c r="CA439" s="49"/>
      <c r="CB439" s="49"/>
      <c r="CC439" s="49"/>
      <c r="CD439" s="49"/>
      <c r="CE439" s="49"/>
      <c r="CF439" s="49"/>
      <c r="CG439" s="49"/>
      <c r="CH439" s="49"/>
      <c r="CI439" s="49"/>
      <c r="CJ439" s="49"/>
      <c r="CK439" s="49"/>
      <c r="CL439" s="49"/>
      <c r="CM439" s="49"/>
      <c r="CN439" s="49"/>
      <c r="CO439" s="49"/>
      <c r="CP439" s="49"/>
      <c r="CQ439" s="49"/>
      <c r="CR439" s="49"/>
      <c r="CS439" s="49"/>
      <c r="CT439" s="49"/>
      <c r="CU439" s="49"/>
      <c r="CV439" s="49"/>
      <c r="CW439" s="49"/>
      <c r="CX439" s="49"/>
      <c r="CY439" s="49"/>
      <c r="CZ439" s="49"/>
      <c r="DA439" s="49"/>
      <c r="DB439" s="49"/>
      <c r="DC439" s="49"/>
      <c r="DD439" s="49"/>
      <c r="DE439" s="49"/>
      <c r="DF439" s="49"/>
      <c r="DG439" s="49"/>
      <c r="DH439" s="49"/>
      <c r="DI439" s="49"/>
      <c r="DJ439" s="49"/>
      <c r="DK439" s="49"/>
      <c r="DL439" s="49"/>
      <c r="DM439" s="49"/>
      <c r="DN439" s="49"/>
      <c r="DO439" s="49"/>
      <c r="DP439" s="49"/>
      <c r="DQ439"/>
      <c r="DR439"/>
      <c r="DS439"/>
      <c r="DT439"/>
      <c r="DU439"/>
      <c r="DV439"/>
      <c r="DW439"/>
      <c r="DX439"/>
      <c r="DY439"/>
      <c r="DZ439"/>
      <c r="EA439"/>
      <c r="EB439"/>
      <c r="EC439"/>
      <c r="ED439"/>
      <c r="EE439"/>
      <c r="EF439"/>
      <c r="EG439"/>
      <c r="EH439"/>
      <c r="EI439"/>
      <c r="EJ439"/>
      <c r="EK439"/>
      <c r="EL439"/>
      <c r="EM439"/>
      <c r="EN439"/>
      <c r="EO439"/>
      <c r="EP439"/>
      <c r="EQ439"/>
      <c r="ER439"/>
      <c r="ES439"/>
      <c r="ET439"/>
      <c r="EU439"/>
      <c r="EV439"/>
      <c r="EW439"/>
      <c r="EX439"/>
      <c r="EY439"/>
      <c r="EZ439"/>
      <c r="FA439"/>
      <c r="FB439"/>
      <c r="FC439"/>
      <c r="FD439"/>
      <c r="FE439"/>
      <c r="FF439"/>
      <c r="FG439"/>
      <c r="FH439"/>
      <c r="FI439"/>
      <c r="FJ439"/>
      <c r="FK439"/>
      <c r="FL439"/>
      <c r="FM439"/>
      <c r="FN439"/>
      <c r="FO439"/>
      <c r="FP439"/>
      <c r="FQ439"/>
      <c r="FR439"/>
      <c r="FS439"/>
      <c r="FT439"/>
      <c r="FU439"/>
      <c r="FV439"/>
      <c r="FW439"/>
      <c r="FX439"/>
      <c r="FY439"/>
      <c r="FZ439"/>
      <c r="GA439"/>
      <c r="GB439"/>
      <c r="GC439"/>
      <c r="GD439"/>
      <c r="GE439"/>
      <c r="GF439"/>
      <c r="GG439"/>
      <c r="GH439"/>
      <c r="GI439"/>
      <c r="GJ439"/>
      <c r="GK439"/>
      <c r="GL439"/>
      <c r="GM439"/>
      <c r="GN439"/>
      <c r="GO439"/>
      <c r="GP439"/>
      <c r="GQ439"/>
      <c r="GR439"/>
      <c r="GS439"/>
      <c r="GT439"/>
      <c r="GU439"/>
      <c r="GV439"/>
      <c r="GW439"/>
      <c r="GX439"/>
      <c r="GY439"/>
      <c r="GZ439"/>
      <c r="HA439"/>
      <c r="HB439"/>
      <c r="HC439"/>
      <c r="HD439"/>
      <c r="HE439"/>
      <c r="HF439"/>
      <c r="HG439"/>
      <c r="HH439"/>
      <c r="HI439"/>
      <c r="HJ439"/>
      <c r="HK439"/>
      <c r="HL439"/>
      <c r="HM439"/>
      <c r="HN439"/>
      <c r="HO439"/>
      <c r="HP439"/>
      <c r="HQ439"/>
      <c r="HR439"/>
      <c r="HS439"/>
      <c r="HT439"/>
      <c r="HU439"/>
      <c r="HV439"/>
      <c r="HW439"/>
      <c r="HX439"/>
      <c r="HY439"/>
      <c r="HZ439"/>
      <c r="IA439"/>
      <c r="IB439"/>
      <c r="IC439"/>
      <c r="ID439"/>
      <c r="IE439"/>
      <c r="IF439"/>
      <c r="IG439"/>
      <c r="IH439"/>
      <c r="II439"/>
      <c r="IJ439"/>
      <c r="IK439"/>
      <c r="IL439"/>
      <c r="IM439"/>
      <c r="IN439"/>
      <c r="IO439"/>
      <c r="IP439"/>
      <c r="IQ439"/>
      <c r="IR439"/>
      <c r="IS439"/>
      <c r="IT439"/>
      <c r="IU439"/>
      <c r="IV439"/>
      <c r="IW439"/>
      <c r="IX439"/>
      <c r="IY439"/>
      <c r="IZ439"/>
      <c r="JA439"/>
      <c r="JB439"/>
      <c r="JC439"/>
      <c r="JD439"/>
      <c r="JE439"/>
      <c r="JF439"/>
      <c r="JG439"/>
      <c r="JH439"/>
      <c r="JI439"/>
      <c r="JJ439"/>
      <c r="JK439"/>
      <c r="JL439"/>
      <c r="JM439"/>
      <c r="JN439"/>
      <c r="JO439"/>
      <c r="JP439"/>
      <c r="JQ439"/>
      <c r="JR439"/>
      <c r="JS439"/>
      <c r="JT439"/>
      <c r="JU439"/>
      <c r="JV439"/>
      <c r="JW439"/>
      <c r="JX439"/>
      <c r="JY439"/>
      <c r="JZ439"/>
      <c r="KA439"/>
      <c r="KB439"/>
      <c r="KC439"/>
      <c r="KD439"/>
      <c r="KE439"/>
      <c r="KF439"/>
      <c r="KG439"/>
      <c r="KH439"/>
      <c r="KI439"/>
      <c r="KJ439"/>
      <c r="KK439"/>
      <c r="KL439"/>
      <c r="KM439"/>
      <c r="KN439"/>
      <c r="KO439"/>
      <c r="KP439"/>
      <c r="KQ439"/>
      <c r="KR439"/>
      <c r="KS439"/>
      <c r="KT439"/>
      <c r="KU439"/>
      <c r="KV439"/>
      <c r="KW439"/>
      <c r="KX439"/>
      <c r="KY439"/>
      <c r="KZ439"/>
      <c r="LA439"/>
      <c r="LB439"/>
      <c r="LC439"/>
      <c r="LD439"/>
      <c r="LE439"/>
      <c r="LF439"/>
      <c r="LG439"/>
      <c r="LH439"/>
      <c r="LI439"/>
      <c r="LJ439"/>
      <c r="LK439"/>
      <c r="LL439"/>
      <c r="LM439"/>
      <c r="LN439"/>
      <c r="LO439"/>
      <c r="LP439"/>
      <c r="LQ439"/>
      <c r="LR439"/>
      <c r="LS439"/>
      <c r="LT439"/>
      <c r="LU439"/>
      <c r="LV439"/>
      <c r="LW439"/>
      <c r="LX439"/>
      <c r="LY439"/>
      <c r="LZ439"/>
      <c r="MA439"/>
      <c r="MB439"/>
      <c r="MC439"/>
      <c r="MD439"/>
      <c r="ME439"/>
      <c r="MF439"/>
      <c r="MG439"/>
      <c r="MH439"/>
      <c r="MI439"/>
      <c r="MJ439"/>
      <c r="MK439"/>
      <c r="ML439"/>
      <c r="MM439"/>
      <c r="MN439"/>
      <c r="MO439"/>
      <c r="MP439"/>
      <c r="MQ439"/>
      <c r="MR439"/>
      <c r="MS439"/>
      <c r="MT439"/>
      <c r="MU439"/>
      <c r="MV439"/>
      <c r="MW439"/>
      <c r="MX439"/>
      <c r="MY439"/>
      <c r="MZ439"/>
      <c r="NA439"/>
      <c r="NB439"/>
      <c r="NC439"/>
      <c r="ND439"/>
      <c r="NE439"/>
      <c r="NF439"/>
      <c r="NG439"/>
      <c r="NH439"/>
      <c r="NI439"/>
      <c r="NJ439"/>
      <c r="NK439"/>
      <c r="NL439"/>
      <c r="NM439"/>
      <c r="NN439"/>
      <c r="NO439"/>
      <c r="NP439"/>
      <c r="NQ439"/>
      <c r="NR439"/>
      <c r="NS439"/>
      <c r="NT439"/>
      <c r="NU439"/>
      <c r="NV439"/>
      <c r="NW439"/>
      <c r="NX439"/>
      <c r="NY439"/>
      <c r="NZ439"/>
      <c r="OA439"/>
      <c r="OB439"/>
      <c r="OC439"/>
      <c r="OD439"/>
      <c r="OE439"/>
      <c r="OF439"/>
      <c r="OG439"/>
      <c r="OH439"/>
      <c r="OI439"/>
      <c r="OJ439"/>
      <c r="OK439"/>
      <c r="OL439"/>
      <c r="OM439"/>
      <c r="ON439"/>
      <c r="OO439"/>
      <c r="OP439"/>
      <c r="OQ439"/>
      <c r="OR439"/>
      <c r="OS439"/>
      <c r="OT439"/>
      <c r="OU439"/>
      <c r="OV439"/>
      <c r="OW439"/>
      <c r="OX439"/>
      <c r="OY439"/>
      <c r="OZ439"/>
      <c r="PA439"/>
      <c r="PB439"/>
      <c r="PC439"/>
      <c r="PD439"/>
      <c r="PE439"/>
      <c r="PF439"/>
      <c r="PG439"/>
      <c r="PH439"/>
      <c r="PI439"/>
      <c r="PJ439"/>
      <c r="PK439"/>
      <c r="PL439"/>
      <c r="PM439"/>
      <c r="PN439"/>
      <c r="PO439"/>
      <c r="PP439"/>
      <c r="PQ439"/>
      <c r="PR439"/>
      <c r="PS439"/>
      <c r="PT439"/>
      <c r="PU439"/>
      <c r="PV439"/>
      <c r="PW439"/>
      <c r="PX439"/>
      <c r="PY439"/>
      <c r="PZ439"/>
      <c r="QA439"/>
      <c r="QB439"/>
      <c r="QC439"/>
      <c r="QD439"/>
      <c r="QE439"/>
      <c r="QF439"/>
      <c r="QG439"/>
      <c r="QH439"/>
      <c r="QI439"/>
      <c r="QJ439"/>
      <c r="QK439"/>
      <c r="QL439"/>
      <c r="QM439"/>
      <c r="QN439"/>
      <c r="QO439"/>
      <c r="QP439"/>
      <c r="QQ439"/>
      <c r="QR439"/>
      <c r="QS439"/>
      <c r="QT439"/>
      <c r="QU439"/>
      <c r="QV439"/>
      <c r="QW439"/>
      <c r="QX439"/>
      <c r="QY439"/>
      <c r="QZ439"/>
      <c r="RA439"/>
      <c r="RB439"/>
      <c r="RC439"/>
      <c r="RD439"/>
      <c r="RE439"/>
      <c r="RF439"/>
      <c r="RG439"/>
      <c r="RH439"/>
      <c r="RI439"/>
      <c r="RJ439"/>
      <c r="RK439"/>
      <c r="RL439"/>
      <c r="RM439"/>
      <c r="RN439"/>
      <c r="RO439"/>
      <c r="RP439"/>
      <c r="RQ439"/>
      <c r="RR439"/>
      <c r="RS439"/>
      <c r="RT439"/>
      <c r="RU439"/>
      <c r="RV439"/>
      <c r="RW439"/>
      <c r="RX439"/>
      <c r="RY439"/>
      <c r="RZ439"/>
      <c r="SA439"/>
      <c r="SB439"/>
      <c r="SC439"/>
      <c r="SD439"/>
      <c r="SE439"/>
      <c r="SF439"/>
      <c r="SG439"/>
      <c r="SH439"/>
      <c r="SI439"/>
      <c r="SJ439"/>
      <c r="SK439"/>
      <c r="SL439"/>
      <c r="SM439"/>
      <c r="SN439"/>
      <c r="SO439"/>
      <c r="SP439"/>
      <c r="SQ439"/>
      <c r="SR439"/>
      <c r="SS439"/>
      <c r="ST439"/>
      <c r="SU439"/>
      <c r="SV439"/>
      <c r="SW439"/>
      <c r="SX439"/>
      <c r="SY439"/>
      <c r="SZ439"/>
      <c r="TA439"/>
      <c r="TB439"/>
      <c r="TC439"/>
      <c r="TD439"/>
      <c r="TE439"/>
      <c r="TF439"/>
      <c r="TG439"/>
      <c r="TH439"/>
      <c r="TI439"/>
      <c r="TJ439"/>
      <c r="TK439"/>
      <c r="TL439"/>
      <c r="TM439"/>
      <c r="TN439"/>
      <c r="TO439"/>
      <c r="TP439"/>
      <c r="TQ439"/>
      <c r="TR439"/>
      <c r="TS439"/>
      <c r="TT439"/>
      <c r="TU439"/>
      <c r="TV439"/>
      <c r="TW439"/>
      <c r="TX439"/>
      <c r="TY439"/>
      <c r="TZ439"/>
      <c r="UA439"/>
      <c r="UB439"/>
      <c r="UC439"/>
      <c r="UD439"/>
      <c r="UE439"/>
      <c r="UF439"/>
      <c r="UG439"/>
      <c r="UH439"/>
      <c r="UI439"/>
      <c r="UJ439"/>
      <c r="UK439"/>
      <c r="UL439"/>
      <c r="UM439"/>
      <c r="UN439"/>
      <c r="UO439"/>
      <c r="UP439"/>
      <c r="UQ439"/>
      <c r="UR439"/>
      <c r="US439"/>
      <c r="UT439"/>
      <c r="UU439"/>
      <c r="UV439"/>
      <c r="UW439"/>
      <c r="UX439"/>
      <c r="UY439"/>
      <c r="UZ439"/>
      <c r="VA439"/>
      <c r="VB439"/>
      <c r="VC439"/>
      <c r="VD439"/>
      <c r="VE439"/>
      <c r="VF439"/>
      <c r="VG439"/>
      <c r="VH439"/>
      <c r="VI439"/>
      <c r="VJ439"/>
      <c r="VK439"/>
      <c r="VL439"/>
      <c r="VM439"/>
      <c r="VN439"/>
      <c r="VO439"/>
      <c r="VP439"/>
      <c r="VQ439"/>
      <c r="VR439"/>
      <c r="VS439"/>
      <c r="VT439"/>
      <c r="VU439"/>
      <c r="VV439"/>
      <c r="VW439"/>
      <c r="VX439"/>
      <c r="VY439"/>
      <c r="VZ439"/>
      <c r="WA439"/>
      <c r="WB439"/>
      <c r="WC439"/>
      <c r="WD439"/>
      <c r="WE439"/>
      <c r="WF439"/>
      <c r="WG439"/>
      <c r="WH439"/>
      <c r="WI439"/>
      <c r="WJ439"/>
      <c r="WK439"/>
      <c r="WL439"/>
      <c r="WM439"/>
      <c r="WN439"/>
      <c r="WO439"/>
      <c r="WP439"/>
      <c r="WQ439"/>
      <c r="WR439"/>
      <c r="WS439"/>
      <c r="WT439"/>
      <c r="WU439"/>
      <c r="WV439"/>
      <c r="WW439"/>
      <c r="WX439"/>
      <c r="WY439"/>
      <c r="WZ439"/>
      <c r="XA439"/>
      <c r="XB439"/>
      <c r="XC439"/>
      <c r="XD439"/>
      <c r="XE439"/>
      <c r="XF439"/>
      <c r="XG439"/>
      <c r="XH439"/>
      <c r="XI439"/>
      <c r="XJ439"/>
      <c r="XK439"/>
      <c r="XL439"/>
      <c r="XM439"/>
      <c r="XN439"/>
      <c r="XO439"/>
      <c r="XP439"/>
      <c r="XQ439"/>
      <c r="XR439"/>
      <c r="XS439"/>
      <c r="XT439"/>
      <c r="XU439"/>
      <c r="XV439"/>
      <c r="XW439"/>
      <c r="XX439"/>
      <c r="XY439"/>
      <c r="XZ439"/>
      <c r="YA439"/>
      <c r="YB439"/>
      <c r="YC439"/>
      <c r="YD439"/>
      <c r="YE439"/>
      <c r="YF439"/>
      <c r="YG439"/>
      <c r="YH439"/>
      <c r="YI439"/>
      <c r="YJ439"/>
      <c r="YK439"/>
      <c r="YL439"/>
      <c r="YM439"/>
      <c r="YN439"/>
      <c r="YO439"/>
      <c r="YP439"/>
      <c r="YQ439"/>
      <c r="YR439"/>
      <c r="YS439"/>
      <c r="YT439"/>
      <c r="YU439"/>
      <c r="YV439"/>
      <c r="YW439"/>
      <c r="YX439"/>
      <c r="YY439"/>
      <c r="YZ439"/>
      <c r="ZA439"/>
      <c r="ZB439"/>
      <c r="ZC439"/>
      <c r="ZD439"/>
      <c r="ZE439"/>
      <c r="ZF439"/>
      <c r="ZG439"/>
      <c r="ZH439"/>
      <c r="ZI439"/>
      <c r="ZJ439"/>
      <c r="ZK439"/>
      <c r="ZL439"/>
      <c r="ZM439"/>
      <c r="ZN439"/>
      <c r="ZO439"/>
      <c r="ZP439"/>
      <c r="ZQ439"/>
      <c r="ZR439"/>
      <c r="ZS439"/>
      <c r="ZT439"/>
      <c r="ZU439"/>
      <c r="ZV439"/>
      <c r="ZW439"/>
      <c r="ZX439"/>
      <c r="ZY439"/>
      <c r="ZZ439" s="52"/>
      <c r="AAA439" s="192"/>
      <c r="AAD439" s="90"/>
      <c r="AAE439" s="519">
        <f>IF(AND(S.Notice.CustomReviewLoop1="Y",S.Notice.CustomReviewLoop2="Y",S.Notice.CustomReviewLoop3="Y"),1,0)</f>
        <v>0</v>
      </c>
      <c r="AAF439" s="90"/>
      <c r="AAG439" s="73">
        <f t="shared" si="361"/>
        <v>0</v>
      </c>
      <c r="AAH439" s="73">
        <f t="shared" si="362"/>
        <v>0</v>
      </c>
      <c r="AAI439" s="72"/>
      <c r="AAJ439" s="185"/>
      <c r="AAK439" s="56"/>
      <c r="AAL439" s="90"/>
    </row>
    <row r="440" spans="1:715" s="23" customFormat="1" ht="5.25" hidden="1" customHeight="1" outlineLevel="2">
      <c r="A440" s="171"/>
      <c r="B440" s="682"/>
      <c r="C440" s="376"/>
      <c r="I440" s="244"/>
      <c r="J440" s="194"/>
      <c r="K440" s="49"/>
      <c r="L440" s="49"/>
      <c r="M440" s="49"/>
      <c r="N440" s="49"/>
      <c r="O440" s="49"/>
      <c r="P440" s="49"/>
      <c r="Q440" s="49"/>
      <c r="R440" s="49"/>
      <c r="S440" s="49"/>
      <c r="T440" s="49"/>
      <c r="U440" s="49"/>
      <c r="V440" s="49"/>
      <c r="W440" s="49"/>
      <c r="X440" s="49"/>
      <c r="Y440" s="49"/>
      <c r="Z440" s="49"/>
      <c r="AA440" s="49"/>
      <c r="AB440" s="49"/>
      <c r="AC440" s="49"/>
      <c r="AD440" s="49"/>
      <c r="AE440" s="49"/>
      <c r="AF440" s="49"/>
      <c r="AG440" s="49"/>
      <c r="AH440" s="49"/>
      <c r="AI440" s="49"/>
      <c r="AJ440" s="49"/>
      <c r="AK440" s="49"/>
      <c r="AL440" s="49"/>
      <c r="AM440" s="49"/>
      <c r="AN440" s="49"/>
      <c r="AO440" s="49"/>
      <c r="AP440" s="49"/>
      <c r="AQ440" s="49"/>
      <c r="AR440" s="49"/>
      <c r="AS440" s="49"/>
      <c r="AT440" s="49"/>
      <c r="AU440" s="49"/>
      <c r="AV440" s="49"/>
      <c r="AW440" s="49"/>
      <c r="AX440" s="49"/>
      <c r="AY440" s="49"/>
      <c r="AZ440" s="49"/>
      <c r="BA440" s="49"/>
      <c r="BB440" s="49"/>
      <c r="BC440" s="49"/>
      <c r="BD440" s="49"/>
      <c r="BE440" s="49"/>
      <c r="BF440" s="49"/>
      <c r="BG440" s="49"/>
      <c r="BH440" s="49"/>
      <c r="BI440" s="49"/>
      <c r="BJ440" s="49"/>
      <c r="BK440" s="49"/>
      <c r="BL440" s="49"/>
      <c r="BM440" s="49"/>
      <c r="BN440" s="49"/>
      <c r="BO440" s="49"/>
      <c r="BP440" s="49"/>
      <c r="BQ440" s="49"/>
      <c r="BR440" s="49"/>
      <c r="BS440" s="49"/>
      <c r="BT440" s="49"/>
      <c r="BU440" s="49"/>
      <c r="BV440" s="49"/>
      <c r="BW440" s="49"/>
      <c r="BX440" s="49"/>
      <c r="BY440" s="49"/>
      <c r="BZ440" s="49"/>
      <c r="CA440" s="49"/>
      <c r="CB440" s="49"/>
      <c r="CC440" s="49"/>
      <c r="CD440" s="49"/>
      <c r="CE440" s="49"/>
      <c r="CF440" s="49"/>
      <c r="CG440" s="49"/>
      <c r="CH440" s="49"/>
      <c r="CI440" s="49"/>
      <c r="CJ440" s="49"/>
      <c r="CK440" s="49"/>
      <c r="CL440" s="49"/>
      <c r="CM440" s="49"/>
      <c r="CN440" s="49"/>
      <c r="CO440" s="49"/>
      <c r="CP440" s="49"/>
      <c r="CQ440" s="49"/>
      <c r="CR440" s="49"/>
      <c r="CS440" s="49"/>
      <c r="CT440" s="49"/>
      <c r="CU440" s="49"/>
      <c r="CV440" s="49"/>
      <c r="CW440" s="49"/>
      <c r="CX440" s="49"/>
      <c r="CY440" s="49"/>
      <c r="CZ440" s="49"/>
      <c r="DA440" s="49"/>
      <c r="DB440" s="49"/>
      <c r="DC440" s="49"/>
      <c r="DD440" s="49"/>
      <c r="DE440" s="49"/>
      <c r="DF440" s="49"/>
      <c r="DG440" s="49"/>
      <c r="DH440" s="49"/>
      <c r="DI440" s="49"/>
      <c r="DJ440" s="49"/>
      <c r="DK440" s="49"/>
      <c r="DL440" s="49"/>
      <c r="DM440" s="49"/>
      <c r="DN440" s="49"/>
      <c r="DO440" s="49"/>
      <c r="DP440" s="49"/>
      <c r="DQ440"/>
      <c r="DR440"/>
      <c r="DS440"/>
      <c r="DT440"/>
      <c r="DU440"/>
      <c r="DV440"/>
      <c r="DW440"/>
      <c r="DX440"/>
      <c r="DY440"/>
      <c r="DZ440"/>
      <c r="EA440"/>
      <c r="EB440"/>
      <c r="EC440"/>
      <c r="ED440"/>
      <c r="EE440"/>
      <c r="EF440"/>
      <c r="EG440"/>
      <c r="EH440"/>
      <c r="EI440"/>
      <c r="EJ440"/>
      <c r="EK440"/>
      <c r="EL440"/>
      <c r="EM440"/>
      <c r="EN440"/>
      <c r="EO440"/>
      <c r="EP440"/>
      <c r="EQ440"/>
      <c r="ER440"/>
      <c r="ES440"/>
      <c r="ET440"/>
      <c r="EU440"/>
      <c r="EV440"/>
      <c r="EW440"/>
      <c r="EX440"/>
      <c r="EY440"/>
      <c r="EZ440"/>
      <c r="FA440"/>
      <c r="FB440"/>
      <c r="FC440"/>
      <c r="FD440"/>
      <c r="FE440"/>
      <c r="FF440"/>
      <c r="FG440"/>
      <c r="FH440"/>
      <c r="FI440"/>
      <c r="FJ440"/>
      <c r="FK440"/>
      <c r="FL440"/>
      <c r="FM440"/>
      <c r="FN440"/>
      <c r="FO440"/>
      <c r="FP440"/>
      <c r="FQ440"/>
      <c r="FR440"/>
      <c r="FS440"/>
      <c r="FT440"/>
      <c r="FU440"/>
      <c r="FV440"/>
      <c r="FW440"/>
      <c r="FX440"/>
      <c r="FY440"/>
      <c r="FZ440"/>
      <c r="GA440"/>
      <c r="GB440"/>
      <c r="GC440"/>
      <c r="GD440"/>
      <c r="GE440"/>
      <c r="GF440"/>
      <c r="GG440"/>
      <c r="GH440"/>
      <c r="GI440"/>
      <c r="GJ440"/>
      <c r="GK440"/>
      <c r="GL440"/>
      <c r="GM440"/>
      <c r="GN440"/>
      <c r="GO440"/>
      <c r="GP440"/>
      <c r="GQ440"/>
      <c r="GR440"/>
      <c r="GS440"/>
      <c r="GT440"/>
      <c r="GU440"/>
      <c r="GV440"/>
      <c r="GW440"/>
      <c r="GX440"/>
      <c r="GY440"/>
      <c r="GZ440"/>
      <c r="HA440"/>
      <c r="HB440"/>
      <c r="HC440"/>
      <c r="HD440"/>
      <c r="HE440"/>
      <c r="HF440"/>
      <c r="HG440"/>
      <c r="HH440"/>
      <c r="HI440"/>
      <c r="HJ440"/>
      <c r="HK440"/>
      <c r="HL440"/>
      <c r="HM440"/>
      <c r="HN440"/>
      <c r="HO440"/>
      <c r="HP440"/>
      <c r="HQ440"/>
      <c r="HR440"/>
      <c r="HS440"/>
      <c r="HT440"/>
      <c r="HU440"/>
      <c r="HV440"/>
      <c r="HW440"/>
      <c r="HX440"/>
      <c r="HY440"/>
      <c r="HZ440"/>
      <c r="IA440"/>
      <c r="IB440"/>
      <c r="IC440"/>
      <c r="ID440"/>
      <c r="IE440"/>
      <c r="IF440"/>
      <c r="IG440"/>
      <c r="IH440"/>
      <c r="II440"/>
      <c r="IJ440"/>
      <c r="IK440"/>
      <c r="IL440"/>
      <c r="IM440"/>
      <c r="IN440"/>
      <c r="IO440"/>
      <c r="IP440"/>
      <c r="IQ440"/>
      <c r="IR440"/>
      <c r="IS440"/>
      <c r="IT440"/>
      <c r="IU440"/>
      <c r="IV440"/>
      <c r="IW440"/>
      <c r="IX440"/>
      <c r="IY440"/>
      <c r="IZ440"/>
      <c r="JA440"/>
      <c r="JB440"/>
      <c r="JC440"/>
      <c r="JD440"/>
      <c r="JE440"/>
      <c r="JF440"/>
      <c r="JG440"/>
      <c r="JH440"/>
      <c r="JI440"/>
      <c r="JJ440"/>
      <c r="JK440"/>
      <c r="JL440"/>
      <c r="JM440"/>
      <c r="JN440"/>
      <c r="JO440"/>
      <c r="JP440"/>
      <c r="JQ440"/>
      <c r="JR440"/>
      <c r="JS440"/>
      <c r="JT440"/>
      <c r="JU440"/>
      <c r="JV440"/>
      <c r="JW440"/>
      <c r="JX440"/>
      <c r="JY440"/>
      <c r="JZ440"/>
      <c r="KA440"/>
      <c r="KB440"/>
      <c r="KC440"/>
      <c r="KD440"/>
      <c r="KE440"/>
      <c r="KF440"/>
      <c r="KG440"/>
      <c r="KH440"/>
      <c r="KI440"/>
      <c r="KJ440"/>
      <c r="KK440"/>
      <c r="KL440"/>
      <c r="KM440"/>
      <c r="KN440"/>
      <c r="KO440"/>
      <c r="KP440"/>
      <c r="KQ440"/>
      <c r="KR440"/>
      <c r="KS440"/>
      <c r="KT440"/>
      <c r="KU440"/>
      <c r="KV440"/>
      <c r="KW440"/>
      <c r="KX440"/>
      <c r="KY440"/>
      <c r="KZ440"/>
      <c r="LA440"/>
      <c r="LB440"/>
      <c r="LC440"/>
      <c r="LD440"/>
      <c r="LE440"/>
      <c r="LF440"/>
      <c r="LG440"/>
      <c r="LH440"/>
      <c r="LI440"/>
      <c r="LJ440"/>
      <c r="LK440"/>
      <c r="LL440"/>
      <c r="LM440"/>
      <c r="LN440"/>
      <c r="LO440"/>
      <c r="LP440"/>
      <c r="LQ440"/>
      <c r="LR440"/>
      <c r="LS440"/>
      <c r="LT440"/>
      <c r="LU440"/>
      <c r="LV440"/>
      <c r="LW440"/>
      <c r="LX440"/>
      <c r="LY440"/>
      <c r="LZ440"/>
      <c r="MA440"/>
      <c r="MB440"/>
      <c r="MC440"/>
      <c r="MD440"/>
      <c r="ME440"/>
      <c r="MF440"/>
      <c r="MG440"/>
      <c r="MH440"/>
      <c r="MI440"/>
      <c r="MJ440"/>
      <c r="MK440"/>
      <c r="ML440"/>
      <c r="MM440"/>
      <c r="MN440"/>
      <c r="MO440"/>
      <c r="MP440"/>
      <c r="MQ440"/>
      <c r="MR440"/>
      <c r="MS440"/>
      <c r="MT440"/>
      <c r="MU440"/>
      <c r="MV440"/>
      <c r="MW440"/>
      <c r="MX440"/>
      <c r="MY440"/>
      <c r="MZ440"/>
      <c r="NA440"/>
      <c r="NB440"/>
      <c r="NC440"/>
      <c r="ND440"/>
      <c r="NE440"/>
      <c r="NF440"/>
      <c r="NG440"/>
      <c r="NH440"/>
      <c r="NI440"/>
      <c r="NJ440"/>
      <c r="NK440"/>
      <c r="NL440"/>
      <c r="NM440"/>
      <c r="NN440"/>
      <c r="NO440"/>
      <c r="NP440"/>
      <c r="NQ440"/>
      <c r="NR440"/>
      <c r="NS440"/>
      <c r="NT440"/>
      <c r="NU440"/>
      <c r="NV440"/>
      <c r="NW440"/>
      <c r="NX440"/>
      <c r="NY440"/>
      <c r="NZ440"/>
      <c r="OA440"/>
      <c r="OB440"/>
      <c r="OC440"/>
      <c r="OD440"/>
      <c r="OE440"/>
      <c r="OF440"/>
      <c r="OG440"/>
      <c r="OH440"/>
      <c r="OI440"/>
      <c r="OJ440"/>
      <c r="OK440"/>
      <c r="OL440"/>
      <c r="OM440"/>
      <c r="ON440"/>
      <c r="OO440"/>
      <c r="OP440"/>
      <c r="OQ440"/>
      <c r="OR440"/>
      <c r="OS440"/>
      <c r="OT440"/>
      <c r="OU440"/>
      <c r="OV440"/>
      <c r="OW440"/>
      <c r="OX440"/>
      <c r="OY440"/>
      <c r="OZ440"/>
      <c r="PA440"/>
      <c r="PB440"/>
      <c r="PC440"/>
      <c r="PD440"/>
      <c r="PE440"/>
      <c r="PF440"/>
      <c r="PG440"/>
      <c r="PH440"/>
      <c r="PI440"/>
      <c r="PJ440"/>
      <c r="PK440"/>
      <c r="PL440"/>
      <c r="PM440"/>
      <c r="PN440"/>
      <c r="PO440"/>
      <c r="PP440"/>
      <c r="PQ440"/>
      <c r="PR440"/>
      <c r="PS440"/>
      <c r="PT440"/>
      <c r="PU440"/>
      <c r="PV440"/>
      <c r="PW440"/>
      <c r="PX440"/>
      <c r="PY440"/>
      <c r="PZ440"/>
      <c r="QA440"/>
      <c r="QB440"/>
      <c r="QC440"/>
      <c r="QD440"/>
      <c r="QE440"/>
      <c r="QF440"/>
      <c r="QG440"/>
      <c r="QH440"/>
      <c r="QI440"/>
      <c r="QJ440"/>
      <c r="QK440"/>
      <c r="QL440"/>
      <c r="QM440"/>
      <c r="QN440"/>
      <c r="QO440"/>
      <c r="QP440"/>
      <c r="QQ440"/>
      <c r="QR440"/>
      <c r="QS440"/>
      <c r="QT440"/>
      <c r="QU440"/>
      <c r="QV440"/>
      <c r="QW440"/>
      <c r="QX440"/>
      <c r="QY440"/>
      <c r="QZ440"/>
      <c r="RA440"/>
      <c r="RB440"/>
      <c r="RC440"/>
      <c r="RD440"/>
      <c r="RE440"/>
      <c r="RF440"/>
      <c r="RG440"/>
      <c r="RH440"/>
      <c r="RI440"/>
      <c r="RJ440"/>
      <c r="RK440"/>
      <c r="RL440"/>
      <c r="RM440"/>
      <c r="RN440"/>
      <c r="RO440"/>
      <c r="RP440"/>
      <c r="RQ440"/>
      <c r="RR440"/>
      <c r="RS440"/>
      <c r="RT440"/>
      <c r="RU440"/>
      <c r="RV440"/>
      <c r="RW440"/>
      <c r="RX440"/>
      <c r="RY440"/>
      <c r="RZ440"/>
      <c r="SA440"/>
      <c r="SB440"/>
      <c r="SC440"/>
      <c r="SD440"/>
      <c r="SE440"/>
      <c r="SF440"/>
      <c r="SG440"/>
      <c r="SH440"/>
      <c r="SI440"/>
      <c r="SJ440"/>
      <c r="SK440"/>
      <c r="SL440"/>
      <c r="SM440"/>
      <c r="SN440"/>
      <c r="SO440"/>
      <c r="SP440"/>
      <c r="SQ440"/>
      <c r="SR440"/>
      <c r="SS440"/>
      <c r="ST440"/>
      <c r="SU440"/>
      <c r="SV440"/>
      <c r="SW440"/>
      <c r="SX440"/>
      <c r="SY440"/>
      <c r="SZ440"/>
      <c r="TA440"/>
      <c r="TB440"/>
      <c r="TC440"/>
      <c r="TD440"/>
      <c r="TE440"/>
      <c r="TF440"/>
      <c r="TG440"/>
      <c r="TH440"/>
      <c r="TI440"/>
      <c r="TJ440"/>
      <c r="TK440"/>
      <c r="TL440"/>
      <c r="TM440"/>
      <c r="TN440"/>
      <c r="TO440"/>
      <c r="TP440"/>
      <c r="TQ440"/>
      <c r="TR440"/>
      <c r="TS440"/>
      <c r="TT440"/>
      <c r="TU440"/>
      <c r="TV440"/>
      <c r="TW440"/>
      <c r="TX440"/>
      <c r="TY440"/>
      <c r="TZ440"/>
      <c r="UA440"/>
      <c r="UB440"/>
      <c r="UC440"/>
      <c r="UD440"/>
      <c r="UE440"/>
      <c r="UF440"/>
      <c r="UG440"/>
      <c r="UH440"/>
      <c r="UI440"/>
      <c r="UJ440"/>
      <c r="UK440"/>
      <c r="UL440"/>
      <c r="UM440"/>
      <c r="UN440"/>
      <c r="UO440"/>
      <c r="UP440"/>
      <c r="UQ440"/>
      <c r="UR440"/>
      <c r="US440"/>
      <c r="UT440"/>
      <c r="UU440"/>
      <c r="UV440"/>
      <c r="UW440"/>
      <c r="UX440"/>
      <c r="UY440"/>
      <c r="UZ440"/>
      <c r="VA440"/>
      <c r="VB440"/>
      <c r="VC440"/>
      <c r="VD440"/>
      <c r="VE440"/>
      <c r="VF440"/>
      <c r="VG440"/>
      <c r="VH440"/>
      <c r="VI440"/>
      <c r="VJ440"/>
      <c r="VK440"/>
      <c r="VL440"/>
      <c r="VM440"/>
      <c r="VN440"/>
      <c r="VO440"/>
      <c r="VP440"/>
      <c r="VQ440"/>
      <c r="VR440"/>
      <c r="VS440"/>
      <c r="VT440"/>
      <c r="VU440"/>
      <c r="VV440"/>
      <c r="VW440"/>
      <c r="VX440"/>
      <c r="VY440"/>
      <c r="VZ440"/>
      <c r="WA440"/>
      <c r="WB440"/>
      <c r="WC440"/>
      <c r="WD440"/>
      <c r="WE440"/>
      <c r="WF440"/>
      <c r="WG440"/>
      <c r="WH440"/>
      <c r="WI440"/>
      <c r="WJ440"/>
      <c r="WK440"/>
      <c r="WL440"/>
      <c r="WM440"/>
      <c r="WN440"/>
      <c r="WO440"/>
      <c r="WP440"/>
      <c r="WQ440"/>
      <c r="WR440"/>
      <c r="WS440"/>
      <c r="WT440"/>
      <c r="WU440"/>
      <c r="WV440"/>
      <c r="WW440"/>
      <c r="WX440"/>
      <c r="WY440"/>
      <c r="WZ440"/>
      <c r="XA440"/>
      <c r="XB440"/>
      <c r="XC440"/>
      <c r="XD440"/>
      <c r="XE440"/>
      <c r="XF440"/>
      <c r="XG440"/>
      <c r="XH440"/>
      <c r="XI440"/>
      <c r="XJ440"/>
      <c r="XK440"/>
      <c r="XL440"/>
      <c r="XM440"/>
      <c r="XN440"/>
      <c r="XO440"/>
      <c r="XP440"/>
      <c r="XQ440"/>
      <c r="XR440"/>
      <c r="XS440"/>
      <c r="XT440"/>
      <c r="XU440"/>
      <c r="XV440"/>
      <c r="XW440"/>
      <c r="XX440"/>
      <c r="XY440"/>
      <c r="XZ440"/>
      <c r="YA440"/>
      <c r="YB440"/>
      <c r="YC440"/>
      <c r="YD440"/>
      <c r="YE440"/>
      <c r="YF440"/>
      <c r="YG440"/>
      <c r="YH440"/>
      <c r="YI440"/>
      <c r="YJ440"/>
      <c r="YK440"/>
      <c r="YL440"/>
      <c r="YM440"/>
      <c r="YN440"/>
      <c r="YO440"/>
      <c r="YP440"/>
      <c r="YQ440"/>
      <c r="YR440"/>
      <c r="YS440"/>
      <c r="YT440"/>
      <c r="YU440"/>
      <c r="YV440"/>
      <c r="YW440"/>
      <c r="YX440"/>
      <c r="YY440"/>
      <c r="YZ440"/>
      <c r="ZA440"/>
      <c r="ZB440"/>
      <c r="ZC440"/>
      <c r="ZD440"/>
      <c r="ZE440"/>
      <c r="ZF440"/>
      <c r="ZG440"/>
      <c r="ZH440"/>
      <c r="ZI440"/>
      <c r="ZJ440"/>
      <c r="ZK440"/>
      <c r="ZL440"/>
      <c r="ZM440"/>
      <c r="ZN440"/>
      <c r="ZO440"/>
      <c r="ZP440"/>
      <c r="ZQ440"/>
      <c r="ZR440"/>
      <c r="ZS440"/>
      <c r="ZT440"/>
      <c r="ZU440"/>
      <c r="ZV440"/>
      <c r="ZW440"/>
      <c r="ZX440"/>
      <c r="ZY440"/>
      <c r="ZZ440" s="52"/>
      <c r="AAA440" s="192"/>
      <c r="AAD440" s="90"/>
      <c r="AAE440" s="519">
        <f t="shared" si="351"/>
        <v>1</v>
      </c>
      <c r="AAF440" s="190" t="s">
        <v>52</v>
      </c>
      <c r="AAG440" s="72"/>
      <c r="AAH440" s="72"/>
      <c r="AAI440" s="72"/>
      <c r="AAJ440" s="72"/>
      <c r="AAK440" s="87"/>
      <c r="AAL440" s="90"/>
    </row>
    <row r="441" spans="1:715" s="23" customFormat="1" ht="15" customHeight="1" outlineLevel="1" collapsed="1">
      <c r="A441" s="171"/>
      <c r="B441" s="361" t="str">
        <f>AAK441</f>
        <v>AndreaRW:</v>
      </c>
      <c r="C441" s="362"/>
      <c r="D441" s="362"/>
      <c r="E441" s="350"/>
      <c r="F441" s="350"/>
      <c r="G441" s="346"/>
      <c r="H441" s="346"/>
      <c r="I441" s="244"/>
      <c r="J441" s="194"/>
      <c r="K441" s="49"/>
      <c r="L441" s="49"/>
      <c r="M441" s="49"/>
      <c r="N441" s="49"/>
      <c r="O441" s="49"/>
      <c r="P441" s="49"/>
      <c r="Q441" s="49"/>
      <c r="R441" s="49"/>
      <c r="S441" s="49"/>
      <c r="T441" s="49"/>
      <c r="U441" s="49"/>
      <c r="V441" s="49"/>
      <c r="W441" s="49"/>
      <c r="X441" s="49"/>
      <c r="Y441" s="49"/>
      <c r="Z441" s="49"/>
      <c r="AA441" s="49"/>
      <c r="AB441" s="49"/>
      <c r="AC441" s="49"/>
      <c r="AD441" s="49"/>
      <c r="AE441" s="49"/>
      <c r="AF441" s="49"/>
      <c r="AG441" s="49"/>
      <c r="AH441" s="49"/>
      <c r="AI441" s="49"/>
      <c r="AJ441" s="49"/>
      <c r="AK441" s="49"/>
      <c r="AL441" s="49"/>
      <c r="AM441" s="49"/>
      <c r="AN441" s="49"/>
      <c r="AO441" s="49"/>
      <c r="AP441" s="49"/>
      <c r="AQ441" s="49"/>
      <c r="AR441" s="49"/>
      <c r="AS441" s="49"/>
      <c r="AT441" s="49"/>
      <c r="AU441" s="49"/>
      <c r="AV441" s="49"/>
      <c r="AW441" s="49"/>
      <c r="AX441" s="49"/>
      <c r="AY441" s="49"/>
      <c r="AZ441" s="49"/>
      <c r="BA441" s="49"/>
      <c r="BB441" s="49"/>
      <c r="BC441" s="49"/>
      <c r="BD441" s="49"/>
      <c r="BE441" s="49"/>
      <c r="BF441" s="49"/>
      <c r="BG441" s="49"/>
      <c r="BH441" s="49"/>
      <c r="BI441" s="49"/>
      <c r="BJ441" s="49"/>
      <c r="BK441" s="49"/>
      <c r="BL441" s="49"/>
      <c r="BM441" s="49"/>
      <c r="BN441" s="49"/>
      <c r="BO441" s="49"/>
      <c r="BP441" s="49"/>
      <c r="BQ441" s="49"/>
      <c r="BR441" s="49"/>
      <c r="BS441" s="49"/>
      <c r="BT441" s="49"/>
      <c r="BU441" s="49"/>
      <c r="BV441" s="49"/>
      <c r="BW441" s="49"/>
      <c r="BX441" s="49"/>
      <c r="BY441" s="49"/>
      <c r="BZ441" s="49"/>
      <c r="CA441" s="49"/>
      <c r="CB441" s="49"/>
      <c r="CC441" s="49"/>
      <c r="CD441" s="49"/>
      <c r="CE441" s="49"/>
      <c r="CF441" s="49"/>
      <c r="CG441" s="49"/>
      <c r="CH441" s="49"/>
      <c r="CI441" s="49"/>
      <c r="CJ441" s="49"/>
      <c r="CK441" s="49"/>
      <c r="CL441" s="49"/>
      <c r="CM441" s="49"/>
      <c r="CN441" s="49"/>
      <c r="CO441" s="49"/>
      <c r="CP441" s="49"/>
      <c r="CQ441" s="49"/>
      <c r="CR441" s="49"/>
      <c r="CS441" s="49"/>
      <c r="CT441" s="49"/>
      <c r="CU441" s="49"/>
      <c r="CV441" s="49"/>
      <c r="CW441" s="49"/>
      <c r="CX441" s="49"/>
      <c r="CY441" s="49"/>
      <c r="CZ441" s="49"/>
      <c r="DA441" s="49"/>
      <c r="DB441" s="49"/>
      <c r="DC441" s="49"/>
      <c r="DD441" s="49"/>
      <c r="DE441" s="49"/>
      <c r="DF441" s="49"/>
      <c r="DG441" s="49"/>
      <c r="DH441" s="49"/>
      <c r="DI441" s="49"/>
      <c r="DJ441" s="49"/>
      <c r="DK441" s="49"/>
      <c r="DL441" s="49"/>
      <c r="DM441" s="49"/>
      <c r="DN441" s="49"/>
      <c r="DO441" s="49"/>
      <c r="DP441" s="49"/>
      <c r="DQ441"/>
      <c r="DR441"/>
      <c r="DS441"/>
      <c r="DT441"/>
      <c r="DU441"/>
      <c r="DV441"/>
      <c r="DW441"/>
      <c r="DX441"/>
      <c r="DY441"/>
      <c r="DZ441"/>
      <c r="EA441"/>
      <c r="EB441"/>
      <c r="EC441"/>
      <c r="ED441"/>
      <c r="EE441"/>
      <c r="EF441"/>
      <c r="EG441"/>
      <c r="EH441"/>
      <c r="EI441"/>
      <c r="EJ441"/>
      <c r="EK441"/>
      <c r="EL441"/>
      <c r="EM441"/>
      <c r="EN441"/>
      <c r="EO441"/>
      <c r="EP441"/>
      <c r="EQ441"/>
      <c r="ER441"/>
      <c r="ES441"/>
      <c r="ET441"/>
      <c r="EU441"/>
      <c r="EV441"/>
      <c r="EW441"/>
      <c r="EX441"/>
      <c r="EY441"/>
      <c r="EZ441"/>
      <c r="FA441"/>
      <c r="FB441"/>
      <c r="FC441"/>
      <c r="FD441"/>
      <c r="FE441"/>
      <c r="FF441"/>
      <c r="FG441"/>
      <c r="FH441"/>
      <c r="FI441"/>
      <c r="FJ441"/>
      <c r="FK441"/>
      <c r="FL441"/>
      <c r="FM441"/>
      <c r="FN441"/>
      <c r="FO441"/>
      <c r="FP441"/>
      <c r="FQ441"/>
      <c r="FR441"/>
      <c r="FS441"/>
      <c r="FT441"/>
      <c r="FU441"/>
      <c r="FV441"/>
      <c r="FW441"/>
      <c r="FX441"/>
      <c r="FY441"/>
      <c r="FZ441"/>
      <c r="GA441"/>
      <c r="GB441"/>
      <c r="GC441"/>
      <c r="GD441"/>
      <c r="GE441"/>
      <c r="GF441"/>
      <c r="GG441"/>
      <c r="GH441"/>
      <c r="GI441"/>
      <c r="GJ441"/>
      <c r="GK441"/>
      <c r="GL441"/>
      <c r="GM441"/>
      <c r="GN441"/>
      <c r="GO441"/>
      <c r="GP441"/>
      <c r="GQ441"/>
      <c r="GR441"/>
      <c r="GS441"/>
      <c r="GT441"/>
      <c r="GU441"/>
      <c r="GV441"/>
      <c r="GW441"/>
      <c r="GX441"/>
      <c r="GY441"/>
      <c r="GZ441"/>
      <c r="HA441"/>
      <c r="HB441"/>
      <c r="HC441"/>
      <c r="HD441"/>
      <c r="HE441"/>
      <c r="HF441"/>
      <c r="HG441"/>
      <c r="HH441"/>
      <c r="HI441"/>
      <c r="HJ441"/>
      <c r="HK441"/>
      <c r="HL441"/>
      <c r="HM441"/>
      <c r="HN441"/>
      <c r="HO441"/>
      <c r="HP441"/>
      <c r="HQ441"/>
      <c r="HR441"/>
      <c r="HS441"/>
      <c r="HT441"/>
      <c r="HU441"/>
      <c r="HV441"/>
      <c r="HW441"/>
      <c r="HX441"/>
      <c r="HY441"/>
      <c r="HZ441"/>
      <c r="IA441"/>
      <c r="IB441"/>
      <c r="IC441"/>
      <c r="ID441"/>
      <c r="IE441"/>
      <c r="IF441"/>
      <c r="IG441"/>
      <c r="IH441"/>
      <c r="II441"/>
      <c r="IJ441"/>
      <c r="IK441"/>
      <c r="IL441"/>
      <c r="IM441"/>
      <c r="IN441"/>
      <c r="IO441"/>
      <c r="IP441"/>
      <c r="IQ441"/>
      <c r="IR441"/>
      <c r="IS441"/>
      <c r="IT441"/>
      <c r="IU441"/>
      <c r="IV441"/>
      <c r="IW441"/>
      <c r="IX441"/>
      <c r="IY441"/>
      <c r="IZ441"/>
      <c r="JA441"/>
      <c r="JB441"/>
      <c r="JC441"/>
      <c r="JD441"/>
      <c r="JE441"/>
      <c r="JF441"/>
      <c r="JG441"/>
      <c r="JH441"/>
      <c r="JI441"/>
      <c r="JJ441"/>
      <c r="JK441"/>
      <c r="JL441"/>
      <c r="JM441"/>
      <c r="JN441"/>
      <c r="JO441"/>
      <c r="JP441"/>
      <c r="JQ441"/>
      <c r="JR441"/>
      <c r="JS441"/>
      <c r="JT441"/>
      <c r="JU441"/>
      <c r="JV441"/>
      <c r="JW441"/>
      <c r="JX441"/>
      <c r="JY441"/>
      <c r="JZ441"/>
      <c r="KA441"/>
      <c r="KB441"/>
      <c r="KC441"/>
      <c r="KD441"/>
      <c r="KE441"/>
      <c r="KF441"/>
      <c r="KG441"/>
      <c r="KH441"/>
      <c r="KI441"/>
      <c r="KJ441"/>
      <c r="KK441"/>
      <c r="KL441"/>
      <c r="KM441"/>
      <c r="KN441"/>
      <c r="KO441"/>
      <c r="KP441"/>
      <c r="KQ441"/>
      <c r="KR441"/>
      <c r="KS441"/>
      <c r="KT441"/>
      <c r="KU441"/>
      <c r="KV441"/>
      <c r="KW441"/>
      <c r="KX441"/>
      <c r="KY441"/>
      <c r="KZ441"/>
      <c r="LA441"/>
      <c r="LB441"/>
      <c r="LC441"/>
      <c r="LD441"/>
      <c r="LE441"/>
      <c r="LF441"/>
      <c r="LG441"/>
      <c r="LH441"/>
      <c r="LI441"/>
      <c r="LJ441"/>
      <c r="LK441"/>
      <c r="LL441"/>
      <c r="LM441"/>
      <c r="LN441"/>
      <c r="LO441"/>
      <c r="LP441"/>
      <c r="LQ441"/>
      <c r="LR441"/>
      <c r="LS441"/>
      <c r="LT441"/>
      <c r="LU441"/>
      <c r="LV441"/>
      <c r="LW441"/>
      <c r="LX441"/>
      <c r="LY441"/>
      <c r="LZ441"/>
      <c r="MA441"/>
      <c r="MB441"/>
      <c r="MC441"/>
      <c r="MD441"/>
      <c r="ME441"/>
      <c r="MF441"/>
      <c r="MG441"/>
      <c r="MH441"/>
      <c r="MI441"/>
      <c r="MJ441"/>
      <c r="MK441"/>
      <c r="ML441"/>
      <c r="MM441"/>
      <c r="MN441"/>
      <c r="MO441"/>
      <c r="MP441"/>
      <c r="MQ441"/>
      <c r="MR441"/>
      <c r="MS441"/>
      <c r="MT441"/>
      <c r="MU441"/>
      <c r="MV441"/>
      <c r="MW441"/>
      <c r="MX441"/>
      <c r="MY441"/>
      <c r="MZ441"/>
      <c r="NA441"/>
      <c r="NB441"/>
      <c r="NC441"/>
      <c r="ND441"/>
      <c r="NE441"/>
      <c r="NF441"/>
      <c r="NG441"/>
      <c r="NH441"/>
      <c r="NI441"/>
      <c r="NJ441"/>
      <c r="NK441"/>
      <c r="NL441"/>
      <c r="NM441"/>
      <c r="NN441"/>
      <c r="NO441"/>
      <c r="NP441"/>
      <c r="NQ441"/>
      <c r="NR441"/>
      <c r="NS441"/>
      <c r="NT441"/>
      <c r="NU441"/>
      <c r="NV441"/>
      <c r="NW441"/>
      <c r="NX441"/>
      <c r="NY441"/>
      <c r="NZ441"/>
      <c r="OA441"/>
      <c r="OB441"/>
      <c r="OC441"/>
      <c r="OD441"/>
      <c r="OE441"/>
      <c r="OF441"/>
      <c r="OG441"/>
      <c r="OH441"/>
      <c r="OI441"/>
      <c r="OJ441"/>
      <c r="OK441"/>
      <c r="OL441"/>
      <c r="OM441"/>
      <c r="ON441"/>
      <c r="OO441"/>
      <c r="OP441"/>
      <c r="OQ441"/>
      <c r="OR441"/>
      <c r="OS441"/>
      <c r="OT441"/>
      <c r="OU441"/>
      <c r="OV441"/>
      <c r="OW441"/>
      <c r="OX441"/>
      <c r="OY441"/>
      <c r="OZ441"/>
      <c r="PA441"/>
      <c r="PB441"/>
      <c r="PC441"/>
      <c r="PD441"/>
      <c r="PE441"/>
      <c r="PF441"/>
      <c r="PG441"/>
      <c r="PH441"/>
      <c r="PI441"/>
      <c r="PJ441"/>
      <c r="PK441"/>
      <c r="PL441"/>
      <c r="PM441"/>
      <c r="PN441"/>
      <c r="PO441"/>
      <c r="PP441"/>
      <c r="PQ441"/>
      <c r="PR441"/>
      <c r="PS441"/>
      <c r="PT441"/>
      <c r="PU441"/>
      <c r="PV441"/>
      <c r="PW441"/>
      <c r="PX441"/>
      <c r="PY441"/>
      <c r="PZ441"/>
      <c r="QA441"/>
      <c r="QB441"/>
      <c r="QC441"/>
      <c r="QD441"/>
      <c r="QE441"/>
      <c r="QF441"/>
      <c r="QG441"/>
      <c r="QH441"/>
      <c r="QI441"/>
      <c r="QJ441"/>
      <c r="QK441"/>
      <c r="QL441"/>
      <c r="QM441"/>
      <c r="QN441"/>
      <c r="QO441"/>
      <c r="QP441"/>
      <c r="QQ441"/>
      <c r="QR441"/>
      <c r="QS441"/>
      <c r="QT441"/>
      <c r="QU441"/>
      <c r="QV441"/>
      <c r="QW441"/>
      <c r="QX441"/>
      <c r="QY441"/>
      <c r="QZ441"/>
      <c r="RA441"/>
      <c r="RB441"/>
      <c r="RC441"/>
      <c r="RD441"/>
      <c r="RE441"/>
      <c r="RF441"/>
      <c r="RG441"/>
      <c r="RH441"/>
      <c r="RI441"/>
      <c r="RJ441"/>
      <c r="RK441"/>
      <c r="RL441"/>
      <c r="RM441"/>
      <c r="RN441"/>
      <c r="RO441"/>
      <c r="RP441"/>
      <c r="RQ441"/>
      <c r="RR441"/>
      <c r="RS441"/>
      <c r="RT441"/>
      <c r="RU441"/>
      <c r="RV441"/>
      <c r="RW441"/>
      <c r="RX441"/>
      <c r="RY441"/>
      <c r="RZ441"/>
      <c r="SA441"/>
      <c r="SB441"/>
      <c r="SC441"/>
      <c r="SD441"/>
      <c r="SE441"/>
      <c r="SF441"/>
      <c r="SG441"/>
      <c r="SH441"/>
      <c r="SI441"/>
      <c r="SJ441"/>
      <c r="SK441"/>
      <c r="SL441"/>
      <c r="SM441"/>
      <c r="SN441"/>
      <c r="SO441"/>
      <c r="SP441"/>
      <c r="SQ441"/>
      <c r="SR441"/>
      <c r="SS441"/>
      <c r="ST441"/>
      <c r="SU441"/>
      <c r="SV441"/>
      <c r="SW441"/>
      <c r="SX441"/>
      <c r="SY441"/>
      <c r="SZ441"/>
      <c r="TA441"/>
      <c r="TB441"/>
      <c r="TC441"/>
      <c r="TD441"/>
      <c r="TE441"/>
      <c r="TF441"/>
      <c r="TG441"/>
      <c r="TH441"/>
      <c r="TI441"/>
      <c r="TJ441"/>
      <c r="TK441"/>
      <c r="TL441"/>
      <c r="TM441"/>
      <c r="TN441"/>
      <c r="TO441"/>
      <c r="TP441"/>
      <c r="TQ441"/>
      <c r="TR441"/>
      <c r="TS441"/>
      <c r="TT441"/>
      <c r="TU441"/>
      <c r="TV441"/>
      <c r="TW441"/>
      <c r="TX441"/>
      <c r="TY441"/>
      <c r="TZ441"/>
      <c r="UA441"/>
      <c r="UB441"/>
      <c r="UC441"/>
      <c r="UD441"/>
      <c r="UE441"/>
      <c r="UF441"/>
      <c r="UG441"/>
      <c r="UH441"/>
      <c r="UI441"/>
      <c r="UJ441"/>
      <c r="UK441"/>
      <c r="UL441"/>
      <c r="UM441"/>
      <c r="UN441"/>
      <c r="UO441"/>
      <c r="UP441"/>
      <c r="UQ441"/>
      <c r="UR441"/>
      <c r="US441"/>
      <c r="UT441"/>
      <c r="UU441"/>
      <c r="UV441"/>
      <c r="UW441"/>
      <c r="UX441"/>
      <c r="UY441"/>
      <c r="UZ441"/>
      <c r="VA441"/>
      <c r="VB441"/>
      <c r="VC441"/>
      <c r="VD441"/>
      <c r="VE441"/>
      <c r="VF441"/>
      <c r="VG441"/>
      <c r="VH441"/>
      <c r="VI441"/>
      <c r="VJ441"/>
      <c r="VK441"/>
      <c r="VL441"/>
      <c r="VM441"/>
      <c r="VN441"/>
      <c r="VO441"/>
      <c r="VP441"/>
      <c r="VQ441"/>
      <c r="VR441"/>
      <c r="VS441"/>
      <c r="VT441"/>
      <c r="VU441"/>
      <c r="VV441"/>
      <c r="VW441"/>
      <c r="VX441"/>
      <c r="VY441"/>
      <c r="VZ441"/>
      <c r="WA441"/>
      <c r="WB441"/>
      <c r="WC441"/>
      <c r="WD441"/>
      <c r="WE441"/>
      <c r="WF441"/>
      <c r="WG441"/>
      <c r="WH441"/>
      <c r="WI441"/>
      <c r="WJ441"/>
      <c r="WK441"/>
      <c r="WL441"/>
      <c r="WM441"/>
      <c r="WN441"/>
      <c r="WO441"/>
      <c r="WP441"/>
      <c r="WQ441"/>
      <c r="WR441"/>
      <c r="WS441"/>
      <c r="WT441"/>
      <c r="WU441"/>
      <c r="WV441"/>
      <c r="WW441"/>
      <c r="WX441"/>
      <c r="WY441"/>
      <c r="WZ441"/>
      <c r="XA441"/>
      <c r="XB441"/>
      <c r="XC441"/>
      <c r="XD441"/>
      <c r="XE441"/>
      <c r="XF441"/>
      <c r="XG441"/>
      <c r="XH441"/>
      <c r="XI441"/>
      <c r="XJ441"/>
      <c r="XK441"/>
      <c r="XL441"/>
      <c r="XM441"/>
      <c r="XN441"/>
      <c r="XO441"/>
      <c r="XP441"/>
      <c r="XQ441"/>
      <c r="XR441"/>
      <c r="XS441"/>
      <c r="XT441"/>
      <c r="XU441"/>
      <c r="XV441"/>
      <c r="XW441"/>
      <c r="XX441"/>
      <c r="XY441"/>
      <c r="XZ441"/>
      <c r="YA441"/>
      <c r="YB441"/>
      <c r="YC441"/>
      <c r="YD441"/>
      <c r="YE441"/>
      <c r="YF441"/>
      <c r="YG441"/>
      <c r="YH441"/>
      <c r="YI441"/>
      <c r="YJ441"/>
      <c r="YK441"/>
      <c r="YL441"/>
      <c r="YM441"/>
      <c r="YN441"/>
      <c r="YO441"/>
      <c r="YP441"/>
      <c r="YQ441"/>
      <c r="YR441"/>
      <c r="YS441"/>
      <c r="YT441"/>
      <c r="YU441"/>
      <c r="YV441"/>
      <c r="YW441"/>
      <c r="YX441"/>
      <c r="YY441"/>
      <c r="YZ441"/>
      <c r="ZA441"/>
      <c r="ZB441"/>
      <c r="ZC441"/>
      <c r="ZD441"/>
      <c r="ZE441"/>
      <c r="ZF441"/>
      <c r="ZG441"/>
      <c r="ZH441"/>
      <c r="ZI441"/>
      <c r="ZJ441"/>
      <c r="ZK441"/>
      <c r="ZL441"/>
      <c r="ZM441"/>
      <c r="ZN441"/>
      <c r="ZO441"/>
      <c r="ZP441"/>
      <c r="ZQ441"/>
      <c r="ZR441"/>
      <c r="ZS441"/>
      <c r="ZT441"/>
      <c r="ZU441"/>
      <c r="ZV441"/>
      <c r="ZW441"/>
      <c r="ZX441"/>
      <c r="ZY441"/>
      <c r="ZZ441" s="52"/>
      <c r="AAA441" s="192"/>
      <c r="AAD441" s="90"/>
      <c r="AAE441" s="519">
        <f t="shared" ref="AAE441" si="366">IF(S.Notice.Involved="Y",1,0)</f>
        <v>1</v>
      </c>
      <c r="AAF441" s="190" t="s">
        <v>52</v>
      </c>
      <c r="AAG441" s="71"/>
      <c r="AAH441" s="71"/>
      <c r="AAI441" s="71"/>
      <c r="AAJ441" s="56"/>
      <c r="AAK441" s="254" t="str">
        <f>S.Staff.Lead&amp;":"</f>
        <v>AndreaRW:</v>
      </c>
      <c r="AAL441" s="90"/>
    </row>
    <row r="442" spans="1:715" s="23" customFormat="1" ht="15" customHeight="1" outlineLevel="1">
      <c r="A442" s="171"/>
      <c r="B442" s="441" t="s">
        <v>301</v>
      </c>
      <c r="C442" s="364" t="s">
        <v>0</v>
      </c>
      <c r="D442" s="383"/>
      <c r="E442" s="342">
        <f t="shared" si="357"/>
        <v>31</v>
      </c>
      <c r="F442" s="457">
        <f t="shared" ca="1" si="341"/>
        <v>15</v>
      </c>
      <c r="G442" s="343">
        <f t="shared" si="342"/>
        <v>41549</v>
      </c>
      <c r="H442" s="343">
        <f t="shared" si="343"/>
        <v>41592</v>
      </c>
      <c r="I442" s="244"/>
      <c r="J442" s="194"/>
      <c r="K442" s="49"/>
      <c r="L442" s="49"/>
      <c r="M442" s="49"/>
      <c r="N442" s="49"/>
      <c r="O442" s="49"/>
      <c r="P442" s="49"/>
      <c r="Q442" s="49"/>
      <c r="R442" s="49"/>
      <c r="S442" s="49"/>
      <c r="T442" s="49"/>
      <c r="U442" s="49"/>
      <c r="V442" s="49"/>
      <c r="W442" s="49"/>
      <c r="X442" s="49"/>
      <c r="Y442" s="49"/>
      <c r="Z442" s="49"/>
      <c r="AA442" s="49"/>
      <c r="AB442" s="49"/>
      <c r="AC442" s="49"/>
      <c r="AD442" s="49"/>
      <c r="AE442" s="49"/>
      <c r="AF442" s="49"/>
      <c r="AG442" s="49"/>
      <c r="AH442" s="49"/>
      <c r="AI442" s="49"/>
      <c r="AJ442" s="49"/>
      <c r="AK442" s="49"/>
      <c r="AL442" s="49"/>
      <c r="AM442" s="49"/>
      <c r="AN442" s="49"/>
      <c r="AO442" s="49"/>
      <c r="AP442" s="49"/>
      <c r="AQ442" s="49"/>
      <c r="AR442" s="49"/>
      <c r="AS442" s="49"/>
      <c r="AT442" s="49"/>
      <c r="AU442" s="49"/>
      <c r="AV442" s="49"/>
      <c r="AW442" s="49"/>
      <c r="AX442" s="49"/>
      <c r="AY442" s="49"/>
      <c r="AZ442" s="49"/>
      <c r="BA442" s="49"/>
      <c r="BB442" s="49"/>
      <c r="BC442" s="49"/>
      <c r="BD442" s="49"/>
      <c r="BE442" s="49"/>
      <c r="BF442" s="49"/>
      <c r="BG442" s="49"/>
      <c r="BH442" s="49"/>
      <c r="BI442" s="49"/>
      <c r="BJ442" s="49"/>
      <c r="BK442" s="49"/>
      <c r="BL442" s="49"/>
      <c r="BM442" s="49"/>
      <c r="BN442" s="49"/>
      <c r="BO442" s="49"/>
      <c r="BP442" s="49"/>
      <c r="BQ442" s="49"/>
      <c r="BR442" s="49"/>
      <c r="BS442" s="49"/>
      <c r="BT442" s="49"/>
      <c r="BU442" s="49"/>
      <c r="BV442" s="49"/>
      <c r="BW442" s="49"/>
      <c r="BX442" s="49"/>
      <c r="BY442" s="49"/>
      <c r="BZ442" s="49"/>
      <c r="CA442" s="49"/>
      <c r="CB442" s="49"/>
      <c r="CC442" s="49"/>
      <c r="CD442" s="49"/>
      <c r="CE442" s="49"/>
      <c r="CF442" s="49"/>
      <c r="CG442" s="49"/>
      <c r="CH442" s="49"/>
      <c r="CI442" s="49"/>
      <c r="CJ442" s="49"/>
      <c r="CK442" s="49"/>
      <c r="CL442" s="49"/>
      <c r="CM442" s="49"/>
      <c r="CN442" s="49"/>
      <c r="CO442" s="49"/>
      <c r="CP442" s="49"/>
      <c r="CQ442" s="49"/>
      <c r="CR442" s="49"/>
      <c r="CS442" s="49"/>
      <c r="CT442" s="49"/>
      <c r="CU442" s="49"/>
      <c r="CV442" s="49"/>
      <c r="CW442" s="49"/>
      <c r="CX442" s="49"/>
      <c r="CY442" s="49"/>
      <c r="CZ442" s="49"/>
      <c r="DA442" s="49"/>
      <c r="DB442" s="49"/>
      <c r="DC442" s="49"/>
      <c r="DD442" s="49"/>
      <c r="DE442" s="49"/>
      <c r="DF442" s="49"/>
      <c r="DG442" s="49"/>
      <c r="DH442" s="49"/>
      <c r="DI442" s="49"/>
      <c r="DJ442" s="49"/>
      <c r="DK442" s="49"/>
      <c r="DL442" s="49"/>
      <c r="DM442" s="49"/>
      <c r="DN442" s="49"/>
      <c r="DO442" s="49"/>
      <c r="DP442" s="49"/>
      <c r="DQ442"/>
      <c r="DR442"/>
      <c r="DS442"/>
      <c r="DT442"/>
      <c r="DU442"/>
      <c r="DV442"/>
      <c r="DW442"/>
      <c r="DX442"/>
      <c r="DY442"/>
      <c r="DZ442"/>
      <c r="EA442"/>
      <c r="EB442"/>
      <c r="EC442"/>
      <c r="ED442"/>
      <c r="EE442"/>
      <c r="EF442"/>
      <c r="EG442"/>
      <c r="EH442"/>
      <c r="EI442"/>
      <c r="EJ442"/>
      <c r="EK442"/>
      <c r="EL442"/>
      <c r="EM442"/>
      <c r="EN442"/>
      <c r="EO442"/>
      <c r="EP442"/>
      <c r="EQ442"/>
      <c r="ER442"/>
      <c r="ES442"/>
      <c r="ET442"/>
      <c r="EU442"/>
      <c r="EV442"/>
      <c r="EW442"/>
      <c r="EX442"/>
      <c r="EY442"/>
      <c r="EZ442"/>
      <c r="FA442"/>
      <c r="FB442"/>
      <c r="FC442"/>
      <c r="FD442"/>
      <c r="FE442"/>
      <c r="FF442"/>
      <c r="FG442"/>
      <c r="FH442"/>
      <c r="FI442"/>
      <c r="FJ442"/>
      <c r="FK442"/>
      <c r="FL442"/>
      <c r="FM442"/>
      <c r="FN442"/>
      <c r="FO442"/>
      <c r="FP442"/>
      <c r="FQ442"/>
      <c r="FR442"/>
      <c r="FS442"/>
      <c r="FT442"/>
      <c r="FU442"/>
      <c r="FV442"/>
      <c r="FW442"/>
      <c r="FX442"/>
      <c r="FY442"/>
      <c r="FZ442"/>
      <c r="GA442"/>
      <c r="GB442"/>
      <c r="GC442"/>
      <c r="GD442"/>
      <c r="GE442"/>
      <c r="GF442"/>
      <c r="GG442"/>
      <c r="GH442"/>
      <c r="GI442"/>
      <c r="GJ442"/>
      <c r="GK442"/>
      <c r="GL442"/>
      <c r="GM442"/>
      <c r="GN442"/>
      <c r="GO442"/>
      <c r="GP442"/>
      <c r="GQ442"/>
      <c r="GR442"/>
      <c r="GS442"/>
      <c r="GT442"/>
      <c r="GU442"/>
      <c r="GV442"/>
      <c r="GW442"/>
      <c r="GX442"/>
      <c r="GY442"/>
      <c r="GZ442"/>
      <c r="HA442"/>
      <c r="HB442"/>
      <c r="HC442"/>
      <c r="HD442"/>
      <c r="HE442"/>
      <c r="HF442"/>
      <c r="HG442"/>
      <c r="HH442"/>
      <c r="HI442"/>
      <c r="HJ442"/>
      <c r="HK442"/>
      <c r="HL442"/>
      <c r="HM442"/>
      <c r="HN442"/>
      <c r="HO442"/>
      <c r="HP442"/>
      <c r="HQ442"/>
      <c r="HR442"/>
      <c r="HS442"/>
      <c r="HT442"/>
      <c r="HU442"/>
      <c r="HV442"/>
      <c r="HW442"/>
      <c r="HX442"/>
      <c r="HY442"/>
      <c r="HZ442"/>
      <c r="IA442"/>
      <c r="IB442"/>
      <c r="IC442"/>
      <c r="ID442"/>
      <c r="IE442"/>
      <c r="IF442"/>
      <c r="IG442"/>
      <c r="IH442"/>
      <c r="II442"/>
      <c r="IJ442"/>
      <c r="IK442"/>
      <c r="IL442"/>
      <c r="IM442"/>
      <c r="IN442"/>
      <c r="IO442"/>
      <c r="IP442"/>
      <c r="IQ442"/>
      <c r="IR442"/>
      <c r="IS442"/>
      <c r="IT442"/>
      <c r="IU442"/>
      <c r="IV442"/>
      <c r="IW442"/>
      <c r="IX442"/>
      <c r="IY442"/>
      <c r="IZ442"/>
      <c r="JA442"/>
      <c r="JB442"/>
      <c r="JC442"/>
      <c r="JD442"/>
      <c r="JE442"/>
      <c r="JF442"/>
      <c r="JG442"/>
      <c r="JH442"/>
      <c r="JI442"/>
      <c r="JJ442"/>
      <c r="JK442"/>
      <c r="JL442"/>
      <c r="JM442"/>
      <c r="JN442"/>
      <c r="JO442"/>
      <c r="JP442"/>
      <c r="JQ442"/>
      <c r="JR442"/>
      <c r="JS442"/>
      <c r="JT442"/>
      <c r="JU442"/>
      <c r="JV442"/>
      <c r="JW442"/>
      <c r="JX442"/>
      <c r="JY442"/>
      <c r="JZ442"/>
      <c r="KA442"/>
      <c r="KB442"/>
      <c r="KC442"/>
      <c r="KD442"/>
      <c r="KE442"/>
      <c r="KF442"/>
      <c r="KG442"/>
      <c r="KH442"/>
      <c r="KI442"/>
      <c r="KJ442"/>
      <c r="KK442"/>
      <c r="KL442"/>
      <c r="KM442"/>
      <c r="KN442"/>
      <c r="KO442"/>
      <c r="KP442"/>
      <c r="KQ442"/>
      <c r="KR442"/>
      <c r="KS442"/>
      <c r="KT442"/>
      <c r="KU442"/>
      <c r="KV442"/>
      <c r="KW442"/>
      <c r="KX442"/>
      <c r="KY442"/>
      <c r="KZ442"/>
      <c r="LA442"/>
      <c r="LB442"/>
      <c r="LC442"/>
      <c r="LD442"/>
      <c r="LE442"/>
      <c r="LF442"/>
      <c r="LG442"/>
      <c r="LH442"/>
      <c r="LI442"/>
      <c r="LJ442"/>
      <c r="LK442"/>
      <c r="LL442"/>
      <c r="LM442"/>
      <c r="LN442"/>
      <c r="LO442"/>
      <c r="LP442"/>
      <c r="LQ442"/>
      <c r="LR442"/>
      <c r="LS442"/>
      <c r="LT442"/>
      <c r="LU442"/>
      <c r="LV442"/>
      <c r="LW442"/>
      <c r="LX442"/>
      <c r="LY442"/>
      <c r="LZ442"/>
      <c r="MA442"/>
      <c r="MB442"/>
      <c r="MC442"/>
      <c r="MD442"/>
      <c r="ME442"/>
      <c r="MF442"/>
      <c r="MG442"/>
      <c r="MH442"/>
      <c r="MI442"/>
      <c r="MJ442"/>
      <c r="MK442"/>
      <c r="ML442"/>
      <c r="MM442"/>
      <c r="MN442"/>
      <c r="MO442"/>
      <c r="MP442"/>
      <c r="MQ442"/>
      <c r="MR442"/>
      <c r="MS442"/>
      <c r="MT442"/>
      <c r="MU442"/>
      <c r="MV442"/>
      <c r="MW442"/>
      <c r="MX442"/>
      <c r="MY442"/>
      <c r="MZ442"/>
      <c r="NA442"/>
      <c r="NB442"/>
      <c r="NC442"/>
      <c r="ND442"/>
      <c r="NE442"/>
      <c r="NF442"/>
      <c r="NG442"/>
      <c r="NH442"/>
      <c r="NI442"/>
      <c r="NJ442"/>
      <c r="NK442"/>
      <c r="NL442"/>
      <c r="NM442"/>
      <c r="NN442"/>
      <c r="NO442"/>
      <c r="NP442"/>
      <c r="NQ442"/>
      <c r="NR442"/>
      <c r="NS442"/>
      <c r="NT442"/>
      <c r="NU442"/>
      <c r="NV442"/>
      <c r="NW442"/>
      <c r="NX442"/>
      <c r="NY442"/>
      <c r="NZ442"/>
      <c r="OA442"/>
      <c r="OB442"/>
      <c r="OC442"/>
      <c r="OD442"/>
      <c r="OE442"/>
      <c r="OF442"/>
      <c r="OG442"/>
      <c r="OH442"/>
      <c r="OI442"/>
      <c r="OJ442"/>
      <c r="OK442"/>
      <c r="OL442"/>
      <c r="OM442"/>
      <c r="ON442"/>
      <c r="OO442"/>
      <c r="OP442"/>
      <c r="OQ442"/>
      <c r="OR442"/>
      <c r="OS442"/>
      <c r="OT442"/>
      <c r="OU442"/>
      <c r="OV442"/>
      <c r="OW442"/>
      <c r="OX442"/>
      <c r="OY442"/>
      <c r="OZ442"/>
      <c r="PA442"/>
      <c r="PB442"/>
      <c r="PC442"/>
      <c r="PD442"/>
      <c r="PE442"/>
      <c r="PF442"/>
      <c r="PG442"/>
      <c r="PH442"/>
      <c r="PI442"/>
      <c r="PJ442"/>
      <c r="PK442"/>
      <c r="PL442"/>
      <c r="PM442"/>
      <c r="PN442"/>
      <c r="PO442"/>
      <c r="PP442"/>
      <c r="PQ442"/>
      <c r="PR442"/>
      <c r="PS442"/>
      <c r="PT442"/>
      <c r="PU442"/>
      <c r="PV442"/>
      <c r="PW442"/>
      <c r="PX442"/>
      <c r="PY442"/>
      <c r="PZ442"/>
      <c r="QA442"/>
      <c r="QB442"/>
      <c r="QC442"/>
      <c r="QD442"/>
      <c r="QE442"/>
      <c r="QF442"/>
      <c r="QG442"/>
      <c r="QH442"/>
      <c r="QI442"/>
      <c r="QJ442"/>
      <c r="QK442"/>
      <c r="QL442"/>
      <c r="QM442"/>
      <c r="QN442"/>
      <c r="QO442"/>
      <c r="QP442"/>
      <c r="QQ442"/>
      <c r="QR442"/>
      <c r="QS442"/>
      <c r="QT442"/>
      <c r="QU442"/>
      <c r="QV442"/>
      <c r="QW442"/>
      <c r="QX442"/>
      <c r="QY442"/>
      <c r="QZ442"/>
      <c r="RA442"/>
      <c r="RB442"/>
      <c r="RC442"/>
      <c r="RD442"/>
      <c r="RE442"/>
      <c r="RF442"/>
      <c r="RG442"/>
      <c r="RH442"/>
      <c r="RI442"/>
      <c r="RJ442"/>
      <c r="RK442"/>
      <c r="RL442"/>
      <c r="RM442"/>
      <c r="RN442"/>
      <c r="RO442"/>
      <c r="RP442"/>
      <c r="RQ442"/>
      <c r="RR442"/>
      <c r="RS442"/>
      <c r="RT442"/>
      <c r="RU442"/>
      <c r="RV442"/>
      <c r="RW442"/>
      <c r="RX442"/>
      <c r="RY442"/>
      <c r="RZ442"/>
      <c r="SA442"/>
      <c r="SB442"/>
      <c r="SC442"/>
      <c r="SD442"/>
      <c r="SE442"/>
      <c r="SF442"/>
      <c r="SG442"/>
      <c r="SH442"/>
      <c r="SI442"/>
      <c r="SJ442"/>
      <c r="SK442"/>
      <c r="SL442"/>
      <c r="SM442"/>
      <c r="SN442"/>
      <c r="SO442"/>
      <c r="SP442"/>
      <c r="SQ442"/>
      <c r="SR442"/>
      <c r="SS442"/>
      <c r="ST442"/>
      <c r="SU442"/>
      <c r="SV442"/>
      <c r="SW442"/>
      <c r="SX442"/>
      <c r="SY442"/>
      <c r="SZ442"/>
      <c r="TA442"/>
      <c r="TB442"/>
      <c r="TC442"/>
      <c r="TD442"/>
      <c r="TE442"/>
      <c r="TF442"/>
      <c r="TG442"/>
      <c r="TH442"/>
      <c r="TI442"/>
      <c r="TJ442"/>
      <c r="TK442"/>
      <c r="TL442"/>
      <c r="TM442"/>
      <c r="TN442"/>
      <c r="TO442"/>
      <c r="TP442"/>
      <c r="TQ442"/>
      <c r="TR442"/>
      <c r="TS442"/>
      <c r="TT442"/>
      <c r="TU442"/>
      <c r="TV442"/>
      <c r="TW442"/>
      <c r="TX442"/>
      <c r="TY442"/>
      <c r="TZ442"/>
      <c r="UA442"/>
      <c r="UB442"/>
      <c r="UC442"/>
      <c r="UD442"/>
      <c r="UE442"/>
      <c r="UF442"/>
      <c r="UG442"/>
      <c r="UH442"/>
      <c r="UI442"/>
      <c r="UJ442"/>
      <c r="UK442"/>
      <c r="UL442"/>
      <c r="UM442"/>
      <c r="UN442"/>
      <c r="UO442"/>
      <c r="UP442"/>
      <c r="UQ442"/>
      <c r="UR442"/>
      <c r="US442"/>
      <c r="UT442"/>
      <c r="UU442"/>
      <c r="UV442"/>
      <c r="UW442"/>
      <c r="UX442"/>
      <c r="UY442"/>
      <c r="UZ442"/>
      <c r="VA442"/>
      <c r="VB442"/>
      <c r="VC442"/>
      <c r="VD442"/>
      <c r="VE442"/>
      <c r="VF442"/>
      <c r="VG442"/>
      <c r="VH442"/>
      <c r="VI442"/>
      <c r="VJ442"/>
      <c r="VK442"/>
      <c r="VL442"/>
      <c r="VM442"/>
      <c r="VN442"/>
      <c r="VO442"/>
      <c r="VP442"/>
      <c r="VQ442"/>
      <c r="VR442"/>
      <c r="VS442"/>
      <c r="VT442"/>
      <c r="VU442"/>
      <c r="VV442"/>
      <c r="VW442"/>
      <c r="VX442"/>
      <c r="VY442"/>
      <c r="VZ442"/>
      <c r="WA442"/>
      <c r="WB442"/>
      <c r="WC442"/>
      <c r="WD442"/>
      <c r="WE442"/>
      <c r="WF442"/>
      <c r="WG442"/>
      <c r="WH442"/>
      <c r="WI442"/>
      <c r="WJ442"/>
      <c r="WK442"/>
      <c r="WL442"/>
      <c r="WM442"/>
      <c r="WN442"/>
      <c r="WO442"/>
      <c r="WP442"/>
      <c r="WQ442"/>
      <c r="WR442"/>
      <c r="WS442"/>
      <c r="WT442"/>
      <c r="WU442"/>
      <c r="WV442"/>
      <c r="WW442"/>
      <c r="WX442"/>
      <c r="WY442"/>
      <c r="WZ442"/>
      <c r="XA442"/>
      <c r="XB442"/>
      <c r="XC442"/>
      <c r="XD442"/>
      <c r="XE442"/>
      <c r="XF442"/>
      <c r="XG442"/>
      <c r="XH442"/>
      <c r="XI442"/>
      <c r="XJ442"/>
      <c r="XK442"/>
      <c r="XL442"/>
      <c r="XM442"/>
      <c r="XN442"/>
      <c r="XO442"/>
      <c r="XP442"/>
      <c r="XQ442"/>
      <c r="XR442"/>
      <c r="XS442"/>
      <c r="XT442"/>
      <c r="XU442"/>
      <c r="XV442"/>
      <c r="XW442"/>
      <c r="XX442"/>
      <c r="XY442"/>
      <c r="XZ442"/>
      <c r="YA442"/>
      <c r="YB442"/>
      <c r="YC442"/>
      <c r="YD442"/>
      <c r="YE442"/>
      <c r="YF442"/>
      <c r="YG442"/>
      <c r="YH442"/>
      <c r="YI442"/>
      <c r="YJ442"/>
      <c r="YK442"/>
      <c r="YL442"/>
      <c r="YM442"/>
      <c r="YN442"/>
      <c r="YO442"/>
      <c r="YP442"/>
      <c r="YQ442"/>
      <c r="YR442"/>
      <c r="YS442"/>
      <c r="YT442"/>
      <c r="YU442"/>
      <c r="YV442"/>
      <c r="YW442"/>
      <c r="YX442"/>
      <c r="YY442"/>
      <c r="YZ442"/>
      <c r="ZA442"/>
      <c r="ZB442"/>
      <c r="ZC442"/>
      <c r="ZD442"/>
      <c r="ZE442"/>
      <c r="ZF442"/>
      <c r="ZG442"/>
      <c r="ZH442"/>
      <c r="ZI442"/>
      <c r="ZJ442"/>
      <c r="ZK442"/>
      <c r="ZL442"/>
      <c r="ZM442"/>
      <c r="ZN442"/>
      <c r="ZO442"/>
      <c r="ZP442"/>
      <c r="ZQ442"/>
      <c r="ZR442"/>
      <c r="ZS442"/>
      <c r="ZT442"/>
      <c r="ZU442"/>
      <c r="ZV442"/>
      <c r="ZW442"/>
      <c r="ZX442"/>
      <c r="ZY442"/>
      <c r="ZZ442" s="52"/>
      <c r="AAA442" s="192" t="s">
        <v>0</v>
      </c>
      <c r="AAD442" s="90"/>
      <c r="AAE442" s="519">
        <f t="shared" si="351"/>
        <v>1</v>
      </c>
      <c r="AAF442" s="90"/>
      <c r="AAG442" s="73">
        <f>IF(AAE442=0,,S.Notice.BANNER.Begin)</f>
        <v>41549</v>
      </c>
      <c r="AAH442" s="73">
        <f>IF(AAE442=0,,WORKDAY(S.Notice.DABriefing,-1,S.DDL_DEQClosed))</f>
        <v>41592</v>
      </c>
      <c r="AAI442" s="72"/>
      <c r="AAJ442" s="72"/>
      <c r="AAK442" s="56" t="s">
        <v>0</v>
      </c>
      <c r="AAL442" s="90"/>
    </row>
    <row r="443" spans="1:715" s="23" customFormat="1" ht="15" customHeight="1" outlineLevel="1">
      <c r="A443" s="171"/>
      <c r="B443" s="441" t="str">
        <f t="shared" ref="B443:B448" si="367">AAK443</f>
        <v>* updates prevously scheduled DA briefing and review, if changed, with Carol</v>
      </c>
      <c r="C443" s="364" t="s">
        <v>0</v>
      </c>
      <c r="D443"/>
      <c r="E443"/>
      <c r="F443"/>
      <c r="G443"/>
      <c r="H443" s="351">
        <f t="shared" ref="H443" si="368">AAH443</f>
        <v>41592</v>
      </c>
      <c r="I443" s="244"/>
      <c r="J443" s="194"/>
      <c r="K443" s="49"/>
      <c r="L443" s="49"/>
      <c r="M443" s="49"/>
      <c r="N443" s="49"/>
      <c r="O443" s="49"/>
      <c r="P443" s="49"/>
      <c r="Q443" s="49"/>
      <c r="R443" s="49"/>
      <c r="S443" s="49"/>
      <c r="T443" s="49"/>
      <c r="U443" s="49"/>
      <c r="V443" s="49"/>
      <c r="W443" s="49"/>
      <c r="X443" s="49"/>
      <c r="Y443" s="49"/>
      <c r="Z443" s="49"/>
      <c r="AA443" s="49"/>
      <c r="AB443" s="49"/>
      <c r="AC443" s="49"/>
      <c r="AD443" s="49"/>
      <c r="AE443" s="49"/>
      <c r="AF443" s="49"/>
      <c r="AG443" s="49"/>
      <c r="AH443" s="49"/>
      <c r="AI443" s="49"/>
      <c r="AJ443" s="49"/>
      <c r="AK443" s="49"/>
      <c r="AL443" s="49"/>
      <c r="AM443" s="49"/>
      <c r="AN443" s="49"/>
      <c r="AO443" s="49"/>
      <c r="AP443" s="49"/>
      <c r="AQ443" s="49"/>
      <c r="AR443" s="49"/>
      <c r="AS443" s="49"/>
      <c r="AT443" s="49"/>
      <c r="AU443" s="49"/>
      <c r="AV443" s="49"/>
      <c r="AW443" s="49"/>
      <c r="AX443" s="49"/>
      <c r="AY443" s="49"/>
      <c r="AZ443" s="49"/>
      <c r="BA443" s="49"/>
      <c r="BB443" s="49"/>
      <c r="BC443" s="49"/>
      <c r="BD443" s="49"/>
      <c r="BE443" s="49"/>
      <c r="BF443" s="49"/>
      <c r="BG443" s="49"/>
      <c r="BH443" s="49"/>
      <c r="BI443" s="49"/>
      <c r="BJ443" s="49"/>
      <c r="BK443" s="49"/>
      <c r="BL443" s="49"/>
      <c r="BM443" s="49"/>
      <c r="BN443" s="49"/>
      <c r="BO443" s="49"/>
      <c r="BP443" s="49"/>
      <c r="BQ443" s="49"/>
      <c r="BR443" s="49"/>
      <c r="BS443" s="49"/>
      <c r="BT443" s="49"/>
      <c r="BU443" s="49"/>
      <c r="BV443" s="49"/>
      <c r="BW443" s="49"/>
      <c r="BX443" s="49"/>
      <c r="BY443" s="49"/>
      <c r="BZ443" s="49"/>
      <c r="CA443" s="49"/>
      <c r="CB443" s="49"/>
      <c r="CC443" s="49"/>
      <c r="CD443" s="49"/>
      <c r="CE443" s="49"/>
      <c r="CF443" s="49"/>
      <c r="CG443" s="49"/>
      <c r="CH443" s="49"/>
      <c r="CI443" s="49"/>
      <c r="CJ443" s="49"/>
      <c r="CK443" s="49"/>
      <c r="CL443" s="49"/>
      <c r="CM443" s="49"/>
      <c r="CN443" s="49"/>
      <c r="CO443" s="49"/>
      <c r="CP443" s="49"/>
      <c r="CQ443" s="49"/>
      <c r="CR443" s="49"/>
      <c r="CS443" s="49"/>
      <c r="CT443" s="49"/>
      <c r="CU443" s="49"/>
      <c r="CV443" s="49"/>
      <c r="CW443" s="49"/>
      <c r="CX443" s="49"/>
      <c r="CY443" s="49"/>
      <c r="CZ443" s="49"/>
      <c r="DA443" s="49"/>
      <c r="DB443" s="49"/>
      <c r="DC443" s="49"/>
      <c r="DD443" s="49"/>
      <c r="DE443" s="49"/>
      <c r="DF443" s="49"/>
      <c r="DG443" s="49"/>
      <c r="DH443" s="49"/>
      <c r="DI443" s="49"/>
      <c r="DJ443" s="49"/>
      <c r="DK443" s="49"/>
      <c r="DL443" s="49"/>
      <c r="DM443" s="49"/>
      <c r="DN443" s="49"/>
      <c r="DO443" s="49"/>
      <c r="DP443" s="49"/>
      <c r="DQ443"/>
      <c r="DR443"/>
      <c r="DS443"/>
      <c r="DT443"/>
      <c r="DU443"/>
      <c r="DV443"/>
      <c r="DW443"/>
      <c r="DX443"/>
      <c r="DY443"/>
      <c r="DZ443"/>
      <c r="EA443"/>
      <c r="EB443"/>
      <c r="EC443"/>
      <c r="ED443"/>
      <c r="EE443"/>
      <c r="EF443"/>
      <c r="EG443"/>
      <c r="EH443"/>
      <c r="EI443"/>
      <c r="EJ443"/>
      <c r="EK443"/>
      <c r="EL443"/>
      <c r="EM443"/>
      <c r="EN443"/>
      <c r="EO443"/>
      <c r="EP443"/>
      <c r="EQ443"/>
      <c r="ER443"/>
      <c r="ES443"/>
      <c r="ET443"/>
      <c r="EU443"/>
      <c r="EV443"/>
      <c r="EW443"/>
      <c r="EX443"/>
      <c r="EY443"/>
      <c r="EZ443"/>
      <c r="FA443"/>
      <c r="FB443"/>
      <c r="FC443"/>
      <c r="FD443"/>
      <c r="FE443"/>
      <c r="FF443"/>
      <c r="FG443"/>
      <c r="FH443"/>
      <c r="FI443"/>
      <c r="FJ443"/>
      <c r="FK443"/>
      <c r="FL443"/>
      <c r="FM443"/>
      <c r="FN443"/>
      <c r="FO443"/>
      <c r="FP443"/>
      <c r="FQ443"/>
      <c r="FR443"/>
      <c r="FS443"/>
      <c r="FT443"/>
      <c r="FU443"/>
      <c r="FV443"/>
      <c r="FW443"/>
      <c r="FX443"/>
      <c r="FY443"/>
      <c r="FZ443"/>
      <c r="GA443"/>
      <c r="GB443"/>
      <c r="GC443"/>
      <c r="GD443"/>
      <c r="GE443"/>
      <c r="GF443"/>
      <c r="GG443"/>
      <c r="GH443"/>
      <c r="GI443"/>
      <c r="GJ443"/>
      <c r="GK443"/>
      <c r="GL443"/>
      <c r="GM443"/>
      <c r="GN443"/>
      <c r="GO443"/>
      <c r="GP443"/>
      <c r="GQ443"/>
      <c r="GR443"/>
      <c r="GS443"/>
      <c r="GT443"/>
      <c r="GU443"/>
      <c r="GV443"/>
      <c r="GW443"/>
      <c r="GX443"/>
      <c r="GY443"/>
      <c r="GZ443"/>
      <c r="HA443"/>
      <c r="HB443"/>
      <c r="HC443"/>
      <c r="HD443"/>
      <c r="HE443"/>
      <c r="HF443"/>
      <c r="HG443"/>
      <c r="HH443"/>
      <c r="HI443"/>
      <c r="HJ443"/>
      <c r="HK443"/>
      <c r="HL443"/>
      <c r="HM443"/>
      <c r="HN443"/>
      <c r="HO443"/>
      <c r="HP443"/>
      <c r="HQ443"/>
      <c r="HR443"/>
      <c r="HS443"/>
      <c r="HT443"/>
      <c r="HU443"/>
      <c r="HV443"/>
      <c r="HW443"/>
      <c r="HX443"/>
      <c r="HY443"/>
      <c r="HZ443"/>
      <c r="IA443"/>
      <c r="IB443"/>
      <c r="IC443"/>
      <c r="ID443"/>
      <c r="IE443"/>
      <c r="IF443"/>
      <c r="IG443"/>
      <c r="IH443"/>
      <c r="II443"/>
      <c r="IJ443"/>
      <c r="IK443"/>
      <c r="IL443"/>
      <c r="IM443"/>
      <c r="IN443"/>
      <c r="IO443"/>
      <c r="IP443"/>
      <c r="IQ443"/>
      <c r="IR443"/>
      <c r="IS443"/>
      <c r="IT443"/>
      <c r="IU443"/>
      <c r="IV443"/>
      <c r="IW443"/>
      <c r="IX443"/>
      <c r="IY443"/>
      <c r="IZ443"/>
      <c r="JA443"/>
      <c r="JB443"/>
      <c r="JC443"/>
      <c r="JD443"/>
      <c r="JE443"/>
      <c r="JF443"/>
      <c r="JG443"/>
      <c r="JH443"/>
      <c r="JI443"/>
      <c r="JJ443"/>
      <c r="JK443"/>
      <c r="JL443"/>
      <c r="JM443"/>
      <c r="JN443"/>
      <c r="JO443"/>
      <c r="JP443"/>
      <c r="JQ443"/>
      <c r="JR443"/>
      <c r="JS443"/>
      <c r="JT443"/>
      <c r="JU443"/>
      <c r="JV443"/>
      <c r="JW443"/>
      <c r="JX443"/>
      <c r="JY443"/>
      <c r="JZ443"/>
      <c r="KA443"/>
      <c r="KB443"/>
      <c r="KC443"/>
      <c r="KD443"/>
      <c r="KE443"/>
      <c r="KF443"/>
      <c r="KG443"/>
      <c r="KH443"/>
      <c r="KI443"/>
      <c r="KJ443"/>
      <c r="KK443"/>
      <c r="KL443"/>
      <c r="KM443"/>
      <c r="KN443"/>
      <c r="KO443"/>
      <c r="KP443"/>
      <c r="KQ443"/>
      <c r="KR443"/>
      <c r="KS443"/>
      <c r="KT443"/>
      <c r="KU443"/>
      <c r="KV443"/>
      <c r="KW443"/>
      <c r="KX443"/>
      <c r="KY443"/>
      <c r="KZ443"/>
      <c r="LA443"/>
      <c r="LB443"/>
      <c r="LC443"/>
      <c r="LD443"/>
      <c r="LE443"/>
      <c r="LF443"/>
      <c r="LG443"/>
      <c r="LH443"/>
      <c r="LI443"/>
      <c r="LJ443"/>
      <c r="LK443"/>
      <c r="LL443"/>
      <c r="LM443"/>
      <c r="LN443"/>
      <c r="LO443"/>
      <c r="LP443"/>
      <c r="LQ443"/>
      <c r="LR443"/>
      <c r="LS443"/>
      <c r="LT443"/>
      <c r="LU443"/>
      <c r="LV443"/>
      <c r="LW443"/>
      <c r="LX443"/>
      <c r="LY443"/>
      <c r="LZ443"/>
      <c r="MA443"/>
      <c r="MB443"/>
      <c r="MC443"/>
      <c r="MD443"/>
      <c r="ME443"/>
      <c r="MF443"/>
      <c r="MG443"/>
      <c r="MH443"/>
      <c r="MI443"/>
      <c r="MJ443"/>
      <c r="MK443"/>
      <c r="ML443"/>
      <c r="MM443"/>
      <c r="MN443"/>
      <c r="MO443"/>
      <c r="MP443"/>
      <c r="MQ443"/>
      <c r="MR443"/>
      <c r="MS443"/>
      <c r="MT443"/>
      <c r="MU443"/>
      <c r="MV443"/>
      <c r="MW443"/>
      <c r="MX443"/>
      <c r="MY443"/>
      <c r="MZ443"/>
      <c r="NA443"/>
      <c r="NB443"/>
      <c r="NC443"/>
      <c r="ND443"/>
      <c r="NE443"/>
      <c r="NF443"/>
      <c r="NG443"/>
      <c r="NH443"/>
      <c r="NI443"/>
      <c r="NJ443"/>
      <c r="NK443"/>
      <c r="NL443"/>
      <c r="NM443"/>
      <c r="NN443"/>
      <c r="NO443"/>
      <c r="NP443"/>
      <c r="NQ443"/>
      <c r="NR443"/>
      <c r="NS443"/>
      <c r="NT443"/>
      <c r="NU443"/>
      <c r="NV443"/>
      <c r="NW443"/>
      <c r="NX443"/>
      <c r="NY443"/>
      <c r="NZ443"/>
      <c r="OA443"/>
      <c r="OB443"/>
      <c r="OC443"/>
      <c r="OD443"/>
      <c r="OE443"/>
      <c r="OF443"/>
      <c r="OG443"/>
      <c r="OH443"/>
      <c r="OI443"/>
      <c r="OJ443"/>
      <c r="OK443"/>
      <c r="OL443"/>
      <c r="OM443"/>
      <c r="ON443"/>
      <c r="OO443"/>
      <c r="OP443"/>
      <c r="OQ443"/>
      <c r="OR443"/>
      <c r="OS443"/>
      <c r="OT443"/>
      <c r="OU443"/>
      <c r="OV443"/>
      <c r="OW443"/>
      <c r="OX443"/>
      <c r="OY443"/>
      <c r="OZ443"/>
      <c r="PA443"/>
      <c r="PB443"/>
      <c r="PC443"/>
      <c r="PD443"/>
      <c r="PE443"/>
      <c r="PF443"/>
      <c r="PG443"/>
      <c r="PH443"/>
      <c r="PI443"/>
      <c r="PJ443"/>
      <c r="PK443"/>
      <c r="PL443"/>
      <c r="PM443"/>
      <c r="PN443"/>
      <c r="PO443"/>
      <c r="PP443"/>
      <c r="PQ443"/>
      <c r="PR443"/>
      <c r="PS443"/>
      <c r="PT443"/>
      <c r="PU443"/>
      <c r="PV443"/>
      <c r="PW443"/>
      <c r="PX443"/>
      <c r="PY443"/>
      <c r="PZ443"/>
      <c r="QA443"/>
      <c r="QB443"/>
      <c r="QC443"/>
      <c r="QD443"/>
      <c r="QE443"/>
      <c r="QF443"/>
      <c r="QG443"/>
      <c r="QH443"/>
      <c r="QI443"/>
      <c r="QJ443"/>
      <c r="QK443"/>
      <c r="QL443"/>
      <c r="QM443"/>
      <c r="QN443"/>
      <c r="QO443"/>
      <c r="QP443"/>
      <c r="QQ443"/>
      <c r="QR443"/>
      <c r="QS443"/>
      <c r="QT443"/>
      <c r="QU443"/>
      <c r="QV443"/>
      <c r="QW443"/>
      <c r="QX443"/>
      <c r="QY443"/>
      <c r="QZ443"/>
      <c r="RA443"/>
      <c r="RB443"/>
      <c r="RC443"/>
      <c r="RD443"/>
      <c r="RE443"/>
      <c r="RF443"/>
      <c r="RG443"/>
      <c r="RH443"/>
      <c r="RI443"/>
      <c r="RJ443"/>
      <c r="RK443"/>
      <c r="RL443"/>
      <c r="RM443"/>
      <c r="RN443"/>
      <c r="RO443"/>
      <c r="RP443"/>
      <c r="RQ443"/>
      <c r="RR443"/>
      <c r="RS443"/>
      <c r="RT443"/>
      <c r="RU443"/>
      <c r="RV443"/>
      <c r="RW443"/>
      <c r="RX443"/>
      <c r="RY443"/>
      <c r="RZ443"/>
      <c r="SA443"/>
      <c r="SB443"/>
      <c r="SC443"/>
      <c r="SD443"/>
      <c r="SE443"/>
      <c r="SF443"/>
      <c r="SG443"/>
      <c r="SH443"/>
      <c r="SI443"/>
      <c r="SJ443"/>
      <c r="SK443"/>
      <c r="SL443"/>
      <c r="SM443"/>
      <c r="SN443"/>
      <c r="SO443"/>
      <c r="SP443"/>
      <c r="SQ443"/>
      <c r="SR443"/>
      <c r="SS443"/>
      <c r="ST443"/>
      <c r="SU443"/>
      <c r="SV443"/>
      <c r="SW443"/>
      <c r="SX443"/>
      <c r="SY443"/>
      <c r="SZ443"/>
      <c r="TA443"/>
      <c r="TB443"/>
      <c r="TC443"/>
      <c r="TD443"/>
      <c r="TE443"/>
      <c r="TF443"/>
      <c r="TG443"/>
      <c r="TH443"/>
      <c r="TI443"/>
      <c r="TJ443"/>
      <c r="TK443"/>
      <c r="TL443"/>
      <c r="TM443"/>
      <c r="TN443"/>
      <c r="TO443"/>
      <c r="TP443"/>
      <c r="TQ443"/>
      <c r="TR443"/>
      <c r="TS443"/>
      <c r="TT443"/>
      <c r="TU443"/>
      <c r="TV443"/>
      <c r="TW443"/>
      <c r="TX443"/>
      <c r="TY443"/>
      <c r="TZ443"/>
      <c r="UA443"/>
      <c r="UB443"/>
      <c r="UC443"/>
      <c r="UD443"/>
      <c r="UE443"/>
      <c r="UF443"/>
      <c r="UG443"/>
      <c r="UH443"/>
      <c r="UI443"/>
      <c r="UJ443"/>
      <c r="UK443"/>
      <c r="UL443"/>
      <c r="UM443"/>
      <c r="UN443"/>
      <c r="UO443"/>
      <c r="UP443"/>
      <c r="UQ443"/>
      <c r="UR443"/>
      <c r="US443"/>
      <c r="UT443"/>
      <c r="UU443"/>
      <c r="UV443"/>
      <c r="UW443"/>
      <c r="UX443"/>
      <c r="UY443"/>
      <c r="UZ443"/>
      <c r="VA443"/>
      <c r="VB443"/>
      <c r="VC443"/>
      <c r="VD443"/>
      <c r="VE443"/>
      <c r="VF443"/>
      <c r="VG443"/>
      <c r="VH443"/>
      <c r="VI443"/>
      <c r="VJ443"/>
      <c r="VK443"/>
      <c r="VL443"/>
      <c r="VM443"/>
      <c r="VN443"/>
      <c r="VO443"/>
      <c r="VP443"/>
      <c r="VQ443"/>
      <c r="VR443"/>
      <c r="VS443"/>
      <c r="VT443"/>
      <c r="VU443"/>
      <c r="VV443"/>
      <c r="VW443"/>
      <c r="VX443"/>
      <c r="VY443"/>
      <c r="VZ443"/>
      <c r="WA443"/>
      <c r="WB443"/>
      <c r="WC443"/>
      <c r="WD443"/>
      <c r="WE443"/>
      <c r="WF443"/>
      <c r="WG443"/>
      <c r="WH443"/>
      <c r="WI443"/>
      <c r="WJ443"/>
      <c r="WK443"/>
      <c r="WL443"/>
      <c r="WM443"/>
      <c r="WN443"/>
      <c r="WO443"/>
      <c r="WP443"/>
      <c r="WQ443"/>
      <c r="WR443"/>
      <c r="WS443"/>
      <c r="WT443"/>
      <c r="WU443"/>
      <c r="WV443"/>
      <c r="WW443"/>
      <c r="WX443"/>
      <c r="WY443"/>
      <c r="WZ443"/>
      <c r="XA443"/>
      <c r="XB443"/>
      <c r="XC443"/>
      <c r="XD443"/>
      <c r="XE443"/>
      <c r="XF443"/>
      <c r="XG443"/>
      <c r="XH443"/>
      <c r="XI443"/>
      <c r="XJ443"/>
      <c r="XK443"/>
      <c r="XL443"/>
      <c r="XM443"/>
      <c r="XN443"/>
      <c r="XO443"/>
      <c r="XP443"/>
      <c r="XQ443"/>
      <c r="XR443"/>
      <c r="XS443"/>
      <c r="XT443"/>
      <c r="XU443"/>
      <c r="XV443"/>
      <c r="XW443"/>
      <c r="XX443"/>
      <c r="XY443"/>
      <c r="XZ443"/>
      <c r="YA443"/>
      <c r="YB443"/>
      <c r="YC443"/>
      <c r="YD443"/>
      <c r="YE443"/>
      <c r="YF443"/>
      <c r="YG443"/>
      <c r="YH443"/>
      <c r="YI443"/>
      <c r="YJ443"/>
      <c r="YK443"/>
      <c r="YL443"/>
      <c r="YM443"/>
      <c r="YN443"/>
      <c r="YO443"/>
      <c r="YP443"/>
      <c r="YQ443"/>
      <c r="YR443"/>
      <c r="YS443"/>
      <c r="YT443"/>
      <c r="YU443"/>
      <c r="YV443"/>
      <c r="YW443"/>
      <c r="YX443"/>
      <c r="YY443"/>
      <c r="YZ443"/>
      <c r="ZA443"/>
      <c r="ZB443"/>
      <c r="ZC443"/>
      <c r="ZD443"/>
      <c r="ZE443"/>
      <c r="ZF443"/>
      <c r="ZG443"/>
      <c r="ZH443"/>
      <c r="ZI443"/>
      <c r="ZJ443"/>
      <c r="ZK443"/>
      <c r="ZL443"/>
      <c r="ZM443"/>
      <c r="ZN443"/>
      <c r="ZO443"/>
      <c r="ZP443"/>
      <c r="ZQ443"/>
      <c r="ZR443"/>
      <c r="ZS443"/>
      <c r="ZT443"/>
      <c r="ZU443"/>
      <c r="ZV443"/>
      <c r="ZW443"/>
      <c r="ZX443"/>
      <c r="ZY443"/>
      <c r="ZZ443" s="52"/>
      <c r="AAA443" s="192" t="s">
        <v>0</v>
      </c>
      <c r="AAD443" s="90"/>
      <c r="AAE443" s="519">
        <f t="shared" si="351"/>
        <v>1</v>
      </c>
      <c r="AAF443" s="90"/>
      <c r="AAG443" s="72"/>
      <c r="AAH443" s="73">
        <f>IF(AAE443=0,,WORKDAY(S.Notice.DABriefing,-1,S.DDL_DEQClosed))</f>
        <v>41592</v>
      </c>
      <c r="AAI443" s="72"/>
      <c r="AAJ443" s="72"/>
      <c r="AAK443" s="254" t="str">
        <f>"* updates prevously scheduled DA briefing and review, if changed, with "&amp;S.Staff.AssistDA</f>
        <v>* updates prevously scheduled DA briefing and review, if changed, with Carol</v>
      </c>
      <c r="AAL443" s="90"/>
    </row>
    <row r="444" spans="1:715" s="23" customFormat="1" ht="15" customHeight="1" outlineLevel="1">
      <c r="A444" s="171"/>
      <c r="B444" s="363" t="str">
        <f t="shared" si="367"/>
        <v>* initiates MargaretMGR's review/approval, addresses suggestions</v>
      </c>
      <c r="C444" s="364" t="s">
        <v>0</v>
      </c>
      <c r="D444" s="380"/>
      <c r="E444" s="342">
        <f t="shared" si="357"/>
        <v>1</v>
      </c>
      <c r="F444" s="457">
        <f t="shared" ca="1" si="341"/>
        <v>15</v>
      </c>
      <c r="G444" s="343">
        <f t="shared" si="342"/>
        <v>41592</v>
      </c>
      <c r="H444" s="343">
        <f t="shared" si="343"/>
        <v>41592</v>
      </c>
      <c r="I444" s="244"/>
      <c r="J444" s="194"/>
      <c r="K444" s="49"/>
      <c r="L444" s="49"/>
      <c r="M444" s="49"/>
      <c r="N444" s="49"/>
      <c r="O444" s="49"/>
      <c r="P444" s="49"/>
      <c r="Q444" s="49"/>
      <c r="R444" s="49"/>
      <c r="S444" s="49"/>
      <c r="T444" s="49"/>
      <c r="U444" s="49"/>
      <c r="V444" s="49"/>
      <c r="W444" s="49"/>
      <c r="X444" s="49"/>
      <c r="Y444" s="49"/>
      <c r="Z444" s="49"/>
      <c r="AA444" s="49"/>
      <c r="AB444" s="49"/>
      <c r="AC444" s="49"/>
      <c r="AD444" s="49"/>
      <c r="AE444" s="49"/>
      <c r="AF444" s="49"/>
      <c r="AG444" s="49"/>
      <c r="AH444" s="49"/>
      <c r="AI444" s="49"/>
      <c r="AJ444" s="49"/>
      <c r="AK444" s="49"/>
      <c r="AL444" s="49"/>
      <c r="AM444" s="49"/>
      <c r="AN444" s="49"/>
      <c r="AO444" s="49"/>
      <c r="AP444" s="49"/>
      <c r="AQ444" s="49"/>
      <c r="AR444" s="49"/>
      <c r="AS444" s="49"/>
      <c r="AT444" s="49"/>
      <c r="AU444" s="49"/>
      <c r="AV444" s="49"/>
      <c r="AW444" s="49"/>
      <c r="AX444" s="49"/>
      <c r="AY444" s="49"/>
      <c r="AZ444" s="49"/>
      <c r="BA444" s="49"/>
      <c r="BB444" s="49"/>
      <c r="BC444" s="49"/>
      <c r="BD444" s="49"/>
      <c r="BE444" s="49"/>
      <c r="BF444" s="49"/>
      <c r="BG444" s="49"/>
      <c r="BH444" s="49"/>
      <c r="BI444" s="49"/>
      <c r="BJ444" s="49"/>
      <c r="BK444" s="49"/>
      <c r="BL444" s="49"/>
      <c r="BM444" s="49"/>
      <c r="BN444" s="49"/>
      <c r="BO444" s="49"/>
      <c r="BP444" s="49"/>
      <c r="BQ444" s="49"/>
      <c r="BR444" s="49"/>
      <c r="BS444" s="49"/>
      <c r="BT444" s="49"/>
      <c r="BU444" s="49"/>
      <c r="BV444" s="49"/>
      <c r="BW444" s="49"/>
      <c r="BX444" s="49"/>
      <c r="BY444" s="49"/>
      <c r="BZ444" s="49"/>
      <c r="CA444" s="49"/>
      <c r="CB444" s="49"/>
      <c r="CC444" s="49"/>
      <c r="CD444" s="49"/>
      <c r="CE444" s="49"/>
      <c r="CF444" s="49"/>
      <c r="CG444" s="49"/>
      <c r="CH444" s="49"/>
      <c r="CI444" s="49"/>
      <c r="CJ444" s="49"/>
      <c r="CK444" s="49"/>
      <c r="CL444" s="49"/>
      <c r="CM444" s="49"/>
      <c r="CN444" s="49"/>
      <c r="CO444" s="49"/>
      <c r="CP444" s="49"/>
      <c r="CQ444" s="49"/>
      <c r="CR444" s="49"/>
      <c r="CS444" s="49"/>
      <c r="CT444" s="49"/>
      <c r="CU444" s="49"/>
      <c r="CV444" s="49"/>
      <c r="CW444" s="49"/>
      <c r="CX444" s="49"/>
      <c r="CY444" s="49"/>
      <c r="CZ444" s="49"/>
      <c r="DA444" s="49"/>
      <c r="DB444" s="49"/>
      <c r="DC444" s="49"/>
      <c r="DD444" s="49"/>
      <c r="DE444" s="49"/>
      <c r="DF444" s="49"/>
      <c r="DG444" s="49"/>
      <c r="DH444" s="49"/>
      <c r="DI444" s="49"/>
      <c r="DJ444" s="49"/>
      <c r="DK444" s="49"/>
      <c r="DL444" s="49"/>
      <c r="DM444" s="49"/>
      <c r="DN444" s="49"/>
      <c r="DO444" s="49"/>
      <c r="DP444" s="49"/>
      <c r="DQ444"/>
      <c r="DR444"/>
      <c r="DS444"/>
      <c r="DT444"/>
      <c r="DU444"/>
      <c r="DV444"/>
      <c r="DW444"/>
      <c r="DX444"/>
      <c r="DY444"/>
      <c r="DZ444"/>
      <c r="EA444"/>
      <c r="EB444"/>
      <c r="EC444"/>
      <c r="ED444"/>
      <c r="EE444"/>
      <c r="EF444"/>
      <c r="EG444"/>
      <c r="EH444"/>
      <c r="EI444"/>
      <c r="EJ444"/>
      <c r="EK444"/>
      <c r="EL444"/>
      <c r="EM444"/>
      <c r="EN444"/>
      <c r="EO444"/>
      <c r="EP444"/>
      <c r="EQ444"/>
      <c r="ER444"/>
      <c r="ES444"/>
      <c r="ET444"/>
      <c r="EU444"/>
      <c r="EV444"/>
      <c r="EW444"/>
      <c r="EX444"/>
      <c r="EY444"/>
      <c r="EZ444"/>
      <c r="FA444"/>
      <c r="FB444"/>
      <c r="FC444"/>
      <c r="FD444"/>
      <c r="FE444"/>
      <c r="FF444"/>
      <c r="FG444"/>
      <c r="FH444"/>
      <c r="FI444"/>
      <c r="FJ444"/>
      <c r="FK444"/>
      <c r="FL444"/>
      <c r="FM444"/>
      <c r="FN444"/>
      <c r="FO444"/>
      <c r="FP444"/>
      <c r="FQ444"/>
      <c r="FR444"/>
      <c r="FS444"/>
      <c r="FT444"/>
      <c r="FU444"/>
      <c r="FV444"/>
      <c r="FW444"/>
      <c r="FX444"/>
      <c r="FY444"/>
      <c r="FZ444"/>
      <c r="GA444"/>
      <c r="GB444"/>
      <c r="GC444"/>
      <c r="GD444"/>
      <c r="GE444"/>
      <c r="GF444"/>
      <c r="GG444"/>
      <c r="GH444"/>
      <c r="GI444"/>
      <c r="GJ444"/>
      <c r="GK444"/>
      <c r="GL444"/>
      <c r="GM444"/>
      <c r="GN444"/>
      <c r="GO444"/>
      <c r="GP444"/>
      <c r="GQ444"/>
      <c r="GR444"/>
      <c r="GS444"/>
      <c r="GT444"/>
      <c r="GU444"/>
      <c r="GV444"/>
      <c r="GW444"/>
      <c r="GX444"/>
      <c r="GY444"/>
      <c r="GZ444"/>
      <c r="HA444"/>
      <c r="HB444"/>
      <c r="HC444"/>
      <c r="HD444"/>
      <c r="HE444"/>
      <c r="HF444"/>
      <c r="HG444"/>
      <c r="HH444"/>
      <c r="HI444"/>
      <c r="HJ444"/>
      <c r="HK444"/>
      <c r="HL444"/>
      <c r="HM444"/>
      <c r="HN444"/>
      <c r="HO444"/>
      <c r="HP444"/>
      <c r="HQ444"/>
      <c r="HR444"/>
      <c r="HS444"/>
      <c r="HT444"/>
      <c r="HU444"/>
      <c r="HV444"/>
      <c r="HW444"/>
      <c r="HX444"/>
      <c r="HY444"/>
      <c r="HZ444"/>
      <c r="IA444"/>
      <c r="IB444"/>
      <c r="IC444"/>
      <c r="ID444"/>
      <c r="IE444"/>
      <c r="IF444"/>
      <c r="IG444"/>
      <c r="IH444"/>
      <c r="II444"/>
      <c r="IJ444"/>
      <c r="IK444"/>
      <c r="IL444"/>
      <c r="IM444"/>
      <c r="IN444"/>
      <c r="IO444"/>
      <c r="IP444"/>
      <c r="IQ444"/>
      <c r="IR444"/>
      <c r="IS444"/>
      <c r="IT444"/>
      <c r="IU444"/>
      <c r="IV444"/>
      <c r="IW444"/>
      <c r="IX444"/>
      <c r="IY444"/>
      <c r="IZ444"/>
      <c r="JA444"/>
      <c r="JB444"/>
      <c r="JC444"/>
      <c r="JD444"/>
      <c r="JE444"/>
      <c r="JF444"/>
      <c r="JG444"/>
      <c r="JH444"/>
      <c r="JI444"/>
      <c r="JJ444"/>
      <c r="JK444"/>
      <c r="JL444"/>
      <c r="JM444"/>
      <c r="JN444"/>
      <c r="JO444"/>
      <c r="JP444"/>
      <c r="JQ444"/>
      <c r="JR444"/>
      <c r="JS444"/>
      <c r="JT444"/>
      <c r="JU444"/>
      <c r="JV444"/>
      <c r="JW444"/>
      <c r="JX444"/>
      <c r="JY444"/>
      <c r="JZ444"/>
      <c r="KA444"/>
      <c r="KB444"/>
      <c r="KC444"/>
      <c r="KD444"/>
      <c r="KE444"/>
      <c r="KF444"/>
      <c r="KG444"/>
      <c r="KH444"/>
      <c r="KI444"/>
      <c r="KJ444"/>
      <c r="KK444"/>
      <c r="KL444"/>
      <c r="KM444"/>
      <c r="KN444"/>
      <c r="KO444"/>
      <c r="KP444"/>
      <c r="KQ444"/>
      <c r="KR444"/>
      <c r="KS444"/>
      <c r="KT444"/>
      <c r="KU444"/>
      <c r="KV444"/>
      <c r="KW444"/>
      <c r="KX444"/>
      <c r="KY444"/>
      <c r="KZ444"/>
      <c r="LA444"/>
      <c r="LB444"/>
      <c r="LC444"/>
      <c r="LD444"/>
      <c r="LE444"/>
      <c r="LF444"/>
      <c r="LG444"/>
      <c r="LH444"/>
      <c r="LI444"/>
      <c r="LJ444"/>
      <c r="LK444"/>
      <c r="LL444"/>
      <c r="LM444"/>
      <c r="LN444"/>
      <c r="LO444"/>
      <c r="LP444"/>
      <c r="LQ444"/>
      <c r="LR444"/>
      <c r="LS444"/>
      <c r="LT444"/>
      <c r="LU444"/>
      <c r="LV444"/>
      <c r="LW444"/>
      <c r="LX444"/>
      <c r="LY444"/>
      <c r="LZ444"/>
      <c r="MA444"/>
      <c r="MB444"/>
      <c r="MC444"/>
      <c r="MD444"/>
      <c r="ME444"/>
      <c r="MF444"/>
      <c r="MG444"/>
      <c r="MH444"/>
      <c r="MI444"/>
      <c r="MJ444"/>
      <c r="MK444"/>
      <c r="ML444"/>
      <c r="MM444"/>
      <c r="MN444"/>
      <c r="MO444"/>
      <c r="MP444"/>
      <c r="MQ444"/>
      <c r="MR444"/>
      <c r="MS444"/>
      <c r="MT444"/>
      <c r="MU444"/>
      <c r="MV444"/>
      <c r="MW444"/>
      <c r="MX444"/>
      <c r="MY444"/>
      <c r="MZ444"/>
      <c r="NA444"/>
      <c r="NB444"/>
      <c r="NC444"/>
      <c r="ND444"/>
      <c r="NE444"/>
      <c r="NF444"/>
      <c r="NG444"/>
      <c r="NH444"/>
      <c r="NI444"/>
      <c r="NJ444"/>
      <c r="NK444"/>
      <c r="NL444"/>
      <c r="NM444"/>
      <c r="NN444"/>
      <c r="NO444"/>
      <c r="NP444"/>
      <c r="NQ444"/>
      <c r="NR444"/>
      <c r="NS444"/>
      <c r="NT444"/>
      <c r="NU444"/>
      <c r="NV444"/>
      <c r="NW444"/>
      <c r="NX444"/>
      <c r="NY444"/>
      <c r="NZ444"/>
      <c r="OA444"/>
      <c r="OB444"/>
      <c r="OC444"/>
      <c r="OD444"/>
      <c r="OE444"/>
      <c r="OF444"/>
      <c r="OG444"/>
      <c r="OH444"/>
      <c r="OI444"/>
      <c r="OJ444"/>
      <c r="OK444"/>
      <c r="OL444"/>
      <c r="OM444"/>
      <c r="ON444"/>
      <c r="OO444"/>
      <c r="OP444"/>
      <c r="OQ444"/>
      <c r="OR444"/>
      <c r="OS444"/>
      <c r="OT444"/>
      <c r="OU444"/>
      <c r="OV444"/>
      <c r="OW444"/>
      <c r="OX444"/>
      <c r="OY444"/>
      <c r="OZ444"/>
      <c r="PA444"/>
      <c r="PB444"/>
      <c r="PC444"/>
      <c r="PD444"/>
      <c r="PE444"/>
      <c r="PF444"/>
      <c r="PG444"/>
      <c r="PH444"/>
      <c r="PI444"/>
      <c r="PJ444"/>
      <c r="PK444"/>
      <c r="PL444"/>
      <c r="PM444"/>
      <c r="PN444"/>
      <c r="PO444"/>
      <c r="PP444"/>
      <c r="PQ444"/>
      <c r="PR444"/>
      <c r="PS444"/>
      <c r="PT444"/>
      <c r="PU444"/>
      <c r="PV444"/>
      <c r="PW444"/>
      <c r="PX444"/>
      <c r="PY444"/>
      <c r="PZ444"/>
      <c r="QA444"/>
      <c r="QB444"/>
      <c r="QC444"/>
      <c r="QD444"/>
      <c r="QE444"/>
      <c r="QF444"/>
      <c r="QG444"/>
      <c r="QH444"/>
      <c r="QI444"/>
      <c r="QJ444"/>
      <c r="QK444"/>
      <c r="QL444"/>
      <c r="QM444"/>
      <c r="QN444"/>
      <c r="QO444"/>
      <c r="QP444"/>
      <c r="QQ444"/>
      <c r="QR444"/>
      <c r="QS444"/>
      <c r="QT444"/>
      <c r="QU444"/>
      <c r="QV444"/>
      <c r="QW444"/>
      <c r="QX444"/>
      <c r="QY444"/>
      <c r="QZ444"/>
      <c r="RA444"/>
      <c r="RB444"/>
      <c r="RC444"/>
      <c r="RD444"/>
      <c r="RE444"/>
      <c r="RF444"/>
      <c r="RG444"/>
      <c r="RH444"/>
      <c r="RI444"/>
      <c r="RJ444"/>
      <c r="RK444"/>
      <c r="RL444"/>
      <c r="RM444"/>
      <c r="RN444"/>
      <c r="RO444"/>
      <c r="RP444"/>
      <c r="RQ444"/>
      <c r="RR444"/>
      <c r="RS444"/>
      <c r="RT444"/>
      <c r="RU444"/>
      <c r="RV444"/>
      <c r="RW444"/>
      <c r="RX444"/>
      <c r="RY444"/>
      <c r="RZ444"/>
      <c r="SA444"/>
      <c r="SB444"/>
      <c r="SC444"/>
      <c r="SD444"/>
      <c r="SE444"/>
      <c r="SF444"/>
      <c r="SG444"/>
      <c r="SH444"/>
      <c r="SI444"/>
      <c r="SJ444"/>
      <c r="SK444"/>
      <c r="SL444"/>
      <c r="SM444"/>
      <c r="SN444"/>
      <c r="SO444"/>
      <c r="SP444"/>
      <c r="SQ444"/>
      <c r="SR444"/>
      <c r="SS444"/>
      <c r="ST444"/>
      <c r="SU444"/>
      <c r="SV444"/>
      <c r="SW444"/>
      <c r="SX444"/>
      <c r="SY444"/>
      <c r="SZ444"/>
      <c r="TA444"/>
      <c r="TB444"/>
      <c r="TC444"/>
      <c r="TD444"/>
      <c r="TE444"/>
      <c r="TF444"/>
      <c r="TG444"/>
      <c r="TH444"/>
      <c r="TI444"/>
      <c r="TJ444"/>
      <c r="TK444"/>
      <c r="TL444"/>
      <c r="TM444"/>
      <c r="TN444"/>
      <c r="TO444"/>
      <c r="TP444"/>
      <c r="TQ444"/>
      <c r="TR444"/>
      <c r="TS444"/>
      <c r="TT444"/>
      <c r="TU444"/>
      <c r="TV444"/>
      <c r="TW444"/>
      <c r="TX444"/>
      <c r="TY444"/>
      <c r="TZ444"/>
      <c r="UA444"/>
      <c r="UB444"/>
      <c r="UC444"/>
      <c r="UD444"/>
      <c r="UE444"/>
      <c r="UF444"/>
      <c r="UG444"/>
      <c r="UH444"/>
      <c r="UI444"/>
      <c r="UJ444"/>
      <c r="UK444"/>
      <c r="UL444"/>
      <c r="UM444"/>
      <c r="UN444"/>
      <c r="UO444"/>
      <c r="UP444"/>
      <c r="UQ444"/>
      <c r="UR444"/>
      <c r="US444"/>
      <c r="UT444"/>
      <c r="UU444"/>
      <c r="UV444"/>
      <c r="UW444"/>
      <c r="UX444"/>
      <c r="UY444"/>
      <c r="UZ444"/>
      <c r="VA444"/>
      <c r="VB444"/>
      <c r="VC444"/>
      <c r="VD444"/>
      <c r="VE444"/>
      <c r="VF444"/>
      <c r="VG444"/>
      <c r="VH444"/>
      <c r="VI444"/>
      <c r="VJ444"/>
      <c r="VK444"/>
      <c r="VL444"/>
      <c r="VM444"/>
      <c r="VN444"/>
      <c r="VO444"/>
      <c r="VP444"/>
      <c r="VQ444"/>
      <c r="VR444"/>
      <c r="VS444"/>
      <c r="VT444"/>
      <c r="VU444"/>
      <c r="VV444"/>
      <c r="VW444"/>
      <c r="VX444"/>
      <c r="VY444"/>
      <c r="VZ444"/>
      <c r="WA444"/>
      <c r="WB444"/>
      <c r="WC444"/>
      <c r="WD444"/>
      <c r="WE444"/>
      <c r="WF444"/>
      <c r="WG444"/>
      <c r="WH444"/>
      <c r="WI444"/>
      <c r="WJ444"/>
      <c r="WK444"/>
      <c r="WL444"/>
      <c r="WM444"/>
      <c r="WN444"/>
      <c r="WO444"/>
      <c r="WP444"/>
      <c r="WQ444"/>
      <c r="WR444"/>
      <c r="WS444"/>
      <c r="WT444"/>
      <c r="WU444"/>
      <c r="WV444"/>
      <c r="WW444"/>
      <c r="WX444"/>
      <c r="WY444"/>
      <c r="WZ444"/>
      <c r="XA444"/>
      <c r="XB444"/>
      <c r="XC444"/>
      <c r="XD444"/>
      <c r="XE444"/>
      <c r="XF444"/>
      <c r="XG444"/>
      <c r="XH444"/>
      <c r="XI444"/>
      <c r="XJ444"/>
      <c r="XK444"/>
      <c r="XL444"/>
      <c r="XM444"/>
      <c r="XN444"/>
      <c r="XO444"/>
      <c r="XP444"/>
      <c r="XQ444"/>
      <c r="XR444"/>
      <c r="XS444"/>
      <c r="XT444"/>
      <c r="XU444"/>
      <c r="XV444"/>
      <c r="XW444"/>
      <c r="XX444"/>
      <c r="XY444"/>
      <c r="XZ444"/>
      <c r="YA444"/>
      <c r="YB444"/>
      <c r="YC444"/>
      <c r="YD444"/>
      <c r="YE444"/>
      <c r="YF444"/>
      <c r="YG444"/>
      <c r="YH444"/>
      <c r="YI444"/>
      <c r="YJ444"/>
      <c r="YK444"/>
      <c r="YL444"/>
      <c r="YM444"/>
      <c r="YN444"/>
      <c r="YO444"/>
      <c r="YP444"/>
      <c r="YQ444"/>
      <c r="YR444"/>
      <c r="YS444"/>
      <c r="YT444"/>
      <c r="YU444"/>
      <c r="YV444"/>
      <c r="YW444"/>
      <c r="YX444"/>
      <c r="YY444"/>
      <c r="YZ444"/>
      <c r="ZA444"/>
      <c r="ZB444"/>
      <c r="ZC444"/>
      <c r="ZD444"/>
      <c r="ZE444"/>
      <c r="ZF444"/>
      <c r="ZG444"/>
      <c r="ZH444"/>
      <c r="ZI444"/>
      <c r="ZJ444"/>
      <c r="ZK444"/>
      <c r="ZL444"/>
      <c r="ZM444"/>
      <c r="ZN444"/>
      <c r="ZO444"/>
      <c r="ZP444"/>
      <c r="ZQ444"/>
      <c r="ZR444"/>
      <c r="ZS444"/>
      <c r="ZT444"/>
      <c r="ZU444"/>
      <c r="ZV444"/>
      <c r="ZW444"/>
      <c r="ZX444"/>
      <c r="ZY444"/>
      <c r="ZZ444" s="52"/>
      <c r="AAA444" s="192" t="s">
        <v>0</v>
      </c>
      <c r="AAD444" s="90"/>
      <c r="AAE444" s="519">
        <f t="shared" si="351"/>
        <v>1</v>
      </c>
      <c r="AAF444" s="90"/>
      <c r="AAG444" s="73">
        <f>IF(AAE444=0,,H442)</f>
        <v>41592</v>
      </c>
      <c r="AAH444" s="73">
        <f>IF(AAE444=0,,WORKDAY(S.Notice.DABriefing,-1,S.DDL_DEQClosed))</f>
        <v>41592</v>
      </c>
      <c r="AAI444" s="72"/>
      <c r="AAJ444" s="72"/>
      <c r="AAK444" s="254" t="str">
        <f>"* initiates "&amp;S.Staff.Mgr&amp;"'s review/approval, addresses suggestions"</f>
        <v>* initiates MargaretMGR's review/approval, addresses suggestions</v>
      </c>
      <c r="AAL444" s="90"/>
    </row>
    <row r="445" spans="1:715" ht="15" customHeight="1" outlineLevel="1" thickBot="1">
      <c r="A445" s="171"/>
      <c r="B445" s="516" t="str">
        <f t="shared" si="367"/>
        <v>1st loop of MargaretMGR's Notice Packet review and approval</v>
      </c>
      <c r="C445"/>
      <c r="D445" s="380"/>
      <c r="E445" s="342">
        <f t="shared" si="357"/>
        <v>1</v>
      </c>
      <c r="F445" s="457">
        <f t="shared" ca="1" si="341"/>
        <v>15</v>
      </c>
      <c r="G445" s="343">
        <f>AAG445</f>
        <v>41592</v>
      </c>
      <c r="H445" s="343">
        <f t="shared" ref="H445:H448" si="369">AAH445</f>
        <v>41592</v>
      </c>
      <c r="I445" s="244" t="s">
        <v>0</v>
      </c>
      <c r="J445" s="194"/>
      <c r="K445" s="49"/>
      <c r="L445" s="49"/>
      <c r="M445" s="49"/>
      <c r="N445" s="49"/>
      <c r="O445" s="49"/>
      <c r="P445" s="49"/>
      <c r="Q445" s="49"/>
      <c r="R445" s="49"/>
      <c r="S445" s="49"/>
      <c r="T445" s="49"/>
      <c r="U445" s="49"/>
      <c r="V445" s="49"/>
      <c r="W445" s="49"/>
      <c r="X445" s="49"/>
      <c r="Y445" s="49"/>
      <c r="Z445" s="49"/>
      <c r="AA445" s="49"/>
      <c r="AB445" s="49"/>
      <c r="AC445" s="49"/>
      <c r="AD445" s="49"/>
      <c r="AE445" s="49"/>
      <c r="AF445" s="49"/>
      <c r="AG445" s="49"/>
      <c r="AH445" s="49"/>
      <c r="AI445" s="49"/>
      <c r="AJ445" s="49"/>
      <c r="AK445" s="49"/>
      <c r="AL445" s="49"/>
      <c r="AM445" s="49"/>
      <c r="AN445" s="49"/>
      <c r="AO445" s="49"/>
      <c r="AP445" s="49"/>
      <c r="AQ445" s="49"/>
      <c r="AR445" s="49"/>
      <c r="AS445" s="49"/>
      <c r="AT445" s="49"/>
      <c r="AU445" s="49"/>
      <c r="AV445" s="49"/>
      <c r="AW445" s="49"/>
      <c r="AX445" s="49"/>
      <c r="AY445" s="49"/>
      <c r="AZ445" s="49"/>
      <c r="BA445" s="49"/>
      <c r="BB445" s="49"/>
      <c r="BC445" s="49"/>
      <c r="BD445" s="49"/>
      <c r="BE445" s="49"/>
      <c r="BF445" s="49"/>
      <c r="BG445" s="49"/>
      <c r="BH445" s="49"/>
      <c r="BI445" s="49"/>
      <c r="BJ445" s="49"/>
      <c r="BK445" s="49"/>
      <c r="BL445" s="49"/>
      <c r="BM445" s="49"/>
      <c r="BN445" s="49"/>
      <c r="BO445" s="49"/>
      <c r="BP445" s="49"/>
      <c r="BQ445" s="49"/>
      <c r="BR445" s="49"/>
      <c r="BS445" s="49"/>
      <c r="BT445" s="49"/>
      <c r="BU445" s="49"/>
      <c r="BV445" s="49"/>
      <c r="BW445" s="49"/>
      <c r="BX445" s="49"/>
      <c r="BY445" s="49"/>
      <c r="BZ445" s="49"/>
      <c r="CA445" s="49"/>
      <c r="CB445" s="49"/>
      <c r="CC445" s="49"/>
      <c r="CD445" s="49"/>
      <c r="CE445" s="49"/>
      <c r="CF445" s="49"/>
      <c r="CG445" s="49"/>
      <c r="CH445" s="49"/>
      <c r="CI445" s="49"/>
      <c r="CJ445" s="49"/>
      <c r="CK445" s="49"/>
      <c r="CL445" s="49"/>
      <c r="CM445" s="49"/>
      <c r="CN445" s="49"/>
      <c r="CO445" s="49"/>
      <c r="CP445" s="49"/>
      <c r="CQ445" s="49"/>
      <c r="CR445" s="49"/>
      <c r="CS445" s="49"/>
      <c r="CT445" s="49"/>
      <c r="CU445" s="49"/>
      <c r="CV445" s="49"/>
      <c r="CW445" s="49"/>
      <c r="CX445" s="49"/>
      <c r="CY445" s="49"/>
      <c r="CZ445" s="49"/>
      <c r="DA445" s="49"/>
      <c r="DB445" s="49"/>
      <c r="DC445" s="49"/>
      <c r="DD445" s="49"/>
      <c r="DE445" s="49"/>
      <c r="DF445" s="49"/>
      <c r="DG445" s="49"/>
      <c r="DH445" s="49"/>
      <c r="DI445" s="49"/>
      <c r="DJ445" s="49"/>
      <c r="DK445" s="49"/>
      <c r="DL445" s="49"/>
      <c r="DM445" s="49"/>
      <c r="DN445" s="49"/>
      <c r="DO445" s="49"/>
      <c r="DP445" s="49"/>
      <c r="AAA445" s="192"/>
      <c r="AAD445" s="90"/>
      <c r="AAE445" s="519">
        <f t="shared" si="351"/>
        <v>1</v>
      </c>
      <c r="AAF445" s="90"/>
      <c r="AAG445" s="73">
        <f>IF(AAE445=0,,H444)</f>
        <v>41592</v>
      </c>
      <c r="AAH445" s="73">
        <f>IF(AAE445=0,,G445)</f>
        <v>41592</v>
      </c>
      <c r="AAI445" s="72"/>
      <c r="AAJ445" s="72"/>
      <c r="AAK445" s="254" t="str">
        <f>"1st loop of "&amp;S.Staff.Mgr&amp;"'s Notice Packet review and approval"</f>
        <v>1st loop of MargaretMGR's Notice Packet review and approval</v>
      </c>
      <c r="AAL445" s="90"/>
      <c r="AAM445"/>
    </row>
    <row r="446" spans="1:715" ht="15" customHeight="1" outlineLevel="1" thickBot="1">
      <c r="A446" s="171"/>
      <c r="B446" s="480" t="str">
        <f t="shared" si="367"/>
        <v>2nd loop of MargaretMGR's Notice Packet review and approval</v>
      </c>
      <c r="C446" s="611" t="s">
        <v>17</v>
      </c>
      <c r="D446" s="380"/>
      <c r="E446" s="342">
        <f t="shared" si="357"/>
        <v>1</v>
      </c>
      <c r="F446" s="457">
        <f t="shared" ca="1" si="341"/>
        <v>15</v>
      </c>
      <c r="G446" s="343">
        <f>AAG446</f>
        <v>41592</v>
      </c>
      <c r="H446" s="343">
        <f t="shared" si="369"/>
        <v>41592</v>
      </c>
      <c r="I446" s="244"/>
      <c r="J446" s="194"/>
      <c r="K446" s="49"/>
      <c r="L446" s="49"/>
      <c r="M446" s="49"/>
      <c r="N446" s="49"/>
      <c r="O446" s="49"/>
      <c r="P446" s="49"/>
      <c r="Q446" s="49"/>
      <c r="R446" s="49"/>
      <c r="S446" s="49"/>
      <c r="T446" s="49"/>
      <c r="U446" s="49"/>
      <c r="V446" s="49"/>
      <c r="W446" s="49"/>
      <c r="X446" s="49"/>
      <c r="Y446" s="49"/>
      <c r="Z446" s="49"/>
      <c r="AA446" s="49"/>
      <c r="AB446" s="49"/>
      <c r="AC446" s="49"/>
      <c r="AD446" s="49"/>
      <c r="AE446" s="49"/>
      <c r="AF446" s="49"/>
      <c r="AG446" s="49"/>
      <c r="AH446" s="49"/>
      <c r="AI446" s="49"/>
      <c r="AJ446" s="49"/>
      <c r="AK446" s="49"/>
      <c r="AL446" s="49"/>
      <c r="AM446" s="49"/>
      <c r="AN446" s="49"/>
      <c r="AO446" s="49"/>
      <c r="AP446" s="49"/>
      <c r="AQ446" s="49"/>
      <c r="AR446" s="49"/>
      <c r="AS446" s="49"/>
      <c r="AT446" s="49"/>
      <c r="AU446" s="49"/>
      <c r="AV446" s="49"/>
      <c r="AW446" s="49"/>
      <c r="AX446" s="49"/>
      <c r="AY446" s="49"/>
      <c r="AZ446" s="49"/>
      <c r="BA446" s="49"/>
      <c r="BB446" s="49"/>
      <c r="BC446" s="49"/>
      <c r="BD446" s="49"/>
      <c r="BE446" s="49"/>
      <c r="BF446" s="49"/>
      <c r="BG446" s="49"/>
      <c r="BH446" s="49"/>
      <c r="BI446" s="49"/>
      <c r="BJ446" s="49"/>
      <c r="BK446" s="49"/>
      <c r="BL446" s="49"/>
      <c r="BM446" s="49"/>
      <c r="BN446" s="49"/>
      <c r="BO446" s="49"/>
      <c r="BP446" s="49"/>
      <c r="BQ446" s="49"/>
      <c r="BR446" s="49"/>
      <c r="BS446" s="49"/>
      <c r="BT446" s="49"/>
      <c r="BU446" s="49"/>
      <c r="BV446" s="49"/>
      <c r="BW446" s="49"/>
      <c r="BX446" s="49"/>
      <c r="BY446" s="49"/>
      <c r="BZ446" s="49"/>
      <c r="CA446" s="49"/>
      <c r="CB446" s="49"/>
      <c r="CC446" s="49"/>
      <c r="CD446" s="49"/>
      <c r="CE446" s="49"/>
      <c r="CF446" s="49"/>
      <c r="CG446" s="49"/>
      <c r="CH446" s="49"/>
      <c r="CI446" s="49"/>
      <c r="CJ446" s="49"/>
      <c r="CK446" s="49"/>
      <c r="CL446" s="49"/>
      <c r="CM446" s="49"/>
      <c r="CN446" s="49"/>
      <c r="CO446" s="49"/>
      <c r="CP446" s="49"/>
      <c r="CQ446" s="49"/>
      <c r="CR446" s="49"/>
      <c r="CS446" s="49"/>
      <c r="CT446" s="49"/>
      <c r="CU446" s="49"/>
      <c r="CV446" s="49"/>
      <c r="CW446" s="49"/>
      <c r="CX446" s="49"/>
      <c r="CY446" s="49"/>
      <c r="CZ446" s="49"/>
      <c r="DA446" s="49"/>
      <c r="DB446" s="49"/>
      <c r="DC446" s="49"/>
      <c r="DD446" s="49"/>
      <c r="DE446" s="49"/>
      <c r="DF446" s="49"/>
      <c r="DG446" s="49"/>
      <c r="DH446" s="49"/>
      <c r="DI446" s="49"/>
      <c r="DJ446" s="49"/>
      <c r="DK446" s="49"/>
      <c r="DL446" s="49"/>
      <c r="DM446" s="49"/>
      <c r="DN446" s="49"/>
      <c r="DO446" s="49"/>
      <c r="DP446" s="49"/>
      <c r="AAA446" s="192"/>
      <c r="AAD446" s="90"/>
      <c r="AAE446" s="519">
        <f>IF(AND(S.Notice.ApprovePacketLoop2="Y",S.Notice.Involved="Y"),1,0)</f>
        <v>1</v>
      </c>
      <c r="AAF446" s="90"/>
      <c r="AAG446" s="73">
        <f>IF(AAE446=0,,H445)</f>
        <v>41592</v>
      </c>
      <c r="AAH446" s="73">
        <f>IF(AAE446=0,,G446)</f>
        <v>41592</v>
      </c>
      <c r="AAI446" s="72"/>
      <c r="AAJ446" s="72"/>
      <c r="AAK446" s="254" t="str">
        <f>"2nd loop of "&amp;S.Staff.Mgr&amp;"'s Notice Packet review and approval"</f>
        <v>2nd loop of MargaretMGR's Notice Packet review and approval</v>
      </c>
      <c r="AAL446" s="90"/>
      <c r="AAM446"/>
    </row>
    <row r="447" spans="1:715" ht="15" customHeight="1" outlineLevel="1" thickBot="1">
      <c r="A447" s="171"/>
      <c r="B447" s="653" t="str">
        <f t="shared" si="367"/>
        <v>3rd loop of MargaretMGR's Notice Packet review and approval</v>
      </c>
      <c r="C447" s="611" t="s">
        <v>303</v>
      </c>
      <c r="D447" s="380"/>
      <c r="E447" s="342">
        <f t="shared" si="357"/>
        <v>0</v>
      </c>
      <c r="F447" s="457">
        <f t="shared" ca="1" si="341"/>
        <v>0</v>
      </c>
      <c r="G447" s="343">
        <f>AAG447</f>
        <v>0</v>
      </c>
      <c r="H447" s="343">
        <f t="shared" si="369"/>
        <v>0</v>
      </c>
      <c r="I447" s="244"/>
      <c r="J447" s="194"/>
      <c r="K447" s="49"/>
      <c r="L447" s="49"/>
      <c r="M447" s="49"/>
      <c r="N447" s="49"/>
      <c r="O447" s="49"/>
      <c r="P447" s="49"/>
      <c r="Q447" s="49"/>
      <c r="R447" s="49"/>
      <c r="S447" s="49"/>
      <c r="T447" s="49"/>
      <c r="U447" s="49"/>
      <c r="V447" s="49"/>
      <c r="W447" s="49"/>
      <c r="X447" s="49"/>
      <c r="Y447" s="49"/>
      <c r="Z447" s="49"/>
      <c r="AA447" s="49"/>
      <c r="AB447" s="49"/>
      <c r="AC447" s="49"/>
      <c r="AD447" s="49"/>
      <c r="AE447" s="49"/>
      <c r="AF447" s="49"/>
      <c r="AG447" s="49"/>
      <c r="AH447" s="49"/>
      <c r="AI447" s="49"/>
      <c r="AJ447" s="49"/>
      <c r="AK447" s="49"/>
      <c r="AL447" s="49"/>
      <c r="AM447" s="49"/>
      <c r="AN447" s="49"/>
      <c r="AO447" s="49"/>
      <c r="AP447" s="49"/>
      <c r="AQ447" s="49"/>
      <c r="AR447" s="49"/>
      <c r="AS447" s="49"/>
      <c r="AT447" s="49"/>
      <c r="AU447" s="49"/>
      <c r="AV447" s="49"/>
      <c r="AW447" s="49"/>
      <c r="AX447" s="49"/>
      <c r="AY447" s="49"/>
      <c r="AZ447" s="49"/>
      <c r="BA447" s="49"/>
      <c r="BB447" s="49"/>
      <c r="BC447" s="49"/>
      <c r="BD447" s="49"/>
      <c r="BE447" s="49"/>
      <c r="BF447" s="49"/>
      <c r="BG447" s="49"/>
      <c r="BH447" s="49"/>
      <c r="BI447" s="49"/>
      <c r="BJ447" s="49"/>
      <c r="BK447" s="49"/>
      <c r="BL447" s="49"/>
      <c r="BM447" s="49"/>
      <c r="BN447" s="49"/>
      <c r="BO447" s="49"/>
      <c r="BP447" s="49"/>
      <c r="BQ447" s="49"/>
      <c r="BR447" s="49"/>
      <c r="BS447" s="49"/>
      <c r="BT447" s="49"/>
      <c r="BU447" s="49"/>
      <c r="BV447" s="49"/>
      <c r="BW447" s="49"/>
      <c r="BX447" s="49"/>
      <c r="BY447" s="49"/>
      <c r="BZ447" s="49"/>
      <c r="CA447" s="49"/>
      <c r="CB447" s="49"/>
      <c r="CC447" s="49"/>
      <c r="CD447" s="49"/>
      <c r="CE447" s="49"/>
      <c r="CF447" s="49"/>
      <c r="CG447" s="49"/>
      <c r="CH447" s="49"/>
      <c r="CI447" s="49"/>
      <c r="CJ447" s="49"/>
      <c r="CK447" s="49"/>
      <c r="CL447" s="49"/>
      <c r="CM447" s="49"/>
      <c r="CN447" s="49"/>
      <c r="CO447" s="49"/>
      <c r="CP447" s="49"/>
      <c r="CQ447" s="49"/>
      <c r="CR447" s="49"/>
      <c r="CS447" s="49"/>
      <c r="CT447" s="49"/>
      <c r="CU447" s="49"/>
      <c r="CV447" s="49"/>
      <c r="CW447" s="49"/>
      <c r="CX447" s="49"/>
      <c r="CY447" s="49"/>
      <c r="CZ447" s="49"/>
      <c r="DA447" s="49"/>
      <c r="DB447" s="49"/>
      <c r="DC447" s="49"/>
      <c r="DD447" s="49"/>
      <c r="DE447" s="49"/>
      <c r="DF447" s="49"/>
      <c r="DG447" s="49"/>
      <c r="DH447" s="49"/>
      <c r="DI447" s="49"/>
      <c r="DJ447" s="49"/>
      <c r="DK447" s="49"/>
      <c r="DL447" s="49"/>
      <c r="DM447" s="49"/>
      <c r="DN447" s="49"/>
      <c r="DO447" s="49"/>
      <c r="DP447" s="49"/>
      <c r="AAA447" s="192"/>
      <c r="AAD447" s="90"/>
      <c r="AAE447" s="519">
        <f>IF(AND(S.Notice.ApprovePacketLoop3="Y",S.Notice.Involved="Y"),1,0)</f>
        <v>0</v>
      </c>
      <c r="AAF447" s="90"/>
      <c r="AAG447" s="73">
        <f>IF(AAE447=0,,H446)</f>
        <v>0</v>
      </c>
      <c r="AAH447" s="73">
        <f>IF(AAE447=0,,G447)</f>
        <v>0</v>
      </c>
      <c r="AAI447" s="72"/>
      <c r="AAJ447" s="72"/>
      <c r="AAK447" s="254" t="str">
        <f>"3rd loop of "&amp;S.Staff.Mgr&amp;"'s Notice Packet review and approval"</f>
        <v>3rd loop of MargaretMGR's Notice Packet review and approval</v>
      </c>
      <c r="AAL447" s="90"/>
      <c r="AAM447"/>
    </row>
    <row r="448" spans="1:715" ht="15" customHeight="1" outlineLevel="1" thickBot="1">
      <c r="A448" s="171"/>
      <c r="B448" s="654" t="str">
        <f t="shared" si="367"/>
        <v>4th loop of MargaretMGR's Notice Packet review and approval</v>
      </c>
      <c r="C448" s="611" t="s">
        <v>303</v>
      </c>
      <c r="D448" s="380"/>
      <c r="E448" s="342">
        <f t="shared" si="357"/>
        <v>0</v>
      </c>
      <c r="F448" s="457">
        <f t="shared" ca="1" si="341"/>
        <v>0</v>
      </c>
      <c r="G448" s="343">
        <f>AAG448</f>
        <v>0</v>
      </c>
      <c r="H448" s="343">
        <f t="shared" si="369"/>
        <v>0</v>
      </c>
      <c r="I448" s="244"/>
      <c r="J448" s="194"/>
      <c r="K448" s="49"/>
      <c r="L448" s="49"/>
      <c r="M448" s="49"/>
      <c r="N448" s="49"/>
      <c r="O448" s="49"/>
      <c r="P448" s="49"/>
      <c r="Q448" s="49"/>
      <c r="R448" s="49"/>
      <c r="S448" s="49"/>
      <c r="T448" s="49"/>
      <c r="U448" s="49"/>
      <c r="V448" s="49"/>
      <c r="W448" s="49"/>
      <c r="X448" s="49"/>
      <c r="Y448" s="49"/>
      <c r="Z448" s="49"/>
      <c r="AA448" s="49"/>
      <c r="AB448" s="49"/>
      <c r="AC448" s="49"/>
      <c r="AD448" s="49"/>
      <c r="AE448" s="49"/>
      <c r="AF448" s="49"/>
      <c r="AG448" s="49"/>
      <c r="AH448" s="49"/>
      <c r="AI448" s="49"/>
      <c r="AJ448" s="49"/>
      <c r="AK448" s="49"/>
      <c r="AL448" s="49"/>
      <c r="AM448" s="49"/>
      <c r="AN448" s="49"/>
      <c r="AO448" s="49"/>
      <c r="AP448" s="49"/>
      <c r="AQ448" s="49"/>
      <c r="AR448" s="49"/>
      <c r="AS448" s="49"/>
      <c r="AT448" s="49"/>
      <c r="AU448" s="49"/>
      <c r="AV448" s="49"/>
      <c r="AW448" s="49"/>
      <c r="AX448" s="49"/>
      <c r="AY448" s="49"/>
      <c r="AZ448" s="49"/>
      <c r="BA448" s="49"/>
      <c r="BB448" s="49"/>
      <c r="BC448" s="49"/>
      <c r="BD448" s="49"/>
      <c r="BE448" s="49"/>
      <c r="BF448" s="49"/>
      <c r="BG448" s="49"/>
      <c r="BH448" s="49"/>
      <c r="BI448" s="49"/>
      <c r="BJ448" s="49"/>
      <c r="BK448" s="49"/>
      <c r="BL448" s="49"/>
      <c r="BM448" s="49"/>
      <c r="BN448" s="49"/>
      <c r="BO448" s="49"/>
      <c r="BP448" s="49"/>
      <c r="BQ448" s="49"/>
      <c r="BR448" s="49"/>
      <c r="BS448" s="49"/>
      <c r="BT448" s="49"/>
      <c r="BU448" s="49"/>
      <c r="BV448" s="49"/>
      <c r="BW448" s="49"/>
      <c r="BX448" s="49"/>
      <c r="BY448" s="49"/>
      <c r="BZ448" s="49"/>
      <c r="CA448" s="49"/>
      <c r="CB448" s="49"/>
      <c r="CC448" s="49"/>
      <c r="CD448" s="49"/>
      <c r="CE448" s="49"/>
      <c r="CF448" s="49"/>
      <c r="CG448" s="49"/>
      <c r="CH448" s="49"/>
      <c r="CI448" s="49"/>
      <c r="CJ448" s="49"/>
      <c r="CK448" s="49"/>
      <c r="CL448" s="49"/>
      <c r="CM448" s="49"/>
      <c r="CN448" s="49"/>
      <c r="CO448" s="49"/>
      <c r="CP448" s="49"/>
      <c r="CQ448" s="49"/>
      <c r="CR448" s="49"/>
      <c r="CS448" s="49"/>
      <c r="CT448" s="49"/>
      <c r="CU448" s="49"/>
      <c r="CV448" s="49"/>
      <c r="CW448" s="49"/>
      <c r="CX448" s="49"/>
      <c r="CY448" s="49"/>
      <c r="CZ448" s="49"/>
      <c r="DA448" s="49"/>
      <c r="DB448" s="49"/>
      <c r="DC448" s="49"/>
      <c r="DD448" s="49"/>
      <c r="DE448" s="49"/>
      <c r="DF448" s="49"/>
      <c r="DG448" s="49"/>
      <c r="DH448" s="49"/>
      <c r="DI448" s="49"/>
      <c r="DJ448" s="49"/>
      <c r="DK448" s="49"/>
      <c r="DL448" s="49"/>
      <c r="DM448" s="49"/>
      <c r="DN448" s="49"/>
      <c r="DO448" s="49"/>
      <c r="DP448" s="49"/>
      <c r="AAA448" s="192"/>
      <c r="AAD448" s="90"/>
      <c r="AAE448" s="519">
        <f>IF(AND(S.Notice.ApprovePacketLoop4="Y",S.Notice.Involved="Y"),1,0)</f>
        <v>0</v>
      </c>
      <c r="AAF448" s="90"/>
      <c r="AAG448" s="73">
        <f>IF(AAE448=0,,H447)</f>
        <v>0</v>
      </c>
      <c r="AAH448" s="73">
        <f>IF(AAE448=0,,G448)</f>
        <v>0</v>
      </c>
      <c r="AAI448" s="72"/>
      <c r="AAJ448" s="72"/>
      <c r="AAK448" s="254" t="str">
        <f>"4th loop of "&amp;S.Staff.Mgr&amp;"'s Notice Packet review and approval"</f>
        <v>4th loop of MargaretMGR's Notice Packet review and approval</v>
      </c>
      <c r="AAL448" s="90"/>
      <c r="AAM448"/>
    </row>
    <row r="449" spans="1:715" ht="15" customHeight="1" outlineLevel="1" thickBot="1">
      <c r="A449" s="171"/>
      <c r="B449" s="304" t="str">
        <f t="shared" ref="B449" si="370">AAK449</f>
        <v>* coordinates SIP inclusion with AndreaSIP</v>
      </c>
      <c r="C449"/>
      <c r="D449" s="380"/>
      <c r="E449" s="342">
        <f t="shared" ref="E449:E466" si="371">NETWORKDAYS(G449,H449,S.DDL_DEQClosed)</f>
        <v>49</v>
      </c>
      <c r="F449" s="457">
        <f t="shared" ca="1" si="311"/>
        <v>33</v>
      </c>
      <c r="G449" s="343">
        <f t="shared" si="333"/>
        <v>41549</v>
      </c>
      <c r="H449" s="343">
        <f t="shared" si="314"/>
        <v>41619</v>
      </c>
      <c r="I449" s="244"/>
      <c r="J449" s="194"/>
      <c r="K449" s="49"/>
      <c r="L449" s="49"/>
      <c r="M449" s="49"/>
      <c r="N449" s="49"/>
      <c r="O449" s="49"/>
      <c r="P449" s="49"/>
      <c r="Q449" s="49"/>
      <c r="R449" s="49"/>
      <c r="S449" s="49"/>
      <c r="T449" s="49"/>
      <c r="U449" s="49"/>
      <c r="V449" s="49"/>
      <c r="W449" s="49"/>
      <c r="X449" s="49"/>
      <c r="Y449" s="49"/>
      <c r="Z449" s="49"/>
      <c r="AA449" s="49"/>
      <c r="AB449" s="49"/>
      <c r="AC449" s="49"/>
      <c r="AD449" s="49"/>
      <c r="AE449" s="49"/>
      <c r="AF449" s="49"/>
      <c r="AG449" s="49"/>
      <c r="AH449" s="49"/>
      <c r="AI449" s="49"/>
      <c r="AJ449" s="49"/>
      <c r="AK449" s="49"/>
      <c r="AL449" s="49"/>
      <c r="AM449" s="49"/>
      <c r="AN449" s="49"/>
      <c r="AO449" s="49"/>
      <c r="AP449" s="49"/>
      <c r="AQ449" s="49"/>
      <c r="AR449" s="49"/>
      <c r="AS449" s="49"/>
      <c r="AT449" s="49"/>
      <c r="AU449" s="49"/>
      <c r="AV449" s="49"/>
      <c r="AW449" s="49"/>
      <c r="AX449" s="49"/>
      <c r="AY449" s="49"/>
      <c r="AZ449" s="49"/>
      <c r="BA449" s="49"/>
      <c r="BB449" s="49"/>
      <c r="BC449" s="49"/>
      <c r="BD449" s="49"/>
      <c r="BE449" s="49"/>
      <c r="BF449" s="49"/>
      <c r="BG449" s="49"/>
      <c r="BH449" s="49"/>
      <c r="BI449" s="49"/>
      <c r="BJ449" s="49"/>
      <c r="BK449" s="49"/>
      <c r="BL449" s="49"/>
      <c r="BM449" s="49"/>
      <c r="BN449" s="49"/>
      <c r="BO449" s="49"/>
      <c r="BP449" s="49"/>
      <c r="BQ449" s="49"/>
      <c r="BR449" s="49"/>
      <c r="BS449" s="49"/>
      <c r="BT449" s="49"/>
      <c r="BU449" s="49"/>
      <c r="BV449" s="49"/>
      <c r="BW449" s="49"/>
      <c r="BX449" s="49"/>
      <c r="BY449" s="49"/>
      <c r="BZ449" s="49"/>
      <c r="CA449" s="49"/>
      <c r="CB449" s="49"/>
      <c r="CC449" s="49"/>
      <c r="CD449" s="49"/>
      <c r="CE449" s="49"/>
      <c r="CF449" s="49"/>
      <c r="CG449" s="49"/>
      <c r="CH449" s="49"/>
      <c r="CI449" s="49"/>
      <c r="CJ449" s="49"/>
      <c r="CK449" s="49"/>
      <c r="CL449" s="49"/>
      <c r="CM449" s="49"/>
      <c r="CN449" s="49"/>
      <c r="CO449" s="49"/>
      <c r="CP449" s="49"/>
      <c r="CQ449" s="49"/>
      <c r="CR449" s="49"/>
      <c r="CS449" s="49"/>
      <c r="CT449" s="49"/>
      <c r="CU449" s="49"/>
      <c r="CV449" s="49"/>
      <c r="CW449" s="49"/>
      <c r="CX449" s="49"/>
      <c r="CY449" s="49"/>
      <c r="CZ449" s="49"/>
      <c r="DA449" s="49"/>
      <c r="DB449" s="49"/>
      <c r="DC449" s="49"/>
      <c r="DD449" s="49"/>
      <c r="DE449" s="49"/>
      <c r="DF449" s="49"/>
      <c r="DG449" s="49"/>
      <c r="DH449" s="49"/>
      <c r="DI449" s="49"/>
      <c r="DJ449" s="49"/>
      <c r="DK449" s="49"/>
      <c r="DL449" s="49"/>
      <c r="DM449" s="49"/>
      <c r="DN449" s="49"/>
      <c r="DO449" s="49"/>
      <c r="DP449" s="49"/>
      <c r="AAA449" s="192" t="s">
        <v>0</v>
      </c>
      <c r="AAD449" s="90"/>
      <c r="AAE449" s="519">
        <f>IF(S.SIP.Involved="Y",1,0)</f>
        <v>1</v>
      </c>
      <c r="AAF449" s="90"/>
      <c r="AAG449" s="73">
        <f>IF(AAE449=0,,S.Notice.BANNER.Begin)</f>
        <v>41549</v>
      </c>
      <c r="AAH449" s="73">
        <f>IF(AAE449=0,,WORKDAY(MAX(S.Notice.OpenComment,S.Notice.SubmitToSOS),-2,S.DDL_DEQClosed))</f>
        <v>41619</v>
      </c>
      <c r="AAI449" s="72"/>
      <c r="AAJ449" s="72"/>
      <c r="AAK449" s="80" t="str">
        <f>IF(S.SIP.Involved="Y","* coordinates SIP inclusion with "&amp;S.Staff.SIPCo,"* SIP not involved")</f>
        <v>* coordinates SIP inclusion with AndreaSIP</v>
      </c>
      <c r="AAL449" s="90"/>
      <c r="AAM449"/>
    </row>
    <row r="450" spans="1:715" s="23" customFormat="1" ht="15" customHeight="1" outlineLevel="1" thickBot="1">
      <c r="A450" s="171"/>
      <c r="B450" s="304" t="str">
        <f>AAK450</f>
        <v>* determines if newspaper advertisements are required; resource AndreaDRC</v>
      </c>
      <c r="C450" s="611" t="s">
        <v>17</v>
      </c>
      <c r="D450" s="380"/>
      <c r="E450" s="342">
        <f t="shared" ref="E450" si="372">NETWORKDAYS(G450,H450,S.DDL_DEQClosed)</f>
        <v>49</v>
      </c>
      <c r="F450" s="457">
        <f t="shared" ca="1" si="311"/>
        <v>33</v>
      </c>
      <c r="G450" s="343">
        <f t="shared" si="333"/>
        <v>41549</v>
      </c>
      <c r="H450" s="343">
        <f t="shared" si="314"/>
        <v>41619</v>
      </c>
      <c r="I450" s="244"/>
      <c r="J450" s="194"/>
      <c r="K450" s="49"/>
      <c r="L450" s="49"/>
      <c r="M450" s="49"/>
      <c r="N450" s="49"/>
      <c r="O450" s="49"/>
      <c r="P450" s="49"/>
      <c r="Q450" s="49"/>
      <c r="R450" s="49"/>
      <c r="S450" s="49"/>
      <c r="T450" s="49"/>
      <c r="U450" s="49"/>
      <c r="V450" s="49"/>
      <c r="W450" s="49"/>
      <c r="X450" s="49"/>
      <c r="Y450" s="49"/>
      <c r="Z450" s="49"/>
      <c r="AA450" s="49"/>
      <c r="AB450" s="49"/>
      <c r="AC450" s="49"/>
      <c r="AD450" s="49"/>
      <c r="AE450" s="49"/>
      <c r="AF450" s="49"/>
      <c r="AG450" s="49"/>
      <c r="AH450" s="49"/>
      <c r="AI450" s="49"/>
      <c r="AJ450" s="49"/>
      <c r="AK450" s="49"/>
      <c r="AL450" s="49"/>
      <c r="AM450" s="49"/>
      <c r="AN450" s="49"/>
      <c r="AO450" s="49"/>
      <c r="AP450" s="49"/>
      <c r="AQ450" s="49"/>
      <c r="AR450" s="49"/>
      <c r="AS450" s="49"/>
      <c r="AT450" s="49"/>
      <c r="AU450" s="49"/>
      <c r="AV450" s="49"/>
      <c r="AW450" s="49"/>
      <c r="AX450" s="49"/>
      <c r="AY450" s="49"/>
      <c r="AZ450" s="49"/>
      <c r="BA450" s="49"/>
      <c r="BB450" s="49"/>
      <c r="BC450" s="49"/>
      <c r="BD450" s="49"/>
      <c r="BE450" s="49"/>
      <c r="BF450" s="49"/>
      <c r="BG450" s="49"/>
      <c r="BH450" s="49"/>
      <c r="BI450" s="49"/>
      <c r="BJ450" s="49"/>
      <c r="BK450" s="49"/>
      <c r="BL450" s="49"/>
      <c r="BM450" s="49"/>
      <c r="BN450" s="49"/>
      <c r="BO450" s="49"/>
      <c r="BP450" s="49"/>
      <c r="BQ450" s="49"/>
      <c r="BR450" s="49"/>
      <c r="BS450" s="49"/>
      <c r="BT450" s="49"/>
      <c r="BU450" s="49"/>
      <c r="BV450" s="49"/>
      <c r="BW450" s="49"/>
      <c r="BX450" s="49"/>
      <c r="BY450" s="49"/>
      <c r="BZ450" s="49"/>
      <c r="CA450" s="49"/>
      <c r="CB450" s="49"/>
      <c r="CC450" s="49"/>
      <c r="CD450" s="49"/>
      <c r="CE450" s="49"/>
      <c r="CF450" s="49"/>
      <c r="CG450" s="49"/>
      <c r="CH450" s="49"/>
      <c r="CI450" s="49"/>
      <c r="CJ450" s="49"/>
      <c r="CK450" s="49"/>
      <c r="CL450" s="49"/>
      <c r="CM450" s="49"/>
      <c r="CN450" s="49"/>
      <c r="CO450" s="49"/>
      <c r="CP450" s="49"/>
      <c r="CQ450" s="49"/>
      <c r="CR450" s="49"/>
      <c r="CS450" s="49"/>
      <c r="CT450" s="49"/>
      <c r="CU450" s="49"/>
      <c r="CV450" s="49"/>
      <c r="CW450" s="49"/>
      <c r="CX450" s="49"/>
      <c r="CY450" s="49"/>
      <c r="CZ450" s="49"/>
      <c r="DA450" s="49"/>
      <c r="DB450" s="49"/>
      <c r="DC450" s="49"/>
      <c r="DD450" s="49"/>
      <c r="DE450" s="49"/>
      <c r="DF450" s="49"/>
      <c r="DG450" s="49"/>
      <c r="DH450" s="49"/>
      <c r="DI450" s="49"/>
      <c r="DJ450" s="49"/>
      <c r="DK450" s="49"/>
      <c r="DL450" s="49"/>
      <c r="DM450" s="49"/>
      <c r="DN450" s="49"/>
      <c r="DO450" s="49"/>
      <c r="DP450" s="49"/>
      <c r="DQ450"/>
      <c r="DR450"/>
      <c r="DS450"/>
      <c r="DT450"/>
      <c r="DU450"/>
      <c r="DV450"/>
      <c r="DW450"/>
      <c r="DX450"/>
      <c r="DY450"/>
      <c r="DZ450"/>
      <c r="EA450"/>
      <c r="EB450"/>
      <c r="EC450"/>
      <c r="ED450"/>
      <c r="EE450"/>
      <c r="EF450"/>
      <c r="EG450"/>
      <c r="EH450"/>
      <c r="EI450"/>
      <c r="EJ450"/>
      <c r="EK450"/>
      <c r="EL450"/>
      <c r="EM450"/>
      <c r="EN450"/>
      <c r="EO450"/>
      <c r="EP450"/>
      <c r="EQ450"/>
      <c r="ER450"/>
      <c r="ES450"/>
      <c r="ET450"/>
      <c r="EU450"/>
      <c r="EV450"/>
      <c r="EW450"/>
      <c r="EX450"/>
      <c r="EY450"/>
      <c r="EZ450"/>
      <c r="FA450"/>
      <c r="FB450"/>
      <c r="FC450"/>
      <c r="FD450"/>
      <c r="FE450"/>
      <c r="FF450"/>
      <c r="FG450"/>
      <c r="FH450"/>
      <c r="FI450"/>
      <c r="FJ450"/>
      <c r="FK450"/>
      <c r="FL450"/>
      <c r="FM450"/>
      <c r="FN450"/>
      <c r="FO450"/>
      <c r="FP450"/>
      <c r="FQ450"/>
      <c r="FR450"/>
      <c r="FS450"/>
      <c r="FT450"/>
      <c r="FU450"/>
      <c r="FV450"/>
      <c r="FW450"/>
      <c r="FX450"/>
      <c r="FY450"/>
      <c r="FZ450"/>
      <c r="GA450"/>
      <c r="GB450"/>
      <c r="GC450"/>
      <c r="GD450"/>
      <c r="GE450"/>
      <c r="GF450"/>
      <c r="GG450"/>
      <c r="GH450"/>
      <c r="GI450"/>
      <c r="GJ450"/>
      <c r="GK450"/>
      <c r="GL450"/>
      <c r="GM450"/>
      <c r="GN450"/>
      <c r="GO450"/>
      <c r="GP450"/>
      <c r="GQ450"/>
      <c r="GR450"/>
      <c r="GS450"/>
      <c r="GT450"/>
      <c r="GU450"/>
      <c r="GV450"/>
      <c r="GW450"/>
      <c r="GX450"/>
      <c r="GY450"/>
      <c r="GZ450"/>
      <c r="HA450"/>
      <c r="HB450"/>
      <c r="HC450"/>
      <c r="HD450"/>
      <c r="HE450"/>
      <c r="HF450"/>
      <c r="HG450"/>
      <c r="HH450"/>
      <c r="HI450"/>
      <c r="HJ450"/>
      <c r="HK450"/>
      <c r="HL450"/>
      <c r="HM450"/>
      <c r="HN450"/>
      <c r="HO450"/>
      <c r="HP450"/>
      <c r="HQ450"/>
      <c r="HR450"/>
      <c r="HS450"/>
      <c r="HT450"/>
      <c r="HU450"/>
      <c r="HV450"/>
      <c r="HW450"/>
      <c r="HX450"/>
      <c r="HY450"/>
      <c r="HZ450"/>
      <c r="IA450"/>
      <c r="IB450"/>
      <c r="IC450"/>
      <c r="ID450"/>
      <c r="IE450"/>
      <c r="IF450"/>
      <c r="IG450"/>
      <c r="IH450"/>
      <c r="II450"/>
      <c r="IJ450"/>
      <c r="IK450"/>
      <c r="IL450"/>
      <c r="IM450"/>
      <c r="IN450"/>
      <c r="IO450"/>
      <c r="IP450"/>
      <c r="IQ450"/>
      <c r="IR450"/>
      <c r="IS450"/>
      <c r="IT450"/>
      <c r="IU450"/>
      <c r="IV450"/>
      <c r="IW450"/>
      <c r="IX450"/>
      <c r="IY450"/>
      <c r="IZ450"/>
      <c r="JA450"/>
      <c r="JB450"/>
      <c r="JC450"/>
      <c r="JD450"/>
      <c r="JE450"/>
      <c r="JF450"/>
      <c r="JG450"/>
      <c r="JH450"/>
      <c r="JI450"/>
      <c r="JJ450"/>
      <c r="JK450"/>
      <c r="JL450"/>
      <c r="JM450"/>
      <c r="JN450"/>
      <c r="JO450"/>
      <c r="JP450"/>
      <c r="JQ450"/>
      <c r="JR450"/>
      <c r="JS450"/>
      <c r="JT450"/>
      <c r="JU450"/>
      <c r="JV450"/>
      <c r="JW450"/>
      <c r="JX450"/>
      <c r="JY450"/>
      <c r="JZ450"/>
      <c r="KA450"/>
      <c r="KB450"/>
      <c r="KC450"/>
      <c r="KD450"/>
      <c r="KE450"/>
      <c r="KF450"/>
      <c r="KG450"/>
      <c r="KH450"/>
      <c r="KI450"/>
      <c r="KJ450"/>
      <c r="KK450"/>
      <c r="KL450"/>
      <c r="KM450"/>
      <c r="KN450"/>
      <c r="KO450"/>
      <c r="KP450"/>
      <c r="KQ450"/>
      <c r="KR450"/>
      <c r="KS450"/>
      <c r="KT450"/>
      <c r="KU450"/>
      <c r="KV450"/>
      <c r="KW450"/>
      <c r="KX450"/>
      <c r="KY450"/>
      <c r="KZ450"/>
      <c r="LA450"/>
      <c r="LB450"/>
      <c r="LC450"/>
      <c r="LD450"/>
      <c r="LE450"/>
      <c r="LF450"/>
      <c r="LG450"/>
      <c r="LH450"/>
      <c r="LI450"/>
      <c r="LJ450"/>
      <c r="LK450"/>
      <c r="LL450"/>
      <c r="LM450"/>
      <c r="LN450"/>
      <c r="LO450"/>
      <c r="LP450"/>
      <c r="LQ450"/>
      <c r="LR450"/>
      <c r="LS450"/>
      <c r="LT450"/>
      <c r="LU450"/>
      <c r="LV450"/>
      <c r="LW450"/>
      <c r="LX450"/>
      <c r="LY450"/>
      <c r="LZ450"/>
      <c r="MA450"/>
      <c r="MB450"/>
      <c r="MC450"/>
      <c r="MD450"/>
      <c r="ME450"/>
      <c r="MF450"/>
      <c r="MG450"/>
      <c r="MH450"/>
      <c r="MI450"/>
      <c r="MJ450"/>
      <c r="MK450"/>
      <c r="ML450"/>
      <c r="MM450"/>
      <c r="MN450"/>
      <c r="MO450"/>
      <c r="MP450"/>
      <c r="MQ450"/>
      <c r="MR450"/>
      <c r="MS450"/>
      <c r="MT450"/>
      <c r="MU450"/>
      <c r="MV450"/>
      <c r="MW450"/>
      <c r="MX450"/>
      <c r="MY450"/>
      <c r="MZ450"/>
      <c r="NA450"/>
      <c r="NB450"/>
      <c r="NC450"/>
      <c r="ND450"/>
      <c r="NE450"/>
      <c r="NF450"/>
      <c r="NG450"/>
      <c r="NH450"/>
      <c r="NI450"/>
      <c r="NJ450"/>
      <c r="NK450"/>
      <c r="NL450"/>
      <c r="NM450"/>
      <c r="NN450"/>
      <c r="NO450"/>
      <c r="NP450"/>
      <c r="NQ450"/>
      <c r="NR450"/>
      <c r="NS450"/>
      <c r="NT450"/>
      <c r="NU450"/>
      <c r="NV450"/>
      <c r="NW450"/>
      <c r="NX450"/>
      <c r="NY450"/>
      <c r="NZ450"/>
      <c r="OA450"/>
      <c r="OB450"/>
      <c r="OC450"/>
      <c r="OD450"/>
      <c r="OE450"/>
      <c r="OF450"/>
      <c r="OG450"/>
      <c r="OH450"/>
      <c r="OI450"/>
      <c r="OJ450"/>
      <c r="OK450"/>
      <c r="OL450"/>
      <c r="OM450"/>
      <c r="ON450"/>
      <c r="OO450"/>
      <c r="OP450"/>
      <c r="OQ450"/>
      <c r="OR450"/>
      <c r="OS450"/>
      <c r="OT450"/>
      <c r="OU450"/>
      <c r="OV450"/>
      <c r="OW450"/>
      <c r="OX450"/>
      <c r="OY450"/>
      <c r="OZ450"/>
      <c r="PA450"/>
      <c r="PB450"/>
      <c r="PC450"/>
      <c r="PD450"/>
      <c r="PE450"/>
      <c r="PF450"/>
      <c r="PG450"/>
      <c r="PH450"/>
      <c r="PI450"/>
      <c r="PJ450"/>
      <c r="PK450"/>
      <c r="PL450"/>
      <c r="PM450"/>
      <c r="PN450"/>
      <c r="PO450"/>
      <c r="PP450"/>
      <c r="PQ450"/>
      <c r="PR450"/>
      <c r="PS450"/>
      <c r="PT450"/>
      <c r="PU450"/>
      <c r="PV450"/>
      <c r="PW450"/>
      <c r="PX450"/>
      <c r="PY450"/>
      <c r="PZ450"/>
      <c r="QA450"/>
      <c r="QB450"/>
      <c r="QC450"/>
      <c r="QD450"/>
      <c r="QE450"/>
      <c r="QF450"/>
      <c r="QG450"/>
      <c r="QH450"/>
      <c r="QI450"/>
      <c r="QJ450"/>
      <c r="QK450"/>
      <c r="QL450"/>
      <c r="QM450"/>
      <c r="QN450"/>
      <c r="QO450"/>
      <c r="QP450"/>
      <c r="QQ450"/>
      <c r="QR450"/>
      <c r="QS450"/>
      <c r="QT450"/>
      <c r="QU450"/>
      <c r="QV450"/>
      <c r="QW450"/>
      <c r="QX450"/>
      <c r="QY450"/>
      <c r="QZ450"/>
      <c r="RA450"/>
      <c r="RB450"/>
      <c r="RC450"/>
      <c r="RD450"/>
      <c r="RE450"/>
      <c r="RF450"/>
      <c r="RG450"/>
      <c r="RH450"/>
      <c r="RI450"/>
      <c r="RJ450"/>
      <c r="RK450"/>
      <c r="RL450"/>
      <c r="RM450"/>
      <c r="RN450"/>
      <c r="RO450"/>
      <c r="RP450"/>
      <c r="RQ450"/>
      <c r="RR450"/>
      <c r="RS450"/>
      <c r="RT450"/>
      <c r="RU450"/>
      <c r="RV450"/>
      <c r="RW450"/>
      <c r="RX450"/>
      <c r="RY450"/>
      <c r="RZ450"/>
      <c r="SA450"/>
      <c r="SB450"/>
      <c r="SC450"/>
      <c r="SD450"/>
      <c r="SE450"/>
      <c r="SF450"/>
      <c r="SG450"/>
      <c r="SH450"/>
      <c r="SI450"/>
      <c r="SJ450"/>
      <c r="SK450"/>
      <c r="SL450"/>
      <c r="SM450"/>
      <c r="SN450"/>
      <c r="SO450"/>
      <c r="SP450"/>
      <c r="SQ450"/>
      <c r="SR450"/>
      <c r="SS450"/>
      <c r="ST450"/>
      <c r="SU450"/>
      <c r="SV450"/>
      <c r="SW450"/>
      <c r="SX450"/>
      <c r="SY450"/>
      <c r="SZ450"/>
      <c r="TA450"/>
      <c r="TB450"/>
      <c r="TC450"/>
      <c r="TD450"/>
      <c r="TE450"/>
      <c r="TF450"/>
      <c r="TG450"/>
      <c r="TH450"/>
      <c r="TI450"/>
      <c r="TJ450"/>
      <c r="TK450"/>
      <c r="TL450"/>
      <c r="TM450"/>
      <c r="TN450"/>
      <c r="TO450"/>
      <c r="TP450"/>
      <c r="TQ450"/>
      <c r="TR450"/>
      <c r="TS450"/>
      <c r="TT450"/>
      <c r="TU450"/>
      <c r="TV450"/>
      <c r="TW450"/>
      <c r="TX450"/>
      <c r="TY450"/>
      <c r="TZ450"/>
      <c r="UA450"/>
      <c r="UB450"/>
      <c r="UC450"/>
      <c r="UD450"/>
      <c r="UE450"/>
      <c r="UF450"/>
      <c r="UG450"/>
      <c r="UH450"/>
      <c r="UI450"/>
      <c r="UJ450"/>
      <c r="UK450"/>
      <c r="UL450"/>
      <c r="UM450"/>
      <c r="UN450"/>
      <c r="UO450"/>
      <c r="UP450"/>
      <c r="UQ450"/>
      <c r="UR450"/>
      <c r="US450"/>
      <c r="UT450"/>
      <c r="UU450"/>
      <c r="UV450"/>
      <c r="UW450"/>
      <c r="UX450"/>
      <c r="UY450"/>
      <c r="UZ450"/>
      <c r="VA450"/>
      <c r="VB450"/>
      <c r="VC450"/>
      <c r="VD450"/>
      <c r="VE450"/>
      <c r="VF450"/>
      <c r="VG450"/>
      <c r="VH450"/>
      <c r="VI450"/>
      <c r="VJ450"/>
      <c r="VK450"/>
      <c r="VL450"/>
      <c r="VM450"/>
      <c r="VN450"/>
      <c r="VO450"/>
      <c r="VP450"/>
      <c r="VQ450"/>
      <c r="VR450"/>
      <c r="VS450"/>
      <c r="VT450"/>
      <c r="VU450"/>
      <c r="VV450"/>
      <c r="VW450"/>
      <c r="VX450"/>
      <c r="VY450"/>
      <c r="VZ450"/>
      <c r="WA450"/>
      <c r="WB450"/>
      <c r="WC450"/>
      <c r="WD450"/>
      <c r="WE450"/>
      <c r="WF450"/>
      <c r="WG450"/>
      <c r="WH450"/>
      <c r="WI450"/>
      <c r="WJ450"/>
      <c r="WK450"/>
      <c r="WL450"/>
      <c r="WM450"/>
      <c r="WN450"/>
      <c r="WO450"/>
      <c r="WP450"/>
      <c r="WQ450"/>
      <c r="WR450"/>
      <c r="WS450"/>
      <c r="WT450"/>
      <c r="WU450"/>
      <c r="WV450"/>
      <c r="WW450"/>
      <c r="WX450"/>
      <c r="WY450"/>
      <c r="WZ450"/>
      <c r="XA450"/>
      <c r="XB450"/>
      <c r="XC450"/>
      <c r="XD450"/>
      <c r="XE450"/>
      <c r="XF450"/>
      <c r="XG450"/>
      <c r="XH450"/>
      <c r="XI450"/>
      <c r="XJ450"/>
      <c r="XK450"/>
      <c r="XL450"/>
      <c r="XM450"/>
      <c r="XN450"/>
      <c r="XO450"/>
      <c r="XP450"/>
      <c r="XQ450"/>
      <c r="XR450"/>
      <c r="XS450"/>
      <c r="XT450"/>
      <c r="XU450"/>
      <c r="XV450"/>
      <c r="XW450"/>
      <c r="XX450"/>
      <c r="XY450"/>
      <c r="XZ450"/>
      <c r="YA450"/>
      <c r="YB450"/>
      <c r="YC450"/>
      <c r="YD450"/>
      <c r="YE450"/>
      <c r="YF450"/>
      <c r="YG450"/>
      <c r="YH450"/>
      <c r="YI450"/>
      <c r="YJ450"/>
      <c r="YK450"/>
      <c r="YL450"/>
      <c r="YM450"/>
      <c r="YN450"/>
      <c r="YO450"/>
      <c r="YP450"/>
      <c r="YQ450"/>
      <c r="YR450"/>
      <c r="YS450"/>
      <c r="YT450"/>
      <c r="YU450"/>
      <c r="YV450"/>
      <c r="YW450"/>
      <c r="YX450"/>
      <c r="YY450"/>
      <c r="YZ450"/>
      <c r="ZA450"/>
      <c r="ZB450"/>
      <c r="ZC450"/>
      <c r="ZD450"/>
      <c r="ZE450"/>
      <c r="ZF450"/>
      <c r="ZG450"/>
      <c r="ZH450"/>
      <c r="ZI450"/>
      <c r="ZJ450"/>
      <c r="ZK450"/>
      <c r="ZL450"/>
      <c r="ZM450"/>
      <c r="ZN450"/>
      <c r="ZO450"/>
      <c r="ZP450"/>
      <c r="ZQ450"/>
      <c r="ZR450"/>
      <c r="ZS450"/>
      <c r="ZT450"/>
      <c r="ZU450"/>
      <c r="ZV450"/>
      <c r="ZW450"/>
      <c r="ZX450"/>
      <c r="ZY450"/>
      <c r="ZZ450" s="52"/>
      <c r="AAA450" s="192"/>
      <c r="AAD450" s="90"/>
      <c r="AAE450" s="519">
        <f t="shared" ref="AAE450:AAE465" si="373">IF(AND(S.Notice.Involved="Y",S.Notice.AD.Involved="Y"),1,0)</f>
        <v>1</v>
      </c>
      <c r="AAF450" s="90"/>
      <c r="AAG450" s="73">
        <f>IF(AAE450=0,,IF(S.Notice.AD.Involved="N",,S.Notice.BANNER.Begin))</f>
        <v>41549</v>
      </c>
      <c r="AAH450" s="73">
        <f>IF(AAE450=0,,IF(S.Notice.AD.Involved="N",,WORKDAY(MIN(S.Notice.OpenComment,S.Notice.SubmitToSOS),-2,S.DDL_DEQClosed)))</f>
        <v>41619</v>
      </c>
      <c r="AAI450" s="72"/>
      <c r="AAJ450" s="72"/>
      <c r="AAK450" s="80" t="str">
        <f>"* determines if newspaper advertisements are required; resource "&amp;S.Staff.DivisionRulesCoordinator</f>
        <v>* determines if newspaper advertisements are required; resource AndreaDRC</v>
      </c>
      <c r="AAL450" s="90"/>
    </row>
    <row r="451" spans="1:715" ht="15" customHeight="1" outlineLevel="1">
      <c r="A451" s="171"/>
      <c r="B451" s="630" t="s">
        <v>354</v>
      </c>
      <c r="D451" s="380"/>
      <c r="E451" s="342">
        <f t="shared" ref="E451" si="374">NETWORKDAYS(G451,H451,S.DDL_DEQClosed)</f>
        <v>49</v>
      </c>
      <c r="F451" s="457">
        <f t="shared" ref="F451" ca="1" si="375">IF(YEAR(H451)&gt;2000,NETWORKDAYS(TODAY(),H451,S.DDL_DEQClosed),0)</f>
        <v>33</v>
      </c>
      <c r="G451" s="343">
        <f t="shared" ref="G451" si="376">AAG451</f>
        <v>41549</v>
      </c>
      <c r="H451" s="343">
        <f t="shared" ref="H451:H466" si="377">AAH451</f>
        <v>41619</v>
      </c>
      <c r="I451" s="244"/>
      <c r="J451" s="194"/>
      <c r="K451" s="49"/>
      <c r="L451" s="49"/>
      <c r="M451" s="49"/>
      <c r="N451" s="49"/>
      <c r="O451" s="49"/>
      <c r="P451" s="49"/>
      <c r="Q451" s="49"/>
      <c r="R451" s="49"/>
      <c r="S451" s="49"/>
      <c r="T451" s="49"/>
      <c r="U451" s="49"/>
      <c r="V451" s="49"/>
      <c r="W451" s="49"/>
      <c r="X451" s="49"/>
      <c r="Y451" s="49"/>
      <c r="Z451" s="49"/>
      <c r="AA451" s="49"/>
      <c r="AB451" s="49"/>
      <c r="AC451" s="49"/>
      <c r="AD451" s="49"/>
      <c r="AE451" s="49"/>
      <c r="AF451" s="49"/>
      <c r="AG451" s="49"/>
      <c r="AH451" s="49"/>
      <c r="AI451" s="49"/>
      <c r="AJ451" s="49"/>
      <c r="AK451" s="49"/>
      <c r="AL451" s="49"/>
      <c r="AM451" s="49"/>
      <c r="AN451" s="49"/>
      <c r="AO451" s="49"/>
      <c r="AP451" s="49"/>
      <c r="AQ451" s="49"/>
      <c r="AR451" s="49"/>
      <c r="AS451" s="49"/>
      <c r="AT451" s="49"/>
      <c r="AU451" s="49"/>
      <c r="AV451" s="49"/>
      <c r="AW451" s="49"/>
      <c r="AX451" s="49"/>
      <c r="AY451" s="49"/>
      <c r="AZ451" s="49"/>
      <c r="BA451" s="49"/>
      <c r="BB451" s="49"/>
      <c r="BC451" s="49"/>
      <c r="BD451" s="49"/>
      <c r="BE451" s="49"/>
      <c r="BF451" s="49"/>
      <c r="BG451" s="49"/>
      <c r="BH451" s="49"/>
      <c r="BI451" s="49"/>
      <c r="BJ451" s="49"/>
      <c r="BK451" s="49"/>
      <c r="BL451" s="49"/>
      <c r="BM451" s="49"/>
      <c r="BN451" s="49"/>
      <c r="BO451" s="49"/>
      <c r="BP451" s="49"/>
      <c r="BQ451" s="49"/>
      <c r="BR451" s="49"/>
      <c r="BS451" s="49"/>
      <c r="BT451" s="49"/>
      <c r="BU451" s="49"/>
      <c r="BV451" s="49"/>
      <c r="BW451" s="49"/>
      <c r="BX451" s="49"/>
      <c r="BY451" s="49"/>
      <c r="BZ451" s="49"/>
      <c r="CA451" s="49"/>
      <c r="CB451" s="49"/>
      <c r="CC451" s="49"/>
      <c r="CD451" s="49"/>
      <c r="CE451" s="49"/>
      <c r="CF451" s="49"/>
      <c r="CG451" s="49"/>
      <c r="CH451" s="49"/>
      <c r="CI451" s="49"/>
      <c r="CJ451" s="49"/>
      <c r="CK451" s="49"/>
      <c r="CL451" s="49"/>
      <c r="CM451" s="49"/>
      <c r="CN451" s="49"/>
      <c r="CO451" s="49"/>
      <c r="CP451" s="49"/>
      <c r="CQ451" s="49"/>
      <c r="CR451" s="49"/>
      <c r="CS451" s="49"/>
      <c r="CT451" s="49"/>
      <c r="CU451" s="49"/>
      <c r="CV451" s="49"/>
      <c r="CW451" s="49"/>
      <c r="CX451" s="49"/>
      <c r="CY451" s="49"/>
      <c r="CZ451" s="49"/>
      <c r="DA451" s="49"/>
      <c r="DB451" s="49"/>
      <c r="DC451" s="49"/>
      <c r="DD451" s="49"/>
      <c r="DE451" s="49"/>
      <c r="DF451" s="49"/>
      <c r="DG451" s="49"/>
      <c r="DH451" s="49"/>
      <c r="DI451" s="49"/>
      <c r="DJ451" s="49"/>
      <c r="DK451" s="49"/>
      <c r="DL451" s="49"/>
      <c r="DM451" s="49"/>
      <c r="DN451" s="49"/>
      <c r="DO451" s="49"/>
      <c r="DP451" s="49"/>
      <c r="AAA451" s="192"/>
      <c r="AAD451" s="90"/>
      <c r="AAE451" s="519">
        <f t="shared" si="373"/>
        <v>1</v>
      </c>
      <c r="AAF451" s="90"/>
      <c r="AAG451" s="73">
        <f>IF(AAE451=0,,IF(S.Notice.AD.Involved="N",,S.Notice.BANNER.Begin))</f>
        <v>41549</v>
      </c>
      <c r="AAH451" s="73">
        <f t="shared" ref="AAH451:AAH462" si="378">IF(AAE451=0,,IF(S.Notice.AD.Involved="N",,WORKDAY(S.Notice.OpenComment,-2,S.DDL_DEQClosed)))</f>
        <v>41619</v>
      </c>
      <c r="AAI451" s="72"/>
      <c r="AAJ451" s="72"/>
      <c r="AAK451" s="56"/>
      <c r="AAL451" s="90"/>
      <c r="AAM451"/>
    </row>
    <row r="452" spans="1:715" s="23" customFormat="1" ht="15" customHeight="1" outlineLevel="1">
      <c r="A452" s="171"/>
      <c r="B452" s="674" t="s">
        <v>539</v>
      </c>
      <c r="D452" s="852" t="s">
        <v>352</v>
      </c>
      <c r="E452" s="852"/>
      <c r="F452" s="852"/>
      <c r="G452" s="853"/>
      <c r="H452" s="343">
        <f t="shared" si="377"/>
        <v>41619</v>
      </c>
      <c r="I452" s="244"/>
      <c r="J452" s="194"/>
      <c r="K452" s="49"/>
      <c r="L452" s="49"/>
      <c r="M452" s="49"/>
      <c r="N452" s="49"/>
      <c r="O452" s="49"/>
      <c r="P452" s="49"/>
      <c r="Q452" s="49"/>
      <c r="R452" s="49"/>
      <c r="S452" s="49"/>
      <c r="T452" s="49"/>
      <c r="U452" s="49"/>
      <c r="V452" s="49"/>
      <c r="W452" s="49"/>
      <c r="X452" s="49"/>
      <c r="Y452" s="49"/>
      <c r="Z452" s="49"/>
      <c r="AA452" s="49"/>
      <c r="AB452" s="49"/>
      <c r="AC452" s="49"/>
      <c r="AD452" s="49"/>
      <c r="AE452" s="49"/>
      <c r="AF452" s="49"/>
      <c r="AG452" s="49"/>
      <c r="AH452" s="49"/>
      <c r="AI452" s="49"/>
      <c r="AJ452" s="49"/>
      <c r="AK452" s="49"/>
      <c r="AL452" s="49"/>
      <c r="AM452" s="49"/>
      <c r="AN452" s="49"/>
      <c r="AO452" s="49"/>
      <c r="AP452" s="49"/>
      <c r="AQ452" s="49"/>
      <c r="AR452" s="49"/>
      <c r="AS452" s="49"/>
      <c r="AT452" s="49"/>
      <c r="AU452" s="49"/>
      <c r="AV452" s="49"/>
      <c r="AW452" s="49"/>
      <c r="AX452" s="49"/>
      <c r="AY452" s="49"/>
      <c r="AZ452" s="49"/>
      <c r="BA452" s="49"/>
      <c r="BB452" s="49"/>
      <c r="BC452" s="49"/>
      <c r="BD452" s="49"/>
      <c r="BE452" s="49"/>
      <c r="BF452" s="49"/>
      <c r="BG452" s="49"/>
      <c r="BH452" s="49"/>
      <c r="BI452" s="49"/>
      <c r="BJ452" s="49"/>
      <c r="BK452" s="49"/>
      <c r="BL452" s="49"/>
      <c r="BM452" s="49"/>
      <c r="BN452" s="49"/>
      <c r="BO452" s="49"/>
      <c r="BP452" s="49"/>
      <c r="BQ452" s="49"/>
      <c r="BR452" s="49"/>
      <c r="BS452" s="49"/>
      <c r="BT452" s="49"/>
      <c r="BU452" s="49"/>
      <c r="BV452" s="49"/>
      <c r="BW452" s="49"/>
      <c r="BX452" s="49"/>
      <c r="BY452" s="49"/>
      <c r="BZ452" s="49"/>
      <c r="CA452" s="49"/>
      <c r="CB452" s="49"/>
      <c r="CC452" s="49"/>
      <c r="CD452" s="49"/>
      <c r="CE452" s="49"/>
      <c r="CF452" s="49"/>
      <c r="CG452" s="49"/>
      <c r="CH452" s="49"/>
      <c r="CI452" s="49"/>
      <c r="CJ452" s="49"/>
      <c r="CK452" s="49"/>
      <c r="CL452" s="49"/>
      <c r="CM452" s="49"/>
      <c r="CN452" s="49"/>
      <c r="CO452" s="49"/>
      <c r="CP452" s="49"/>
      <c r="CQ452" s="49"/>
      <c r="CR452" s="49"/>
      <c r="CS452" s="49"/>
      <c r="CT452" s="49"/>
      <c r="CU452" s="49"/>
      <c r="CV452" s="49"/>
      <c r="CW452" s="49"/>
      <c r="CX452" s="49"/>
      <c r="CY452" s="49"/>
      <c r="CZ452" s="49"/>
      <c r="DA452" s="49"/>
      <c r="DB452" s="49"/>
      <c r="DC452" s="49"/>
      <c r="DD452" s="49"/>
      <c r="DE452" s="49"/>
      <c r="DF452" s="49"/>
      <c r="DG452" s="49"/>
      <c r="DH452" s="49"/>
      <c r="DI452" s="49"/>
      <c r="DJ452" s="49"/>
      <c r="DK452" s="49"/>
      <c r="DL452" s="49"/>
      <c r="DM452" s="49"/>
      <c r="DN452" s="49"/>
      <c r="DO452" s="49"/>
      <c r="DP452" s="49"/>
      <c r="DQ452"/>
      <c r="DR452"/>
      <c r="DS452"/>
      <c r="DT452"/>
      <c r="DU452"/>
      <c r="DV452"/>
      <c r="DW452"/>
      <c r="DX452"/>
      <c r="DY452"/>
      <c r="DZ452"/>
      <c r="EA452"/>
      <c r="EB452"/>
      <c r="EC452"/>
      <c r="ED452"/>
      <c r="EE452"/>
      <c r="EF452"/>
      <c r="EG452"/>
      <c r="EH452"/>
      <c r="EI452"/>
      <c r="EJ452"/>
      <c r="EK452"/>
      <c r="EL452"/>
      <c r="EM452"/>
      <c r="EN452"/>
      <c r="EO452"/>
      <c r="EP452"/>
      <c r="EQ452"/>
      <c r="ER452"/>
      <c r="ES452"/>
      <c r="ET452"/>
      <c r="EU452"/>
      <c r="EV452"/>
      <c r="EW452"/>
      <c r="EX452"/>
      <c r="EY452"/>
      <c r="EZ452"/>
      <c r="FA452"/>
      <c r="FB452"/>
      <c r="FC452"/>
      <c r="FD452"/>
      <c r="FE452"/>
      <c r="FF452"/>
      <c r="FG452"/>
      <c r="FH452"/>
      <c r="FI452"/>
      <c r="FJ452"/>
      <c r="FK452"/>
      <c r="FL452"/>
      <c r="FM452"/>
      <c r="FN452"/>
      <c r="FO452"/>
      <c r="FP452"/>
      <c r="FQ452"/>
      <c r="FR452"/>
      <c r="FS452"/>
      <c r="FT452"/>
      <c r="FU452"/>
      <c r="FV452"/>
      <c r="FW452"/>
      <c r="FX452"/>
      <c r="FY452"/>
      <c r="FZ452"/>
      <c r="GA452"/>
      <c r="GB452"/>
      <c r="GC452"/>
      <c r="GD452"/>
      <c r="GE452"/>
      <c r="GF452"/>
      <c r="GG452"/>
      <c r="GH452"/>
      <c r="GI452"/>
      <c r="GJ452"/>
      <c r="GK452"/>
      <c r="GL452"/>
      <c r="GM452"/>
      <c r="GN452"/>
      <c r="GO452"/>
      <c r="GP452"/>
      <c r="GQ452"/>
      <c r="GR452"/>
      <c r="GS452"/>
      <c r="GT452"/>
      <c r="GU452"/>
      <c r="GV452"/>
      <c r="GW452"/>
      <c r="GX452"/>
      <c r="GY452"/>
      <c r="GZ452"/>
      <c r="HA452"/>
      <c r="HB452"/>
      <c r="HC452"/>
      <c r="HD452"/>
      <c r="HE452"/>
      <c r="HF452"/>
      <c r="HG452"/>
      <c r="HH452"/>
      <c r="HI452"/>
      <c r="HJ452"/>
      <c r="HK452"/>
      <c r="HL452"/>
      <c r="HM452"/>
      <c r="HN452"/>
      <c r="HO452"/>
      <c r="HP452"/>
      <c r="HQ452"/>
      <c r="HR452"/>
      <c r="HS452"/>
      <c r="HT452"/>
      <c r="HU452"/>
      <c r="HV452"/>
      <c r="HW452"/>
      <c r="HX452"/>
      <c r="HY452"/>
      <c r="HZ452"/>
      <c r="IA452"/>
      <c r="IB452"/>
      <c r="IC452"/>
      <c r="ID452"/>
      <c r="IE452"/>
      <c r="IF452"/>
      <c r="IG452"/>
      <c r="IH452"/>
      <c r="II452"/>
      <c r="IJ452"/>
      <c r="IK452"/>
      <c r="IL452"/>
      <c r="IM452"/>
      <c r="IN452"/>
      <c r="IO452"/>
      <c r="IP452"/>
      <c r="IQ452"/>
      <c r="IR452"/>
      <c r="IS452"/>
      <c r="IT452"/>
      <c r="IU452"/>
      <c r="IV452"/>
      <c r="IW452"/>
      <c r="IX452"/>
      <c r="IY452"/>
      <c r="IZ452"/>
      <c r="JA452"/>
      <c r="JB452"/>
      <c r="JC452"/>
      <c r="JD452"/>
      <c r="JE452"/>
      <c r="JF452"/>
      <c r="JG452"/>
      <c r="JH452"/>
      <c r="JI452"/>
      <c r="JJ452"/>
      <c r="JK452"/>
      <c r="JL452"/>
      <c r="JM452"/>
      <c r="JN452"/>
      <c r="JO452"/>
      <c r="JP452"/>
      <c r="JQ452"/>
      <c r="JR452"/>
      <c r="JS452"/>
      <c r="JT452"/>
      <c r="JU452"/>
      <c r="JV452"/>
      <c r="JW452"/>
      <c r="JX452"/>
      <c r="JY452"/>
      <c r="JZ452"/>
      <c r="KA452"/>
      <c r="KB452"/>
      <c r="KC452"/>
      <c r="KD452"/>
      <c r="KE452"/>
      <c r="KF452"/>
      <c r="KG452"/>
      <c r="KH452"/>
      <c r="KI452"/>
      <c r="KJ452"/>
      <c r="KK452"/>
      <c r="KL452"/>
      <c r="KM452"/>
      <c r="KN452"/>
      <c r="KO452"/>
      <c r="KP452"/>
      <c r="KQ452"/>
      <c r="KR452"/>
      <c r="KS452"/>
      <c r="KT452"/>
      <c r="KU452"/>
      <c r="KV452"/>
      <c r="KW452"/>
      <c r="KX452"/>
      <c r="KY452"/>
      <c r="KZ452"/>
      <c r="LA452"/>
      <c r="LB452"/>
      <c r="LC452"/>
      <c r="LD452"/>
      <c r="LE452"/>
      <c r="LF452"/>
      <c r="LG452"/>
      <c r="LH452"/>
      <c r="LI452"/>
      <c r="LJ452"/>
      <c r="LK452"/>
      <c r="LL452"/>
      <c r="LM452"/>
      <c r="LN452"/>
      <c r="LO452"/>
      <c r="LP452"/>
      <c r="LQ452"/>
      <c r="LR452"/>
      <c r="LS452"/>
      <c r="LT452"/>
      <c r="LU452"/>
      <c r="LV452"/>
      <c r="LW452"/>
      <c r="LX452"/>
      <c r="LY452"/>
      <c r="LZ452"/>
      <c r="MA452"/>
      <c r="MB452"/>
      <c r="MC452"/>
      <c r="MD452"/>
      <c r="ME452"/>
      <c r="MF452"/>
      <c r="MG452"/>
      <c r="MH452"/>
      <c r="MI452"/>
      <c r="MJ452"/>
      <c r="MK452"/>
      <c r="ML452"/>
      <c r="MM452"/>
      <c r="MN452"/>
      <c r="MO452"/>
      <c r="MP452"/>
      <c r="MQ452"/>
      <c r="MR452"/>
      <c r="MS452"/>
      <c r="MT452"/>
      <c r="MU452"/>
      <c r="MV452"/>
      <c r="MW452"/>
      <c r="MX452"/>
      <c r="MY452"/>
      <c r="MZ452"/>
      <c r="NA452"/>
      <c r="NB452"/>
      <c r="NC452"/>
      <c r="ND452"/>
      <c r="NE452"/>
      <c r="NF452"/>
      <c r="NG452"/>
      <c r="NH452"/>
      <c r="NI452"/>
      <c r="NJ452"/>
      <c r="NK452"/>
      <c r="NL452"/>
      <c r="NM452"/>
      <c r="NN452"/>
      <c r="NO452"/>
      <c r="NP452"/>
      <c r="NQ452"/>
      <c r="NR452"/>
      <c r="NS452"/>
      <c r="NT452"/>
      <c r="NU452"/>
      <c r="NV452"/>
      <c r="NW452"/>
      <c r="NX452"/>
      <c r="NY452"/>
      <c r="NZ452"/>
      <c r="OA452"/>
      <c r="OB452"/>
      <c r="OC452"/>
      <c r="OD452"/>
      <c r="OE452"/>
      <c r="OF452"/>
      <c r="OG452"/>
      <c r="OH452"/>
      <c r="OI452"/>
      <c r="OJ452"/>
      <c r="OK452"/>
      <c r="OL452"/>
      <c r="OM452"/>
      <c r="ON452"/>
      <c r="OO452"/>
      <c r="OP452"/>
      <c r="OQ452"/>
      <c r="OR452"/>
      <c r="OS452"/>
      <c r="OT452"/>
      <c r="OU452"/>
      <c r="OV452"/>
      <c r="OW452"/>
      <c r="OX452"/>
      <c r="OY452"/>
      <c r="OZ452"/>
      <c r="PA452"/>
      <c r="PB452"/>
      <c r="PC452"/>
      <c r="PD452"/>
      <c r="PE452"/>
      <c r="PF452"/>
      <c r="PG452"/>
      <c r="PH452"/>
      <c r="PI452"/>
      <c r="PJ452"/>
      <c r="PK452"/>
      <c r="PL452"/>
      <c r="PM452"/>
      <c r="PN452"/>
      <c r="PO452"/>
      <c r="PP452"/>
      <c r="PQ452"/>
      <c r="PR452"/>
      <c r="PS452"/>
      <c r="PT452"/>
      <c r="PU452"/>
      <c r="PV452"/>
      <c r="PW452"/>
      <c r="PX452"/>
      <c r="PY452"/>
      <c r="PZ452"/>
      <c r="QA452"/>
      <c r="QB452"/>
      <c r="QC452"/>
      <c r="QD452"/>
      <c r="QE452"/>
      <c r="QF452"/>
      <c r="QG452"/>
      <c r="QH452"/>
      <c r="QI452"/>
      <c r="QJ452"/>
      <c r="QK452"/>
      <c r="QL452"/>
      <c r="QM452"/>
      <c r="QN452"/>
      <c r="QO452"/>
      <c r="QP452"/>
      <c r="QQ452"/>
      <c r="QR452"/>
      <c r="QS452"/>
      <c r="QT452"/>
      <c r="QU452"/>
      <c r="QV452"/>
      <c r="QW452"/>
      <c r="QX452"/>
      <c r="QY452"/>
      <c r="QZ452"/>
      <c r="RA452"/>
      <c r="RB452"/>
      <c r="RC452"/>
      <c r="RD452"/>
      <c r="RE452"/>
      <c r="RF452"/>
      <c r="RG452"/>
      <c r="RH452"/>
      <c r="RI452"/>
      <c r="RJ452"/>
      <c r="RK452"/>
      <c r="RL452"/>
      <c r="RM452"/>
      <c r="RN452"/>
      <c r="RO452"/>
      <c r="RP452"/>
      <c r="RQ452"/>
      <c r="RR452"/>
      <c r="RS452"/>
      <c r="RT452"/>
      <c r="RU452"/>
      <c r="RV452"/>
      <c r="RW452"/>
      <c r="RX452"/>
      <c r="RY452"/>
      <c r="RZ452"/>
      <c r="SA452"/>
      <c r="SB452"/>
      <c r="SC452"/>
      <c r="SD452"/>
      <c r="SE452"/>
      <c r="SF452"/>
      <c r="SG452"/>
      <c r="SH452"/>
      <c r="SI452"/>
      <c r="SJ452"/>
      <c r="SK452"/>
      <c r="SL452"/>
      <c r="SM452"/>
      <c r="SN452"/>
      <c r="SO452"/>
      <c r="SP452"/>
      <c r="SQ452"/>
      <c r="SR452"/>
      <c r="SS452"/>
      <c r="ST452"/>
      <c r="SU452"/>
      <c r="SV452"/>
      <c r="SW452"/>
      <c r="SX452"/>
      <c r="SY452"/>
      <c r="SZ452"/>
      <c r="TA452"/>
      <c r="TB452"/>
      <c r="TC452"/>
      <c r="TD452"/>
      <c r="TE452"/>
      <c r="TF452"/>
      <c r="TG452"/>
      <c r="TH452"/>
      <c r="TI452"/>
      <c r="TJ452"/>
      <c r="TK452"/>
      <c r="TL452"/>
      <c r="TM452"/>
      <c r="TN452"/>
      <c r="TO452"/>
      <c r="TP452"/>
      <c r="TQ452"/>
      <c r="TR452"/>
      <c r="TS452"/>
      <c r="TT452"/>
      <c r="TU452"/>
      <c r="TV452"/>
      <c r="TW452"/>
      <c r="TX452"/>
      <c r="TY452"/>
      <c r="TZ452"/>
      <c r="UA452"/>
      <c r="UB452"/>
      <c r="UC452"/>
      <c r="UD452"/>
      <c r="UE452"/>
      <c r="UF452"/>
      <c r="UG452"/>
      <c r="UH452"/>
      <c r="UI452"/>
      <c r="UJ452"/>
      <c r="UK452"/>
      <c r="UL452"/>
      <c r="UM452"/>
      <c r="UN452"/>
      <c r="UO452"/>
      <c r="UP452"/>
      <c r="UQ452"/>
      <c r="UR452"/>
      <c r="US452"/>
      <c r="UT452"/>
      <c r="UU452"/>
      <c r="UV452"/>
      <c r="UW452"/>
      <c r="UX452"/>
      <c r="UY452"/>
      <c r="UZ452"/>
      <c r="VA452"/>
      <c r="VB452"/>
      <c r="VC452"/>
      <c r="VD452"/>
      <c r="VE452"/>
      <c r="VF452"/>
      <c r="VG452"/>
      <c r="VH452"/>
      <c r="VI452"/>
      <c r="VJ452"/>
      <c r="VK452"/>
      <c r="VL452"/>
      <c r="VM452"/>
      <c r="VN452"/>
      <c r="VO452"/>
      <c r="VP452"/>
      <c r="VQ452"/>
      <c r="VR452"/>
      <c r="VS452"/>
      <c r="VT452"/>
      <c r="VU452"/>
      <c r="VV452"/>
      <c r="VW452"/>
      <c r="VX452"/>
      <c r="VY452"/>
      <c r="VZ452"/>
      <c r="WA452"/>
      <c r="WB452"/>
      <c r="WC452"/>
      <c r="WD452"/>
      <c r="WE452"/>
      <c r="WF452"/>
      <c r="WG452"/>
      <c r="WH452"/>
      <c r="WI452"/>
      <c r="WJ452"/>
      <c r="WK452"/>
      <c r="WL452"/>
      <c r="WM452"/>
      <c r="WN452"/>
      <c r="WO452"/>
      <c r="WP452"/>
      <c r="WQ452"/>
      <c r="WR452"/>
      <c r="WS452"/>
      <c r="WT452"/>
      <c r="WU452"/>
      <c r="WV452"/>
      <c r="WW452"/>
      <c r="WX452"/>
      <c r="WY452"/>
      <c r="WZ452"/>
      <c r="XA452"/>
      <c r="XB452"/>
      <c r="XC452"/>
      <c r="XD452"/>
      <c r="XE452"/>
      <c r="XF452"/>
      <c r="XG452"/>
      <c r="XH452"/>
      <c r="XI452"/>
      <c r="XJ452"/>
      <c r="XK452"/>
      <c r="XL452"/>
      <c r="XM452"/>
      <c r="XN452"/>
      <c r="XO452"/>
      <c r="XP452"/>
      <c r="XQ452"/>
      <c r="XR452"/>
      <c r="XS452"/>
      <c r="XT452"/>
      <c r="XU452"/>
      <c r="XV452"/>
      <c r="XW452"/>
      <c r="XX452"/>
      <c r="XY452"/>
      <c r="XZ452"/>
      <c r="YA452"/>
      <c r="YB452"/>
      <c r="YC452"/>
      <c r="YD452"/>
      <c r="YE452"/>
      <c r="YF452"/>
      <c r="YG452"/>
      <c r="YH452"/>
      <c r="YI452"/>
      <c r="YJ452"/>
      <c r="YK452"/>
      <c r="YL452"/>
      <c r="YM452"/>
      <c r="YN452"/>
      <c r="YO452"/>
      <c r="YP452"/>
      <c r="YQ452"/>
      <c r="YR452"/>
      <c r="YS452"/>
      <c r="YT452"/>
      <c r="YU452"/>
      <c r="YV452"/>
      <c r="YW452"/>
      <c r="YX452"/>
      <c r="YY452"/>
      <c r="YZ452"/>
      <c r="ZA452"/>
      <c r="ZB452"/>
      <c r="ZC452"/>
      <c r="ZD452"/>
      <c r="ZE452"/>
      <c r="ZF452"/>
      <c r="ZG452"/>
      <c r="ZH452"/>
      <c r="ZI452"/>
      <c r="ZJ452"/>
      <c r="ZK452"/>
      <c r="ZL452"/>
      <c r="ZM452"/>
      <c r="ZN452"/>
      <c r="ZO452"/>
      <c r="ZP452"/>
      <c r="ZQ452"/>
      <c r="ZR452"/>
      <c r="ZS452"/>
      <c r="ZT452"/>
      <c r="ZU452"/>
      <c r="ZV452"/>
      <c r="ZW452"/>
      <c r="ZX452"/>
      <c r="ZY452"/>
      <c r="ZZ452" s="52"/>
      <c r="AAA452" s="192"/>
      <c r="AAD452" s="90"/>
      <c r="AAE452" s="519">
        <f t="shared" si="373"/>
        <v>1</v>
      </c>
      <c r="AAF452" s="90"/>
      <c r="AAG452" s="72"/>
      <c r="AAH452" s="73">
        <f t="shared" si="378"/>
        <v>41619</v>
      </c>
      <c r="AAI452" s="72" t="s">
        <v>0</v>
      </c>
      <c r="AAJ452" s="72"/>
      <c r="AAK452" s="56"/>
      <c r="AAL452" s="90"/>
    </row>
    <row r="453" spans="1:715" s="23" customFormat="1" ht="15" customHeight="1" outlineLevel="2">
      <c r="A453" s="171"/>
      <c r="B453" s="674" t="s">
        <v>540</v>
      </c>
      <c r="D453" s="852" t="s">
        <v>352</v>
      </c>
      <c r="E453" s="852"/>
      <c r="F453" s="852"/>
      <c r="G453" s="853"/>
      <c r="H453" s="343">
        <f t="shared" si="377"/>
        <v>41619</v>
      </c>
      <c r="I453" s="244"/>
      <c r="J453" s="194"/>
      <c r="K453" s="49"/>
      <c r="L453" s="49"/>
      <c r="M453" s="49"/>
      <c r="N453" s="49"/>
      <c r="O453" s="49"/>
      <c r="P453" s="49"/>
      <c r="Q453" s="49"/>
      <c r="R453" s="49"/>
      <c r="S453" s="49"/>
      <c r="T453" s="49"/>
      <c r="U453" s="49"/>
      <c r="V453" s="49"/>
      <c r="W453" s="49"/>
      <c r="X453" s="49"/>
      <c r="Y453" s="49"/>
      <c r="Z453" s="49"/>
      <c r="AA453" s="49"/>
      <c r="AB453" s="49"/>
      <c r="AC453" s="49"/>
      <c r="AD453" s="49"/>
      <c r="AE453" s="49"/>
      <c r="AF453" s="49"/>
      <c r="AG453" s="49"/>
      <c r="AH453" s="49"/>
      <c r="AI453" s="49"/>
      <c r="AJ453" s="49"/>
      <c r="AK453" s="49"/>
      <c r="AL453" s="49"/>
      <c r="AM453" s="49"/>
      <c r="AN453" s="49"/>
      <c r="AO453" s="49"/>
      <c r="AP453" s="49"/>
      <c r="AQ453" s="49"/>
      <c r="AR453" s="49"/>
      <c r="AS453" s="49"/>
      <c r="AT453" s="49"/>
      <c r="AU453" s="49"/>
      <c r="AV453" s="49"/>
      <c r="AW453" s="49"/>
      <c r="AX453" s="49"/>
      <c r="AY453" s="49"/>
      <c r="AZ453" s="49"/>
      <c r="BA453" s="49"/>
      <c r="BB453" s="49"/>
      <c r="BC453" s="49"/>
      <c r="BD453" s="49"/>
      <c r="BE453" s="49"/>
      <c r="BF453" s="49"/>
      <c r="BG453" s="49"/>
      <c r="BH453" s="49"/>
      <c r="BI453" s="49"/>
      <c r="BJ453" s="49"/>
      <c r="BK453" s="49"/>
      <c r="BL453" s="49"/>
      <c r="BM453" s="49"/>
      <c r="BN453" s="49"/>
      <c r="BO453" s="49"/>
      <c r="BP453" s="49"/>
      <c r="BQ453" s="49"/>
      <c r="BR453" s="49"/>
      <c r="BS453" s="49"/>
      <c r="BT453" s="49"/>
      <c r="BU453" s="49"/>
      <c r="BV453" s="49"/>
      <c r="BW453" s="49"/>
      <c r="BX453" s="49"/>
      <c r="BY453" s="49"/>
      <c r="BZ453" s="49"/>
      <c r="CA453" s="49"/>
      <c r="CB453" s="49"/>
      <c r="CC453" s="49"/>
      <c r="CD453" s="49"/>
      <c r="CE453" s="49"/>
      <c r="CF453" s="49"/>
      <c r="CG453" s="49"/>
      <c r="CH453" s="49"/>
      <c r="CI453" s="49"/>
      <c r="CJ453" s="49"/>
      <c r="CK453" s="49"/>
      <c r="CL453" s="49"/>
      <c r="CM453" s="49"/>
      <c r="CN453" s="49"/>
      <c r="CO453" s="49"/>
      <c r="CP453" s="49"/>
      <c r="CQ453" s="49"/>
      <c r="CR453" s="49"/>
      <c r="CS453" s="49"/>
      <c r="CT453" s="49"/>
      <c r="CU453" s="49"/>
      <c r="CV453" s="49"/>
      <c r="CW453" s="49"/>
      <c r="CX453" s="49"/>
      <c r="CY453" s="49"/>
      <c r="CZ453" s="49"/>
      <c r="DA453" s="49"/>
      <c r="DB453" s="49"/>
      <c r="DC453" s="49"/>
      <c r="DD453" s="49"/>
      <c r="DE453" s="49"/>
      <c r="DF453" s="49"/>
      <c r="DG453" s="49"/>
      <c r="DH453" s="49"/>
      <c r="DI453" s="49"/>
      <c r="DJ453" s="49"/>
      <c r="DK453" s="49"/>
      <c r="DL453" s="49"/>
      <c r="DM453" s="49"/>
      <c r="DN453" s="49"/>
      <c r="DO453" s="49"/>
      <c r="DP453" s="49"/>
      <c r="DQ453"/>
      <c r="DR453"/>
      <c r="DS453"/>
      <c r="DT453"/>
      <c r="DU453"/>
      <c r="DV453"/>
      <c r="DW453"/>
      <c r="DX453"/>
      <c r="DY453"/>
      <c r="DZ453"/>
      <c r="EA453"/>
      <c r="EB453"/>
      <c r="EC453"/>
      <c r="ED453"/>
      <c r="EE453"/>
      <c r="EF453"/>
      <c r="EG453"/>
      <c r="EH453"/>
      <c r="EI453"/>
      <c r="EJ453"/>
      <c r="EK453"/>
      <c r="EL453"/>
      <c r="EM453"/>
      <c r="EN453"/>
      <c r="EO453"/>
      <c r="EP453"/>
      <c r="EQ453"/>
      <c r="ER453"/>
      <c r="ES453"/>
      <c r="ET453"/>
      <c r="EU453"/>
      <c r="EV453"/>
      <c r="EW453"/>
      <c r="EX453"/>
      <c r="EY453"/>
      <c r="EZ453"/>
      <c r="FA453"/>
      <c r="FB453"/>
      <c r="FC453"/>
      <c r="FD453"/>
      <c r="FE453"/>
      <c r="FF453"/>
      <c r="FG453"/>
      <c r="FH453"/>
      <c r="FI453"/>
      <c r="FJ453"/>
      <c r="FK453"/>
      <c r="FL453"/>
      <c r="FM453"/>
      <c r="FN453"/>
      <c r="FO453"/>
      <c r="FP453"/>
      <c r="FQ453"/>
      <c r="FR453"/>
      <c r="FS453"/>
      <c r="FT453"/>
      <c r="FU453"/>
      <c r="FV453"/>
      <c r="FW453"/>
      <c r="FX453"/>
      <c r="FY453"/>
      <c r="FZ453"/>
      <c r="GA453"/>
      <c r="GB453"/>
      <c r="GC453"/>
      <c r="GD453"/>
      <c r="GE453"/>
      <c r="GF453"/>
      <c r="GG453"/>
      <c r="GH453"/>
      <c r="GI453"/>
      <c r="GJ453"/>
      <c r="GK453"/>
      <c r="GL453"/>
      <c r="GM453"/>
      <c r="GN453"/>
      <c r="GO453"/>
      <c r="GP453"/>
      <c r="GQ453"/>
      <c r="GR453"/>
      <c r="GS453"/>
      <c r="GT453"/>
      <c r="GU453"/>
      <c r="GV453"/>
      <c r="GW453"/>
      <c r="GX453"/>
      <c r="GY453"/>
      <c r="GZ453"/>
      <c r="HA453"/>
      <c r="HB453"/>
      <c r="HC453"/>
      <c r="HD453"/>
      <c r="HE453"/>
      <c r="HF453"/>
      <c r="HG453"/>
      <c r="HH453"/>
      <c r="HI453"/>
      <c r="HJ453"/>
      <c r="HK453"/>
      <c r="HL453"/>
      <c r="HM453"/>
      <c r="HN453"/>
      <c r="HO453"/>
      <c r="HP453"/>
      <c r="HQ453"/>
      <c r="HR453"/>
      <c r="HS453"/>
      <c r="HT453"/>
      <c r="HU453"/>
      <c r="HV453"/>
      <c r="HW453"/>
      <c r="HX453"/>
      <c r="HY453"/>
      <c r="HZ453"/>
      <c r="IA453"/>
      <c r="IB453"/>
      <c r="IC453"/>
      <c r="ID453"/>
      <c r="IE453"/>
      <c r="IF453"/>
      <c r="IG453"/>
      <c r="IH453"/>
      <c r="II453"/>
      <c r="IJ453"/>
      <c r="IK453"/>
      <c r="IL453"/>
      <c r="IM453"/>
      <c r="IN453"/>
      <c r="IO453"/>
      <c r="IP453"/>
      <c r="IQ453"/>
      <c r="IR453"/>
      <c r="IS453"/>
      <c r="IT453"/>
      <c r="IU453"/>
      <c r="IV453"/>
      <c r="IW453"/>
      <c r="IX453"/>
      <c r="IY453"/>
      <c r="IZ453"/>
      <c r="JA453"/>
      <c r="JB453"/>
      <c r="JC453"/>
      <c r="JD453"/>
      <c r="JE453"/>
      <c r="JF453"/>
      <c r="JG453"/>
      <c r="JH453"/>
      <c r="JI453"/>
      <c r="JJ453"/>
      <c r="JK453"/>
      <c r="JL453"/>
      <c r="JM453"/>
      <c r="JN453"/>
      <c r="JO453"/>
      <c r="JP453"/>
      <c r="JQ453"/>
      <c r="JR453"/>
      <c r="JS453"/>
      <c r="JT453"/>
      <c r="JU453"/>
      <c r="JV453"/>
      <c r="JW453"/>
      <c r="JX453"/>
      <c r="JY453"/>
      <c r="JZ453"/>
      <c r="KA453"/>
      <c r="KB453"/>
      <c r="KC453"/>
      <c r="KD453"/>
      <c r="KE453"/>
      <c r="KF453"/>
      <c r="KG453"/>
      <c r="KH453"/>
      <c r="KI453"/>
      <c r="KJ453"/>
      <c r="KK453"/>
      <c r="KL453"/>
      <c r="KM453"/>
      <c r="KN453"/>
      <c r="KO453"/>
      <c r="KP453"/>
      <c r="KQ453"/>
      <c r="KR453"/>
      <c r="KS453"/>
      <c r="KT453"/>
      <c r="KU453"/>
      <c r="KV453"/>
      <c r="KW453"/>
      <c r="KX453"/>
      <c r="KY453"/>
      <c r="KZ453"/>
      <c r="LA453"/>
      <c r="LB453"/>
      <c r="LC453"/>
      <c r="LD453"/>
      <c r="LE453"/>
      <c r="LF453"/>
      <c r="LG453"/>
      <c r="LH453"/>
      <c r="LI453"/>
      <c r="LJ453"/>
      <c r="LK453"/>
      <c r="LL453"/>
      <c r="LM453"/>
      <c r="LN453"/>
      <c r="LO453"/>
      <c r="LP453"/>
      <c r="LQ453"/>
      <c r="LR453"/>
      <c r="LS453"/>
      <c r="LT453"/>
      <c r="LU453"/>
      <c r="LV453"/>
      <c r="LW453"/>
      <c r="LX453"/>
      <c r="LY453"/>
      <c r="LZ453"/>
      <c r="MA453"/>
      <c r="MB453"/>
      <c r="MC453"/>
      <c r="MD453"/>
      <c r="ME453"/>
      <c r="MF453"/>
      <c r="MG453"/>
      <c r="MH453"/>
      <c r="MI453"/>
      <c r="MJ453"/>
      <c r="MK453"/>
      <c r="ML453"/>
      <c r="MM453"/>
      <c r="MN453"/>
      <c r="MO453"/>
      <c r="MP453"/>
      <c r="MQ453"/>
      <c r="MR453"/>
      <c r="MS453"/>
      <c r="MT453"/>
      <c r="MU453"/>
      <c r="MV453"/>
      <c r="MW453"/>
      <c r="MX453"/>
      <c r="MY453"/>
      <c r="MZ453"/>
      <c r="NA453"/>
      <c r="NB453"/>
      <c r="NC453"/>
      <c r="ND453"/>
      <c r="NE453"/>
      <c r="NF453"/>
      <c r="NG453"/>
      <c r="NH453"/>
      <c r="NI453"/>
      <c r="NJ453"/>
      <c r="NK453"/>
      <c r="NL453"/>
      <c r="NM453"/>
      <c r="NN453"/>
      <c r="NO453"/>
      <c r="NP453"/>
      <c r="NQ453"/>
      <c r="NR453"/>
      <c r="NS453"/>
      <c r="NT453"/>
      <c r="NU453"/>
      <c r="NV453"/>
      <c r="NW453"/>
      <c r="NX453"/>
      <c r="NY453"/>
      <c r="NZ453"/>
      <c r="OA453"/>
      <c r="OB453"/>
      <c r="OC453"/>
      <c r="OD453"/>
      <c r="OE453"/>
      <c r="OF453"/>
      <c r="OG453"/>
      <c r="OH453"/>
      <c r="OI453"/>
      <c r="OJ453"/>
      <c r="OK453"/>
      <c r="OL453"/>
      <c r="OM453"/>
      <c r="ON453"/>
      <c r="OO453"/>
      <c r="OP453"/>
      <c r="OQ453"/>
      <c r="OR453"/>
      <c r="OS453"/>
      <c r="OT453"/>
      <c r="OU453"/>
      <c r="OV453"/>
      <c r="OW453"/>
      <c r="OX453"/>
      <c r="OY453"/>
      <c r="OZ453"/>
      <c r="PA453"/>
      <c r="PB453"/>
      <c r="PC453"/>
      <c r="PD453"/>
      <c r="PE453"/>
      <c r="PF453"/>
      <c r="PG453"/>
      <c r="PH453"/>
      <c r="PI453"/>
      <c r="PJ453"/>
      <c r="PK453"/>
      <c r="PL453"/>
      <c r="PM453"/>
      <c r="PN453"/>
      <c r="PO453"/>
      <c r="PP453"/>
      <c r="PQ453"/>
      <c r="PR453"/>
      <c r="PS453"/>
      <c r="PT453"/>
      <c r="PU453"/>
      <c r="PV453"/>
      <c r="PW453"/>
      <c r="PX453"/>
      <c r="PY453"/>
      <c r="PZ453"/>
      <c r="QA453"/>
      <c r="QB453"/>
      <c r="QC453"/>
      <c r="QD453"/>
      <c r="QE453"/>
      <c r="QF453"/>
      <c r="QG453"/>
      <c r="QH453"/>
      <c r="QI453"/>
      <c r="QJ453"/>
      <c r="QK453"/>
      <c r="QL453"/>
      <c r="QM453"/>
      <c r="QN453"/>
      <c r="QO453"/>
      <c r="QP453"/>
      <c r="QQ453"/>
      <c r="QR453"/>
      <c r="QS453"/>
      <c r="QT453"/>
      <c r="QU453"/>
      <c r="QV453"/>
      <c r="QW453"/>
      <c r="QX453"/>
      <c r="QY453"/>
      <c r="QZ453"/>
      <c r="RA453"/>
      <c r="RB453"/>
      <c r="RC453"/>
      <c r="RD453"/>
      <c r="RE453"/>
      <c r="RF453"/>
      <c r="RG453"/>
      <c r="RH453"/>
      <c r="RI453"/>
      <c r="RJ453"/>
      <c r="RK453"/>
      <c r="RL453"/>
      <c r="RM453"/>
      <c r="RN453"/>
      <c r="RO453"/>
      <c r="RP453"/>
      <c r="RQ453"/>
      <c r="RR453"/>
      <c r="RS453"/>
      <c r="RT453"/>
      <c r="RU453"/>
      <c r="RV453"/>
      <c r="RW453"/>
      <c r="RX453"/>
      <c r="RY453"/>
      <c r="RZ453"/>
      <c r="SA453"/>
      <c r="SB453"/>
      <c r="SC453"/>
      <c r="SD453"/>
      <c r="SE453"/>
      <c r="SF453"/>
      <c r="SG453"/>
      <c r="SH453"/>
      <c r="SI453"/>
      <c r="SJ453"/>
      <c r="SK453"/>
      <c r="SL453"/>
      <c r="SM453"/>
      <c r="SN453"/>
      <c r="SO453"/>
      <c r="SP453"/>
      <c r="SQ453"/>
      <c r="SR453"/>
      <c r="SS453"/>
      <c r="ST453"/>
      <c r="SU453"/>
      <c r="SV453"/>
      <c r="SW453"/>
      <c r="SX453"/>
      <c r="SY453"/>
      <c r="SZ453"/>
      <c r="TA453"/>
      <c r="TB453"/>
      <c r="TC453"/>
      <c r="TD453"/>
      <c r="TE453"/>
      <c r="TF453"/>
      <c r="TG453"/>
      <c r="TH453"/>
      <c r="TI453"/>
      <c r="TJ453"/>
      <c r="TK453"/>
      <c r="TL453"/>
      <c r="TM453"/>
      <c r="TN453"/>
      <c r="TO453"/>
      <c r="TP453"/>
      <c r="TQ453"/>
      <c r="TR453"/>
      <c r="TS453"/>
      <c r="TT453"/>
      <c r="TU453"/>
      <c r="TV453"/>
      <c r="TW453"/>
      <c r="TX453"/>
      <c r="TY453"/>
      <c r="TZ453"/>
      <c r="UA453"/>
      <c r="UB453"/>
      <c r="UC453"/>
      <c r="UD453"/>
      <c r="UE453"/>
      <c r="UF453"/>
      <c r="UG453"/>
      <c r="UH453"/>
      <c r="UI453"/>
      <c r="UJ453"/>
      <c r="UK453"/>
      <c r="UL453"/>
      <c r="UM453"/>
      <c r="UN453"/>
      <c r="UO453"/>
      <c r="UP453"/>
      <c r="UQ453"/>
      <c r="UR453"/>
      <c r="US453"/>
      <c r="UT453"/>
      <c r="UU453"/>
      <c r="UV453"/>
      <c r="UW453"/>
      <c r="UX453"/>
      <c r="UY453"/>
      <c r="UZ453"/>
      <c r="VA453"/>
      <c r="VB453"/>
      <c r="VC453"/>
      <c r="VD453"/>
      <c r="VE453"/>
      <c r="VF453"/>
      <c r="VG453"/>
      <c r="VH453"/>
      <c r="VI453"/>
      <c r="VJ453"/>
      <c r="VK453"/>
      <c r="VL453"/>
      <c r="VM453"/>
      <c r="VN453"/>
      <c r="VO453"/>
      <c r="VP453"/>
      <c r="VQ453"/>
      <c r="VR453"/>
      <c r="VS453"/>
      <c r="VT453"/>
      <c r="VU453"/>
      <c r="VV453"/>
      <c r="VW453"/>
      <c r="VX453"/>
      <c r="VY453"/>
      <c r="VZ453"/>
      <c r="WA453"/>
      <c r="WB453"/>
      <c r="WC453"/>
      <c r="WD453"/>
      <c r="WE453"/>
      <c r="WF453"/>
      <c r="WG453"/>
      <c r="WH453"/>
      <c r="WI453"/>
      <c r="WJ453"/>
      <c r="WK453"/>
      <c r="WL453"/>
      <c r="WM453"/>
      <c r="WN453"/>
      <c r="WO453"/>
      <c r="WP453"/>
      <c r="WQ453"/>
      <c r="WR453"/>
      <c r="WS453"/>
      <c r="WT453"/>
      <c r="WU453"/>
      <c r="WV453"/>
      <c r="WW453"/>
      <c r="WX453"/>
      <c r="WY453"/>
      <c r="WZ453"/>
      <c r="XA453"/>
      <c r="XB453"/>
      <c r="XC453"/>
      <c r="XD453"/>
      <c r="XE453"/>
      <c r="XF453"/>
      <c r="XG453"/>
      <c r="XH453"/>
      <c r="XI453"/>
      <c r="XJ453"/>
      <c r="XK453"/>
      <c r="XL453"/>
      <c r="XM453"/>
      <c r="XN453"/>
      <c r="XO453"/>
      <c r="XP453"/>
      <c r="XQ453"/>
      <c r="XR453"/>
      <c r="XS453"/>
      <c r="XT453"/>
      <c r="XU453"/>
      <c r="XV453"/>
      <c r="XW453"/>
      <c r="XX453"/>
      <c r="XY453"/>
      <c r="XZ453"/>
      <c r="YA453"/>
      <c r="YB453"/>
      <c r="YC453"/>
      <c r="YD453"/>
      <c r="YE453"/>
      <c r="YF453"/>
      <c r="YG453"/>
      <c r="YH453"/>
      <c r="YI453"/>
      <c r="YJ453"/>
      <c r="YK453"/>
      <c r="YL453"/>
      <c r="YM453"/>
      <c r="YN453"/>
      <c r="YO453"/>
      <c r="YP453"/>
      <c r="YQ453"/>
      <c r="YR453"/>
      <c r="YS453"/>
      <c r="YT453"/>
      <c r="YU453"/>
      <c r="YV453"/>
      <c r="YW453"/>
      <c r="YX453"/>
      <c r="YY453"/>
      <c r="YZ453"/>
      <c r="ZA453"/>
      <c r="ZB453"/>
      <c r="ZC453"/>
      <c r="ZD453"/>
      <c r="ZE453"/>
      <c r="ZF453"/>
      <c r="ZG453"/>
      <c r="ZH453"/>
      <c r="ZI453"/>
      <c r="ZJ453"/>
      <c r="ZK453"/>
      <c r="ZL453"/>
      <c r="ZM453"/>
      <c r="ZN453"/>
      <c r="ZO453"/>
      <c r="ZP453"/>
      <c r="ZQ453"/>
      <c r="ZR453"/>
      <c r="ZS453"/>
      <c r="ZT453"/>
      <c r="ZU453"/>
      <c r="ZV453"/>
      <c r="ZW453"/>
      <c r="ZX453"/>
      <c r="ZY453"/>
      <c r="ZZ453" s="52"/>
      <c r="AAA453" s="192"/>
      <c r="AAD453" s="90"/>
      <c r="AAE453" s="519">
        <f t="shared" si="373"/>
        <v>1</v>
      </c>
      <c r="AAF453" s="90"/>
      <c r="AAG453" s="72"/>
      <c r="AAH453" s="73">
        <f t="shared" si="378"/>
        <v>41619</v>
      </c>
      <c r="AAI453" s="72"/>
      <c r="AAJ453" s="72"/>
      <c r="AAK453" s="56"/>
      <c r="AAL453" s="90"/>
    </row>
    <row r="454" spans="1:715" s="23" customFormat="1" ht="15" customHeight="1" outlineLevel="2">
      <c r="A454" s="171"/>
      <c r="B454" s="674" t="s">
        <v>388</v>
      </c>
      <c r="D454" s="852" t="s">
        <v>352</v>
      </c>
      <c r="E454" s="852"/>
      <c r="F454" s="852"/>
      <c r="G454" s="853"/>
      <c r="H454" s="343">
        <f t="shared" si="377"/>
        <v>41619</v>
      </c>
      <c r="I454" s="244"/>
      <c r="J454" s="194"/>
      <c r="K454" s="49"/>
      <c r="L454" s="49"/>
      <c r="M454" s="49"/>
      <c r="N454" s="49"/>
      <c r="O454" s="49"/>
      <c r="P454" s="49"/>
      <c r="Q454" s="49"/>
      <c r="R454" s="49"/>
      <c r="S454" s="49"/>
      <c r="T454" s="49"/>
      <c r="U454" s="49"/>
      <c r="V454" s="49"/>
      <c r="W454" s="49"/>
      <c r="X454" s="49"/>
      <c r="Y454" s="49"/>
      <c r="Z454" s="49"/>
      <c r="AA454" s="49"/>
      <c r="AB454" s="49"/>
      <c r="AC454" s="49"/>
      <c r="AD454" s="49"/>
      <c r="AE454" s="49"/>
      <c r="AF454" s="49"/>
      <c r="AG454" s="49"/>
      <c r="AH454" s="49"/>
      <c r="AI454" s="49"/>
      <c r="AJ454" s="49"/>
      <c r="AK454" s="49"/>
      <c r="AL454" s="49"/>
      <c r="AM454" s="49"/>
      <c r="AN454" s="49"/>
      <c r="AO454" s="49"/>
      <c r="AP454" s="49"/>
      <c r="AQ454" s="49"/>
      <c r="AR454" s="49"/>
      <c r="AS454" s="49"/>
      <c r="AT454" s="49"/>
      <c r="AU454" s="49"/>
      <c r="AV454" s="49"/>
      <c r="AW454" s="49"/>
      <c r="AX454" s="49"/>
      <c r="AY454" s="49"/>
      <c r="AZ454" s="49"/>
      <c r="BA454" s="49"/>
      <c r="BB454" s="49"/>
      <c r="BC454" s="49"/>
      <c r="BD454" s="49"/>
      <c r="BE454" s="49"/>
      <c r="BF454" s="49"/>
      <c r="BG454" s="49"/>
      <c r="BH454" s="49"/>
      <c r="BI454" s="49"/>
      <c r="BJ454" s="49"/>
      <c r="BK454" s="49"/>
      <c r="BL454" s="49"/>
      <c r="BM454" s="49"/>
      <c r="BN454" s="49"/>
      <c r="BO454" s="49"/>
      <c r="BP454" s="49"/>
      <c r="BQ454" s="49"/>
      <c r="BR454" s="49"/>
      <c r="BS454" s="49"/>
      <c r="BT454" s="49"/>
      <c r="BU454" s="49"/>
      <c r="BV454" s="49"/>
      <c r="BW454" s="49"/>
      <c r="BX454" s="49"/>
      <c r="BY454" s="49"/>
      <c r="BZ454" s="49"/>
      <c r="CA454" s="49"/>
      <c r="CB454" s="49"/>
      <c r="CC454" s="49"/>
      <c r="CD454" s="49"/>
      <c r="CE454" s="49"/>
      <c r="CF454" s="49"/>
      <c r="CG454" s="49"/>
      <c r="CH454" s="49"/>
      <c r="CI454" s="49"/>
      <c r="CJ454" s="49"/>
      <c r="CK454" s="49"/>
      <c r="CL454" s="49"/>
      <c r="CM454" s="49"/>
      <c r="CN454" s="49"/>
      <c r="CO454" s="49"/>
      <c r="CP454" s="49"/>
      <c r="CQ454" s="49"/>
      <c r="CR454" s="49"/>
      <c r="CS454" s="49"/>
      <c r="CT454" s="49"/>
      <c r="CU454" s="49"/>
      <c r="CV454" s="49"/>
      <c r="CW454" s="49"/>
      <c r="CX454" s="49"/>
      <c r="CY454" s="49"/>
      <c r="CZ454" s="49"/>
      <c r="DA454" s="49"/>
      <c r="DB454" s="49"/>
      <c r="DC454" s="49"/>
      <c r="DD454" s="49"/>
      <c r="DE454" s="49"/>
      <c r="DF454" s="49"/>
      <c r="DG454" s="49"/>
      <c r="DH454" s="49"/>
      <c r="DI454" s="49"/>
      <c r="DJ454" s="49"/>
      <c r="DK454" s="49"/>
      <c r="DL454" s="49"/>
      <c r="DM454" s="49"/>
      <c r="DN454" s="49"/>
      <c r="DO454" s="49"/>
      <c r="DP454" s="49"/>
      <c r="DQ454"/>
      <c r="DR454"/>
      <c r="DS454"/>
      <c r="DT454"/>
      <c r="DU454"/>
      <c r="DV454"/>
      <c r="DW454"/>
      <c r="DX454"/>
      <c r="DY454"/>
      <c r="DZ454"/>
      <c r="EA454"/>
      <c r="EB454"/>
      <c r="EC454"/>
      <c r="ED454"/>
      <c r="EE454"/>
      <c r="EF454"/>
      <c r="EG454"/>
      <c r="EH454"/>
      <c r="EI454"/>
      <c r="EJ454"/>
      <c r="EK454"/>
      <c r="EL454"/>
      <c r="EM454"/>
      <c r="EN454"/>
      <c r="EO454"/>
      <c r="EP454"/>
      <c r="EQ454"/>
      <c r="ER454"/>
      <c r="ES454"/>
      <c r="ET454"/>
      <c r="EU454"/>
      <c r="EV454"/>
      <c r="EW454"/>
      <c r="EX454"/>
      <c r="EY454"/>
      <c r="EZ454"/>
      <c r="FA454"/>
      <c r="FB454"/>
      <c r="FC454"/>
      <c r="FD454"/>
      <c r="FE454"/>
      <c r="FF454"/>
      <c r="FG454"/>
      <c r="FH454"/>
      <c r="FI454"/>
      <c r="FJ454"/>
      <c r="FK454"/>
      <c r="FL454"/>
      <c r="FM454"/>
      <c r="FN454"/>
      <c r="FO454"/>
      <c r="FP454"/>
      <c r="FQ454"/>
      <c r="FR454"/>
      <c r="FS454"/>
      <c r="FT454"/>
      <c r="FU454"/>
      <c r="FV454"/>
      <c r="FW454"/>
      <c r="FX454"/>
      <c r="FY454"/>
      <c r="FZ454"/>
      <c r="GA454"/>
      <c r="GB454"/>
      <c r="GC454"/>
      <c r="GD454"/>
      <c r="GE454"/>
      <c r="GF454"/>
      <c r="GG454"/>
      <c r="GH454"/>
      <c r="GI454"/>
      <c r="GJ454"/>
      <c r="GK454"/>
      <c r="GL454"/>
      <c r="GM454"/>
      <c r="GN454"/>
      <c r="GO454"/>
      <c r="GP454"/>
      <c r="GQ454"/>
      <c r="GR454"/>
      <c r="GS454"/>
      <c r="GT454"/>
      <c r="GU454"/>
      <c r="GV454"/>
      <c r="GW454"/>
      <c r="GX454"/>
      <c r="GY454"/>
      <c r="GZ454"/>
      <c r="HA454"/>
      <c r="HB454"/>
      <c r="HC454"/>
      <c r="HD454"/>
      <c r="HE454"/>
      <c r="HF454"/>
      <c r="HG454"/>
      <c r="HH454"/>
      <c r="HI454"/>
      <c r="HJ454"/>
      <c r="HK454"/>
      <c r="HL454"/>
      <c r="HM454"/>
      <c r="HN454"/>
      <c r="HO454"/>
      <c r="HP454"/>
      <c r="HQ454"/>
      <c r="HR454"/>
      <c r="HS454"/>
      <c r="HT454"/>
      <c r="HU454"/>
      <c r="HV454"/>
      <c r="HW454"/>
      <c r="HX454"/>
      <c r="HY454"/>
      <c r="HZ454"/>
      <c r="IA454"/>
      <c r="IB454"/>
      <c r="IC454"/>
      <c r="ID454"/>
      <c r="IE454"/>
      <c r="IF454"/>
      <c r="IG454"/>
      <c r="IH454"/>
      <c r="II454"/>
      <c r="IJ454"/>
      <c r="IK454"/>
      <c r="IL454"/>
      <c r="IM454"/>
      <c r="IN454"/>
      <c r="IO454"/>
      <c r="IP454"/>
      <c r="IQ454"/>
      <c r="IR454"/>
      <c r="IS454"/>
      <c r="IT454"/>
      <c r="IU454"/>
      <c r="IV454"/>
      <c r="IW454"/>
      <c r="IX454"/>
      <c r="IY454"/>
      <c r="IZ454"/>
      <c r="JA454"/>
      <c r="JB454"/>
      <c r="JC454"/>
      <c r="JD454"/>
      <c r="JE454"/>
      <c r="JF454"/>
      <c r="JG454"/>
      <c r="JH454"/>
      <c r="JI454"/>
      <c r="JJ454"/>
      <c r="JK454"/>
      <c r="JL454"/>
      <c r="JM454"/>
      <c r="JN454"/>
      <c r="JO454"/>
      <c r="JP454"/>
      <c r="JQ454"/>
      <c r="JR454"/>
      <c r="JS454"/>
      <c r="JT454"/>
      <c r="JU454"/>
      <c r="JV454"/>
      <c r="JW454"/>
      <c r="JX454"/>
      <c r="JY454"/>
      <c r="JZ454"/>
      <c r="KA454"/>
      <c r="KB454"/>
      <c r="KC454"/>
      <c r="KD454"/>
      <c r="KE454"/>
      <c r="KF454"/>
      <c r="KG454"/>
      <c r="KH454"/>
      <c r="KI454"/>
      <c r="KJ454"/>
      <c r="KK454"/>
      <c r="KL454"/>
      <c r="KM454"/>
      <c r="KN454"/>
      <c r="KO454"/>
      <c r="KP454"/>
      <c r="KQ454"/>
      <c r="KR454"/>
      <c r="KS454"/>
      <c r="KT454"/>
      <c r="KU454"/>
      <c r="KV454"/>
      <c r="KW454"/>
      <c r="KX454"/>
      <c r="KY454"/>
      <c r="KZ454"/>
      <c r="LA454"/>
      <c r="LB454"/>
      <c r="LC454"/>
      <c r="LD454"/>
      <c r="LE454"/>
      <c r="LF454"/>
      <c r="LG454"/>
      <c r="LH454"/>
      <c r="LI454"/>
      <c r="LJ454"/>
      <c r="LK454"/>
      <c r="LL454"/>
      <c r="LM454"/>
      <c r="LN454"/>
      <c r="LO454"/>
      <c r="LP454"/>
      <c r="LQ454"/>
      <c r="LR454"/>
      <c r="LS454"/>
      <c r="LT454"/>
      <c r="LU454"/>
      <c r="LV454"/>
      <c r="LW454"/>
      <c r="LX454"/>
      <c r="LY454"/>
      <c r="LZ454"/>
      <c r="MA454"/>
      <c r="MB454"/>
      <c r="MC454"/>
      <c r="MD454"/>
      <c r="ME454"/>
      <c r="MF454"/>
      <c r="MG454"/>
      <c r="MH454"/>
      <c r="MI454"/>
      <c r="MJ454"/>
      <c r="MK454"/>
      <c r="ML454"/>
      <c r="MM454"/>
      <c r="MN454"/>
      <c r="MO454"/>
      <c r="MP454"/>
      <c r="MQ454"/>
      <c r="MR454"/>
      <c r="MS454"/>
      <c r="MT454"/>
      <c r="MU454"/>
      <c r="MV454"/>
      <c r="MW454"/>
      <c r="MX454"/>
      <c r="MY454"/>
      <c r="MZ454"/>
      <c r="NA454"/>
      <c r="NB454"/>
      <c r="NC454"/>
      <c r="ND454"/>
      <c r="NE454"/>
      <c r="NF454"/>
      <c r="NG454"/>
      <c r="NH454"/>
      <c r="NI454"/>
      <c r="NJ454"/>
      <c r="NK454"/>
      <c r="NL454"/>
      <c r="NM454"/>
      <c r="NN454"/>
      <c r="NO454"/>
      <c r="NP454"/>
      <c r="NQ454"/>
      <c r="NR454"/>
      <c r="NS454"/>
      <c r="NT454"/>
      <c r="NU454"/>
      <c r="NV454"/>
      <c r="NW454"/>
      <c r="NX454"/>
      <c r="NY454"/>
      <c r="NZ454"/>
      <c r="OA454"/>
      <c r="OB454"/>
      <c r="OC454"/>
      <c r="OD454"/>
      <c r="OE454"/>
      <c r="OF454"/>
      <c r="OG454"/>
      <c r="OH454"/>
      <c r="OI454"/>
      <c r="OJ454"/>
      <c r="OK454"/>
      <c r="OL454"/>
      <c r="OM454"/>
      <c r="ON454"/>
      <c r="OO454"/>
      <c r="OP454"/>
      <c r="OQ454"/>
      <c r="OR454"/>
      <c r="OS454"/>
      <c r="OT454"/>
      <c r="OU454"/>
      <c r="OV454"/>
      <c r="OW454"/>
      <c r="OX454"/>
      <c r="OY454"/>
      <c r="OZ454"/>
      <c r="PA454"/>
      <c r="PB454"/>
      <c r="PC454"/>
      <c r="PD454"/>
      <c r="PE454"/>
      <c r="PF454"/>
      <c r="PG454"/>
      <c r="PH454"/>
      <c r="PI454"/>
      <c r="PJ454"/>
      <c r="PK454"/>
      <c r="PL454"/>
      <c r="PM454"/>
      <c r="PN454"/>
      <c r="PO454"/>
      <c r="PP454"/>
      <c r="PQ454"/>
      <c r="PR454"/>
      <c r="PS454"/>
      <c r="PT454"/>
      <c r="PU454"/>
      <c r="PV454"/>
      <c r="PW454"/>
      <c r="PX454"/>
      <c r="PY454"/>
      <c r="PZ454"/>
      <c r="QA454"/>
      <c r="QB454"/>
      <c r="QC454"/>
      <c r="QD454"/>
      <c r="QE454"/>
      <c r="QF454"/>
      <c r="QG454"/>
      <c r="QH454"/>
      <c r="QI454"/>
      <c r="QJ454"/>
      <c r="QK454"/>
      <c r="QL454"/>
      <c r="QM454"/>
      <c r="QN454"/>
      <c r="QO454"/>
      <c r="QP454"/>
      <c r="QQ454"/>
      <c r="QR454"/>
      <c r="QS454"/>
      <c r="QT454"/>
      <c r="QU454"/>
      <c r="QV454"/>
      <c r="QW454"/>
      <c r="QX454"/>
      <c r="QY454"/>
      <c r="QZ454"/>
      <c r="RA454"/>
      <c r="RB454"/>
      <c r="RC454"/>
      <c r="RD454"/>
      <c r="RE454"/>
      <c r="RF454"/>
      <c r="RG454"/>
      <c r="RH454"/>
      <c r="RI454"/>
      <c r="RJ454"/>
      <c r="RK454"/>
      <c r="RL454"/>
      <c r="RM454"/>
      <c r="RN454"/>
      <c r="RO454"/>
      <c r="RP454"/>
      <c r="RQ454"/>
      <c r="RR454"/>
      <c r="RS454"/>
      <c r="RT454"/>
      <c r="RU454"/>
      <c r="RV454"/>
      <c r="RW454"/>
      <c r="RX454"/>
      <c r="RY454"/>
      <c r="RZ454"/>
      <c r="SA454"/>
      <c r="SB454"/>
      <c r="SC454"/>
      <c r="SD454"/>
      <c r="SE454"/>
      <c r="SF454"/>
      <c r="SG454"/>
      <c r="SH454"/>
      <c r="SI454"/>
      <c r="SJ454"/>
      <c r="SK454"/>
      <c r="SL454"/>
      <c r="SM454"/>
      <c r="SN454"/>
      <c r="SO454"/>
      <c r="SP454"/>
      <c r="SQ454"/>
      <c r="SR454"/>
      <c r="SS454"/>
      <c r="ST454"/>
      <c r="SU454"/>
      <c r="SV454"/>
      <c r="SW454"/>
      <c r="SX454"/>
      <c r="SY454"/>
      <c r="SZ454"/>
      <c r="TA454"/>
      <c r="TB454"/>
      <c r="TC454"/>
      <c r="TD454"/>
      <c r="TE454"/>
      <c r="TF454"/>
      <c r="TG454"/>
      <c r="TH454"/>
      <c r="TI454"/>
      <c r="TJ454"/>
      <c r="TK454"/>
      <c r="TL454"/>
      <c r="TM454"/>
      <c r="TN454"/>
      <c r="TO454"/>
      <c r="TP454"/>
      <c r="TQ454"/>
      <c r="TR454"/>
      <c r="TS454"/>
      <c r="TT454"/>
      <c r="TU454"/>
      <c r="TV454"/>
      <c r="TW454"/>
      <c r="TX454"/>
      <c r="TY454"/>
      <c r="TZ454"/>
      <c r="UA454"/>
      <c r="UB454"/>
      <c r="UC454"/>
      <c r="UD454"/>
      <c r="UE454"/>
      <c r="UF454"/>
      <c r="UG454"/>
      <c r="UH454"/>
      <c r="UI454"/>
      <c r="UJ454"/>
      <c r="UK454"/>
      <c r="UL454"/>
      <c r="UM454"/>
      <c r="UN454"/>
      <c r="UO454"/>
      <c r="UP454"/>
      <c r="UQ454"/>
      <c r="UR454"/>
      <c r="US454"/>
      <c r="UT454"/>
      <c r="UU454"/>
      <c r="UV454"/>
      <c r="UW454"/>
      <c r="UX454"/>
      <c r="UY454"/>
      <c r="UZ454"/>
      <c r="VA454"/>
      <c r="VB454"/>
      <c r="VC454"/>
      <c r="VD454"/>
      <c r="VE454"/>
      <c r="VF454"/>
      <c r="VG454"/>
      <c r="VH454"/>
      <c r="VI454"/>
      <c r="VJ454"/>
      <c r="VK454"/>
      <c r="VL454"/>
      <c r="VM454"/>
      <c r="VN454"/>
      <c r="VO454"/>
      <c r="VP454"/>
      <c r="VQ454"/>
      <c r="VR454"/>
      <c r="VS454"/>
      <c r="VT454"/>
      <c r="VU454"/>
      <c r="VV454"/>
      <c r="VW454"/>
      <c r="VX454"/>
      <c r="VY454"/>
      <c r="VZ454"/>
      <c r="WA454"/>
      <c r="WB454"/>
      <c r="WC454"/>
      <c r="WD454"/>
      <c r="WE454"/>
      <c r="WF454"/>
      <c r="WG454"/>
      <c r="WH454"/>
      <c r="WI454"/>
      <c r="WJ454"/>
      <c r="WK454"/>
      <c r="WL454"/>
      <c r="WM454"/>
      <c r="WN454"/>
      <c r="WO454"/>
      <c r="WP454"/>
      <c r="WQ454"/>
      <c r="WR454"/>
      <c r="WS454"/>
      <c r="WT454"/>
      <c r="WU454"/>
      <c r="WV454"/>
      <c r="WW454"/>
      <c r="WX454"/>
      <c r="WY454"/>
      <c r="WZ454"/>
      <c r="XA454"/>
      <c r="XB454"/>
      <c r="XC454"/>
      <c r="XD454"/>
      <c r="XE454"/>
      <c r="XF454"/>
      <c r="XG454"/>
      <c r="XH454"/>
      <c r="XI454"/>
      <c r="XJ454"/>
      <c r="XK454"/>
      <c r="XL454"/>
      <c r="XM454"/>
      <c r="XN454"/>
      <c r="XO454"/>
      <c r="XP454"/>
      <c r="XQ454"/>
      <c r="XR454"/>
      <c r="XS454"/>
      <c r="XT454"/>
      <c r="XU454"/>
      <c r="XV454"/>
      <c r="XW454"/>
      <c r="XX454"/>
      <c r="XY454"/>
      <c r="XZ454"/>
      <c r="YA454"/>
      <c r="YB454"/>
      <c r="YC454"/>
      <c r="YD454"/>
      <c r="YE454"/>
      <c r="YF454"/>
      <c r="YG454"/>
      <c r="YH454"/>
      <c r="YI454"/>
      <c r="YJ454"/>
      <c r="YK454"/>
      <c r="YL454"/>
      <c r="YM454"/>
      <c r="YN454"/>
      <c r="YO454"/>
      <c r="YP454"/>
      <c r="YQ454"/>
      <c r="YR454"/>
      <c r="YS454"/>
      <c r="YT454"/>
      <c r="YU454"/>
      <c r="YV454"/>
      <c r="YW454"/>
      <c r="YX454"/>
      <c r="YY454"/>
      <c r="YZ454"/>
      <c r="ZA454"/>
      <c r="ZB454"/>
      <c r="ZC454"/>
      <c r="ZD454"/>
      <c r="ZE454"/>
      <c r="ZF454"/>
      <c r="ZG454"/>
      <c r="ZH454"/>
      <c r="ZI454"/>
      <c r="ZJ454"/>
      <c r="ZK454"/>
      <c r="ZL454"/>
      <c r="ZM454"/>
      <c r="ZN454"/>
      <c r="ZO454"/>
      <c r="ZP454"/>
      <c r="ZQ454"/>
      <c r="ZR454"/>
      <c r="ZS454"/>
      <c r="ZT454"/>
      <c r="ZU454"/>
      <c r="ZV454"/>
      <c r="ZW454"/>
      <c r="ZX454"/>
      <c r="ZY454"/>
      <c r="ZZ454" s="52"/>
      <c r="AAA454" s="192"/>
      <c r="AAD454" s="90"/>
      <c r="AAE454" s="519">
        <f t="shared" si="373"/>
        <v>1</v>
      </c>
      <c r="AAF454" s="90"/>
      <c r="AAG454" s="72"/>
      <c r="AAH454" s="73">
        <f t="shared" si="378"/>
        <v>41619</v>
      </c>
      <c r="AAI454" s="72"/>
      <c r="AAJ454" s="72"/>
      <c r="AAK454" s="56"/>
      <c r="AAL454" s="90"/>
    </row>
    <row r="455" spans="1:715" s="23" customFormat="1" ht="15" customHeight="1" outlineLevel="2">
      <c r="A455" s="171"/>
      <c r="B455" s="674" t="s">
        <v>389</v>
      </c>
      <c r="D455" s="852" t="s">
        <v>352</v>
      </c>
      <c r="E455" s="852"/>
      <c r="F455" s="852"/>
      <c r="G455" s="853"/>
      <c r="H455" s="343">
        <f t="shared" si="377"/>
        <v>41619</v>
      </c>
      <c r="I455" s="244"/>
      <c r="J455" s="194"/>
      <c r="K455" s="49"/>
      <c r="L455" s="49"/>
      <c r="M455" s="49"/>
      <c r="N455" s="49"/>
      <c r="O455" s="49"/>
      <c r="P455" s="49"/>
      <c r="Q455" s="49"/>
      <c r="R455" s="49"/>
      <c r="S455" s="49"/>
      <c r="T455" s="49"/>
      <c r="U455" s="49"/>
      <c r="V455" s="49"/>
      <c r="W455" s="49"/>
      <c r="X455" s="49"/>
      <c r="Y455" s="49"/>
      <c r="Z455" s="49"/>
      <c r="AA455" s="49"/>
      <c r="AB455" s="49"/>
      <c r="AC455" s="49"/>
      <c r="AD455" s="49"/>
      <c r="AE455" s="49"/>
      <c r="AF455" s="49"/>
      <c r="AG455" s="49"/>
      <c r="AH455" s="49"/>
      <c r="AI455" s="49"/>
      <c r="AJ455" s="49"/>
      <c r="AK455" s="49"/>
      <c r="AL455" s="49"/>
      <c r="AM455" s="49"/>
      <c r="AN455" s="49"/>
      <c r="AO455" s="49"/>
      <c r="AP455" s="49"/>
      <c r="AQ455" s="49"/>
      <c r="AR455" s="49"/>
      <c r="AS455" s="49"/>
      <c r="AT455" s="49"/>
      <c r="AU455" s="49"/>
      <c r="AV455" s="49"/>
      <c r="AW455" s="49"/>
      <c r="AX455" s="49"/>
      <c r="AY455" s="49"/>
      <c r="AZ455" s="49"/>
      <c r="BA455" s="49"/>
      <c r="BB455" s="49"/>
      <c r="BC455" s="49"/>
      <c r="BD455" s="49"/>
      <c r="BE455" s="49"/>
      <c r="BF455" s="49"/>
      <c r="BG455" s="49"/>
      <c r="BH455" s="49"/>
      <c r="BI455" s="49"/>
      <c r="BJ455" s="49"/>
      <c r="BK455" s="49"/>
      <c r="BL455" s="49"/>
      <c r="BM455" s="49"/>
      <c r="BN455" s="49"/>
      <c r="BO455" s="49"/>
      <c r="BP455" s="49"/>
      <c r="BQ455" s="49"/>
      <c r="BR455" s="49"/>
      <c r="BS455" s="49"/>
      <c r="BT455" s="49"/>
      <c r="BU455" s="49"/>
      <c r="BV455" s="49"/>
      <c r="BW455" s="49"/>
      <c r="BX455" s="49"/>
      <c r="BY455" s="49"/>
      <c r="BZ455" s="49"/>
      <c r="CA455" s="49"/>
      <c r="CB455" s="49"/>
      <c r="CC455" s="49"/>
      <c r="CD455" s="49"/>
      <c r="CE455" s="49"/>
      <c r="CF455" s="49"/>
      <c r="CG455" s="49"/>
      <c r="CH455" s="49"/>
      <c r="CI455" s="49"/>
      <c r="CJ455" s="49"/>
      <c r="CK455" s="49"/>
      <c r="CL455" s="49"/>
      <c r="CM455" s="49"/>
      <c r="CN455" s="49"/>
      <c r="CO455" s="49"/>
      <c r="CP455" s="49"/>
      <c r="CQ455" s="49"/>
      <c r="CR455" s="49"/>
      <c r="CS455" s="49"/>
      <c r="CT455" s="49"/>
      <c r="CU455" s="49"/>
      <c r="CV455" s="49"/>
      <c r="CW455" s="49"/>
      <c r="CX455" s="49"/>
      <c r="CY455" s="49"/>
      <c r="CZ455" s="49"/>
      <c r="DA455" s="49"/>
      <c r="DB455" s="49"/>
      <c r="DC455" s="49"/>
      <c r="DD455" s="49"/>
      <c r="DE455" s="49"/>
      <c r="DF455" s="49"/>
      <c r="DG455" s="49"/>
      <c r="DH455" s="49"/>
      <c r="DI455" s="49"/>
      <c r="DJ455" s="49"/>
      <c r="DK455" s="49"/>
      <c r="DL455" s="49"/>
      <c r="DM455" s="49"/>
      <c r="DN455" s="49"/>
      <c r="DO455" s="49"/>
      <c r="DP455" s="49"/>
      <c r="DQ455"/>
      <c r="DR455"/>
      <c r="DS455"/>
      <c r="DT455"/>
      <c r="DU455"/>
      <c r="DV455"/>
      <c r="DW455"/>
      <c r="DX455"/>
      <c r="DY455"/>
      <c r="DZ455"/>
      <c r="EA455"/>
      <c r="EB455"/>
      <c r="EC455"/>
      <c r="ED455"/>
      <c r="EE455"/>
      <c r="EF455"/>
      <c r="EG455"/>
      <c r="EH455"/>
      <c r="EI455"/>
      <c r="EJ455"/>
      <c r="EK455"/>
      <c r="EL455"/>
      <c r="EM455"/>
      <c r="EN455"/>
      <c r="EO455"/>
      <c r="EP455"/>
      <c r="EQ455"/>
      <c r="ER455"/>
      <c r="ES455"/>
      <c r="ET455"/>
      <c r="EU455"/>
      <c r="EV455"/>
      <c r="EW455"/>
      <c r="EX455"/>
      <c r="EY455"/>
      <c r="EZ455"/>
      <c r="FA455"/>
      <c r="FB455"/>
      <c r="FC455"/>
      <c r="FD455"/>
      <c r="FE455"/>
      <c r="FF455"/>
      <c r="FG455"/>
      <c r="FH455"/>
      <c r="FI455"/>
      <c r="FJ455"/>
      <c r="FK455"/>
      <c r="FL455"/>
      <c r="FM455"/>
      <c r="FN455"/>
      <c r="FO455"/>
      <c r="FP455"/>
      <c r="FQ455"/>
      <c r="FR455"/>
      <c r="FS455"/>
      <c r="FT455"/>
      <c r="FU455"/>
      <c r="FV455"/>
      <c r="FW455"/>
      <c r="FX455"/>
      <c r="FY455"/>
      <c r="FZ455"/>
      <c r="GA455"/>
      <c r="GB455"/>
      <c r="GC455"/>
      <c r="GD455"/>
      <c r="GE455"/>
      <c r="GF455"/>
      <c r="GG455"/>
      <c r="GH455"/>
      <c r="GI455"/>
      <c r="GJ455"/>
      <c r="GK455"/>
      <c r="GL455"/>
      <c r="GM455"/>
      <c r="GN455"/>
      <c r="GO455"/>
      <c r="GP455"/>
      <c r="GQ455"/>
      <c r="GR455"/>
      <c r="GS455"/>
      <c r="GT455"/>
      <c r="GU455"/>
      <c r="GV455"/>
      <c r="GW455"/>
      <c r="GX455"/>
      <c r="GY455"/>
      <c r="GZ455"/>
      <c r="HA455"/>
      <c r="HB455"/>
      <c r="HC455"/>
      <c r="HD455"/>
      <c r="HE455"/>
      <c r="HF455"/>
      <c r="HG455"/>
      <c r="HH455"/>
      <c r="HI455"/>
      <c r="HJ455"/>
      <c r="HK455"/>
      <c r="HL455"/>
      <c r="HM455"/>
      <c r="HN455"/>
      <c r="HO455"/>
      <c r="HP455"/>
      <c r="HQ455"/>
      <c r="HR455"/>
      <c r="HS455"/>
      <c r="HT455"/>
      <c r="HU455"/>
      <c r="HV455"/>
      <c r="HW455"/>
      <c r="HX455"/>
      <c r="HY455"/>
      <c r="HZ455"/>
      <c r="IA455"/>
      <c r="IB455"/>
      <c r="IC455"/>
      <c r="ID455"/>
      <c r="IE455"/>
      <c r="IF455"/>
      <c r="IG455"/>
      <c r="IH455"/>
      <c r="II455"/>
      <c r="IJ455"/>
      <c r="IK455"/>
      <c r="IL455"/>
      <c r="IM455"/>
      <c r="IN455"/>
      <c r="IO455"/>
      <c r="IP455"/>
      <c r="IQ455"/>
      <c r="IR455"/>
      <c r="IS455"/>
      <c r="IT455"/>
      <c r="IU455"/>
      <c r="IV455"/>
      <c r="IW455"/>
      <c r="IX455"/>
      <c r="IY455"/>
      <c r="IZ455"/>
      <c r="JA455"/>
      <c r="JB455"/>
      <c r="JC455"/>
      <c r="JD455"/>
      <c r="JE455"/>
      <c r="JF455"/>
      <c r="JG455"/>
      <c r="JH455"/>
      <c r="JI455"/>
      <c r="JJ455"/>
      <c r="JK455"/>
      <c r="JL455"/>
      <c r="JM455"/>
      <c r="JN455"/>
      <c r="JO455"/>
      <c r="JP455"/>
      <c r="JQ455"/>
      <c r="JR455"/>
      <c r="JS455"/>
      <c r="JT455"/>
      <c r="JU455"/>
      <c r="JV455"/>
      <c r="JW455"/>
      <c r="JX455"/>
      <c r="JY455"/>
      <c r="JZ455"/>
      <c r="KA455"/>
      <c r="KB455"/>
      <c r="KC455"/>
      <c r="KD455"/>
      <c r="KE455"/>
      <c r="KF455"/>
      <c r="KG455"/>
      <c r="KH455"/>
      <c r="KI455"/>
      <c r="KJ455"/>
      <c r="KK455"/>
      <c r="KL455"/>
      <c r="KM455"/>
      <c r="KN455"/>
      <c r="KO455"/>
      <c r="KP455"/>
      <c r="KQ455"/>
      <c r="KR455"/>
      <c r="KS455"/>
      <c r="KT455"/>
      <c r="KU455"/>
      <c r="KV455"/>
      <c r="KW455"/>
      <c r="KX455"/>
      <c r="KY455"/>
      <c r="KZ455"/>
      <c r="LA455"/>
      <c r="LB455"/>
      <c r="LC455"/>
      <c r="LD455"/>
      <c r="LE455"/>
      <c r="LF455"/>
      <c r="LG455"/>
      <c r="LH455"/>
      <c r="LI455"/>
      <c r="LJ455"/>
      <c r="LK455"/>
      <c r="LL455"/>
      <c r="LM455"/>
      <c r="LN455"/>
      <c r="LO455"/>
      <c r="LP455"/>
      <c r="LQ455"/>
      <c r="LR455"/>
      <c r="LS455"/>
      <c r="LT455"/>
      <c r="LU455"/>
      <c r="LV455"/>
      <c r="LW455"/>
      <c r="LX455"/>
      <c r="LY455"/>
      <c r="LZ455"/>
      <c r="MA455"/>
      <c r="MB455"/>
      <c r="MC455"/>
      <c r="MD455"/>
      <c r="ME455"/>
      <c r="MF455"/>
      <c r="MG455"/>
      <c r="MH455"/>
      <c r="MI455"/>
      <c r="MJ455"/>
      <c r="MK455"/>
      <c r="ML455"/>
      <c r="MM455"/>
      <c r="MN455"/>
      <c r="MO455"/>
      <c r="MP455"/>
      <c r="MQ455"/>
      <c r="MR455"/>
      <c r="MS455"/>
      <c r="MT455"/>
      <c r="MU455"/>
      <c r="MV455"/>
      <c r="MW455"/>
      <c r="MX455"/>
      <c r="MY455"/>
      <c r="MZ455"/>
      <c r="NA455"/>
      <c r="NB455"/>
      <c r="NC455"/>
      <c r="ND455"/>
      <c r="NE455"/>
      <c r="NF455"/>
      <c r="NG455"/>
      <c r="NH455"/>
      <c r="NI455"/>
      <c r="NJ455"/>
      <c r="NK455"/>
      <c r="NL455"/>
      <c r="NM455"/>
      <c r="NN455"/>
      <c r="NO455"/>
      <c r="NP455"/>
      <c r="NQ455"/>
      <c r="NR455"/>
      <c r="NS455"/>
      <c r="NT455"/>
      <c r="NU455"/>
      <c r="NV455"/>
      <c r="NW455"/>
      <c r="NX455"/>
      <c r="NY455"/>
      <c r="NZ455"/>
      <c r="OA455"/>
      <c r="OB455"/>
      <c r="OC455"/>
      <c r="OD455"/>
      <c r="OE455"/>
      <c r="OF455"/>
      <c r="OG455"/>
      <c r="OH455"/>
      <c r="OI455"/>
      <c r="OJ455"/>
      <c r="OK455"/>
      <c r="OL455"/>
      <c r="OM455"/>
      <c r="ON455"/>
      <c r="OO455"/>
      <c r="OP455"/>
      <c r="OQ455"/>
      <c r="OR455"/>
      <c r="OS455"/>
      <c r="OT455"/>
      <c r="OU455"/>
      <c r="OV455"/>
      <c r="OW455"/>
      <c r="OX455"/>
      <c r="OY455"/>
      <c r="OZ455"/>
      <c r="PA455"/>
      <c r="PB455"/>
      <c r="PC455"/>
      <c r="PD455"/>
      <c r="PE455"/>
      <c r="PF455"/>
      <c r="PG455"/>
      <c r="PH455"/>
      <c r="PI455"/>
      <c r="PJ455"/>
      <c r="PK455"/>
      <c r="PL455"/>
      <c r="PM455"/>
      <c r="PN455"/>
      <c r="PO455"/>
      <c r="PP455"/>
      <c r="PQ455"/>
      <c r="PR455"/>
      <c r="PS455"/>
      <c r="PT455"/>
      <c r="PU455"/>
      <c r="PV455"/>
      <c r="PW455"/>
      <c r="PX455"/>
      <c r="PY455"/>
      <c r="PZ455"/>
      <c r="QA455"/>
      <c r="QB455"/>
      <c r="QC455"/>
      <c r="QD455"/>
      <c r="QE455"/>
      <c r="QF455"/>
      <c r="QG455"/>
      <c r="QH455"/>
      <c r="QI455"/>
      <c r="QJ455"/>
      <c r="QK455"/>
      <c r="QL455"/>
      <c r="QM455"/>
      <c r="QN455"/>
      <c r="QO455"/>
      <c r="QP455"/>
      <c r="QQ455"/>
      <c r="QR455"/>
      <c r="QS455"/>
      <c r="QT455"/>
      <c r="QU455"/>
      <c r="QV455"/>
      <c r="QW455"/>
      <c r="QX455"/>
      <c r="QY455"/>
      <c r="QZ455"/>
      <c r="RA455"/>
      <c r="RB455"/>
      <c r="RC455"/>
      <c r="RD455"/>
      <c r="RE455"/>
      <c r="RF455"/>
      <c r="RG455"/>
      <c r="RH455"/>
      <c r="RI455"/>
      <c r="RJ455"/>
      <c r="RK455"/>
      <c r="RL455"/>
      <c r="RM455"/>
      <c r="RN455"/>
      <c r="RO455"/>
      <c r="RP455"/>
      <c r="RQ455"/>
      <c r="RR455"/>
      <c r="RS455"/>
      <c r="RT455"/>
      <c r="RU455"/>
      <c r="RV455"/>
      <c r="RW455"/>
      <c r="RX455"/>
      <c r="RY455"/>
      <c r="RZ455"/>
      <c r="SA455"/>
      <c r="SB455"/>
      <c r="SC455"/>
      <c r="SD455"/>
      <c r="SE455"/>
      <c r="SF455"/>
      <c r="SG455"/>
      <c r="SH455"/>
      <c r="SI455"/>
      <c r="SJ455"/>
      <c r="SK455"/>
      <c r="SL455"/>
      <c r="SM455"/>
      <c r="SN455"/>
      <c r="SO455"/>
      <c r="SP455"/>
      <c r="SQ455"/>
      <c r="SR455"/>
      <c r="SS455"/>
      <c r="ST455"/>
      <c r="SU455"/>
      <c r="SV455"/>
      <c r="SW455"/>
      <c r="SX455"/>
      <c r="SY455"/>
      <c r="SZ455"/>
      <c r="TA455"/>
      <c r="TB455"/>
      <c r="TC455"/>
      <c r="TD455"/>
      <c r="TE455"/>
      <c r="TF455"/>
      <c r="TG455"/>
      <c r="TH455"/>
      <c r="TI455"/>
      <c r="TJ455"/>
      <c r="TK455"/>
      <c r="TL455"/>
      <c r="TM455"/>
      <c r="TN455"/>
      <c r="TO455"/>
      <c r="TP455"/>
      <c r="TQ455"/>
      <c r="TR455"/>
      <c r="TS455"/>
      <c r="TT455"/>
      <c r="TU455"/>
      <c r="TV455"/>
      <c r="TW455"/>
      <c r="TX455"/>
      <c r="TY455"/>
      <c r="TZ455"/>
      <c r="UA455"/>
      <c r="UB455"/>
      <c r="UC455"/>
      <c r="UD455"/>
      <c r="UE455"/>
      <c r="UF455"/>
      <c r="UG455"/>
      <c r="UH455"/>
      <c r="UI455"/>
      <c r="UJ455"/>
      <c r="UK455"/>
      <c r="UL455"/>
      <c r="UM455"/>
      <c r="UN455"/>
      <c r="UO455"/>
      <c r="UP455"/>
      <c r="UQ455"/>
      <c r="UR455"/>
      <c r="US455"/>
      <c r="UT455"/>
      <c r="UU455"/>
      <c r="UV455"/>
      <c r="UW455"/>
      <c r="UX455"/>
      <c r="UY455"/>
      <c r="UZ455"/>
      <c r="VA455"/>
      <c r="VB455"/>
      <c r="VC455"/>
      <c r="VD455"/>
      <c r="VE455"/>
      <c r="VF455"/>
      <c r="VG455"/>
      <c r="VH455"/>
      <c r="VI455"/>
      <c r="VJ455"/>
      <c r="VK455"/>
      <c r="VL455"/>
      <c r="VM455"/>
      <c r="VN455"/>
      <c r="VO455"/>
      <c r="VP455"/>
      <c r="VQ455"/>
      <c r="VR455"/>
      <c r="VS455"/>
      <c r="VT455"/>
      <c r="VU455"/>
      <c r="VV455"/>
      <c r="VW455"/>
      <c r="VX455"/>
      <c r="VY455"/>
      <c r="VZ455"/>
      <c r="WA455"/>
      <c r="WB455"/>
      <c r="WC455"/>
      <c r="WD455"/>
      <c r="WE455"/>
      <c r="WF455"/>
      <c r="WG455"/>
      <c r="WH455"/>
      <c r="WI455"/>
      <c r="WJ455"/>
      <c r="WK455"/>
      <c r="WL455"/>
      <c r="WM455"/>
      <c r="WN455"/>
      <c r="WO455"/>
      <c r="WP455"/>
      <c r="WQ455"/>
      <c r="WR455"/>
      <c r="WS455"/>
      <c r="WT455"/>
      <c r="WU455"/>
      <c r="WV455"/>
      <c r="WW455"/>
      <c r="WX455"/>
      <c r="WY455"/>
      <c r="WZ455"/>
      <c r="XA455"/>
      <c r="XB455"/>
      <c r="XC455"/>
      <c r="XD455"/>
      <c r="XE455"/>
      <c r="XF455"/>
      <c r="XG455"/>
      <c r="XH455"/>
      <c r="XI455"/>
      <c r="XJ455"/>
      <c r="XK455"/>
      <c r="XL455"/>
      <c r="XM455"/>
      <c r="XN455"/>
      <c r="XO455"/>
      <c r="XP455"/>
      <c r="XQ455"/>
      <c r="XR455"/>
      <c r="XS455"/>
      <c r="XT455"/>
      <c r="XU455"/>
      <c r="XV455"/>
      <c r="XW455"/>
      <c r="XX455"/>
      <c r="XY455"/>
      <c r="XZ455"/>
      <c r="YA455"/>
      <c r="YB455"/>
      <c r="YC455"/>
      <c r="YD455"/>
      <c r="YE455"/>
      <c r="YF455"/>
      <c r="YG455"/>
      <c r="YH455"/>
      <c r="YI455"/>
      <c r="YJ455"/>
      <c r="YK455"/>
      <c r="YL455"/>
      <c r="YM455"/>
      <c r="YN455"/>
      <c r="YO455"/>
      <c r="YP455"/>
      <c r="YQ455"/>
      <c r="YR455"/>
      <c r="YS455"/>
      <c r="YT455"/>
      <c r="YU455"/>
      <c r="YV455"/>
      <c r="YW455"/>
      <c r="YX455"/>
      <c r="YY455"/>
      <c r="YZ455"/>
      <c r="ZA455"/>
      <c r="ZB455"/>
      <c r="ZC455"/>
      <c r="ZD455"/>
      <c r="ZE455"/>
      <c r="ZF455"/>
      <c r="ZG455"/>
      <c r="ZH455"/>
      <c r="ZI455"/>
      <c r="ZJ455"/>
      <c r="ZK455"/>
      <c r="ZL455"/>
      <c r="ZM455"/>
      <c r="ZN455"/>
      <c r="ZO455"/>
      <c r="ZP455"/>
      <c r="ZQ455"/>
      <c r="ZR455"/>
      <c r="ZS455"/>
      <c r="ZT455"/>
      <c r="ZU455"/>
      <c r="ZV455"/>
      <c r="ZW455"/>
      <c r="ZX455"/>
      <c r="ZY455"/>
      <c r="ZZ455" s="52"/>
      <c r="AAA455" s="192"/>
      <c r="AAD455" s="90"/>
      <c r="AAE455" s="519">
        <f t="shared" si="373"/>
        <v>1</v>
      </c>
      <c r="AAF455" s="90"/>
      <c r="AAG455" s="72"/>
      <c r="AAH455" s="73">
        <f t="shared" si="378"/>
        <v>41619</v>
      </c>
      <c r="AAI455" s="72"/>
      <c r="AAJ455" s="72"/>
      <c r="AAK455" s="56"/>
      <c r="AAL455" s="90"/>
    </row>
    <row r="456" spans="1:715" s="23" customFormat="1" ht="15" customHeight="1" outlineLevel="2">
      <c r="A456" s="171"/>
      <c r="B456" s="674" t="s">
        <v>390</v>
      </c>
      <c r="D456" s="852" t="s">
        <v>352</v>
      </c>
      <c r="E456" s="852"/>
      <c r="F456" s="852"/>
      <c r="G456" s="853"/>
      <c r="H456" s="343">
        <f t="shared" si="377"/>
        <v>41619</v>
      </c>
      <c r="I456" s="244"/>
      <c r="J456" s="194"/>
      <c r="K456" s="49"/>
      <c r="L456" s="49"/>
      <c r="M456" s="49"/>
      <c r="N456" s="49"/>
      <c r="O456" s="49"/>
      <c r="P456" s="49"/>
      <c r="Q456" s="49"/>
      <c r="R456" s="49"/>
      <c r="S456" s="49"/>
      <c r="T456" s="49"/>
      <c r="U456" s="49"/>
      <c r="V456" s="49"/>
      <c r="W456" s="49"/>
      <c r="X456" s="49"/>
      <c r="Y456" s="49"/>
      <c r="Z456" s="49"/>
      <c r="AA456" s="49"/>
      <c r="AB456" s="49"/>
      <c r="AC456" s="49"/>
      <c r="AD456" s="49"/>
      <c r="AE456" s="49"/>
      <c r="AF456" s="49"/>
      <c r="AG456" s="49"/>
      <c r="AH456" s="49"/>
      <c r="AI456" s="49"/>
      <c r="AJ456" s="49"/>
      <c r="AK456" s="49"/>
      <c r="AL456" s="49"/>
      <c r="AM456" s="49"/>
      <c r="AN456" s="49"/>
      <c r="AO456" s="49"/>
      <c r="AP456" s="49"/>
      <c r="AQ456" s="49"/>
      <c r="AR456" s="49"/>
      <c r="AS456" s="49"/>
      <c r="AT456" s="49"/>
      <c r="AU456" s="49"/>
      <c r="AV456" s="49"/>
      <c r="AW456" s="49"/>
      <c r="AX456" s="49"/>
      <c r="AY456" s="49"/>
      <c r="AZ456" s="49"/>
      <c r="BA456" s="49"/>
      <c r="BB456" s="49"/>
      <c r="BC456" s="49"/>
      <c r="BD456" s="49"/>
      <c r="BE456" s="49"/>
      <c r="BF456" s="49"/>
      <c r="BG456" s="49"/>
      <c r="BH456" s="49"/>
      <c r="BI456" s="49"/>
      <c r="BJ456" s="49"/>
      <c r="BK456" s="49"/>
      <c r="BL456" s="49"/>
      <c r="BM456" s="49"/>
      <c r="BN456" s="49"/>
      <c r="BO456" s="49"/>
      <c r="BP456" s="49"/>
      <c r="BQ456" s="49"/>
      <c r="BR456" s="49"/>
      <c r="BS456" s="49"/>
      <c r="BT456" s="49"/>
      <c r="BU456" s="49"/>
      <c r="BV456" s="49"/>
      <c r="BW456" s="49"/>
      <c r="BX456" s="49"/>
      <c r="BY456" s="49"/>
      <c r="BZ456" s="49"/>
      <c r="CA456" s="49"/>
      <c r="CB456" s="49"/>
      <c r="CC456" s="49"/>
      <c r="CD456" s="49"/>
      <c r="CE456" s="49"/>
      <c r="CF456" s="49"/>
      <c r="CG456" s="49"/>
      <c r="CH456" s="49"/>
      <c r="CI456" s="49"/>
      <c r="CJ456" s="49"/>
      <c r="CK456" s="49"/>
      <c r="CL456" s="49"/>
      <c r="CM456" s="49"/>
      <c r="CN456" s="49"/>
      <c r="CO456" s="49"/>
      <c r="CP456" s="49"/>
      <c r="CQ456" s="49"/>
      <c r="CR456" s="49"/>
      <c r="CS456" s="49"/>
      <c r="CT456" s="49"/>
      <c r="CU456" s="49"/>
      <c r="CV456" s="49"/>
      <c r="CW456" s="49"/>
      <c r="CX456" s="49"/>
      <c r="CY456" s="49"/>
      <c r="CZ456" s="49"/>
      <c r="DA456" s="49"/>
      <c r="DB456" s="49"/>
      <c r="DC456" s="49"/>
      <c r="DD456" s="49"/>
      <c r="DE456" s="49"/>
      <c r="DF456" s="49"/>
      <c r="DG456" s="49"/>
      <c r="DH456" s="49"/>
      <c r="DI456" s="49"/>
      <c r="DJ456" s="49"/>
      <c r="DK456" s="49"/>
      <c r="DL456" s="49"/>
      <c r="DM456" s="49"/>
      <c r="DN456" s="49"/>
      <c r="DO456" s="49"/>
      <c r="DP456" s="49"/>
      <c r="DQ456"/>
      <c r="DR456"/>
      <c r="DS456"/>
      <c r="DT456"/>
      <c r="DU456"/>
      <c r="DV456"/>
      <c r="DW456"/>
      <c r="DX456"/>
      <c r="DY456"/>
      <c r="DZ456"/>
      <c r="EA456"/>
      <c r="EB456"/>
      <c r="EC456"/>
      <c r="ED456"/>
      <c r="EE456"/>
      <c r="EF456"/>
      <c r="EG456"/>
      <c r="EH456"/>
      <c r="EI456"/>
      <c r="EJ456"/>
      <c r="EK456"/>
      <c r="EL456"/>
      <c r="EM456"/>
      <c r="EN456"/>
      <c r="EO456"/>
      <c r="EP456"/>
      <c r="EQ456"/>
      <c r="ER456"/>
      <c r="ES456"/>
      <c r="ET456"/>
      <c r="EU456"/>
      <c r="EV456"/>
      <c r="EW456"/>
      <c r="EX456"/>
      <c r="EY456"/>
      <c r="EZ456"/>
      <c r="FA456"/>
      <c r="FB456"/>
      <c r="FC456"/>
      <c r="FD456"/>
      <c r="FE456"/>
      <c r="FF456"/>
      <c r="FG456"/>
      <c r="FH456"/>
      <c r="FI456"/>
      <c r="FJ456"/>
      <c r="FK456"/>
      <c r="FL456"/>
      <c r="FM456"/>
      <c r="FN456"/>
      <c r="FO456"/>
      <c r="FP456"/>
      <c r="FQ456"/>
      <c r="FR456"/>
      <c r="FS456"/>
      <c r="FT456"/>
      <c r="FU456"/>
      <c r="FV456"/>
      <c r="FW456"/>
      <c r="FX456"/>
      <c r="FY456"/>
      <c r="FZ456"/>
      <c r="GA456"/>
      <c r="GB456"/>
      <c r="GC456"/>
      <c r="GD456"/>
      <c r="GE456"/>
      <c r="GF456"/>
      <c r="GG456"/>
      <c r="GH456"/>
      <c r="GI456"/>
      <c r="GJ456"/>
      <c r="GK456"/>
      <c r="GL456"/>
      <c r="GM456"/>
      <c r="GN456"/>
      <c r="GO456"/>
      <c r="GP456"/>
      <c r="GQ456"/>
      <c r="GR456"/>
      <c r="GS456"/>
      <c r="GT456"/>
      <c r="GU456"/>
      <c r="GV456"/>
      <c r="GW456"/>
      <c r="GX456"/>
      <c r="GY456"/>
      <c r="GZ456"/>
      <c r="HA456"/>
      <c r="HB456"/>
      <c r="HC456"/>
      <c r="HD456"/>
      <c r="HE456"/>
      <c r="HF456"/>
      <c r="HG456"/>
      <c r="HH456"/>
      <c r="HI456"/>
      <c r="HJ456"/>
      <c r="HK456"/>
      <c r="HL456"/>
      <c r="HM456"/>
      <c r="HN456"/>
      <c r="HO456"/>
      <c r="HP456"/>
      <c r="HQ456"/>
      <c r="HR456"/>
      <c r="HS456"/>
      <c r="HT456"/>
      <c r="HU456"/>
      <c r="HV456"/>
      <c r="HW456"/>
      <c r="HX456"/>
      <c r="HY456"/>
      <c r="HZ456"/>
      <c r="IA456"/>
      <c r="IB456"/>
      <c r="IC456"/>
      <c r="ID456"/>
      <c r="IE456"/>
      <c r="IF456"/>
      <c r="IG456"/>
      <c r="IH456"/>
      <c r="II456"/>
      <c r="IJ456"/>
      <c r="IK456"/>
      <c r="IL456"/>
      <c r="IM456"/>
      <c r="IN456"/>
      <c r="IO456"/>
      <c r="IP456"/>
      <c r="IQ456"/>
      <c r="IR456"/>
      <c r="IS456"/>
      <c r="IT456"/>
      <c r="IU456"/>
      <c r="IV456"/>
      <c r="IW456"/>
      <c r="IX456"/>
      <c r="IY456"/>
      <c r="IZ456"/>
      <c r="JA456"/>
      <c r="JB456"/>
      <c r="JC456"/>
      <c r="JD456"/>
      <c r="JE456"/>
      <c r="JF456"/>
      <c r="JG456"/>
      <c r="JH456"/>
      <c r="JI456"/>
      <c r="JJ456"/>
      <c r="JK456"/>
      <c r="JL456"/>
      <c r="JM456"/>
      <c r="JN456"/>
      <c r="JO456"/>
      <c r="JP456"/>
      <c r="JQ456"/>
      <c r="JR456"/>
      <c r="JS456"/>
      <c r="JT456"/>
      <c r="JU456"/>
      <c r="JV456"/>
      <c r="JW456"/>
      <c r="JX456"/>
      <c r="JY456"/>
      <c r="JZ456"/>
      <c r="KA456"/>
      <c r="KB456"/>
      <c r="KC456"/>
      <c r="KD456"/>
      <c r="KE456"/>
      <c r="KF456"/>
      <c r="KG456"/>
      <c r="KH456"/>
      <c r="KI456"/>
      <c r="KJ456"/>
      <c r="KK456"/>
      <c r="KL456"/>
      <c r="KM456"/>
      <c r="KN456"/>
      <c r="KO456"/>
      <c r="KP456"/>
      <c r="KQ456"/>
      <c r="KR456"/>
      <c r="KS456"/>
      <c r="KT456"/>
      <c r="KU456"/>
      <c r="KV456"/>
      <c r="KW456"/>
      <c r="KX456"/>
      <c r="KY456"/>
      <c r="KZ456"/>
      <c r="LA456"/>
      <c r="LB456"/>
      <c r="LC456"/>
      <c r="LD456"/>
      <c r="LE456"/>
      <c r="LF456"/>
      <c r="LG456"/>
      <c r="LH456"/>
      <c r="LI456"/>
      <c r="LJ456"/>
      <c r="LK456"/>
      <c r="LL456"/>
      <c r="LM456"/>
      <c r="LN456"/>
      <c r="LO456"/>
      <c r="LP456"/>
      <c r="LQ456"/>
      <c r="LR456"/>
      <c r="LS456"/>
      <c r="LT456"/>
      <c r="LU456"/>
      <c r="LV456"/>
      <c r="LW456"/>
      <c r="LX456"/>
      <c r="LY456"/>
      <c r="LZ456"/>
      <c r="MA456"/>
      <c r="MB456"/>
      <c r="MC456"/>
      <c r="MD456"/>
      <c r="ME456"/>
      <c r="MF456"/>
      <c r="MG456"/>
      <c r="MH456"/>
      <c r="MI456"/>
      <c r="MJ456"/>
      <c r="MK456"/>
      <c r="ML456"/>
      <c r="MM456"/>
      <c r="MN456"/>
      <c r="MO456"/>
      <c r="MP456"/>
      <c r="MQ456"/>
      <c r="MR456"/>
      <c r="MS456"/>
      <c r="MT456"/>
      <c r="MU456"/>
      <c r="MV456"/>
      <c r="MW456"/>
      <c r="MX456"/>
      <c r="MY456"/>
      <c r="MZ456"/>
      <c r="NA456"/>
      <c r="NB456"/>
      <c r="NC456"/>
      <c r="ND456"/>
      <c r="NE456"/>
      <c r="NF456"/>
      <c r="NG456"/>
      <c r="NH456"/>
      <c r="NI456"/>
      <c r="NJ456"/>
      <c r="NK456"/>
      <c r="NL456"/>
      <c r="NM456"/>
      <c r="NN456"/>
      <c r="NO456"/>
      <c r="NP456"/>
      <c r="NQ456"/>
      <c r="NR456"/>
      <c r="NS456"/>
      <c r="NT456"/>
      <c r="NU456"/>
      <c r="NV456"/>
      <c r="NW456"/>
      <c r="NX456"/>
      <c r="NY456"/>
      <c r="NZ456"/>
      <c r="OA456"/>
      <c r="OB456"/>
      <c r="OC456"/>
      <c r="OD456"/>
      <c r="OE456"/>
      <c r="OF456"/>
      <c r="OG456"/>
      <c r="OH456"/>
      <c r="OI456"/>
      <c r="OJ456"/>
      <c r="OK456"/>
      <c r="OL456"/>
      <c r="OM456"/>
      <c r="ON456"/>
      <c r="OO456"/>
      <c r="OP456"/>
      <c r="OQ456"/>
      <c r="OR456"/>
      <c r="OS456"/>
      <c r="OT456"/>
      <c r="OU456"/>
      <c r="OV456"/>
      <c r="OW456"/>
      <c r="OX456"/>
      <c r="OY456"/>
      <c r="OZ456"/>
      <c r="PA456"/>
      <c r="PB456"/>
      <c r="PC456"/>
      <c r="PD456"/>
      <c r="PE456"/>
      <c r="PF456"/>
      <c r="PG456"/>
      <c r="PH456"/>
      <c r="PI456"/>
      <c r="PJ456"/>
      <c r="PK456"/>
      <c r="PL456"/>
      <c r="PM456"/>
      <c r="PN456"/>
      <c r="PO456"/>
      <c r="PP456"/>
      <c r="PQ456"/>
      <c r="PR456"/>
      <c r="PS456"/>
      <c r="PT456"/>
      <c r="PU456"/>
      <c r="PV456"/>
      <c r="PW456"/>
      <c r="PX456"/>
      <c r="PY456"/>
      <c r="PZ456"/>
      <c r="QA456"/>
      <c r="QB456"/>
      <c r="QC456"/>
      <c r="QD456"/>
      <c r="QE456"/>
      <c r="QF456"/>
      <c r="QG456"/>
      <c r="QH456"/>
      <c r="QI456"/>
      <c r="QJ456"/>
      <c r="QK456"/>
      <c r="QL456"/>
      <c r="QM456"/>
      <c r="QN456"/>
      <c r="QO456"/>
      <c r="QP456"/>
      <c r="QQ456"/>
      <c r="QR456"/>
      <c r="QS456"/>
      <c r="QT456"/>
      <c r="QU456"/>
      <c r="QV456"/>
      <c r="QW456"/>
      <c r="QX456"/>
      <c r="QY456"/>
      <c r="QZ456"/>
      <c r="RA456"/>
      <c r="RB456"/>
      <c r="RC456"/>
      <c r="RD456"/>
      <c r="RE456"/>
      <c r="RF456"/>
      <c r="RG456"/>
      <c r="RH456"/>
      <c r="RI456"/>
      <c r="RJ456"/>
      <c r="RK456"/>
      <c r="RL456"/>
      <c r="RM456"/>
      <c r="RN456"/>
      <c r="RO456"/>
      <c r="RP456"/>
      <c r="RQ456"/>
      <c r="RR456"/>
      <c r="RS456"/>
      <c r="RT456"/>
      <c r="RU456"/>
      <c r="RV456"/>
      <c r="RW456"/>
      <c r="RX456"/>
      <c r="RY456"/>
      <c r="RZ456"/>
      <c r="SA456"/>
      <c r="SB456"/>
      <c r="SC456"/>
      <c r="SD456"/>
      <c r="SE456"/>
      <c r="SF456"/>
      <c r="SG456"/>
      <c r="SH456"/>
      <c r="SI456"/>
      <c r="SJ456"/>
      <c r="SK456"/>
      <c r="SL456"/>
      <c r="SM456"/>
      <c r="SN456"/>
      <c r="SO456"/>
      <c r="SP456"/>
      <c r="SQ456"/>
      <c r="SR456"/>
      <c r="SS456"/>
      <c r="ST456"/>
      <c r="SU456"/>
      <c r="SV456"/>
      <c r="SW456"/>
      <c r="SX456"/>
      <c r="SY456"/>
      <c r="SZ456"/>
      <c r="TA456"/>
      <c r="TB456"/>
      <c r="TC456"/>
      <c r="TD456"/>
      <c r="TE456"/>
      <c r="TF456"/>
      <c r="TG456"/>
      <c r="TH456"/>
      <c r="TI456"/>
      <c r="TJ456"/>
      <c r="TK456"/>
      <c r="TL456"/>
      <c r="TM456"/>
      <c r="TN456"/>
      <c r="TO456"/>
      <c r="TP456"/>
      <c r="TQ456"/>
      <c r="TR456"/>
      <c r="TS456"/>
      <c r="TT456"/>
      <c r="TU456"/>
      <c r="TV456"/>
      <c r="TW456"/>
      <c r="TX456"/>
      <c r="TY456"/>
      <c r="TZ456"/>
      <c r="UA456"/>
      <c r="UB456"/>
      <c r="UC456"/>
      <c r="UD456"/>
      <c r="UE456"/>
      <c r="UF456"/>
      <c r="UG456"/>
      <c r="UH456"/>
      <c r="UI456"/>
      <c r="UJ456"/>
      <c r="UK456"/>
      <c r="UL456"/>
      <c r="UM456"/>
      <c r="UN456"/>
      <c r="UO456"/>
      <c r="UP456"/>
      <c r="UQ456"/>
      <c r="UR456"/>
      <c r="US456"/>
      <c r="UT456"/>
      <c r="UU456"/>
      <c r="UV456"/>
      <c r="UW456"/>
      <c r="UX456"/>
      <c r="UY456"/>
      <c r="UZ456"/>
      <c r="VA456"/>
      <c r="VB456"/>
      <c r="VC456"/>
      <c r="VD456"/>
      <c r="VE456"/>
      <c r="VF456"/>
      <c r="VG456"/>
      <c r="VH456"/>
      <c r="VI456"/>
      <c r="VJ456"/>
      <c r="VK456"/>
      <c r="VL456"/>
      <c r="VM456"/>
      <c r="VN456"/>
      <c r="VO456"/>
      <c r="VP456"/>
      <c r="VQ456"/>
      <c r="VR456"/>
      <c r="VS456"/>
      <c r="VT456"/>
      <c r="VU456"/>
      <c r="VV456"/>
      <c r="VW456"/>
      <c r="VX456"/>
      <c r="VY456"/>
      <c r="VZ456"/>
      <c r="WA456"/>
      <c r="WB456"/>
      <c r="WC456"/>
      <c r="WD456"/>
      <c r="WE456"/>
      <c r="WF456"/>
      <c r="WG456"/>
      <c r="WH456"/>
      <c r="WI456"/>
      <c r="WJ456"/>
      <c r="WK456"/>
      <c r="WL456"/>
      <c r="WM456"/>
      <c r="WN456"/>
      <c r="WO456"/>
      <c r="WP456"/>
      <c r="WQ456"/>
      <c r="WR456"/>
      <c r="WS456"/>
      <c r="WT456"/>
      <c r="WU456"/>
      <c r="WV456"/>
      <c r="WW456"/>
      <c r="WX456"/>
      <c r="WY456"/>
      <c r="WZ456"/>
      <c r="XA456"/>
      <c r="XB456"/>
      <c r="XC456"/>
      <c r="XD456"/>
      <c r="XE456"/>
      <c r="XF456"/>
      <c r="XG456"/>
      <c r="XH456"/>
      <c r="XI456"/>
      <c r="XJ456"/>
      <c r="XK456"/>
      <c r="XL456"/>
      <c r="XM456"/>
      <c r="XN456"/>
      <c r="XO456"/>
      <c r="XP456"/>
      <c r="XQ456"/>
      <c r="XR456"/>
      <c r="XS456"/>
      <c r="XT456"/>
      <c r="XU456"/>
      <c r="XV456"/>
      <c r="XW456"/>
      <c r="XX456"/>
      <c r="XY456"/>
      <c r="XZ456"/>
      <c r="YA456"/>
      <c r="YB456"/>
      <c r="YC456"/>
      <c r="YD456"/>
      <c r="YE456"/>
      <c r="YF456"/>
      <c r="YG456"/>
      <c r="YH456"/>
      <c r="YI456"/>
      <c r="YJ456"/>
      <c r="YK456"/>
      <c r="YL456"/>
      <c r="YM456"/>
      <c r="YN456"/>
      <c r="YO456"/>
      <c r="YP456"/>
      <c r="YQ456"/>
      <c r="YR456"/>
      <c r="YS456"/>
      <c r="YT456"/>
      <c r="YU456"/>
      <c r="YV456"/>
      <c r="YW456"/>
      <c r="YX456"/>
      <c r="YY456"/>
      <c r="YZ456"/>
      <c r="ZA456"/>
      <c r="ZB456"/>
      <c r="ZC456"/>
      <c r="ZD456"/>
      <c r="ZE456"/>
      <c r="ZF456"/>
      <c r="ZG456"/>
      <c r="ZH456"/>
      <c r="ZI456"/>
      <c r="ZJ456"/>
      <c r="ZK456"/>
      <c r="ZL456"/>
      <c r="ZM456"/>
      <c r="ZN456"/>
      <c r="ZO456"/>
      <c r="ZP456"/>
      <c r="ZQ456"/>
      <c r="ZR456"/>
      <c r="ZS456"/>
      <c r="ZT456"/>
      <c r="ZU456"/>
      <c r="ZV456"/>
      <c r="ZW456"/>
      <c r="ZX456"/>
      <c r="ZY456"/>
      <c r="ZZ456" s="52"/>
      <c r="AAA456" s="192"/>
      <c r="AAD456" s="90"/>
      <c r="AAE456" s="519">
        <f t="shared" si="373"/>
        <v>1</v>
      </c>
      <c r="AAF456" s="90"/>
      <c r="AAG456" s="72"/>
      <c r="AAH456" s="73">
        <f t="shared" si="378"/>
        <v>41619</v>
      </c>
      <c r="AAI456" s="72"/>
      <c r="AAJ456" s="72"/>
      <c r="AAK456" s="56"/>
      <c r="AAL456" s="90"/>
    </row>
    <row r="457" spans="1:715" s="23" customFormat="1" ht="15" customHeight="1" outlineLevel="2">
      <c r="A457" s="171"/>
      <c r="B457" s="674" t="s">
        <v>391</v>
      </c>
      <c r="D457" s="852" t="s">
        <v>352</v>
      </c>
      <c r="E457" s="852"/>
      <c r="F457" s="852"/>
      <c r="G457" s="853"/>
      <c r="H457" s="343">
        <f t="shared" si="377"/>
        <v>41619</v>
      </c>
      <c r="I457" s="244"/>
      <c r="J457" s="194"/>
      <c r="K457" s="49"/>
      <c r="L457" s="49"/>
      <c r="M457" s="49"/>
      <c r="N457" s="49"/>
      <c r="O457" s="49"/>
      <c r="P457" s="49"/>
      <c r="Q457" s="49"/>
      <c r="R457" s="49"/>
      <c r="S457" s="49"/>
      <c r="T457" s="49"/>
      <c r="U457" s="49"/>
      <c r="V457" s="49"/>
      <c r="W457" s="49"/>
      <c r="X457" s="49"/>
      <c r="Y457" s="49"/>
      <c r="Z457" s="49"/>
      <c r="AA457" s="49"/>
      <c r="AB457" s="49"/>
      <c r="AC457" s="49"/>
      <c r="AD457" s="49"/>
      <c r="AE457" s="49"/>
      <c r="AF457" s="49"/>
      <c r="AG457" s="49"/>
      <c r="AH457" s="49"/>
      <c r="AI457" s="49"/>
      <c r="AJ457" s="49"/>
      <c r="AK457" s="49"/>
      <c r="AL457" s="49"/>
      <c r="AM457" s="49"/>
      <c r="AN457" s="49"/>
      <c r="AO457" s="49"/>
      <c r="AP457" s="49"/>
      <c r="AQ457" s="49"/>
      <c r="AR457" s="49"/>
      <c r="AS457" s="49"/>
      <c r="AT457" s="49"/>
      <c r="AU457" s="49"/>
      <c r="AV457" s="49"/>
      <c r="AW457" s="49"/>
      <c r="AX457" s="49"/>
      <c r="AY457" s="49"/>
      <c r="AZ457" s="49"/>
      <c r="BA457" s="49"/>
      <c r="BB457" s="49"/>
      <c r="BC457" s="49"/>
      <c r="BD457" s="49"/>
      <c r="BE457" s="49"/>
      <c r="BF457" s="49"/>
      <c r="BG457" s="49"/>
      <c r="BH457" s="49"/>
      <c r="BI457" s="49"/>
      <c r="BJ457" s="49"/>
      <c r="BK457" s="49"/>
      <c r="BL457" s="49"/>
      <c r="BM457" s="49"/>
      <c r="BN457" s="49"/>
      <c r="BO457" s="49"/>
      <c r="BP457" s="49"/>
      <c r="BQ457" s="49"/>
      <c r="BR457" s="49"/>
      <c r="BS457" s="49"/>
      <c r="BT457" s="49"/>
      <c r="BU457" s="49"/>
      <c r="BV457" s="49"/>
      <c r="BW457" s="49"/>
      <c r="BX457" s="49"/>
      <c r="BY457" s="49"/>
      <c r="BZ457" s="49"/>
      <c r="CA457" s="49"/>
      <c r="CB457" s="49"/>
      <c r="CC457" s="49"/>
      <c r="CD457" s="49"/>
      <c r="CE457" s="49"/>
      <c r="CF457" s="49"/>
      <c r="CG457" s="49"/>
      <c r="CH457" s="49"/>
      <c r="CI457" s="49"/>
      <c r="CJ457" s="49"/>
      <c r="CK457" s="49"/>
      <c r="CL457" s="49"/>
      <c r="CM457" s="49"/>
      <c r="CN457" s="49"/>
      <c r="CO457" s="49"/>
      <c r="CP457" s="49"/>
      <c r="CQ457" s="49"/>
      <c r="CR457" s="49"/>
      <c r="CS457" s="49"/>
      <c r="CT457" s="49"/>
      <c r="CU457" s="49"/>
      <c r="CV457" s="49"/>
      <c r="CW457" s="49"/>
      <c r="CX457" s="49"/>
      <c r="CY457" s="49"/>
      <c r="CZ457" s="49"/>
      <c r="DA457" s="49"/>
      <c r="DB457" s="49"/>
      <c r="DC457" s="49"/>
      <c r="DD457" s="49"/>
      <c r="DE457" s="49"/>
      <c r="DF457" s="49"/>
      <c r="DG457" s="49"/>
      <c r="DH457" s="49"/>
      <c r="DI457" s="49"/>
      <c r="DJ457" s="49"/>
      <c r="DK457" s="49"/>
      <c r="DL457" s="49"/>
      <c r="DM457" s="49"/>
      <c r="DN457" s="49"/>
      <c r="DO457" s="49"/>
      <c r="DP457" s="49"/>
      <c r="DQ457"/>
      <c r="DR457"/>
      <c r="DS457"/>
      <c r="DT457"/>
      <c r="DU457"/>
      <c r="DV457"/>
      <c r="DW457"/>
      <c r="DX457"/>
      <c r="DY457"/>
      <c r="DZ457"/>
      <c r="EA457"/>
      <c r="EB457"/>
      <c r="EC457"/>
      <c r="ED457"/>
      <c r="EE457"/>
      <c r="EF457"/>
      <c r="EG457"/>
      <c r="EH457"/>
      <c r="EI457"/>
      <c r="EJ457"/>
      <c r="EK457"/>
      <c r="EL457"/>
      <c r="EM457"/>
      <c r="EN457"/>
      <c r="EO457"/>
      <c r="EP457"/>
      <c r="EQ457"/>
      <c r="ER457"/>
      <c r="ES457"/>
      <c r="ET457"/>
      <c r="EU457"/>
      <c r="EV457"/>
      <c r="EW457"/>
      <c r="EX457"/>
      <c r="EY457"/>
      <c r="EZ457"/>
      <c r="FA457"/>
      <c r="FB457"/>
      <c r="FC457"/>
      <c r="FD457"/>
      <c r="FE457"/>
      <c r="FF457"/>
      <c r="FG457"/>
      <c r="FH457"/>
      <c r="FI457"/>
      <c r="FJ457"/>
      <c r="FK457"/>
      <c r="FL457"/>
      <c r="FM457"/>
      <c r="FN457"/>
      <c r="FO457"/>
      <c r="FP457"/>
      <c r="FQ457"/>
      <c r="FR457"/>
      <c r="FS457"/>
      <c r="FT457"/>
      <c r="FU457"/>
      <c r="FV457"/>
      <c r="FW457"/>
      <c r="FX457"/>
      <c r="FY457"/>
      <c r="FZ457"/>
      <c r="GA457"/>
      <c r="GB457"/>
      <c r="GC457"/>
      <c r="GD457"/>
      <c r="GE457"/>
      <c r="GF457"/>
      <c r="GG457"/>
      <c r="GH457"/>
      <c r="GI457"/>
      <c r="GJ457"/>
      <c r="GK457"/>
      <c r="GL457"/>
      <c r="GM457"/>
      <c r="GN457"/>
      <c r="GO457"/>
      <c r="GP457"/>
      <c r="GQ457"/>
      <c r="GR457"/>
      <c r="GS457"/>
      <c r="GT457"/>
      <c r="GU457"/>
      <c r="GV457"/>
      <c r="GW457"/>
      <c r="GX457"/>
      <c r="GY457"/>
      <c r="GZ457"/>
      <c r="HA457"/>
      <c r="HB457"/>
      <c r="HC457"/>
      <c r="HD457"/>
      <c r="HE457"/>
      <c r="HF457"/>
      <c r="HG457"/>
      <c r="HH457"/>
      <c r="HI457"/>
      <c r="HJ457"/>
      <c r="HK457"/>
      <c r="HL457"/>
      <c r="HM457"/>
      <c r="HN457"/>
      <c r="HO457"/>
      <c r="HP457"/>
      <c r="HQ457"/>
      <c r="HR457"/>
      <c r="HS457"/>
      <c r="HT457"/>
      <c r="HU457"/>
      <c r="HV457"/>
      <c r="HW457"/>
      <c r="HX457"/>
      <c r="HY457"/>
      <c r="HZ457"/>
      <c r="IA457"/>
      <c r="IB457"/>
      <c r="IC457"/>
      <c r="ID457"/>
      <c r="IE457"/>
      <c r="IF457"/>
      <c r="IG457"/>
      <c r="IH457"/>
      <c r="II457"/>
      <c r="IJ457"/>
      <c r="IK457"/>
      <c r="IL457"/>
      <c r="IM457"/>
      <c r="IN457"/>
      <c r="IO457"/>
      <c r="IP457"/>
      <c r="IQ457"/>
      <c r="IR457"/>
      <c r="IS457"/>
      <c r="IT457"/>
      <c r="IU457"/>
      <c r="IV457"/>
      <c r="IW457"/>
      <c r="IX457"/>
      <c r="IY457"/>
      <c r="IZ457"/>
      <c r="JA457"/>
      <c r="JB457"/>
      <c r="JC457"/>
      <c r="JD457"/>
      <c r="JE457"/>
      <c r="JF457"/>
      <c r="JG457"/>
      <c r="JH457"/>
      <c r="JI457"/>
      <c r="JJ457"/>
      <c r="JK457"/>
      <c r="JL457"/>
      <c r="JM457"/>
      <c r="JN457"/>
      <c r="JO457"/>
      <c r="JP457"/>
      <c r="JQ457"/>
      <c r="JR457"/>
      <c r="JS457"/>
      <c r="JT457"/>
      <c r="JU457"/>
      <c r="JV457"/>
      <c r="JW457"/>
      <c r="JX457"/>
      <c r="JY457"/>
      <c r="JZ457"/>
      <c r="KA457"/>
      <c r="KB457"/>
      <c r="KC457"/>
      <c r="KD457"/>
      <c r="KE457"/>
      <c r="KF457"/>
      <c r="KG457"/>
      <c r="KH457"/>
      <c r="KI457"/>
      <c r="KJ457"/>
      <c r="KK457"/>
      <c r="KL457"/>
      <c r="KM457"/>
      <c r="KN457"/>
      <c r="KO457"/>
      <c r="KP457"/>
      <c r="KQ457"/>
      <c r="KR457"/>
      <c r="KS457"/>
      <c r="KT457"/>
      <c r="KU457"/>
      <c r="KV457"/>
      <c r="KW457"/>
      <c r="KX457"/>
      <c r="KY457"/>
      <c r="KZ457"/>
      <c r="LA457"/>
      <c r="LB457"/>
      <c r="LC457"/>
      <c r="LD457"/>
      <c r="LE457"/>
      <c r="LF457"/>
      <c r="LG457"/>
      <c r="LH457"/>
      <c r="LI457"/>
      <c r="LJ457"/>
      <c r="LK457"/>
      <c r="LL457"/>
      <c r="LM457"/>
      <c r="LN457"/>
      <c r="LO457"/>
      <c r="LP457"/>
      <c r="LQ457"/>
      <c r="LR457"/>
      <c r="LS457"/>
      <c r="LT457"/>
      <c r="LU457"/>
      <c r="LV457"/>
      <c r="LW457"/>
      <c r="LX457"/>
      <c r="LY457"/>
      <c r="LZ457"/>
      <c r="MA457"/>
      <c r="MB457"/>
      <c r="MC457"/>
      <c r="MD457"/>
      <c r="ME457"/>
      <c r="MF457"/>
      <c r="MG457"/>
      <c r="MH457"/>
      <c r="MI457"/>
      <c r="MJ457"/>
      <c r="MK457"/>
      <c r="ML457"/>
      <c r="MM457"/>
      <c r="MN457"/>
      <c r="MO457"/>
      <c r="MP457"/>
      <c r="MQ457"/>
      <c r="MR457"/>
      <c r="MS457"/>
      <c r="MT457"/>
      <c r="MU457"/>
      <c r="MV457"/>
      <c r="MW457"/>
      <c r="MX457"/>
      <c r="MY457"/>
      <c r="MZ457"/>
      <c r="NA457"/>
      <c r="NB457"/>
      <c r="NC457"/>
      <c r="ND457"/>
      <c r="NE457"/>
      <c r="NF457"/>
      <c r="NG457"/>
      <c r="NH457"/>
      <c r="NI457"/>
      <c r="NJ457"/>
      <c r="NK457"/>
      <c r="NL457"/>
      <c r="NM457"/>
      <c r="NN457"/>
      <c r="NO457"/>
      <c r="NP457"/>
      <c r="NQ457"/>
      <c r="NR457"/>
      <c r="NS457"/>
      <c r="NT457"/>
      <c r="NU457"/>
      <c r="NV457"/>
      <c r="NW457"/>
      <c r="NX457"/>
      <c r="NY457"/>
      <c r="NZ457"/>
      <c r="OA457"/>
      <c r="OB457"/>
      <c r="OC457"/>
      <c r="OD457"/>
      <c r="OE457"/>
      <c r="OF457"/>
      <c r="OG457"/>
      <c r="OH457"/>
      <c r="OI457"/>
      <c r="OJ457"/>
      <c r="OK457"/>
      <c r="OL457"/>
      <c r="OM457"/>
      <c r="ON457"/>
      <c r="OO457"/>
      <c r="OP457"/>
      <c r="OQ457"/>
      <c r="OR457"/>
      <c r="OS457"/>
      <c r="OT457"/>
      <c r="OU457"/>
      <c r="OV457"/>
      <c r="OW457"/>
      <c r="OX457"/>
      <c r="OY457"/>
      <c r="OZ457"/>
      <c r="PA457"/>
      <c r="PB457"/>
      <c r="PC457"/>
      <c r="PD457"/>
      <c r="PE457"/>
      <c r="PF457"/>
      <c r="PG457"/>
      <c r="PH457"/>
      <c r="PI457"/>
      <c r="PJ457"/>
      <c r="PK457"/>
      <c r="PL457"/>
      <c r="PM457"/>
      <c r="PN457"/>
      <c r="PO457"/>
      <c r="PP457"/>
      <c r="PQ457"/>
      <c r="PR457"/>
      <c r="PS457"/>
      <c r="PT457"/>
      <c r="PU457"/>
      <c r="PV457"/>
      <c r="PW457"/>
      <c r="PX457"/>
      <c r="PY457"/>
      <c r="PZ457"/>
      <c r="QA457"/>
      <c r="QB457"/>
      <c r="QC457"/>
      <c r="QD457"/>
      <c r="QE457"/>
      <c r="QF457"/>
      <c r="QG457"/>
      <c r="QH457"/>
      <c r="QI457"/>
      <c r="QJ457"/>
      <c r="QK457"/>
      <c r="QL457"/>
      <c r="QM457"/>
      <c r="QN457"/>
      <c r="QO457"/>
      <c r="QP457"/>
      <c r="QQ457"/>
      <c r="QR457"/>
      <c r="QS457"/>
      <c r="QT457"/>
      <c r="QU457"/>
      <c r="QV457"/>
      <c r="QW457"/>
      <c r="QX457"/>
      <c r="QY457"/>
      <c r="QZ457"/>
      <c r="RA457"/>
      <c r="RB457"/>
      <c r="RC457"/>
      <c r="RD457"/>
      <c r="RE457"/>
      <c r="RF457"/>
      <c r="RG457"/>
      <c r="RH457"/>
      <c r="RI457"/>
      <c r="RJ457"/>
      <c r="RK457"/>
      <c r="RL457"/>
      <c r="RM457"/>
      <c r="RN457"/>
      <c r="RO457"/>
      <c r="RP457"/>
      <c r="RQ457"/>
      <c r="RR457"/>
      <c r="RS457"/>
      <c r="RT457"/>
      <c r="RU457"/>
      <c r="RV457"/>
      <c r="RW457"/>
      <c r="RX457"/>
      <c r="RY457"/>
      <c r="RZ457"/>
      <c r="SA457"/>
      <c r="SB457"/>
      <c r="SC457"/>
      <c r="SD457"/>
      <c r="SE457"/>
      <c r="SF457"/>
      <c r="SG457"/>
      <c r="SH457"/>
      <c r="SI457"/>
      <c r="SJ457"/>
      <c r="SK457"/>
      <c r="SL457"/>
      <c r="SM457"/>
      <c r="SN457"/>
      <c r="SO457"/>
      <c r="SP457"/>
      <c r="SQ457"/>
      <c r="SR457"/>
      <c r="SS457"/>
      <c r="ST457"/>
      <c r="SU457"/>
      <c r="SV457"/>
      <c r="SW457"/>
      <c r="SX457"/>
      <c r="SY457"/>
      <c r="SZ457"/>
      <c r="TA457"/>
      <c r="TB457"/>
      <c r="TC457"/>
      <c r="TD457"/>
      <c r="TE457"/>
      <c r="TF457"/>
      <c r="TG457"/>
      <c r="TH457"/>
      <c r="TI457"/>
      <c r="TJ457"/>
      <c r="TK457"/>
      <c r="TL457"/>
      <c r="TM457"/>
      <c r="TN457"/>
      <c r="TO457"/>
      <c r="TP457"/>
      <c r="TQ457"/>
      <c r="TR457"/>
      <c r="TS457"/>
      <c r="TT457"/>
      <c r="TU457"/>
      <c r="TV457"/>
      <c r="TW457"/>
      <c r="TX457"/>
      <c r="TY457"/>
      <c r="TZ457"/>
      <c r="UA457"/>
      <c r="UB457"/>
      <c r="UC457"/>
      <c r="UD457"/>
      <c r="UE457"/>
      <c r="UF457"/>
      <c r="UG457"/>
      <c r="UH457"/>
      <c r="UI457"/>
      <c r="UJ457"/>
      <c r="UK457"/>
      <c r="UL457"/>
      <c r="UM457"/>
      <c r="UN457"/>
      <c r="UO457"/>
      <c r="UP457"/>
      <c r="UQ457"/>
      <c r="UR457"/>
      <c r="US457"/>
      <c r="UT457"/>
      <c r="UU457"/>
      <c r="UV457"/>
      <c r="UW457"/>
      <c r="UX457"/>
      <c r="UY457"/>
      <c r="UZ457"/>
      <c r="VA457"/>
      <c r="VB457"/>
      <c r="VC457"/>
      <c r="VD457"/>
      <c r="VE457"/>
      <c r="VF457"/>
      <c r="VG457"/>
      <c r="VH457"/>
      <c r="VI457"/>
      <c r="VJ457"/>
      <c r="VK457"/>
      <c r="VL457"/>
      <c r="VM457"/>
      <c r="VN457"/>
      <c r="VO457"/>
      <c r="VP457"/>
      <c r="VQ457"/>
      <c r="VR457"/>
      <c r="VS457"/>
      <c r="VT457"/>
      <c r="VU457"/>
      <c r="VV457"/>
      <c r="VW457"/>
      <c r="VX457"/>
      <c r="VY457"/>
      <c r="VZ457"/>
      <c r="WA457"/>
      <c r="WB457"/>
      <c r="WC457"/>
      <c r="WD457"/>
      <c r="WE457"/>
      <c r="WF457"/>
      <c r="WG457"/>
      <c r="WH457"/>
      <c r="WI457"/>
      <c r="WJ457"/>
      <c r="WK457"/>
      <c r="WL457"/>
      <c r="WM457"/>
      <c r="WN457"/>
      <c r="WO457"/>
      <c r="WP457"/>
      <c r="WQ457"/>
      <c r="WR457"/>
      <c r="WS457"/>
      <c r="WT457"/>
      <c r="WU457"/>
      <c r="WV457"/>
      <c r="WW457"/>
      <c r="WX457"/>
      <c r="WY457"/>
      <c r="WZ457"/>
      <c r="XA457"/>
      <c r="XB457"/>
      <c r="XC457"/>
      <c r="XD457"/>
      <c r="XE457"/>
      <c r="XF457"/>
      <c r="XG457"/>
      <c r="XH457"/>
      <c r="XI457"/>
      <c r="XJ457"/>
      <c r="XK457"/>
      <c r="XL457"/>
      <c r="XM457"/>
      <c r="XN457"/>
      <c r="XO457"/>
      <c r="XP457"/>
      <c r="XQ457"/>
      <c r="XR457"/>
      <c r="XS457"/>
      <c r="XT457"/>
      <c r="XU457"/>
      <c r="XV457"/>
      <c r="XW457"/>
      <c r="XX457"/>
      <c r="XY457"/>
      <c r="XZ457"/>
      <c r="YA457"/>
      <c r="YB457"/>
      <c r="YC457"/>
      <c r="YD457"/>
      <c r="YE457"/>
      <c r="YF457"/>
      <c r="YG457"/>
      <c r="YH457"/>
      <c r="YI457"/>
      <c r="YJ457"/>
      <c r="YK457"/>
      <c r="YL457"/>
      <c r="YM457"/>
      <c r="YN457"/>
      <c r="YO457"/>
      <c r="YP457"/>
      <c r="YQ457"/>
      <c r="YR457"/>
      <c r="YS457"/>
      <c r="YT457"/>
      <c r="YU457"/>
      <c r="YV457"/>
      <c r="YW457"/>
      <c r="YX457"/>
      <c r="YY457"/>
      <c r="YZ457"/>
      <c r="ZA457"/>
      <c r="ZB457"/>
      <c r="ZC457"/>
      <c r="ZD457"/>
      <c r="ZE457"/>
      <c r="ZF457"/>
      <c r="ZG457"/>
      <c r="ZH457"/>
      <c r="ZI457"/>
      <c r="ZJ457"/>
      <c r="ZK457"/>
      <c r="ZL457"/>
      <c r="ZM457"/>
      <c r="ZN457"/>
      <c r="ZO457"/>
      <c r="ZP457"/>
      <c r="ZQ457"/>
      <c r="ZR457"/>
      <c r="ZS457"/>
      <c r="ZT457"/>
      <c r="ZU457"/>
      <c r="ZV457"/>
      <c r="ZW457"/>
      <c r="ZX457"/>
      <c r="ZY457"/>
      <c r="ZZ457" s="52"/>
      <c r="AAA457" s="192"/>
      <c r="AAD457" s="90"/>
      <c r="AAE457" s="519">
        <f t="shared" si="373"/>
        <v>1</v>
      </c>
      <c r="AAF457" s="90"/>
      <c r="AAG457" s="72"/>
      <c r="AAH457" s="73">
        <f t="shared" si="378"/>
        <v>41619</v>
      </c>
      <c r="AAI457" s="72"/>
      <c r="AAJ457" s="72"/>
      <c r="AAK457" s="56"/>
      <c r="AAL457" s="90"/>
    </row>
    <row r="458" spans="1:715" s="23" customFormat="1" ht="15" customHeight="1" outlineLevel="2">
      <c r="A458" s="171"/>
      <c r="B458" s="674" t="s">
        <v>392</v>
      </c>
      <c r="D458" s="852" t="s">
        <v>352</v>
      </c>
      <c r="E458" s="852"/>
      <c r="F458" s="852"/>
      <c r="G458" s="853"/>
      <c r="H458" s="343">
        <f t="shared" si="377"/>
        <v>41619</v>
      </c>
      <c r="I458" s="244"/>
      <c r="J458" s="194"/>
      <c r="K458" s="49"/>
      <c r="L458" s="49"/>
      <c r="M458" s="49"/>
      <c r="N458" s="49"/>
      <c r="O458" s="49"/>
      <c r="P458" s="49"/>
      <c r="Q458" s="49"/>
      <c r="R458" s="49"/>
      <c r="S458" s="49"/>
      <c r="T458" s="49"/>
      <c r="U458" s="49"/>
      <c r="V458" s="49"/>
      <c r="W458" s="49"/>
      <c r="X458" s="49"/>
      <c r="Y458" s="49"/>
      <c r="Z458" s="49"/>
      <c r="AA458" s="49"/>
      <c r="AB458" s="49"/>
      <c r="AC458" s="49"/>
      <c r="AD458" s="49"/>
      <c r="AE458" s="49"/>
      <c r="AF458" s="49"/>
      <c r="AG458" s="49"/>
      <c r="AH458" s="49"/>
      <c r="AI458" s="49"/>
      <c r="AJ458" s="49"/>
      <c r="AK458" s="49"/>
      <c r="AL458" s="49"/>
      <c r="AM458" s="49"/>
      <c r="AN458" s="49"/>
      <c r="AO458" s="49"/>
      <c r="AP458" s="49"/>
      <c r="AQ458" s="49"/>
      <c r="AR458" s="49"/>
      <c r="AS458" s="49"/>
      <c r="AT458" s="49"/>
      <c r="AU458" s="49"/>
      <c r="AV458" s="49"/>
      <c r="AW458" s="49"/>
      <c r="AX458" s="49"/>
      <c r="AY458" s="49"/>
      <c r="AZ458" s="49"/>
      <c r="BA458" s="49"/>
      <c r="BB458" s="49"/>
      <c r="BC458" s="49"/>
      <c r="BD458" s="49"/>
      <c r="BE458" s="49"/>
      <c r="BF458" s="49"/>
      <c r="BG458" s="49"/>
      <c r="BH458" s="49"/>
      <c r="BI458" s="49"/>
      <c r="BJ458" s="49"/>
      <c r="BK458" s="49"/>
      <c r="BL458" s="49"/>
      <c r="BM458" s="49"/>
      <c r="BN458" s="49"/>
      <c r="BO458" s="49"/>
      <c r="BP458" s="49"/>
      <c r="BQ458" s="49"/>
      <c r="BR458" s="49"/>
      <c r="BS458" s="49"/>
      <c r="BT458" s="49"/>
      <c r="BU458" s="49"/>
      <c r="BV458" s="49"/>
      <c r="BW458" s="49"/>
      <c r="BX458" s="49"/>
      <c r="BY458" s="49"/>
      <c r="BZ458" s="49"/>
      <c r="CA458" s="49"/>
      <c r="CB458" s="49"/>
      <c r="CC458" s="49"/>
      <c r="CD458" s="49"/>
      <c r="CE458" s="49"/>
      <c r="CF458" s="49"/>
      <c r="CG458" s="49"/>
      <c r="CH458" s="49"/>
      <c r="CI458" s="49"/>
      <c r="CJ458" s="49"/>
      <c r="CK458" s="49"/>
      <c r="CL458" s="49"/>
      <c r="CM458" s="49"/>
      <c r="CN458" s="49"/>
      <c r="CO458" s="49"/>
      <c r="CP458" s="49"/>
      <c r="CQ458" s="49"/>
      <c r="CR458" s="49"/>
      <c r="CS458" s="49"/>
      <c r="CT458" s="49"/>
      <c r="CU458" s="49"/>
      <c r="CV458" s="49"/>
      <c r="CW458" s="49"/>
      <c r="CX458" s="49"/>
      <c r="CY458" s="49"/>
      <c r="CZ458" s="49"/>
      <c r="DA458" s="49"/>
      <c r="DB458" s="49"/>
      <c r="DC458" s="49"/>
      <c r="DD458" s="49"/>
      <c r="DE458" s="49"/>
      <c r="DF458" s="49"/>
      <c r="DG458" s="49"/>
      <c r="DH458" s="49"/>
      <c r="DI458" s="49"/>
      <c r="DJ458" s="49"/>
      <c r="DK458" s="49"/>
      <c r="DL458" s="49"/>
      <c r="DM458" s="49"/>
      <c r="DN458" s="49"/>
      <c r="DO458" s="49"/>
      <c r="DP458" s="49"/>
      <c r="DQ458"/>
      <c r="DR458"/>
      <c r="DS458"/>
      <c r="DT458"/>
      <c r="DU458"/>
      <c r="DV458"/>
      <c r="DW458"/>
      <c r="DX458"/>
      <c r="DY458"/>
      <c r="DZ458"/>
      <c r="EA458"/>
      <c r="EB458"/>
      <c r="EC458"/>
      <c r="ED458"/>
      <c r="EE458"/>
      <c r="EF458"/>
      <c r="EG458"/>
      <c r="EH458"/>
      <c r="EI458"/>
      <c r="EJ458"/>
      <c r="EK458"/>
      <c r="EL458"/>
      <c r="EM458"/>
      <c r="EN458"/>
      <c r="EO458"/>
      <c r="EP458"/>
      <c r="EQ458"/>
      <c r="ER458"/>
      <c r="ES458"/>
      <c r="ET458"/>
      <c r="EU458"/>
      <c r="EV458"/>
      <c r="EW458"/>
      <c r="EX458"/>
      <c r="EY458"/>
      <c r="EZ458"/>
      <c r="FA458"/>
      <c r="FB458"/>
      <c r="FC458"/>
      <c r="FD458"/>
      <c r="FE458"/>
      <c r="FF458"/>
      <c r="FG458"/>
      <c r="FH458"/>
      <c r="FI458"/>
      <c r="FJ458"/>
      <c r="FK458"/>
      <c r="FL458"/>
      <c r="FM458"/>
      <c r="FN458"/>
      <c r="FO458"/>
      <c r="FP458"/>
      <c r="FQ458"/>
      <c r="FR458"/>
      <c r="FS458"/>
      <c r="FT458"/>
      <c r="FU458"/>
      <c r="FV458"/>
      <c r="FW458"/>
      <c r="FX458"/>
      <c r="FY458"/>
      <c r="FZ458"/>
      <c r="GA458"/>
      <c r="GB458"/>
      <c r="GC458"/>
      <c r="GD458"/>
      <c r="GE458"/>
      <c r="GF458"/>
      <c r="GG458"/>
      <c r="GH458"/>
      <c r="GI458"/>
      <c r="GJ458"/>
      <c r="GK458"/>
      <c r="GL458"/>
      <c r="GM458"/>
      <c r="GN458"/>
      <c r="GO458"/>
      <c r="GP458"/>
      <c r="GQ458"/>
      <c r="GR458"/>
      <c r="GS458"/>
      <c r="GT458"/>
      <c r="GU458"/>
      <c r="GV458"/>
      <c r="GW458"/>
      <c r="GX458"/>
      <c r="GY458"/>
      <c r="GZ458"/>
      <c r="HA458"/>
      <c r="HB458"/>
      <c r="HC458"/>
      <c r="HD458"/>
      <c r="HE458"/>
      <c r="HF458"/>
      <c r="HG458"/>
      <c r="HH458"/>
      <c r="HI458"/>
      <c r="HJ458"/>
      <c r="HK458"/>
      <c r="HL458"/>
      <c r="HM458"/>
      <c r="HN458"/>
      <c r="HO458"/>
      <c r="HP458"/>
      <c r="HQ458"/>
      <c r="HR458"/>
      <c r="HS458"/>
      <c r="HT458"/>
      <c r="HU458"/>
      <c r="HV458"/>
      <c r="HW458"/>
      <c r="HX458"/>
      <c r="HY458"/>
      <c r="HZ458"/>
      <c r="IA458"/>
      <c r="IB458"/>
      <c r="IC458"/>
      <c r="ID458"/>
      <c r="IE458"/>
      <c r="IF458"/>
      <c r="IG458"/>
      <c r="IH458"/>
      <c r="II458"/>
      <c r="IJ458"/>
      <c r="IK458"/>
      <c r="IL458"/>
      <c r="IM458"/>
      <c r="IN458"/>
      <c r="IO458"/>
      <c r="IP458"/>
      <c r="IQ458"/>
      <c r="IR458"/>
      <c r="IS458"/>
      <c r="IT458"/>
      <c r="IU458"/>
      <c r="IV458"/>
      <c r="IW458"/>
      <c r="IX458"/>
      <c r="IY458"/>
      <c r="IZ458"/>
      <c r="JA458"/>
      <c r="JB458"/>
      <c r="JC458"/>
      <c r="JD458"/>
      <c r="JE458"/>
      <c r="JF458"/>
      <c r="JG458"/>
      <c r="JH458"/>
      <c r="JI458"/>
      <c r="JJ458"/>
      <c r="JK458"/>
      <c r="JL458"/>
      <c r="JM458"/>
      <c r="JN458"/>
      <c r="JO458"/>
      <c r="JP458"/>
      <c r="JQ458"/>
      <c r="JR458"/>
      <c r="JS458"/>
      <c r="JT458"/>
      <c r="JU458"/>
      <c r="JV458"/>
      <c r="JW458"/>
      <c r="JX458"/>
      <c r="JY458"/>
      <c r="JZ458"/>
      <c r="KA458"/>
      <c r="KB458"/>
      <c r="KC458"/>
      <c r="KD458"/>
      <c r="KE458"/>
      <c r="KF458"/>
      <c r="KG458"/>
      <c r="KH458"/>
      <c r="KI458"/>
      <c r="KJ458"/>
      <c r="KK458"/>
      <c r="KL458"/>
      <c r="KM458"/>
      <c r="KN458"/>
      <c r="KO458"/>
      <c r="KP458"/>
      <c r="KQ458"/>
      <c r="KR458"/>
      <c r="KS458"/>
      <c r="KT458"/>
      <c r="KU458"/>
      <c r="KV458"/>
      <c r="KW458"/>
      <c r="KX458"/>
      <c r="KY458"/>
      <c r="KZ458"/>
      <c r="LA458"/>
      <c r="LB458"/>
      <c r="LC458"/>
      <c r="LD458"/>
      <c r="LE458"/>
      <c r="LF458"/>
      <c r="LG458"/>
      <c r="LH458"/>
      <c r="LI458"/>
      <c r="LJ458"/>
      <c r="LK458"/>
      <c r="LL458"/>
      <c r="LM458"/>
      <c r="LN458"/>
      <c r="LO458"/>
      <c r="LP458"/>
      <c r="LQ458"/>
      <c r="LR458"/>
      <c r="LS458"/>
      <c r="LT458"/>
      <c r="LU458"/>
      <c r="LV458"/>
      <c r="LW458"/>
      <c r="LX458"/>
      <c r="LY458"/>
      <c r="LZ458"/>
      <c r="MA458"/>
      <c r="MB458"/>
      <c r="MC458"/>
      <c r="MD458"/>
      <c r="ME458"/>
      <c r="MF458"/>
      <c r="MG458"/>
      <c r="MH458"/>
      <c r="MI458"/>
      <c r="MJ458"/>
      <c r="MK458"/>
      <c r="ML458"/>
      <c r="MM458"/>
      <c r="MN458"/>
      <c r="MO458"/>
      <c r="MP458"/>
      <c r="MQ458"/>
      <c r="MR458"/>
      <c r="MS458"/>
      <c r="MT458"/>
      <c r="MU458"/>
      <c r="MV458"/>
      <c r="MW458"/>
      <c r="MX458"/>
      <c r="MY458"/>
      <c r="MZ458"/>
      <c r="NA458"/>
      <c r="NB458"/>
      <c r="NC458"/>
      <c r="ND458"/>
      <c r="NE458"/>
      <c r="NF458"/>
      <c r="NG458"/>
      <c r="NH458"/>
      <c r="NI458"/>
      <c r="NJ458"/>
      <c r="NK458"/>
      <c r="NL458"/>
      <c r="NM458"/>
      <c r="NN458"/>
      <c r="NO458"/>
      <c r="NP458"/>
      <c r="NQ458"/>
      <c r="NR458"/>
      <c r="NS458"/>
      <c r="NT458"/>
      <c r="NU458"/>
      <c r="NV458"/>
      <c r="NW458"/>
      <c r="NX458"/>
      <c r="NY458"/>
      <c r="NZ458"/>
      <c r="OA458"/>
      <c r="OB458"/>
      <c r="OC458"/>
      <c r="OD458"/>
      <c r="OE458"/>
      <c r="OF458"/>
      <c r="OG458"/>
      <c r="OH458"/>
      <c r="OI458"/>
      <c r="OJ458"/>
      <c r="OK458"/>
      <c r="OL458"/>
      <c r="OM458"/>
      <c r="ON458"/>
      <c r="OO458"/>
      <c r="OP458"/>
      <c r="OQ458"/>
      <c r="OR458"/>
      <c r="OS458"/>
      <c r="OT458"/>
      <c r="OU458"/>
      <c r="OV458"/>
      <c r="OW458"/>
      <c r="OX458"/>
      <c r="OY458"/>
      <c r="OZ458"/>
      <c r="PA458"/>
      <c r="PB458"/>
      <c r="PC458"/>
      <c r="PD458"/>
      <c r="PE458"/>
      <c r="PF458"/>
      <c r="PG458"/>
      <c r="PH458"/>
      <c r="PI458"/>
      <c r="PJ458"/>
      <c r="PK458"/>
      <c r="PL458"/>
      <c r="PM458"/>
      <c r="PN458"/>
      <c r="PO458"/>
      <c r="PP458"/>
      <c r="PQ458"/>
      <c r="PR458"/>
      <c r="PS458"/>
      <c r="PT458"/>
      <c r="PU458"/>
      <c r="PV458"/>
      <c r="PW458"/>
      <c r="PX458"/>
      <c r="PY458"/>
      <c r="PZ458"/>
      <c r="QA458"/>
      <c r="QB458"/>
      <c r="QC458"/>
      <c r="QD458"/>
      <c r="QE458"/>
      <c r="QF458"/>
      <c r="QG458"/>
      <c r="QH458"/>
      <c r="QI458"/>
      <c r="QJ458"/>
      <c r="QK458"/>
      <c r="QL458"/>
      <c r="QM458"/>
      <c r="QN458"/>
      <c r="QO458"/>
      <c r="QP458"/>
      <c r="QQ458"/>
      <c r="QR458"/>
      <c r="QS458"/>
      <c r="QT458"/>
      <c r="QU458"/>
      <c r="QV458"/>
      <c r="QW458"/>
      <c r="QX458"/>
      <c r="QY458"/>
      <c r="QZ458"/>
      <c r="RA458"/>
      <c r="RB458"/>
      <c r="RC458"/>
      <c r="RD458"/>
      <c r="RE458"/>
      <c r="RF458"/>
      <c r="RG458"/>
      <c r="RH458"/>
      <c r="RI458"/>
      <c r="RJ458"/>
      <c r="RK458"/>
      <c r="RL458"/>
      <c r="RM458"/>
      <c r="RN458"/>
      <c r="RO458"/>
      <c r="RP458"/>
      <c r="RQ458"/>
      <c r="RR458"/>
      <c r="RS458"/>
      <c r="RT458"/>
      <c r="RU458"/>
      <c r="RV458"/>
      <c r="RW458"/>
      <c r="RX458"/>
      <c r="RY458"/>
      <c r="RZ458"/>
      <c r="SA458"/>
      <c r="SB458"/>
      <c r="SC458"/>
      <c r="SD458"/>
      <c r="SE458"/>
      <c r="SF458"/>
      <c r="SG458"/>
      <c r="SH458"/>
      <c r="SI458"/>
      <c r="SJ458"/>
      <c r="SK458"/>
      <c r="SL458"/>
      <c r="SM458"/>
      <c r="SN458"/>
      <c r="SO458"/>
      <c r="SP458"/>
      <c r="SQ458"/>
      <c r="SR458"/>
      <c r="SS458"/>
      <c r="ST458"/>
      <c r="SU458"/>
      <c r="SV458"/>
      <c r="SW458"/>
      <c r="SX458"/>
      <c r="SY458"/>
      <c r="SZ458"/>
      <c r="TA458"/>
      <c r="TB458"/>
      <c r="TC458"/>
      <c r="TD458"/>
      <c r="TE458"/>
      <c r="TF458"/>
      <c r="TG458"/>
      <c r="TH458"/>
      <c r="TI458"/>
      <c r="TJ458"/>
      <c r="TK458"/>
      <c r="TL458"/>
      <c r="TM458"/>
      <c r="TN458"/>
      <c r="TO458"/>
      <c r="TP458"/>
      <c r="TQ458"/>
      <c r="TR458"/>
      <c r="TS458"/>
      <c r="TT458"/>
      <c r="TU458"/>
      <c r="TV458"/>
      <c r="TW458"/>
      <c r="TX458"/>
      <c r="TY458"/>
      <c r="TZ458"/>
      <c r="UA458"/>
      <c r="UB458"/>
      <c r="UC458"/>
      <c r="UD458"/>
      <c r="UE458"/>
      <c r="UF458"/>
      <c r="UG458"/>
      <c r="UH458"/>
      <c r="UI458"/>
      <c r="UJ458"/>
      <c r="UK458"/>
      <c r="UL458"/>
      <c r="UM458"/>
      <c r="UN458"/>
      <c r="UO458"/>
      <c r="UP458"/>
      <c r="UQ458"/>
      <c r="UR458"/>
      <c r="US458"/>
      <c r="UT458"/>
      <c r="UU458"/>
      <c r="UV458"/>
      <c r="UW458"/>
      <c r="UX458"/>
      <c r="UY458"/>
      <c r="UZ458"/>
      <c r="VA458"/>
      <c r="VB458"/>
      <c r="VC458"/>
      <c r="VD458"/>
      <c r="VE458"/>
      <c r="VF458"/>
      <c r="VG458"/>
      <c r="VH458"/>
      <c r="VI458"/>
      <c r="VJ458"/>
      <c r="VK458"/>
      <c r="VL458"/>
      <c r="VM458"/>
      <c r="VN458"/>
      <c r="VO458"/>
      <c r="VP458"/>
      <c r="VQ458"/>
      <c r="VR458"/>
      <c r="VS458"/>
      <c r="VT458"/>
      <c r="VU458"/>
      <c r="VV458"/>
      <c r="VW458"/>
      <c r="VX458"/>
      <c r="VY458"/>
      <c r="VZ458"/>
      <c r="WA458"/>
      <c r="WB458"/>
      <c r="WC458"/>
      <c r="WD458"/>
      <c r="WE458"/>
      <c r="WF458"/>
      <c r="WG458"/>
      <c r="WH458"/>
      <c r="WI458"/>
      <c r="WJ458"/>
      <c r="WK458"/>
      <c r="WL458"/>
      <c r="WM458"/>
      <c r="WN458"/>
      <c r="WO458"/>
      <c r="WP458"/>
      <c r="WQ458"/>
      <c r="WR458"/>
      <c r="WS458"/>
      <c r="WT458"/>
      <c r="WU458"/>
      <c r="WV458"/>
      <c r="WW458"/>
      <c r="WX458"/>
      <c r="WY458"/>
      <c r="WZ458"/>
      <c r="XA458"/>
      <c r="XB458"/>
      <c r="XC458"/>
      <c r="XD458"/>
      <c r="XE458"/>
      <c r="XF458"/>
      <c r="XG458"/>
      <c r="XH458"/>
      <c r="XI458"/>
      <c r="XJ458"/>
      <c r="XK458"/>
      <c r="XL458"/>
      <c r="XM458"/>
      <c r="XN458"/>
      <c r="XO458"/>
      <c r="XP458"/>
      <c r="XQ458"/>
      <c r="XR458"/>
      <c r="XS458"/>
      <c r="XT458"/>
      <c r="XU458"/>
      <c r="XV458"/>
      <c r="XW458"/>
      <c r="XX458"/>
      <c r="XY458"/>
      <c r="XZ458"/>
      <c r="YA458"/>
      <c r="YB458"/>
      <c r="YC458"/>
      <c r="YD458"/>
      <c r="YE458"/>
      <c r="YF458"/>
      <c r="YG458"/>
      <c r="YH458"/>
      <c r="YI458"/>
      <c r="YJ458"/>
      <c r="YK458"/>
      <c r="YL458"/>
      <c r="YM458"/>
      <c r="YN458"/>
      <c r="YO458"/>
      <c r="YP458"/>
      <c r="YQ458"/>
      <c r="YR458"/>
      <c r="YS458"/>
      <c r="YT458"/>
      <c r="YU458"/>
      <c r="YV458"/>
      <c r="YW458"/>
      <c r="YX458"/>
      <c r="YY458"/>
      <c r="YZ458"/>
      <c r="ZA458"/>
      <c r="ZB458"/>
      <c r="ZC458"/>
      <c r="ZD458"/>
      <c r="ZE458"/>
      <c r="ZF458"/>
      <c r="ZG458"/>
      <c r="ZH458"/>
      <c r="ZI458"/>
      <c r="ZJ458"/>
      <c r="ZK458"/>
      <c r="ZL458"/>
      <c r="ZM458"/>
      <c r="ZN458"/>
      <c r="ZO458"/>
      <c r="ZP458"/>
      <c r="ZQ458"/>
      <c r="ZR458"/>
      <c r="ZS458"/>
      <c r="ZT458"/>
      <c r="ZU458"/>
      <c r="ZV458"/>
      <c r="ZW458"/>
      <c r="ZX458"/>
      <c r="ZY458"/>
      <c r="ZZ458" s="52"/>
      <c r="AAA458" s="192"/>
      <c r="AAD458" s="90"/>
      <c r="AAE458" s="519">
        <f t="shared" si="373"/>
        <v>1</v>
      </c>
      <c r="AAF458" s="90"/>
      <c r="AAG458" s="72"/>
      <c r="AAH458" s="73">
        <f t="shared" si="378"/>
        <v>41619</v>
      </c>
      <c r="AAI458" s="72"/>
      <c r="AAJ458" s="72"/>
      <c r="AAK458" s="56"/>
      <c r="AAL458" s="90"/>
    </row>
    <row r="459" spans="1:715" s="23" customFormat="1" ht="15" customHeight="1" outlineLevel="2">
      <c r="A459" s="171"/>
      <c r="B459" s="674" t="s">
        <v>393</v>
      </c>
      <c r="C459"/>
      <c r="D459" s="859" t="s">
        <v>352</v>
      </c>
      <c r="E459" s="859"/>
      <c r="F459" s="859"/>
      <c r="G459" s="860"/>
      <c r="H459" s="343">
        <f t="shared" si="377"/>
        <v>41619</v>
      </c>
      <c r="I459" s="244"/>
      <c r="J459" s="194"/>
      <c r="K459" s="49"/>
      <c r="L459" s="49"/>
      <c r="M459" s="49"/>
      <c r="N459" s="49"/>
      <c r="O459" s="49"/>
      <c r="P459" s="49"/>
      <c r="Q459" s="49"/>
      <c r="R459" s="49"/>
      <c r="S459" s="49"/>
      <c r="T459" s="49"/>
      <c r="U459" s="49"/>
      <c r="V459" s="49"/>
      <c r="W459" s="49"/>
      <c r="X459" s="49"/>
      <c r="Y459" s="49"/>
      <c r="Z459" s="49"/>
      <c r="AA459" s="49"/>
      <c r="AB459" s="49"/>
      <c r="AC459" s="49"/>
      <c r="AD459" s="49"/>
      <c r="AE459" s="49"/>
      <c r="AF459" s="49"/>
      <c r="AG459" s="49"/>
      <c r="AH459" s="49"/>
      <c r="AI459" s="49"/>
      <c r="AJ459" s="49"/>
      <c r="AK459" s="49"/>
      <c r="AL459" s="49"/>
      <c r="AM459" s="49"/>
      <c r="AN459" s="49"/>
      <c r="AO459" s="49"/>
      <c r="AP459" s="49"/>
      <c r="AQ459" s="49"/>
      <c r="AR459" s="49"/>
      <c r="AS459" s="49"/>
      <c r="AT459" s="49"/>
      <c r="AU459" s="49"/>
      <c r="AV459" s="49"/>
      <c r="AW459" s="49"/>
      <c r="AX459" s="49"/>
      <c r="AY459" s="49"/>
      <c r="AZ459" s="49"/>
      <c r="BA459" s="49"/>
      <c r="BB459" s="49"/>
      <c r="BC459" s="49"/>
      <c r="BD459" s="49"/>
      <c r="BE459" s="49"/>
      <c r="BF459" s="49"/>
      <c r="BG459" s="49"/>
      <c r="BH459" s="49"/>
      <c r="BI459" s="49"/>
      <c r="BJ459" s="49"/>
      <c r="BK459" s="49"/>
      <c r="BL459" s="49"/>
      <c r="BM459" s="49"/>
      <c r="BN459" s="49"/>
      <c r="BO459" s="49"/>
      <c r="BP459" s="49"/>
      <c r="BQ459" s="49"/>
      <c r="BR459" s="49"/>
      <c r="BS459" s="49"/>
      <c r="BT459" s="49"/>
      <c r="BU459" s="49"/>
      <c r="BV459" s="49"/>
      <c r="BW459" s="49"/>
      <c r="BX459" s="49"/>
      <c r="BY459" s="49"/>
      <c r="BZ459" s="49"/>
      <c r="CA459" s="49"/>
      <c r="CB459" s="49"/>
      <c r="CC459" s="49"/>
      <c r="CD459" s="49"/>
      <c r="CE459" s="49"/>
      <c r="CF459" s="49"/>
      <c r="CG459" s="49"/>
      <c r="CH459" s="49"/>
      <c r="CI459" s="49"/>
      <c r="CJ459" s="49"/>
      <c r="CK459" s="49"/>
      <c r="CL459" s="49"/>
      <c r="CM459" s="49"/>
      <c r="CN459" s="49"/>
      <c r="CO459" s="49"/>
      <c r="CP459" s="49"/>
      <c r="CQ459" s="49"/>
      <c r="CR459" s="49"/>
      <c r="CS459" s="49"/>
      <c r="CT459" s="49"/>
      <c r="CU459" s="49"/>
      <c r="CV459" s="49"/>
      <c r="CW459" s="49"/>
      <c r="CX459" s="49"/>
      <c r="CY459" s="49"/>
      <c r="CZ459" s="49"/>
      <c r="DA459" s="49"/>
      <c r="DB459" s="49"/>
      <c r="DC459" s="49"/>
      <c r="DD459" s="49"/>
      <c r="DE459" s="49"/>
      <c r="DF459" s="49"/>
      <c r="DG459" s="49"/>
      <c r="DH459" s="49"/>
      <c r="DI459" s="49"/>
      <c r="DJ459" s="49"/>
      <c r="DK459" s="49"/>
      <c r="DL459" s="49"/>
      <c r="DM459" s="49"/>
      <c r="DN459" s="49"/>
      <c r="DO459" s="49"/>
      <c r="DP459" s="49"/>
      <c r="DQ459"/>
      <c r="DR459"/>
      <c r="DS459"/>
      <c r="DT459"/>
      <c r="DU459"/>
      <c r="DV459"/>
      <c r="DW459"/>
      <c r="DX459"/>
      <c r="DY459"/>
      <c r="DZ459"/>
      <c r="EA459"/>
      <c r="EB459"/>
      <c r="EC459"/>
      <c r="ED459"/>
      <c r="EE459"/>
      <c r="EF459"/>
      <c r="EG459"/>
      <c r="EH459"/>
      <c r="EI459"/>
      <c r="EJ459"/>
      <c r="EK459"/>
      <c r="EL459"/>
      <c r="EM459"/>
      <c r="EN459"/>
      <c r="EO459"/>
      <c r="EP459"/>
      <c r="EQ459"/>
      <c r="ER459"/>
      <c r="ES459"/>
      <c r="ET459"/>
      <c r="EU459"/>
      <c r="EV459"/>
      <c r="EW459"/>
      <c r="EX459"/>
      <c r="EY459"/>
      <c r="EZ459"/>
      <c r="FA459"/>
      <c r="FB459"/>
      <c r="FC459"/>
      <c r="FD459"/>
      <c r="FE459"/>
      <c r="FF459"/>
      <c r="FG459"/>
      <c r="FH459"/>
      <c r="FI459"/>
      <c r="FJ459"/>
      <c r="FK459"/>
      <c r="FL459"/>
      <c r="FM459"/>
      <c r="FN459"/>
      <c r="FO459"/>
      <c r="FP459"/>
      <c r="FQ459"/>
      <c r="FR459"/>
      <c r="FS459"/>
      <c r="FT459"/>
      <c r="FU459"/>
      <c r="FV459"/>
      <c r="FW459"/>
      <c r="FX459"/>
      <c r="FY459"/>
      <c r="FZ459"/>
      <c r="GA459"/>
      <c r="GB459"/>
      <c r="GC459"/>
      <c r="GD459"/>
      <c r="GE459"/>
      <c r="GF459"/>
      <c r="GG459"/>
      <c r="GH459"/>
      <c r="GI459"/>
      <c r="GJ459"/>
      <c r="GK459"/>
      <c r="GL459"/>
      <c r="GM459"/>
      <c r="GN459"/>
      <c r="GO459"/>
      <c r="GP459"/>
      <c r="GQ459"/>
      <c r="GR459"/>
      <c r="GS459"/>
      <c r="GT459"/>
      <c r="GU459"/>
      <c r="GV459"/>
      <c r="GW459"/>
      <c r="GX459"/>
      <c r="GY459"/>
      <c r="GZ459"/>
      <c r="HA459"/>
      <c r="HB459"/>
      <c r="HC459"/>
      <c r="HD459"/>
      <c r="HE459"/>
      <c r="HF459"/>
      <c r="HG459"/>
      <c r="HH459"/>
      <c r="HI459"/>
      <c r="HJ459"/>
      <c r="HK459"/>
      <c r="HL459"/>
      <c r="HM459"/>
      <c r="HN459"/>
      <c r="HO459"/>
      <c r="HP459"/>
      <c r="HQ459"/>
      <c r="HR459"/>
      <c r="HS459"/>
      <c r="HT459"/>
      <c r="HU459"/>
      <c r="HV459"/>
      <c r="HW459"/>
      <c r="HX459"/>
      <c r="HY459"/>
      <c r="HZ459"/>
      <c r="IA459"/>
      <c r="IB459"/>
      <c r="IC459"/>
      <c r="ID459"/>
      <c r="IE459"/>
      <c r="IF459"/>
      <c r="IG459"/>
      <c r="IH459"/>
      <c r="II459"/>
      <c r="IJ459"/>
      <c r="IK459"/>
      <c r="IL459"/>
      <c r="IM459"/>
      <c r="IN459"/>
      <c r="IO459"/>
      <c r="IP459"/>
      <c r="IQ459"/>
      <c r="IR459"/>
      <c r="IS459"/>
      <c r="IT459"/>
      <c r="IU459"/>
      <c r="IV459"/>
      <c r="IW459"/>
      <c r="IX459"/>
      <c r="IY459"/>
      <c r="IZ459"/>
      <c r="JA459"/>
      <c r="JB459"/>
      <c r="JC459"/>
      <c r="JD459"/>
      <c r="JE459"/>
      <c r="JF459"/>
      <c r="JG459"/>
      <c r="JH459"/>
      <c r="JI459"/>
      <c r="JJ459"/>
      <c r="JK459"/>
      <c r="JL459"/>
      <c r="JM459"/>
      <c r="JN459"/>
      <c r="JO459"/>
      <c r="JP459"/>
      <c r="JQ459"/>
      <c r="JR459"/>
      <c r="JS459"/>
      <c r="JT459"/>
      <c r="JU459"/>
      <c r="JV459"/>
      <c r="JW459"/>
      <c r="JX459"/>
      <c r="JY459"/>
      <c r="JZ459"/>
      <c r="KA459"/>
      <c r="KB459"/>
      <c r="KC459"/>
      <c r="KD459"/>
      <c r="KE459"/>
      <c r="KF459"/>
      <c r="KG459"/>
      <c r="KH459"/>
      <c r="KI459"/>
      <c r="KJ459"/>
      <c r="KK459"/>
      <c r="KL459"/>
      <c r="KM459"/>
      <c r="KN459"/>
      <c r="KO459"/>
      <c r="KP459"/>
      <c r="KQ459"/>
      <c r="KR459"/>
      <c r="KS459"/>
      <c r="KT459"/>
      <c r="KU459"/>
      <c r="KV459"/>
      <c r="KW459"/>
      <c r="KX459"/>
      <c r="KY459"/>
      <c r="KZ459"/>
      <c r="LA459"/>
      <c r="LB459"/>
      <c r="LC459"/>
      <c r="LD459"/>
      <c r="LE459"/>
      <c r="LF459"/>
      <c r="LG459"/>
      <c r="LH459"/>
      <c r="LI459"/>
      <c r="LJ459"/>
      <c r="LK459"/>
      <c r="LL459"/>
      <c r="LM459"/>
      <c r="LN459"/>
      <c r="LO459"/>
      <c r="LP459"/>
      <c r="LQ459"/>
      <c r="LR459"/>
      <c r="LS459"/>
      <c r="LT459"/>
      <c r="LU459"/>
      <c r="LV459"/>
      <c r="LW459"/>
      <c r="LX459"/>
      <c r="LY459"/>
      <c r="LZ459"/>
      <c r="MA459"/>
      <c r="MB459"/>
      <c r="MC459"/>
      <c r="MD459"/>
      <c r="ME459"/>
      <c r="MF459"/>
      <c r="MG459"/>
      <c r="MH459"/>
      <c r="MI459"/>
      <c r="MJ459"/>
      <c r="MK459"/>
      <c r="ML459"/>
      <c r="MM459"/>
      <c r="MN459"/>
      <c r="MO459"/>
      <c r="MP459"/>
      <c r="MQ459"/>
      <c r="MR459"/>
      <c r="MS459"/>
      <c r="MT459"/>
      <c r="MU459"/>
      <c r="MV459"/>
      <c r="MW459"/>
      <c r="MX459"/>
      <c r="MY459"/>
      <c r="MZ459"/>
      <c r="NA459"/>
      <c r="NB459"/>
      <c r="NC459"/>
      <c r="ND459"/>
      <c r="NE459"/>
      <c r="NF459"/>
      <c r="NG459"/>
      <c r="NH459"/>
      <c r="NI459"/>
      <c r="NJ459"/>
      <c r="NK459"/>
      <c r="NL459"/>
      <c r="NM459"/>
      <c r="NN459"/>
      <c r="NO459"/>
      <c r="NP459"/>
      <c r="NQ459"/>
      <c r="NR459"/>
      <c r="NS459"/>
      <c r="NT459"/>
      <c r="NU459"/>
      <c r="NV459"/>
      <c r="NW459"/>
      <c r="NX459"/>
      <c r="NY459"/>
      <c r="NZ459"/>
      <c r="OA459"/>
      <c r="OB459"/>
      <c r="OC459"/>
      <c r="OD459"/>
      <c r="OE459"/>
      <c r="OF459"/>
      <c r="OG459"/>
      <c r="OH459"/>
      <c r="OI459"/>
      <c r="OJ459"/>
      <c r="OK459"/>
      <c r="OL459"/>
      <c r="OM459"/>
      <c r="ON459"/>
      <c r="OO459"/>
      <c r="OP459"/>
      <c r="OQ459"/>
      <c r="OR459"/>
      <c r="OS459"/>
      <c r="OT459"/>
      <c r="OU459"/>
      <c r="OV459"/>
      <c r="OW459"/>
      <c r="OX459"/>
      <c r="OY459"/>
      <c r="OZ459"/>
      <c r="PA459"/>
      <c r="PB459"/>
      <c r="PC459"/>
      <c r="PD459"/>
      <c r="PE459"/>
      <c r="PF459"/>
      <c r="PG459"/>
      <c r="PH459"/>
      <c r="PI459"/>
      <c r="PJ459"/>
      <c r="PK459"/>
      <c r="PL459"/>
      <c r="PM459"/>
      <c r="PN459"/>
      <c r="PO459"/>
      <c r="PP459"/>
      <c r="PQ459"/>
      <c r="PR459"/>
      <c r="PS459"/>
      <c r="PT459"/>
      <c r="PU459"/>
      <c r="PV459"/>
      <c r="PW459"/>
      <c r="PX459"/>
      <c r="PY459"/>
      <c r="PZ459"/>
      <c r="QA459"/>
      <c r="QB459"/>
      <c r="QC459"/>
      <c r="QD459"/>
      <c r="QE459"/>
      <c r="QF459"/>
      <c r="QG459"/>
      <c r="QH459"/>
      <c r="QI459"/>
      <c r="QJ459"/>
      <c r="QK459"/>
      <c r="QL459"/>
      <c r="QM459"/>
      <c r="QN459"/>
      <c r="QO459"/>
      <c r="QP459"/>
      <c r="QQ459"/>
      <c r="QR459"/>
      <c r="QS459"/>
      <c r="QT459"/>
      <c r="QU459"/>
      <c r="QV459"/>
      <c r="QW459"/>
      <c r="QX459"/>
      <c r="QY459"/>
      <c r="QZ459"/>
      <c r="RA459"/>
      <c r="RB459"/>
      <c r="RC459"/>
      <c r="RD459"/>
      <c r="RE459"/>
      <c r="RF459"/>
      <c r="RG459"/>
      <c r="RH459"/>
      <c r="RI459"/>
      <c r="RJ459"/>
      <c r="RK459"/>
      <c r="RL459"/>
      <c r="RM459"/>
      <c r="RN459"/>
      <c r="RO459"/>
      <c r="RP459"/>
      <c r="RQ459"/>
      <c r="RR459"/>
      <c r="RS459"/>
      <c r="RT459"/>
      <c r="RU459"/>
      <c r="RV459"/>
      <c r="RW459"/>
      <c r="RX459"/>
      <c r="RY459"/>
      <c r="RZ459"/>
      <c r="SA459"/>
      <c r="SB459"/>
      <c r="SC459"/>
      <c r="SD459"/>
      <c r="SE459"/>
      <c r="SF459"/>
      <c r="SG459"/>
      <c r="SH459"/>
      <c r="SI459"/>
      <c r="SJ459"/>
      <c r="SK459"/>
      <c r="SL459"/>
      <c r="SM459"/>
      <c r="SN459"/>
      <c r="SO459"/>
      <c r="SP459"/>
      <c r="SQ459"/>
      <c r="SR459"/>
      <c r="SS459"/>
      <c r="ST459"/>
      <c r="SU459"/>
      <c r="SV459"/>
      <c r="SW459"/>
      <c r="SX459"/>
      <c r="SY459"/>
      <c r="SZ459"/>
      <c r="TA459"/>
      <c r="TB459"/>
      <c r="TC459"/>
      <c r="TD459"/>
      <c r="TE459"/>
      <c r="TF459"/>
      <c r="TG459"/>
      <c r="TH459"/>
      <c r="TI459"/>
      <c r="TJ459"/>
      <c r="TK459"/>
      <c r="TL459"/>
      <c r="TM459"/>
      <c r="TN459"/>
      <c r="TO459"/>
      <c r="TP459"/>
      <c r="TQ459"/>
      <c r="TR459"/>
      <c r="TS459"/>
      <c r="TT459"/>
      <c r="TU459"/>
      <c r="TV459"/>
      <c r="TW459"/>
      <c r="TX459"/>
      <c r="TY459"/>
      <c r="TZ459"/>
      <c r="UA459"/>
      <c r="UB459"/>
      <c r="UC459"/>
      <c r="UD459"/>
      <c r="UE459"/>
      <c r="UF459"/>
      <c r="UG459"/>
      <c r="UH459"/>
      <c r="UI459"/>
      <c r="UJ459"/>
      <c r="UK459"/>
      <c r="UL459"/>
      <c r="UM459"/>
      <c r="UN459"/>
      <c r="UO459"/>
      <c r="UP459"/>
      <c r="UQ459"/>
      <c r="UR459"/>
      <c r="US459"/>
      <c r="UT459"/>
      <c r="UU459"/>
      <c r="UV459"/>
      <c r="UW459"/>
      <c r="UX459"/>
      <c r="UY459"/>
      <c r="UZ459"/>
      <c r="VA459"/>
      <c r="VB459"/>
      <c r="VC459"/>
      <c r="VD459"/>
      <c r="VE459"/>
      <c r="VF459"/>
      <c r="VG459"/>
      <c r="VH459"/>
      <c r="VI459"/>
      <c r="VJ459"/>
      <c r="VK459"/>
      <c r="VL459"/>
      <c r="VM459"/>
      <c r="VN459"/>
      <c r="VO459"/>
      <c r="VP459"/>
      <c r="VQ459"/>
      <c r="VR459"/>
      <c r="VS459"/>
      <c r="VT459"/>
      <c r="VU459"/>
      <c r="VV459"/>
      <c r="VW459"/>
      <c r="VX459"/>
      <c r="VY459"/>
      <c r="VZ459"/>
      <c r="WA459"/>
      <c r="WB459"/>
      <c r="WC459"/>
      <c r="WD459"/>
      <c r="WE459"/>
      <c r="WF459"/>
      <c r="WG459"/>
      <c r="WH459"/>
      <c r="WI459"/>
      <c r="WJ459"/>
      <c r="WK459"/>
      <c r="WL459"/>
      <c r="WM459"/>
      <c r="WN459"/>
      <c r="WO459"/>
      <c r="WP459"/>
      <c r="WQ459"/>
      <c r="WR459"/>
      <c r="WS459"/>
      <c r="WT459"/>
      <c r="WU459"/>
      <c r="WV459"/>
      <c r="WW459"/>
      <c r="WX459"/>
      <c r="WY459"/>
      <c r="WZ459"/>
      <c r="XA459"/>
      <c r="XB459"/>
      <c r="XC459"/>
      <c r="XD459"/>
      <c r="XE459"/>
      <c r="XF459"/>
      <c r="XG459"/>
      <c r="XH459"/>
      <c r="XI459"/>
      <c r="XJ459"/>
      <c r="XK459"/>
      <c r="XL459"/>
      <c r="XM459"/>
      <c r="XN459"/>
      <c r="XO459"/>
      <c r="XP459"/>
      <c r="XQ459"/>
      <c r="XR459"/>
      <c r="XS459"/>
      <c r="XT459"/>
      <c r="XU459"/>
      <c r="XV459"/>
      <c r="XW459"/>
      <c r="XX459"/>
      <c r="XY459"/>
      <c r="XZ459"/>
      <c r="YA459"/>
      <c r="YB459"/>
      <c r="YC459"/>
      <c r="YD459"/>
      <c r="YE459"/>
      <c r="YF459"/>
      <c r="YG459"/>
      <c r="YH459"/>
      <c r="YI459"/>
      <c r="YJ459"/>
      <c r="YK459"/>
      <c r="YL459"/>
      <c r="YM459"/>
      <c r="YN459"/>
      <c r="YO459"/>
      <c r="YP459"/>
      <c r="YQ459"/>
      <c r="YR459"/>
      <c r="YS459"/>
      <c r="YT459"/>
      <c r="YU459"/>
      <c r="YV459"/>
      <c r="YW459"/>
      <c r="YX459"/>
      <c r="YY459"/>
      <c r="YZ459"/>
      <c r="ZA459"/>
      <c r="ZB459"/>
      <c r="ZC459"/>
      <c r="ZD459"/>
      <c r="ZE459"/>
      <c r="ZF459"/>
      <c r="ZG459"/>
      <c r="ZH459"/>
      <c r="ZI459"/>
      <c r="ZJ459"/>
      <c r="ZK459"/>
      <c r="ZL459"/>
      <c r="ZM459"/>
      <c r="ZN459"/>
      <c r="ZO459"/>
      <c r="ZP459"/>
      <c r="ZQ459"/>
      <c r="ZR459"/>
      <c r="ZS459"/>
      <c r="ZT459"/>
      <c r="ZU459"/>
      <c r="ZV459"/>
      <c r="ZW459"/>
      <c r="ZX459"/>
      <c r="ZY459"/>
      <c r="ZZ459" s="52"/>
      <c r="AAA459" s="192"/>
      <c r="AAD459" s="90"/>
      <c r="AAE459" s="519">
        <f t="shared" si="373"/>
        <v>1</v>
      </c>
      <c r="AAF459" s="90"/>
      <c r="AAG459" s="72"/>
      <c r="AAH459" s="73">
        <f t="shared" si="378"/>
        <v>41619</v>
      </c>
      <c r="AAI459" s="72"/>
      <c r="AAJ459" s="72"/>
      <c r="AAK459" s="56"/>
      <c r="AAL459" s="90"/>
    </row>
    <row r="460" spans="1:715" s="23" customFormat="1" ht="15" customHeight="1" outlineLevel="1" thickBot="1">
      <c r="A460" s="171" t="s">
        <v>0</v>
      </c>
      <c r="B460" s="630" t="s">
        <v>491</v>
      </c>
      <c r="C460" s="789" t="str">
        <f>HYPERLINK("\\deqhq1\Rule_Resources\i\AD.STANDARD.docx","i")</f>
        <v>i</v>
      </c>
      <c r="D460" s="380"/>
      <c r="E460" s="342">
        <f t="shared" ref="E460" si="379">NETWORKDAYS(G460,H460,S.DDL_DEQClosed)</f>
        <v>49</v>
      </c>
      <c r="F460" s="457">
        <f t="shared" ref="F460" ca="1" si="380">IF(YEAR(H460)&gt;2000,NETWORKDAYS(TODAY(),H460,S.DDL_DEQClosed),0)</f>
        <v>33</v>
      </c>
      <c r="G460" s="343">
        <f t="shared" ref="G460" si="381">AAG460</f>
        <v>41549</v>
      </c>
      <c r="H460" s="343">
        <f t="shared" si="377"/>
        <v>41619</v>
      </c>
      <c r="I460" s="244"/>
      <c r="J460" s="194"/>
      <c r="K460" s="49"/>
      <c r="L460" s="49"/>
      <c r="M460" s="49"/>
      <c r="N460" s="49"/>
      <c r="O460" s="49"/>
      <c r="P460" s="49"/>
      <c r="Q460" s="49"/>
      <c r="R460" s="49"/>
      <c r="S460" s="49"/>
      <c r="T460" s="49"/>
      <c r="U460" s="49"/>
      <c r="V460" s="49"/>
      <c r="W460" s="49"/>
      <c r="X460" s="49"/>
      <c r="Y460" s="49"/>
      <c r="Z460" s="49"/>
      <c r="AA460" s="49"/>
      <c r="AB460" s="49"/>
      <c r="AC460" s="49"/>
      <c r="AD460" s="49"/>
      <c r="AE460" s="49"/>
      <c r="AF460" s="49"/>
      <c r="AG460" s="49"/>
      <c r="AH460" s="49"/>
      <c r="AI460" s="49"/>
      <c r="AJ460" s="49"/>
      <c r="AK460" s="49"/>
      <c r="AL460" s="49"/>
      <c r="AM460" s="49"/>
      <c r="AN460" s="49"/>
      <c r="AO460" s="49"/>
      <c r="AP460" s="49"/>
      <c r="AQ460" s="49"/>
      <c r="AR460" s="49"/>
      <c r="AS460" s="49"/>
      <c r="AT460" s="49"/>
      <c r="AU460" s="49"/>
      <c r="AV460" s="49"/>
      <c r="AW460" s="49"/>
      <c r="AX460" s="49"/>
      <c r="AY460" s="49"/>
      <c r="AZ460" s="49"/>
      <c r="BA460" s="49"/>
      <c r="BB460" s="49"/>
      <c r="BC460" s="49"/>
      <c r="BD460" s="49"/>
      <c r="BE460" s="49"/>
      <c r="BF460" s="49"/>
      <c r="BG460" s="49"/>
      <c r="BH460" s="49"/>
      <c r="BI460" s="49"/>
      <c r="BJ460" s="49"/>
      <c r="BK460" s="49"/>
      <c r="BL460" s="49"/>
      <c r="BM460" s="49"/>
      <c r="BN460" s="49"/>
      <c r="BO460" s="49"/>
      <c r="BP460" s="49"/>
      <c r="BQ460" s="49"/>
      <c r="BR460" s="49"/>
      <c r="BS460" s="49"/>
      <c r="BT460" s="49"/>
      <c r="BU460" s="49"/>
      <c r="BV460" s="49"/>
      <c r="BW460" s="49"/>
      <c r="BX460" s="49"/>
      <c r="BY460" s="49"/>
      <c r="BZ460" s="49"/>
      <c r="CA460" s="49"/>
      <c r="CB460" s="49"/>
      <c r="CC460" s="49"/>
      <c r="CD460" s="49"/>
      <c r="CE460" s="49"/>
      <c r="CF460" s="49"/>
      <c r="CG460" s="49"/>
      <c r="CH460" s="49"/>
      <c r="CI460" s="49"/>
      <c r="CJ460" s="49"/>
      <c r="CK460" s="49"/>
      <c r="CL460" s="49"/>
      <c r="CM460" s="49"/>
      <c r="CN460" s="49"/>
      <c r="CO460" s="49"/>
      <c r="CP460" s="49"/>
      <c r="CQ460" s="49"/>
      <c r="CR460" s="49"/>
      <c r="CS460" s="49"/>
      <c r="CT460" s="49"/>
      <c r="CU460" s="49"/>
      <c r="CV460" s="49"/>
      <c r="CW460" s="49"/>
      <c r="CX460" s="49"/>
      <c r="CY460" s="49"/>
      <c r="CZ460" s="49"/>
      <c r="DA460" s="49"/>
      <c r="DB460" s="49"/>
      <c r="DC460" s="49"/>
      <c r="DD460" s="49"/>
      <c r="DE460" s="49"/>
      <c r="DF460" s="49"/>
      <c r="DG460" s="49"/>
      <c r="DH460" s="49"/>
      <c r="DI460" s="49"/>
      <c r="DJ460" s="49"/>
      <c r="DK460" s="49"/>
      <c r="DL460" s="49"/>
      <c r="DM460" s="49"/>
      <c r="DN460" s="49"/>
      <c r="DO460" s="49"/>
      <c r="DP460" s="49"/>
      <c r="DQ460"/>
      <c r="DR460"/>
      <c r="DS460"/>
      <c r="DT460"/>
      <c r="DU460"/>
      <c r="DV460"/>
      <c r="DW460"/>
      <c r="DX460"/>
      <c r="DY460"/>
      <c r="DZ460"/>
      <c r="EA460"/>
      <c r="EB460"/>
      <c r="EC460"/>
      <c r="ED460"/>
      <c r="EE460"/>
      <c r="EF460"/>
      <c r="EG460"/>
      <c r="EH460"/>
      <c r="EI460"/>
      <c r="EJ460"/>
      <c r="EK460"/>
      <c r="EL460"/>
      <c r="EM460"/>
      <c r="EN460"/>
      <c r="EO460"/>
      <c r="EP460"/>
      <c r="EQ460"/>
      <c r="ER460"/>
      <c r="ES460"/>
      <c r="ET460"/>
      <c r="EU460"/>
      <c r="EV460"/>
      <c r="EW460"/>
      <c r="EX460"/>
      <c r="EY460"/>
      <c r="EZ460"/>
      <c r="FA460"/>
      <c r="FB460"/>
      <c r="FC460"/>
      <c r="FD460"/>
      <c r="FE460"/>
      <c r="FF460"/>
      <c r="FG460"/>
      <c r="FH460"/>
      <c r="FI460"/>
      <c r="FJ460"/>
      <c r="FK460"/>
      <c r="FL460"/>
      <c r="FM460"/>
      <c r="FN460"/>
      <c r="FO460"/>
      <c r="FP460"/>
      <c r="FQ460"/>
      <c r="FR460"/>
      <c r="FS460"/>
      <c r="FT460"/>
      <c r="FU460"/>
      <c r="FV460"/>
      <c r="FW460"/>
      <c r="FX460"/>
      <c r="FY460"/>
      <c r="FZ460"/>
      <c r="GA460"/>
      <c r="GB460"/>
      <c r="GC460"/>
      <c r="GD460"/>
      <c r="GE460"/>
      <c r="GF460"/>
      <c r="GG460"/>
      <c r="GH460"/>
      <c r="GI460"/>
      <c r="GJ460"/>
      <c r="GK460"/>
      <c r="GL460"/>
      <c r="GM460"/>
      <c r="GN460"/>
      <c r="GO460"/>
      <c r="GP460"/>
      <c r="GQ460"/>
      <c r="GR460"/>
      <c r="GS460"/>
      <c r="GT460"/>
      <c r="GU460"/>
      <c r="GV460"/>
      <c r="GW460"/>
      <c r="GX460"/>
      <c r="GY460"/>
      <c r="GZ460"/>
      <c r="HA460"/>
      <c r="HB460"/>
      <c r="HC460"/>
      <c r="HD460"/>
      <c r="HE460"/>
      <c r="HF460"/>
      <c r="HG460"/>
      <c r="HH460"/>
      <c r="HI460"/>
      <c r="HJ460"/>
      <c r="HK460"/>
      <c r="HL460"/>
      <c r="HM460"/>
      <c r="HN460"/>
      <c r="HO460"/>
      <c r="HP460"/>
      <c r="HQ460"/>
      <c r="HR460"/>
      <c r="HS460"/>
      <c r="HT460"/>
      <c r="HU460"/>
      <c r="HV460"/>
      <c r="HW460"/>
      <c r="HX460"/>
      <c r="HY460"/>
      <c r="HZ460"/>
      <c r="IA460"/>
      <c r="IB460"/>
      <c r="IC460"/>
      <c r="ID460"/>
      <c r="IE460"/>
      <c r="IF460"/>
      <c r="IG460"/>
      <c r="IH460"/>
      <c r="II460"/>
      <c r="IJ460"/>
      <c r="IK460"/>
      <c r="IL460"/>
      <c r="IM460"/>
      <c r="IN460"/>
      <c r="IO460"/>
      <c r="IP460"/>
      <c r="IQ460"/>
      <c r="IR460"/>
      <c r="IS460"/>
      <c r="IT460"/>
      <c r="IU460"/>
      <c r="IV460"/>
      <c r="IW460"/>
      <c r="IX460"/>
      <c r="IY460"/>
      <c r="IZ460"/>
      <c r="JA460"/>
      <c r="JB460"/>
      <c r="JC460"/>
      <c r="JD460"/>
      <c r="JE460"/>
      <c r="JF460"/>
      <c r="JG460"/>
      <c r="JH460"/>
      <c r="JI460"/>
      <c r="JJ460"/>
      <c r="JK460"/>
      <c r="JL460"/>
      <c r="JM460"/>
      <c r="JN460"/>
      <c r="JO460"/>
      <c r="JP460"/>
      <c r="JQ460"/>
      <c r="JR460"/>
      <c r="JS460"/>
      <c r="JT460"/>
      <c r="JU460"/>
      <c r="JV460"/>
      <c r="JW460"/>
      <c r="JX460"/>
      <c r="JY460"/>
      <c r="JZ460"/>
      <c r="KA460"/>
      <c r="KB460"/>
      <c r="KC460"/>
      <c r="KD460"/>
      <c r="KE460"/>
      <c r="KF460"/>
      <c r="KG460"/>
      <c r="KH460"/>
      <c r="KI460"/>
      <c r="KJ460"/>
      <c r="KK460"/>
      <c r="KL460"/>
      <c r="KM460"/>
      <c r="KN460"/>
      <c r="KO460"/>
      <c r="KP460"/>
      <c r="KQ460"/>
      <c r="KR460"/>
      <c r="KS460"/>
      <c r="KT460"/>
      <c r="KU460"/>
      <c r="KV460"/>
      <c r="KW460"/>
      <c r="KX460"/>
      <c r="KY460"/>
      <c r="KZ460"/>
      <c r="LA460"/>
      <c r="LB460"/>
      <c r="LC460"/>
      <c r="LD460"/>
      <c r="LE460"/>
      <c r="LF460"/>
      <c r="LG460"/>
      <c r="LH460"/>
      <c r="LI460"/>
      <c r="LJ460"/>
      <c r="LK460"/>
      <c r="LL460"/>
      <c r="LM460"/>
      <c r="LN460"/>
      <c r="LO460"/>
      <c r="LP460"/>
      <c r="LQ460"/>
      <c r="LR460"/>
      <c r="LS460"/>
      <c r="LT460"/>
      <c r="LU460"/>
      <c r="LV460"/>
      <c r="LW460"/>
      <c r="LX460"/>
      <c r="LY460"/>
      <c r="LZ460"/>
      <c r="MA460"/>
      <c r="MB460"/>
      <c r="MC460"/>
      <c r="MD460"/>
      <c r="ME460"/>
      <c r="MF460"/>
      <c r="MG460"/>
      <c r="MH460"/>
      <c r="MI460"/>
      <c r="MJ460"/>
      <c r="MK460"/>
      <c r="ML460"/>
      <c r="MM460"/>
      <c r="MN460"/>
      <c r="MO460"/>
      <c r="MP460"/>
      <c r="MQ460"/>
      <c r="MR460"/>
      <c r="MS460"/>
      <c r="MT460"/>
      <c r="MU460"/>
      <c r="MV460"/>
      <c r="MW460"/>
      <c r="MX460"/>
      <c r="MY460"/>
      <c r="MZ460"/>
      <c r="NA460"/>
      <c r="NB460"/>
      <c r="NC460"/>
      <c r="ND460"/>
      <c r="NE460"/>
      <c r="NF460"/>
      <c r="NG460"/>
      <c r="NH460"/>
      <c r="NI460"/>
      <c r="NJ460"/>
      <c r="NK460"/>
      <c r="NL460"/>
      <c r="NM460"/>
      <c r="NN460"/>
      <c r="NO460"/>
      <c r="NP460"/>
      <c r="NQ460"/>
      <c r="NR460"/>
      <c r="NS460"/>
      <c r="NT460"/>
      <c r="NU460"/>
      <c r="NV460"/>
      <c r="NW460"/>
      <c r="NX460"/>
      <c r="NY460"/>
      <c r="NZ460"/>
      <c r="OA460"/>
      <c r="OB460"/>
      <c r="OC460"/>
      <c r="OD460"/>
      <c r="OE460"/>
      <c r="OF460"/>
      <c r="OG460"/>
      <c r="OH460"/>
      <c r="OI460"/>
      <c r="OJ460"/>
      <c r="OK460"/>
      <c r="OL460"/>
      <c r="OM460"/>
      <c r="ON460"/>
      <c r="OO460"/>
      <c r="OP460"/>
      <c r="OQ460"/>
      <c r="OR460"/>
      <c r="OS460"/>
      <c r="OT460"/>
      <c r="OU460"/>
      <c r="OV460"/>
      <c r="OW460"/>
      <c r="OX460"/>
      <c r="OY460"/>
      <c r="OZ460"/>
      <c r="PA460"/>
      <c r="PB460"/>
      <c r="PC460"/>
      <c r="PD460"/>
      <c r="PE460"/>
      <c r="PF460"/>
      <c r="PG460"/>
      <c r="PH460"/>
      <c r="PI460"/>
      <c r="PJ460"/>
      <c r="PK460"/>
      <c r="PL460"/>
      <c r="PM460"/>
      <c r="PN460"/>
      <c r="PO460"/>
      <c r="PP460"/>
      <c r="PQ460"/>
      <c r="PR460"/>
      <c r="PS460"/>
      <c r="PT460"/>
      <c r="PU460"/>
      <c r="PV460"/>
      <c r="PW460"/>
      <c r="PX460"/>
      <c r="PY460"/>
      <c r="PZ460"/>
      <c r="QA460"/>
      <c r="QB460"/>
      <c r="QC460"/>
      <c r="QD460"/>
      <c r="QE460"/>
      <c r="QF460"/>
      <c r="QG460"/>
      <c r="QH460"/>
      <c r="QI460"/>
      <c r="QJ460"/>
      <c r="QK460"/>
      <c r="QL460"/>
      <c r="QM460"/>
      <c r="QN460"/>
      <c r="QO460"/>
      <c r="QP460"/>
      <c r="QQ460"/>
      <c r="QR460"/>
      <c r="QS460"/>
      <c r="QT460"/>
      <c r="QU460"/>
      <c r="QV460"/>
      <c r="QW460"/>
      <c r="QX460"/>
      <c r="QY460"/>
      <c r="QZ460"/>
      <c r="RA460"/>
      <c r="RB460"/>
      <c r="RC460"/>
      <c r="RD460"/>
      <c r="RE460"/>
      <c r="RF460"/>
      <c r="RG460"/>
      <c r="RH460"/>
      <c r="RI460"/>
      <c r="RJ460"/>
      <c r="RK460"/>
      <c r="RL460"/>
      <c r="RM460"/>
      <c r="RN460"/>
      <c r="RO460"/>
      <c r="RP460"/>
      <c r="RQ460"/>
      <c r="RR460"/>
      <c r="RS460"/>
      <c r="RT460"/>
      <c r="RU460"/>
      <c r="RV460"/>
      <c r="RW460"/>
      <c r="RX460"/>
      <c r="RY460"/>
      <c r="RZ460"/>
      <c r="SA460"/>
      <c r="SB460"/>
      <c r="SC460"/>
      <c r="SD460"/>
      <c r="SE460"/>
      <c r="SF460"/>
      <c r="SG460"/>
      <c r="SH460"/>
      <c r="SI460"/>
      <c r="SJ460"/>
      <c r="SK460"/>
      <c r="SL460"/>
      <c r="SM460"/>
      <c r="SN460"/>
      <c r="SO460"/>
      <c r="SP460"/>
      <c r="SQ460"/>
      <c r="SR460"/>
      <c r="SS460"/>
      <c r="ST460"/>
      <c r="SU460"/>
      <c r="SV460"/>
      <c r="SW460"/>
      <c r="SX460"/>
      <c r="SY460"/>
      <c r="SZ460"/>
      <c r="TA460"/>
      <c r="TB460"/>
      <c r="TC460"/>
      <c r="TD460"/>
      <c r="TE460"/>
      <c r="TF460"/>
      <c r="TG460"/>
      <c r="TH460"/>
      <c r="TI460"/>
      <c r="TJ460"/>
      <c r="TK460"/>
      <c r="TL460"/>
      <c r="TM460"/>
      <c r="TN460"/>
      <c r="TO460"/>
      <c r="TP460"/>
      <c r="TQ460"/>
      <c r="TR460"/>
      <c r="TS460"/>
      <c r="TT460"/>
      <c r="TU460"/>
      <c r="TV460"/>
      <c r="TW460"/>
      <c r="TX460"/>
      <c r="TY460"/>
      <c r="TZ460"/>
      <c r="UA460"/>
      <c r="UB460"/>
      <c r="UC460"/>
      <c r="UD460"/>
      <c r="UE460"/>
      <c r="UF460"/>
      <c r="UG460"/>
      <c r="UH460"/>
      <c r="UI460"/>
      <c r="UJ460"/>
      <c r="UK460"/>
      <c r="UL460"/>
      <c r="UM460"/>
      <c r="UN460"/>
      <c r="UO460"/>
      <c r="UP460"/>
      <c r="UQ460"/>
      <c r="UR460"/>
      <c r="US460"/>
      <c r="UT460"/>
      <c r="UU460"/>
      <c r="UV460"/>
      <c r="UW460"/>
      <c r="UX460"/>
      <c r="UY460"/>
      <c r="UZ460"/>
      <c r="VA460"/>
      <c r="VB460"/>
      <c r="VC460"/>
      <c r="VD460"/>
      <c r="VE460"/>
      <c r="VF460"/>
      <c r="VG460"/>
      <c r="VH460"/>
      <c r="VI460"/>
      <c r="VJ460"/>
      <c r="VK460"/>
      <c r="VL460"/>
      <c r="VM460"/>
      <c r="VN460"/>
      <c r="VO460"/>
      <c r="VP460"/>
      <c r="VQ460"/>
      <c r="VR460"/>
      <c r="VS460"/>
      <c r="VT460"/>
      <c r="VU460"/>
      <c r="VV460"/>
      <c r="VW460"/>
      <c r="VX460"/>
      <c r="VY460"/>
      <c r="VZ460"/>
      <c r="WA460"/>
      <c r="WB460"/>
      <c r="WC460"/>
      <c r="WD460"/>
      <c r="WE460"/>
      <c r="WF460"/>
      <c r="WG460"/>
      <c r="WH460"/>
      <c r="WI460"/>
      <c r="WJ460"/>
      <c r="WK460"/>
      <c r="WL460"/>
      <c r="WM460"/>
      <c r="WN460"/>
      <c r="WO460"/>
      <c r="WP460"/>
      <c r="WQ460"/>
      <c r="WR460"/>
      <c r="WS460"/>
      <c r="WT460"/>
      <c r="WU460"/>
      <c r="WV460"/>
      <c r="WW460"/>
      <c r="WX460"/>
      <c r="WY460"/>
      <c r="WZ460"/>
      <c r="XA460"/>
      <c r="XB460"/>
      <c r="XC460"/>
      <c r="XD460"/>
      <c r="XE460"/>
      <c r="XF460"/>
      <c r="XG460"/>
      <c r="XH460"/>
      <c r="XI460"/>
      <c r="XJ460"/>
      <c r="XK460"/>
      <c r="XL460"/>
      <c r="XM460"/>
      <c r="XN460"/>
      <c r="XO460"/>
      <c r="XP460"/>
      <c r="XQ460"/>
      <c r="XR460"/>
      <c r="XS460"/>
      <c r="XT460"/>
      <c r="XU460"/>
      <c r="XV460"/>
      <c r="XW460"/>
      <c r="XX460"/>
      <c r="XY460"/>
      <c r="XZ460"/>
      <c r="YA460"/>
      <c r="YB460"/>
      <c r="YC460"/>
      <c r="YD460"/>
      <c r="YE460"/>
      <c r="YF460"/>
      <c r="YG460"/>
      <c r="YH460"/>
      <c r="YI460"/>
      <c r="YJ460"/>
      <c r="YK460"/>
      <c r="YL460"/>
      <c r="YM460"/>
      <c r="YN460"/>
      <c r="YO460"/>
      <c r="YP460"/>
      <c r="YQ460"/>
      <c r="YR460"/>
      <c r="YS460"/>
      <c r="YT460"/>
      <c r="YU460"/>
      <c r="YV460"/>
      <c r="YW460"/>
      <c r="YX460"/>
      <c r="YY460"/>
      <c r="YZ460"/>
      <c r="ZA460"/>
      <c r="ZB460"/>
      <c r="ZC460"/>
      <c r="ZD460"/>
      <c r="ZE460"/>
      <c r="ZF460"/>
      <c r="ZG460"/>
      <c r="ZH460"/>
      <c r="ZI460"/>
      <c r="ZJ460"/>
      <c r="ZK460"/>
      <c r="ZL460"/>
      <c r="ZM460"/>
      <c r="ZN460"/>
      <c r="ZO460"/>
      <c r="ZP460"/>
      <c r="ZQ460"/>
      <c r="ZR460"/>
      <c r="ZS460"/>
      <c r="ZT460"/>
      <c r="ZU460"/>
      <c r="ZV460"/>
      <c r="ZW460"/>
      <c r="ZX460"/>
      <c r="ZY460"/>
      <c r="ZZ460" s="52"/>
      <c r="AAA460" s="192"/>
      <c r="AAD460" s="90"/>
      <c r="AAE460" s="519">
        <f t="shared" si="373"/>
        <v>1</v>
      </c>
      <c r="AAF460" s="90"/>
      <c r="AAG460" s="73">
        <f>IF(AAE460=0,,IF(S.Notice.AD.Involved="N",,S.Notice.BANNER.Begin))</f>
        <v>41549</v>
      </c>
      <c r="AAH460" s="73">
        <f t="shared" si="378"/>
        <v>41619</v>
      </c>
      <c r="AAI460" s="72"/>
      <c r="AAJ460" s="72"/>
      <c r="AAK460" s="56"/>
      <c r="AAL460" s="90"/>
    </row>
    <row r="461" spans="1:715" s="23" customFormat="1" ht="15" customHeight="1" outlineLevel="1" thickBot="1">
      <c r="A461" s="171" t="s">
        <v>0</v>
      </c>
      <c r="B461" s="630" t="s">
        <v>492</v>
      </c>
      <c r="C461" s="790" t="str">
        <f>HYPERLINK("\\deqhq1\Rule_Resources\i\AD.LEGAL.docx","i")</f>
        <v>i</v>
      </c>
      <c r="D461" s="380"/>
      <c r="E461" s="342">
        <f t="shared" ref="E461" si="382">NETWORKDAYS(G461,H461,S.DDL_DEQClosed)</f>
        <v>49</v>
      </c>
      <c r="F461" s="457">
        <f t="shared" ref="F461" ca="1" si="383">IF(YEAR(H461)&gt;2000,NETWORKDAYS(TODAY(),H461,S.DDL_DEQClosed),0)</f>
        <v>33</v>
      </c>
      <c r="G461" s="343">
        <f t="shared" ref="G461" si="384">AAG461</f>
        <v>41549</v>
      </c>
      <c r="H461" s="343">
        <f t="shared" si="377"/>
        <v>41619</v>
      </c>
      <c r="I461" s="244"/>
      <c r="J461" s="194"/>
      <c r="K461" s="49"/>
      <c r="L461" s="49"/>
      <c r="M461" s="49"/>
      <c r="N461" s="49"/>
      <c r="O461" s="49"/>
      <c r="P461" s="49"/>
      <c r="Q461" s="49"/>
      <c r="R461" s="49"/>
      <c r="S461" s="49"/>
      <c r="T461" s="49"/>
      <c r="U461" s="49"/>
      <c r="V461" s="49"/>
      <c r="W461" s="49"/>
      <c r="X461" s="49"/>
      <c r="Y461" s="49"/>
      <c r="Z461" s="49"/>
      <c r="AA461" s="49"/>
      <c r="AB461" s="49"/>
      <c r="AC461" s="49"/>
      <c r="AD461" s="49"/>
      <c r="AE461" s="49"/>
      <c r="AF461" s="49"/>
      <c r="AG461" s="49"/>
      <c r="AH461" s="49"/>
      <c r="AI461" s="49"/>
      <c r="AJ461" s="49"/>
      <c r="AK461" s="49"/>
      <c r="AL461" s="49"/>
      <c r="AM461" s="49"/>
      <c r="AN461" s="49"/>
      <c r="AO461" s="49"/>
      <c r="AP461" s="49"/>
      <c r="AQ461" s="49"/>
      <c r="AR461" s="49"/>
      <c r="AS461" s="49"/>
      <c r="AT461" s="49"/>
      <c r="AU461" s="49"/>
      <c r="AV461" s="49"/>
      <c r="AW461" s="49"/>
      <c r="AX461" s="49"/>
      <c r="AY461" s="49"/>
      <c r="AZ461" s="49"/>
      <c r="BA461" s="49"/>
      <c r="BB461" s="49"/>
      <c r="BC461" s="49"/>
      <c r="BD461" s="49"/>
      <c r="BE461" s="49"/>
      <c r="BF461" s="49"/>
      <c r="BG461" s="49"/>
      <c r="BH461" s="49"/>
      <c r="BI461" s="49"/>
      <c r="BJ461" s="49"/>
      <c r="BK461" s="49"/>
      <c r="BL461" s="49"/>
      <c r="BM461" s="49"/>
      <c r="BN461" s="49"/>
      <c r="BO461" s="49"/>
      <c r="BP461" s="49"/>
      <c r="BQ461" s="49"/>
      <c r="BR461" s="49"/>
      <c r="BS461" s="49"/>
      <c r="BT461" s="49"/>
      <c r="BU461" s="49"/>
      <c r="BV461" s="49"/>
      <c r="BW461" s="49"/>
      <c r="BX461" s="49"/>
      <c r="BY461" s="49"/>
      <c r="BZ461" s="49"/>
      <c r="CA461" s="49"/>
      <c r="CB461" s="49"/>
      <c r="CC461" s="49"/>
      <c r="CD461" s="49"/>
      <c r="CE461" s="49"/>
      <c r="CF461" s="49"/>
      <c r="CG461" s="49"/>
      <c r="CH461" s="49"/>
      <c r="CI461" s="49"/>
      <c r="CJ461" s="49"/>
      <c r="CK461" s="49"/>
      <c r="CL461" s="49"/>
      <c r="CM461" s="49"/>
      <c r="CN461" s="49"/>
      <c r="CO461" s="49"/>
      <c r="CP461" s="49"/>
      <c r="CQ461" s="49"/>
      <c r="CR461" s="49"/>
      <c r="CS461" s="49"/>
      <c r="CT461" s="49"/>
      <c r="CU461" s="49"/>
      <c r="CV461" s="49"/>
      <c r="CW461" s="49"/>
      <c r="CX461" s="49"/>
      <c r="CY461" s="49"/>
      <c r="CZ461" s="49"/>
      <c r="DA461" s="49"/>
      <c r="DB461" s="49"/>
      <c r="DC461" s="49"/>
      <c r="DD461" s="49"/>
      <c r="DE461" s="49"/>
      <c r="DF461" s="49"/>
      <c r="DG461" s="49"/>
      <c r="DH461" s="49"/>
      <c r="DI461" s="49"/>
      <c r="DJ461" s="49"/>
      <c r="DK461" s="49"/>
      <c r="DL461" s="49"/>
      <c r="DM461" s="49"/>
      <c r="DN461" s="49"/>
      <c r="DO461" s="49"/>
      <c r="DP461" s="49"/>
      <c r="DQ461"/>
      <c r="DR461"/>
      <c r="DS461"/>
      <c r="DT461"/>
      <c r="DU461"/>
      <c r="DV461"/>
      <c r="DW461"/>
      <c r="DX461"/>
      <c r="DY461"/>
      <c r="DZ461"/>
      <c r="EA461"/>
      <c r="EB461"/>
      <c r="EC461"/>
      <c r="ED461"/>
      <c r="EE461"/>
      <c r="EF461"/>
      <c r="EG461"/>
      <c r="EH461"/>
      <c r="EI461"/>
      <c r="EJ461"/>
      <c r="EK461"/>
      <c r="EL461"/>
      <c r="EM461"/>
      <c r="EN461"/>
      <c r="EO461"/>
      <c r="EP461"/>
      <c r="EQ461"/>
      <c r="ER461"/>
      <c r="ES461"/>
      <c r="ET461"/>
      <c r="EU461"/>
      <c r="EV461"/>
      <c r="EW461"/>
      <c r="EX461"/>
      <c r="EY461"/>
      <c r="EZ461"/>
      <c r="FA461"/>
      <c r="FB461"/>
      <c r="FC461"/>
      <c r="FD461"/>
      <c r="FE461"/>
      <c r="FF461"/>
      <c r="FG461"/>
      <c r="FH461"/>
      <c r="FI461"/>
      <c r="FJ461"/>
      <c r="FK461"/>
      <c r="FL461"/>
      <c r="FM461"/>
      <c r="FN461"/>
      <c r="FO461"/>
      <c r="FP461"/>
      <c r="FQ461"/>
      <c r="FR461"/>
      <c r="FS461"/>
      <c r="FT461"/>
      <c r="FU461"/>
      <c r="FV461"/>
      <c r="FW461"/>
      <c r="FX461"/>
      <c r="FY461"/>
      <c r="FZ461"/>
      <c r="GA461"/>
      <c r="GB461"/>
      <c r="GC461"/>
      <c r="GD461"/>
      <c r="GE461"/>
      <c r="GF461"/>
      <c r="GG461"/>
      <c r="GH461"/>
      <c r="GI461"/>
      <c r="GJ461"/>
      <c r="GK461"/>
      <c r="GL461"/>
      <c r="GM461"/>
      <c r="GN461"/>
      <c r="GO461"/>
      <c r="GP461"/>
      <c r="GQ461"/>
      <c r="GR461"/>
      <c r="GS461"/>
      <c r="GT461"/>
      <c r="GU461"/>
      <c r="GV461"/>
      <c r="GW461"/>
      <c r="GX461"/>
      <c r="GY461"/>
      <c r="GZ461"/>
      <c r="HA461"/>
      <c r="HB461"/>
      <c r="HC461"/>
      <c r="HD461"/>
      <c r="HE461"/>
      <c r="HF461"/>
      <c r="HG461"/>
      <c r="HH461"/>
      <c r="HI461"/>
      <c r="HJ461"/>
      <c r="HK461"/>
      <c r="HL461"/>
      <c r="HM461"/>
      <c r="HN461"/>
      <c r="HO461"/>
      <c r="HP461"/>
      <c r="HQ461"/>
      <c r="HR461"/>
      <c r="HS461"/>
      <c r="HT461"/>
      <c r="HU461"/>
      <c r="HV461"/>
      <c r="HW461"/>
      <c r="HX461"/>
      <c r="HY461"/>
      <c r="HZ461"/>
      <c r="IA461"/>
      <c r="IB461"/>
      <c r="IC461"/>
      <c r="ID461"/>
      <c r="IE461"/>
      <c r="IF461"/>
      <c r="IG461"/>
      <c r="IH461"/>
      <c r="II461"/>
      <c r="IJ461"/>
      <c r="IK461"/>
      <c r="IL461"/>
      <c r="IM461"/>
      <c r="IN461"/>
      <c r="IO461"/>
      <c r="IP461"/>
      <c r="IQ461"/>
      <c r="IR461"/>
      <c r="IS461"/>
      <c r="IT461"/>
      <c r="IU461"/>
      <c r="IV461"/>
      <c r="IW461"/>
      <c r="IX461"/>
      <c r="IY461"/>
      <c r="IZ461"/>
      <c r="JA461"/>
      <c r="JB461"/>
      <c r="JC461"/>
      <c r="JD461"/>
      <c r="JE461"/>
      <c r="JF461"/>
      <c r="JG461"/>
      <c r="JH461"/>
      <c r="JI461"/>
      <c r="JJ461"/>
      <c r="JK461"/>
      <c r="JL461"/>
      <c r="JM461"/>
      <c r="JN461"/>
      <c r="JO461"/>
      <c r="JP461"/>
      <c r="JQ461"/>
      <c r="JR461"/>
      <c r="JS461"/>
      <c r="JT461"/>
      <c r="JU461"/>
      <c r="JV461"/>
      <c r="JW461"/>
      <c r="JX461"/>
      <c r="JY461"/>
      <c r="JZ461"/>
      <c r="KA461"/>
      <c r="KB461"/>
      <c r="KC461"/>
      <c r="KD461"/>
      <c r="KE461"/>
      <c r="KF461"/>
      <c r="KG461"/>
      <c r="KH461"/>
      <c r="KI461"/>
      <c r="KJ461"/>
      <c r="KK461"/>
      <c r="KL461"/>
      <c r="KM461"/>
      <c r="KN461"/>
      <c r="KO461"/>
      <c r="KP461"/>
      <c r="KQ461"/>
      <c r="KR461"/>
      <c r="KS461"/>
      <c r="KT461"/>
      <c r="KU461"/>
      <c r="KV461"/>
      <c r="KW461"/>
      <c r="KX461"/>
      <c r="KY461"/>
      <c r="KZ461"/>
      <c r="LA461"/>
      <c r="LB461"/>
      <c r="LC461"/>
      <c r="LD461"/>
      <c r="LE461"/>
      <c r="LF461"/>
      <c r="LG461"/>
      <c r="LH461"/>
      <c r="LI461"/>
      <c r="LJ461"/>
      <c r="LK461"/>
      <c r="LL461"/>
      <c r="LM461"/>
      <c r="LN461"/>
      <c r="LO461"/>
      <c r="LP461"/>
      <c r="LQ461"/>
      <c r="LR461"/>
      <c r="LS461"/>
      <c r="LT461"/>
      <c r="LU461"/>
      <c r="LV461"/>
      <c r="LW461"/>
      <c r="LX461"/>
      <c r="LY461"/>
      <c r="LZ461"/>
      <c r="MA461"/>
      <c r="MB461"/>
      <c r="MC461"/>
      <c r="MD461"/>
      <c r="ME461"/>
      <c r="MF461"/>
      <c r="MG461"/>
      <c r="MH461"/>
      <c r="MI461"/>
      <c r="MJ461"/>
      <c r="MK461"/>
      <c r="ML461"/>
      <c r="MM461"/>
      <c r="MN461"/>
      <c r="MO461"/>
      <c r="MP461"/>
      <c r="MQ461"/>
      <c r="MR461"/>
      <c r="MS461"/>
      <c r="MT461"/>
      <c r="MU461"/>
      <c r="MV461"/>
      <c r="MW461"/>
      <c r="MX461"/>
      <c r="MY461"/>
      <c r="MZ461"/>
      <c r="NA461"/>
      <c r="NB461"/>
      <c r="NC461"/>
      <c r="ND461"/>
      <c r="NE461"/>
      <c r="NF461"/>
      <c r="NG461"/>
      <c r="NH461"/>
      <c r="NI461"/>
      <c r="NJ461"/>
      <c r="NK461"/>
      <c r="NL461"/>
      <c r="NM461"/>
      <c r="NN461"/>
      <c r="NO461"/>
      <c r="NP461"/>
      <c r="NQ461"/>
      <c r="NR461"/>
      <c r="NS461"/>
      <c r="NT461"/>
      <c r="NU461"/>
      <c r="NV461"/>
      <c r="NW461"/>
      <c r="NX461"/>
      <c r="NY461"/>
      <c r="NZ461"/>
      <c r="OA461"/>
      <c r="OB461"/>
      <c r="OC461"/>
      <c r="OD461"/>
      <c r="OE461"/>
      <c r="OF461"/>
      <c r="OG461"/>
      <c r="OH461"/>
      <c r="OI461"/>
      <c r="OJ461"/>
      <c r="OK461"/>
      <c r="OL461"/>
      <c r="OM461"/>
      <c r="ON461"/>
      <c r="OO461"/>
      <c r="OP461"/>
      <c r="OQ461"/>
      <c r="OR461"/>
      <c r="OS461"/>
      <c r="OT461"/>
      <c r="OU461"/>
      <c r="OV461"/>
      <c r="OW461"/>
      <c r="OX461"/>
      <c r="OY461"/>
      <c r="OZ461"/>
      <c r="PA461"/>
      <c r="PB461"/>
      <c r="PC461"/>
      <c r="PD461"/>
      <c r="PE461"/>
      <c r="PF461"/>
      <c r="PG461"/>
      <c r="PH461"/>
      <c r="PI461"/>
      <c r="PJ461"/>
      <c r="PK461"/>
      <c r="PL461"/>
      <c r="PM461"/>
      <c r="PN461"/>
      <c r="PO461"/>
      <c r="PP461"/>
      <c r="PQ461"/>
      <c r="PR461"/>
      <c r="PS461"/>
      <c r="PT461"/>
      <c r="PU461"/>
      <c r="PV461"/>
      <c r="PW461"/>
      <c r="PX461"/>
      <c r="PY461"/>
      <c r="PZ461"/>
      <c r="QA461"/>
      <c r="QB461"/>
      <c r="QC461"/>
      <c r="QD461"/>
      <c r="QE461"/>
      <c r="QF461"/>
      <c r="QG461"/>
      <c r="QH461"/>
      <c r="QI461"/>
      <c r="QJ461"/>
      <c r="QK461"/>
      <c r="QL461"/>
      <c r="QM461"/>
      <c r="QN461"/>
      <c r="QO461"/>
      <c r="QP461"/>
      <c r="QQ461"/>
      <c r="QR461"/>
      <c r="QS461"/>
      <c r="QT461"/>
      <c r="QU461"/>
      <c r="QV461"/>
      <c r="QW461"/>
      <c r="QX461"/>
      <c r="QY461"/>
      <c r="QZ461"/>
      <c r="RA461"/>
      <c r="RB461"/>
      <c r="RC461"/>
      <c r="RD461"/>
      <c r="RE461"/>
      <c r="RF461"/>
      <c r="RG461"/>
      <c r="RH461"/>
      <c r="RI461"/>
      <c r="RJ461"/>
      <c r="RK461"/>
      <c r="RL461"/>
      <c r="RM461"/>
      <c r="RN461"/>
      <c r="RO461"/>
      <c r="RP461"/>
      <c r="RQ461"/>
      <c r="RR461"/>
      <c r="RS461"/>
      <c r="RT461"/>
      <c r="RU461"/>
      <c r="RV461"/>
      <c r="RW461"/>
      <c r="RX461"/>
      <c r="RY461"/>
      <c r="RZ461"/>
      <c r="SA461"/>
      <c r="SB461"/>
      <c r="SC461"/>
      <c r="SD461"/>
      <c r="SE461"/>
      <c r="SF461"/>
      <c r="SG461"/>
      <c r="SH461"/>
      <c r="SI461"/>
      <c r="SJ461"/>
      <c r="SK461"/>
      <c r="SL461"/>
      <c r="SM461"/>
      <c r="SN461"/>
      <c r="SO461"/>
      <c r="SP461"/>
      <c r="SQ461"/>
      <c r="SR461"/>
      <c r="SS461"/>
      <c r="ST461"/>
      <c r="SU461"/>
      <c r="SV461"/>
      <c r="SW461"/>
      <c r="SX461"/>
      <c r="SY461"/>
      <c r="SZ461"/>
      <c r="TA461"/>
      <c r="TB461"/>
      <c r="TC461"/>
      <c r="TD461"/>
      <c r="TE461"/>
      <c r="TF461"/>
      <c r="TG461"/>
      <c r="TH461"/>
      <c r="TI461"/>
      <c r="TJ461"/>
      <c r="TK461"/>
      <c r="TL461"/>
      <c r="TM461"/>
      <c r="TN461"/>
      <c r="TO461"/>
      <c r="TP461"/>
      <c r="TQ461"/>
      <c r="TR461"/>
      <c r="TS461"/>
      <c r="TT461"/>
      <c r="TU461"/>
      <c r="TV461"/>
      <c r="TW461"/>
      <c r="TX461"/>
      <c r="TY461"/>
      <c r="TZ461"/>
      <c r="UA461"/>
      <c r="UB461"/>
      <c r="UC461"/>
      <c r="UD461"/>
      <c r="UE461"/>
      <c r="UF461"/>
      <c r="UG461"/>
      <c r="UH461"/>
      <c r="UI461"/>
      <c r="UJ461"/>
      <c r="UK461"/>
      <c r="UL461"/>
      <c r="UM461"/>
      <c r="UN461"/>
      <c r="UO461"/>
      <c r="UP461"/>
      <c r="UQ461"/>
      <c r="UR461"/>
      <c r="US461"/>
      <c r="UT461"/>
      <c r="UU461"/>
      <c r="UV461"/>
      <c r="UW461"/>
      <c r="UX461"/>
      <c r="UY461"/>
      <c r="UZ461"/>
      <c r="VA461"/>
      <c r="VB461"/>
      <c r="VC461"/>
      <c r="VD461"/>
      <c r="VE461"/>
      <c r="VF461"/>
      <c r="VG461"/>
      <c r="VH461"/>
      <c r="VI461"/>
      <c r="VJ461"/>
      <c r="VK461"/>
      <c r="VL461"/>
      <c r="VM461"/>
      <c r="VN461"/>
      <c r="VO461"/>
      <c r="VP461"/>
      <c r="VQ461"/>
      <c r="VR461"/>
      <c r="VS461"/>
      <c r="VT461"/>
      <c r="VU461"/>
      <c r="VV461"/>
      <c r="VW461"/>
      <c r="VX461"/>
      <c r="VY461"/>
      <c r="VZ461"/>
      <c r="WA461"/>
      <c r="WB461"/>
      <c r="WC461"/>
      <c r="WD461"/>
      <c r="WE461"/>
      <c r="WF461"/>
      <c r="WG461"/>
      <c r="WH461"/>
      <c r="WI461"/>
      <c r="WJ461"/>
      <c r="WK461"/>
      <c r="WL461"/>
      <c r="WM461"/>
      <c r="WN461"/>
      <c r="WO461"/>
      <c r="WP461"/>
      <c r="WQ461"/>
      <c r="WR461"/>
      <c r="WS461"/>
      <c r="WT461"/>
      <c r="WU461"/>
      <c r="WV461"/>
      <c r="WW461"/>
      <c r="WX461"/>
      <c r="WY461"/>
      <c r="WZ461"/>
      <c r="XA461"/>
      <c r="XB461"/>
      <c r="XC461"/>
      <c r="XD461"/>
      <c r="XE461"/>
      <c r="XF461"/>
      <c r="XG461"/>
      <c r="XH461"/>
      <c r="XI461"/>
      <c r="XJ461"/>
      <c r="XK461"/>
      <c r="XL461"/>
      <c r="XM461"/>
      <c r="XN461"/>
      <c r="XO461"/>
      <c r="XP461"/>
      <c r="XQ461"/>
      <c r="XR461"/>
      <c r="XS461"/>
      <c r="XT461"/>
      <c r="XU461"/>
      <c r="XV461"/>
      <c r="XW461"/>
      <c r="XX461"/>
      <c r="XY461"/>
      <c r="XZ461"/>
      <c r="YA461"/>
      <c r="YB461"/>
      <c r="YC461"/>
      <c r="YD461"/>
      <c r="YE461"/>
      <c r="YF461"/>
      <c r="YG461"/>
      <c r="YH461"/>
      <c r="YI461"/>
      <c r="YJ461"/>
      <c r="YK461"/>
      <c r="YL461"/>
      <c r="YM461"/>
      <c r="YN461"/>
      <c r="YO461"/>
      <c r="YP461"/>
      <c r="YQ461"/>
      <c r="YR461"/>
      <c r="YS461"/>
      <c r="YT461"/>
      <c r="YU461"/>
      <c r="YV461"/>
      <c r="YW461"/>
      <c r="YX461"/>
      <c r="YY461"/>
      <c r="YZ461"/>
      <c r="ZA461"/>
      <c r="ZB461"/>
      <c r="ZC461"/>
      <c r="ZD461"/>
      <c r="ZE461"/>
      <c r="ZF461"/>
      <c r="ZG461"/>
      <c r="ZH461"/>
      <c r="ZI461"/>
      <c r="ZJ461"/>
      <c r="ZK461"/>
      <c r="ZL461"/>
      <c r="ZM461"/>
      <c r="ZN461"/>
      <c r="ZO461"/>
      <c r="ZP461"/>
      <c r="ZQ461"/>
      <c r="ZR461"/>
      <c r="ZS461"/>
      <c r="ZT461"/>
      <c r="ZU461"/>
      <c r="ZV461"/>
      <c r="ZW461"/>
      <c r="ZX461"/>
      <c r="ZY461"/>
      <c r="ZZ461" s="52"/>
      <c r="AAA461" s="192" t="s">
        <v>0</v>
      </c>
      <c r="AAD461" s="90"/>
      <c r="AAE461" s="519">
        <f t="shared" si="373"/>
        <v>1</v>
      </c>
      <c r="AAF461" s="90"/>
      <c r="AAG461" s="73">
        <f>IF(AAE461=0,,IF(S.Notice.AD.Involved="N",,S.Notice.BANNER.Begin))</f>
        <v>41549</v>
      </c>
      <c r="AAH461" s="73">
        <f t="shared" si="378"/>
        <v>41619</v>
      </c>
      <c r="AAI461" s="72"/>
      <c r="AAJ461" s="72"/>
      <c r="AAK461" s="56"/>
      <c r="AAL461" s="90"/>
    </row>
    <row r="462" spans="1:715" s="23" customFormat="1" ht="15" customHeight="1" outlineLevel="1">
      <c r="A462" s="171" t="s">
        <v>0</v>
      </c>
      <c r="B462" s="630" t="s">
        <v>416</v>
      </c>
      <c r="D462" s="380"/>
      <c r="E462" s="342">
        <f t="shared" ref="E462" si="385">NETWORKDAYS(G462,H462,S.DDL_DEQClosed)</f>
        <v>49</v>
      </c>
      <c r="F462" s="457">
        <f t="shared" ref="F462" ca="1" si="386">IF(YEAR(H462)&gt;2000,NETWORKDAYS(TODAY(),H462,S.DDL_DEQClosed),0)</f>
        <v>33</v>
      </c>
      <c r="G462" s="343">
        <f t="shared" ref="G462" si="387">AAG462</f>
        <v>41549</v>
      </c>
      <c r="H462" s="343">
        <f t="shared" si="377"/>
        <v>41619</v>
      </c>
      <c r="I462" s="244"/>
      <c r="J462" s="194"/>
      <c r="K462" s="49"/>
      <c r="L462" s="49"/>
      <c r="M462" s="49"/>
      <c r="N462" s="49"/>
      <c r="O462" s="49"/>
      <c r="P462" s="49"/>
      <c r="Q462" s="49"/>
      <c r="R462" s="49"/>
      <c r="S462" s="49"/>
      <c r="T462" s="49"/>
      <c r="U462" s="49"/>
      <c r="V462" s="49"/>
      <c r="W462" s="49"/>
      <c r="X462" s="49"/>
      <c r="Y462" s="49"/>
      <c r="Z462" s="49"/>
      <c r="AA462" s="49"/>
      <c r="AB462" s="49"/>
      <c r="AC462" s="49"/>
      <c r="AD462" s="49"/>
      <c r="AE462" s="49"/>
      <c r="AF462" s="49"/>
      <c r="AG462" s="49"/>
      <c r="AH462" s="49"/>
      <c r="AI462" s="49"/>
      <c r="AJ462" s="49"/>
      <c r="AK462" s="49"/>
      <c r="AL462" s="49"/>
      <c r="AM462" s="49"/>
      <c r="AN462" s="49"/>
      <c r="AO462" s="49"/>
      <c r="AP462" s="49"/>
      <c r="AQ462" s="49"/>
      <c r="AR462" s="49"/>
      <c r="AS462" s="49"/>
      <c r="AT462" s="49"/>
      <c r="AU462" s="49"/>
      <c r="AV462" s="49"/>
      <c r="AW462" s="49"/>
      <c r="AX462" s="49"/>
      <c r="AY462" s="49"/>
      <c r="AZ462" s="49"/>
      <c r="BA462" s="49"/>
      <c r="BB462" s="49"/>
      <c r="BC462" s="49"/>
      <c r="BD462" s="49"/>
      <c r="BE462" s="49"/>
      <c r="BF462" s="49"/>
      <c r="BG462" s="49"/>
      <c r="BH462" s="49"/>
      <c r="BI462" s="49"/>
      <c r="BJ462" s="49"/>
      <c r="BK462" s="49"/>
      <c r="BL462" s="49"/>
      <c r="BM462" s="49"/>
      <c r="BN462" s="49"/>
      <c r="BO462" s="49"/>
      <c r="BP462" s="49"/>
      <c r="BQ462" s="49"/>
      <c r="BR462" s="49"/>
      <c r="BS462" s="49"/>
      <c r="BT462" s="49"/>
      <c r="BU462" s="49"/>
      <c r="BV462" s="49"/>
      <c r="BW462" s="49"/>
      <c r="BX462" s="49"/>
      <c r="BY462" s="49"/>
      <c r="BZ462" s="49"/>
      <c r="CA462" s="49"/>
      <c r="CB462" s="49"/>
      <c r="CC462" s="49"/>
      <c r="CD462" s="49"/>
      <c r="CE462" s="49"/>
      <c r="CF462" s="49"/>
      <c r="CG462" s="49"/>
      <c r="CH462" s="49"/>
      <c r="CI462" s="49"/>
      <c r="CJ462" s="49"/>
      <c r="CK462" s="49"/>
      <c r="CL462" s="49"/>
      <c r="CM462" s="49"/>
      <c r="CN462" s="49"/>
      <c r="CO462" s="49"/>
      <c r="CP462" s="49"/>
      <c r="CQ462" s="49"/>
      <c r="CR462" s="49"/>
      <c r="CS462" s="49"/>
      <c r="CT462" s="49"/>
      <c r="CU462" s="49"/>
      <c r="CV462" s="49"/>
      <c r="CW462" s="49"/>
      <c r="CX462" s="49"/>
      <c r="CY462" s="49"/>
      <c r="CZ462" s="49"/>
      <c r="DA462" s="49"/>
      <c r="DB462" s="49"/>
      <c r="DC462" s="49"/>
      <c r="DD462" s="49"/>
      <c r="DE462" s="49"/>
      <c r="DF462" s="49"/>
      <c r="DG462" s="49"/>
      <c r="DH462" s="49"/>
      <c r="DI462" s="49"/>
      <c r="DJ462" s="49"/>
      <c r="DK462" s="49"/>
      <c r="DL462" s="49"/>
      <c r="DM462" s="49"/>
      <c r="DN462" s="49"/>
      <c r="DO462" s="49"/>
      <c r="DP462" s="49"/>
      <c r="DQ462"/>
      <c r="DR462"/>
      <c r="DS462"/>
      <c r="DT462"/>
      <c r="DU462"/>
      <c r="DV462"/>
      <c r="DW462"/>
      <c r="DX462"/>
      <c r="DY462"/>
      <c r="DZ462"/>
      <c r="EA462"/>
      <c r="EB462"/>
      <c r="EC462"/>
      <c r="ED462"/>
      <c r="EE462"/>
      <c r="EF462"/>
      <c r="EG462"/>
      <c r="EH462"/>
      <c r="EI462"/>
      <c r="EJ462"/>
      <c r="EK462"/>
      <c r="EL462"/>
      <c r="EM462"/>
      <c r="EN462"/>
      <c r="EO462"/>
      <c r="EP462"/>
      <c r="EQ462"/>
      <c r="ER462"/>
      <c r="ES462"/>
      <c r="ET462"/>
      <c r="EU462"/>
      <c r="EV462"/>
      <c r="EW462"/>
      <c r="EX462"/>
      <c r="EY462"/>
      <c r="EZ462"/>
      <c r="FA462"/>
      <c r="FB462"/>
      <c r="FC462"/>
      <c r="FD462"/>
      <c r="FE462"/>
      <c r="FF462"/>
      <c r="FG462"/>
      <c r="FH462"/>
      <c r="FI462"/>
      <c r="FJ462"/>
      <c r="FK462"/>
      <c r="FL462"/>
      <c r="FM462"/>
      <c r="FN462"/>
      <c r="FO462"/>
      <c r="FP462"/>
      <c r="FQ462"/>
      <c r="FR462"/>
      <c r="FS462"/>
      <c r="FT462"/>
      <c r="FU462"/>
      <c r="FV462"/>
      <c r="FW462"/>
      <c r="FX462"/>
      <c r="FY462"/>
      <c r="FZ462"/>
      <c r="GA462"/>
      <c r="GB462"/>
      <c r="GC462"/>
      <c r="GD462"/>
      <c r="GE462"/>
      <c r="GF462"/>
      <c r="GG462"/>
      <c r="GH462"/>
      <c r="GI462"/>
      <c r="GJ462"/>
      <c r="GK462"/>
      <c r="GL462"/>
      <c r="GM462"/>
      <c r="GN462"/>
      <c r="GO462"/>
      <c r="GP462"/>
      <c r="GQ462"/>
      <c r="GR462"/>
      <c r="GS462"/>
      <c r="GT462"/>
      <c r="GU462"/>
      <c r="GV462"/>
      <c r="GW462"/>
      <c r="GX462"/>
      <c r="GY462"/>
      <c r="GZ462"/>
      <c r="HA462"/>
      <c r="HB462"/>
      <c r="HC462"/>
      <c r="HD462"/>
      <c r="HE462"/>
      <c r="HF462"/>
      <c r="HG462"/>
      <c r="HH462"/>
      <c r="HI462"/>
      <c r="HJ462"/>
      <c r="HK462"/>
      <c r="HL462"/>
      <c r="HM462"/>
      <c r="HN462"/>
      <c r="HO462"/>
      <c r="HP462"/>
      <c r="HQ462"/>
      <c r="HR462"/>
      <c r="HS462"/>
      <c r="HT462"/>
      <c r="HU462"/>
      <c r="HV462"/>
      <c r="HW462"/>
      <c r="HX462"/>
      <c r="HY462"/>
      <c r="HZ462"/>
      <c r="IA462"/>
      <c r="IB462"/>
      <c r="IC462"/>
      <c r="ID462"/>
      <c r="IE462"/>
      <c r="IF462"/>
      <c r="IG462"/>
      <c r="IH462"/>
      <c r="II462"/>
      <c r="IJ462"/>
      <c r="IK462"/>
      <c r="IL462"/>
      <c r="IM462"/>
      <c r="IN462"/>
      <c r="IO462"/>
      <c r="IP462"/>
      <c r="IQ462"/>
      <c r="IR462"/>
      <c r="IS462"/>
      <c r="IT462"/>
      <c r="IU462"/>
      <c r="IV462"/>
      <c r="IW462"/>
      <c r="IX462"/>
      <c r="IY462"/>
      <c r="IZ462"/>
      <c r="JA462"/>
      <c r="JB462"/>
      <c r="JC462"/>
      <c r="JD462"/>
      <c r="JE462"/>
      <c r="JF462"/>
      <c r="JG462"/>
      <c r="JH462"/>
      <c r="JI462"/>
      <c r="JJ462"/>
      <c r="JK462"/>
      <c r="JL462"/>
      <c r="JM462"/>
      <c r="JN462"/>
      <c r="JO462"/>
      <c r="JP462"/>
      <c r="JQ462"/>
      <c r="JR462"/>
      <c r="JS462"/>
      <c r="JT462"/>
      <c r="JU462"/>
      <c r="JV462"/>
      <c r="JW462"/>
      <c r="JX462"/>
      <c r="JY462"/>
      <c r="JZ462"/>
      <c r="KA462"/>
      <c r="KB462"/>
      <c r="KC462"/>
      <c r="KD462"/>
      <c r="KE462"/>
      <c r="KF462"/>
      <c r="KG462"/>
      <c r="KH462"/>
      <c r="KI462"/>
      <c r="KJ462"/>
      <c r="KK462"/>
      <c r="KL462"/>
      <c r="KM462"/>
      <c r="KN462"/>
      <c r="KO462"/>
      <c r="KP462"/>
      <c r="KQ462"/>
      <c r="KR462"/>
      <c r="KS462"/>
      <c r="KT462"/>
      <c r="KU462"/>
      <c r="KV462"/>
      <c r="KW462"/>
      <c r="KX462"/>
      <c r="KY462"/>
      <c r="KZ462"/>
      <c r="LA462"/>
      <c r="LB462"/>
      <c r="LC462"/>
      <c r="LD462"/>
      <c r="LE462"/>
      <c r="LF462"/>
      <c r="LG462"/>
      <c r="LH462"/>
      <c r="LI462"/>
      <c r="LJ462"/>
      <c r="LK462"/>
      <c r="LL462"/>
      <c r="LM462"/>
      <c r="LN462"/>
      <c r="LO462"/>
      <c r="LP462"/>
      <c r="LQ462"/>
      <c r="LR462"/>
      <c r="LS462"/>
      <c r="LT462"/>
      <c r="LU462"/>
      <c r="LV462"/>
      <c r="LW462"/>
      <c r="LX462"/>
      <c r="LY462"/>
      <c r="LZ462"/>
      <c r="MA462"/>
      <c r="MB462"/>
      <c r="MC462"/>
      <c r="MD462"/>
      <c r="ME462"/>
      <c r="MF462"/>
      <c r="MG462"/>
      <c r="MH462"/>
      <c r="MI462"/>
      <c r="MJ462"/>
      <c r="MK462"/>
      <c r="ML462"/>
      <c r="MM462"/>
      <c r="MN462"/>
      <c r="MO462"/>
      <c r="MP462"/>
      <c r="MQ462"/>
      <c r="MR462"/>
      <c r="MS462"/>
      <c r="MT462"/>
      <c r="MU462"/>
      <c r="MV462"/>
      <c r="MW462"/>
      <c r="MX462"/>
      <c r="MY462"/>
      <c r="MZ462"/>
      <c r="NA462"/>
      <c r="NB462"/>
      <c r="NC462"/>
      <c r="ND462"/>
      <c r="NE462"/>
      <c r="NF462"/>
      <c r="NG462"/>
      <c r="NH462"/>
      <c r="NI462"/>
      <c r="NJ462"/>
      <c r="NK462"/>
      <c r="NL462"/>
      <c r="NM462"/>
      <c r="NN462"/>
      <c r="NO462"/>
      <c r="NP462"/>
      <c r="NQ462"/>
      <c r="NR462"/>
      <c r="NS462"/>
      <c r="NT462"/>
      <c r="NU462"/>
      <c r="NV462"/>
      <c r="NW462"/>
      <c r="NX462"/>
      <c r="NY462"/>
      <c r="NZ462"/>
      <c r="OA462"/>
      <c r="OB462"/>
      <c r="OC462"/>
      <c r="OD462"/>
      <c r="OE462"/>
      <c r="OF462"/>
      <c r="OG462"/>
      <c r="OH462"/>
      <c r="OI462"/>
      <c r="OJ462"/>
      <c r="OK462"/>
      <c r="OL462"/>
      <c r="OM462"/>
      <c r="ON462"/>
      <c r="OO462"/>
      <c r="OP462"/>
      <c r="OQ462"/>
      <c r="OR462"/>
      <c r="OS462"/>
      <c r="OT462"/>
      <c r="OU462"/>
      <c r="OV462"/>
      <c r="OW462"/>
      <c r="OX462"/>
      <c r="OY462"/>
      <c r="OZ462"/>
      <c r="PA462"/>
      <c r="PB462"/>
      <c r="PC462"/>
      <c r="PD462"/>
      <c r="PE462"/>
      <c r="PF462"/>
      <c r="PG462"/>
      <c r="PH462"/>
      <c r="PI462"/>
      <c r="PJ462"/>
      <c r="PK462"/>
      <c r="PL462"/>
      <c r="PM462"/>
      <c r="PN462"/>
      <c r="PO462"/>
      <c r="PP462"/>
      <c r="PQ462"/>
      <c r="PR462"/>
      <c r="PS462"/>
      <c r="PT462"/>
      <c r="PU462"/>
      <c r="PV462"/>
      <c r="PW462"/>
      <c r="PX462"/>
      <c r="PY462"/>
      <c r="PZ462"/>
      <c r="QA462"/>
      <c r="QB462"/>
      <c r="QC462"/>
      <c r="QD462"/>
      <c r="QE462"/>
      <c r="QF462"/>
      <c r="QG462"/>
      <c r="QH462"/>
      <c r="QI462"/>
      <c r="QJ462"/>
      <c r="QK462"/>
      <c r="QL462"/>
      <c r="QM462"/>
      <c r="QN462"/>
      <c r="QO462"/>
      <c r="QP462"/>
      <c r="QQ462"/>
      <c r="QR462"/>
      <c r="QS462"/>
      <c r="QT462"/>
      <c r="QU462"/>
      <c r="QV462"/>
      <c r="QW462"/>
      <c r="QX462"/>
      <c r="QY462"/>
      <c r="QZ462"/>
      <c r="RA462"/>
      <c r="RB462"/>
      <c r="RC462"/>
      <c r="RD462"/>
      <c r="RE462"/>
      <c r="RF462"/>
      <c r="RG462"/>
      <c r="RH462"/>
      <c r="RI462"/>
      <c r="RJ462"/>
      <c r="RK462"/>
      <c r="RL462"/>
      <c r="RM462"/>
      <c r="RN462"/>
      <c r="RO462"/>
      <c r="RP462"/>
      <c r="RQ462"/>
      <c r="RR462"/>
      <c r="RS462"/>
      <c r="RT462"/>
      <c r="RU462"/>
      <c r="RV462"/>
      <c r="RW462"/>
      <c r="RX462"/>
      <c r="RY462"/>
      <c r="RZ462"/>
      <c r="SA462"/>
      <c r="SB462"/>
      <c r="SC462"/>
      <c r="SD462"/>
      <c r="SE462"/>
      <c r="SF462"/>
      <c r="SG462"/>
      <c r="SH462"/>
      <c r="SI462"/>
      <c r="SJ462"/>
      <c r="SK462"/>
      <c r="SL462"/>
      <c r="SM462"/>
      <c r="SN462"/>
      <c r="SO462"/>
      <c r="SP462"/>
      <c r="SQ462"/>
      <c r="SR462"/>
      <c r="SS462"/>
      <c r="ST462"/>
      <c r="SU462"/>
      <c r="SV462"/>
      <c r="SW462"/>
      <c r="SX462"/>
      <c r="SY462"/>
      <c r="SZ462"/>
      <c r="TA462"/>
      <c r="TB462"/>
      <c r="TC462"/>
      <c r="TD462"/>
      <c r="TE462"/>
      <c r="TF462"/>
      <c r="TG462"/>
      <c r="TH462"/>
      <c r="TI462"/>
      <c r="TJ462"/>
      <c r="TK462"/>
      <c r="TL462"/>
      <c r="TM462"/>
      <c r="TN462"/>
      <c r="TO462"/>
      <c r="TP462"/>
      <c r="TQ462"/>
      <c r="TR462"/>
      <c r="TS462"/>
      <c r="TT462"/>
      <c r="TU462"/>
      <c r="TV462"/>
      <c r="TW462"/>
      <c r="TX462"/>
      <c r="TY462"/>
      <c r="TZ462"/>
      <c r="UA462"/>
      <c r="UB462"/>
      <c r="UC462"/>
      <c r="UD462"/>
      <c r="UE462"/>
      <c r="UF462"/>
      <c r="UG462"/>
      <c r="UH462"/>
      <c r="UI462"/>
      <c r="UJ462"/>
      <c r="UK462"/>
      <c r="UL462"/>
      <c r="UM462"/>
      <c r="UN462"/>
      <c r="UO462"/>
      <c r="UP462"/>
      <c r="UQ462"/>
      <c r="UR462"/>
      <c r="US462"/>
      <c r="UT462"/>
      <c r="UU462"/>
      <c r="UV462"/>
      <c r="UW462"/>
      <c r="UX462"/>
      <c r="UY462"/>
      <c r="UZ462"/>
      <c r="VA462"/>
      <c r="VB462"/>
      <c r="VC462"/>
      <c r="VD462"/>
      <c r="VE462"/>
      <c r="VF462"/>
      <c r="VG462"/>
      <c r="VH462"/>
      <c r="VI462"/>
      <c r="VJ462"/>
      <c r="VK462"/>
      <c r="VL462"/>
      <c r="VM462"/>
      <c r="VN462"/>
      <c r="VO462"/>
      <c r="VP462"/>
      <c r="VQ462"/>
      <c r="VR462"/>
      <c r="VS462"/>
      <c r="VT462"/>
      <c r="VU462"/>
      <c r="VV462"/>
      <c r="VW462"/>
      <c r="VX462"/>
      <c r="VY462"/>
      <c r="VZ462"/>
      <c r="WA462"/>
      <c r="WB462"/>
      <c r="WC462"/>
      <c r="WD462"/>
      <c r="WE462"/>
      <c r="WF462"/>
      <c r="WG462"/>
      <c r="WH462"/>
      <c r="WI462"/>
      <c r="WJ462"/>
      <c r="WK462"/>
      <c r="WL462"/>
      <c r="WM462"/>
      <c r="WN462"/>
      <c r="WO462"/>
      <c r="WP462"/>
      <c r="WQ462"/>
      <c r="WR462"/>
      <c r="WS462"/>
      <c r="WT462"/>
      <c r="WU462"/>
      <c r="WV462"/>
      <c r="WW462"/>
      <c r="WX462"/>
      <c r="WY462"/>
      <c r="WZ462"/>
      <c r="XA462"/>
      <c r="XB462"/>
      <c r="XC462"/>
      <c r="XD462"/>
      <c r="XE462"/>
      <c r="XF462"/>
      <c r="XG462"/>
      <c r="XH462"/>
      <c r="XI462"/>
      <c r="XJ462"/>
      <c r="XK462"/>
      <c r="XL462"/>
      <c r="XM462"/>
      <c r="XN462"/>
      <c r="XO462"/>
      <c r="XP462"/>
      <c r="XQ462"/>
      <c r="XR462"/>
      <c r="XS462"/>
      <c r="XT462"/>
      <c r="XU462"/>
      <c r="XV462"/>
      <c r="XW462"/>
      <c r="XX462"/>
      <c r="XY462"/>
      <c r="XZ462"/>
      <c r="YA462"/>
      <c r="YB462"/>
      <c r="YC462"/>
      <c r="YD462"/>
      <c r="YE462"/>
      <c r="YF462"/>
      <c r="YG462"/>
      <c r="YH462"/>
      <c r="YI462"/>
      <c r="YJ462"/>
      <c r="YK462"/>
      <c r="YL462"/>
      <c r="YM462"/>
      <c r="YN462"/>
      <c r="YO462"/>
      <c r="YP462"/>
      <c r="YQ462"/>
      <c r="YR462"/>
      <c r="YS462"/>
      <c r="YT462"/>
      <c r="YU462"/>
      <c r="YV462"/>
      <c r="YW462"/>
      <c r="YX462"/>
      <c r="YY462"/>
      <c r="YZ462"/>
      <c r="ZA462"/>
      <c r="ZB462"/>
      <c r="ZC462"/>
      <c r="ZD462"/>
      <c r="ZE462"/>
      <c r="ZF462"/>
      <c r="ZG462"/>
      <c r="ZH462"/>
      <c r="ZI462"/>
      <c r="ZJ462"/>
      <c r="ZK462"/>
      <c r="ZL462"/>
      <c r="ZM462"/>
      <c r="ZN462"/>
      <c r="ZO462"/>
      <c r="ZP462"/>
      <c r="ZQ462"/>
      <c r="ZR462"/>
      <c r="ZS462"/>
      <c r="ZT462"/>
      <c r="ZU462"/>
      <c r="ZV462"/>
      <c r="ZW462"/>
      <c r="ZX462"/>
      <c r="ZY462"/>
      <c r="ZZ462" s="52"/>
      <c r="AAA462" s="192"/>
      <c r="AAD462" s="90"/>
      <c r="AAE462" s="519">
        <f t="shared" si="373"/>
        <v>1</v>
      </c>
      <c r="AAF462" s="90"/>
      <c r="AAG462" s="73">
        <f>IF(AAE462=0,,IF(S.Notice.AD.Involved="N",,S.Notice.BANNER.Begin))</f>
        <v>41549</v>
      </c>
      <c r="AAH462" s="73">
        <f t="shared" si="378"/>
        <v>41619</v>
      </c>
      <c r="AAI462" s="72"/>
      <c r="AAJ462" s="72"/>
      <c r="AAK462" s="56"/>
      <c r="AAL462" s="90"/>
    </row>
    <row r="463" spans="1:715" s="23" customFormat="1" ht="15" customHeight="1" outlineLevel="1">
      <c r="A463" s="171"/>
      <c r="B463" s="630" t="s">
        <v>424</v>
      </c>
      <c r="C463" s="364"/>
      <c r="D463" s="857" t="s">
        <v>425</v>
      </c>
      <c r="E463" s="857"/>
      <c r="F463" s="857"/>
      <c r="G463" s="858"/>
      <c r="H463" s="343">
        <f t="shared" si="377"/>
        <v>41619</v>
      </c>
      <c r="I463" s="244"/>
      <c r="J463" s="194"/>
      <c r="K463" s="49"/>
      <c r="L463" s="49"/>
      <c r="M463" s="49"/>
      <c r="N463" s="49"/>
      <c r="O463" s="49"/>
      <c r="P463" s="49"/>
      <c r="Q463" s="49"/>
      <c r="R463" s="49"/>
      <c r="S463" s="49"/>
      <c r="T463" s="49"/>
      <c r="U463" s="49"/>
      <c r="V463" s="49"/>
      <c r="W463" s="49"/>
      <c r="X463" s="49"/>
      <c r="Y463" s="49"/>
      <c r="Z463" s="49"/>
      <c r="AA463" s="49"/>
      <c r="AB463" s="49"/>
      <c r="AC463" s="49"/>
      <c r="AD463" s="49"/>
      <c r="AE463" s="49"/>
      <c r="AF463" s="49"/>
      <c r="AG463" s="49"/>
      <c r="AH463" s="49"/>
      <c r="AI463" s="49"/>
      <c r="AJ463" s="49"/>
      <c r="AK463" s="49"/>
      <c r="AL463" s="49"/>
      <c r="AM463" s="49"/>
      <c r="AN463" s="49"/>
      <c r="AO463" s="49"/>
      <c r="AP463" s="49"/>
      <c r="AQ463" s="49"/>
      <c r="AR463" s="49"/>
      <c r="AS463" s="49"/>
      <c r="AT463" s="49"/>
      <c r="AU463" s="49"/>
      <c r="AV463" s="49"/>
      <c r="AW463" s="49"/>
      <c r="AX463" s="49"/>
      <c r="AY463" s="49"/>
      <c r="AZ463" s="49"/>
      <c r="BA463" s="49"/>
      <c r="BB463" s="49"/>
      <c r="BC463" s="49"/>
      <c r="BD463" s="49"/>
      <c r="BE463" s="49"/>
      <c r="BF463" s="49"/>
      <c r="BG463" s="49"/>
      <c r="BH463" s="49"/>
      <c r="BI463" s="49"/>
      <c r="BJ463" s="49"/>
      <c r="BK463" s="49"/>
      <c r="BL463" s="49"/>
      <c r="BM463" s="49"/>
      <c r="BN463" s="49"/>
      <c r="BO463" s="49"/>
      <c r="BP463" s="49"/>
      <c r="BQ463" s="49"/>
      <c r="BR463" s="49"/>
      <c r="BS463" s="49"/>
      <c r="BT463" s="49"/>
      <c r="BU463" s="49"/>
      <c r="BV463" s="49"/>
      <c r="BW463" s="49"/>
      <c r="BX463" s="49"/>
      <c r="BY463" s="49"/>
      <c r="BZ463" s="49"/>
      <c r="CA463" s="49"/>
      <c r="CB463" s="49"/>
      <c r="CC463" s="49"/>
      <c r="CD463" s="49"/>
      <c r="CE463" s="49"/>
      <c r="CF463" s="49"/>
      <c r="CG463" s="49"/>
      <c r="CH463" s="49"/>
      <c r="CI463" s="49"/>
      <c r="CJ463" s="49"/>
      <c r="CK463" s="49"/>
      <c r="CL463" s="49"/>
      <c r="CM463" s="49"/>
      <c r="CN463" s="49"/>
      <c r="CO463" s="49"/>
      <c r="CP463" s="49"/>
      <c r="CQ463" s="49"/>
      <c r="CR463" s="49"/>
      <c r="CS463" s="49"/>
      <c r="CT463" s="49"/>
      <c r="CU463" s="49"/>
      <c r="CV463" s="49"/>
      <c r="CW463" s="49"/>
      <c r="CX463" s="49"/>
      <c r="CY463" s="49"/>
      <c r="CZ463" s="49"/>
      <c r="DA463" s="49"/>
      <c r="DB463" s="49"/>
      <c r="DC463" s="49"/>
      <c r="DD463" s="49"/>
      <c r="DE463" s="49"/>
      <c r="DF463" s="49"/>
      <c r="DG463" s="49"/>
      <c r="DH463" s="49"/>
      <c r="DI463" s="49"/>
      <c r="DJ463" s="49"/>
      <c r="DK463" s="49"/>
      <c r="DL463" s="49"/>
      <c r="DM463" s="49"/>
      <c r="DN463" s="49"/>
      <c r="DO463" s="49"/>
      <c r="DP463" s="49"/>
      <c r="DQ463"/>
      <c r="DR463"/>
      <c r="DS463"/>
      <c r="DT463"/>
      <c r="DU463"/>
      <c r="DV463"/>
      <c r="DW463"/>
      <c r="DX463"/>
      <c r="DY463"/>
      <c r="DZ463"/>
      <c r="EA463"/>
      <c r="EB463"/>
      <c r="EC463"/>
      <c r="ED463"/>
      <c r="EE463"/>
      <c r="EF463"/>
      <c r="EG463"/>
      <c r="EH463"/>
      <c r="EI463"/>
      <c r="EJ463"/>
      <c r="EK463"/>
      <c r="EL463"/>
      <c r="EM463"/>
      <c r="EN463"/>
      <c r="EO463"/>
      <c r="EP463"/>
      <c r="EQ463"/>
      <c r="ER463"/>
      <c r="ES463"/>
      <c r="ET463"/>
      <c r="EU463"/>
      <c r="EV463"/>
      <c r="EW463"/>
      <c r="EX463"/>
      <c r="EY463"/>
      <c r="EZ463"/>
      <c r="FA463"/>
      <c r="FB463"/>
      <c r="FC463"/>
      <c r="FD463"/>
      <c r="FE463"/>
      <c r="FF463"/>
      <c r="FG463"/>
      <c r="FH463"/>
      <c r="FI463"/>
      <c r="FJ463"/>
      <c r="FK463"/>
      <c r="FL463"/>
      <c r="FM463"/>
      <c r="FN463"/>
      <c r="FO463"/>
      <c r="FP463"/>
      <c r="FQ463"/>
      <c r="FR463"/>
      <c r="FS463"/>
      <c r="FT463"/>
      <c r="FU463"/>
      <c r="FV463"/>
      <c r="FW463"/>
      <c r="FX463"/>
      <c r="FY463"/>
      <c r="FZ463"/>
      <c r="GA463"/>
      <c r="GB463"/>
      <c r="GC463"/>
      <c r="GD463"/>
      <c r="GE463"/>
      <c r="GF463"/>
      <c r="GG463"/>
      <c r="GH463"/>
      <c r="GI463"/>
      <c r="GJ463"/>
      <c r="GK463"/>
      <c r="GL463"/>
      <c r="GM463"/>
      <c r="GN463"/>
      <c r="GO463"/>
      <c r="GP463"/>
      <c r="GQ463"/>
      <c r="GR463"/>
      <c r="GS463"/>
      <c r="GT463"/>
      <c r="GU463"/>
      <c r="GV463"/>
      <c r="GW463"/>
      <c r="GX463"/>
      <c r="GY463"/>
      <c r="GZ463"/>
      <c r="HA463"/>
      <c r="HB463"/>
      <c r="HC463"/>
      <c r="HD463"/>
      <c r="HE463"/>
      <c r="HF463"/>
      <c r="HG463"/>
      <c r="HH463"/>
      <c r="HI463"/>
      <c r="HJ463"/>
      <c r="HK463"/>
      <c r="HL463"/>
      <c r="HM463"/>
      <c r="HN463"/>
      <c r="HO463"/>
      <c r="HP463"/>
      <c r="HQ463"/>
      <c r="HR463"/>
      <c r="HS463"/>
      <c r="HT463"/>
      <c r="HU463"/>
      <c r="HV463"/>
      <c r="HW463"/>
      <c r="HX463"/>
      <c r="HY463"/>
      <c r="HZ463"/>
      <c r="IA463"/>
      <c r="IB463"/>
      <c r="IC463"/>
      <c r="ID463"/>
      <c r="IE463"/>
      <c r="IF463"/>
      <c r="IG463"/>
      <c r="IH463"/>
      <c r="II463"/>
      <c r="IJ463"/>
      <c r="IK463"/>
      <c r="IL463"/>
      <c r="IM463"/>
      <c r="IN463"/>
      <c r="IO463"/>
      <c r="IP463"/>
      <c r="IQ463"/>
      <c r="IR463"/>
      <c r="IS463"/>
      <c r="IT463"/>
      <c r="IU463"/>
      <c r="IV463"/>
      <c r="IW463"/>
      <c r="IX463"/>
      <c r="IY463"/>
      <c r="IZ463"/>
      <c r="JA463"/>
      <c r="JB463"/>
      <c r="JC463"/>
      <c r="JD463"/>
      <c r="JE463"/>
      <c r="JF463"/>
      <c r="JG463"/>
      <c r="JH463"/>
      <c r="JI463"/>
      <c r="JJ463"/>
      <c r="JK463"/>
      <c r="JL463"/>
      <c r="JM463"/>
      <c r="JN463"/>
      <c r="JO463"/>
      <c r="JP463"/>
      <c r="JQ463"/>
      <c r="JR463"/>
      <c r="JS463"/>
      <c r="JT463"/>
      <c r="JU463"/>
      <c r="JV463"/>
      <c r="JW463"/>
      <c r="JX463"/>
      <c r="JY463"/>
      <c r="JZ463"/>
      <c r="KA463"/>
      <c r="KB463"/>
      <c r="KC463"/>
      <c r="KD463"/>
      <c r="KE463"/>
      <c r="KF463"/>
      <c r="KG463"/>
      <c r="KH463"/>
      <c r="KI463"/>
      <c r="KJ463"/>
      <c r="KK463"/>
      <c r="KL463"/>
      <c r="KM463"/>
      <c r="KN463"/>
      <c r="KO463"/>
      <c r="KP463"/>
      <c r="KQ463"/>
      <c r="KR463"/>
      <c r="KS463"/>
      <c r="KT463"/>
      <c r="KU463"/>
      <c r="KV463"/>
      <c r="KW463"/>
      <c r="KX463"/>
      <c r="KY463"/>
      <c r="KZ463"/>
      <c r="LA463"/>
      <c r="LB463"/>
      <c r="LC463"/>
      <c r="LD463"/>
      <c r="LE463"/>
      <c r="LF463"/>
      <c r="LG463"/>
      <c r="LH463"/>
      <c r="LI463"/>
      <c r="LJ463"/>
      <c r="LK463"/>
      <c r="LL463"/>
      <c r="LM463"/>
      <c r="LN463"/>
      <c r="LO463"/>
      <c r="LP463"/>
      <c r="LQ463"/>
      <c r="LR463"/>
      <c r="LS463"/>
      <c r="LT463"/>
      <c r="LU463"/>
      <c r="LV463"/>
      <c r="LW463"/>
      <c r="LX463"/>
      <c r="LY463"/>
      <c r="LZ463"/>
      <c r="MA463"/>
      <c r="MB463"/>
      <c r="MC463"/>
      <c r="MD463"/>
      <c r="ME463"/>
      <c r="MF463"/>
      <c r="MG463"/>
      <c r="MH463"/>
      <c r="MI463"/>
      <c r="MJ463"/>
      <c r="MK463"/>
      <c r="ML463"/>
      <c r="MM463"/>
      <c r="MN463"/>
      <c r="MO463"/>
      <c r="MP463"/>
      <c r="MQ463"/>
      <c r="MR463"/>
      <c r="MS463"/>
      <c r="MT463"/>
      <c r="MU463"/>
      <c r="MV463"/>
      <c r="MW463"/>
      <c r="MX463"/>
      <c r="MY463"/>
      <c r="MZ463"/>
      <c r="NA463"/>
      <c r="NB463"/>
      <c r="NC463"/>
      <c r="ND463"/>
      <c r="NE463"/>
      <c r="NF463"/>
      <c r="NG463"/>
      <c r="NH463"/>
      <c r="NI463"/>
      <c r="NJ463"/>
      <c r="NK463"/>
      <c r="NL463"/>
      <c r="NM463"/>
      <c r="NN463"/>
      <c r="NO463"/>
      <c r="NP463"/>
      <c r="NQ463"/>
      <c r="NR463"/>
      <c r="NS463"/>
      <c r="NT463"/>
      <c r="NU463"/>
      <c r="NV463"/>
      <c r="NW463"/>
      <c r="NX463"/>
      <c r="NY463"/>
      <c r="NZ463"/>
      <c r="OA463"/>
      <c r="OB463"/>
      <c r="OC463"/>
      <c r="OD463"/>
      <c r="OE463"/>
      <c r="OF463"/>
      <c r="OG463"/>
      <c r="OH463"/>
      <c r="OI463"/>
      <c r="OJ463"/>
      <c r="OK463"/>
      <c r="OL463"/>
      <c r="OM463"/>
      <c r="ON463"/>
      <c r="OO463"/>
      <c r="OP463"/>
      <c r="OQ463"/>
      <c r="OR463"/>
      <c r="OS463"/>
      <c r="OT463"/>
      <c r="OU463"/>
      <c r="OV463"/>
      <c r="OW463"/>
      <c r="OX463"/>
      <c r="OY463"/>
      <c r="OZ463"/>
      <c r="PA463"/>
      <c r="PB463"/>
      <c r="PC463"/>
      <c r="PD463"/>
      <c r="PE463"/>
      <c r="PF463"/>
      <c r="PG463"/>
      <c r="PH463"/>
      <c r="PI463"/>
      <c r="PJ463"/>
      <c r="PK463"/>
      <c r="PL463"/>
      <c r="PM463"/>
      <c r="PN463"/>
      <c r="PO463"/>
      <c r="PP463"/>
      <c r="PQ463"/>
      <c r="PR463"/>
      <c r="PS463"/>
      <c r="PT463"/>
      <c r="PU463"/>
      <c r="PV463"/>
      <c r="PW463"/>
      <c r="PX463"/>
      <c r="PY463"/>
      <c r="PZ463"/>
      <c r="QA463"/>
      <c r="QB463"/>
      <c r="QC463"/>
      <c r="QD463"/>
      <c r="QE463"/>
      <c r="QF463"/>
      <c r="QG463"/>
      <c r="QH463"/>
      <c r="QI463"/>
      <c r="QJ463"/>
      <c r="QK463"/>
      <c r="QL463"/>
      <c r="QM463"/>
      <c r="QN463"/>
      <c r="QO463"/>
      <c r="QP463"/>
      <c r="QQ463"/>
      <c r="QR463"/>
      <c r="QS463"/>
      <c r="QT463"/>
      <c r="QU463"/>
      <c r="QV463"/>
      <c r="QW463"/>
      <c r="QX463"/>
      <c r="QY463"/>
      <c r="QZ463"/>
      <c r="RA463"/>
      <c r="RB463"/>
      <c r="RC463"/>
      <c r="RD463"/>
      <c r="RE463"/>
      <c r="RF463"/>
      <c r="RG463"/>
      <c r="RH463"/>
      <c r="RI463"/>
      <c r="RJ463"/>
      <c r="RK463"/>
      <c r="RL463"/>
      <c r="RM463"/>
      <c r="RN463"/>
      <c r="RO463"/>
      <c r="RP463"/>
      <c r="RQ463"/>
      <c r="RR463"/>
      <c r="RS463"/>
      <c r="RT463"/>
      <c r="RU463"/>
      <c r="RV463"/>
      <c r="RW463"/>
      <c r="RX463"/>
      <c r="RY463"/>
      <c r="RZ463"/>
      <c r="SA463"/>
      <c r="SB463"/>
      <c r="SC463"/>
      <c r="SD463"/>
      <c r="SE463"/>
      <c r="SF463"/>
      <c r="SG463"/>
      <c r="SH463"/>
      <c r="SI463"/>
      <c r="SJ463"/>
      <c r="SK463"/>
      <c r="SL463"/>
      <c r="SM463"/>
      <c r="SN463"/>
      <c r="SO463"/>
      <c r="SP463"/>
      <c r="SQ463"/>
      <c r="SR463"/>
      <c r="SS463"/>
      <c r="ST463"/>
      <c r="SU463"/>
      <c r="SV463"/>
      <c r="SW463"/>
      <c r="SX463"/>
      <c r="SY463"/>
      <c r="SZ463"/>
      <c r="TA463"/>
      <c r="TB463"/>
      <c r="TC463"/>
      <c r="TD463"/>
      <c r="TE463"/>
      <c r="TF463"/>
      <c r="TG463"/>
      <c r="TH463"/>
      <c r="TI463"/>
      <c r="TJ463"/>
      <c r="TK463"/>
      <c r="TL463"/>
      <c r="TM463"/>
      <c r="TN463"/>
      <c r="TO463"/>
      <c r="TP463"/>
      <c r="TQ463"/>
      <c r="TR463"/>
      <c r="TS463"/>
      <c r="TT463"/>
      <c r="TU463"/>
      <c r="TV463"/>
      <c r="TW463"/>
      <c r="TX463"/>
      <c r="TY463"/>
      <c r="TZ463"/>
      <c r="UA463"/>
      <c r="UB463"/>
      <c r="UC463"/>
      <c r="UD463"/>
      <c r="UE463"/>
      <c r="UF463"/>
      <c r="UG463"/>
      <c r="UH463"/>
      <c r="UI463"/>
      <c r="UJ463"/>
      <c r="UK463"/>
      <c r="UL463"/>
      <c r="UM463"/>
      <c r="UN463"/>
      <c r="UO463"/>
      <c r="UP463"/>
      <c r="UQ463"/>
      <c r="UR463"/>
      <c r="US463"/>
      <c r="UT463"/>
      <c r="UU463"/>
      <c r="UV463"/>
      <c r="UW463"/>
      <c r="UX463"/>
      <c r="UY463"/>
      <c r="UZ463"/>
      <c r="VA463"/>
      <c r="VB463"/>
      <c r="VC463"/>
      <c r="VD463"/>
      <c r="VE463"/>
      <c r="VF463"/>
      <c r="VG463"/>
      <c r="VH463"/>
      <c r="VI463"/>
      <c r="VJ463"/>
      <c r="VK463"/>
      <c r="VL463"/>
      <c r="VM463"/>
      <c r="VN463"/>
      <c r="VO463"/>
      <c r="VP463"/>
      <c r="VQ463"/>
      <c r="VR463"/>
      <c r="VS463"/>
      <c r="VT463"/>
      <c r="VU463"/>
      <c r="VV463"/>
      <c r="VW463"/>
      <c r="VX463"/>
      <c r="VY463"/>
      <c r="VZ463"/>
      <c r="WA463"/>
      <c r="WB463"/>
      <c r="WC463"/>
      <c r="WD463"/>
      <c r="WE463"/>
      <c r="WF463"/>
      <c r="WG463"/>
      <c r="WH463"/>
      <c r="WI463"/>
      <c r="WJ463"/>
      <c r="WK463"/>
      <c r="WL463"/>
      <c r="WM463"/>
      <c r="WN463"/>
      <c r="WO463"/>
      <c r="WP463"/>
      <c r="WQ463"/>
      <c r="WR463"/>
      <c r="WS463"/>
      <c r="WT463"/>
      <c r="WU463"/>
      <c r="WV463"/>
      <c r="WW463"/>
      <c r="WX463"/>
      <c r="WY463"/>
      <c r="WZ463"/>
      <c r="XA463"/>
      <c r="XB463"/>
      <c r="XC463"/>
      <c r="XD463"/>
      <c r="XE463"/>
      <c r="XF463"/>
      <c r="XG463"/>
      <c r="XH463"/>
      <c r="XI463"/>
      <c r="XJ463"/>
      <c r="XK463"/>
      <c r="XL463"/>
      <c r="XM463"/>
      <c r="XN463"/>
      <c r="XO463"/>
      <c r="XP463"/>
      <c r="XQ463"/>
      <c r="XR463"/>
      <c r="XS463"/>
      <c r="XT463"/>
      <c r="XU463"/>
      <c r="XV463"/>
      <c r="XW463"/>
      <c r="XX463"/>
      <c r="XY463"/>
      <c r="XZ463"/>
      <c r="YA463"/>
      <c r="YB463"/>
      <c r="YC463"/>
      <c r="YD463"/>
      <c r="YE463"/>
      <c r="YF463"/>
      <c r="YG463"/>
      <c r="YH463"/>
      <c r="YI463"/>
      <c r="YJ463"/>
      <c r="YK463"/>
      <c r="YL463"/>
      <c r="YM463"/>
      <c r="YN463"/>
      <c r="YO463"/>
      <c r="YP463"/>
      <c r="YQ463"/>
      <c r="YR463"/>
      <c r="YS463"/>
      <c r="YT463"/>
      <c r="YU463"/>
      <c r="YV463"/>
      <c r="YW463"/>
      <c r="YX463"/>
      <c r="YY463"/>
      <c r="YZ463"/>
      <c r="ZA463"/>
      <c r="ZB463"/>
      <c r="ZC463"/>
      <c r="ZD463"/>
      <c r="ZE463"/>
      <c r="ZF463"/>
      <c r="ZG463"/>
      <c r="ZH463"/>
      <c r="ZI463"/>
      <c r="ZJ463"/>
      <c r="ZK463"/>
      <c r="ZL463"/>
      <c r="ZM463"/>
      <c r="ZN463"/>
      <c r="ZO463"/>
      <c r="ZP463"/>
      <c r="ZQ463"/>
      <c r="ZR463"/>
      <c r="ZS463"/>
      <c r="ZT463"/>
      <c r="ZU463"/>
      <c r="ZV463"/>
      <c r="ZW463"/>
      <c r="ZX463"/>
      <c r="ZY463"/>
      <c r="ZZ463" s="52"/>
      <c r="AAA463" s="192"/>
      <c r="AAD463" s="90"/>
      <c r="AAE463" s="519">
        <f t="shared" si="373"/>
        <v>1</v>
      </c>
      <c r="AAF463" s="90"/>
      <c r="AAG463" s="61"/>
      <c r="AAH463" s="73">
        <f>IF(AAE463=0,,H462)</f>
        <v>41619</v>
      </c>
      <c r="AAI463" s="72"/>
      <c r="AAJ463" s="72"/>
      <c r="AAK463" s="87"/>
      <c r="AAL463" s="90"/>
    </row>
    <row r="464" spans="1:715" s="23" customFormat="1" ht="15" customHeight="1" outlineLevel="1">
      <c r="A464" s="171" t="s">
        <v>0</v>
      </c>
      <c r="B464" s="630" t="str">
        <f>AAK464</f>
        <v>- shares contents of HearingAndAdDates tab with MargaretMGR</v>
      </c>
      <c r="C464" s="793" t="s">
        <v>53</v>
      </c>
      <c r="D464" s="511"/>
      <c r="E464" s="342">
        <f t="shared" ref="E464" si="388">NETWORKDAYS(G464,H464,S.DDL_DEQClosed)</f>
        <v>49</v>
      </c>
      <c r="F464" s="457">
        <f t="shared" ref="F464" ca="1" si="389">IF(YEAR(H464)&gt;2000,NETWORKDAYS(TODAY(),H464,S.DDL_DEQClosed),0)</f>
        <v>33</v>
      </c>
      <c r="G464" s="343">
        <f t="shared" ref="G464" si="390">AAG464</f>
        <v>41549</v>
      </c>
      <c r="H464" s="343">
        <f t="shared" si="377"/>
        <v>41619</v>
      </c>
      <c r="I464" s="244"/>
      <c r="J464" s="194"/>
      <c r="K464" s="49"/>
      <c r="L464" s="49"/>
      <c r="M464" s="49"/>
      <c r="N464" s="49"/>
      <c r="O464" s="49"/>
      <c r="P464" s="49"/>
      <c r="Q464" s="49"/>
      <c r="R464" s="49"/>
      <c r="S464" s="49"/>
      <c r="T464" s="49"/>
      <c r="U464" s="49"/>
      <c r="V464" s="49"/>
      <c r="W464" s="49"/>
      <c r="X464" s="49"/>
      <c r="Y464" s="49"/>
      <c r="Z464" s="49"/>
      <c r="AA464" s="49"/>
      <c r="AB464" s="49"/>
      <c r="AC464" s="49"/>
      <c r="AD464" s="49"/>
      <c r="AE464" s="49"/>
      <c r="AF464" s="49"/>
      <c r="AG464" s="49"/>
      <c r="AH464" s="49"/>
      <c r="AI464" s="49"/>
      <c r="AJ464" s="49"/>
      <c r="AK464" s="49"/>
      <c r="AL464" s="49"/>
      <c r="AM464" s="49"/>
      <c r="AN464" s="49"/>
      <c r="AO464" s="49"/>
      <c r="AP464" s="49"/>
      <c r="AQ464" s="49"/>
      <c r="AR464" s="49"/>
      <c r="AS464" s="49"/>
      <c r="AT464" s="49"/>
      <c r="AU464" s="49"/>
      <c r="AV464" s="49"/>
      <c r="AW464" s="49"/>
      <c r="AX464" s="49"/>
      <c r="AY464" s="49"/>
      <c r="AZ464" s="49"/>
      <c r="BA464" s="49"/>
      <c r="BB464" s="49"/>
      <c r="BC464" s="49"/>
      <c r="BD464" s="49"/>
      <c r="BE464" s="49"/>
      <c r="BF464" s="49"/>
      <c r="BG464" s="49"/>
      <c r="BH464" s="49"/>
      <c r="BI464" s="49"/>
      <c r="BJ464" s="49"/>
      <c r="BK464" s="49"/>
      <c r="BL464" s="49"/>
      <c r="BM464" s="49"/>
      <c r="BN464" s="49"/>
      <c r="BO464" s="49"/>
      <c r="BP464" s="49"/>
      <c r="BQ464" s="49"/>
      <c r="BR464" s="49"/>
      <c r="BS464" s="49"/>
      <c r="BT464" s="49"/>
      <c r="BU464" s="49"/>
      <c r="BV464" s="49"/>
      <c r="BW464" s="49"/>
      <c r="BX464" s="49"/>
      <c r="BY464" s="49"/>
      <c r="BZ464" s="49"/>
      <c r="CA464" s="49"/>
      <c r="CB464" s="49"/>
      <c r="CC464" s="49"/>
      <c r="CD464" s="49"/>
      <c r="CE464" s="49"/>
      <c r="CF464" s="49"/>
      <c r="CG464" s="49"/>
      <c r="CH464" s="49"/>
      <c r="CI464" s="49"/>
      <c r="CJ464" s="49"/>
      <c r="CK464" s="49"/>
      <c r="CL464" s="49"/>
      <c r="CM464" s="49"/>
      <c r="CN464" s="49"/>
      <c r="CO464" s="49"/>
      <c r="CP464" s="49"/>
      <c r="CQ464" s="49"/>
      <c r="CR464" s="49"/>
      <c r="CS464" s="49"/>
      <c r="CT464" s="49"/>
      <c r="CU464" s="49"/>
      <c r="CV464" s="49"/>
      <c r="CW464" s="49"/>
      <c r="CX464" s="49"/>
      <c r="CY464" s="49"/>
      <c r="CZ464" s="49"/>
      <c r="DA464" s="49"/>
      <c r="DB464" s="49"/>
      <c r="DC464" s="49"/>
      <c r="DD464" s="49"/>
      <c r="DE464" s="49"/>
      <c r="DF464" s="49"/>
      <c r="DG464" s="49"/>
      <c r="DH464" s="49"/>
      <c r="DI464" s="49"/>
      <c r="DJ464" s="49"/>
      <c r="DK464" s="49"/>
      <c r="DL464" s="49"/>
      <c r="DM464" s="49"/>
      <c r="DN464" s="49"/>
      <c r="DO464" s="49"/>
      <c r="DP464" s="49"/>
      <c r="DQ464"/>
      <c r="DR464"/>
      <c r="DS464"/>
      <c r="DT464"/>
      <c r="DU464"/>
      <c r="DV464"/>
      <c r="DW464"/>
      <c r="DX464"/>
      <c r="DY464"/>
      <c r="DZ464"/>
      <c r="EA464"/>
      <c r="EB464"/>
      <c r="EC464"/>
      <c r="ED464"/>
      <c r="EE464"/>
      <c r="EF464"/>
      <c r="EG464"/>
      <c r="EH464"/>
      <c r="EI464"/>
      <c r="EJ464"/>
      <c r="EK464"/>
      <c r="EL464"/>
      <c r="EM464"/>
      <c r="EN464"/>
      <c r="EO464"/>
      <c r="EP464"/>
      <c r="EQ464"/>
      <c r="ER464"/>
      <c r="ES464"/>
      <c r="ET464"/>
      <c r="EU464"/>
      <c r="EV464"/>
      <c r="EW464"/>
      <c r="EX464"/>
      <c r="EY464"/>
      <c r="EZ464"/>
      <c r="FA464"/>
      <c r="FB464"/>
      <c r="FC464"/>
      <c r="FD464"/>
      <c r="FE464"/>
      <c r="FF464"/>
      <c r="FG464"/>
      <c r="FH464"/>
      <c r="FI464"/>
      <c r="FJ464"/>
      <c r="FK464"/>
      <c r="FL464"/>
      <c r="FM464"/>
      <c r="FN464"/>
      <c r="FO464"/>
      <c r="FP464"/>
      <c r="FQ464"/>
      <c r="FR464"/>
      <c r="FS464"/>
      <c r="FT464"/>
      <c r="FU464"/>
      <c r="FV464"/>
      <c r="FW464"/>
      <c r="FX464"/>
      <c r="FY464"/>
      <c r="FZ464"/>
      <c r="GA464"/>
      <c r="GB464"/>
      <c r="GC464"/>
      <c r="GD464"/>
      <c r="GE464"/>
      <c r="GF464"/>
      <c r="GG464"/>
      <c r="GH464"/>
      <c r="GI464"/>
      <c r="GJ464"/>
      <c r="GK464"/>
      <c r="GL464"/>
      <c r="GM464"/>
      <c r="GN464"/>
      <c r="GO464"/>
      <c r="GP464"/>
      <c r="GQ464"/>
      <c r="GR464"/>
      <c r="GS464"/>
      <c r="GT464"/>
      <c r="GU464"/>
      <c r="GV464"/>
      <c r="GW464"/>
      <c r="GX464"/>
      <c r="GY464"/>
      <c r="GZ464"/>
      <c r="HA464"/>
      <c r="HB464"/>
      <c r="HC464"/>
      <c r="HD464"/>
      <c r="HE464"/>
      <c r="HF464"/>
      <c r="HG464"/>
      <c r="HH464"/>
      <c r="HI464"/>
      <c r="HJ464"/>
      <c r="HK464"/>
      <c r="HL464"/>
      <c r="HM464"/>
      <c r="HN464"/>
      <c r="HO464"/>
      <c r="HP464"/>
      <c r="HQ464"/>
      <c r="HR464"/>
      <c r="HS464"/>
      <c r="HT464"/>
      <c r="HU464"/>
      <c r="HV464"/>
      <c r="HW464"/>
      <c r="HX464"/>
      <c r="HY464"/>
      <c r="HZ464"/>
      <c r="IA464"/>
      <c r="IB464"/>
      <c r="IC464"/>
      <c r="ID464"/>
      <c r="IE464"/>
      <c r="IF464"/>
      <c r="IG464"/>
      <c r="IH464"/>
      <c r="II464"/>
      <c r="IJ464"/>
      <c r="IK464"/>
      <c r="IL464"/>
      <c r="IM464"/>
      <c r="IN464"/>
      <c r="IO464"/>
      <c r="IP464"/>
      <c r="IQ464"/>
      <c r="IR464"/>
      <c r="IS464"/>
      <c r="IT464"/>
      <c r="IU464"/>
      <c r="IV464"/>
      <c r="IW464"/>
      <c r="IX464"/>
      <c r="IY464"/>
      <c r="IZ464"/>
      <c r="JA464"/>
      <c r="JB464"/>
      <c r="JC464"/>
      <c r="JD464"/>
      <c r="JE464"/>
      <c r="JF464"/>
      <c r="JG464"/>
      <c r="JH464"/>
      <c r="JI464"/>
      <c r="JJ464"/>
      <c r="JK464"/>
      <c r="JL464"/>
      <c r="JM464"/>
      <c r="JN464"/>
      <c r="JO464"/>
      <c r="JP464"/>
      <c r="JQ464"/>
      <c r="JR464"/>
      <c r="JS464"/>
      <c r="JT464"/>
      <c r="JU464"/>
      <c r="JV464"/>
      <c r="JW464"/>
      <c r="JX464"/>
      <c r="JY464"/>
      <c r="JZ464"/>
      <c r="KA464"/>
      <c r="KB464"/>
      <c r="KC464"/>
      <c r="KD464"/>
      <c r="KE464"/>
      <c r="KF464"/>
      <c r="KG464"/>
      <c r="KH464"/>
      <c r="KI464"/>
      <c r="KJ464"/>
      <c r="KK464"/>
      <c r="KL464"/>
      <c r="KM464"/>
      <c r="KN464"/>
      <c r="KO464"/>
      <c r="KP464"/>
      <c r="KQ464"/>
      <c r="KR464"/>
      <c r="KS464"/>
      <c r="KT464"/>
      <c r="KU464"/>
      <c r="KV464"/>
      <c r="KW464"/>
      <c r="KX464"/>
      <c r="KY464"/>
      <c r="KZ464"/>
      <c r="LA464"/>
      <c r="LB464"/>
      <c r="LC464"/>
      <c r="LD464"/>
      <c r="LE464"/>
      <c r="LF464"/>
      <c r="LG464"/>
      <c r="LH464"/>
      <c r="LI464"/>
      <c r="LJ464"/>
      <c r="LK464"/>
      <c r="LL464"/>
      <c r="LM464"/>
      <c r="LN464"/>
      <c r="LO464"/>
      <c r="LP464"/>
      <c r="LQ464"/>
      <c r="LR464"/>
      <c r="LS464"/>
      <c r="LT464"/>
      <c r="LU464"/>
      <c r="LV464"/>
      <c r="LW464"/>
      <c r="LX464"/>
      <c r="LY464"/>
      <c r="LZ464"/>
      <c r="MA464"/>
      <c r="MB464"/>
      <c r="MC464"/>
      <c r="MD464"/>
      <c r="ME464"/>
      <c r="MF464"/>
      <c r="MG464"/>
      <c r="MH464"/>
      <c r="MI464"/>
      <c r="MJ464"/>
      <c r="MK464"/>
      <c r="ML464"/>
      <c r="MM464"/>
      <c r="MN464"/>
      <c r="MO464"/>
      <c r="MP464"/>
      <c r="MQ464"/>
      <c r="MR464"/>
      <c r="MS464"/>
      <c r="MT464"/>
      <c r="MU464"/>
      <c r="MV464"/>
      <c r="MW464"/>
      <c r="MX464"/>
      <c r="MY464"/>
      <c r="MZ464"/>
      <c r="NA464"/>
      <c r="NB464"/>
      <c r="NC464"/>
      <c r="ND464"/>
      <c r="NE464"/>
      <c r="NF464"/>
      <c r="NG464"/>
      <c r="NH464"/>
      <c r="NI464"/>
      <c r="NJ464"/>
      <c r="NK464"/>
      <c r="NL464"/>
      <c r="NM464"/>
      <c r="NN464"/>
      <c r="NO464"/>
      <c r="NP464"/>
      <c r="NQ464"/>
      <c r="NR464"/>
      <c r="NS464"/>
      <c r="NT464"/>
      <c r="NU464"/>
      <c r="NV464"/>
      <c r="NW464"/>
      <c r="NX464"/>
      <c r="NY464"/>
      <c r="NZ464"/>
      <c r="OA464"/>
      <c r="OB464"/>
      <c r="OC464"/>
      <c r="OD464"/>
      <c r="OE464"/>
      <c r="OF464"/>
      <c r="OG464"/>
      <c r="OH464"/>
      <c r="OI464"/>
      <c r="OJ464"/>
      <c r="OK464"/>
      <c r="OL464"/>
      <c r="OM464"/>
      <c r="ON464"/>
      <c r="OO464"/>
      <c r="OP464"/>
      <c r="OQ464"/>
      <c r="OR464"/>
      <c r="OS464"/>
      <c r="OT464"/>
      <c r="OU464"/>
      <c r="OV464"/>
      <c r="OW464"/>
      <c r="OX464"/>
      <c r="OY464"/>
      <c r="OZ464"/>
      <c r="PA464"/>
      <c r="PB464"/>
      <c r="PC464"/>
      <c r="PD464"/>
      <c r="PE464"/>
      <c r="PF464"/>
      <c r="PG464"/>
      <c r="PH464"/>
      <c r="PI464"/>
      <c r="PJ464"/>
      <c r="PK464"/>
      <c r="PL464"/>
      <c r="PM464"/>
      <c r="PN464"/>
      <c r="PO464"/>
      <c r="PP464"/>
      <c r="PQ464"/>
      <c r="PR464"/>
      <c r="PS464"/>
      <c r="PT464"/>
      <c r="PU464"/>
      <c r="PV464"/>
      <c r="PW464"/>
      <c r="PX464"/>
      <c r="PY464"/>
      <c r="PZ464"/>
      <c r="QA464"/>
      <c r="QB464"/>
      <c r="QC464"/>
      <c r="QD464"/>
      <c r="QE464"/>
      <c r="QF464"/>
      <c r="QG464"/>
      <c r="QH464"/>
      <c r="QI464"/>
      <c r="QJ464"/>
      <c r="QK464"/>
      <c r="QL464"/>
      <c r="QM464"/>
      <c r="QN464"/>
      <c r="QO464"/>
      <c r="QP464"/>
      <c r="QQ464"/>
      <c r="QR464"/>
      <c r="QS464"/>
      <c r="QT464"/>
      <c r="QU464"/>
      <c r="QV464"/>
      <c r="QW464"/>
      <c r="QX464"/>
      <c r="QY464"/>
      <c r="QZ464"/>
      <c r="RA464"/>
      <c r="RB464"/>
      <c r="RC464"/>
      <c r="RD464"/>
      <c r="RE464"/>
      <c r="RF464"/>
      <c r="RG464"/>
      <c r="RH464"/>
      <c r="RI464"/>
      <c r="RJ464"/>
      <c r="RK464"/>
      <c r="RL464"/>
      <c r="RM464"/>
      <c r="RN464"/>
      <c r="RO464"/>
      <c r="RP464"/>
      <c r="RQ464"/>
      <c r="RR464"/>
      <c r="RS464"/>
      <c r="RT464"/>
      <c r="RU464"/>
      <c r="RV464"/>
      <c r="RW464"/>
      <c r="RX464"/>
      <c r="RY464"/>
      <c r="RZ464"/>
      <c r="SA464"/>
      <c r="SB464"/>
      <c r="SC464"/>
      <c r="SD464"/>
      <c r="SE464"/>
      <c r="SF464"/>
      <c r="SG464"/>
      <c r="SH464"/>
      <c r="SI464"/>
      <c r="SJ464"/>
      <c r="SK464"/>
      <c r="SL464"/>
      <c r="SM464"/>
      <c r="SN464"/>
      <c r="SO464"/>
      <c r="SP464"/>
      <c r="SQ464"/>
      <c r="SR464"/>
      <c r="SS464"/>
      <c r="ST464"/>
      <c r="SU464"/>
      <c r="SV464"/>
      <c r="SW464"/>
      <c r="SX464"/>
      <c r="SY464"/>
      <c r="SZ464"/>
      <c r="TA464"/>
      <c r="TB464"/>
      <c r="TC464"/>
      <c r="TD464"/>
      <c r="TE464"/>
      <c r="TF464"/>
      <c r="TG464"/>
      <c r="TH464"/>
      <c r="TI464"/>
      <c r="TJ464"/>
      <c r="TK464"/>
      <c r="TL464"/>
      <c r="TM464"/>
      <c r="TN464"/>
      <c r="TO464"/>
      <c r="TP464"/>
      <c r="TQ464"/>
      <c r="TR464"/>
      <c r="TS464"/>
      <c r="TT464"/>
      <c r="TU464"/>
      <c r="TV464"/>
      <c r="TW464"/>
      <c r="TX464"/>
      <c r="TY464"/>
      <c r="TZ464"/>
      <c r="UA464"/>
      <c r="UB464"/>
      <c r="UC464"/>
      <c r="UD464"/>
      <c r="UE464"/>
      <c r="UF464"/>
      <c r="UG464"/>
      <c r="UH464"/>
      <c r="UI464"/>
      <c r="UJ464"/>
      <c r="UK464"/>
      <c r="UL464"/>
      <c r="UM464"/>
      <c r="UN464"/>
      <c r="UO464"/>
      <c r="UP464"/>
      <c r="UQ464"/>
      <c r="UR464"/>
      <c r="US464"/>
      <c r="UT464"/>
      <c r="UU464"/>
      <c r="UV464"/>
      <c r="UW464"/>
      <c r="UX464"/>
      <c r="UY464"/>
      <c r="UZ464"/>
      <c r="VA464"/>
      <c r="VB464"/>
      <c r="VC464"/>
      <c r="VD464"/>
      <c r="VE464"/>
      <c r="VF464"/>
      <c r="VG464"/>
      <c r="VH464"/>
      <c r="VI464"/>
      <c r="VJ464"/>
      <c r="VK464"/>
      <c r="VL464"/>
      <c r="VM464"/>
      <c r="VN464"/>
      <c r="VO464"/>
      <c r="VP464"/>
      <c r="VQ464"/>
      <c r="VR464"/>
      <c r="VS464"/>
      <c r="VT464"/>
      <c r="VU464"/>
      <c r="VV464"/>
      <c r="VW464"/>
      <c r="VX464"/>
      <c r="VY464"/>
      <c r="VZ464"/>
      <c r="WA464"/>
      <c r="WB464"/>
      <c r="WC464"/>
      <c r="WD464"/>
      <c r="WE464"/>
      <c r="WF464"/>
      <c r="WG464"/>
      <c r="WH464"/>
      <c r="WI464"/>
      <c r="WJ464"/>
      <c r="WK464"/>
      <c r="WL464"/>
      <c r="WM464"/>
      <c r="WN464"/>
      <c r="WO464"/>
      <c r="WP464"/>
      <c r="WQ464"/>
      <c r="WR464"/>
      <c r="WS464"/>
      <c r="WT464"/>
      <c r="WU464"/>
      <c r="WV464"/>
      <c r="WW464"/>
      <c r="WX464"/>
      <c r="WY464"/>
      <c r="WZ464"/>
      <c r="XA464"/>
      <c r="XB464"/>
      <c r="XC464"/>
      <c r="XD464"/>
      <c r="XE464"/>
      <c r="XF464"/>
      <c r="XG464"/>
      <c r="XH464"/>
      <c r="XI464"/>
      <c r="XJ464"/>
      <c r="XK464"/>
      <c r="XL464"/>
      <c r="XM464"/>
      <c r="XN464"/>
      <c r="XO464"/>
      <c r="XP464"/>
      <c r="XQ464"/>
      <c r="XR464"/>
      <c r="XS464"/>
      <c r="XT464"/>
      <c r="XU464"/>
      <c r="XV464"/>
      <c r="XW464"/>
      <c r="XX464"/>
      <c r="XY464"/>
      <c r="XZ464"/>
      <c r="YA464"/>
      <c r="YB464"/>
      <c r="YC464"/>
      <c r="YD464"/>
      <c r="YE464"/>
      <c r="YF464"/>
      <c r="YG464"/>
      <c r="YH464"/>
      <c r="YI464"/>
      <c r="YJ464"/>
      <c r="YK464"/>
      <c r="YL464"/>
      <c r="YM464"/>
      <c r="YN464"/>
      <c r="YO464"/>
      <c r="YP464"/>
      <c r="YQ464"/>
      <c r="YR464"/>
      <c r="YS464"/>
      <c r="YT464"/>
      <c r="YU464"/>
      <c r="YV464"/>
      <c r="YW464"/>
      <c r="YX464"/>
      <c r="YY464"/>
      <c r="YZ464"/>
      <c r="ZA464"/>
      <c r="ZB464"/>
      <c r="ZC464"/>
      <c r="ZD464"/>
      <c r="ZE464"/>
      <c r="ZF464"/>
      <c r="ZG464"/>
      <c r="ZH464"/>
      <c r="ZI464"/>
      <c r="ZJ464"/>
      <c r="ZK464"/>
      <c r="ZL464"/>
      <c r="ZM464"/>
      <c r="ZN464"/>
      <c r="ZO464"/>
      <c r="ZP464"/>
      <c r="ZQ464"/>
      <c r="ZR464"/>
      <c r="ZS464"/>
      <c r="ZT464"/>
      <c r="ZU464"/>
      <c r="ZV464"/>
      <c r="ZW464"/>
      <c r="ZX464"/>
      <c r="ZY464"/>
      <c r="ZZ464" s="52"/>
      <c r="AAA464" s="192"/>
      <c r="AAD464" s="90"/>
      <c r="AAE464" s="519">
        <f t="shared" si="373"/>
        <v>1</v>
      </c>
      <c r="AAF464" s="90"/>
      <c r="AAG464" s="73">
        <f>IF(AAE464=0,,IF(S.Notice.AD.Involved="N",,S.Notice.BANNER.Begin))</f>
        <v>41549</v>
      </c>
      <c r="AAH464" s="73">
        <f>IF(AAE464=0,,IF(S.Notice.AD.Involved="N",,WORKDAY(MIN(S.Notice.OpenComment,S.Notice.SubmitToSOS),-2,S.DDL_DEQClosed)))</f>
        <v>41619</v>
      </c>
      <c r="AAI464" s="72"/>
      <c r="AAJ464" s="72"/>
      <c r="AAK464" s="254" t="str">
        <f>"- shares contents of HearingAndAdDates tab with "&amp;S.Staff.Mgr&amp;""</f>
        <v>- shares contents of HearingAndAdDates tab with MargaretMGR</v>
      </c>
      <c r="AAL464" s="90"/>
    </row>
    <row r="465" spans="1:715" s="23" customFormat="1" ht="15" customHeight="1" outlineLevel="1">
      <c r="A465" s="171" t="s">
        <v>0</v>
      </c>
      <c r="B465" s="630" t="str">
        <f>AAK465</f>
        <v>- obtains MargaretMGR's email approval</v>
      </c>
      <c r="C465" s="364"/>
      <c r="D465" s="380"/>
      <c r="E465" s="342">
        <f t="shared" ref="E465" si="391">NETWORKDAYS(G465,H465,S.DDL_DEQClosed)</f>
        <v>49</v>
      </c>
      <c r="F465" s="457">
        <f t="shared" ref="F465" ca="1" si="392">IF(YEAR(H465)&gt;2000,NETWORKDAYS(TODAY(),H465,S.DDL_DEQClosed),0)</f>
        <v>33</v>
      </c>
      <c r="G465" s="343">
        <f t="shared" ref="G465" si="393">AAG465</f>
        <v>41549</v>
      </c>
      <c r="H465" s="343">
        <f t="shared" si="377"/>
        <v>41619</v>
      </c>
      <c r="I465" s="244"/>
      <c r="J465" s="194"/>
      <c r="K465" s="49"/>
      <c r="L465" s="49"/>
      <c r="M465" s="49"/>
      <c r="N465" s="49"/>
      <c r="O465" s="49"/>
      <c r="P465" s="49"/>
      <c r="Q465" s="49"/>
      <c r="R465" s="49"/>
      <c r="S465" s="49"/>
      <c r="T465" s="49"/>
      <c r="U465" s="49"/>
      <c r="V465" s="49"/>
      <c r="W465" s="49"/>
      <c r="X465" s="49"/>
      <c r="Y465" s="49"/>
      <c r="Z465" s="49"/>
      <c r="AA465" s="49"/>
      <c r="AB465" s="49"/>
      <c r="AC465" s="49"/>
      <c r="AD465" s="49"/>
      <c r="AE465" s="49"/>
      <c r="AF465" s="49"/>
      <c r="AG465" s="49"/>
      <c r="AH465" s="49"/>
      <c r="AI465" s="49"/>
      <c r="AJ465" s="49"/>
      <c r="AK465" s="49"/>
      <c r="AL465" s="49"/>
      <c r="AM465" s="49"/>
      <c r="AN465" s="49"/>
      <c r="AO465" s="49"/>
      <c r="AP465" s="49"/>
      <c r="AQ465" s="49"/>
      <c r="AR465" s="49"/>
      <c r="AS465" s="49"/>
      <c r="AT465" s="49"/>
      <c r="AU465" s="49"/>
      <c r="AV465" s="49"/>
      <c r="AW465" s="49"/>
      <c r="AX465" s="49"/>
      <c r="AY465" s="49"/>
      <c r="AZ465" s="49"/>
      <c r="BA465" s="49"/>
      <c r="BB465" s="49"/>
      <c r="BC465" s="49"/>
      <c r="BD465" s="49"/>
      <c r="BE465" s="49"/>
      <c r="BF465" s="49"/>
      <c r="BG465" s="49"/>
      <c r="BH465" s="49"/>
      <c r="BI465" s="49"/>
      <c r="BJ465" s="49"/>
      <c r="BK465" s="49"/>
      <c r="BL465" s="49"/>
      <c r="BM465" s="49"/>
      <c r="BN465" s="49"/>
      <c r="BO465" s="49"/>
      <c r="BP465" s="49"/>
      <c r="BQ465" s="49"/>
      <c r="BR465" s="49"/>
      <c r="BS465" s="49"/>
      <c r="BT465" s="49"/>
      <c r="BU465" s="49"/>
      <c r="BV465" s="49"/>
      <c r="BW465" s="49"/>
      <c r="BX465" s="49"/>
      <c r="BY465" s="49"/>
      <c r="BZ465" s="49"/>
      <c r="CA465" s="49"/>
      <c r="CB465" s="49"/>
      <c r="CC465" s="49"/>
      <c r="CD465" s="49"/>
      <c r="CE465" s="49"/>
      <c r="CF465" s="49"/>
      <c r="CG465" s="49"/>
      <c r="CH465" s="49"/>
      <c r="CI465" s="49"/>
      <c r="CJ465" s="49"/>
      <c r="CK465" s="49"/>
      <c r="CL465" s="49"/>
      <c r="CM465" s="49"/>
      <c r="CN465" s="49"/>
      <c r="CO465" s="49"/>
      <c r="CP465" s="49"/>
      <c r="CQ465" s="49"/>
      <c r="CR465" s="49"/>
      <c r="CS465" s="49"/>
      <c r="CT465" s="49"/>
      <c r="CU465" s="49"/>
      <c r="CV465" s="49"/>
      <c r="CW465" s="49"/>
      <c r="CX465" s="49"/>
      <c r="CY465" s="49"/>
      <c r="CZ465" s="49"/>
      <c r="DA465" s="49"/>
      <c r="DB465" s="49"/>
      <c r="DC465" s="49"/>
      <c r="DD465" s="49"/>
      <c r="DE465" s="49"/>
      <c r="DF465" s="49"/>
      <c r="DG465" s="49"/>
      <c r="DH465" s="49"/>
      <c r="DI465" s="49"/>
      <c r="DJ465" s="49"/>
      <c r="DK465" s="49"/>
      <c r="DL465" s="49"/>
      <c r="DM465" s="49"/>
      <c r="DN465" s="49"/>
      <c r="DO465" s="49"/>
      <c r="DP465" s="49"/>
      <c r="DQ465"/>
      <c r="DR465"/>
      <c r="DS465"/>
      <c r="DT465"/>
      <c r="DU465"/>
      <c r="DV465"/>
      <c r="DW465"/>
      <c r="DX465"/>
      <c r="DY465"/>
      <c r="DZ465"/>
      <c r="EA465"/>
      <c r="EB465"/>
      <c r="EC465"/>
      <c r="ED465"/>
      <c r="EE465"/>
      <c r="EF465"/>
      <c r="EG465"/>
      <c r="EH465"/>
      <c r="EI465"/>
      <c r="EJ465"/>
      <c r="EK465"/>
      <c r="EL465"/>
      <c r="EM465"/>
      <c r="EN465"/>
      <c r="EO465"/>
      <c r="EP465"/>
      <c r="EQ465"/>
      <c r="ER465"/>
      <c r="ES465"/>
      <c r="ET465"/>
      <c r="EU465"/>
      <c r="EV465"/>
      <c r="EW465"/>
      <c r="EX465"/>
      <c r="EY465"/>
      <c r="EZ465"/>
      <c r="FA465"/>
      <c r="FB465"/>
      <c r="FC465"/>
      <c r="FD465"/>
      <c r="FE465"/>
      <c r="FF465"/>
      <c r="FG465"/>
      <c r="FH465"/>
      <c r="FI465"/>
      <c r="FJ465"/>
      <c r="FK465"/>
      <c r="FL465"/>
      <c r="FM465"/>
      <c r="FN465"/>
      <c r="FO465"/>
      <c r="FP465"/>
      <c r="FQ465"/>
      <c r="FR465"/>
      <c r="FS465"/>
      <c r="FT465"/>
      <c r="FU465"/>
      <c r="FV465"/>
      <c r="FW465"/>
      <c r="FX465"/>
      <c r="FY465"/>
      <c r="FZ465"/>
      <c r="GA465"/>
      <c r="GB465"/>
      <c r="GC465"/>
      <c r="GD465"/>
      <c r="GE465"/>
      <c r="GF465"/>
      <c r="GG465"/>
      <c r="GH465"/>
      <c r="GI465"/>
      <c r="GJ465"/>
      <c r="GK465"/>
      <c r="GL465"/>
      <c r="GM465"/>
      <c r="GN465"/>
      <c r="GO465"/>
      <c r="GP465"/>
      <c r="GQ465"/>
      <c r="GR465"/>
      <c r="GS465"/>
      <c r="GT465"/>
      <c r="GU465"/>
      <c r="GV465"/>
      <c r="GW465"/>
      <c r="GX465"/>
      <c r="GY465"/>
      <c r="GZ465"/>
      <c r="HA465"/>
      <c r="HB465"/>
      <c r="HC465"/>
      <c r="HD465"/>
      <c r="HE465"/>
      <c r="HF465"/>
      <c r="HG465"/>
      <c r="HH465"/>
      <c r="HI465"/>
      <c r="HJ465"/>
      <c r="HK465"/>
      <c r="HL465"/>
      <c r="HM465"/>
      <c r="HN465"/>
      <c r="HO465"/>
      <c r="HP465"/>
      <c r="HQ465"/>
      <c r="HR465"/>
      <c r="HS465"/>
      <c r="HT465"/>
      <c r="HU465"/>
      <c r="HV465"/>
      <c r="HW465"/>
      <c r="HX465"/>
      <c r="HY465"/>
      <c r="HZ465"/>
      <c r="IA465"/>
      <c r="IB465"/>
      <c r="IC465"/>
      <c r="ID465"/>
      <c r="IE465"/>
      <c r="IF465"/>
      <c r="IG465"/>
      <c r="IH465"/>
      <c r="II465"/>
      <c r="IJ465"/>
      <c r="IK465"/>
      <c r="IL465"/>
      <c r="IM465"/>
      <c r="IN465"/>
      <c r="IO465"/>
      <c r="IP465"/>
      <c r="IQ465"/>
      <c r="IR465"/>
      <c r="IS465"/>
      <c r="IT465"/>
      <c r="IU465"/>
      <c r="IV465"/>
      <c r="IW465"/>
      <c r="IX465"/>
      <c r="IY465"/>
      <c r="IZ465"/>
      <c r="JA465"/>
      <c r="JB465"/>
      <c r="JC465"/>
      <c r="JD465"/>
      <c r="JE465"/>
      <c r="JF465"/>
      <c r="JG465"/>
      <c r="JH465"/>
      <c r="JI465"/>
      <c r="JJ465"/>
      <c r="JK465"/>
      <c r="JL465"/>
      <c r="JM465"/>
      <c r="JN465"/>
      <c r="JO465"/>
      <c r="JP465"/>
      <c r="JQ465"/>
      <c r="JR465"/>
      <c r="JS465"/>
      <c r="JT465"/>
      <c r="JU465"/>
      <c r="JV465"/>
      <c r="JW465"/>
      <c r="JX465"/>
      <c r="JY465"/>
      <c r="JZ465"/>
      <c r="KA465"/>
      <c r="KB465"/>
      <c r="KC465"/>
      <c r="KD465"/>
      <c r="KE465"/>
      <c r="KF465"/>
      <c r="KG465"/>
      <c r="KH465"/>
      <c r="KI465"/>
      <c r="KJ465"/>
      <c r="KK465"/>
      <c r="KL465"/>
      <c r="KM465"/>
      <c r="KN465"/>
      <c r="KO465"/>
      <c r="KP465"/>
      <c r="KQ465"/>
      <c r="KR465"/>
      <c r="KS465"/>
      <c r="KT465"/>
      <c r="KU465"/>
      <c r="KV465"/>
      <c r="KW465"/>
      <c r="KX465"/>
      <c r="KY465"/>
      <c r="KZ465"/>
      <c r="LA465"/>
      <c r="LB465"/>
      <c r="LC465"/>
      <c r="LD465"/>
      <c r="LE465"/>
      <c r="LF465"/>
      <c r="LG465"/>
      <c r="LH465"/>
      <c r="LI465"/>
      <c r="LJ465"/>
      <c r="LK465"/>
      <c r="LL465"/>
      <c r="LM465"/>
      <c r="LN465"/>
      <c r="LO465"/>
      <c r="LP465"/>
      <c r="LQ465"/>
      <c r="LR465"/>
      <c r="LS465"/>
      <c r="LT465"/>
      <c r="LU465"/>
      <c r="LV465"/>
      <c r="LW465"/>
      <c r="LX465"/>
      <c r="LY465"/>
      <c r="LZ465"/>
      <c r="MA465"/>
      <c r="MB465"/>
      <c r="MC465"/>
      <c r="MD465"/>
      <c r="ME465"/>
      <c r="MF465"/>
      <c r="MG465"/>
      <c r="MH465"/>
      <c r="MI465"/>
      <c r="MJ465"/>
      <c r="MK465"/>
      <c r="ML465"/>
      <c r="MM465"/>
      <c r="MN465"/>
      <c r="MO465"/>
      <c r="MP465"/>
      <c r="MQ465"/>
      <c r="MR465"/>
      <c r="MS465"/>
      <c r="MT465"/>
      <c r="MU465"/>
      <c r="MV465"/>
      <c r="MW465"/>
      <c r="MX465"/>
      <c r="MY465"/>
      <c r="MZ465"/>
      <c r="NA465"/>
      <c r="NB465"/>
      <c r="NC465"/>
      <c r="ND465"/>
      <c r="NE465"/>
      <c r="NF465"/>
      <c r="NG465"/>
      <c r="NH465"/>
      <c r="NI465"/>
      <c r="NJ465"/>
      <c r="NK465"/>
      <c r="NL465"/>
      <c r="NM465"/>
      <c r="NN465"/>
      <c r="NO465"/>
      <c r="NP465"/>
      <c r="NQ465"/>
      <c r="NR465"/>
      <c r="NS465"/>
      <c r="NT465"/>
      <c r="NU465"/>
      <c r="NV465"/>
      <c r="NW465"/>
      <c r="NX465"/>
      <c r="NY465"/>
      <c r="NZ465"/>
      <c r="OA465"/>
      <c r="OB465"/>
      <c r="OC465"/>
      <c r="OD465"/>
      <c r="OE465"/>
      <c r="OF465"/>
      <c r="OG465"/>
      <c r="OH465"/>
      <c r="OI465"/>
      <c r="OJ465"/>
      <c r="OK465"/>
      <c r="OL465"/>
      <c r="OM465"/>
      <c r="ON465"/>
      <c r="OO465"/>
      <c r="OP465"/>
      <c r="OQ465"/>
      <c r="OR465"/>
      <c r="OS465"/>
      <c r="OT465"/>
      <c r="OU465"/>
      <c r="OV465"/>
      <c r="OW465"/>
      <c r="OX465"/>
      <c r="OY465"/>
      <c r="OZ465"/>
      <c r="PA465"/>
      <c r="PB465"/>
      <c r="PC465"/>
      <c r="PD465"/>
      <c r="PE465"/>
      <c r="PF465"/>
      <c r="PG465"/>
      <c r="PH465"/>
      <c r="PI465"/>
      <c r="PJ465"/>
      <c r="PK465"/>
      <c r="PL465"/>
      <c r="PM465"/>
      <c r="PN465"/>
      <c r="PO465"/>
      <c r="PP465"/>
      <c r="PQ465"/>
      <c r="PR465"/>
      <c r="PS465"/>
      <c r="PT465"/>
      <c r="PU465"/>
      <c r="PV465"/>
      <c r="PW465"/>
      <c r="PX465"/>
      <c r="PY465"/>
      <c r="PZ465"/>
      <c r="QA465"/>
      <c r="QB465"/>
      <c r="QC465"/>
      <c r="QD465"/>
      <c r="QE465"/>
      <c r="QF465"/>
      <c r="QG465"/>
      <c r="QH465"/>
      <c r="QI465"/>
      <c r="QJ465"/>
      <c r="QK465"/>
      <c r="QL465"/>
      <c r="QM465"/>
      <c r="QN465"/>
      <c r="QO465"/>
      <c r="QP465"/>
      <c r="QQ465"/>
      <c r="QR465"/>
      <c r="QS465"/>
      <c r="QT465"/>
      <c r="QU465"/>
      <c r="QV465"/>
      <c r="QW465"/>
      <c r="QX465"/>
      <c r="QY465"/>
      <c r="QZ465"/>
      <c r="RA465"/>
      <c r="RB465"/>
      <c r="RC465"/>
      <c r="RD465"/>
      <c r="RE465"/>
      <c r="RF465"/>
      <c r="RG465"/>
      <c r="RH465"/>
      <c r="RI465"/>
      <c r="RJ465"/>
      <c r="RK465"/>
      <c r="RL465"/>
      <c r="RM465"/>
      <c r="RN465"/>
      <c r="RO465"/>
      <c r="RP465"/>
      <c r="RQ465"/>
      <c r="RR465"/>
      <c r="RS465"/>
      <c r="RT465"/>
      <c r="RU465"/>
      <c r="RV465"/>
      <c r="RW465"/>
      <c r="RX465"/>
      <c r="RY465"/>
      <c r="RZ465"/>
      <c r="SA465"/>
      <c r="SB465"/>
      <c r="SC465"/>
      <c r="SD465"/>
      <c r="SE465"/>
      <c r="SF465"/>
      <c r="SG465"/>
      <c r="SH465"/>
      <c r="SI465"/>
      <c r="SJ465"/>
      <c r="SK465"/>
      <c r="SL465"/>
      <c r="SM465"/>
      <c r="SN465"/>
      <c r="SO465"/>
      <c r="SP465"/>
      <c r="SQ465"/>
      <c r="SR465"/>
      <c r="SS465"/>
      <c r="ST465"/>
      <c r="SU465"/>
      <c r="SV465"/>
      <c r="SW465"/>
      <c r="SX465"/>
      <c r="SY465"/>
      <c r="SZ465"/>
      <c r="TA465"/>
      <c r="TB465"/>
      <c r="TC465"/>
      <c r="TD465"/>
      <c r="TE465"/>
      <c r="TF465"/>
      <c r="TG465"/>
      <c r="TH465"/>
      <c r="TI465"/>
      <c r="TJ465"/>
      <c r="TK465"/>
      <c r="TL465"/>
      <c r="TM465"/>
      <c r="TN465"/>
      <c r="TO465"/>
      <c r="TP465"/>
      <c r="TQ465"/>
      <c r="TR465"/>
      <c r="TS465"/>
      <c r="TT465"/>
      <c r="TU465"/>
      <c r="TV465"/>
      <c r="TW465"/>
      <c r="TX465"/>
      <c r="TY465"/>
      <c r="TZ465"/>
      <c r="UA465"/>
      <c r="UB465"/>
      <c r="UC465"/>
      <c r="UD465"/>
      <c r="UE465"/>
      <c r="UF465"/>
      <c r="UG465"/>
      <c r="UH465"/>
      <c r="UI465"/>
      <c r="UJ465"/>
      <c r="UK465"/>
      <c r="UL465"/>
      <c r="UM465"/>
      <c r="UN465"/>
      <c r="UO465"/>
      <c r="UP465"/>
      <c r="UQ465"/>
      <c r="UR465"/>
      <c r="US465"/>
      <c r="UT465"/>
      <c r="UU465"/>
      <c r="UV465"/>
      <c r="UW465"/>
      <c r="UX465"/>
      <c r="UY465"/>
      <c r="UZ465"/>
      <c r="VA465"/>
      <c r="VB465"/>
      <c r="VC465"/>
      <c r="VD465"/>
      <c r="VE465"/>
      <c r="VF465"/>
      <c r="VG465"/>
      <c r="VH465"/>
      <c r="VI465"/>
      <c r="VJ465"/>
      <c r="VK465"/>
      <c r="VL465"/>
      <c r="VM465"/>
      <c r="VN465"/>
      <c r="VO465"/>
      <c r="VP465"/>
      <c r="VQ465"/>
      <c r="VR465"/>
      <c r="VS465"/>
      <c r="VT465"/>
      <c r="VU465"/>
      <c r="VV465"/>
      <c r="VW465"/>
      <c r="VX465"/>
      <c r="VY465"/>
      <c r="VZ465"/>
      <c r="WA465"/>
      <c r="WB465"/>
      <c r="WC465"/>
      <c r="WD465"/>
      <c r="WE465"/>
      <c r="WF465"/>
      <c r="WG465"/>
      <c r="WH465"/>
      <c r="WI465"/>
      <c r="WJ465"/>
      <c r="WK465"/>
      <c r="WL465"/>
      <c r="WM465"/>
      <c r="WN465"/>
      <c r="WO465"/>
      <c r="WP465"/>
      <c r="WQ465"/>
      <c r="WR465"/>
      <c r="WS465"/>
      <c r="WT465"/>
      <c r="WU465"/>
      <c r="WV465"/>
      <c r="WW465"/>
      <c r="WX465"/>
      <c r="WY465"/>
      <c r="WZ465"/>
      <c r="XA465"/>
      <c r="XB465"/>
      <c r="XC465"/>
      <c r="XD465"/>
      <c r="XE465"/>
      <c r="XF465"/>
      <c r="XG465"/>
      <c r="XH465"/>
      <c r="XI465"/>
      <c r="XJ465"/>
      <c r="XK465"/>
      <c r="XL465"/>
      <c r="XM465"/>
      <c r="XN465"/>
      <c r="XO465"/>
      <c r="XP465"/>
      <c r="XQ465"/>
      <c r="XR465"/>
      <c r="XS465"/>
      <c r="XT465"/>
      <c r="XU465"/>
      <c r="XV465"/>
      <c r="XW465"/>
      <c r="XX465"/>
      <c r="XY465"/>
      <c r="XZ465"/>
      <c r="YA465"/>
      <c r="YB465"/>
      <c r="YC465"/>
      <c r="YD465"/>
      <c r="YE465"/>
      <c r="YF465"/>
      <c r="YG465"/>
      <c r="YH465"/>
      <c r="YI465"/>
      <c r="YJ465"/>
      <c r="YK465"/>
      <c r="YL465"/>
      <c r="YM465"/>
      <c r="YN465"/>
      <c r="YO465"/>
      <c r="YP465"/>
      <c r="YQ465"/>
      <c r="YR465"/>
      <c r="YS465"/>
      <c r="YT465"/>
      <c r="YU465"/>
      <c r="YV465"/>
      <c r="YW465"/>
      <c r="YX465"/>
      <c r="YY465"/>
      <c r="YZ465"/>
      <c r="ZA465"/>
      <c r="ZB465"/>
      <c r="ZC465"/>
      <c r="ZD465"/>
      <c r="ZE465"/>
      <c r="ZF465"/>
      <c r="ZG465"/>
      <c r="ZH465"/>
      <c r="ZI465"/>
      <c r="ZJ465"/>
      <c r="ZK465"/>
      <c r="ZL465"/>
      <c r="ZM465"/>
      <c r="ZN465"/>
      <c r="ZO465"/>
      <c r="ZP465"/>
      <c r="ZQ465"/>
      <c r="ZR465"/>
      <c r="ZS465"/>
      <c r="ZT465"/>
      <c r="ZU465"/>
      <c r="ZV465"/>
      <c r="ZW465"/>
      <c r="ZX465"/>
      <c r="ZY465"/>
      <c r="ZZ465" s="52"/>
      <c r="AAA465" s="192"/>
      <c r="AAD465" s="90"/>
      <c r="AAE465" s="519">
        <f t="shared" si="373"/>
        <v>1</v>
      </c>
      <c r="AAF465" s="90"/>
      <c r="AAG465" s="73">
        <f>IF(AAE465=0,,IF(S.Notice.AD.Involved="N",,S.Notice.BANNER.Begin))</f>
        <v>41549</v>
      </c>
      <c r="AAH465" s="73">
        <f>IF(AAE465=0,,IF(S.Notice.AD.Involved="N",,WORKDAY(MIN(S.Notice.OpenComment,S.Notice.SubmitToSOS),-2,S.DDL_DEQClosed)))</f>
        <v>41619</v>
      </c>
      <c r="AAI465" s="72"/>
      <c r="AAJ465" s="72"/>
      <c r="AAK465" s="254" t="str">
        <f>"- obtains "&amp;S.Staff.Mgr&amp;"'s email approval"</f>
        <v>- obtains MargaretMGR's email approval</v>
      </c>
      <c r="AAL465" s="90"/>
    </row>
    <row r="466" spans="1:715" ht="15" customHeight="1" outlineLevel="1">
      <c r="A466" s="171"/>
      <c r="B466" s="304" t="s">
        <v>290</v>
      </c>
      <c r="C466" s="364"/>
      <c r="D466" s="380"/>
      <c r="E466" s="342">
        <f t="shared" si="371"/>
        <v>49</v>
      </c>
      <c r="F466" s="457">
        <f t="shared" ref="F466" ca="1" si="394">IF(YEAR(H466)&gt;2000,NETWORKDAYS(TODAY(),H466,S.DDL_DEQClosed),0)</f>
        <v>33</v>
      </c>
      <c r="G466" s="343">
        <f t="shared" si="333"/>
        <v>41549</v>
      </c>
      <c r="H466" s="343">
        <f t="shared" si="377"/>
        <v>41619</v>
      </c>
      <c r="I466" s="244"/>
      <c r="J466" s="194"/>
      <c r="K466" s="49"/>
      <c r="L466" s="49"/>
      <c r="M466" s="49"/>
      <c r="N466" s="49"/>
      <c r="O466" s="49"/>
      <c r="P466" s="49"/>
      <c r="Q466" s="49"/>
      <c r="R466" s="49"/>
      <c r="S466" s="49"/>
      <c r="T466" s="49"/>
      <c r="U466" s="49"/>
      <c r="V466" s="49"/>
      <c r="W466" s="49"/>
      <c r="X466" s="49"/>
      <c r="Y466" s="49"/>
      <c r="Z466" s="49"/>
      <c r="AA466" s="49"/>
      <c r="AB466" s="49"/>
      <c r="AC466" s="49"/>
      <c r="AD466" s="49"/>
      <c r="AE466" s="49"/>
      <c r="AF466" s="49"/>
      <c r="AG466" s="49"/>
      <c r="AH466" s="49"/>
      <c r="AI466" s="49"/>
      <c r="AJ466" s="49"/>
      <c r="AK466" s="49"/>
      <c r="AL466" s="49"/>
      <c r="AM466" s="49"/>
      <c r="AN466" s="49"/>
      <c r="AO466" s="49"/>
      <c r="AP466" s="49"/>
      <c r="AQ466" s="49"/>
      <c r="AR466" s="49"/>
      <c r="AS466" s="49"/>
      <c r="AT466" s="49"/>
      <c r="AU466" s="49"/>
      <c r="AV466" s="49"/>
      <c r="AW466" s="49"/>
      <c r="AX466" s="49"/>
      <c r="AY466" s="49"/>
      <c r="AZ466" s="49"/>
      <c r="BA466" s="49"/>
      <c r="BB466" s="49"/>
      <c r="BC466" s="49"/>
      <c r="BD466" s="49"/>
      <c r="BE466" s="49"/>
      <c r="BF466" s="49"/>
      <c r="BG466" s="49"/>
      <c r="BH466" s="49"/>
      <c r="BI466" s="49"/>
      <c r="BJ466" s="49"/>
      <c r="BK466" s="49"/>
      <c r="BL466" s="49"/>
      <c r="BM466" s="49"/>
      <c r="BN466" s="49"/>
      <c r="BO466" s="49"/>
      <c r="BP466" s="49"/>
      <c r="BQ466" s="49"/>
      <c r="BR466" s="49"/>
      <c r="BS466" s="49"/>
      <c r="BT466" s="49"/>
      <c r="BU466" s="49"/>
      <c r="BV466" s="49"/>
      <c r="BW466" s="49"/>
      <c r="BX466" s="49"/>
      <c r="BY466" s="49"/>
      <c r="BZ466" s="49"/>
      <c r="CA466" s="49"/>
      <c r="CB466" s="49"/>
      <c r="CC466" s="49"/>
      <c r="CD466" s="49"/>
      <c r="CE466" s="49"/>
      <c r="CF466" s="49"/>
      <c r="CG466" s="49"/>
      <c r="CH466" s="49"/>
      <c r="CI466" s="49"/>
      <c r="CJ466" s="49"/>
      <c r="CK466" s="49"/>
      <c r="CL466" s="49"/>
      <c r="CM466" s="49"/>
      <c r="CN466" s="49"/>
      <c r="CO466" s="49"/>
      <c r="CP466" s="49"/>
      <c r="CQ466" s="49"/>
      <c r="CR466" s="49"/>
      <c r="CS466" s="49"/>
      <c r="CT466" s="49"/>
      <c r="CU466" s="49"/>
      <c r="CV466" s="49"/>
      <c r="CW466" s="49"/>
      <c r="CX466" s="49"/>
      <c r="CY466" s="49"/>
      <c r="CZ466" s="49"/>
      <c r="DA466" s="49"/>
      <c r="DB466" s="49"/>
      <c r="DC466" s="49"/>
      <c r="DD466" s="49"/>
      <c r="DE466" s="49"/>
      <c r="DF466" s="49"/>
      <c r="DG466" s="49"/>
      <c r="DH466" s="49"/>
      <c r="DI466" s="49"/>
      <c r="DJ466" s="49"/>
      <c r="DK466" s="49"/>
      <c r="DL466" s="49"/>
      <c r="DM466" s="49"/>
      <c r="DN466" s="49"/>
      <c r="DO466" s="49"/>
      <c r="DP466" s="49"/>
      <c r="AAA466" s="192"/>
      <c r="AAD466" s="90"/>
      <c r="AAE466" s="519">
        <f>IF(S.Hearing.1stInvolve="Y",1,0)</f>
        <v>1</v>
      </c>
      <c r="AAF466" s="90"/>
      <c r="AAG466" s="73">
        <f>IF(AAE466=0,,S.Notice.BANNER.Begin)</f>
        <v>41549</v>
      </c>
      <c r="AAH466" s="73">
        <f>IF(AAE466=0,,WORKDAY(MAX(S.Notice.OpenComment,S.Notice.SubmitToSOS),-2,S.DDL_DEQClosed))</f>
        <v>41619</v>
      </c>
      <c r="AAI466" s="72"/>
      <c r="AAJ466" s="72"/>
      <c r="AAK466" s="56"/>
      <c r="AAL466" s="90"/>
      <c r="AAM466"/>
    </row>
    <row r="467" spans="1:715" s="23" customFormat="1" ht="15" customHeight="1" outlineLevel="1">
      <c r="A467" s="171"/>
      <c r="B467" s="304" t="s">
        <v>366</v>
      </c>
      <c r="C467" s="789" t="str">
        <f>HYPERLINK("\\deqhq1\Rule_Resources\i\EMAIL.Preview.docx","i")</f>
        <v>i</v>
      </c>
      <c r="D467" s="380"/>
      <c r="E467" s="342">
        <f t="shared" ref="E467" si="395">NETWORKDAYS(G467,H467,S.DDL_DEQClosed)</f>
        <v>32</v>
      </c>
      <c r="F467" s="457">
        <f t="shared" ref="F467" ca="1" si="396">IF(YEAR(H467)&gt;2000,NETWORKDAYS(TODAY(),H467,S.DDL_DEQClosed),0)</f>
        <v>16</v>
      </c>
      <c r="G467" s="343">
        <f t="shared" ref="G467" si="397">AAG467</f>
        <v>41549</v>
      </c>
      <c r="H467" s="343">
        <f t="shared" ref="H467" si="398">AAH467</f>
        <v>41593</v>
      </c>
      <c r="I467" s="244"/>
      <c r="J467" s="194"/>
      <c r="K467" s="49"/>
      <c r="L467" s="49"/>
      <c r="M467" s="49"/>
      <c r="N467" s="49"/>
      <c r="O467" s="49"/>
      <c r="P467" s="49"/>
      <c r="Q467" s="49"/>
      <c r="R467" s="49"/>
      <c r="S467" s="49"/>
      <c r="T467" s="49"/>
      <c r="U467" s="49"/>
      <c r="V467" s="49"/>
      <c r="W467" s="49"/>
      <c r="X467" s="49"/>
      <c r="Y467" s="49"/>
      <c r="Z467" s="49"/>
      <c r="AA467" s="49"/>
      <c r="AB467" s="49"/>
      <c r="AC467" s="49"/>
      <c r="AD467" s="49"/>
      <c r="AE467" s="49"/>
      <c r="AF467" s="49"/>
      <c r="AG467" s="49"/>
      <c r="AH467" s="49"/>
      <c r="AI467" s="49"/>
      <c r="AJ467" s="49"/>
      <c r="AK467" s="49"/>
      <c r="AL467" s="49"/>
      <c r="AM467" s="49"/>
      <c r="AN467" s="49"/>
      <c r="AO467" s="49"/>
      <c r="AP467" s="49"/>
      <c r="AQ467" s="49"/>
      <c r="AR467" s="49"/>
      <c r="AS467" s="49"/>
      <c r="AT467" s="49"/>
      <c r="AU467" s="49"/>
      <c r="AV467" s="49"/>
      <c r="AW467" s="49"/>
      <c r="AX467" s="49"/>
      <c r="AY467" s="49"/>
      <c r="AZ467" s="49"/>
      <c r="BA467" s="49"/>
      <c r="BB467" s="49"/>
      <c r="BC467" s="49"/>
      <c r="BD467" s="49"/>
      <c r="BE467" s="49"/>
      <c r="BF467" s="49"/>
      <c r="BG467" s="49"/>
      <c r="BH467" s="49"/>
      <c r="BI467" s="49"/>
      <c r="BJ467" s="49"/>
      <c r="BK467" s="49"/>
      <c r="BL467" s="49"/>
      <c r="BM467" s="49"/>
      <c r="BN467" s="49"/>
      <c r="BO467" s="49"/>
      <c r="BP467" s="49"/>
      <c r="BQ467" s="49"/>
      <c r="BR467" s="49"/>
      <c r="BS467" s="49"/>
      <c r="BT467" s="49"/>
      <c r="BU467" s="49"/>
      <c r="BV467" s="49"/>
      <c r="BW467" s="49"/>
      <c r="BX467" s="49"/>
      <c r="BY467" s="49"/>
      <c r="BZ467" s="49"/>
      <c r="CA467" s="49"/>
      <c r="CB467" s="49"/>
      <c r="CC467" s="49"/>
      <c r="CD467" s="49"/>
      <c r="CE467" s="49"/>
      <c r="CF467" s="49"/>
      <c r="CG467" s="49"/>
      <c r="CH467" s="49"/>
      <c r="CI467" s="49"/>
      <c r="CJ467" s="49"/>
      <c r="CK467" s="49"/>
      <c r="CL467" s="49"/>
      <c r="CM467" s="49"/>
      <c r="CN467" s="49"/>
      <c r="CO467" s="49"/>
      <c r="CP467" s="49"/>
      <c r="CQ467" s="49"/>
      <c r="CR467" s="49"/>
      <c r="CS467" s="49"/>
      <c r="CT467" s="49"/>
      <c r="CU467" s="49"/>
      <c r="CV467" s="49"/>
      <c r="CW467" s="49"/>
      <c r="CX467" s="49"/>
      <c r="CY467" s="49"/>
      <c r="CZ467" s="49"/>
      <c r="DA467" s="49"/>
      <c r="DB467" s="49"/>
      <c r="DC467" s="49"/>
      <c r="DD467" s="49"/>
      <c r="DE467" s="49"/>
      <c r="DF467" s="49"/>
      <c r="DG467" s="49"/>
      <c r="DH467" s="49"/>
      <c r="DI467" s="49"/>
      <c r="DJ467" s="49"/>
      <c r="DK467" s="49"/>
      <c r="DL467" s="49"/>
      <c r="DM467" s="49"/>
      <c r="DN467" s="49"/>
      <c r="DO467" s="49"/>
      <c r="DP467" s="49"/>
      <c r="DQ467"/>
      <c r="DR467"/>
      <c r="DS467"/>
      <c r="DT467"/>
      <c r="DU467"/>
      <c r="DV467"/>
      <c r="DW467"/>
      <c r="DX467"/>
      <c r="DY467"/>
      <c r="DZ467"/>
      <c r="EA467"/>
      <c r="EB467"/>
      <c r="EC467"/>
      <c r="ED467"/>
      <c r="EE467"/>
      <c r="EF467"/>
      <c r="EG467"/>
      <c r="EH467"/>
      <c r="EI467"/>
      <c r="EJ467"/>
      <c r="EK467"/>
      <c r="EL467"/>
      <c r="EM467"/>
      <c r="EN467"/>
      <c r="EO467"/>
      <c r="EP467"/>
      <c r="EQ467"/>
      <c r="ER467"/>
      <c r="ES467"/>
      <c r="ET467"/>
      <c r="EU467"/>
      <c r="EV467"/>
      <c r="EW467"/>
      <c r="EX467"/>
      <c r="EY467"/>
      <c r="EZ467"/>
      <c r="FA467"/>
      <c r="FB467"/>
      <c r="FC467"/>
      <c r="FD467"/>
      <c r="FE467"/>
      <c r="FF467"/>
      <c r="FG467"/>
      <c r="FH467"/>
      <c r="FI467"/>
      <c r="FJ467"/>
      <c r="FK467"/>
      <c r="FL467"/>
      <c r="FM467"/>
      <c r="FN467"/>
      <c r="FO467"/>
      <c r="FP467"/>
      <c r="FQ467"/>
      <c r="FR467"/>
      <c r="FS467"/>
      <c r="FT467"/>
      <c r="FU467"/>
      <c r="FV467"/>
      <c r="FW467"/>
      <c r="FX467"/>
      <c r="FY467"/>
      <c r="FZ467"/>
      <c r="GA467"/>
      <c r="GB467"/>
      <c r="GC467"/>
      <c r="GD467"/>
      <c r="GE467"/>
      <c r="GF467"/>
      <c r="GG467"/>
      <c r="GH467"/>
      <c r="GI467"/>
      <c r="GJ467"/>
      <c r="GK467"/>
      <c r="GL467"/>
      <c r="GM467"/>
      <c r="GN467"/>
      <c r="GO467"/>
      <c r="GP467"/>
      <c r="GQ467"/>
      <c r="GR467"/>
      <c r="GS467"/>
      <c r="GT467"/>
      <c r="GU467"/>
      <c r="GV467"/>
      <c r="GW467"/>
      <c r="GX467"/>
      <c r="GY467"/>
      <c r="GZ467"/>
      <c r="HA467"/>
      <c r="HB467"/>
      <c r="HC467"/>
      <c r="HD467"/>
      <c r="HE467"/>
      <c r="HF467"/>
      <c r="HG467"/>
      <c r="HH467"/>
      <c r="HI467"/>
      <c r="HJ467"/>
      <c r="HK467"/>
      <c r="HL467"/>
      <c r="HM467"/>
      <c r="HN467"/>
      <c r="HO467"/>
      <c r="HP467"/>
      <c r="HQ467"/>
      <c r="HR467"/>
      <c r="HS467"/>
      <c r="HT467"/>
      <c r="HU467"/>
      <c r="HV467"/>
      <c r="HW467"/>
      <c r="HX467"/>
      <c r="HY467"/>
      <c r="HZ467"/>
      <c r="IA467"/>
      <c r="IB467"/>
      <c r="IC467"/>
      <c r="ID467"/>
      <c r="IE467"/>
      <c r="IF467"/>
      <c r="IG467"/>
      <c r="IH467"/>
      <c r="II467"/>
      <c r="IJ467"/>
      <c r="IK467"/>
      <c r="IL467"/>
      <c r="IM467"/>
      <c r="IN467"/>
      <c r="IO467"/>
      <c r="IP467"/>
      <c r="IQ467"/>
      <c r="IR467"/>
      <c r="IS467"/>
      <c r="IT467"/>
      <c r="IU467"/>
      <c r="IV467"/>
      <c r="IW467"/>
      <c r="IX467"/>
      <c r="IY467"/>
      <c r="IZ467"/>
      <c r="JA467"/>
      <c r="JB467"/>
      <c r="JC467"/>
      <c r="JD467"/>
      <c r="JE467"/>
      <c r="JF467"/>
      <c r="JG467"/>
      <c r="JH467"/>
      <c r="JI467"/>
      <c r="JJ467"/>
      <c r="JK467"/>
      <c r="JL467"/>
      <c r="JM467"/>
      <c r="JN467"/>
      <c r="JO467"/>
      <c r="JP467"/>
      <c r="JQ467"/>
      <c r="JR467"/>
      <c r="JS467"/>
      <c r="JT467"/>
      <c r="JU467"/>
      <c r="JV467"/>
      <c r="JW467"/>
      <c r="JX467"/>
      <c r="JY467"/>
      <c r="JZ467"/>
      <c r="KA467"/>
      <c r="KB467"/>
      <c r="KC467"/>
      <c r="KD467"/>
      <c r="KE467"/>
      <c r="KF467"/>
      <c r="KG467"/>
      <c r="KH467"/>
      <c r="KI467"/>
      <c r="KJ467"/>
      <c r="KK467"/>
      <c r="KL467"/>
      <c r="KM467"/>
      <c r="KN467"/>
      <c r="KO467"/>
      <c r="KP467"/>
      <c r="KQ467"/>
      <c r="KR467"/>
      <c r="KS467"/>
      <c r="KT467"/>
      <c r="KU467"/>
      <c r="KV467"/>
      <c r="KW467"/>
      <c r="KX467"/>
      <c r="KY467"/>
      <c r="KZ467"/>
      <c r="LA467"/>
      <c r="LB467"/>
      <c r="LC467"/>
      <c r="LD467"/>
      <c r="LE467"/>
      <c r="LF467"/>
      <c r="LG467"/>
      <c r="LH467"/>
      <c r="LI467"/>
      <c r="LJ467"/>
      <c r="LK467"/>
      <c r="LL467"/>
      <c r="LM467"/>
      <c r="LN467"/>
      <c r="LO467"/>
      <c r="LP467"/>
      <c r="LQ467"/>
      <c r="LR467"/>
      <c r="LS467"/>
      <c r="LT467"/>
      <c r="LU467"/>
      <c r="LV467"/>
      <c r="LW467"/>
      <c r="LX467"/>
      <c r="LY467"/>
      <c r="LZ467"/>
      <c r="MA467"/>
      <c r="MB467"/>
      <c r="MC467"/>
      <c r="MD467"/>
      <c r="ME467"/>
      <c r="MF467"/>
      <c r="MG467"/>
      <c r="MH467"/>
      <c r="MI467"/>
      <c r="MJ467"/>
      <c r="MK467"/>
      <c r="ML467"/>
      <c r="MM467"/>
      <c r="MN467"/>
      <c r="MO467"/>
      <c r="MP467"/>
      <c r="MQ467"/>
      <c r="MR467"/>
      <c r="MS467"/>
      <c r="MT467"/>
      <c r="MU467"/>
      <c r="MV467"/>
      <c r="MW467"/>
      <c r="MX467"/>
      <c r="MY467"/>
      <c r="MZ467"/>
      <c r="NA467"/>
      <c r="NB467"/>
      <c r="NC467"/>
      <c r="ND467"/>
      <c r="NE467"/>
      <c r="NF467"/>
      <c r="NG467"/>
      <c r="NH467"/>
      <c r="NI467"/>
      <c r="NJ467"/>
      <c r="NK467"/>
      <c r="NL467"/>
      <c r="NM467"/>
      <c r="NN467"/>
      <c r="NO467"/>
      <c r="NP467"/>
      <c r="NQ467"/>
      <c r="NR467"/>
      <c r="NS467"/>
      <c r="NT467"/>
      <c r="NU467"/>
      <c r="NV467"/>
      <c r="NW467"/>
      <c r="NX467"/>
      <c r="NY467"/>
      <c r="NZ467"/>
      <c r="OA467"/>
      <c r="OB467"/>
      <c r="OC467"/>
      <c r="OD467"/>
      <c r="OE467"/>
      <c r="OF467"/>
      <c r="OG467"/>
      <c r="OH467"/>
      <c r="OI467"/>
      <c r="OJ467"/>
      <c r="OK467"/>
      <c r="OL467"/>
      <c r="OM467"/>
      <c r="ON467"/>
      <c r="OO467"/>
      <c r="OP467"/>
      <c r="OQ467"/>
      <c r="OR467"/>
      <c r="OS467"/>
      <c r="OT467"/>
      <c r="OU467"/>
      <c r="OV467"/>
      <c r="OW467"/>
      <c r="OX467"/>
      <c r="OY467"/>
      <c r="OZ467"/>
      <c r="PA467"/>
      <c r="PB467"/>
      <c r="PC467"/>
      <c r="PD467"/>
      <c r="PE467"/>
      <c r="PF467"/>
      <c r="PG467"/>
      <c r="PH467"/>
      <c r="PI467"/>
      <c r="PJ467"/>
      <c r="PK467"/>
      <c r="PL467"/>
      <c r="PM467"/>
      <c r="PN467"/>
      <c r="PO467"/>
      <c r="PP467"/>
      <c r="PQ467"/>
      <c r="PR467"/>
      <c r="PS467"/>
      <c r="PT467"/>
      <c r="PU467"/>
      <c r="PV467"/>
      <c r="PW467"/>
      <c r="PX467"/>
      <c r="PY467"/>
      <c r="PZ467"/>
      <c r="QA467"/>
      <c r="QB467"/>
      <c r="QC467"/>
      <c r="QD467"/>
      <c r="QE467"/>
      <c r="QF467"/>
      <c r="QG467"/>
      <c r="QH467"/>
      <c r="QI467"/>
      <c r="QJ467"/>
      <c r="QK467"/>
      <c r="QL467"/>
      <c r="QM467"/>
      <c r="QN467"/>
      <c r="QO467"/>
      <c r="QP467"/>
      <c r="QQ467"/>
      <c r="QR467"/>
      <c r="QS467"/>
      <c r="QT467"/>
      <c r="QU467"/>
      <c r="QV467"/>
      <c r="QW467"/>
      <c r="QX467"/>
      <c r="QY467"/>
      <c r="QZ467"/>
      <c r="RA467"/>
      <c r="RB467"/>
      <c r="RC467"/>
      <c r="RD467"/>
      <c r="RE467"/>
      <c r="RF467"/>
      <c r="RG467"/>
      <c r="RH467"/>
      <c r="RI467"/>
      <c r="RJ467"/>
      <c r="RK467"/>
      <c r="RL467"/>
      <c r="RM467"/>
      <c r="RN467"/>
      <c r="RO467"/>
      <c r="RP467"/>
      <c r="RQ467"/>
      <c r="RR467"/>
      <c r="RS467"/>
      <c r="RT467"/>
      <c r="RU467"/>
      <c r="RV467"/>
      <c r="RW467"/>
      <c r="RX467"/>
      <c r="RY467"/>
      <c r="RZ467"/>
      <c r="SA467"/>
      <c r="SB467"/>
      <c r="SC467"/>
      <c r="SD467"/>
      <c r="SE467"/>
      <c r="SF467"/>
      <c r="SG467"/>
      <c r="SH467"/>
      <c r="SI467"/>
      <c r="SJ467"/>
      <c r="SK467"/>
      <c r="SL467"/>
      <c r="SM467"/>
      <c r="SN467"/>
      <c r="SO467"/>
      <c r="SP467"/>
      <c r="SQ467"/>
      <c r="SR467"/>
      <c r="SS467"/>
      <c r="ST467"/>
      <c r="SU467"/>
      <c r="SV467"/>
      <c r="SW467"/>
      <c r="SX467"/>
      <c r="SY467"/>
      <c r="SZ467"/>
      <c r="TA467"/>
      <c r="TB467"/>
      <c r="TC467"/>
      <c r="TD467"/>
      <c r="TE467"/>
      <c r="TF467"/>
      <c r="TG467"/>
      <c r="TH467"/>
      <c r="TI467"/>
      <c r="TJ467"/>
      <c r="TK467"/>
      <c r="TL467"/>
      <c r="TM467"/>
      <c r="TN467"/>
      <c r="TO467"/>
      <c r="TP467"/>
      <c r="TQ467"/>
      <c r="TR467"/>
      <c r="TS467"/>
      <c r="TT467"/>
      <c r="TU467"/>
      <c r="TV467"/>
      <c r="TW467"/>
      <c r="TX467"/>
      <c r="TY467"/>
      <c r="TZ467"/>
      <c r="UA467"/>
      <c r="UB467"/>
      <c r="UC467"/>
      <c r="UD467"/>
      <c r="UE467"/>
      <c r="UF467"/>
      <c r="UG467"/>
      <c r="UH467"/>
      <c r="UI467"/>
      <c r="UJ467"/>
      <c r="UK467"/>
      <c r="UL467"/>
      <c r="UM467"/>
      <c r="UN467"/>
      <c r="UO467"/>
      <c r="UP467"/>
      <c r="UQ467"/>
      <c r="UR467"/>
      <c r="US467"/>
      <c r="UT467"/>
      <c r="UU467"/>
      <c r="UV467"/>
      <c r="UW467"/>
      <c r="UX467"/>
      <c r="UY467"/>
      <c r="UZ467"/>
      <c r="VA467"/>
      <c r="VB467"/>
      <c r="VC467"/>
      <c r="VD467"/>
      <c r="VE467"/>
      <c r="VF467"/>
      <c r="VG467"/>
      <c r="VH467"/>
      <c r="VI467"/>
      <c r="VJ467"/>
      <c r="VK467"/>
      <c r="VL467"/>
      <c r="VM467"/>
      <c r="VN467"/>
      <c r="VO467"/>
      <c r="VP467"/>
      <c r="VQ467"/>
      <c r="VR467"/>
      <c r="VS467"/>
      <c r="VT467"/>
      <c r="VU467"/>
      <c r="VV467"/>
      <c r="VW467"/>
      <c r="VX467"/>
      <c r="VY467"/>
      <c r="VZ467"/>
      <c r="WA467"/>
      <c r="WB467"/>
      <c r="WC467"/>
      <c r="WD467"/>
      <c r="WE467"/>
      <c r="WF467"/>
      <c r="WG467"/>
      <c r="WH467"/>
      <c r="WI467"/>
      <c r="WJ467"/>
      <c r="WK467"/>
      <c r="WL467"/>
      <c r="WM467"/>
      <c r="WN467"/>
      <c r="WO467"/>
      <c r="WP467"/>
      <c r="WQ467"/>
      <c r="WR467"/>
      <c r="WS467"/>
      <c r="WT467"/>
      <c r="WU467"/>
      <c r="WV467"/>
      <c r="WW467"/>
      <c r="WX467"/>
      <c r="WY467"/>
      <c r="WZ467"/>
      <c r="XA467"/>
      <c r="XB467"/>
      <c r="XC467"/>
      <c r="XD467"/>
      <c r="XE467"/>
      <c r="XF467"/>
      <c r="XG467"/>
      <c r="XH467"/>
      <c r="XI467"/>
      <c r="XJ467"/>
      <c r="XK467"/>
      <c r="XL467"/>
      <c r="XM467"/>
      <c r="XN467"/>
      <c r="XO467"/>
      <c r="XP467"/>
      <c r="XQ467"/>
      <c r="XR467"/>
      <c r="XS467"/>
      <c r="XT467"/>
      <c r="XU467"/>
      <c r="XV467"/>
      <c r="XW467"/>
      <c r="XX467"/>
      <c r="XY467"/>
      <c r="XZ467"/>
      <c r="YA467"/>
      <c r="YB467"/>
      <c r="YC467"/>
      <c r="YD467"/>
      <c r="YE467"/>
      <c r="YF467"/>
      <c r="YG467"/>
      <c r="YH467"/>
      <c r="YI467"/>
      <c r="YJ467"/>
      <c r="YK467"/>
      <c r="YL467"/>
      <c r="YM467"/>
      <c r="YN467"/>
      <c r="YO467"/>
      <c r="YP467"/>
      <c r="YQ467"/>
      <c r="YR467"/>
      <c r="YS467"/>
      <c r="YT467"/>
      <c r="YU467"/>
      <c r="YV467"/>
      <c r="YW467"/>
      <c r="YX467"/>
      <c r="YY467"/>
      <c r="YZ467"/>
      <c r="ZA467"/>
      <c r="ZB467"/>
      <c r="ZC467"/>
      <c r="ZD467"/>
      <c r="ZE467"/>
      <c r="ZF467"/>
      <c r="ZG467"/>
      <c r="ZH467"/>
      <c r="ZI467"/>
      <c r="ZJ467"/>
      <c r="ZK467"/>
      <c r="ZL467"/>
      <c r="ZM467"/>
      <c r="ZN467"/>
      <c r="ZO467"/>
      <c r="ZP467"/>
      <c r="ZQ467"/>
      <c r="ZR467"/>
      <c r="ZS467"/>
      <c r="ZT467"/>
      <c r="ZU467"/>
      <c r="ZV467"/>
      <c r="ZW467"/>
      <c r="ZX467"/>
      <c r="ZY467"/>
      <c r="ZZ467" s="52"/>
      <c r="AAA467" s="192"/>
      <c r="AAD467" s="90"/>
      <c r="AAE467" s="519">
        <f t="shared" ref="AAE467:AAE490" si="399">IF(S.Notice.Involved="Y",1,0)</f>
        <v>1</v>
      </c>
      <c r="AAF467" s="90"/>
      <c r="AAG467" s="73">
        <f>IF(AAE467=0,,S.Notice.BANNER.Begin)</f>
        <v>41549</v>
      </c>
      <c r="AAH467" s="73">
        <f>IF(AAE467=0,,WORKDAY(S.Notice.PreviewBegin-1,-1,S.DDL_DEQClosed))</f>
        <v>41593</v>
      </c>
      <c r="AAI467" s="72"/>
      <c r="AAJ467" s="72"/>
      <c r="AAK467" s="56"/>
      <c r="AAL467" s="90"/>
    </row>
    <row r="468" spans="1:715" s="23" customFormat="1" ht="15" customHeight="1" outlineLevel="1">
      <c r="A468" s="171"/>
      <c r="B468" s="640" t="s">
        <v>359</v>
      </c>
      <c r="C468" s="376" t="s">
        <v>0</v>
      </c>
      <c r="D468"/>
      <c r="E468"/>
      <c r="F468"/>
      <c r="G468"/>
      <c r="H468"/>
      <c r="I468" s="244"/>
      <c r="J468" s="194"/>
      <c r="K468" s="49"/>
      <c r="L468" s="49"/>
      <c r="M468" s="49"/>
      <c r="N468" s="49"/>
      <c r="O468" s="49"/>
      <c r="P468" s="49"/>
      <c r="Q468" s="49"/>
      <c r="R468" s="49"/>
      <c r="S468" s="49"/>
      <c r="T468" s="49"/>
      <c r="U468" s="49"/>
      <c r="V468" s="49"/>
      <c r="W468" s="49"/>
      <c r="X468" s="49"/>
      <c r="Y468" s="49"/>
      <c r="Z468" s="49"/>
      <c r="AA468" s="49"/>
      <c r="AB468" s="49"/>
      <c r="AC468" s="49"/>
      <c r="AD468" s="49"/>
      <c r="AE468" s="49"/>
      <c r="AF468" s="49"/>
      <c r="AG468" s="49"/>
      <c r="AH468" s="49"/>
      <c r="AI468" s="49"/>
      <c r="AJ468" s="49"/>
      <c r="AK468" s="49"/>
      <c r="AL468" s="49"/>
      <c r="AM468" s="49"/>
      <c r="AN468" s="49"/>
      <c r="AO468" s="49"/>
      <c r="AP468" s="49"/>
      <c r="AQ468" s="49"/>
      <c r="AR468" s="49"/>
      <c r="AS468" s="49"/>
      <c r="AT468" s="49"/>
      <c r="AU468" s="49"/>
      <c r="AV468" s="49"/>
      <c r="AW468" s="49"/>
      <c r="AX468" s="49"/>
      <c r="AY468" s="49"/>
      <c r="AZ468" s="49"/>
      <c r="BA468" s="49"/>
      <c r="BB468" s="49"/>
      <c r="BC468" s="49"/>
      <c r="BD468" s="49"/>
      <c r="BE468" s="49"/>
      <c r="BF468" s="49"/>
      <c r="BG468" s="49"/>
      <c r="BH468" s="49"/>
      <c r="BI468" s="49"/>
      <c r="BJ468" s="49"/>
      <c r="BK468" s="49"/>
      <c r="BL468" s="49"/>
      <c r="BM468" s="49"/>
      <c r="BN468" s="49"/>
      <c r="BO468" s="49"/>
      <c r="BP468" s="49"/>
      <c r="BQ468" s="49"/>
      <c r="BR468" s="49"/>
      <c r="BS468" s="49"/>
      <c r="BT468" s="49"/>
      <c r="BU468" s="49"/>
      <c r="BV468" s="49"/>
      <c r="BW468" s="49"/>
      <c r="BX468" s="49"/>
      <c r="BY468" s="49"/>
      <c r="BZ468" s="49"/>
      <c r="CA468" s="49"/>
      <c r="CB468" s="49"/>
      <c r="CC468" s="49"/>
      <c r="CD468" s="49"/>
      <c r="CE468" s="49"/>
      <c r="CF468" s="49"/>
      <c r="CG468" s="49"/>
      <c r="CH468" s="49"/>
      <c r="CI468" s="49"/>
      <c r="CJ468" s="49"/>
      <c r="CK468" s="49"/>
      <c r="CL468" s="49"/>
      <c r="CM468" s="49"/>
      <c r="CN468" s="49"/>
      <c r="CO468" s="49"/>
      <c r="CP468" s="49"/>
      <c r="CQ468" s="49"/>
      <c r="CR468" s="49"/>
      <c r="CS468" s="49"/>
      <c r="CT468" s="49"/>
      <c r="CU468" s="49"/>
      <c r="CV468" s="49"/>
      <c r="CW468" s="49"/>
      <c r="CX468" s="49"/>
      <c r="CY468" s="49"/>
      <c r="CZ468" s="49"/>
      <c r="DA468" s="49"/>
      <c r="DB468" s="49"/>
      <c r="DC468" s="49"/>
      <c r="DD468" s="49"/>
      <c r="DE468" s="49"/>
      <c r="DF468" s="49"/>
      <c r="DG468" s="49"/>
      <c r="DH468" s="49"/>
      <c r="DI468" s="49"/>
      <c r="DJ468" s="49"/>
      <c r="DK468" s="49"/>
      <c r="DL468" s="49"/>
      <c r="DM468" s="49"/>
      <c r="DN468" s="49"/>
      <c r="DO468" s="49"/>
      <c r="DP468" s="49"/>
      <c r="DQ468"/>
      <c r="DR468"/>
      <c r="DS468"/>
      <c r="DT468"/>
      <c r="DU468"/>
      <c r="DV468"/>
      <c r="DW468"/>
      <c r="DX468"/>
      <c r="DY468"/>
      <c r="DZ468"/>
      <c r="EA468"/>
      <c r="EB468"/>
      <c r="EC468"/>
      <c r="ED468"/>
      <c r="EE468"/>
      <c r="EF468"/>
      <c r="EG468"/>
      <c r="EH468"/>
      <c r="EI468"/>
      <c r="EJ468"/>
      <c r="EK468"/>
      <c r="EL468"/>
      <c r="EM468"/>
      <c r="EN468"/>
      <c r="EO468"/>
      <c r="EP468"/>
      <c r="EQ468"/>
      <c r="ER468"/>
      <c r="ES468"/>
      <c r="ET468"/>
      <c r="EU468"/>
      <c r="EV468"/>
      <c r="EW468"/>
      <c r="EX468"/>
      <c r="EY468"/>
      <c r="EZ468"/>
      <c r="FA468"/>
      <c r="FB468"/>
      <c r="FC468"/>
      <c r="FD468"/>
      <c r="FE468"/>
      <c r="FF468"/>
      <c r="FG468"/>
      <c r="FH468"/>
      <c r="FI468"/>
      <c r="FJ468"/>
      <c r="FK468"/>
      <c r="FL468"/>
      <c r="FM468"/>
      <c r="FN468"/>
      <c r="FO468"/>
      <c r="FP468"/>
      <c r="FQ468"/>
      <c r="FR468"/>
      <c r="FS468"/>
      <c r="FT468"/>
      <c r="FU468"/>
      <c r="FV468"/>
      <c r="FW468"/>
      <c r="FX468"/>
      <c r="FY468"/>
      <c r="FZ468"/>
      <c r="GA468"/>
      <c r="GB468"/>
      <c r="GC468"/>
      <c r="GD468"/>
      <c r="GE468"/>
      <c r="GF468"/>
      <c r="GG468"/>
      <c r="GH468"/>
      <c r="GI468"/>
      <c r="GJ468"/>
      <c r="GK468"/>
      <c r="GL468"/>
      <c r="GM468"/>
      <c r="GN468"/>
      <c r="GO468"/>
      <c r="GP468"/>
      <c r="GQ468"/>
      <c r="GR468"/>
      <c r="GS468"/>
      <c r="GT468"/>
      <c r="GU468"/>
      <c r="GV468"/>
      <c r="GW468"/>
      <c r="GX468"/>
      <c r="GY468"/>
      <c r="GZ468"/>
      <c r="HA468"/>
      <c r="HB468"/>
      <c r="HC468"/>
      <c r="HD468"/>
      <c r="HE468"/>
      <c r="HF468"/>
      <c r="HG468"/>
      <c r="HH468"/>
      <c r="HI468"/>
      <c r="HJ468"/>
      <c r="HK468"/>
      <c r="HL468"/>
      <c r="HM468"/>
      <c r="HN468"/>
      <c r="HO468"/>
      <c r="HP468"/>
      <c r="HQ468"/>
      <c r="HR468"/>
      <c r="HS468"/>
      <c r="HT468"/>
      <c r="HU468"/>
      <c r="HV468"/>
      <c r="HW468"/>
      <c r="HX468"/>
      <c r="HY468"/>
      <c r="HZ468"/>
      <c r="IA468"/>
      <c r="IB468"/>
      <c r="IC468"/>
      <c r="ID468"/>
      <c r="IE468"/>
      <c r="IF468"/>
      <c r="IG468"/>
      <c r="IH468"/>
      <c r="II468"/>
      <c r="IJ468"/>
      <c r="IK468"/>
      <c r="IL468"/>
      <c r="IM468"/>
      <c r="IN468"/>
      <c r="IO468"/>
      <c r="IP468"/>
      <c r="IQ468"/>
      <c r="IR468"/>
      <c r="IS468"/>
      <c r="IT468"/>
      <c r="IU468"/>
      <c r="IV468"/>
      <c r="IW468"/>
      <c r="IX468"/>
      <c r="IY468"/>
      <c r="IZ468"/>
      <c r="JA468"/>
      <c r="JB468"/>
      <c r="JC468"/>
      <c r="JD468"/>
      <c r="JE468"/>
      <c r="JF468"/>
      <c r="JG468"/>
      <c r="JH468"/>
      <c r="JI468"/>
      <c r="JJ468"/>
      <c r="JK468"/>
      <c r="JL468"/>
      <c r="JM468"/>
      <c r="JN468"/>
      <c r="JO468"/>
      <c r="JP468"/>
      <c r="JQ468"/>
      <c r="JR468"/>
      <c r="JS468"/>
      <c r="JT468"/>
      <c r="JU468"/>
      <c r="JV468"/>
      <c r="JW468"/>
      <c r="JX468"/>
      <c r="JY468"/>
      <c r="JZ468"/>
      <c r="KA468"/>
      <c r="KB468"/>
      <c r="KC468"/>
      <c r="KD468"/>
      <c r="KE468"/>
      <c r="KF468"/>
      <c r="KG468"/>
      <c r="KH468"/>
      <c r="KI468"/>
      <c r="KJ468"/>
      <c r="KK468"/>
      <c r="KL468"/>
      <c r="KM468"/>
      <c r="KN468"/>
      <c r="KO468"/>
      <c r="KP468"/>
      <c r="KQ468"/>
      <c r="KR468"/>
      <c r="KS468"/>
      <c r="KT468"/>
      <c r="KU468"/>
      <c r="KV468"/>
      <c r="KW468"/>
      <c r="KX468"/>
      <c r="KY468"/>
      <c r="KZ468"/>
      <c r="LA468"/>
      <c r="LB468"/>
      <c r="LC468"/>
      <c r="LD468"/>
      <c r="LE468"/>
      <c r="LF468"/>
      <c r="LG468"/>
      <c r="LH468"/>
      <c r="LI468"/>
      <c r="LJ468"/>
      <c r="LK468"/>
      <c r="LL468"/>
      <c r="LM468"/>
      <c r="LN468"/>
      <c r="LO468"/>
      <c r="LP468"/>
      <c r="LQ468"/>
      <c r="LR468"/>
      <c r="LS468"/>
      <c r="LT468"/>
      <c r="LU468"/>
      <c r="LV468"/>
      <c r="LW468"/>
      <c r="LX468"/>
      <c r="LY468"/>
      <c r="LZ468"/>
      <c r="MA468"/>
      <c r="MB468"/>
      <c r="MC468"/>
      <c r="MD468"/>
      <c r="ME468"/>
      <c r="MF468"/>
      <c r="MG468"/>
      <c r="MH468"/>
      <c r="MI468"/>
      <c r="MJ468"/>
      <c r="MK468"/>
      <c r="ML468"/>
      <c r="MM468"/>
      <c r="MN468"/>
      <c r="MO468"/>
      <c r="MP468"/>
      <c r="MQ468"/>
      <c r="MR468"/>
      <c r="MS468"/>
      <c r="MT468"/>
      <c r="MU468"/>
      <c r="MV468"/>
      <c r="MW468"/>
      <c r="MX468"/>
      <c r="MY468"/>
      <c r="MZ468"/>
      <c r="NA468"/>
      <c r="NB468"/>
      <c r="NC468"/>
      <c r="ND468"/>
      <c r="NE468"/>
      <c r="NF468"/>
      <c r="NG468"/>
      <c r="NH468"/>
      <c r="NI468"/>
      <c r="NJ468"/>
      <c r="NK468"/>
      <c r="NL468"/>
      <c r="NM468"/>
      <c r="NN468"/>
      <c r="NO468"/>
      <c r="NP468"/>
      <c r="NQ468"/>
      <c r="NR468"/>
      <c r="NS468"/>
      <c r="NT468"/>
      <c r="NU468"/>
      <c r="NV468"/>
      <c r="NW468"/>
      <c r="NX468"/>
      <c r="NY468"/>
      <c r="NZ468"/>
      <c r="OA468"/>
      <c r="OB468"/>
      <c r="OC468"/>
      <c r="OD468"/>
      <c r="OE468"/>
      <c r="OF468"/>
      <c r="OG468"/>
      <c r="OH468"/>
      <c r="OI468"/>
      <c r="OJ468"/>
      <c r="OK468"/>
      <c r="OL468"/>
      <c r="OM468"/>
      <c r="ON468"/>
      <c r="OO468"/>
      <c r="OP468"/>
      <c r="OQ468"/>
      <c r="OR468"/>
      <c r="OS468"/>
      <c r="OT468"/>
      <c r="OU468"/>
      <c r="OV468"/>
      <c r="OW468"/>
      <c r="OX468"/>
      <c r="OY468"/>
      <c r="OZ468"/>
      <c r="PA468"/>
      <c r="PB468"/>
      <c r="PC468"/>
      <c r="PD468"/>
      <c r="PE468"/>
      <c r="PF468"/>
      <c r="PG468"/>
      <c r="PH468"/>
      <c r="PI468"/>
      <c r="PJ468"/>
      <c r="PK468"/>
      <c r="PL468"/>
      <c r="PM468"/>
      <c r="PN468"/>
      <c r="PO468"/>
      <c r="PP468"/>
      <c r="PQ468"/>
      <c r="PR468"/>
      <c r="PS468"/>
      <c r="PT468"/>
      <c r="PU468"/>
      <c r="PV468"/>
      <c r="PW468"/>
      <c r="PX468"/>
      <c r="PY468"/>
      <c r="PZ468"/>
      <c r="QA468"/>
      <c r="QB468"/>
      <c r="QC468"/>
      <c r="QD468"/>
      <c r="QE468"/>
      <c r="QF468"/>
      <c r="QG468"/>
      <c r="QH468"/>
      <c r="QI468"/>
      <c r="QJ468"/>
      <c r="QK468"/>
      <c r="QL468"/>
      <c r="QM468"/>
      <c r="QN468"/>
      <c r="QO468"/>
      <c r="QP468"/>
      <c r="QQ468"/>
      <c r="QR468"/>
      <c r="QS468"/>
      <c r="QT468"/>
      <c r="QU468"/>
      <c r="QV468"/>
      <c r="QW468"/>
      <c r="QX468"/>
      <c r="QY468"/>
      <c r="QZ468"/>
      <c r="RA468"/>
      <c r="RB468"/>
      <c r="RC468"/>
      <c r="RD468"/>
      <c r="RE468"/>
      <c r="RF468"/>
      <c r="RG468"/>
      <c r="RH468"/>
      <c r="RI468"/>
      <c r="RJ468"/>
      <c r="RK468"/>
      <c r="RL468"/>
      <c r="RM468"/>
      <c r="RN468"/>
      <c r="RO468"/>
      <c r="RP468"/>
      <c r="RQ468"/>
      <c r="RR468"/>
      <c r="RS468"/>
      <c r="RT468"/>
      <c r="RU468"/>
      <c r="RV468"/>
      <c r="RW468"/>
      <c r="RX468"/>
      <c r="RY468"/>
      <c r="RZ468"/>
      <c r="SA468"/>
      <c r="SB468"/>
      <c r="SC468"/>
      <c r="SD468"/>
      <c r="SE468"/>
      <c r="SF468"/>
      <c r="SG468"/>
      <c r="SH468"/>
      <c r="SI468"/>
      <c r="SJ468"/>
      <c r="SK468"/>
      <c r="SL468"/>
      <c r="SM468"/>
      <c r="SN468"/>
      <c r="SO468"/>
      <c r="SP468"/>
      <c r="SQ468"/>
      <c r="SR468"/>
      <c r="SS468"/>
      <c r="ST468"/>
      <c r="SU468"/>
      <c r="SV468"/>
      <c r="SW468"/>
      <c r="SX468"/>
      <c r="SY468"/>
      <c r="SZ468"/>
      <c r="TA468"/>
      <c r="TB468"/>
      <c r="TC468"/>
      <c r="TD468"/>
      <c r="TE468"/>
      <c r="TF468"/>
      <c r="TG468"/>
      <c r="TH468"/>
      <c r="TI468"/>
      <c r="TJ468"/>
      <c r="TK468"/>
      <c r="TL468"/>
      <c r="TM468"/>
      <c r="TN468"/>
      <c r="TO468"/>
      <c r="TP468"/>
      <c r="TQ468"/>
      <c r="TR468"/>
      <c r="TS468"/>
      <c r="TT468"/>
      <c r="TU468"/>
      <c r="TV468"/>
      <c r="TW468"/>
      <c r="TX468"/>
      <c r="TY468"/>
      <c r="TZ468"/>
      <c r="UA468"/>
      <c r="UB468"/>
      <c r="UC468"/>
      <c r="UD468"/>
      <c r="UE468"/>
      <c r="UF468"/>
      <c r="UG468"/>
      <c r="UH468"/>
      <c r="UI468"/>
      <c r="UJ468"/>
      <c r="UK468"/>
      <c r="UL468"/>
      <c r="UM468"/>
      <c r="UN468"/>
      <c r="UO468"/>
      <c r="UP468"/>
      <c r="UQ468"/>
      <c r="UR468"/>
      <c r="US468"/>
      <c r="UT468"/>
      <c r="UU468"/>
      <c r="UV468"/>
      <c r="UW468"/>
      <c r="UX468"/>
      <c r="UY468"/>
      <c r="UZ468"/>
      <c r="VA468"/>
      <c r="VB468"/>
      <c r="VC468"/>
      <c r="VD468"/>
      <c r="VE468"/>
      <c r="VF468"/>
      <c r="VG468"/>
      <c r="VH468"/>
      <c r="VI468"/>
      <c r="VJ468"/>
      <c r="VK468"/>
      <c r="VL468"/>
      <c r="VM468"/>
      <c r="VN468"/>
      <c r="VO468"/>
      <c r="VP468"/>
      <c r="VQ468"/>
      <c r="VR468"/>
      <c r="VS468"/>
      <c r="VT468"/>
      <c r="VU468"/>
      <c r="VV468"/>
      <c r="VW468"/>
      <c r="VX468"/>
      <c r="VY468"/>
      <c r="VZ468"/>
      <c r="WA468"/>
      <c r="WB468"/>
      <c r="WC468"/>
      <c r="WD468"/>
      <c r="WE468"/>
      <c r="WF468"/>
      <c r="WG468"/>
      <c r="WH468"/>
      <c r="WI468"/>
      <c r="WJ468"/>
      <c r="WK468"/>
      <c r="WL468"/>
      <c r="WM468"/>
      <c r="WN468"/>
      <c r="WO468"/>
      <c r="WP468"/>
      <c r="WQ468"/>
      <c r="WR468"/>
      <c r="WS468"/>
      <c r="WT468"/>
      <c r="WU468"/>
      <c r="WV468"/>
      <c r="WW468"/>
      <c r="WX468"/>
      <c r="WY468"/>
      <c r="WZ468"/>
      <c r="XA468"/>
      <c r="XB468"/>
      <c r="XC468"/>
      <c r="XD468"/>
      <c r="XE468"/>
      <c r="XF468"/>
      <c r="XG468"/>
      <c r="XH468"/>
      <c r="XI468"/>
      <c r="XJ468"/>
      <c r="XK468"/>
      <c r="XL468"/>
      <c r="XM468"/>
      <c r="XN468"/>
      <c r="XO468"/>
      <c r="XP468"/>
      <c r="XQ468"/>
      <c r="XR468"/>
      <c r="XS468"/>
      <c r="XT468"/>
      <c r="XU468"/>
      <c r="XV468"/>
      <c r="XW468"/>
      <c r="XX468"/>
      <c r="XY468"/>
      <c r="XZ468"/>
      <c r="YA468"/>
      <c r="YB468"/>
      <c r="YC468"/>
      <c r="YD468"/>
      <c r="YE468"/>
      <c r="YF468"/>
      <c r="YG468"/>
      <c r="YH468"/>
      <c r="YI468"/>
      <c r="YJ468"/>
      <c r="YK468"/>
      <c r="YL468"/>
      <c r="YM468"/>
      <c r="YN468"/>
      <c r="YO468"/>
      <c r="YP468"/>
      <c r="YQ468"/>
      <c r="YR468"/>
      <c r="YS468"/>
      <c r="YT468"/>
      <c r="YU468"/>
      <c r="YV468"/>
      <c r="YW468"/>
      <c r="YX468"/>
      <c r="YY468"/>
      <c r="YZ468"/>
      <c r="ZA468"/>
      <c r="ZB468"/>
      <c r="ZC468"/>
      <c r="ZD468"/>
      <c r="ZE468"/>
      <c r="ZF468"/>
      <c r="ZG468"/>
      <c r="ZH468"/>
      <c r="ZI468"/>
      <c r="ZJ468"/>
      <c r="ZK468"/>
      <c r="ZL468"/>
      <c r="ZM468"/>
      <c r="ZN468"/>
      <c r="ZO468"/>
      <c r="ZP468"/>
      <c r="ZQ468"/>
      <c r="ZR468"/>
      <c r="ZS468"/>
      <c r="ZT468"/>
      <c r="ZU468"/>
      <c r="ZV468"/>
      <c r="ZW468"/>
      <c r="ZX468"/>
      <c r="ZY468"/>
      <c r="ZZ468" s="52"/>
      <c r="AAA468" s="192"/>
      <c r="AAD468" s="90"/>
      <c r="AAE468" s="519">
        <f t="shared" si="399"/>
        <v>1</v>
      </c>
      <c r="AAF468" s="190" t="s">
        <v>52</v>
      </c>
      <c r="AAG468" s="72"/>
      <c r="AAH468" s="72"/>
      <c r="AAI468" s="72"/>
      <c r="AAJ468" s="72"/>
      <c r="AAK468" s="87"/>
      <c r="AAL468" s="90"/>
    </row>
    <row r="469" spans="1:715" s="23" customFormat="1" ht="15" customHeight="1" outlineLevel="1" thickBot="1">
      <c r="A469" s="171"/>
      <c r="B469" s="472" t="s">
        <v>299</v>
      </c>
      <c r="D469" s="390"/>
      <c r="E469" s="350"/>
      <c r="F469" s="350"/>
      <c r="G469" s="391"/>
      <c r="H469" s="392"/>
      <c r="I469" s="244"/>
      <c r="J469" s="194"/>
      <c r="K469" s="49"/>
      <c r="L469" s="49"/>
      <c r="M469" s="49"/>
      <c r="N469" s="49"/>
      <c r="O469" s="49"/>
      <c r="P469" s="49"/>
      <c r="Q469" s="49"/>
      <c r="R469" s="49"/>
      <c r="S469" s="49"/>
      <c r="T469" s="49"/>
      <c r="U469" s="49"/>
      <c r="V469" s="49"/>
      <c r="W469" s="49"/>
      <c r="X469" s="49"/>
      <c r="Y469" s="49"/>
      <c r="Z469" s="49"/>
      <c r="AA469" s="49"/>
      <c r="AB469" s="49"/>
      <c r="AC469" s="49"/>
      <c r="AD469" s="49"/>
      <c r="AE469" s="49"/>
      <c r="AF469" s="49"/>
      <c r="AG469" s="49"/>
      <c r="AH469" s="49"/>
      <c r="AI469" s="49"/>
      <c r="AJ469" s="49"/>
      <c r="AK469" s="49"/>
      <c r="AL469" s="49"/>
      <c r="AM469" s="49"/>
      <c r="AN469" s="49"/>
      <c r="AO469" s="49"/>
      <c r="AP469" s="49"/>
      <c r="AQ469" s="49"/>
      <c r="AR469" s="49"/>
      <c r="AS469" s="49"/>
      <c r="AT469" s="49"/>
      <c r="AU469" s="49"/>
      <c r="AV469" s="49"/>
      <c r="AW469" s="49"/>
      <c r="AX469" s="49"/>
      <c r="AY469" s="49"/>
      <c r="AZ469" s="49"/>
      <c r="BA469" s="49"/>
      <c r="BB469" s="49"/>
      <c r="BC469" s="49"/>
      <c r="BD469" s="49"/>
      <c r="BE469" s="49"/>
      <c r="BF469" s="49"/>
      <c r="BG469" s="49"/>
      <c r="BH469" s="49"/>
      <c r="BI469" s="49"/>
      <c r="BJ469" s="49"/>
      <c r="BK469" s="49"/>
      <c r="BL469" s="49"/>
      <c r="BM469" s="49"/>
      <c r="BN469" s="49"/>
      <c r="BO469" s="49"/>
      <c r="BP469" s="49"/>
      <c r="BQ469" s="49"/>
      <c r="BR469" s="49"/>
      <c r="BS469" s="49"/>
      <c r="BT469" s="49"/>
      <c r="BU469" s="49"/>
      <c r="BV469" s="49"/>
      <c r="BW469" s="49"/>
      <c r="BX469" s="49"/>
      <c r="BY469" s="49"/>
      <c r="BZ469" s="49"/>
      <c r="CA469" s="49"/>
      <c r="CB469" s="49"/>
      <c r="CC469" s="49"/>
      <c r="CD469" s="49"/>
      <c r="CE469" s="49"/>
      <c r="CF469" s="49"/>
      <c r="CG469" s="49"/>
      <c r="CH469" s="49"/>
      <c r="CI469" s="49"/>
      <c r="CJ469" s="49"/>
      <c r="CK469" s="49"/>
      <c r="CL469" s="49"/>
      <c r="CM469" s="49"/>
      <c r="CN469" s="49"/>
      <c r="CO469" s="49"/>
      <c r="CP469" s="49"/>
      <c r="CQ469" s="49"/>
      <c r="CR469" s="49"/>
      <c r="CS469" s="49"/>
      <c r="CT469" s="49"/>
      <c r="CU469" s="49"/>
      <c r="CV469" s="49"/>
      <c r="CW469" s="49"/>
      <c r="CX469" s="49"/>
      <c r="CY469" s="49"/>
      <c r="CZ469" s="49"/>
      <c r="DA469" s="49"/>
      <c r="DB469" s="49"/>
      <c r="DC469" s="49"/>
      <c r="DD469" s="49"/>
      <c r="DE469" s="49"/>
      <c r="DF469" s="49"/>
      <c r="DG469" s="49"/>
      <c r="DH469" s="49"/>
      <c r="DI469" s="49"/>
      <c r="DJ469" s="49"/>
      <c r="DK469" s="49"/>
      <c r="DL469" s="49"/>
      <c r="DM469" s="49"/>
      <c r="DN469" s="49"/>
      <c r="DO469" s="49"/>
      <c r="DP469" s="49"/>
      <c r="DQ469"/>
      <c r="DR469"/>
      <c r="DS469"/>
      <c r="DT469"/>
      <c r="DU469"/>
      <c r="DV469"/>
      <c r="DW469"/>
      <c r="DX469"/>
      <c r="DY469"/>
      <c r="DZ469"/>
      <c r="EA469"/>
      <c r="EB469"/>
      <c r="EC469"/>
      <c r="ED469"/>
      <c r="EE469"/>
      <c r="EF469"/>
      <c r="EG469"/>
      <c r="EH469"/>
      <c r="EI469"/>
      <c r="EJ469"/>
      <c r="EK469"/>
      <c r="EL469"/>
      <c r="EM469"/>
      <c r="EN469"/>
      <c r="EO469"/>
      <c r="EP469"/>
      <c r="EQ469"/>
      <c r="ER469"/>
      <c r="ES469"/>
      <c r="ET469"/>
      <c r="EU469"/>
      <c r="EV469"/>
      <c r="EW469"/>
      <c r="EX469"/>
      <c r="EY469"/>
      <c r="EZ469"/>
      <c r="FA469"/>
      <c r="FB469"/>
      <c r="FC469"/>
      <c r="FD469"/>
      <c r="FE469"/>
      <c r="FF469"/>
      <c r="FG469"/>
      <c r="FH469"/>
      <c r="FI469"/>
      <c r="FJ469"/>
      <c r="FK469"/>
      <c r="FL469"/>
      <c r="FM469"/>
      <c r="FN469"/>
      <c r="FO469"/>
      <c r="FP469"/>
      <c r="FQ469"/>
      <c r="FR469"/>
      <c r="FS469"/>
      <c r="FT469"/>
      <c r="FU469"/>
      <c r="FV469"/>
      <c r="FW469"/>
      <c r="FX469"/>
      <c r="FY469"/>
      <c r="FZ469"/>
      <c r="GA469"/>
      <c r="GB469"/>
      <c r="GC469"/>
      <c r="GD469"/>
      <c r="GE469"/>
      <c r="GF469"/>
      <c r="GG469"/>
      <c r="GH469"/>
      <c r="GI469"/>
      <c r="GJ469"/>
      <c r="GK469"/>
      <c r="GL469"/>
      <c r="GM469"/>
      <c r="GN469"/>
      <c r="GO469"/>
      <c r="GP469"/>
      <c r="GQ469"/>
      <c r="GR469"/>
      <c r="GS469"/>
      <c r="GT469"/>
      <c r="GU469"/>
      <c r="GV469"/>
      <c r="GW469"/>
      <c r="GX469"/>
      <c r="GY469"/>
      <c r="GZ469"/>
      <c r="HA469"/>
      <c r="HB469"/>
      <c r="HC469"/>
      <c r="HD469"/>
      <c r="HE469"/>
      <c r="HF469"/>
      <c r="HG469"/>
      <c r="HH469"/>
      <c r="HI469"/>
      <c r="HJ469"/>
      <c r="HK469"/>
      <c r="HL469"/>
      <c r="HM469"/>
      <c r="HN469"/>
      <c r="HO469"/>
      <c r="HP469"/>
      <c r="HQ469"/>
      <c r="HR469"/>
      <c r="HS469"/>
      <c r="HT469"/>
      <c r="HU469"/>
      <c r="HV469"/>
      <c r="HW469"/>
      <c r="HX469"/>
      <c r="HY469"/>
      <c r="HZ469"/>
      <c r="IA469"/>
      <c r="IB469"/>
      <c r="IC469"/>
      <c r="ID469"/>
      <c r="IE469"/>
      <c r="IF469"/>
      <c r="IG469"/>
      <c r="IH469"/>
      <c r="II469"/>
      <c r="IJ469"/>
      <c r="IK469"/>
      <c r="IL469"/>
      <c r="IM469"/>
      <c r="IN469"/>
      <c r="IO469"/>
      <c r="IP469"/>
      <c r="IQ469"/>
      <c r="IR469"/>
      <c r="IS469"/>
      <c r="IT469"/>
      <c r="IU469"/>
      <c r="IV469"/>
      <c r="IW469"/>
      <c r="IX469"/>
      <c r="IY469"/>
      <c r="IZ469"/>
      <c r="JA469"/>
      <c r="JB469"/>
      <c r="JC469"/>
      <c r="JD469"/>
      <c r="JE469"/>
      <c r="JF469"/>
      <c r="JG469"/>
      <c r="JH469"/>
      <c r="JI469"/>
      <c r="JJ469"/>
      <c r="JK469"/>
      <c r="JL469"/>
      <c r="JM469"/>
      <c r="JN469"/>
      <c r="JO469"/>
      <c r="JP469"/>
      <c r="JQ469"/>
      <c r="JR469"/>
      <c r="JS469"/>
      <c r="JT469"/>
      <c r="JU469"/>
      <c r="JV469"/>
      <c r="JW469"/>
      <c r="JX469"/>
      <c r="JY469"/>
      <c r="JZ469"/>
      <c r="KA469"/>
      <c r="KB469"/>
      <c r="KC469"/>
      <c r="KD469"/>
      <c r="KE469"/>
      <c r="KF469"/>
      <c r="KG469"/>
      <c r="KH469"/>
      <c r="KI469"/>
      <c r="KJ469"/>
      <c r="KK469"/>
      <c r="KL469"/>
      <c r="KM469"/>
      <c r="KN469"/>
      <c r="KO469"/>
      <c r="KP469"/>
      <c r="KQ469"/>
      <c r="KR469"/>
      <c r="KS469"/>
      <c r="KT469"/>
      <c r="KU469"/>
      <c r="KV469"/>
      <c r="KW469"/>
      <c r="KX469"/>
      <c r="KY469"/>
      <c r="KZ469"/>
      <c r="LA469"/>
      <c r="LB469"/>
      <c r="LC469"/>
      <c r="LD469"/>
      <c r="LE469"/>
      <c r="LF469"/>
      <c r="LG469"/>
      <c r="LH469"/>
      <c r="LI469"/>
      <c r="LJ469"/>
      <c r="LK469"/>
      <c r="LL469"/>
      <c r="LM469"/>
      <c r="LN469"/>
      <c r="LO469"/>
      <c r="LP469"/>
      <c r="LQ469"/>
      <c r="LR469"/>
      <c r="LS469"/>
      <c r="LT469"/>
      <c r="LU469"/>
      <c r="LV469"/>
      <c r="LW469"/>
      <c r="LX469"/>
      <c r="LY469"/>
      <c r="LZ469"/>
      <c r="MA469"/>
      <c r="MB469"/>
      <c r="MC469"/>
      <c r="MD469"/>
      <c r="ME469"/>
      <c r="MF469"/>
      <c r="MG469"/>
      <c r="MH469"/>
      <c r="MI469"/>
      <c r="MJ469"/>
      <c r="MK469"/>
      <c r="ML469"/>
      <c r="MM469"/>
      <c r="MN469"/>
      <c r="MO469"/>
      <c r="MP469"/>
      <c r="MQ469"/>
      <c r="MR469"/>
      <c r="MS469"/>
      <c r="MT469"/>
      <c r="MU469"/>
      <c r="MV469"/>
      <c r="MW469"/>
      <c r="MX469"/>
      <c r="MY469"/>
      <c r="MZ469"/>
      <c r="NA469"/>
      <c r="NB469"/>
      <c r="NC469"/>
      <c r="ND469"/>
      <c r="NE469"/>
      <c r="NF469"/>
      <c r="NG469"/>
      <c r="NH469"/>
      <c r="NI469"/>
      <c r="NJ469"/>
      <c r="NK469"/>
      <c r="NL469"/>
      <c r="NM469"/>
      <c r="NN469"/>
      <c r="NO469"/>
      <c r="NP469"/>
      <c r="NQ469"/>
      <c r="NR469"/>
      <c r="NS469"/>
      <c r="NT469"/>
      <c r="NU469"/>
      <c r="NV469"/>
      <c r="NW469"/>
      <c r="NX469"/>
      <c r="NY469"/>
      <c r="NZ469"/>
      <c r="OA469"/>
      <c r="OB469"/>
      <c r="OC469"/>
      <c r="OD469"/>
      <c r="OE469"/>
      <c r="OF469"/>
      <c r="OG469"/>
      <c r="OH469"/>
      <c r="OI469"/>
      <c r="OJ469"/>
      <c r="OK469"/>
      <c r="OL469"/>
      <c r="OM469"/>
      <c r="ON469"/>
      <c r="OO469"/>
      <c r="OP469"/>
      <c r="OQ469"/>
      <c r="OR469"/>
      <c r="OS469"/>
      <c r="OT469"/>
      <c r="OU469"/>
      <c r="OV469"/>
      <c r="OW469"/>
      <c r="OX469"/>
      <c r="OY469"/>
      <c r="OZ469"/>
      <c r="PA469"/>
      <c r="PB469"/>
      <c r="PC469"/>
      <c r="PD469"/>
      <c r="PE469"/>
      <c r="PF469"/>
      <c r="PG469"/>
      <c r="PH469"/>
      <c r="PI469"/>
      <c r="PJ469"/>
      <c r="PK469"/>
      <c r="PL469"/>
      <c r="PM469"/>
      <c r="PN469"/>
      <c r="PO469"/>
      <c r="PP469"/>
      <c r="PQ469"/>
      <c r="PR469"/>
      <c r="PS469"/>
      <c r="PT469"/>
      <c r="PU469"/>
      <c r="PV469"/>
      <c r="PW469"/>
      <c r="PX469"/>
      <c r="PY469"/>
      <c r="PZ469"/>
      <c r="QA469"/>
      <c r="QB469"/>
      <c r="QC469"/>
      <c r="QD469"/>
      <c r="QE469"/>
      <c r="QF469"/>
      <c r="QG469"/>
      <c r="QH469"/>
      <c r="QI469"/>
      <c r="QJ469"/>
      <c r="QK469"/>
      <c r="QL469"/>
      <c r="QM469"/>
      <c r="QN469"/>
      <c r="QO469"/>
      <c r="QP469"/>
      <c r="QQ469"/>
      <c r="QR469"/>
      <c r="QS469"/>
      <c r="QT469"/>
      <c r="QU469"/>
      <c r="QV469"/>
      <c r="QW469"/>
      <c r="QX469"/>
      <c r="QY469"/>
      <c r="QZ469"/>
      <c r="RA469"/>
      <c r="RB469"/>
      <c r="RC469"/>
      <c r="RD469"/>
      <c r="RE469"/>
      <c r="RF469"/>
      <c r="RG469"/>
      <c r="RH469"/>
      <c r="RI469"/>
      <c r="RJ469"/>
      <c r="RK469"/>
      <c r="RL469"/>
      <c r="RM469"/>
      <c r="RN469"/>
      <c r="RO469"/>
      <c r="RP469"/>
      <c r="RQ469"/>
      <c r="RR469"/>
      <c r="RS469"/>
      <c r="RT469"/>
      <c r="RU469"/>
      <c r="RV469"/>
      <c r="RW469"/>
      <c r="RX469"/>
      <c r="RY469"/>
      <c r="RZ469"/>
      <c r="SA469"/>
      <c r="SB469"/>
      <c r="SC469"/>
      <c r="SD469"/>
      <c r="SE469"/>
      <c r="SF469"/>
      <c r="SG469"/>
      <c r="SH469"/>
      <c r="SI469"/>
      <c r="SJ469"/>
      <c r="SK469"/>
      <c r="SL469"/>
      <c r="SM469"/>
      <c r="SN469"/>
      <c r="SO469"/>
      <c r="SP469"/>
      <c r="SQ469"/>
      <c r="SR469"/>
      <c r="SS469"/>
      <c r="ST469"/>
      <c r="SU469"/>
      <c r="SV469"/>
      <c r="SW469"/>
      <c r="SX469"/>
      <c r="SY469"/>
      <c r="SZ469"/>
      <c r="TA469"/>
      <c r="TB469"/>
      <c r="TC469"/>
      <c r="TD469"/>
      <c r="TE469"/>
      <c r="TF469"/>
      <c r="TG469"/>
      <c r="TH469"/>
      <c r="TI469"/>
      <c r="TJ469"/>
      <c r="TK469"/>
      <c r="TL469"/>
      <c r="TM469"/>
      <c r="TN469"/>
      <c r="TO469"/>
      <c r="TP469"/>
      <c r="TQ469"/>
      <c r="TR469"/>
      <c r="TS469"/>
      <c r="TT469"/>
      <c r="TU469"/>
      <c r="TV469"/>
      <c r="TW469"/>
      <c r="TX469"/>
      <c r="TY469"/>
      <c r="TZ469"/>
      <c r="UA469"/>
      <c r="UB469"/>
      <c r="UC469"/>
      <c r="UD469"/>
      <c r="UE469"/>
      <c r="UF469"/>
      <c r="UG469"/>
      <c r="UH469"/>
      <c r="UI469"/>
      <c r="UJ469"/>
      <c r="UK469"/>
      <c r="UL469"/>
      <c r="UM469"/>
      <c r="UN469"/>
      <c r="UO469"/>
      <c r="UP469"/>
      <c r="UQ469"/>
      <c r="UR469"/>
      <c r="US469"/>
      <c r="UT469"/>
      <c r="UU469"/>
      <c r="UV469"/>
      <c r="UW469"/>
      <c r="UX469"/>
      <c r="UY469"/>
      <c r="UZ469"/>
      <c r="VA469"/>
      <c r="VB469"/>
      <c r="VC469"/>
      <c r="VD469"/>
      <c r="VE469"/>
      <c r="VF469"/>
      <c r="VG469"/>
      <c r="VH469"/>
      <c r="VI469"/>
      <c r="VJ469"/>
      <c r="VK469"/>
      <c r="VL469"/>
      <c r="VM469"/>
      <c r="VN469"/>
      <c r="VO469"/>
      <c r="VP469"/>
      <c r="VQ469"/>
      <c r="VR469"/>
      <c r="VS469"/>
      <c r="VT469"/>
      <c r="VU469"/>
      <c r="VV469"/>
      <c r="VW469"/>
      <c r="VX469"/>
      <c r="VY469"/>
      <c r="VZ469"/>
      <c r="WA469"/>
      <c r="WB469"/>
      <c r="WC469"/>
      <c r="WD469"/>
      <c r="WE469"/>
      <c r="WF469"/>
      <c r="WG469"/>
      <c r="WH469"/>
      <c r="WI469"/>
      <c r="WJ469"/>
      <c r="WK469"/>
      <c r="WL469"/>
      <c r="WM469"/>
      <c r="WN469"/>
      <c r="WO469"/>
      <c r="WP469"/>
      <c r="WQ469"/>
      <c r="WR469"/>
      <c r="WS469"/>
      <c r="WT469"/>
      <c r="WU469"/>
      <c r="WV469"/>
      <c r="WW469"/>
      <c r="WX469"/>
      <c r="WY469"/>
      <c r="WZ469"/>
      <c r="XA469"/>
      <c r="XB469"/>
      <c r="XC469"/>
      <c r="XD469"/>
      <c r="XE469"/>
      <c r="XF469"/>
      <c r="XG469"/>
      <c r="XH469"/>
      <c r="XI469"/>
      <c r="XJ469"/>
      <c r="XK469"/>
      <c r="XL469"/>
      <c r="XM469"/>
      <c r="XN469"/>
      <c r="XO469"/>
      <c r="XP469"/>
      <c r="XQ469"/>
      <c r="XR469"/>
      <c r="XS469"/>
      <c r="XT469"/>
      <c r="XU469"/>
      <c r="XV469"/>
      <c r="XW469"/>
      <c r="XX469"/>
      <c r="XY469"/>
      <c r="XZ469"/>
      <c r="YA469"/>
      <c r="YB469"/>
      <c r="YC469"/>
      <c r="YD469"/>
      <c r="YE469"/>
      <c r="YF469"/>
      <c r="YG469"/>
      <c r="YH469"/>
      <c r="YI469"/>
      <c r="YJ469"/>
      <c r="YK469"/>
      <c r="YL469"/>
      <c r="YM469"/>
      <c r="YN469"/>
      <c r="YO469"/>
      <c r="YP469"/>
      <c r="YQ469"/>
      <c r="YR469"/>
      <c r="YS469"/>
      <c r="YT469"/>
      <c r="YU469"/>
      <c r="YV469"/>
      <c r="YW469"/>
      <c r="YX469"/>
      <c r="YY469"/>
      <c r="YZ469"/>
      <c r="ZA469"/>
      <c r="ZB469"/>
      <c r="ZC469"/>
      <c r="ZD469"/>
      <c r="ZE469"/>
      <c r="ZF469"/>
      <c r="ZG469"/>
      <c r="ZH469"/>
      <c r="ZI469"/>
      <c r="ZJ469"/>
      <c r="ZK469"/>
      <c r="ZL469"/>
      <c r="ZM469"/>
      <c r="ZN469"/>
      <c r="ZO469"/>
      <c r="ZP469"/>
      <c r="ZQ469"/>
      <c r="ZR469"/>
      <c r="ZS469"/>
      <c r="ZT469"/>
      <c r="ZU469"/>
      <c r="ZV469"/>
      <c r="ZW469"/>
      <c r="ZX469"/>
      <c r="ZY469"/>
      <c r="ZZ469" s="52"/>
      <c r="AAA469" s="192"/>
      <c r="AAD469" s="90"/>
      <c r="AAE469" s="519">
        <f t="shared" si="399"/>
        <v>1</v>
      </c>
      <c r="AAF469" s="190" t="s">
        <v>52</v>
      </c>
      <c r="AAG469" s="60" t="s">
        <v>0</v>
      </c>
      <c r="AAH469" s="60" t="s">
        <v>0</v>
      </c>
      <c r="AAI469" s="60"/>
      <c r="AAJ469" s="56"/>
      <c r="AAK469" s="87" t="s">
        <v>0</v>
      </c>
      <c r="AAL469" s="90"/>
    </row>
    <row r="470" spans="1:715" s="23" customFormat="1" ht="15" customHeight="1" outlineLevel="1" thickBot="1">
      <c r="A470" s="171"/>
      <c r="B470" s="631" t="s">
        <v>298</v>
      </c>
      <c r="C470" s="790" t="str">
        <f>HYPERLINK("http://www.oregonlaws.org/ors/183.335","i")</f>
        <v>i</v>
      </c>
      <c r="D470" s="380"/>
      <c r="E470" s="342">
        <f t="shared" ref="E470" si="400">NETWORKDAYS(G470,H470,S.DDL_DEQClosed)</f>
        <v>49</v>
      </c>
      <c r="F470" s="457">
        <f t="shared" ref="F470" ca="1" si="401">IF(YEAR(H470)&gt;2000,NETWORKDAYS(TODAY(),H470,S.DDL_DEQClosed),0)</f>
        <v>33</v>
      </c>
      <c r="G470" s="343">
        <f t="shared" ref="G470" si="402">AAG470</f>
        <v>41549</v>
      </c>
      <c r="H470" s="343">
        <f t="shared" ref="H470:H473" si="403">AAH470</f>
        <v>41619</v>
      </c>
      <c r="I470" s="244"/>
      <c r="J470" s="194"/>
      <c r="K470" s="49"/>
      <c r="L470" s="49"/>
      <c r="M470" s="49"/>
      <c r="N470" s="49"/>
      <c r="O470" s="49"/>
      <c r="P470" s="49"/>
      <c r="Q470" s="49"/>
      <c r="R470" s="49"/>
      <c r="S470" s="49"/>
      <c r="T470" s="49"/>
      <c r="U470" s="49"/>
      <c r="V470" s="49"/>
      <c r="W470" s="49"/>
      <c r="X470" s="49"/>
      <c r="Y470" s="49"/>
      <c r="Z470" s="49"/>
      <c r="AA470" s="49"/>
      <c r="AB470" s="49"/>
      <c r="AC470" s="49"/>
      <c r="AD470" s="49"/>
      <c r="AE470" s="49"/>
      <c r="AF470" s="49"/>
      <c r="AG470" s="49"/>
      <c r="AH470" s="49"/>
      <c r="AI470" s="49"/>
      <c r="AJ470" s="49"/>
      <c r="AK470" s="49"/>
      <c r="AL470" s="49"/>
      <c r="AM470" s="49"/>
      <c r="AN470" s="49"/>
      <c r="AO470" s="49"/>
      <c r="AP470" s="49"/>
      <c r="AQ470" s="49"/>
      <c r="AR470" s="49"/>
      <c r="AS470" s="49"/>
      <c r="AT470" s="49"/>
      <c r="AU470" s="49"/>
      <c r="AV470" s="49"/>
      <c r="AW470" s="49"/>
      <c r="AX470" s="49"/>
      <c r="AY470" s="49"/>
      <c r="AZ470" s="49"/>
      <c r="BA470" s="49"/>
      <c r="BB470" s="49"/>
      <c r="BC470" s="49"/>
      <c r="BD470" s="49"/>
      <c r="BE470" s="49"/>
      <c r="BF470" s="49"/>
      <c r="BG470" s="49"/>
      <c r="BH470" s="49"/>
      <c r="BI470" s="49"/>
      <c r="BJ470" s="49"/>
      <c r="BK470" s="49"/>
      <c r="BL470" s="49"/>
      <c r="BM470" s="49"/>
      <c r="BN470" s="49"/>
      <c r="BO470" s="49"/>
      <c r="BP470" s="49"/>
      <c r="BQ470" s="49"/>
      <c r="BR470" s="49"/>
      <c r="BS470" s="49"/>
      <c r="BT470" s="49"/>
      <c r="BU470" s="49"/>
      <c r="BV470" s="49"/>
      <c r="BW470" s="49"/>
      <c r="BX470" s="49"/>
      <c r="BY470" s="49"/>
      <c r="BZ470" s="49"/>
      <c r="CA470" s="49"/>
      <c r="CB470" s="49"/>
      <c r="CC470" s="49"/>
      <c r="CD470" s="49"/>
      <c r="CE470" s="49"/>
      <c r="CF470" s="49"/>
      <c r="CG470" s="49"/>
      <c r="CH470" s="49"/>
      <c r="CI470" s="49"/>
      <c r="CJ470" s="49"/>
      <c r="CK470" s="49"/>
      <c r="CL470" s="49"/>
      <c r="CM470" s="49"/>
      <c r="CN470" s="49"/>
      <c r="CO470" s="49"/>
      <c r="CP470" s="49"/>
      <c r="CQ470" s="49"/>
      <c r="CR470" s="49"/>
      <c r="CS470" s="49"/>
      <c r="CT470" s="49"/>
      <c r="CU470" s="49"/>
      <c r="CV470" s="49"/>
      <c r="CW470" s="49"/>
      <c r="CX470" s="49"/>
      <c r="CY470" s="49"/>
      <c r="CZ470" s="49"/>
      <c r="DA470" s="49"/>
      <c r="DB470" s="49"/>
      <c r="DC470" s="49"/>
      <c r="DD470" s="49"/>
      <c r="DE470" s="49"/>
      <c r="DF470" s="49"/>
      <c r="DG470" s="49"/>
      <c r="DH470" s="49"/>
      <c r="DI470" s="49"/>
      <c r="DJ470" s="49"/>
      <c r="DK470" s="49"/>
      <c r="DL470" s="49"/>
      <c r="DM470" s="49"/>
      <c r="DN470" s="49"/>
      <c r="DO470" s="49"/>
      <c r="DP470" s="49"/>
      <c r="DQ470"/>
      <c r="DR470"/>
      <c r="DS470"/>
      <c r="DT470"/>
      <c r="DU470"/>
      <c r="DV470"/>
      <c r="DW470"/>
      <c r="DX470"/>
      <c r="DY470"/>
      <c r="DZ470"/>
      <c r="EA470"/>
      <c r="EB470"/>
      <c r="EC470"/>
      <c r="ED470"/>
      <c r="EE470"/>
      <c r="EF470"/>
      <c r="EG470"/>
      <c r="EH470"/>
      <c r="EI470"/>
      <c r="EJ470"/>
      <c r="EK470"/>
      <c r="EL470"/>
      <c r="EM470"/>
      <c r="EN470"/>
      <c r="EO470"/>
      <c r="EP470"/>
      <c r="EQ470"/>
      <c r="ER470"/>
      <c r="ES470"/>
      <c r="ET470"/>
      <c r="EU470"/>
      <c r="EV470"/>
      <c r="EW470"/>
      <c r="EX470"/>
      <c r="EY470"/>
      <c r="EZ470"/>
      <c r="FA470"/>
      <c r="FB470"/>
      <c r="FC470"/>
      <c r="FD470"/>
      <c r="FE470"/>
      <c r="FF470"/>
      <c r="FG470"/>
      <c r="FH470"/>
      <c r="FI470"/>
      <c r="FJ470"/>
      <c r="FK470"/>
      <c r="FL470"/>
      <c r="FM470"/>
      <c r="FN470"/>
      <c r="FO470"/>
      <c r="FP470"/>
      <c r="FQ470"/>
      <c r="FR470"/>
      <c r="FS470"/>
      <c r="FT470"/>
      <c r="FU470"/>
      <c r="FV470"/>
      <c r="FW470"/>
      <c r="FX470"/>
      <c r="FY470"/>
      <c r="FZ470"/>
      <c r="GA470"/>
      <c r="GB470"/>
      <c r="GC470"/>
      <c r="GD470"/>
      <c r="GE470"/>
      <c r="GF470"/>
      <c r="GG470"/>
      <c r="GH470"/>
      <c r="GI470"/>
      <c r="GJ470"/>
      <c r="GK470"/>
      <c r="GL470"/>
      <c r="GM470"/>
      <c r="GN470"/>
      <c r="GO470"/>
      <c r="GP470"/>
      <c r="GQ470"/>
      <c r="GR470"/>
      <c r="GS470"/>
      <c r="GT470"/>
      <c r="GU470"/>
      <c r="GV470"/>
      <c r="GW470"/>
      <c r="GX470"/>
      <c r="GY470"/>
      <c r="GZ470"/>
      <c r="HA470"/>
      <c r="HB470"/>
      <c r="HC470"/>
      <c r="HD470"/>
      <c r="HE470"/>
      <c r="HF470"/>
      <c r="HG470"/>
      <c r="HH470"/>
      <c r="HI470"/>
      <c r="HJ470"/>
      <c r="HK470"/>
      <c r="HL470"/>
      <c r="HM470"/>
      <c r="HN470"/>
      <c r="HO470"/>
      <c r="HP470"/>
      <c r="HQ470"/>
      <c r="HR470"/>
      <c r="HS470"/>
      <c r="HT470"/>
      <c r="HU470"/>
      <c r="HV470"/>
      <c r="HW470"/>
      <c r="HX470"/>
      <c r="HY470"/>
      <c r="HZ470"/>
      <c r="IA470"/>
      <c r="IB470"/>
      <c r="IC470"/>
      <c r="ID470"/>
      <c r="IE470"/>
      <c r="IF470"/>
      <c r="IG470"/>
      <c r="IH470"/>
      <c r="II470"/>
      <c r="IJ470"/>
      <c r="IK470"/>
      <c r="IL470"/>
      <c r="IM470"/>
      <c r="IN470"/>
      <c r="IO470"/>
      <c r="IP470"/>
      <c r="IQ470"/>
      <c r="IR470"/>
      <c r="IS470"/>
      <c r="IT470"/>
      <c r="IU470"/>
      <c r="IV470"/>
      <c r="IW470"/>
      <c r="IX470"/>
      <c r="IY470"/>
      <c r="IZ470"/>
      <c r="JA470"/>
      <c r="JB470"/>
      <c r="JC470"/>
      <c r="JD470"/>
      <c r="JE470"/>
      <c r="JF470"/>
      <c r="JG470"/>
      <c r="JH470"/>
      <c r="JI470"/>
      <c r="JJ470"/>
      <c r="JK470"/>
      <c r="JL470"/>
      <c r="JM470"/>
      <c r="JN470"/>
      <c r="JO470"/>
      <c r="JP470"/>
      <c r="JQ470"/>
      <c r="JR470"/>
      <c r="JS470"/>
      <c r="JT470"/>
      <c r="JU470"/>
      <c r="JV470"/>
      <c r="JW470"/>
      <c r="JX470"/>
      <c r="JY470"/>
      <c r="JZ470"/>
      <c r="KA470"/>
      <c r="KB470"/>
      <c r="KC470"/>
      <c r="KD470"/>
      <c r="KE470"/>
      <c r="KF470"/>
      <c r="KG470"/>
      <c r="KH470"/>
      <c r="KI470"/>
      <c r="KJ470"/>
      <c r="KK470"/>
      <c r="KL470"/>
      <c r="KM470"/>
      <c r="KN470"/>
      <c r="KO470"/>
      <c r="KP470"/>
      <c r="KQ470"/>
      <c r="KR470"/>
      <c r="KS470"/>
      <c r="KT470"/>
      <c r="KU470"/>
      <c r="KV470"/>
      <c r="KW470"/>
      <c r="KX470"/>
      <c r="KY470"/>
      <c r="KZ470"/>
      <c r="LA470"/>
      <c r="LB470"/>
      <c r="LC470"/>
      <c r="LD470"/>
      <c r="LE470"/>
      <c r="LF470"/>
      <c r="LG470"/>
      <c r="LH470"/>
      <c r="LI470"/>
      <c r="LJ470"/>
      <c r="LK470"/>
      <c r="LL470"/>
      <c r="LM470"/>
      <c r="LN470"/>
      <c r="LO470"/>
      <c r="LP470"/>
      <c r="LQ470"/>
      <c r="LR470"/>
      <c r="LS470"/>
      <c r="LT470"/>
      <c r="LU470"/>
      <c r="LV470"/>
      <c r="LW470"/>
      <c r="LX470"/>
      <c r="LY470"/>
      <c r="LZ470"/>
      <c r="MA470"/>
      <c r="MB470"/>
      <c r="MC470"/>
      <c r="MD470"/>
      <c r="ME470"/>
      <c r="MF470"/>
      <c r="MG470"/>
      <c r="MH470"/>
      <c r="MI470"/>
      <c r="MJ470"/>
      <c r="MK470"/>
      <c r="ML470"/>
      <c r="MM470"/>
      <c r="MN470"/>
      <c r="MO470"/>
      <c r="MP470"/>
      <c r="MQ470"/>
      <c r="MR470"/>
      <c r="MS470"/>
      <c r="MT470"/>
      <c r="MU470"/>
      <c r="MV470"/>
      <c r="MW470"/>
      <c r="MX470"/>
      <c r="MY470"/>
      <c r="MZ470"/>
      <c r="NA470"/>
      <c r="NB470"/>
      <c r="NC470"/>
      <c r="ND470"/>
      <c r="NE470"/>
      <c r="NF470"/>
      <c r="NG470"/>
      <c r="NH470"/>
      <c r="NI470"/>
      <c r="NJ470"/>
      <c r="NK470"/>
      <c r="NL470"/>
      <c r="NM470"/>
      <c r="NN470"/>
      <c r="NO470"/>
      <c r="NP470"/>
      <c r="NQ470"/>
      <c r="NR470"/>
      <c r="NS470"/>
      <c r="NT470"/>
      <c r="NU470"/>
      <c r="NV470"/>
      <c r="NW470"/>
      <c r="NX470"/>
      <c r="NY470"/>
      <c r="NZ470"/>
      <c r="OA470"/>
      <c r="OB470"/>
      <c r="OC470"/>
      <c r="OD470"/>
      <c r="OE470"/>
      <c r="OF470"/>
      <c r="OG470"/>
      <c r="OH470"/>
      <c r="OI470"/>
      <c r="OJ470"/>
      <c r="OK470"/>
      <c r="OL470"/>
      <c r="OM470"/>
      <c r="ON470"/>
      <c r="OO470"/>
      <c r="OP470"/>
      <c r="OQ470"/>
      <c r="OR470"/>
      <c r="OS470"/>
      <c r="OT470"/>
      <c r="OU470"/>
      <c r="OV470"/>
      <c r="OW470"/>
      <c r="OX470"/>
      <c r="OY470"/>
      <c r="OZ470"/>
      <c r="PA470"/>
      <c r="PB470"/>
      <c r="PC470"/>
      <c r="PD470"/>
      <c r="PE470"/>
      <c r="PF470"/>
      <c r="PG470"/>
      <c r="PH470"/>
      <c r="PI470"/>
      <c r="PJ470"/>
      <c r="PK470"/>
      <c r="PL470"/>
      <c r="PM470"/>
      <c r="PN470"/>
      <c r="PO470"/>
      <c r="PP470"/>
      <c r="PQ470"/>
      <c r="PR470"/>
      <c r="PS470"/>
      <c r="PT470"/>
      <c r="PU470"/>
      <c r="PV470"/>
      <c r="PW470"/>
      <c r="PX470"/>
      <c r="PY470"/>
      <c r="PZ470"/>
      <c r="QA470"/>
      <c r="QB470"/>
      <c r="QC470"/>
      <c r="QD470"/>
      <c r="QE470"/>
      <c r="QF470"/>
      <c r="QG470"/>
      <c r="QH470"/>
      <c r="QI470"/>
      <c r="QJ470"/>
      <c r="QK470"/>
      <c r="QL470"/>
      <c r="QM470"/>
      <c r="QN470"/>
      <c r="QO470"/>
      <c r="QP470"/>
      <c r="QQ470"/>
      <c r="QR470"/>
      <c r="QS470"/>
      <c r="QT470"/>
      <c r="QU470"/>
      <c r="QV470"/>
      <c r="QW470"/>
      <c r="QX470"/>
      <c r="QY470"/>
      <c r="QZ470"/>
      <c r="RA470"/>
      <c r="RB470"/>
      <c r="RC470"/>
      <c r="RD470"/>
      <c r="RE470"/>
      <c r="RF470"/>
      <c r="RG470"/>
      <c r="RH470"/>
      <c r="RI470"/>
      <c r="RJ470"/>
      <c r="RK470"/>
      <c r="RL470"/>
      <c r="RM470"/>
      <c r="RN470"/>
      <c r="RO470"/>
      <c r="RP470"/>
      <c r="RQ470"/>
      <c r="RR470"/>
      <c r="RS470"/>
      <c r="RT470"/>
      <c r="RU470"/>
      <c r="RV470"/>
      <c r="RW470"/>
      <c r="RX470"/>
      <c r="RY470"/>
      <c r="RZ470"/>
      <c r="SA470"/>
      <c r="SB470"/>
      <c r="SC470"/>
      <c r="SD470"/>
      <c r="SE470"/>
      <c r="SF470"/>
      <c r="SG470"/>
      <c r="SH470"/>
      <c r="SI470"/>
      <c r="SJ470"/>
      <c r="SK470"/>
      <c r="SL470"/>
      <c r="SM470"/>
      <c r="SN470"/>
      <c r="SO470"/>
      <c r="SP470"/>
      <c r="SQ470"/>
      <c r="SR470"/>
      <c r="SS470"/>
      <c r="ST470"/>
      <c r="SU470"/>
      <c r="SV470"/>
      <c r="SW470"/>
      <c r="SX470"/>
      <c r="SY470"/>
      <c r="SZ470"/>
      <c r="TA470"/>
      <c r="TB470"/>
      <c r="TC470"/>
      <c r="TD470"/>
      <c r="TE470"/>
      <c r="TF470"/>
      <c r="TG470"/>
      <c r="TH470"/>
      <c r="TI470"/>
      <c r="TJ470"/>
      <c r="TK470"/>
      <c r="TL470"/>
      <c r="TM470"/>
      <c r="TN470"/>
      <c r="TO470"/>
      <c r="TP470"/>
      <c r="TQ470"/>
      <c r="TR470"/>
      <c r="TS470"/>
      <c r="TT470"/>
      <c r="TU470"/>
      <c r="TV470"/>
      <c r="TW470"/>
      <c r="TX470"/>
      <c r="TY470"/>
      <c r="TZ470"/>
      <c r="UA470"/>
      <c r="UB470"/>
      <c r="UC470"/>
      <c r="UD470"/>
      <c r="UE470"/>
      <c r="UF470"/>
      <c r="UG470"/>
      <c r="UH470"/>
      <c r="UI470"/>
      <c r="UJ470"/>
      <c r="UK470"/>
      <c r="UL470"/>
      <c r="UM470"/>
      <c r="UN470"/>
      <c r="UO470"/>
      <c r="UP470"/>
      <c r="UQ470"/>
      <c r="UR470"/>
      <c r="US470"/>
      <c r="UT470"/>
      <c r="UU470"/>
      <c r="UV470"/>
      <c r="UW470"/>
      <c r="UX470"/>
      <c r="UY470"/>
      <c r="UZ470"/>
      <c r="VA470"/>
      <c r="VB470"/>
      <c r="VC470"/>
      <c r="VD470"/>
      <c r="VE470"/>
      <c r="VF470"/>
      <c r="VG470"/>
      <c r="VH470"/>
      <c r="VI470"/>
      <c r="VJ470"/>
      <c r="VK470"/>
      <c r="VL470"/>
      <c r="VM470"/>
      <c r="VN470"/>
      <c r="VO470"/>
      <c r="VP470"/>
      <c r="VQ470"/>
      <c r="VR470"/>
      <c r="VS470"/>
      <c r="VT470"/>
      <c r="VU470"/>
      <c r="VV470"/>
      <c r="VW470"/>
      <c r="VX470"/>
      <c r="VY470"/>
      <c r="VZ470"/>
      <c r="WA470"/>
      <c r="WB470"/>
      <c r="WC470"/>
      <c r="WD470"/>
      <c r="WE470"/>
      <c r="WF470"/>
      <c r="WG470"/>
      <c r="WH470"/>
      <c r="WI470"/>
      <c r="WJ470"/>
      <c r="WK470"/>
      <c r="WL470"/>
      <c r="WM470"/>
      <c r="WN470"/>
      <c r="WO470"/>
      <c r="WP470"/>
      <c r="WQ470"/>
      <c r="WR470"/>
      <c r="WS470"/>
      <c r="WT470"/>
      <c r="WU470"/>
      <c r="WV470"/>
      <c r="WW470"/>
      <c r="WX470"/>
      <c r="WY470"/>
      <c r="WZ470"/>
      <c r="XA470"/>
      <c r="XB470"/>
      <c r="XC470"/>
      <c r="XD470"/>
      <c r="XE470"/>
      <c r="XF470"/>
      <c r="XG470"/>
      <c r="XH470"/>
      <c r="XI470"/>
      <c r="XJ470"/>
      <c r="XK470"/>
      <c r="XL470"/>
      <c r="XM470"/>
      <c r="XN470"/>
      <c r="XO470"/>
      <c r="XP470"/>
      <c r="XQ470"/>
      <c r="XR470"/>
      <c r="XS470"/>
      <c r="XT470"/>
      <c r="XU470"/>
      <c r="XV470"/>
      <c r="XW470"/>
      <c r="XX470"/>
      <c r="XY470"/>
      <c r="XZ470"/>
      <c r="YA470"/>
      <c r="YB470"/>
      <c r="YC470"/>
      <c r="YD470"/>
      <c r="YE470"/>
      <c r="YF470"/>
      <c r="YG470"/>
      <c r="YH470"/>
      <c r="YI470"/>
      <c r="YJ470"/>
      <c r="YK470"/>
      <c r="YL470"/>
      <c r="YM470"/>
      <c r="YN470"/>
      <c r="YO470"/>
      <c r="YP470"/>
      <c r="YQ470"/>
      <c r="YR470"/>
      <c r="YS470"/>
      <c r="YT470"/>
      <c r="YU470"/>
      <c r="YV470"/>
      <c r="YW470"/>
      <c r="YX470"/>
      <c r="YY470"/>
      <c r="YZ470"/>
      <c r="ZA470"/>
      <c r="ZB470"/>
      <c r="ZC470"/>
      <c r="ZD470"/>
      <c r="ZE470"/>
      <c r="ZF470"/>
      <c r="ZG470"/>
      <c r="ZH470"/>
      <c r="ZI470"/>
      <c r="ZJ470"/>
      <c r="ZK470"/>
      <c r="ZL470"/>
      <c r="ZM470"/>
      <c r="ZN470"/>
      <c r="ZO470"/>
      <c r="ZP470"/>
      <c r="ZQ470"/>
      <c r="ZR470"/>
      <c r="ZS470"/>
      <c r="ZT470"/>
      <c r="ZU470"/>
      <c r="ZV470"/>
      <c r="ZW470"/>
      <c r="ZX470"/>
      <c r="ZY470"/>
      <c r="ZZ470" s="52"/>
      <c r="AAA470" s="192"/>
      <c r="AAD470" s="90"/>
      <c r="AAE470" s="519">
        <f t="shared" si="399"/>
        <v>1</v>
      </c>
      <c r="AAF470" s="90"/>
      <c r="AAG470" s="73">
        <f>IF(AAE470=0,,S.Notice.BANNER.Begin)</f>
        <v>41549</v>
      </c>
      <c r="AAH470" s="73">
        <f>IF(AAE470=0,,WORKDAY(S.Notice.OpenComment,-2,S.DDL_DEQClosed))</f>
        <v>41619</v>
      </c>
      <c r="AAI470" s="72"/>
      <c r="AAJ470" s="72"/>
      <c r="AAK470" s="87" t="s">
        <v>0</v>
      </c>
      <c r="AAL470" s="90"/>
    </row>
    <row r="471" spans="1:715" s="23" customFormat="1" ht="15" customHeight="1" outlineLevel="1">
      <c r="A471" s="171"/>
      <c r="B471" s="289" t="str">
        <f>AAK471</f>
        <v>- validates recipients with MargaretMGR &amp; MargaretLEG</v>
      </c>
      <c r="D471" s="380"/>
      <c r="E471" s="397">
        <f t="shared" ref="E471:E473" si="404">NETWORKDAYS(G471,H471,S.DDL_DEQClosed)</f>
        <v>49</v>
      </c>
      <c r="F471" s="457">
        <f t="shared" ref="F471:F478" ca="1" si="405">IF(YEAR(H471)&gt;2000,NETWORKDAYS(TODAY(),H471,S.DDL_DEQClosed),0)</f>
        <v>33</v>
      </c>
      <c r="G471" s="343">
        <f t="shared" ref="G471:G473" si="406">AAG471</f>
        <v>41549</v>
      </c>
      <c r="H471" s="343">
        <f t="shared" si="403"/>
        <v>41619</v>
      </c>
      <c r="I471" s="244"/>
      <c r="J471" s="194"/>
      <c r="K471" s="49"/>
      <c r="L471" s="49"/>
      <c r="M471" s="49"/>
      <c r="N471" s="49"/>
      <c r="O471" s="49"/>
      <c r="P471" s="49"/>
      <c r="Q471" s="49"/>
      <c r="R471" s="49"/>
      <c r="S471" s="49"/>
      <c r="T471" s="49"/>
      <c r="U471" s="49"/>
      <c r="V471" s="49"/>
      <c r="W471" s="49"/>
      <c r="X471" s="49"/>
      <c r="Y471" s="49"/>
      <c r="Z471" s="49"/>
      <c r="AA471" s="49"/>
      <c r="AB471" s="49"/>
      <c r="AC471" s="49"/>
      <c r="AD471" s="49"/>
      <c r="AE471" s="49"/>
      <c r="AF471" s="49"/>
      <c r="AG471" s="49"/>
      <c r="AH471" s="49"/>
      <c r="AI471" s="49"/>
      <c r="AJ471" s="49"/>
      <c r="AK471" s="49"/>
      <c r="AL471" s="49"/>
      <c r="AM471" s="49"/>
      <c r="AN471" s="49"/>
      <c r="AO471" s="49"/>
      <c r="AP471" s="49"/>
      <c r="AQ471" s="49"/>
      <c r="AR471" s="49"/>
      <c r="AS471" s="49"/>
      <c r="AT471" s="49"/>
      <c r="AU471" s="49"/>
      <c r="AV471" s="49"/>
      <c r="AW471" s="49"/>
      <c r="AX471" s="49"/>
      <c r="AY471" s="49"/>
      <c r="AZ471" s="49"/>
      <c r="BA471" s="49"/>
      <c r="BB471" s="49"/>
      <c r="BC471" s="49"/>
      <c r="BD471" s="49"/>
      <c r="BE471" s="49"/>
      <c r="BF471" s="49"/>
      <c r="BG471" s="49"/>
      <c r="BH471" s="49"/>
      <c r="BI471" s="49"/>
      <c r="BJ471" s="49"/>
      <c r="BK471" s="49"/>
      <c r="BL471" s="49"/>
      <c r="BM471" s="49"/>
      <c r="BN471" s="49"/>
      <c r="BO471" s="49"/>
      <c r="BP471" s="49"/>
      <c r="BQ471" s="49"/>
      <c r="BR471" s="49"/>
      <c r="BS471" s="49"/>
      <c r="BT471" s="49"/>
      <c r="BU471" s="49"/>
      <c r="BV471" s="49"/>
      <c r="BW471" s="49"/>
      <c r="BX471" s="49"/>
      <c r="BY471" s="49"/>
      <c r="BZ471" s="49"/>
      <c r="CA471" s="49"/>
      <c r="CB471" s="49"/>
      <c r="CC471" s="49"/>
      <c r="CD471" s="49"/>
      <c r="CE471" s="49"/>
      <c r="CF471" s="49"/>
      <c r="CG471" s="49"/>
      <c r="CH471" s="49"/>
      <c r="CI471" s="49"/>
      <c r="CJ471" s="49"/>
      <c r="CK471" s="49"/>
      <c r="CL471" s="49"/>
      <c r="CM471" s="49"/>
      <c r="CN471" s="49"/>
      <c r="CO471" s="49"/>
      <c r="CP471" s="49"/>
      <c r="CQ471" s="49"/>
      <c r="CR471" s="49"/>
      <c r="CS471" s="49"/>
      <c r="CT471" s="49"/>
      <c r="CU471" s="49"/>
      <c r="CV471" s="49"/>
      <c r="CW471" s="49"/>
      <c r="CX471" s="49"/>
      <c r="CY471" s="49"/>
      <c r="CZ471" s="49"/>
      <c r="DA471" s="49"/>
      <c r="DB471" s="49"/>
      <c r="DC471" s="49"/>
      <c r="DD471" s="49"/>
      <c r="DE471" s="49"/>
      <c r="DF471" s="49"/>
      <c r="DG471" s="49"/>
      <c r="DH471" s="49"/>
      <c r="DI471" s="49"/>
      <c r="DJ471" s="49"/>
      <c r="DK471" s="49"/>
      <c r="DL471" s="49"/>
      <c r="DM471" s="49"/>
      <c r="DN471" s="49"/>
      <c r="DO471" s="49"/>
      <c r="DP471" s="49"/>
      <c r="DQ471"/>
      <c r="DR471"/>
      <c r="DS471"/>
      <c r="DT471"/>
      <c r="DU471"/>
      <c r="DV471"/>
      <c r="DW471"/>
      <c r="DX471"/>
      <c r="DY471"/>
      <c r="DZ471"/>
      <c r="EA471"/>
      <c r="EB471"/>
      <c r="EC471"/>
      <c r="ED471"/>
      <c r="EE471"/>
      <c r="EF471"/>
      <c r="EG471"/>
      <c r="EH471"/>
      <c r="EI471"/>
      <c r="EJ471"/>
      <c r="EK471"/>
      <c r="EL471"/>
      <c r="EM471"/>
      <c r="EN471"/>
      <c r="EO471"/>
      <c r="EP471"/>
      <c r="EQ471"/>
      <c r="ER471"/>
      <c r="ES471"/>
      <c r="ET471"/>
      <c r="EU471"/>
      <c r="EV471"/>
      <c r="EW471"/>
      <c r="EX471"/>
      <c r="EY471"/>
      <c r="EZ471"/>
      <c r="FA471"/>
      <c r="FB471"/>
      <c r="FC471"/>
      <c r="FD471"/>
      <c r="FE471"/>
      <c r="FF471"/>
      <c r="FG471"/>
      <c r="FH471"/>
      <c r="FI471"/>
      <c r="FJ471"/>
      <c r="FK471"/>
      <c r="FL471"/>
      <c r="FM471"/>
      <c r="FN471"/>
      <c r="FO471"/>
      <c r="FP471"/>
      <c r="FQ471"/>
      <c r="FR471"/>
      <c r="FS471"/>
      <c r="FT471"/>
      <c r="FU471"/>
      <c r="FV471"/>
      <c r="FW471"/>
      <c r="FX471"/>
      <c r="FY471"/>
      <c r="FZ471"/>
      <c r="GA471"/>
      <c r="GB471"/>
      <c r="GC471"/>
      <c r="GD471"/>
      <c r="GE471"/>
      <c r="GF471"/>
      <c r="GG471"/>
      <c r="GH471"/>
      <c r="GI471"/>
      <c r="GJ471"/>
      <c r="GK471"/>
      <c r="GL471"/>
      <c r="GM471"/>
      <c r="GN471"/>
      <c r="GO471"/>
      <c r="GP471"/>
      <c r="GQ471"/>
      <c r="GR471"/>
      <c r="GS471"/>
      <c r="GT471"/>
      <c r="GU471"/>
      <c r="GV471"/>
      <c r="GW471"/>
      <c r="GX471"/>
      <c r="GY471"/>
      <c r="GZ471"/>
      <c r="HA471"/>
      <c r="HB471"/>
      <c r="HC471"/>
      <c r="HD471"/>
      <c r="HE471"/>
      <c r="HF471"/>
      <c r="HG471"/>
      <c r="HH471"/>
      <c r="HI471"/>
      <c r="HJ471"/>
      <c r="HK471"/>
      <c r="HL471"/>
      <c r="HM471"/>
      <c r="HN471"/>
      <c r="HO471"/>
      <c r="HP471"/>
      <c r="HQ471"/>
      <c r="HR471"/>
      <c r="HS471"/>
      <c r="HT471"/>
      <c r="HU471"/>
      <c r="HV471"/>
      <c r="HW471"/>
      <c r="HX471"/>
      <c r="HY471"/>
      <c r="HZ471"/>
      <c r="IA471"/>
      <c r="IB471"/>
      <c r="IC471"/>
      <c r="ID471"/>
      <c r="IE471"/>
      <c r="IF471"/>
      <c r="IG471"/>
      <c r="IH471"/>
      <c r="II471"/>
      <c r="IJ471"/>
      <c r="IK471"/>
      <c r="IL471"/>
      <c r="IM471"/>
      <c r="IN471"/>
      <c r="IO471"/>
      <c r="IP471"/>
      <c r="IQ471"/>
      <c r="IR471"/>
      <c r="IS471"/>
      <c r="IT471"/>
      <c r="IU471"/>
      <c r="IV471"/>
      <c r="IW471"/>
      <c r="IX471"/>
      <c r="IY471"/>
      <c r="IZ471"/>
      <c r="JA471"/>
      <c r="JB471"/>
      <c r="JC471"/>
      <c r="JD471"/>
      <c r="JE471"/>
      <c r="JF471"/>
      <c r="JG471"/>
      <c r="JH471"/>
      <c r="JI471"/>
      <c r="JJ471"/>
      <c r="JK471"/>
      <c r="JL471"/>
      <c r="JM471"/>
      <c r="JN471"/>
      <c r="JO471"/>
      <c r="JP471"/>
      <c r="JQ471"/>
      <c r="JR471"/>
      <c r="JS471"/>
      <c r="JT471"/>
      <c r="JU471"/>
      <c r="JV471"/>
      <c r="JW471"/>
      <c r="JX471"/>
      <c r="JY471"/>
      <c r="JZ471"/>
      <c r="KA471"/>
      <c r="KB471"/>
      <c r="KC471"/>
      <c r="KD471"/>
      <c r="KE471"/>
      <c r="KF471"/>
      <c r="KG471"/>
      <c r="KH471"/>
      <c r="KI471"/>
      <c r="KJ471"/>
      <c r="KK471"/>
      <c r="KL471"/>
      <c r="KM471"/>
      <c r="KN471"/>
      <c r="KO471"/>
      <c r="KP471"/>
      <c r="KQ471"/>
      <c r="KR471"/>
      <c r="KS471"/>
      <c r="KT471"/>
      <c r="KU471"/>
      <c r="KV471"/>
      <c r="KW471"/>
      <c r="KX471"/>
      <c r="KY471"/>
      <c r="KZ471"/>
      <c r="LA471"/>
      <c r="LB471"/>
      <c r="LC471"/>
      <c r="LD471"/>
      <c r="LE471"/>
      <c r="LF471"/>
      <c r="LG471"/>
      <c r="LH471"/>
      <c r="LI471"/>
      <c r="LJ471"/>
      <c r="LK471"/>
      <c r="LL471"/>
      <c r="LM471"/>
      <c r="LN471"/>
      <c r="LO471"/>
      <c r="LP471"/>
      <c r="LQ471"/>
      <c r="LR471"/>
      <c r="LS471"/>
      <c r="LT471"/>
      <c r="LU471"/>
      <c r="LV471"/>
      <c r="LW471"/>
      <c r="LX471"/>
      <c r="LY471"/>
      <c r="LZ471"/>
      <c r="MA471"/>
      <c r="MB471"/>
      <c r="MC471"/>
      <c r="MD471"/>
      <c r="ME471"/>
      <c r="MF471"/>
      <c r="MG471"/>
      <c r="MH471"/>
      <c r="MI471"/>
      <c r="MJ471"/>
      <c r="MK471"/>
      <c r="ML471"/>
      <c r="MM471"/>
      <c r="MN471"/>
      <c r="MO471"/>
      <c r="MP471"/>
      <c r="MQ471"/>
      <c r="MR471"/>
      <c r="MS471"/>
      <c r="MT471"/>
      <c r="MU471"/>
      <c r="MV471"/>
      <c r="MW471"/>
      <c r="MX471"/>
      <c r="MY471"/>
      <c r="MZ471"/>
      <c r="NA471"/>
      <c r="NB471"/>
      <c r="NC471"/>
      <c r="ND471"/>
      <c r="NE471"/>
      <c r="NF471"/>
      <c r="NG471"/>
      <c r="NH471"/>
      <c r="NI471"/>
      <c r="NJ471"/>
      <c r="NK471"/>
      <c r="NL471"/>
      <c r="NM471"/>
      <c r="NN471"/>
      <c r="NO471"/>
      <c r="NP471"/>
      <c r="NQ471"/>
      <c r="NR471"/>
      <c r="NS471"/>
      <c r="NT471"/>
      <c r="NU471"/>
      <c r="NV471"/>
      <c r="NW471"/>
      <c r="NX471"/>
      <c r="NY471"/>
      <c r="NZ471"/>
      <c r="OA471"/>
      <c r="OB471"/>
      <c r="OC471"/>
      <c r="OD471"/>
      <c r="OE471"/>
      <c r="OF471"/>
      <c r="OG471"/>
      <c r="OH471"/>
      <c r="OI471"/>
      <c r="OJ471"/>
      <c r="OK471"/>
      <c r="OL471"/>
      <c r="OM471"/>
      <c r="ON471"/>
      <c r="OO471"/>
      <c r="OP471"/>
      <c r="OQ471"/>
      <c r="OR471"/>
      <c r="OS471"/>
      <c r="OT471"/>
      <c r="OU471"/>
      <c r="OV471"/>
      <c r="OW471"/>
      <c r="OX471"/>
      <c r="OY471"/>
      <c r="OZ471"/>
      <c r="PA471"/>
      <c r="PB471"/>
      <c r="PC471"/>
      <c r="PD471"/>
      <c r="PE471"/>
      <c r="PF471"/>
      <c r="PG471"/>
      <c r="PH471"/>
      <c r="PI471"/>
      <c r="PJ471"/>
      <c r="PK471"/>
      <c r="PL471"/>
      <c r="PM471"/>
      <c r="PN471"/>
      <c r="PO471"/>
      <c r="PP471"/>
      <c r="PQ471"/>
      <c r="PR471"/>
      <c r="PS471"/>
      <c r="PT471"/>
      <c r="PU471"/>
      <c r="PV471"/>
      <c r="PW471"/>
      <c r="PX471"/>
      <c r="PY471"/>
      <c r="PZ471"/>
      <c r="QA471"/>
      <c r="QB471"/>
      <c r="QC471"/>
      <c r="QD471"/>
      <c r="QE471"/>
      <c r="QF471"/>
      <c r="QG471"/>
      <c r="QH471"/>
      <c r="QI471"/>
      <c r="QJ471"/>
      <c r="QK471"/>
      <c r="QL471"/>
      <c r="QM471"/>
      <c r="QN471"/>
      <c r="QO471"/>
      <c r="QP471"/>
      <c r="QQ471"/>
      <c r="QR471"/>
      <c r="QS471"/>
      <c r="QT471"/>
      <c r="QU471"/>
      <c r="QV471"/>
      <c r="QW471"/>
      <c r="QX471"/>
      <c r="QY471"/>
      <c r="QZ471"/>
      <c r="RA471"/>
      <c r="RB471"/>
      <c r="RC471"/>
      <c r="RD471"/>
      <c r="RE471"/>
      <c r="RF471"/>
      <c r="RG471"/>
      <c r="RH471"/>
      <c r="RI471"/>
      <c r="RJ471"/>
      <c r="RK471"/>
      <c r="RL471"/>
      <c r="RM471"/>
      <c r="RN471"/>
      <c r="RO471"/>
      <c r="RP471"/>
      <c r="RQ471"/>
      <c r="RR471"/>
      <c r="RS471"/>
      <c r="RT471"/>
      <c r="RU471"/>
      <c r="RV471"/>
      <c r="RW471"/>
      <c r="RX471"/>
      <c r="RY471"/>
      <c r="RZ471"/>
      <c r="SA471"/>
      <c r="SB471"/>
      <c r="SC471"/>
      <c r="SD471"/>
      <c r="SE471"/>
      <c r="SF471"/>
      <c r="SG471"/>
      <c r="SH471"/>
      <c r="SI471"/>
      <c r="SJ471"/>
      <c r="SK471"/>
      <c r="SL471"/>
      <c r="SM471"/>
      <c r="SN471"/>
      <c r="SO471"/>
      <c r="SP471"/>
      <c r="SQ471"/>
      <c r="SR471"/>
      <c r="SS471"/>
      <c r="ST471"/>
      <c r="SU471"/>
      <c r="SV471"/>
      <c r="SW471"/>
      <c r="SX471"/>
      <c r="SY471"/>
      <c r="SZ471"/>
      <c r="TA471"/>
      <c r="TB471"/>
      <c r="TC471"/>
      <c r="TD471"/>
      <c r="TE471"/>
      <c r="TF471"/>
      <c r="TG471"/>
      <c r="TH471"/>
      <c r="TI471"/>
      <c r="TJ471"/>
      <c r="TK471"/>
      <c r="TL471"/>
      <c r="TM471"/>
      <c r="TN471"/>
      <c r="TO471"/>
      <c r="TP471"/>
      <c r="TQ471"/>
      <c r="TR471"/>
      <c r="TS471"/>
      <c r="TT471"/>
      <c r="TU471"/>
      <c r="TV471"/>
      <c r="TW471"/>
      <c r="TX471"/>
      <c r="TY471"/>
      <c r="TZ471"/>
      <c r="UA471"/>
      <c r="UB471"/>
      <c r="UC471"/>
      <c r="UD471"/>
      <c r="UE471"/>
      <c r="UF471"/>
      <c r="UG471"/>
      <c r="UH471"/>
      <c r="UI471"/>
      <c r="UJ471"/>
      <c r="UK471"/>
      <c r="UL471"/>
      <c r="UM471"/>
      <c r="UN471"/>
      <c r="UO471"/>
      <c r="UP471"/>
      <c r="UQ471"/>
      <c r="UR471"/>
      <c r="US471"/>
      <c r="UT471"/>
      <c r="UU471"/>
      <c r="UV471"/>
      <c r="UW471"/>
      <c r="UX471"/>
      <c r="UY471"/>
      <c r="UZ471"/>
      <c r="VA471"/>
      <c r="VB471"/>
      <c r="VC471"/>
      <c r="VD471"/>
      <c r="VE471"/>
      <c r="VF471"/>
      <c r="VG471"/>
      <c r="VH471"/>
      <c r="VI471"/>
      <c r="VJ471"/>
      <c r="VK471"/>
      <c r="VL471"/>
      <c r="VM471"/>
      <c r="VN471"/>
      <c r="VO471"/>
      <c r="VP471"/>
      <c r="VQ471"/>
      <c r="VR471"/>
      <c r="VS471"/>
      <c r="VT471"/>
      <c r="VU471"/>
      <c r="VV471"/>
      <c r="VW471"/>
      <c r="VX471"/>
      <c r="VY471"/>
      <c r="VZ471"/>
      <c r="WA471"/>
      <c r="WB471"/>
      <c r="WC471"/>
      <c r="WD471"/>
      <c r="WE471"/>
      <c r="WF471"/>
      <c r="WG471"/>
      <c r="WH471"/>
      <c r="WI471"/>
      <c r="WJ471"/>
      <c r="WK471"/>
      <c r="WL471"/>
      <c r="WM471"/>
      <c r="WN471"/>
      <c r="WO471"/>
      <c r="WP471"/>
      <c r="WQ471"/>
      <c r="WR471"/>
      <c r="WS471"/>
      <c r="WT471"/>
      <c r="WU471"/>
      <c r="WV471"/>
      <c r="WW471"/>
      <c r="WX471"/>
      <c r="WY471"/>
      <c r="WZ471"/>
      <c r="XA471"/>
      <c r="XB471"/>
      <c r="XC471"/>
      <c r="XD471"/>
      <c r="XE471"/>
      <c r="XF471"/>
      <c r="XG471"/>
      <c r="XH471"/>
      <c r="XI471"/>
      <c r="XJ471"/>
      <c r="XK471"/>
      <c r="XL471"/>
      <c r="XM471"/>
      <c r="XN471"/>
      <c r="XO471"/>
      <c r="XP471"/>
      <c r="XQ471"/>
      <c r="XR471"/>
      <c r="XS471"/>
      <c r="XT471"/>
      <c r="XU471"/>
      <c r="XV471"/>
      <c r="XW471"/>
      <c r="XX471"/>
      <c r="XY471"/>
      <c r="XZ471"/>
      <c r="YA471"/>
      <c r="YB471"/>
      <c r="YC471"/>
      <c r="YD471"/>
      <c r="YE471"/>
      <c r="YF471"/>
      <c r="YG471"/>
      <c r="YH471"/>
      <c r="YI471"/>
      <c r="YJ471"/>
      <c r="YK471"/>
      <c r="YL471"/>
      <c r="YM471"/>
      <c r="YN471"/>
      <c r="YO471"/>
      <c r="YP471"/>
      <c r="YQ471"/>
      <c r="YR471"/>
      <c r="YS471"/>
      <c r="YT471"/>
      <c r="YU471"/>
      <c r="YV471"/>
      <c r="YW471"/>
      <c r="YX471"/>
      <c r="YY471"/>
      <c r="YZ471"/>
      <c r="ZA471"/>
      <c r="ZB471"/>
      <c r="ZC471"/>
      <c r="ZD471"/>
      <c r="ZE471"/>
      <c r="ZF471"/>
      <c r="ZG471"/>
      <c r="ZH471"/>
      <c r="ZI471"/>
      <c r="ZJ471"/>
      <c r="ZK471"/>
      <c r="ZL471"/>
      <c r="ZM471"/>
      <c r="ZN471"/>
      <c r="ZO471"/>
      <c r="ZP471"/>
      <c r="ZQ471"/>
      <c r="ZR471"/>
      <c r="ZS471"/>
      <c r="ZT471"/>
      <c r="ZU471"/>
      <c r="ZV471"/>
      <c r="ZW471"/>
      <c r="ZX471"/>
      <c r="ZY471"/>
      <c r="ZZ471" s="52"/>
      <c r="AAA471" s="192" t="s">
        <v>0</v>
      </c>
      <c r="AAD471" s="90"/>
      <c r="AAE471" s="519">
        <f t="shared" si="399"/>
        <v>1</v>
      </c>
      <c r="AAF471" s="90"/>
      <c r="AAG471" s="73">
        <f>IF(AAE471=0,,S.Notice.BANNER.Begin)</f>
        <v>41549</v>
      </c>
      <c r="AAH471" s="73">
        <f>IF(AAE471=0,,WORKDAY(S.Notice.OpenComment,-2,S.DDL_DEQClosed))</f>
        <v>41619</v>
      </c>
      <c r="AAI471" s="72"/>
      <c r="AAJ471" s="72"/>
      <c r="AAK471" s="254" t="str">
        <f>"- validates recipients with "&amp;S.Staff.Mgr&amp;" &amp; "&amp;S.Staff.LegislativeLiason</f>
        <v>- validates recipients with MargaretMGR &amp; MargaretLEG</v>
      </c>
      <c r="AAL471" s="90"/>
    </row>
    <row r="472" spans="1:715" s="23" customFormat="1" ht="15" customHeight="1" outlineLevel="1">
      <c r="A472" s="171"/>
      <c r="B472" s="289" t="str">
        <f>AAK472</f>
        <v>- obtains approval of legislator's emails from MargaretLEG by email</v>
      </c>
      <c r="D472" s="380"/>
      <c r="E472" s="397">
        <f t="shared" ref="E472" si="407">NETWORKDAYS(G472,H472,S.DDL_DEQClosed)</f>
        <v>49</v>
      </c>
      <c r="F472" s="457">
        <f t="shared" ca="1" si="405"/>
        <v>33</v>
      </c>
      <c r="G472" s="343">
        <f t="shared" ref="G472" si="408">AAG472</f>
        <v>41549</v>
      </c>
      <c r="H472" s="343">
        <f t="shared" ref="H472" si="409">AAH472</f>
        <v>41619</v>
      </c>
      <c r="I472" s="244"/>
      <c r="J472" s="194"/>
      <c r="K472" s="49"/>
      <c r="L472" s="49"/>
      <c r="M472" s="49"/>
      <c r="N472" s="49"/>
      <c r="O472" s="49"/>
      <c r="P472" s="49"/>
      <c r="Q472" s="49"/>
      <c r="R472" s="49"/>
      <c r="S472" s="49"/>
      <c r="T472" s="49"/>
      <c r="U472" s="49"/>
      <c r="V472" s="49"/>
      <c r="W472" s="49"/>
      <c r="X472" s="49"/>
      <c r="Y472" s="49"/>
      <c r="Z472" s="49"/>
      <c r="AA472" s="49"/>
      <c r="AB472" s="49"/>
      <c r="AC472" s="49"/>
      <c r="AD472" s="49"/>
      <c r="AE472" s="49"/>
      <c r="AF472" s="49"/>
      <c r="AG472" s="49"/>
      <c r="AH472" s="49"/>
      <c r="AI472" s="49"/>
      <c r="AJ472" s="49"/>
      <c r="AK472" s="49"/>
      <c r="AL472" s="49"/>
      <c r="AM472" s="49"/>
      <c r="AN472" s="49"/>
      <c r="AO472" s="49"/>
      <c r="AP472" s="49"/>
      <c r="AQ472" s="49"/>
      <c r="AR472" s="49"/>
      <c r="AS472" s="49"/>
      <c r="AT472" s="49"/>
      <c r="AU472" s="49"/>
      <c r="AV472" s="49"/>
      <c r="AW472" s="49"/>
      <c r="AX472" s="49"/>
      <c r="AY472" s="49"/>
      <c r="AZ472" s="49"/>
      <c r="BA472" s="49"/>
      <c r="BB472" s="49"/>
      <c r="BC472" s="49"/>
      <c r="BD472" s="49"/>
      <c r="BE472" s="49"/>
      <c r="BF472" s="49"/>
      <c r="BG472" s="49"/>
      <c r="BH472" s="49"/>
      <c r="BI472" s="49"/>
      <c r="BJ472" s="49"/>
      <c r="BK472" s="49"/>
      <c r="BL472" s="49"/>
      <c r="BM472" s="49"/>
      <c r="BN472" s="49"/>
      <c r="BO472" s="49"/>
      <c r="BP472" s="49"/>
      <c r="BQ472" s="49"/>
      <c r="BR472" s="49"/>
      <c r="BS472" s="49"/>
      <c r="BT472" s="49"/>
      <c r="BU472" s="49"/>
      <c r="BV472" s="49"/>
      <c r="BW472" s="49"/>
      <c r="BX472" s="49"/>
      <c r="BY472" s="49"/>
      <c r="BZ472" s="49"/>
      <c r="CA472" s="49"/>
      <c r="CB472" s="49"/>
      <c r="CC472" s="49"/>
      <c r="CD472" s="49"/>
      <c r="CE472" s="49"/>
      <c r="CF472" s="49"/>
      <c r="CG472" s="49"/>
      <c r="CH472" s="49"/>
      <c r="CI472" s="49"/>
      <c r="CJ472" s="49"/>
      <c r="CK472" s="49"/>
      <c r="CL472" s="49"/>
      <c r="CM472" s="49"/>
      <c r="CN472" s="49"/>
      <c r="CO472" s="49"/>
      <c r="CP472" s="49"/>
      <c r="CQ472" s="49"/>
      <c r="CR472" s="49"/>
      <c r="CS472" s="49"/>
      <c r="CT472" s="49"/>
      <c r="CU472" s="49"/>
      <c r="CV472" s="49"/>
      <c r="CW472" s="49"/>
      <c r="CX472" s="49"/>
      <c r="CY472" s="49"/>
      <c r="CZ472" s="49"/>
      <c r="DA472" s="49"/>
      <c r="DB472" s="49"/>
      <c r="DC472" s="49"/>
      <c r="DD472" s="49"/>
      <c r="DE472" s="49"/>
      <c r="DF472" s="49"/>
      <c r="DG472" s="49"/>
      <c r="DH472" s="49"/>
      <c r="DI472" s="49"/>
      <c r="DJ472" s="49"/>
      <c r="DK472" s="49"/>
      <c r="DL472" s="49"/>
      <c r="DM472" s="49"/>
      <c r="DN472" s="49"/>
      <c r="DO472" s="49"/>
      <c r="DP472" s="49"/>
      <c r="DQ472"/>
      <c r="DR472"/>
      <c r="DS472"/>
      <c r="DT472"/>
      <c r="DU472"/>
      <c r="DV472"/>
      <c r="DW472"/>
      <c r="DX472"/>
      <c r="DY472"/>
      <c r="DZ472"/>
      <c r="EA472"/>
      <c r="EB472"/>
      <c r="EC472"/>
      <c r="ED472"/>
      <c r="EE472"/>
      <c r="EF472"/>
      <c r="EG472"/>
      <c r="EH472"/>
      <c r="EI472"/>
      <c r="EJ472"/>
      <c r="EK472"/>
      <c r="EL472"/>
      <c r="EM472"/>
      <c r="EN472"/>
      <c r="EO472"/>
      <c r="EP472"/>
      <c r="EQ472"/>
      <c r="ER472"/>
      <c r="ES472"/>
      <c r="ET472"/>
      <c r="EU472"/>
      <c r="EV472"/>
      <c r="EW472"/>
      <c r="EX472"/>
      <c r="EY472"/>
      <c r="EZ472"/>
      <c r="FA472"/>
      <c r="FB472"/>
      <c r="FC472"/>
      <c r="FD472"/>
      <c r="FE472"/>
      <c r="FF472"/>
      <c r="FG472"/>
      <c r="FH472"/>
      <c r="FI472"/>
      <c r="FJ472"/>
      <c r="FK472"/>
      <c r="FL472"/>
      <c r="FM472"/>
      <c r="FN472"/>
      <c r="FO472"/>
      <c r="FP472"/>
      <c r="FQ472"/>
      <c r="FR472"/>
      <c r="FS472"/>
      <c r="FT472"/>
      <c r="FU472"/>
      <c r="FV472"/>
      <c r="FW472"/>
      <c r="FX472"/>
      <c r="FY472"/>
      <c r="FZ472"/>
      <c r="GA472"/>
      <c r="GB472"/>
      <c r="GC472"/>
      <c r="GD472"/>
      <c r="GE472"/>
      <c r="GF472"/>
      <c r="GG472"/>
      <c r="GH472"/>
      <c r="GI472"/>
      <c r="GJ472"/>
      <c r="GK472"/>
      <c r="GL472"/>
      <c r="GM472"/>
      <c r="GN472"/>
      <c r="GO472"/>
      <c r="GP472"/>
      <c r="GQ472"/>
      <c r="GR472"/>
      <c r="GS472"/>
      <c r="GT472"/>
      <c r="GU472"/>
      <c r="GV472"/>
      <c r="GW472"/>
      <c r="GX472"/>
      <c r="GY472"/>
      <c r="GZ472"/>
      <c r="HA472"/>
      <c r="HB472"/>
      <c r="HC472"/>
      <c r="HD472"/>
      <c r="HE472"/>
      <c r="HF472"/>
      <c r="HG472"/>
      <c r="HH472"/>
      <c r="HI472"/>
      <c r="HJ472"/>
      <c r="HK472"/>
      <c r="HL472"/>
      <c r="HM472"/>
      <c r="HN472"/>
      <c r="HO472"/>
      <c r="HP472"/>
      <c r="HQ472"/>
      <c r="HR472"/>
      <c r="HS472"/>
      <c r="HT472"/>
      <c r="HU472"/>
      <c r="HV472"/>
      <c r="HW472"/>
      <c r="HX472"/>
      <c r="HY472"/>
      <c r="HZ472"/>
      <c r="IA472"/>
      <c r="IB472"/>
      <c r="IC472"/>
      <c r="ID472"/>
      <c r="IE472"/>
      <c r="IF472"/>
      <c r="IG472"/>
      <c r="IH472"/>
      <c r="II472"/>
      <c r="IJ472"/>
      <c r="IK472"/>
      <c r="IL472"/>
      <c r="IM472"/>
      <c r="IN472"/>
      <c r="IO472"/>
      <c r="IP472"/>
      <c r="IQ472"/>
      <c r="IR472"/>
      <c r="IS472"/>
      <c r="IT472"/>
      <c r="IU472"/>
      <c r="IV472"/>
      <c r="IW472"/>
      <c r="IX472"/>
      <c r="IY472"/>
      <c r="IZ472"/>
      <c r="JA472"/>
      <c r="JB472"/>
      <c r="JC472"/>
      <c r="JD472"/>
      <c r="JE472"/>
      <c r="JF472"/>
      <c r="JG472"/>
      <c r="JH472"/>
      <c r="JI472"/>
      <c r="JJ472"/>
      <c r="JK472"/>
      <c r="JL472"/>
      <c r="JM472"/>
      <c r="JN472"/>
      <c r="JO472"/>
      <c r="JP472"/>
      <c r="JQ472"/>
      <c r="JR472"/>
      <c r="JS472"/>
      <c r="JT472"/>
      <c r="JU472"/>
      <c r="JV472"/>
      <c r="JW472"/>
      <c r="JX472"/>
      <c r="JY472"/>
      <c r="JZ472"/>
      <c r="KA472"/>
      <c r="KB472"/>
      <c r="KC472"/>
      <c r="KD472"/>
      <c r="KE472"/>
      <c r="KF472"/>
      <c r="KG472"/>
      <c r="KH472"/>
      <c r="KI472"/>
      <c r="KJ472"/>
      <c r="KK472"/>
      <c r="KL472"/>
      <c r="KM472"/>
      <c r="KN472"/>
      <c r="KO472"/>
      <c r="KP472"/>
      <c r="KQ472"/>
      <c r="KR472"/>
      <c r="KS472"/>
      <c r="KT472"/>
      <c r="KU472"/>
      <c r="KV472"/>
      <c r="KW472"/>
      <c r="KX472"/>
      <c r="KY472"/>
      <c r="KZ472"/>
      <c r="LA472"/>
      <c r="LB472"/>
      <c r="LC472"/>
      <c r="LD472"/>
      <c r="LE472"/>
      <c r="LF472"/>
      <c r="LG472"/>
      <c r="LH472"/>
      <c r="LI472"/>
      <c r="LJ472"/>
      <c r="LK472"/>
      <c r="LL472"/>
      <c r="LM472"/>
      <c r="LN472"/>
      <c r="LO472"/>
      <c r="LP472"/>
      <c r="LQ472"/>
      <c r="LR472"/>
      <c r="LS472"/>
      <c r="LT472"/>
      <c r="LU472"/>
      <c r="LV472"/>
      <c r="LW472"/>
      <c r="LX472"/>
      <c r="LY472"/>
      <c r="LZ472"/>
      <c r="MA472"/>
      <c r="MB472"/>
      <c r="MC472"/>
      <c r="MD472"/>
      <c r="ME472"/>
      <c r="MF472"/>
      <c r="MG472"/>
      <c r="MH472"/>
      <c r="MI472"/>
      <c r="MJ472"/>
      <c r="MK472"/>
      <c r="ML472"/>
      <c r="MM472"/>
      <c r="MN472"/>
      <c r="MO472"/>
      <c r="MP472"/>
      <c r="MQ472"/>
      <c r="MR472"/>
      <c r="MS472"/>
      <c r="MT472"/>
      <c r="MU472"/>
      <c r="MV472"/>
      <c r="MW472"/>
      <c r="MX472"/>
      <c r="MY472"/>
      <c r="MZ472"/>
      <c r="NA472"/>
      <c r="NB472"/>
      <c r="NC472"/>
      <c r="ND472"/>
      <c r="NE472"/>
      <c r="NF472"/>
      <c r="NG472"/>
      <c r="NH472"/>
      <c r="NI472"/>
      <c r="NJ472"/>
      <c r="NK472"/>
      <c r="NL472"/>
      <c r="NM472"/>
      <c r="NN472"/>
      <c r="NO472"/>
      <c r="NP472"/>
      <c r="NQ472"/>
      <c r="NR472"/>
      <c r="NS472"/>
      <c r="NT472"/>
      <c r="NU472"/>
      <c r="NV472"/>
      <c r="NW472"/>
      <c r="NX472"/>
      <c r="NY472"/>
      <c r="NZ472"/>
      <c r="OA472"/>
      <c r="OB472"/>
      <c r="OC472"/>
      <c r="OD472"/>
      <c r="OE472"/>
      <c r="OF472"/>
      <c r="OG472"/>
      <c r="OH472"/>
      <c r="OI472"/>
      <c r="OJ472"/>
      <c r="OK472"/>
      <c r="OL472"/>
      <c r="OM472"/>
      <c r="ON472"/>
      <c r="OO472"/>
      <c r="OP472"/>
      <c r="OQ472"/>
      <c r="OR472"/>
      <c r="OS472"/>
      <c r="OT472"/>
      <c r="OU472"/>
      <c r="OV472"/>
      <c r="OW472"/>
      <c r="OX472"/>
      <c r="OY472"/>
      <c r="OZ472"/>
      <c r="PA472"/>
      <c r="PB472"/>
      <c r="PC472"/>
      <c r="PD472"/>
      <c r="PE472"/>
      <c r="PF472"/>
      <c r="PG472"/>
      <c r="PH472"/>
      <c r="PI472"/>
      <c r="PJ472"/>
      <c r="PK472"/>
      <c r="PL472"/>
      <c r="PM472"/>
      <c r="PN472"/>
      <c r="PO472"/>
      <c r="PP472"/>
      <c r="PQ472"/>
      <c r="PR472"/>
      <c r="PS472"/>
      <c r="PT472"/>
      <c r="PU472"/>
      <c r="PV472"/>
      <c r="PW472"/>
      <c r="PX472"/>
      <c r="PY472"/>
      <c r="PZ472"/>
      <c r="QA472"/>
      <c r="QB472"/>
      <c r="QC472"/>
      <c r="QD472"/>
      <c r="QE472"/>
      <c r="QF472"/>
      <c r="QG472"/>
      <c r="QH472"/>
      <c r="QI472"/>
      <c r="QJ472"/>
      <c r="QK472"/>
      <c r="QL472"/>
      <c r="QM472"/>
      <c r="QN472"/>
      <c r="QO472"/>
      <c r="QP472"/>
      <c r="QQ472"/>
      <c r="QR472"/>
      <c r="QS472"/>
      <c r="QT472"/>
      <c r="QU472"/>
      <c r="QV472"/>
      <c r="QW472"/>
      <c r="QX472"/>
      <c r="QY472"/>
      <c r="QZ472"/>
      <c r="RA472"/>
      <c r="RB472"/>
      <c r="RC472"/>
      <c r="RD472"/>
      <c r="RE472"/>
      <c r="RF472"/>
      <c r="RG472"/>
      <c r="RH472"/>
      <c r="RI472"/>
      <c r="RJ472"/>
      <c r="RK472"/>
      <c r="RL472"/>
      <c r="RM472"/>
      <c r="RN472"/>
      <c r="RO472"/>
      <c r="RP472"/>
      <c r="RQ472"/>
      <c r="RR472"/>
      <c r="RS472"/>
      <c r="RT472"/>
      <c r="RU472"/>
      <c r="RV472"/>
      <c r="RW472"/>
      <c r="RX472"/>
      <c r="RY472"/>
      <c r="RZ472"/>
      <c r="SA472"/>
      <c r="SB472"/>
      <c r="SC472"/>
      <c r="SD472"/>
      <c r="SE472"/>
      <c r="SF472"/>
      <c r="SG472"/>
      <c r="SH472"/>
      <c r="SI472"/>
      <c r="SJ472"/>
      <c r="SK472"/>
      <c r="SL472"/>
      <c r="SM472"/>
      <c r="SN472"/>
      <c r="SO472"/>
      <c r="SP472"/>
      <c r="SQ472"/>
      <c r="SR472"/>
      <c r="SS472"/>
      <c r="ST472"/>
      <c r="SU472"/>
      <c r="SV472"/>
      <c r="SW472"/>
      <c r="SX472"/>
      <c r="SY472"/>
      <c r="SZ472"/>
      <c r="TA472"/>
      <c r="TB472"/>
      <c r="TC472"/>
      <c r="TD472"/>
      <c r="TE472"/>
      <c r="TF472"/>
      <c r="TG472"/>
      <c r="TH472"/>
      <c r="TI472"/>
      <c r="TJ472"/>
      <c r="TK472"/>
      <c r="TL472"/>
      <c r="TM472"/>
      <c r="TN472"/>
      <c r="TO472"/>
      <c r="TP472"/>
      <c r="TQ472"/>
      <c r="TR472"/>
      <c r="TS472"/>
      <c r="TT472"/>
      <c r="TU472"/>
      <c r="TV472"/>
      <c r="TW472"/>
      <c r="TX472"/>
      <c r="TY472"/>
      <c r="TZ472"/>
      <c r="UA472"/>
      <c r="UB472"/>
      <c r="UC472"/>
      <c r="UD472"/>
      <c r="UE472"/>
      <c r="UF472"/>
      <c r="UG472"/>
      <c r="UH472"/>
      <c r="UI472"/>
      <c r="UJ472"/>
      <c r="UK472"/>
      <c r="UL472"/>
      <c r="UM472"/>
      <c r="UN472"/>
      <c r="UO472"/>
      <c r="UP472"/>
      <c r="UQ472"/>
      <c r="UR472"/>
      <c r="US472"/>
      <c r="UT472"/>
      <c r="UU472"/>
      <c r="UV472"/>
      <c r="UW472"/>
      <c r="UX472"/>
      <c r="UY472"/>
      <c r="UZ472"/>
      <c r="VA472"/>
      <c r="VB472"/>
      <c r="VC472"/>
      <c r="VD472"/>
      <c r="VE472"/>
      <c r="VF472"/>
      <c r="VG472"/>
      <c r="VH472"/>
      <c r="VI472"/>
      <c r="VJ472"/>
      <c r="VK472"/>
      <c r="VL472"/>
      <c r="VM472"/>
      <c r="VN472"/>
      <c r="VO472"/>
      <c r="VP472"/>
      <c r="VQ472"/>
      <c r="VR472"/>
      <c r="VS472"/>
      <c r="VT472"/>
      <c r="VU472"/>
      <c r="VV472"/>
      <c r="VW472"/>
      <c r="VX472"/>
      <c r="VY472"/>
      <c r="VZ472"/>
      <c r="WA472"/>
      <c r="WB472"/>
      <c r="WC472"/>
      <c r="WD472"/>
      <c r="WE472"/>
      <c r="WF472"/>
      <c r="WG472"/>
      <c r="WH472"/>
      <c r="WI472"/>
      <c r="WJ472"/>
      <c r="WK472"/>
      <c r="WL472"/>
      <c r="WM472"/>
      <c r="WN472"/>
      <c r="WO472"/>
      <c r="WP472"/>
      <c r="WQ472"/>
      <c r="WR472"/>
      <c r="WS472"/>
      <c r="WT472"/>
      <c r="WU472"/>
      <c r="WV472"/>
      <c r="WW472"/>
      <c r="WX472"/>
      <c r="WY472"/>
      <c r="WZ472"/>
      <c r="XA472"/>
      <c r="XB472"/>
      <c r="XC472"/>
      <c r="XD472"/>
      <c r="XE472"/>
      <c r="XF472"/>
      <c r="XG472"/>
      <c r="XH472"/>
      <c r="XI472"/>
      <c r="XJ472"/>
      <c r="XK472"/>
      <c r="XL472"/>
      <c r="XM472"/>
      <c r="XN472"/>
      <c r="XO472"/>
      <c r="XP472"/>
      <c r="XQ472"/>
      <c r="XR472"/>
      <c r="XS472"/>
      <c r="XT472"/>
      <c r="XU472"/>
      <c r="XV472"/>
      <c r="XW472"/>
      <c r="XX472"/>
      <c r="XY472"/>
      <c r="XZ472"/>
      <c r="YA472"/>
      <c r="YB472"/>
      <c r="YC472"/>
      <c r="YD472"/>
      <c r="YE472"/>
      <c r="YF472"/>
      <c r="YG472"/>
      <c r="YH472"/>
      <c r="YI472"/>
      <c r="YJ472"/>
      <c r="YK472"/>
      <c r="YL472"/>
      <c r="YM472"/>
      <c r="YN472"/>
      <c r="YO472"/>
      <c r="YP472"/>
      <c r="YQ472"/>
      <c r="YR472"/>
      <c r="YS472"/>
      <c r="YT472"/>
      <c r="YU472"/>
      <c r="YV472"/>
      <c r="YW472"/>
      <c r="YX472"/>
      <c r="YY472"/>
      <c r="YZ472"/>
      <c r="ZA472"/>
      <c r="ZB472"/>
      <c r="ZC472"/>
      <c r="ZD472"/>
      <c r="ZE472"/>
      <c r="ZF472"/>
      <c r="ZG472"/>
      <c r="ZH472"/>
      <c r="ZI472"/>
      <c r="ZJ472"/>
      <c r="ZK472"/>
      <c r="ZL472"/>
      <c r="ZM472"/>
      <c r="ZN472"/>
      <c r="ZO472"/>
      <c r="ZP472"/>
      <c r="ZQ472"/>
      <c r="ZR472"/>
      <c r="ZS472"/>
      <c r="ZT472"/>
      <c r="ZU472"/>
      <c r="ZV472"/>
      <c r="ZW472"/>
      <c r="ZX472"/>
      <c r="ZY472"/>
      <c r="ZZ472" s="52"/>
      <c r="AAA472" s="192" t="s">
        <v>0</v>
      </c>
      <c r="AAD472" s="90"/>
      <c r="AAE472" s="519">
        <f t="shared" si="399"/>
        <v>1</v>
      </c>
      <c r="AAF472" s="90"/>
      <c r="AAG472" s="73">
        <f>IF(AAE472=0,,S.Notice.BANNER.Begin)</f>
        <v>41549</v>
      </c>
      <c r="AAH472" s="73">
        <f>IF(AAE472=0,,WORKDAY(S.Notice.OpenComment,-2,S.DDL_DEQClosed))</f>
        <v>41619</v>
      </c>
      <c r="AAI472" s="72"/>
      <c r="AAJ472" s="72"/>
      <c r="AAK472" s="254" t="str">
        <f>"- obtains approval of legislator's emails from "&amp;S.Staff.LegislativeLiason&amp;" by email"</f>
        <v>- obtains approval of legislator's emails from MargaretLEG by email</v>
      </c>
      <c r="AAL472" s="90"/>
    </row>
    <row r="473" spans="1:715" s="23" customFormat="1" ht="15" customHeight="1" outlineLevel="1">
      <c r="A473" s="171"/>
      <c r="B473" s="631" t="s">
        <v>367</v>
      </c>
      <c r="C473" s="791" t="str">
        <f>HYPERLINK("\\deqhq1\Rule_Resources\i\EMAIL.KeyLegislators.docx","i")</f>
        <v>i</v>
      </c>
      <c r="D473" s="380"/>
      <c r="E473" s="397">
        <f t="shared" si="404"/>
        <v>49</v>
      </c>
      <c r="F473" s="457">
        <f t="shared" ca="1" si="405"/>
        <v>33</v>
      </c>
      <c r="G473" s="343">
        <f t="shared" si="406"/>
        <v>41549</v>
      </c>
      <c r="H473" s="343">
        <f t="shared" si="403"/>
        <v>41619</v>
      </c>
      <c r="I473" s="244"/>
      <c r="J473" s="194"/>
      <c r="K473" s="49"/>
      <c r="L473" s="49"/>
      <c r="M473" s="49"/>
      <c r="N473" s="49"/>
      <c r="O473" s="49"/>
      <c r="P473" s="49"/>
      <c r="Q473" s="49"/>
      <c r="R473" s="49"/>
      <c r="S473" s="49"/>
      <c r="T473" s="49"/>
      <c r="U473" s="49"/>
      <c r="V473" s="49"/>
      <c r="W473" s="49"/>
      <c r="X473" s="49"/>
      <c r="Y473" s="49"/>
      <c r="Z473" s="49"/>
      <c r="AA473" s="49"/>
      <c r="AB473" s="49"/>
      <c r="AC473" s="49"/>
      <c r="AD473" s="49"/>
      <c r="AE473" s="49"/>
      <c r="AF473" s="49"/>
      <c r="AG473" s="49"/>
      <c r="AH473" s="49"/>
      <c r="AI473" s="49"/>
      <c r="AJ473" s="49"/>
      <c r="AK473" s="49"/>
      <c r="AL473" s="49"/>
      <c r="AM473" s="49"/>
      <c r="AN473" s="49"/>
      <c r="AO473" s="49"/>
      <c r="AP473" s="49"/>
      <c r="AQ473" s="49"/>
      <c r="AR473" s="49"/>
      <c r="AS473" s="49"/>
      <c r="AT473" s="49"/>
      <c r="AU473" s="49"/>
      <c r="AV473" s="49"/>
      <c r="AW473" s="49"/>
      <c r="AX473" s="49"/>
      <c r="AY473" s="49"/>
      <c r="AZ473" s="49"/>
      <c r="BA473" s="49"/>
      <c r="BB473" s="49"/>
      <c r="BC473" s="49"/>
      <c r="BD473" s="49"/>
      <c r="BE473" s="49"/>
      <c r="BF473" s="49"/>
      <c r="BG473" s="49"/>
      <c r="BH473" s="49"/>
      <c r="BI473" s="49"/>
      <c r="BJ473" s="49"/>
      <c r="BK473" s="49"/>
      <c r="BL473" s="49"/>
      <c r="BM473" s="49"/>
      <c r="BN473" s="49"/>
      <c r="BO473" s="49"/>
      <c r="BP473" s="49"/>
      <c r="BQ473" s="49"/>
      <c r="BR473" s="49"/>
      <c r="BS473" s="49"/>
      <c r="BT473" s="49"/>
      <c r="BU473" s="49"/>
      <c r="BV473" s="49"/>
      <c r="BW473" s="49"/>
      <c r="BX473" s="49"/>
      <c r="BY473" s="49"/>
      <c r="BZ473" s="49"/>
      <c r="CA473" s="49"/>
      <c r="CB473" s="49"/>
      <c r="CC473" s="49"/>
      <c r="CD473" s="49"/>
      <c r="CE473" s="49"/>
      <c r="CF473" s="49"/>
      <c r="CG473" s="49"/>
      <c r="CH473" s="49"/>
      <c r="CI473" s="49"/>
      <c r="CJ473" s="49"/>
      <c r="CK473" s="49"/>
      <c r="CL473" s="49"/>
      <c r="CM473" s="49"/>
      <c r="CN473" s="49"/>
      <c r="CO473" s="49"/>
      <c r="CP473" s="49"/>
      <c r="CQ473" s="49"/>
      <c r="CR473" s="49"/>
      <c r="CS473" s="49"/>
      <c r="CT473" s="49"/>
      <c r="CU473" s="49"/>
      <c r="CV473" s="49"/>
      <c r="CW473" s="49"/>
      <c r="CX473" s="49"/>
      <c r="CY473" s="49"/>
      <c r="CZ473" s="49"/>
      <c r="DA473" s="49"/>
      <c r="DB473" s="49"/>
      <c r="DC473" s="49"/>
      <c r="DD473" s="49"/>
      <c r="DE473" s="49"/>
      <c r="DF473" s="49"/>
      <c r="DG473" s="49"/>
      <c r="DH473" s="49"/>
      <c r="DI473" s="49"/>
      <c r="DJ473" s="49"/>
      <c r="DK473" s="49"/>
      <c r="DL473" s="49"/>
      <c r="DM473" s="49"/>
      <c r="DN473" s="49"/>
      <c r="DO473" s="49"/>
      <c r="DP473" s="49"/>
      <c r="DQ473"/>
      <c r="DR473"/>
      <c r="DS473"/>
      <c r="DT473"/>
      <c r="DU473"/>
      <c r="DV473"/>
      <c r="DW473"/>
      <c r="DX473"/>
      <c r="DY473"/>
      <c r="DZ473"/>
      <c r="EA473"/>
      <c r="EB473"/>
      <c r="EC473"/>
      <c r="ED473"/>
      <c r="EE473"/>
      <c r="EF473"/>
      <c r="EG473"/>
      <c r="EH473"/>
      <c r="EI473"/>
      <c r="EJ473"/>
      <c r="EK473"/>
      <c r="EL473"/>
      <c r="EM473"/>
      <c r="EN473"/>
      <c r="EO473"/>
      <c r="EP473"/>
      <c r="EQ473"/>
      <c r="ER473"/>
      <c r="ES473"/>
      <c r="ET473"/>
      <c r="EU473"/>
      <c r="EV473"/>
      <c r="EW473"/>
      <c r="EX473"/>
      <c r="EY473"/>
      <c r="EZ473"/>
      <c r="FA473"/>
      <c r="FB473"/>
      <c r="FC473"/>
      <c r="FD473"/>
      <c r="FE473"/>
      <c r="FF473"/>
      <c r="FG473"/>
      <c r="FH473"/>
      <c r="FI473"/>
      <c r="FJ473"/>
      <c r="FK473"/>
      <c r="FL473"/>
      <c r="FM473"/>
      <c r="FN473"/>
      <c r="FO473"/>
      <c r="FP473"/>
      <c r="FQ473"/>
      <c r="FR473"/>
      <c r="FS473"/>
      <c r="FT473"/>
      <c r="FU473"/>
      <c r="FV473"/>
      <c r="FW473"/>
      <c r="FX473"/>
      <c r="FY473"/>
      <c r="FZ473"/>
      <c r="GA473"/>
      <c r="GB473"/>
      <c r="GC473"/>
      <c r="GD473"/>
      <c r="GE473"/>
      <c r="GF473"/>
      <c r="GG473"/>
      <c r="GH473"/>
      <c r="GI473"/>
      <c r="GJ473"/>
      <c r="GK473"/>
      <c r="GL473"/>
      <c r="GM473"/>
      <c r="GN473"/>
      <c r="GO473"/>
      <c r="GP473"/>
      <c r="GQ473"/>
      <c r="GR473"/>
      <c r="GS473"/>
      <c r="GT473"/>
      <c r="GU473"/>
      <c r="GV473"/>
      <c r="GW473"/>
      <c r="GX473"/>
      <c r="GY473"/>
      <c r="GZ473"/>
      <c r="HA473"/>
      <c r="HB473"/>
      <c r="HC473"/>
      <c r="HD473"/>
      <c r="HE473"/>
      <c r="HF473"/>
      <c r="HG473"/>
      <c r="HH473"/>
      <c r="HI473"/>
      <c r="HJ473"/>
      <c r="HK473"/>
      <c r="HL473"/>
      <c r="HM473"/>
      <c r="HN473"/>
      <c r="HO473"/>
      <c r="HP473"/>
      <c r="HQ473"/>
      <c r="HR473"/>
      <c r="HS473"/>
      <c r="HT473"/>
      <c r="HU473"/>
      <c r="HV473"/>
      <c r="HW473"/>
      <c r="HX473"/>
      <c r="HY473"/>
      <c r="HZ473"/>
      <c r="IA473"/>
      <c r="IB473"/>
      <c r="IC473"/>
      <c r="ID473"/>
      <c r="IE473"/>
      <c r="IF473"/>
      <c r="IG473"/>
      <c r="IH473"/>
      <c r="II473"/>
      <c r="IJ473"/>
      <c r="IK473"/>
      <c r="IL473"/>
      <c r="IM473"/>
      <c r="IN473"/>
      <c r="IO473"/>
      <c r="IP473"/>
      <c r="IQ473"/>
      <c r="IR473"/>
      <c r="IS473"/>
      <c r="IT473"/>
      <c r="IU473"/>
      <c r="IV473"/>
      <c r="IW473"/>
      <c r="IX473"/>
      <c r="IY473"/>
      <c r="IZ473"/>
      <c r="JA473"/>
      <c r="JB473"/>
      <c r="JC473"/>
      <c r="JD473"/>
      <c r="JE473"/>
      <c r="JF473"/>
      <c r="JG473"/>
      <c r="JH473"/>
      <c r="JI473"/>
      <c r="JJ473"/>
      <c r="JK473"/>
      <c r="JL473"/>
      <c r="JM473"/>
      <c r="JN473"/>
      <c r="JO473"/>
      <c r="JP473"/>
      <c r="JQ473"/>
      <c r="JR473"/>
      <c r="JS473"/>
      <c r="JT473"/>
      <c r="JU473"/>
      <c r="JV473"/>
      <c r="JW473"/>
      <c r="JX473"/>
      <c r="JY473"/>
      <c r="JZ473"/>
      <c r="KA473"/>
      <c r="KB473"/>
      <c r="KC473"/>
      <c r="KD473"/>
      <c r="KE473"/>
      <c r="KF473"/>
      <c r="KG473"/>
      <c r="KH473"/>
      <c r="KI473"/>
      <c r="KJ473"/>
      <c r="KK473"/>
      <c r="KL473"/>
      <c r="KM473"/>
      <c r="KN473"/>
      <c r="KO473"/>
      <c r="KP473"/>
      <c r="KQ473"/>
      <c r="KR473"/>
      <c r="KS473"/>
      <c r="KT473"/>
      <c r="KU473"/>
      <c r="KV473"/>
      <c r="KW473"/>
      <c r="KX473"/>
      <c r="KY473"/>
      <c r="KZ473"/>
      <c r="LA473"/>
      <c r="LB473"/>
      <c r="LC473"/>
      <c r="LD473"/>
      <c r="LE473"/>
      <c r="LF473"/>
      <c r="LG473"/>
      <c r="LH473"/>
      <c r="LI473"/>
      <c r="LJ473"/>
      <c r="LK473"/>
      <c r="LL473"/>
      <c r="LM473"/>
      <c r="LN473"/>
      <c r="LO473"/>
      <c r="LP473"/>
      <c r="LQ473"/>
      <c r="LR473"/>
      <c r="LS473"/>
      <c r="LT473"/>
      <c r="LU473"/>
      <c r="LV473"/>
      <c r="LW473"/>
      <c r="LX473"/>
      <c r="LY473"/>
      <c r="LZ473"/>
      <c r="MA473"/>
      <c r="MB473"/>
      <c r="MC473"/>
      <c r="MD473"/>
      <c r="ME473"/>
      <c r="MF473"/>
      <c r="MG473"/>
      <c r="MH473"/>
      <c r="MI473"/>
      <c r="MJ473"/>
      <c r="MK473"/>
      <c r="ML473"/>
      <c r="MM473"/>
      <c r="MN473"/>
      <c r="MO473"/>
      <c r="MP473"/>
      <c r="MQ473"/>
      <c r="MR473"/>
      <c r="MS473"/>
      <c r="MT473"/>
      <c r="MU473"/>
      <c r="MV473"/>
      <c r="MW473"/>
      <c r="MX473"/>
      <c r="MY473"/>
      <c r="MZ473"/>
      <c r="NA473"/>
      <c r="NB473"/>
      <c r="NC473"/>
      <c r="ND473"/>
      <c r="NE473"/>
      <c r="NF473"/>
      <c r="NG473"/>
      <c r="NH473"/>
      <c r="NI473"/>
      <c r="NJ473"/>
      <c r="NK473"/>
      <c r="NL473"/>
      <c r="NM473"/>
      <c r="NN473"/>
      <c r="NO473"/>
      <c r="NP473"/>
      <c r="NQ473"/>
      <c r="NR473"/>
      <c r="NS473"/>
      <c r="NT473"/>
      <c r="NU473"/>
      <c r="NV473"/>
      <c r="NW473"/>
      <c r="NX473"/>
      <c r="NY473"/>
      <c r="NZ473"/>
      <c r="OA473"/>
      <c r="OB473"/>
      <c r="OC473"/>
      <c r="OD473"/>
      <c r="OE473"/>
      <c r="OF473"/>
      <c r="OG473"/>
      <c r="OH473"/>
      <c r="OI473"/>
      <c r="OJ473"/>
      <c r="OK473"/>
      <c r="OL473"/>
      <c r="OM473"/>
      <c r="ON473"/>
      <c r="OO473"/>
      <c r="OP473"/>
      <c r="OQ473"/>
      <c r="OR473"/>
      <c r="OS473"/>
      <c r="OT473"/>
      <c r="OU473"/>
      <c r="OV473"/>
      <c r="OW473"/>
      <c r="OX473"/>
      <c r="OY473"/>
      <c r="OZ473"/>
      <c r="PA473"/>
      <c r="PB473"/>
      <c r="PC473"/>
      <c r="PD473"/>
      <c r="PE473"/>
      <c r="PF473"/>
      <c r="PG473"/>
      <c r="PH473"/>
      <c r="PI473"/>
      <c r="PJ473"/>
      <c r="PK473"/>
      <c r="PL473"/>
      <c r="PM473"/>
      <c r="PN473"/>
      <c r="PO473"/>
      <c r="PP473"/>
      <c r="PQ473"/>
      <c r="PR473"/>
      <c r="PS473"/>
      <c r="PT473"/>
      <c r="PU473"/>
      <c r="PV473"/>
      <c r="PW473"/>
      <c r="PX473"/>
      <c r="PY473"/>
      <c r="PZ473"/>
      <c r="QA473"/>
      <c r="QB473"/>
      <c r="QC473"/>
      <c r="QD473"/>
      <c r="QE473"/>
      <c r="QF473"/>
      <c r="QG473"/>
      <c r="QH473"/>
      <c r="QI473"/>
      <c r="QJ473"/>
      <c r="QK473"/>
      <c r="QL473"/>
      <c r="QM473"/>
      <c r="QN473"/>
      <c r="QO473"/>
      <c r="QP473"/>
      <c r="QQ473"/>
      <c r="QR473"/>
      <c r="QS473"/>
      <c r="QT473"/>
      <c r="QU473"/>
      <c r="QV473"/>
      <c r="QW473"/>
      <c r="QX473"/>
      <c r="QY473"/>
      <c r="QZ473"/>
      <c r="RA473"/>
      <c r="RB473"/>
      <c r="RC473"/>
      <c r="RD473"/>
      <c r="RE473"/>
      <c r="RF473"/>
      <c r="RG473"/>
      <c r="RH473"/>
      <c r="RI473"/>
      <c r="RJ473"/>
      <c r="RK473"/>
      <c r="RL473"/>
      <c r="RM473"/>
      <c r="RN473"/>
      <c r="RO473"/>
      <c r="RP473"/>
      <c r="RQ473"/>
      <c r="RR473"/>
      <c r="RS473"/>
      <c r="RT473"/>
      <c r="RU473"/>
      <c r="RV473"/>
      <c r="RW473"/>
      <c r="RX473"/>
      <c r="RY473"/>
      <c r="RZ473"/>
      <c r="SA473"/>
      <c r="SB473"/>
      <c r="SC473"/>
      <c r="SD473"/>
      <c r="SE473"/>
      <c r="SF473"/>
      <c r="SG473"/>
      <c r="SH473"/>
      <c r="SI473"/>
      <c r="SJ473"/>
      <c r="SK473"/>
      <c r="SL473"/>
      <c r="SM473"/>
      <c r="SN473"/>
      <c r="SO473"/>
      <c r="SP473"/>
      <c r="SQ473"/>
      <c r="SR473"/>
      <c r="SS473"/>
      <c r="ST473"/>
      <c r="SU473"/>
      <c r="SV473"/>
      <c r="SW473"/>
      <c r="SX473"/>
      <c r="SY473"/>
      <c r="SZ473"/>
      <c r="TA473"/>
      <c r="TB473"/>
      <c r="TC473"/>
      <c r="TD473"/>
      <c r="TE473"/>
      <c r="TF473"/>
      <c r="TG473"/>
      <c r="TH473"/>
      <c r="TI473"/>
      <c r="TJ473"/>
      <c r="TK473"/>
      <c r="TL473"/>
      <c r="TM473"/>
      <c r="TN473"/>
      <c r="TO473"/>
      <c r="TP473"/>
      <c r="TQ473"/>
      <c r="TR473"/>
      <c r="TS473"/>
      <c r="TT473"/>
      <c r="TU473"/>
      <c r="TV473"/>
      <c r="TW473"/>
      <c r="TX473"/>
      <c r="TY473"/>
      <c r="TZ473"/>
      <c r="UA473"/>
      <c r="UB473"/>
      <c r="UC473"/>
      <c r="UD473"/>
      <c r="UE473"/>
      <c r="UF473"/>
      <c r="UG473"/>
      <c r="UH473"/>
      <c r="UI473"/>
      <c r="UJ473"/>
      <c r="UK473"/>
      <c r="UL473"/>
      <c r="UM473"/>
      <c r="UN473"/>
      <c r="UO473"/>
      <c r="UP473"/>
      <c r="UQ473"/>
      <c r="UR473"/>
      <c r="US473"/>
      <c r="UT473"/>
      <c r="UU473"/>
      <c r="UV473"/>
      <c r="UW473"/>
      <c r="UX473"/>
      <c r="UY473"/>
      <c r="UZ473"/>
      <c r="VA473"/>
      <c r="VB473"/>
      <c r="VC473"/>
      <c r="VD473"/>
      <c r="VE473"/>
      <c r="VF473"/>
      <c r="VG473"/>
      <c r="VH473"/>
      <c r="VI473"/>
      <c r="VJ473"/>
      <c r="VK473"/>
      <c r="VL473"/>
      <c r="VM473"/>
      <c r="VN473"/>
      <c r="VO473"/>
      <c r="VP473"/>
      <c r="VQ473"/>
      <c r="VR473"/>
      <c r="VS473"/>
      <c r="VT473"/>
      <c r="VU473"/>
      <c r="VV473"/>
      <c r="VW473"/>
      <c r="VX473"/>
      <c r="VY473"/>
      <c r="VZ473"/>
      <c r="WA473"/>
      <c r="WB473"/>
      <c r="WC473"/>
      <c r="WD473"/>
      <c r="WE473"/>
      <c r="WF473"/>
      <c r="WG473"/>
      <c r="WH473"/>
      <c r="WI473"/>
      <c r="WJ473"/>
      <c r="WK473"/>
      <c r="WL473"/>
      <c r="WM473"/>
      <c r="WN473"/>
      <c r="WO473"/>
      <c r="WP473"/>
      <c r="WQ473"/>
      <c r="WR473"/>
      <c r="WS473"/>
      <c r="WT473"/>
      <c r="WU473"/>
      <c r="WV473"/>
      <c r="WW473"/>
      <c r="WX473"/>
      <c r="WY473"/>
      <c r="WZ473"/>
      <c r="XA473"/>
      <c r="XB473"/>
      <c r="XC473"/>
      <c r="XD473"/>
      <c r="XE473"/>
      <c r="XF473"/>
      <c r="XG473"/>
      <c r="XH473"/>
      <c r="XI473"/>
      <c r="XJ473"/>
      <c r="XK473"/>
      <c r="XL473"/>
      <c r="XM473"/>
      <c r="XN473"/>
      <c r="XO473"/>
      <c r="XP473"/>
      <c r="XQ473"/>
      <c r="XR473"/>
      <c r="XS473"/>
      <c r="XT473"/>
      <c r="XU473"/>
      <c r="XV473"/>
      <c r="XW473"/>
      <c r="XX473"/>
      <c r="XY473"/>
      <c r="XZ473"/>
      <c r="YA473"/>
      <c r="YB473"/>
      <c r="YC473"/>
      <c r="YD473"/>
      <c r="YE473"/>
      <c r="YF473"/>
      <c r="YG473"/>
      <c r="YH473"/>
      <c r="YI473"/>
      <c r="YJ473"/>
      <c r="YK473"/>
      <c r="YL473"/>
      <c r="YM473"/>
      <c r="YN473"/>
      <c r="YO473"/>
      <c r="YP473"/>
      <c r="YQ473"/>
      <c r="YR473"/>
      <c r="YS473"/>
      <c r="YT473"/>
      <c r="YU473"/>
      <c r="YV473"/>
      <c r="YW473"/>
      <c r="YX473"/>
      <c r="YY473"/>
      <c r="YZ473"/>
      <c r="ZA473"/>
      <c r="ZB473"/>
      <c r="ZC473"/>
      <c r="ZD473"/>
      <c r="ZE473"/>
      <c r="ZF473"/>
      <c r="ZG473"/>
      <c r="ZH473"/>
      <c r="ZI473"/>
      <c r="ZJ473"/>
      <c r="ZK473"/>
      <c r="ZL473"/>
      <c r="ZM473"/>
      <c r="ZN473"/>
      <c r="ZO473"/>
      <c r="ZP473"/>
      <c r="ZQ473"/>
      <c r="ZR473"/>
      <c r="ZS473"/>
      <c r="ZT473"/>
      <c r="ZU473"/>
      <c r="ZV473"/>
      <c r="ZW473"/>
      <c r="ZX473"/>
      <c r="ZY473"/>
      <c r="ZZ473" s="52"/>
      <c r="AAA473" s="192" t="s">
        <v>0</v>
      </c>
      <c r="AAD473" s="90"/>
      <c r="AAE473" s="519">
        <f t="shared" si="399"/>
        <v>1</v>
      </c>
      <c r="AAF473" s="90"/>
      <c r="AAG473" s="73">
        <f>IF(AAE473=0,,S.Notice.BANNER.Begin)</f>
        <v>41549</v>
      </c>
      <c r="AAH473" s="73">
        <f>IF(AAE473=0,,WORKDAY(S.Notice.OpenComment,-2,S.DDL_DEQClosed))</f>
        <v>41619</v>
      </c>
      <c r="AAI473" s="72"/>
      <c r="AAJ473" s="72"/>
      <c r="AAK473" s="185" t="s">
        <v>0</v>
      </c>
      <c r="AAL473" s="90"/>
    </row>
    <row r="474" spans="1:715" ht="15" customHeight="1" outlineLevel="1">
      <c r="A474" s="171"/>
      <c r="B474" s="384" t="str">
        <f>AAK474</f>
        <v>AndreaRW and MargaretMGR:</v>
      </c>
      <c r="C474" s="360" t="s">
        <v>0</v>
      </c>
      <c r="D474"/>
      <c r="E474"/>
      <c r="F474"/>
      <c r="G474"/>
      <c r="H474"/>
      <c r="I474" s="244"/>
      <c r="J474" s="194"/>
      <c r="K474" s="49"/>
      <c r="L474" s="49"/>
      <c r="M474" s="49"/>
      <c r="N474" s="49"/>
      <c r="O474" s="49"/>
      <c r="P474" s="49"/>
      <c r="Q474" s="49"/>
      <c r="R474" s="49"/>
      <c r="S474" s="49"/>
      <c r="T474" s="49"/>
      <c r="U474" s="49"/>
      <c r="V474" s="49"/>
      <c r="W474" s="49"/>
      <c r="X474" s="49"/>
      <c r="Y474" s="49"/>
      <c r="Z474" s="49"/>
      <c r="AA474" s="49"/>
      <c r="AB474" s="49"/>
      <c r="AC474" s="49"/>
      <c r="AD474" s="49"/>
      <c r="AE474" s="49"/>
      <c r="AF474" s="49"/>
      <c r="AG474" s="49"/>
      <c r="AH474" s="49"/>
      <c r="AI474" s="49"/>
      <c r="AJ474" s="49"/>
      <c r="AK474" s="49"/>
      <c r="AL474" s="49"/>
      <c r="AM474" s="49"/>
      <c r="AN474" s="49"/>
      <c r="AO474" s="49"/>
      <c r="AP474" s="49"/>
      <c r="AQ474" s="49"/>
      <c r="AR474" s="49"/>
      <c r="AS474" s="49"/>
      <c r="AT474" s="49"/>
      <c r="AU474" s="49"/>
      <c r="AV474" s="49"/>
      <c r="AW474" s="49"/>
      <c r="AX474" s="49"/>
      <c r="AY474" s="49"/>
      <c r="AZ474" s="49"/>
      <c r="BA474" s="49"/>
      <c r="BB474" s="49"/>
      <c r="BC474" s="49"/>
      <c r="BD474" s="49"/>
      <c r="BE474" s="49"/>
      <c r="BF474" s="49"/>
      <c r="BG474" s="49"/>
      <c r="BH474" s="49"/>
      <c r="BI474" s="49"/>
      <c r="BJ474" s="49"/>
      <c r="BK474" s="49"/>
      <c r="BL474" s="49"/>
      <c r="BM474" s="49"/>
      <c r="BN474" s="49"/>
      <c r="BO474" s="49"/>
      <c r="BP474" s="49"/>
      <c r="BQ474" s="49"/>
      <c r="BR474" s="49"/>
      <c r="BS474" s="49"/>
      <c r="BT474" s="49"/>
      <c r="BU474" s="49"/>
      <c r="BV474" s="49"/>
      <c r="BW474" s="49"/>
      <c r="BX474" s="49"/>
      <c r="BY474" s="49"/>
      <c r="BZ474" s="49"/>
      <c r="CA474" s="49"/>
      <c r="CB474" s="49"/>
      <c r="CC474" s="49"/>
      <c r="CD474" s="49"/>
      <c r="CE474" s="49"/>
      <c r="CF474" s="49"/>
      <c r="CG474" s="49"/>
      <c r="CH474" s="49"/>
      <c r="CI474" s="49"/>
      <c r="CJ474" s="49"/>
      <c r="CK474" s="49"/>
      <c r="CL474" s="49"/>
      <c r="CM474" s="49"/>
      <c r="CN474" s="49"/>
      <c r="CO474" s="49"/>
      <c r="CP474" s="49"/>
      <c r="CQ474" s="49"/>
      <c r="CR474" s="49"/>
      <c r="CS474" s="49"/>
      <c r="CT474" s="49"/>
      <c r="CU474" s="49"/>
      <c r="CV474" s="49"/>
      <c r="CW474" s="49"/>
      <c r="CX474" s="49"/>
      <c r="CY474" s="49"/>
      <c r="CZ474" s="49"/>
      <c r="DA474" s="49"/>
      <c r="DB474" s="49"/>
      <c r="DC474" s="49"/>
      <c r="DD474" s="49"/>
      <c r="DE474" s="49"/>
      <c r="DF474" s="49"/>
      <c r="DG474" s="49"/>
      <c r="DH474" s="49"/>
      <c r="DI474" s="49"/>
      <c r="DJ474" s="49"/>
      <c r="DK474" s="49"/>
      <c r="DL474" s="49"/>
      <c r="DM474" s="49"/>
      <c r="DN474" s="49"/>
      <c r="DO474" s="49"/>
      <c r="DP474" s="49"/>
      <c r="AAA474" s="192"/>
      <c r="AAD474" s="90"/>
      <c r="AAE474" s="519">
        <f t="shared" si="399"/>
        <v>1</v>
      </c>
      <c r="AAF474" s="90"/>
      <c r="AAG474" s="72"/>
      <c r="AAH474" s="72"/>
      <c r="AAI474" s="72"/>
      <c r="AAJ474" s="72"/>
      <c r="AAK474" s="80" t="str">
        <f>S.Staff.Lead&amp;" and "&amp;S.Staff.Mgr&amp;":"</f>
        <v>AndreaRW and MargaretMGR:</v>
      </c>
      <c r="AAL474" s="90"/>
      <c r="AAM474"/>
    </row>
    <row r="475" spans="1:715" s="23" customFormat="1" ht="15" customHeight="1" outlineLevel="1">
      <c r="A475" s="171"/>
      <c r="B475" s="441" t="str">
        <f>AAK475</f>
        <v>* brief Andy</v>
      </c>
      <c r="C475" s="721" t="s">
        <v>0</v>
      </c>
      <c r="D475" s="380"/>
      <c r="E475" s="865" t="s">
        <v>421</v>
      </c>
      <c r="F475" s="865"/>
      <c r="G475" s="866"/>
      <c r="H475" s="343">
        <f>AAH475</f>
        <v>41593</v>
      </c>
      <c r="I475" s="244"/>
      <c r="J475" s="194"/>
      <c r="K475" s="49"/>
      <c r="L475" s="49"/>
      <c r="M475" s="49"/>
      <c r="N475" s="49"/>
      <c r="O475" s="49"/>
      <c r="P475" s="49"/>
      <c r="Q475" s="49"/>
      <c r="R475" s="49"/>
      <c r="S475" s="49"/>
      <c r="T475" s="49"/>
      <c r="U475" s="49"/>
      <c r="V475" s="49"/>
      <c r="W475" s="49"/>
      <c r="X475" s="49"/>
      <c r="Y475" s="49"/>
      <c r="Z475" s="49"/>
      <c r="AA475" s="49"/>
      <c r="AB475" s="49"/>
      <c r="AC475" s="49"/>
      <c r="AD475" s="49"/>
      <c r="AE475" s="49"/>
      <c r="AF475" s="49"/>
      <c r="AG475" s="49"/>
      <c r="AH475" s="49"/>
      <c r="AI475" s="49"/>
      <c r="AJ475" s="49"/>
      <c r="AK475" s="49"/>
      <c r="AL475" s="49"/>
      <c r="AM475" s="49"/>
      <c r="AN475" s="49"/>
      <c r="AO475" s="49"/>
      <c r="AP475" s="49"/>
      <c r="AQ475" s="49"/>
      <c r="AR475" s="49"/>
      <c r="AS475" s="49"/>
      <c r="AT475" s="49"/>
      <c r="AU475" s="49"/>
      <c r="AV475" s="49"/>
      <c r="AW475" s="49"/>
      <c r="AX475" s="49"/>
      <c r="AY475" s="49"/>
      <c r="AZ475" s="49"/>
      <c r="BA475" s="49"/>
      <c r="BB475" s="49"/>
      <c r="BC475" s="49"/>
      <c r="BD475" s="49"/>
      <c r="BE475" s="49"/>
      <c r="BF475" s="49"/>
      <c r="BG475" s="49"/>
      <c r="BH475" s="49"/>
      <c r="BI475" s="49"/>
      <c r="BJ475" s="49"/>
      <c r="BK475" s="49"/>
      <c r="BL475" s="49"/>
      <c r="BM475" s="49"/>
      <c r="BN475" s="49"/>
      <c r="BO475" s="49"/>
      <c r="BP475" s="49"/>
      <c r="BQ475" s="49"/>
      <c r="BR475" s="49"/>
      <c r="BS475" s="49"/>
      <c r="BT475" s="49"/>
      <c r="BU475" s="49"/>
      <c r="BV475" s="49"/>
      <c r="BW475" s="49"/>
      <c r="BX475" s="49"/>
      <c r="BY475" s="49"/>
      <c r="BZ475" s="49"/>
      <c r="CA475" s="49"/>
      <c r="CB475" s="49"/>
      <c r="CC475" s="49"/>
      <c r="CD475" s="49"/>
      <c r="CE475" s="49"/>
      <c r="CF475" s="49"/>
      <c r="CG475" s="49"/>
      <c r="CH475" s="49"/>
      <c r="CI475" s="49"/>
      <c r="CJ475" s="49"/>
      <c r="CK475" s="49"/>
      <c r="CL475" s="49"/>
      <c r="CM475" s="49"/>
      <c r="CN475" s="49"/>
      <c r="CO475" s="49"/>
      <c r="CP475" s="49"/>
      <c r="CQ475" s="49"/>
      <c r="CR475" s="49"/>
      <c r="CS475" s="49"/>
      <c r="CT475" s="49"/>
      <c r="CU475" s="49"/>
      <c r="CV475" s="49"/>
      <c r="CW475" s="49"/>
      <c r="CX475" s="49"/>
      <c r="CY475" s="49"/>
      <c r="CZ475" s="49"/>
      <c r="DA475" s="49"/>
      <c r="DB475" s="49"/>
      <c r="DC475" s="49"/>
      <c r="DD475" s="49"/>
      <c r="DE475" s="49"/>
      <c r="DF475" s="49"/>
      <c r="DG475" s="49"/>
      <c r="DH475" s="49"/>
      <c r="DI475" s="49"/>
      <c r="DJ475" s="49"/>
      <c r="DK475" s="49"/>
      <c r="DL475" s="49"/>
      <c r="DM475" s="49"/>
      <c r="DN475" s="49"/>
      <c r="DO475" s="49"/>
      <c r="DP475" s="49"/>
      <c r="DQ475"/>
      <c r="DR475"/>
      <c r="DS475"/>
      <c r="DT475"/>
      <c r="DU475"/>
      <c r="DV475"/>
      <c r="DW475"/>
      <c r="DX475"/>
      <c r="DY475"/>
      <c r="DZ475"/>
      <c r="EA475"/>
      <c r="EB475"/>
      <c r="EC475"/>
      <c r="ED475"/>
      <c r="EE475"/>
      <c r="EF475"/>
      <c r="EG475"/>
      <c r="EH475"/>
      <c r="EI475"/>
      <c r="EJ475"/>
      <c r="EK475"/>
      <c r="EL475"/>
      <c r="EM475"/>
      <c r="EN475"/>
      <c r="EO475"/>
      <c r="EP475"/>
      <c r="EQ475"/>
      <c r="ER475"/>
      <c r="ES475"/>
      <c r="ET475"/>
      <c r="EU475"/>
      <c r="EV475"/>
      <c r="EW475"/>
      <c r="EX475"/>
      <c r="EY475"/>
      <c r="EZ475"/>
      <c r="FA475"/>
      <c r="FB475"/>
      <c r="FC475"/>
      <c r="FD475"/>
      <c r="FE475"/>
      <c r="FF475"/>
      <c r="FG475"/>
      <c r="FH475"/>
      <c r="FI475"/>
      <c r="FJ475"/>
      <c r="FK475"/>
      <c r="FL475"/>
      <c r="FM475"/>
      <c r="FN475"/>
      <c r="FO475"/>
      <c r="FP475"/>
      <c r="FQ475"/>
      <c r="FR475"/>
      <c r="FS475"/>
      <c r="FT475"/>
      <c r="FU475"/>
      <c r="FV475"/>
      <c r="FW475"/>
      <c r="FX475"/>
      <c r="FY475"/>
      <c r="FZ475"/>
      <c r="GA475"/>
      <c r="GB475"/>
      <c r="GC475"/>
      <c r="GD475"/>
      <c r="GE475"/>
      <c r="GF475"/>
      <c r="GG475"/>
      <c r="GH475"/>
      <c r="GI475"/>
      <c r="GJ475"/>
      <c r="GK475"/>
      <c r="GL475"/>
      <c r="GM475"/>
      <c r="GN475"/>
      <c r="GO475"/>
      <c r="GP475"/>
      <c r="GQ475"/>
      <c r="GR475"/>
      <c r="GS475"/>
      <c r="GT475"/>
      <c r="GU475"/>
      <c r="GV475"/>
      <c r="GW475"/>
      <c r="GX475"/>
      <c r="GY475"/>
      <c r="GZ475"/>
      <c r="HA475"/>
      <c r="HB475"/>
      <c r="HC475"/>
      <c r="HD475"/>
      <c r="HE475"/>
      <c r="HF475"/>
      <c r="HG475"/>
      <c r="HH475"/>
      <c r="HI475"/>
      <c r="HJ475"/>
      <c r="HK475"/>
      <c r="HL475"/>
      <c r="HM475"/>
      <c r="HN475"/>
      <c r="HO475"/>
      <c r="HP475"/>
      <c r="HQ475"/>
      <c r="HR475"/>
      <c r="HS475"/>
      <c r="HT475"/>
      <c r="HU475"/>
      <c r="HV475"/>
      <c r="HW475"/>
      <c r="HX475"/>
      <c r="HY475"/>
      <c r="HZ475"/>
      <c r="IA475"/>
      <c r="IB475"/>
      <c r="IC475"/>
      <c r="ID475"/>
      <c r="IE475"/>
      <c r="IF475"/>
      <c r="IG475"/>
      <c r="IH475"/>
      <c r="II475"/>
      <c r="IJ475"/>
      <c r="IK475"/>
      <c r="IL475"/>
      <c r="IM475"/>
      <c r="IN475"/>
      <c r="IO475"/>
      <c r="IP475"/>
      <c r="IQ475"/>
      <c r="IR475"/>
      <c r="IS475"/>
      <c r="IT475"/>
      <c r="IU475"/>
      <c r="IV475"/>
      <c r="IW475"/>
      <c r="IX475"/>
      <c r="IY475"/>
      <c r="IZ475"/>
      <c r="JA475"/>
      <c r="JB475"/>
      <c r="JC475"/>
      <c r="JD475"/>
      <c r="JE475"/>
      <c r="JF475"/>
      <c r="JG475"/>
      <c r="JH475"/>
      <c r="JI475"/>
      <c r="JJ475"/>
      <c r="JK475"/>
      <c r="JL475"/>
      <c r="JM475"/>
      <c r="JN475"/>
      <c r="JO475"/>
      <c r="JP475"/>
      <c r="JQ475"/>
      <c r="JR475"/>
      <c r="JS475"/>
      <c r="JT475"/>
      <c r="JU475"/>
      <c r="JV475"/>
      <c r="JW475"/>
      <c r="JX475"/>
      <c r="JY475"/>
      <c r="JZ475"/>
      <c r="KA475"/>
      <c r="KB475"/>
      <c r="KC475"/>
      <c r="KD475"/>
      <c r="KE475"/>
      <c r="KF475"/>
      <c r="KG475"/>
      <c r="KH475"/>
      <c r="KI475"/>
      <c r="KJ475"/>
      <c r="KK475"/>
      <c r="KL475"/>
      <c r="KM475"/>
      <c r="KN475"/>
      <c r="KO475"/>
      <c r="KP475"/>
      <c r="KQ475"/>
      <c r="KR475"/>
      <c r="KS475"/>
      <c r="KT475"/>
      <c r="KU475"/>
      <c r="KV475"/>
      <c r="KW475"/>
      <c r="KX475"/>
      <c r="KY475"/>
      <c r="KZ475"/>
      <c r="LA475"/>
      <c r="LB475"/>
      <c r="LC475"/>
      <c r="LD475"/>
      <c r="LE475"/>
      <c r="LF475"/>
      <c r="LG475"/>
      <c r="LH475"/>
      <c r="LI475"/>
      <c r="LJ475"/>
      <c r="LK475"/>
      <c r="LL475"/>
      <c r="LM475"/>
      <c r="LN475"/>
      <c r="LO475"/>
      <c r="LP475"/>
      <c r="LQ475"/>
      <c r="LR475"/>
      <c r="LS475"/>
      <c r="LT475"/>
      <c r="LU475"/>
      <c r="LV475"/>
      <c r="LW475"/>
      <c r="LX475"/>
      <c r="LY475"/>
      <c r="LZ475"/>
      <c r="MA475"/>
      <c r="MB475"/>
      <c r="MC475"/>
      <c r="MD475"/>
      <c r="ME475"/>
      <c r="MF475"/>
      <c r="MG475"/>
      <c r="MH475"/>
      <c r="MI475"/>
      <c r="MJ475"/>
      <c r="MK475"/>
      <c r="ML475"/>
      <c r="MM475"/>
      <c r="MN475"/>
      <c r="MO475"/>
      <c r="MP475"/>
      <c r="MQ475"/>
      <c r="MR475"/>
      <c r="MS475"/>
      <c r="MT475"/>
      <c r="MU475"/>
      <c r="MV475"/>
      <c r="MW475"/>
      <c r="MX475"/>
      <c r="MY475"/>
      <c r="MZ475"/>
      <c r="NA475"/>
      <c r="NB475"/>
      <c r="NC475"/>
      <c r="ND475"/>
      <c r="NE475"/>
      <c r="NF475"/>
      <c r="NG475"/>
      <c r="NH475"/>
      <c r="NI475"/>
      <c r="NJ475"/>
      <c r="NK475"/>
      <c r="NL475"/>
      <c r="NM475"/>
      <c r="NN475"/>
      <c r="NO475"/>
      <c r="NP475"/>
      <c r="NQ475"/>
      <c r="NR475"/>
      <c r="NS475"/>
      <c r="NT475"/>
      <c r="NU475"/>
      <c r="NV475"/>
      <c r="NW475"/>
      <c r="NX475"/>
      <c r="NY475"/>
      <c r="NZ475"/>
      <c r="OA475"/>
      <c r="OB475"/>
      <c r="OC475"/>
      <c r="OD475"/>
      <c r="OE475"/>
      <c r="OF475"/>
      <c r="OG475"/>
      <c r="OH475"/>
      <c r="OI475"/>
      <c r="OJ475"/>
      <c r="OK475"/>
      <c r="OL475"/>
      <c r="OM475"/>
      <c r="ON475"/>
      <c r="OO475"/>
      <c r="OP475"/>
      <c r="OQ475"/>
      <c r="OR475"/>
      <c r="OS475"/>
      <c r="OT475"/>
      <c r="OU475"/>
      <c r="OV475"/>
      <c r="OW475"/>
      <c r="OX475"/>
      <c r="OY475"/>
      <c r="OZ475"/>
      <c r="PA475"/>
      <c r="PB475"/>
      <c r="PC475"/>
      <c r="PD475"/>
      <c r="PE475"/>
      <c r="PF475"/>
      <c r="PG475"/>
      <c r="PH475"/>
      <c r="PI475"/>
      <c r="PJ475"/>
      <c r="PK475"/>
      <c r="PL475"/>
      <c r="PM475"/>
      <c r="PN475"/>
      <c r="PO475"/>
      <c r="PP475"/>
      <c r="PQ475"/>
      <c r="PR475"/>
      <c r="PS475"/>
      <c r="PT475"/>
      <c r="PU475"/>
      <c r="PV475"/>
      <c r="PW475"/>
      <c r="PX475"/>
      <c r="PY475"/>
      <c r="PZ475"/>
      <c r="QA475"/>
      <c r="QB475"/>
      <c r="QC475"/>
      <c r="QD475"/>
      <c r="QE475"/>
      <c r="QF475"/>
      <c r="QG475"/>
      <c r="QH475"/>
      <c r="QI475"/>
      <c r="QJ475"/>
      <c r="QK475"/>
      <c r="QL475"/>
      <c r="QM475"/>
      <c r="QN475"/>
      <c r="QO475"/>
      <c r="QP475"/>
      <c r="QQ475"/>
      <c r="QR475"/>
      <c r="QS475"/>
      <c r="QT475"/>
      <c r="QU475"/>
      <c r="QV475"/>
      <c r="QW475"/>
      <c r="QX475"/>
      <c r="QY475"/>
      <c r="QZ475"/>
      <c r="RA475"/>
      <c r="RB475"/>
      <c r="RC475"/>
      <c r="RD475"/>
      <c r="RE475"/>
      <c r="RF475"/>
      <c r="RG475"/>
      <c r="RH475"/>
      <c r="RI475"/>
      <c r="RJ475"/>
      <c r="RK475"/>
      <c r="RL475"/>
      <c r="RM475"/>
      <c r="RN475"/>
      <c r="RO475"/>
      <c r="RP475"/>
      <c r="RQ475"/>
      <c r="RR475"/>
      <c r="RS475"/>
      <c r="RT475"/>
      <c r="RU475"/>
      <c r="RV475"/>
      <c r="RW475"/>
      <c r="RX475"/>
      <c r="RY475"/>
      <c r="RZ475"/>
      <c r="SA475"/>
      <c r="SB475"/>
      <c r="SC475"/>
      <c r="SD475"/>
      <c r="SE475"/>
      <c r="SF475"/>
      <c r="SG475"/>
      <c r="SH475"/>
      <c r="SI475"/>
      <c r="SJ475"/>
      <c r="SK475"/>
      <c r="SL475"/>
      <c r="SM475"/>
      <c r="SN475"/>
      <c r="SO475"/>
      <c r="SP475"/>
      <c r="SQ475"/>
      <c r="SR475"/>
      <c r="SS475"/>
      <c r="ST475"/>
      <c r="SU475"/>
      <c r="SV475"/>
      <c r="SW475"/>
      <c r="SX475"/>
      <c r="SY475"/>
      <c r="SZ475"/>
      <c r="TA475"/>
      <c r="TB475"/>
      <c r="TC475"/>
      <c r="TD475"/>
      <c r="TE475"/>
      <c r="TF475"/>
      <c r="TG475"/>
      <c r="TH475"/>
      <c r="TI475"/>
      <c r="TJ475"/>
      <c r="TK475"/>
      <c r="TL475"/>
      <c r="TM475"/>
      <c r="TN475"/>
      <c r="TO475"/>
      <c r="TP475"/>
      <c r="TQ475"/>
      <c r="TR475"/>
      <c r="TS475"/>
      <c r="TT475"/>
      <c r="TU475"/>
      <c r="TV475"/>
      <c r="TW475"/>
      <c r="TX475"/>
      <c r="TY475"/>
      <c r="TZ475"/>
      <c r="UA475"/>
      <c r="UB475"/>
      <c r="UC475"/>
      <c r="UD475"/>
      <c r="UE475"/>
      <c r="UF475"/>
      <c r="UG475"/>
      <c r="UH475"/>
      <c r="UI475"/>
      <c r="UJ475"/>
      <c r="UK475"/>
      <c r="UL475"/>
      <c r="UM475"/>
      <c r="UN475"/>
      <c r="UO475"/>
      <c r="UP475"/>
      <c r="UQ475"/>
      <c r="UR475"/>
      <c r="US475"/>
      <c r="UT475"/>
      <c r="UU475"/>
      <c r="UV475"/>
      <c r="UW475"/>
      <c r="UX475"/>
      <c r="UY475"/>
      <c r="UZ475"/>
      <c r="VA475"/>
      <c r="VB475"/>
      <c r="VC475"/>
      <c r="VD475"/>
      <c r="VE475"/>
      <c r="VF475"/>
      <c r="VG475"/>
      <c r="VH475"/>
      <c r="VI475"/>
      <c r="VJ475"/>
      <c r="VK475"/>
      <c r="VL475"/>
      <c r="VM475"/>
      <c r="VN475"/>
      <c r="VO475"/>
      <c r="VP475"/>
      <c r="VQ475"/>
      <c r="VR475"/>
      <c r="VS475"/>
      <c r="VT475"/>
      <c r="VU475"/>
      <c r="VV475"/>
      <c r="VW475"/>
      <c r="VX475"/>
      <c r="VY475"/>
      <c r="VZ475"/>
      <c r="WA475"/>
      <c r="WB475"/>
      <c r="WC475"/>
      <c r="WD475"/>
      <c r="WE475"/>
      <c r="WF475"/>
      <c r="WG475"/>
      <c r="WH475"/>
      <c r="WI475"/>
      <c r="WJ475"/>
      <c r="WK475"/>
      <c r="WL475"/>
      <c r="WM475"/>
      <c r="WN475"/>
      <c r="WO475"/>
      <c r="WP475"/>
      <c r="WQ475"/>
      <c r="WR475"/>
      <c r="WS475"/>
      <c r="WT475"/>
      <c r="WU475"/>
      <c r="WV475"/>
      <c r="WW475"/>
      <c r="WX475"/>
      <c r="WY475"/>
      <c r="WZ475"/>
      <c r="XA475"/>
      <c r="XB475"/>
      <c r="XC475"/>
      <c r="XD475"/>
      <c r="XE475"/>
      <c r="XF475"/>
      <c r="XG475"/>
      <c r="XH475"/>
      <c r="XI475"/>
      <c r="XJ475"/>
      <c r="XK475"/>
      <c r="XL475"/>
      <c r="XM475"/>
      <c r="XN475"/>
      <c r="XO475"/>
      <c r="XP475"/>
      <c r="XQ475"/>
      <c r="XR475"/>
      <c r="XS475"/>
      <c r="XT475"/>
      <c r="XU475"/>
      <c r="XV475"/>
      <c r="XW475"/>
      <c r="XX475"/>
      <c r="XY475"/>
      <c r="XZ475"/>
      <c r="YA475"/>
      <c r="YB475"/>
      <c r="YC475"/>
      <c r="YD475"/>
      <c r="YE475"/>
      <c r="YF475"/>
      <c r="YG475"/>
      <c r="YH475"/>
      <c r="YI475"/>
      <c r="YJ475"/>
      <c r="YK475"/>
      <c r="YL475"/>
      <c r="YM475"/>
      <c r="YN475"/>
      <c r="YO475"/>
      <c r="YP475"/>
      <c r="YQ475"/>
      <c r="YR475"/>
      <c r="YS475"/>
      <c r="YT475"/>
      <c r="YU475"/>
      <c r="YV475"/>
      <c r="YW475"/>
      <c r="YX475"/>
      <c r="YY475"/>
      <c r="YZ475"/>
      <c r="ZA475"/>
      <c r="ZB475"/>
      <c r="ZC475"/>
      <c r="ZD475"/>
      <c r="ZE475"/>
      <c r="ZF475"/>
      <c r="ZG475"/>
      <c r="ZH475"/>
      <c r="ZI475"/>
      <c r="ZJ475"/>
      <c r="ZK475"/>
      <c r="ZL475"/>
      <c r="ZM475"/>
      <c r="ZN475"/>
      <c r="ZO475"/>
      <c r="ZP475"/>
      <c r="ZQ475"/>
      <c r="ZR475"/>
      <c r="ZS475"/>
      <c r="ZT475"/>
      <c r="ZU475"/>
      <c r="ZV475"/>
      <c r="ZW475"/>
      <c r="ZX475"/>
      <c r="ZY475"/>
      <c r="ZZ475" s="52"/>
      <c r="AAA475" s="192"/>
      <c r="AAD475" s="90"/>
      <c r="AAE475" s="519">
        <f t="shared" si="399"/>
        <v>1</v>
      </c>
      <c r="AAF475" s="90"/>
      <c r="AAG475" s="72"/>
      <c r="AAH475" s="73">
        <f>IF(AAE475=0,,WORKDAY(S.Notice.EMAIL.RulePublication-20,-1,S.DDL_DEQClosed))</f>
        <v>41593</v>
      </c>
      <c r="AAI475" s="72" t="s">
        <v>0</v>
      </c>
      <c r="AAJ475" s="72"/>
      <c r="AAK475" s="80" t="str">
        <f>"* brief "&amp;S.Staff.DA</f>
        <v>* brief Andy</v>
      </c>
      <c r="AAL475" s="90"/>
    </row>
    <row r="476" spans="1:715" s="23" customFormat="1" ht="15" customHeight="1" outlineLevel="1">
      <c r="A476" s="171"/>
      <c r="B476" s="441" t="str">
        <f>AAK476</f>
        <v>* reminds Andy &amp; JoanieS that this IS the lead DA review period</v>
      </c>
      <c r="C476" s="360" t="s">
        <v>0</v>
      </c>
      <c r="D476"/>
      <c r="E476"/>
      <c r="F476"/>
      <c r="G476"/>
      <c r="H476"/>
      <c r="I476" s="244"/>
      <c r="J476" s="194"/>
      <c r="K476" s="49"/>
      <c r="L476" s="49"/>
      <c r="M476" s="49"/>
      <c r="N476" s="49"/>
      <c r="O476" s="49"/>
      <c r="P476" s="49"/>
      <c r="Q476" s="49"/>
      <c r="R476" s="49"/>
      <c r="S476" s="49"/>
      <c r="T476" s="49"/>
      <c r="U476" s="49"/>
      <c r="V476" s="49"/>
      <c r="W476" s="49"/>
      <c r="X476" s="49"/>
      <c r="Y476" s="49"/>
      <c r="Z476" s="49"/>
      <c r="AA476" s="49"/>
      <c r="AB476" s="49"/>
      <c r="AC476" s="49"/>
      <c r="AD476" s="49"/>
      <c r="AE476" s="49"/>
      <c r="AF476" s="49"/>
      <c r="AG476" s="49"/>
      <c r="AH476" s="49"/>
      <c r="AI476" s="49"/>
      <c r="AJ476" s="49"/>
      <c r="AK476" s="49"/>
      <c r="AL476" s="49"/>
      <c r="AM476" s="49"/>
      <c r="AN476" s="49"/>
      <c r="AO476" s="49"/>
      <c r="AP476" s="49"/>
      <c r="AQ476" s="49"/>
      <c r="AR476" s="49"/>
      <c r="AS476" s="49"/>
      <c r="AT476" s="49"/>
      <c r="AU476" s="49"/>
      <c r="AV476" s="49"/>
      <c r="AW476" s="49"/>
      <c r="AX476" s="49"/>
      <c r="AY476" s="49"/>
      <c r="AZ476" s="49"/>
      <c r="BA476" s="49"/>
      <c r="BB476" s="49"/>
      <c r="BC476" s="49"/>
      <c r="BD476" s="49"/>
      <c r="BE476" s="49"/>
      <c r="BF476" s="49"/>
      <c r="BG476" s="49"/>
      <c r="BH476" s="49"/>
      <c r="BI476" s="49"/>
      <c r="BJ476" s="49"/>
      <c r="BK476" s="49"/>
      <c r="BL476" s="49"/>
      <c r="BM476" s="49"/>
      <c r="BN476" s="49"/>
      <c r="BO476" s="49"/>
      <c r="BP476" s="49"/>
      <c r="BQ476" s="49"/>
      <c r="BR476" s="49"/>
      <c r="BS476" s="49"/>
      <c r="BT476" s="49"/>
      <c r="BU476" s="49"/>
      <c r="BV476" s="49"/>
      <c r="BW476" s="49"/>
      <c r="BX476" s="49"/>
      <c r="BY476" s="49"/>
      <c r="BZ476" s="49"/>
      <c r="CA476" s="49"/>
      <c r="CB476" s="49"/>
      <c r="CC476" s="49"/>
      <c r="CD476" s="49"/>
      <c r="CE476" s="49"/>
      <c r="CF476" s="49"/>
      <c r="CG476" s="49"/>
      <c r="CH476" s="49"/>
      <c r="CI476" s="49"/>
      <c r="CJ476" s="49"/>
      <c r="CK476" s="49"/>
      <c r="CL476" s="49"/>
      <c r="CM476" s="49"/>
      <c r="CN476" s="49"/>
      <c r="CO476" s="49"/>
      <c r="CP476" s="49"/>
      <c r="CQ476" s="49"/>
      <c r="CR476" s="49"/>
      <c r="CS476" s="49"/>
      <c r="CT476" s="49"/>
      <c r="CU476" s="49"/>
      <c r="CV476" s="49"/>
      <c r="CW476" s="49"/>
      <c r="CX476" s="49"/>
      <c r="CY476" s="49"/>
      <c r="CZ476" s="49"/>
      <c r="DA476" s="49"/>
      <c r="DB476" s="49"/>
      <c r="DC476" s="49"/>
      <c r="DD476" s="49"/>
      <c r="DE476" s="49"/>
      <c r="DF476" s="49"/>
      <c r="DG476" s="49"/>
      <c r="DH476" s="49"/>
      <c r="DI476" s="49"/>
      <c r="DJ476" s="49"/>
      <c r="DK476" s="49"/>
      <c r="DL476" s="49"/>
      <c r="DM476" s="49"/>
      <c r="DN476" s="49"/>
      <c r="DO476" s="49"/>
      <c r="DP476" s="49"/>
      <c r="DQ476"/>
      <c r="DR476"/>
      <c r="DS476"/>
      <c r="DT476"/>
      <c r="DU476"/>
      <c r="DV476"/>
      <c r="DW476"/>
      <c r="DX476"/>
      <c r="DY476"/>
      <c r="DZ476"/>
      <c r="EA476"/>
      <c r="EB476"/>
      <c r="EC476"/>
      <c r="ED476"/>
      <c r="EE476"/>
      <c r="EF476"/>
      <c r="EG476"/>
      <c r="EH476"/>
      <c r="EI476"/>
      <c r="EJ476"/>
      <c r="EK476"/>
      <c r="EL476"/>
      <c r="EM476"/>
      <c r="EN476"/>
      <c r="EO476"/>
      <c r="EP476"/>
      <c r="EQ476"/>
      <c r="ER476"/>
      <c r="ES476"/>
      <c r="ET476"/>
      <c r="EU476"/>
      <c r="EV476"/>
      <c r="EW476"/>
      <c r="EX476"/>
      <c r="EY476"/>
      <c r="EZ476"/>
      <c r="FA476"/>
      <c r="FB476"/>
      <c r="FC476"/>
      <c r="FD476"/>
      <c r="FE476"/>
      <c r="FF476"/>
      <c r="FG476"/>
      <c r="FH476"/>
      <c r="FI476"/>
      <c r="FJ476"/>
      <c r="FK476"/>
      <c r="FL476"/>
      <c r="FM476"/>
      <c r="FN476"/>
      <c r="FO476"/>
      <c r="FP476"/>
      <c r="FQ476"/>
      <c r="FR476"/>
      <c r="FS476"/>
      <c r="FT476"/>
      <c r="FU476"/>
      <c r="FV476"/>
      <c r="FW476"/>
      <c r="FX476"/>
      <c r="FY476"/>
      <c r="FZ476"/>
      <c r="GA476"/>
      <c r="GB476"/>
      <c r="GC476"/>
      <c r="GD476"/>
      <c r="GE476"/>
      <c r="GF476"/>
      <c r="GG476"/>
      <c r="GH476"/>
      <c r="GI476"/>
      <c r="GJ476"/>
      <c r="GK476"/>
      <c r="GL476"/>
      <c r="GM476"/>
      <c r="GN476"/>
      <c r="GO476"/>
      <c r="GP476"/>
      <c r="GQ476"/>
      <c r="GR476"/>
      <c r="GS476"/>
      <c r="GT476"/>
      <c r="GU476"/>
      <c r="GV476"/>
      <c r="GW476"/>
      <c r="GX476"/>
      <c r="GY476"/>
      <c r="GZ476"/>
      <c r="HA476"/>
      <c r="HB476"/>
      <c r="HC476"/>
      <c r="HD476"/>
      <c r="HE476"/>
      <c r="HF476"/>
      <c r="HG476"/>
      <c r="HH476"/>
      <c r="HI476"/>
      <c r="HJ476"/>
      <c r="HK476"/>
      <c r="HL476"/>
      <c r="HM476"/>
      <c r="HN476"/>
      <c r="HO476"/>
      <c r="HP476"/>
      <c r="HQ476"/>
      <c r="HR476"/>
      <c r="HS476"/>
      <c r="HT476"/>
      <c r="HU476"/>
      <c r="HV476"/>
      <c r="HW476"/>
      <c r="HX476"/>
      <c r="HY476"/>
      <c r="HZ476"/>
      <c r="IA476"/>
      <c r="IB476"/>
      <c r="IC476"/>
      <c r="ID476"/>
      <c r="IE476"/>
      <c r="IF476"/>
      <c r="IG476"/>
      <c r="IH476"/>
      <c r="II476"/>
      <c r="IJ476"/>
      <c r="IK476"/>
      <c r="IL476"/>
      <c r="IM476"/>
      <c r="IN476"/>
      <c r="IO476"/>
      <c r="IP476"/>
      <c r="IQ476"/>
      <c r="IR476"/>
      <c r="IS476"/>
      <c r="IT476"/>
      <c r="IU476"/>
      <c r="IV476"/>
      <c r="IW476"/>
      <c r="IX476"/>
      <c r="IY476"/>
      <c r="IZ476"/>
      <c r="JA476"/>
      <c r="JB476"/>
      <c r="JC476"/>
      <c r="JD476"/>
      <c r="JE476"/>
      <c r="JF476"/>
      <c r="JG476"/>
      <c r="JH476"/>
      <c r="JI476"/>
      <c r="JJ476"/>
      <c r="JK476"/>
      <c r="JL476"/>
      <c r="JM476"/>
      <c r="JN476"/>
      <c r="JO476"/>
      <c r="JP476"/>
      <c r="JQ476"/>
      <c r="JR476"/>
      <c r="JS476"/>
      <c r="JT476"/>
      <c r="JU476"/>
      <c r="JV476"/>
      <c r="JW476"/>
      <c r="JX476"/>
      <c r="JY476"/>
      <c r="JZ476"/>
      <c r="KA476"/>
      <c r="KB476"/>
      <c r="KC476"/>
      <c r="KD476"/>
      <c r="KE476"/>
      <c r="KF476"/>
      <c r="KG476"/>
      <c r="KH476"/>
      <c r="KI476"/>
      <c r="KJ476"/>
      <c r="KK476"/>
      <c r="KL476"/>
      <c r="KM476"/>
      <c r="KN476"/>
      <c r="KO476"/>
      <c r="KP476"/>
      <c r="KQ476"/>
      <c r="KR476"/>
      <c r="KS476"/>
      <c r="KT476"/>
      <c r="KU476"/>
      <c r="KV476"/>
      <c r="KW476"/>
      <c r="KX476"/>
      <c r="KY476"/>
      <c r="KZ476"/>
      <c r="LA476"/>
      <c r="LB476"/>
      <c r="LC476"/>
      <c r="LD476"/>
      <c r="LE476"/>
      <c r="LF476"/>
      <c r="LG476"/>
      <c r="LH476"/>
      <c r="LI476"/>
      <c r="LJ476"/>
      <c r="LK476"/>
      <c r="LL476"/>
      <c r="LM476"/>
      <c r="LN476"/>
      <c r="LO476"/>
      <c r="LP476"/>
      <c r="LQ476"/>
      <c r="LR476"/>
      <c r="LS476"/>
      <c r="LT476"/>
      <c r="LU476"/>
      <c r="LV476"/>
      <c r="LW476"/>
      <c r="LX476"/>
      <c r="LY476"/>
      <c r="LZ476"/>
      <c r="MA476"/>
      <c r="MB476"/>
      <c r="MC476"/>
      <c r="MD476"/>
      <c r="ME476"/>
      <c r="MF476"/>
      <c r="MG476"/>
      <c r="MH476"/>
      <c r="MI476"/>
      <c r="MJ476"/>
      <c r="MK476"/>
      <c r="ML476"/>
      <c r="MM476"/>
      <c r="MN476"/>
      <c r="MO476"/>
      <c r="MP476"/>
      <c r="MQ476"/>
      <c r="MR476"/>
      <c r="MS476"/>
      <c r="MT476"/>
      <c r="MU476"/>
      <c r="MV476"/>
      <c r="MW476"/>
      <c r="MX476"/>
      <c r="MY476"/>
      <c r="MZ476"/>
      <c r="NA476"/>
      <c r="NB476"/>
      <c r="NC476"/>
      <c r="ND476"/>
      <c r="NE476"/>
      <c r="NF476"/>
      <c r="NG476"/>
      <c r="NH476"/>
      <c r="NI476"/>
      <c r="NJ476"/>
      <c r="NK476"/>
      <c r="NL476"/>
      <c r="NM476"/>
      <c r="NN476"/>
      <c r="NO476"/>
      <c r="NP476"/>
      <c r="NQ476"/>
      <c r="NR476"/>
      <c r="NS476"/>
      <c r="NT476"/>
      <c r="NU476"/>
      <c r="NV476"/>
      <c r="NW476"/>
      <c r="NX476"/>
      <c r="NY476"/>
      <c r="NZ476"/>
      <c r="OA476"/>
      <c r="OB476"/>
      <c r="OC476"/>
      <c r="OD476"/>
      <c r="OE476"/>
      <c r="OF476"/>
      <c r="OG476"/>
      <c r="OH476"/>
      <c r="OI476"/>
      <c r="OJ476"/>
      <c r="OK476"/>
      <c r="OL476"/>
      <c r="OM476"/>
      <c r="ON476"/>
      <c r="OO476"/>
      <c r="OP476"/>
      <c r="OQ476"/>
      <c r="OR476"/>
      <c r="OS476"/>
      <c r="OT476"/>
      <c r="OU476"/>
      <c r="OV476"/>
      <c r="OW476"/>
      <c r="OX476"/>
      <c r="OY476"/>
      <c r="OZ476"/>
      <c r="PA476"/>
      <c r="PB476"/>
      <c r="PC476"/>
      <c r="PD476"/>
      <c r="PE476"/>
      <c r="PF476"/>
      <c r="PG476"/>
      <c r="PH476"/>
      <c r="PI476"/>
      <c r="PJ476"/>
      <c r="PK476"/>
      <c r="PL476"/>
      <c r="PM476"/>
      <c r="PN476"/>
      <c r="PO476"/>
      <c r="PP476"/>
      <c r="PQ476"/>
      <c r="PR476"/>
      <c r="PS476"/>
      <c r="PT476"/>
      <c r="PU476"/>
      <c r="PV476"/>
      <c r="PW476"/>
      <c r="PX476"/>
      <c r="PY476"/>
      <c r="PZ476"/>
      <c r="QA476"/>
      <c r="QB476"/>
      <c r="QC476"/>
      <c r="QD476"/>
      <c r="QE476"/>
      <c r="QF476"/>
      <c r="QG476"/>
      <c r="QH476"/>
      <c r="QI476"/>
      <c r="QJ476"/>
      <c r="QK476"/>
      <c r="QL476"/>
      <c r="QM476"/>
      <c r="QN476"/>
      <c r="QO476"/>
      <c r="QP476"/>
      <c r="QQ476"/>
      <c r="QR476"/>
      <c r="QS476"/>
      <c r="QT476"/>
      <c r="QU476"/>
      <c r="QV476"/>
      <c r="QW476"/>
      <c r="QX476"/>
      <c r="QY476"/>
      <c r="QZ476"/>
      <c r="RA476"/>
      <c r="RB476"/>
      <c r="RC476"/>
      <c r="RD476"/>
      <c r="RE476"/>
      <c r="RF476"/>
      <c r="RG476"/>
      <c r="RH476"/>
      <c r="RI476"/>
      <c r="RJ476"/>
      <c r="RK476"/>
      <c r="RL476"/>
      <c r="RM476"/>
      <c r="RN476"/>
      <c r="RO476"/>
      <c r="RP476"/>
      <c r="RQ476"/>
      <c r="RR476"/>
      <c r="RS476"/>
      <c r="RT476"/>
      <c r="RU476"/>
      <c r="RV476"/>
      <c r="RW476"/>
      <c r="RX476"/>
      <c r="RY476"/>
      <c r="RZ476"/>
      <c r="SA476"/>
      <c r="SB476"/>
      <c r="SC476"/>
      <c r="SD476"/>
      <c r="SE476"/>
      <c r="SF476"/>
      <c r="SG476"/>
      <c r="SH476"/>
      <c r="SI476"/>
      <c r="SJ476"/>
      <c r="SK476"/>
      <c r="SL476"/>
      <c r="SM476"/>
      <c r="SN476"/>
      <c r="SO476"/>
      <c r="SP476"/>
      <c r="SQ476"/>
      <c r="SR476"/>
      <c r="SS476"/>
      <c r="ST476"/>
      <c r="SU476"/>
      <c r="SV476"/>
      <c r="SW476"/>
      <c r="SX476"/>
      <c r="SY476"/>
      <c r="SZ476"/>
      <c r="TA476"/>
      <c r="TB476"/>
      <c r="TC476"/>
      <c r="TD476"/>
      <c r="TE476"/>
      <c r="TF476"/>
      <c r="TG476"/>
      <c r="TH476"/>
      <c r="TI476"/>
      <c r="TJ476"/>
      <c r="TK476"/>
      <c r="TL476"/>
      <c r="TM476"/>
      <c r="TN476"/>
      <c r="TO476"/>
      <c r="TP476"/>
      <c r="TQ476"/>
      <c r="TR476"/>
      <c r="TS476"/>
      <c r="TT476"/>
      <c r="TU476"/>
      <c r="TV476"/>
      <c r="TW476"/>
      <c r="TX476"/>
      <c r="TY476"/>
      <c r="TZ476"/>
      <c r="UA476"/>
      <c r="UB476"/>
      <c r="UC476"/>
      <c r="UD476"/>
      <c r="UE476"/>
      <c r="UF476"/>
      <c r="UG476"/>
      <c r="UH476"/>
      <c r="UI476"/>
      <c r="UJ476"/>
      <c r="UK476"/>
      <c r="UL476"/>
      <c r="UM476"/>
      <c r="UN476"/>
      <c r="UO476"/>
      <c r="UP476"/>
      <c r="UQ476"/>
      <c r="UR476"/>
      <c r="US476"/>
      <c r="UT476"/>
      <c r="UU476"/>
      <c r="UV476"/>
      <c r="UW476"/>
      <c r="UX476"/>
      <c r="UY476"/>
      <c r="UZ476"/>
      <c r="VA476"/>
      <c r="VB476"/>
      <c r="VC476"/>
      <c r="VD476"/>
      <c r="VE476"/>
      <c r="VF476"/>
      <c r="VG476"/>
      <c r="VH476"/>
      <c r="VI476"/>
      <c r="VJ476"/>
      <c r="VK476"/>
      <c r="VL476"/>
      <c r="VM476"/>
      <c r="VN476"/>
      <c r="VO476"/>
      <c r="VP476"/>
      <c r="VQ476"/>
      <c r="VR476"/>
      <c r="VS476"/>
      <c r="VT476"/>
      <c r="VU476"/>
      <c r="VV476"/>
      <c r="VW476"/>
      <c r="VX476"/>
      <c r="VY476"/>
      <c r="VZ476"/>
      <c r="WA476"/>
      <c r="WB476"/>
      <c r="WC476"/>
      <c r="WD476"/>
      <c r="WE476"/>
      <c r="WF476"/>
      <c r="WG476"/>
      <c r="WH476"/>
      <c r="WI476"/>
      <c r="WJ476"/>
      <c r="WK476"/>
      <c r="WL476"/>
      <c r="WM476"/>
      <c r="WN476"/>
      <c r="WO476"/>
      <c r="WP476"/>
      <c r="WQ476"/>
      <c r="WR476"/>
      <c r="WS476"/>
      <c r="WT476"/>
      <c r="WU476"/>
      <c r="WV476"/>
      <c r="WW476"/>
      <c r="WX476"/>
      <c r="WY476"/>
      <c r="WZ476"/>
      <c r="XA476"/>
      <c r="XB476"/>
      <c r="XC476"/>
      <c r="XD476"/>
      <c r="XE476"/>
      <c r="XF476"/>
      <c r="XG476"/>
      <c r="XH476"/>
      <c r="XI476"/>
      <c r="XJ476"/>
      <c r="XK476"/>
      <c r="XL476"/>
      <c r="XM476"/>
      <c r="XN476"/>
      <c r="XO476"/>
      <c r="XP476"/>
      <c r="XQ476"/>
      <c r="XR476"/>
      <c r="XS476"/>
      <c r="XT476"/>
      <c r="XU476"/>
      <c r="XV476"/>
      <c r="XW476"/>
      <c r="XX476"/>
      <c r="XY476"/>
      <c r="XZ476"/>
      <c r="YA476"/>
      <c r="YB476"/>
      <c r="YC476"/>
      <c r="YD476"/>
      <c r="YE476"/>
      <c r="YF476"/>
      <c r="YG476"/>
      <c r="YH476"/>
      <c r="YI476"/>
      <c r="YJ476"/>
      <c r="YK476"/>
      <c r="YL476"/>
      <c r="YM476"/>
      <c r="YN476"/>
      <c r="YO476"/>
      <c r="YP476"/>
      <c r="YQ476"/>
      <c r="YR476"/>
      <c r="YS476"/>
      <c r="YT476"/>
      <c r="YU476"/>
      <c r="YV476"/>
      <c r="YW476"/>
      <c r="YX476"/>
      <c r="YY476"/>
      <c r="YZ476"/>
      <c r="ZA476"/>
      <c r="ZB476"/>
      <c r="ZC476"/>
      <c r="ZD476"/>
      <c r="ZE476"/>
      <c r="ZF476"/>
      <c r="ZG476"/>
      <c r="ZH476"/>
      <c r="ZI476"/>
      <c r="ZJ476"/>
      <c r="ZK476"/>
      <c r="ZL476"/>
      <c r="ZM476"/>
      <c r="ZN476"/>
      <c r="ZO476"/>
      <c r="ZP476"/>
      <c r="ZQ476"/>
      <c r="ZR476"/>
      <c r="ZS476"/>
      <c r="ZT476"/>
      <c r="ZU476"/>
      <c r="ZV476"/>
      <c r="ZW476"/>
      <c r="ZX476"/>
      <c r="ZY476"/>
      <c r="ZZ476" s="52"/>
      <c r="AAA476" s="192"/>
      <c r="AAD476" s="90"/>
      <c r="AAE476" s="519">
        <f t="shared" si="399"/>
        <v>1</v>
      </c>
      <c r="AAF476" s="90"/>
      <c r="AAG476" s="72"/>
      <c r="AAH476" s="72"/>
      <c r="AAI476" s="72"/>
      <c r="AAJ476" s="72"/>
      <c r="AAK476" s="80" t="str">
        <f>"* reminds "&amp;S.Staff.DA&amp;" &amp; "&amp;S.Staff.CheifPublicAffairsOfficer&amp;" that this IS the lead DA review period"</f>
        <v>* reminds Andy &amp; JoanieS that this IS the lead DA review period</v>
      </c>
      <c r="AAL476" s="90"/>
    </row>
    <row r="477" spans="1:715" s="23" customFormat="1" ht="15" customHeight="1" outlineLevel="1">
      <c r="A477" s="171"/>
      <c r="B477" s="384" t="str">
        <f>AAK477</f>
        <v>Andy personalizes EMAIL.PREVIEW and</v>
      </c>
      <c r="C477" s="360" t="s">
        <v>0</v>
      </c>
      <c r="D477"/>
      <c r="E477"/>
      <c r="F477"/>
      <c r="G477"/>
      <c r="H477"/>
      <c r="I477" s="244"/>
      <c r="J477" s="194"/>
      <c r="K477" s="49"/>
      <c r="L477" s="49"/>
      <c r="M477" s="49"/>
      <c r="N477" s="49"/>
      <c r="O477" s="49"/>
      <c r="P477" s="49"/>
      <c r="Q477" s="49"/>
      <c r="R477" s="49"/>
      <c r="S477" s="49"/>
      <c r="T477" s="49"/>
      <c r="U477" s="49"/>
      <c r="V477" s="49"/>
      <c r="W477" s="49"/>
      <c r="X477" s="49"/>
      <c r="Y477" s="49"/>
      <c r="Z477" s="49"/>
      <c r="AA477" s="49"/>
      <c r="AB477" s="49"/>
      <c r="AC477" s="49"/>
      <c r="AD477" s="49"/>
      <c r="AE477" s="49"/>
      <c r="AF477" s="49"/>
      <c r="AG477" s="49"/>
      <c r="AH477" s="49"/>
      <c r="AI477" s="49"/>
      <c r="AJ477" s="49"/>
      <c r="AK477" s="49"/>
      <c r="AL477" s="49"/>
      <c r="AM477" s="49"/>
      <c r="AN477" s="49"/>
      <c r="AO477" s="49"/>
      <c r="AP477" s="49"/>
      <c r="AQ477" s="49"/>
      <c r="AR477" s="49"/>
      <c r="AS477" s="49"/>
      <c r="AT477" s="49"/>
      <c r="AU477" s="49"/>
      <c r="AV477" s="49"/>
      <c r="AW477" s="49"/>
      <c r="AX477" s="49"/>
      <c r="AY477" s="49"/>
      <c r="AZ477" s="49"/>
      <c r="BA477" s="49"/>
      <c r="BB477" s="49"/>
      <c r="BC477" s="49"/>
      <c r="BD477" s="49"/>
      <c r="BE477" s="49"/>
      <c r="BF477" s="49"/>
      <c r="BG477" s="49"/>
      <c r="BH477" s="49"/>
      <c r="BI477" s="49"/>
      <c r="BJ477" s="49"/>
      <c r="BK477" s="49"/>
      <c r="BL477" s="49"/>
      <c r="BM477" s="49"/>
      <c r="BN477" s="49"/>
      <c r="BO477" s="49"/>
      <c r="BP477" s="49"/>
      <c r="BQ477" s="49"/>
      <c r="BR477" s="49"/>
      <c r="BS477" s="49"/>
      <c r="BT477" s="49"/>
      <c r="BU477" s="49"/>
      <c r="BV477" s="49"/>
      <c r="BW477" s="49"/>
      <c r="BX477" s="49"/>
      <c r="BY477" s="49"/>
      <c r="BZ477" s="49"/>
      <c r="CA477" s="49"/>
      <c r="CB477" s="49"/>
      <c r="CC477" s="49"/>
      <c r="CD477" s="49"/>
      <c r="CE477" s="49"/>
      <c r="CF477" s="49"/>
      <c r="CG477" s="49"/>
      <c r="CH477" s="49"/>
      <c r="CI477" s="49"/>
      <c r="CJ477" s="49"/>
      <c r="CK477" s="49"/>
      <c r="CL477" s="49"/>
      <c r="CM477" s="49"/>
      <c r="CN477" s="49"/>
      <c r="CO477" s="49"/>
      <c r="CP477" s="49"/>
      <c r="CQ477" s="49"/>
      <c r="CR477" s="49"/>
      <c r="CS477" s="49"/>
      <c r="CT477" s="49"/>
      <c r="CU477" s="49"/>
      <c r="CV477" s="49"/>
      <c r="CW477" s="49"/>
      <c r="CX477" s="49"/>
      <c r="CY477" s="49"/>
      <c r="CZ477" s="49"/>
      <c r="DA477" s="49"/>
      <c r="DB477" s="49"/>
      <c r="DC477" s="49"/>
      <c r="DD477" s="49"/>
      <c r="DE477" s="49"/>
      <c r="DF477" s="49"/>
      <c r="DG477" s="49"/>
      <c r="DH477" s="49"/>
      <c r="DI477" s="49"/>
      <c r="DJ477" s="49"/>
      <c r="DK477" s="49"/>
      <c r="DL477" s="49"/>
      <c r="DM477" s="49"/>
      <c r="DN477" s="49"/>
      <c r="DO477" s="49"/>
      <c r="DP477" s="49"/>
      <c r="DQ477"/>
      <c r="DR477"/>
      <c r="DS477"/>
      <c r="DT477"/>
      <c r="DU477"/>
      <c r="DV477"/>
      <c r="DW477"/>
      <c r="DX477"/>
      <c r="DY477"/>
      <c r="DZ477"/>
      <c r="EA477"/>
      <c r="EB477"/>
      <c r="EC477"/>
      <c r="ED477"/>
      <c r="EE477"/>
      <c r="EF477"/>
      <c r="EG477"/>
      <c r="EH477"/>
      <c r="EI477"/>
      <c r="EJ477"/>
      <c r="EK477"/>
      <c r="EL477"/>
      <c r="EM477"/>
      <c r="EN477"/>
      <c r="EO477"/>
      <c r="EP477"/>
      <c r="EQ477"/>
      <c r="ER477"/>
      <c r="ES477"/>
      <c r="ET477"/>
      <c r="EU477"/>
      <c r="EV477"/>
      <c r="EW477"/>
      <c r="EX477"/>
      <c r="EY477"/>
      <c r="EZ477"/>
      <c r="FA477"/>
      <c r="FB477"/>
      <c r="FC477"/>
      <c r="FD477"/>
      <c r="FE477"/>
      <c r="FF477"/>
      <c r="FG477"/>
      <c r="FH477"/>
      <c r="FI477"/>
      <c r="FJ477"/>
      <c r="FK477"/>
      <c r="FL477"/>
      <c r="FM477"/>
      <c r="FN477"/>
      <c r="FO477"/>
      <c r="FP477"/>
      <c r="FQ477"/>
      <c r="FR477"/>
      <c r="FS477"/>
      <c r="FT477"/>
      <c r="FU477"/>
      <c r="FV477"/>
      <c r="FW477"/>
      <c r="FX477"/>
      <c r="FY477"/>
      <c r="FZ477"/>
      <c r="GA477"/>
      <c r="GB477"/>
      <c r="GC477"/>
      <c r="GD477"/>
      <c r="GE477"/>
      <c r="GF477"/>
      <c r="GG477"/>
      <c r="GH477"/>
      <c r="GI477"/>
      <c r="GJ477"/>
      <c r="GK477"/>
      <c r="GL477"/>
      <c r="GM477"/>
      <c r="GN477"/>
      <c r="GO477"/>
      <c r="GP477"/>
      <c r="GQ477"/>
      <c r="GR477"/>
      <c r="GS477"/>
      <c r="GT477"/>
      <c r="GU477"/>
      <c r="GV477"/>
      <c r="GW477"/>
      <c r="GX477"/>
      <c r="GY477"/>
      <c r="GZ477"/>
      <c r="HA477"/>
      <c r="HB477"/>
      <c r="HC477"/>
      <c r="HD477"/>
      <c r="HE477"/>
      <c r="HF477"/>
      <c r="HG477"/>
      <c r="HH477"/>
      <c r="HI477"/>
      <c r="HJ477"/>
      <c r="HK477"/>
      <c r="HL477"/>
      <c r="HM477"/>
      <c r="HN477"/>
      <c r="HO477"/>
      <c r="HP477"/>
      <c r="HQ477"/>
      <c r="HR477"/>
      <c r="HS477"/>
      <c r="HT477"/>
      <c r="HU477"/>
      <c r="HV477"/>
      <c r="HW477"/>
      <c r="HX477"/>
      <c r="HY477"/>
      <c r="HZ477"/>
      <c r="IA477"/>
      <c r="IB477"/>
      <c r="IC477"/>
      <c r="ID477"/>
      <c r="IE477"/>
      <c r="IF477"/>
      <c r="IG477"/>
      <c r="IH477"/>
      <c r="II477"/>
      <c r="IJ477"/>
      <c r="IK477"/>
      <c r="IL477"/>
      <c r="IM477"/>
      <c r="IN477"/>
      <c r="IO477"/>
      <c r="IP477"/>
      <c r="IQ477"/>
      <c r="IR477"/>
      <c r="IS477"/>
      <c r="IT477"/>
      <c r="IU477"/>
      <c r="IV477"/>
      <c r="IW477"/>
      <c r="IX477"/>
      <c r="IY477"/>
      <c r="IZ477"/>
      <c r="JA477"/>
      <c r="JB477"/>
      <c r="JC477"/>
      <c r="JD477"/>
      <c r="JE477"/>
      <c r="JF477"/>
      <c r="JG477"/>
      <c r="JH477"/>
      <c r="JI477"/>
      <c r="JJ477"/>
      <c r="JK477"/>
      <c r="JL477"/>
      <c r="JM477"/>
      <c r="JN477"/>
      <c r="JO477"/>
      <c r="JP477"/>
      <c r="JQ477"/>
      <c r="JR477"/>
      <c r="JS477"/>
      <c r="JT477"/>
      <c r="JU477"/>
      <c r="JV477"/>
      <c r="JW477"/>
      <c r="JX477"/>
      <c r="JY477"/>
      <c r="JZ477"/>
      <c r="KA477"/>
      <c r="KB477"/>
      <c r="KC477"/>
      <c r="KD477"/>
      <c r="KE477"/>
      <c r="KF477"/>
      <c r="KG477"/>
      <c r="KH477"/>
      <c r="KI477"/>
      <c r="KJ477"/>
      <c r="KK477"/>
      <c r="KL477"/>
      <c r="KM477"/>
      <c r="KN477"/>
      <c r="KO477"/>
      <c r="KP477"/>
      <c r="KQ477"/>
      <c r="KR477"/>
      <c r="KS477"/>
      <c r="KT477"/>
      <c r="KU477"/>
      <c r="KV477"/>
      <c r="KW477"/>
      <c r="KX477"/>
      <c r="KY477"/>
      <c r="KZ477"/>
      <c r="LA477"/>
      <c r="LB477"/>
      <c r="LC477"/>
      <c r="LD477"/>
      <c r="LE477"/>
      <c r="LF477"/>
      <c r="LG477"/>
      <c r="LH477"/>
      <c r="LI477"/>
      <c r="LJ477"/>
      <c r="LK477"/>
      <c r="LL477"/>
      <c r="LM477"/>
      <c r="LN477"/>
      <c r="LO477"/>
      <c r="LP477"/>
      <c r="LQ477"/>
      <c r="LR477"/>
      <c r="LS477"/>
      <c r="LT477"/>
      <c r="LU477"/>
      <c r="LV477"/>
      <c r="LW477"/>
      <c r="LX477"/>
      <c r="LY477"/>
      <c r="LZ477"/>
      <c r="MA477"/>
      <c r="MB477"/>
      <c r="MC477"/>
      <c r="MD477"/>
      <c r="ME477"/>
      <c r="MF477"/>
      <c r="MG477"/>
      <c r="MH477"/>
      <c r="MI477"/>
      <c r="MJ477"/>
      <c r="MK477"/>
      <c r="ML477"/>
      <c r="MM477"/>
      <c r="MN477"/>
      <c r="MO477"/>
      <c r="MP477"/>
      <c r="MQ477"/>
      <c r="MR477"/>
      <c r="MS477"/>
      <c r="MT477"/>
      <c r="MU477"/>
      <c r="MV477"/>
      <c r="MW477"/>
      <c r="MX477"/>
      <c r="MY477"/>
      <c r="MZ477"/>
      <c r="NA477"/>
      <c r="NB477"/>
      <c r="NC477"/>
      <c r="ND477"/>
      <c r="NE477"/>
      <c r="NF477"/>
      <c r="NG477"/>
      <c r="NH477"/>
      <c r="NI477"/>
      <c r="NJ477"/>
      <c r="NK477"/>
      <c r="NL477"/>
      <c r="NM477"/>
      <c r="NN477"/>
      <c r="NO477"/>
      <c r="NP477"/>
      <c r="NQ477"/>
      <c r="NR477"/>
      <c r="NS477"/>
      <c r="NT477"/>
      <c r="NU477"/>
      <c r="NV477"/>
      <c r="NW477"/>
      <c r="NX477"/>
      <c r="NY477"/>
      <c r="NZ477"/>
      <c r="OA477"/>
      <c r="OB477"/>
      <c r="OC477"/>
      <c r="OD477"/>
      <c r="OE477"/>
      <c r="OF477"/>
      <c r="OG477"/>
      <c r="OH477"/>
      <c r="OI477"/>
      <c r="OJ477"/>
      <c r="OK477"/>
      <c r="OL477"/>
      <c r="OM477"/>
      <c r="ON477"/>
      <c r="OO477"/>
      <c r="OP477"/>
      <c r="OQ477"/>
      <c r="OR477"/>
      <c r="OS477"/>
      <c r="OT477"/>
      <c r="OU477"/>
      <c r="OV477"/>
      <c r="OW477"/>
      <c r="OX477"/>
      <c r="OY477"/>
      <c r="OZ477"/>
      <c r="PA477"/>
      <c r="PB477"/>
      <c r="PC477"/>
      <c r="PD477"/>
      <c r="PE477"/>
      <c r="PF477"/>
      <c r="PG477"/>
      <c r="PH477"/>
      <c r="PI477"/>
      <c r="PJ477"/>
      <c r="PK477"/>
      <c r="PL477"/>
      <c r="PM477"/>
      <c r="PN477"/>
      <c r="PO477"/>
      <c r="PP477"/>
      <c r="PQ477"/>
      <c r="PR477"/>
      <c r="PS477"/>
      <c r="PT477"/>
      <c r="PU477"/>
      <c r="PV477"/>
      <c r="PW477"/>
      <c r="PX477"/>
      <c r="PY477"/>
      <c r="PZ477"/>
      <c r="QA477"/>
      <c r="QB477"/>
      <c r="QC477"/>
      <c r="QD477"/>
      <c r="QE477"/>
      <c r="QF477"/>
      <c r="QG477"/>
      <c r="QH477"/>
      <c r="QI477"/>
      <c r="QJ477"/>
      <c r="QK477"/>
      <c r="QL477"/>
      <c r="QM477"/>
      <c r="QN477"/>
      <c r="QO477"/>
      <c r="QP477"/>
      <c r="QQ477"/>
      <c r="QR477"/>
      <c r="QS477"/>
      <c r="QT477"/>
      <c r="QU477"/>
      <c r="QV477"/>
      <c r="QW477"/>
      <c r="QX477"/>
      <c r="QY477"/>
      <c r="QZ477"/>
      <c r="RA477"/>
      <c r="RB477"/>
      <c r="RC477"/>
      <c r="RD477"/>
      <c r="RE477"/>
      <c r="RF477"/>
      <c r="RG477"/>
      <c r="RH477"/>
      <c r="RI477"/>
      <c r="RJ477"/>
      <c r="RK477"/>
      <c r="RL477"/>
      <c r="RM477"/>
      <c r="RN477"/>
      <c r="RO477"/>
      <c r="RP477"/>
      <c r="RQ477"/>
      <c r="RR477"/>
      <c r="RS477"/>
      <c r="RT477"/>
      <c r="RU477"/>
      <c r="RV477"/>
      <c r="RW477"/>
      <c r="RX477"/>
      <c r="RY477"/>
      <c r="RZ477"/>
      <c r="SA477"/>
      <c r="SB477"/>
      <c r="SC477"/>
      <c r="SD477"/>
      <c r="SE477"/>
      <c r="SF477"/>
      <c r="SG477"/>
      <c r="SH477"/>
      <c r="SI477"/>
      <c r="SJ477"/>
      <c r="SK477"/>
      <c r="SL477"/>
      <c r="SM477"/>
      <c r="SN477"/>
      <c r="SO477"/>
      <c r="SP477"/>
      <c r="SQ477"/>
      <c r="SR477"/>
      <c r="SS477"/>
      <c r="ST477"/>
      <c r="SU477"/>
      <c r="SV477"/>
      <c r="SW477"/>
      <c r="SX477"/>
      <c r="SY477"/>
      <c r="SZ477"/>
      <c r="TA477"/>
      <c r="TB477"/>
      <c r="TC477"/>
      <c r="TD477"/>
      <c r="TE477"/>
      <c r="TF477"/>
      <c r="TG477"/>
      <c r="TH477"/>
      <c r="TI477"/>
      <c r="TJ477"/>
      <c r="TK477"/>
      <c r="TL477"/>
      <c r="TM477"/>
      <c r="TN477"/>
      <c r="TO477"/>
      <c r="TP477"/>
      <c r="TQ477"/>
      <c r="TR477"/>
      <c r="TS477"/>
      <c r="TT477"/>
      <c r="TU477"/>
      <c r="TV477"/>
      <c r="TW477"/>
      <c r="TX477"/>
      <c r="TY477"/>
      <c r="TZ477"/>
      <c r="UA477"/>
      <c r="UB477"/>
      <c r="UC477"/>
      <c r="UD477"/>
      <c r="UE477"/>
      <c r="UF477"/>
      <c r="UG477"/>
      <c r="UH477"/>
      <c r="UI477"/>
      <c r="UJ477"/>
      <c r="UK477"/>
      <c r="UL477"/>
      <c r="UM477"/>
      <c r="UN477"/>
      <c r="UO477"/>
      <c r="UP477"/>
      <c r="UQ477"/>
      <c r="UR477"/>
      <c r="US477"/>
      <c r="UT477"/>
      <c r="UU477"/>
      <c r="UV477"/>
      <c r="UW477"/>
      <c r="UX477"/>
      <c r="UY477"/>
      <c r="UZ477"/>
      <c r="VA477"/>
      <c r="VB477"/>
      <c r="VC477"/>
      <c r="VD477"/>
      <c r="VE477"/>
      <c r="VF477"/>
      <c r="VG477"/>
      <c r="VH477"/>
      <c r="VI477"/>
      <c r="VJ477"/>
      <c r="VK477"/>
      <c r="VL477"/>
      <c r="VM477"/>
      <c r="VN477"/>
      <c r="VO477"/>
      <c r="VP477"/>
      <c r="VQ477"/>
      <c r="VR477"/>
      <c r="VS477"/>
      <c r="VT477"/>
      <c r="VU477"/>
      <c r="VV477"/>
      <c r="VW477"/>
      <c r="VX477"/>
      <c r="VY477"/>
      <c r="VZ477"/>
      <c r="WA477"/>
      <c r="WB477"/>
      <c r="WC477"/>
      <c r="WD477"/>
      <c r="WE477"/>
      <c r="WF477"/>
      <c r="WG477"/>
      <c r="WH477"/>
      <c r="WI477"/>
      <c r="WJ477"/>
      <c r="WK477"/>
      <c r="WL477"/>
      <c r="WM477"/>
      <c r="WN477"/>
      <c r="WO477"/>
      <c r="WP477"/>
      <c r="WQ477"/>
      <c r="WR477"/>
      <c r="WS477"/>
      <c r="WT477"/>
      <c r="WU477"/>
      <c r="WV477"/>
      <c r="WW477"/>
      <c r="WX477"/>
      <c r="WY477"/>
      <c r="WZ477"/>
      <c r="XA477"/>
      <c r="XB477"/>
      <c r="XC477"/>
      <c r="XD477"/>
      <c r="XE477"/>
      <c r="XF477"/>
      <c r="XG477"/>
      <c r="XH477"/>
      <c r="XI477"/>
      <c r="XJ477"/>
      <c r="XK477"/>
      <c r="XL477"/>
      <c r="XM477"/>
      <c r="XN477"/>
      <c r="XO477"/>
      <c r="XP477"/>
      <c r="XQ477"/>
      <c r="XR477"/>
      <c r="XS477"/>
      <c r="XT477"/>
      <c r="XU477"/>
      <c r="XV477"/>
      <c r="XW477"/>
      <c r="XX477"/>
      <c r="XY477"/>
      <c r="XZ477"/>
      <c r="YA477"/>
      <c r="YB477"/>
      <c r="YC477"/>
      <c r="YD477"/>
      <c r="YE477"/>
      <c r="YF477"/>
      <c r="YG477"/>
      <c r="YH477"/>
      <c r="YI477"/>
      <c r="YJ477"/>
      <c r="YK477"/>
      <c r="YL477"/>
      <c r="YM477"/>
      <c r="YN477"/>
      <c r="YO477"/>
      <c r="YP477"/>
      <c r="YQ477"/>
      <c r="YR477"/>
      <c r="YS477"/>
      <c r="YT477"/>
      <c r="YU477"/>
      <c r="YV477"/>
      <c r="YW477"/>
      <c r="YX477"/>
      <c r="YY477"/>
      <c r="YZ477"/>
      <c r="ZA477"/>
      <c r="ZB477"/>
      <c r="ZC477"/>
      <c r="ZD477"/>
      <c r="ZE477"/>
      <c r="ZF477"/>
      <c r="ZG477"/>
      <c r="ZH477"/>
      <c r="ZI477"/>
      <c r="ZJ477"/>
      <c r="ZK477"/>
      <c r="ZL477"/>
      <c r="ZM477"/>
      <c r="ZN477"/>
      <c r="ZO477"/>
      <c r="ZP477"/>
      <c r="ZQ477"/>
      <c r="ZR477"/>
      <c r="ZS477"/>
      <c r="ZT477"/>
      <c r="ZU477"/>
      <c r="ZV477"/>
      <c r="ZW477"/>
      <c r="ZX477"/>
      <c r="ZY477"/>
      <c r="ZZ477" s="52"/>
      <c r="AAA477" s="192" t="s">
        <v>0</v>
      </c>
      <c r="AAD477" s="90"/>
      <c r="AAE477" s="519">
        <f t="shared" si="399"/>
        <v>1</v>
      </c>
      <c r="AAF477" s="90"/>
      <c r="AAG477" s="72"/>
      <c r="AAH477" s="72"/>
      <c r="AAI477" s="72"/>
      <c r="AAJ477" s="72"/>
      <c r="AAK477" s="80" t="str">
        <f>S.Staff.DA&amp;" personalizes EMAIL.PREVIEW and"</f>
        <v>Andy personalizes EMAIL.PREVIEW and</v>
      </c>
      <c r="AAL477" s="90"/>
    </row>
    <row r="478" spans="1:715" s="23" customFormat="1" ht="15" customHeight="1" outlineLevel="1">
      <c r="A478" s="171"/>
      <c r="B478" s="621" t="s">
        <v>213</v>
      </c>
      <c r="C478" s="376" t="s">
        <v>0</v>
      </c>
      <c r="D478" s="380"/>
      <c r="E478"/>
      <c r="F478" s="457">
        <f t="shared" ca="1" si="405"/>
        <v>17</v>
      </c>
      <c r="G478"/>
      <c r="H478" s="351">
        <f>AAH478</f>
        <v>41596</v>
      </c>
      <c r="I478" s="244"/>
      <c r="J478" s="194"/>
      <c r="K478" s="49"/>
      <c r="L478" s="49"/>
      <c r="M478" s="49"/>
      <c r="N478" s="49"/>
      <c r="O478" s="49"/>
      <c r="P478" s="49"/>
      <c r="Q478" s="49"/>
      <c r="R478" s="49"/>
      <c r="S478" s="49"/>
      <c r="T478" s="49"/>
      <c r="U478" s="49"/>
      <c r="V478" s="49"/>
      <c r="W478" s="49"/>
      <c r="X478" s="49"/>
      <c r="Y478" s="49"/>
      <c r="Z478" s="49"/>
      <c r="AA478" s="49"/>
      <c r="AB478" s="49"/>
      <c r="AC478" s="49"/>
      <c r="AD478" s="49"/>
      <c r="AE478" s="49"/>
      <c r="AF478" s="49"/>
      <c r="AG478" s="49"/>
      <c r="AH478" s="49"/>
      <c r="AI478" s="49"/>
      <c r="AJ478" s="49"/>
      <c r="AK478" s="49"/>
      <c r="AL478" s="49"/>
      <c r="AM478" s="49"/>
      <c r="AN478" s="49"/>
      <c r="AO478" s="49"/>
      <c r="AP478" s="49"/>
      <c r="AQ478" s="49"/>
      <c r="AR478" s="49"/>
      <c r="AS478" s="49"/>
      <c r="AT478" s="49"/>
      <c r="AU478" s="49"/>
      <c r="AV478" s="49"/>
      <c r="AW478" s="49"/>
      <c r="AX478" s="49"/>
      <c r="AY478" s="49"/>
      <c r="AZ478" s="49"/>
      <c r="BA478" s="49"/>
      <c r="BB478" s="49"/>
      <c r="BC478" s="49"/>
      <c r="BD478" s="49"/>
      <c r="BE478" s="49"/>
      <c r="BF478" s="49"/>
      <c r="BG478" s="49"/>
      <c r="BH478" s="49"/>
      <c r="BI478" s="49"/>
      <c r="BJ478" s="49"/>
      <c r="BK478" s="49"/>
      <c r="BL478" s="49"/>
      <c r="BM478" s="49"/>
      <c r="BN478" s="49"/>
      <c r="BO478" s="49"/>
      <c r="BP478" s="49"/>
      <c r="BQ478" s="49"/>
      <c r="BR478" s="49"/>
      <c r="BS478" s="49"/>
      <c r="BT478" s="49"/>
      <c r="BU478" s="49"/>
      <c r="BV478" s="49"/>
      <c r="BW478" s="49"/>
      <c r="BX478" s="49"/>
      <c r="BY478" s="49"/>
      <c r="BZ478" s="49"/>
      <c r="CA478" s="49"/>
      <c r="CB478" s="49"/>
      <c r="CC478" s="49"/>
      <c r="CD478" s="49"/>
      <c r="CE478" s="49"/>
      <c r="CF478" s="49"/>
      <c r="CG478" s="49"/>
      <c r="CH478" s="49"/>
      <c r="CI478" s="49"/>
      <c r="CJ478" s="49"/>
      <c r="CK478" s="49"/>
      <c r="CL478" s="49"/>
      <c r="CM478" s="49"/>
      <c r="CN478" s="49"/>
      <c r="CO478" s="49"/>
      <c r="CP478" s="49"/>
      <c r="CQ478" s="49"/>
      <c r="CR478" s="49"/>
      <c r="CS478" s="49"/>
      <c r="CT478" s="49"/>
      <c r="CU478" s="49"/>
      <c r="CV478" s="49"/>
      <c r="CW478" s="49"/>
      <c r="CX478" s="49"/>
      <c r="CY478" s="49"/>
      <c r="CZ478" s="49"/>
      <c r="DA478" s="49"/>
      <c r="DB478" s="49"/>
      <c r="DC478" s="49"/>
      <c r="DD478" s="49"/>
      <c r="DE478" s="49"/>
      <c r="DF478" s="49"/>
      <c r="DG478" s="49"/>
      <c r="DH478" s="49"/>
      <c r="DI478" s="49"/>
      <c r="DJ478" s="49"/>
      <c r="DK478" s="49"/>
      <c r="DL478" s="49"/>
      <c r="DM478" s="49"/>
      <c r="DN478" s="49"/>
      <c r="DO478" s="49"/>
      <c r="DP478" s="49"/>
      <c r="DQ478"/>
      <c r="DR478"/>
      <c r="DS478"/>
      <c r="DT478"/>
      <c r="DU478"/>
      <c r="DV478"/>
      <c r="DW478"/>
      <c r="DX478"/>
      <c r="DY478"/>
      <c r="DZ478"/>
      <c r="EA478"/>
      <c r="EB478"/>
      <c r="EC478"/>
      <c r="ED478"/>
      <c r="EE478"/>
      <c r="EF478"/>
      <c r="EG478"/>
      <c r="EH478"/>
      <c r="EI478"/>
      <c r="EJ478"/>
      <c r="EK478"/>
      <c r="EL478"/>
      <c r="EM478"/>
      <c r="EN478"/>
      <c r="EO478"/>
      <c r="EP478"/>
      <c r="EQ478"/>
      <c r="ER478"/>
      <c r="ES478"/>
      <c r="ET478"/>
      <c r="EU478"/>
      <c r="EV478"/>
      <c r="EW478"/>
      <c r="EX478"/>
      <c r="EY478"/>
      <c r="EZ478"/>
      <c r="FA478"/>
      <c r="FB478"/>
      <c r="FC478"/>
      <c r="FD478"/>
      <c r="FE478"/>
      <c r="FF478"/>
      <c r="FG478"/>
      <c r="FH478"/>
      <c r="FI478"/>
      <c r="FJ478"/>
      <c r="FK478"/>
      <c r="FL478"/>
      <c r="FM478"/>
      <c r="FN478"/>
      <c r="FO478"/>
      <c r="FP478"/>
      <c r="FQ478"/>
      <c r="FR478"/>
      <c r="FS478"/>
      <c r="FT478"/>
      <c r="FU478"/>
      <c r="FV478"/>
      <c r="FW478"/>
      <c r="FX478"/>
      <c r="FY478"/>
      <c r="FZ478"/>
      <c r="GA478"/>
      <c r="GB478"/>
      <c r="GC478"/>
      <c r="GD478"/>
      <c r="GE478"/>
      <c r="GF478"/>
      <c r="GG478"/>
      <c r="GH478"/>
      <c r="GI478"/>
      <c r="GJ478"/>
      <c r="GK478"/>
      <c r="GL478"/>
      <c r="GM478"/>
      <c r="GN478"/>
      <c r="GO478"/>
      <c r="GP478"/>
      <c r="GQ478"/>
      <c r="GR478"/>
      <c r="GS478"/>
      <c r="GT478"/>
      <c r="GU478"/>
      <c r="GV478"/>
      <c r="GW478"/>
      <c r="GX478"/>
      <c r="GY478"/>
      <c r="GZ478"/>
      <c r="HA478"/>
      <c r="HB478"/>
      <c r="HC478"/>
      <c r="HD478"/>
      <c r="HE478"/>
      <c r="HF478"/>
      <c r="HG478"/>
      <c r="HH478"/>
      <c r="HI478"/>
      <c r="HJ478"/>
      <c r="HK478"/>
      <c r="HL478"/>
      <c r="HM478"/>
      <c r="HN478"/>
      <c r="HO478"/>
      <c r="HP478"/>
      <c r="HQ478"/>
      <c r="HR478"/>
      <c r="HS478"/>
      <c r="HT478"/>
      <c r="HU478"/>
      <c r="HV478"/>
      <c r="HW478"/>
      <c r="HX478"/>
      <c r="HY478"/>
      <c r="HZ478"/>
      <c r="IA478"/>
      <c r="IB478"/>
      <c r="IC478"/>
      <c r="ID478"/>
      <c r="IE478"/>
      <c r="IF478"/>
      <c r="IG478"/>
      <c r="IH478"/>
      <c r="II478"/>
      <c r="IJ478"/>
      <c r="IK478"/>
      <c r="IL478"/>
      <c r="IM478"/>
      <c r="IN478"/>
      <c r="IO478"/>
      <c r="IP478"/>
      <c r="IQ478"/>
      <c r="IR478"/>
      <c r="IS478"/>
      <c r="IT478"/>
      <c r="IU478"/>
      <c r="IV478"/>
      <c r="IW478"/>
      <c r="IX478"/>
      <c r="IY478"/>
      <c r="IZ478"/>
      <c r="JA478"/>
      <c r="JB478"/>
      <c r="JC478"/>
      <c r="JD478"/>
      <c r="JE478"/>
      <c r="JF478"/>
      <c r="JG478"/>
      <c r="JH478"/>
      <c r="JI478"/>
      <c r="JJ478"/>
      <c r="JK478"/>
      <c r="JL478"/>
      <c r="JM478"/>
      <c r="JN478"/>
      <c r="JO478"/>
      <c r="JP478"/>
      <c r="JQ478"/>
      <c r="JR478"/>
      <c r="JS478"/>
      <c r="JT478"/>
      <c r="JU478"/>
      <c r="JV478"/>
      <c r="JW478"/>
      <c r="JX478"/>
      <c r="JY478"/>
      <c r="JZ478"/>
      <c r="KA478"/>
      <c r="KB478"/>
      <c r="KC478"/>
      <c r="KD478"/>
      <c r="KE478"/>
      <c r="KF478"/>
      <c r="KG478"/>
      <c r="KH478"/>
      <c r="KI478"/>
      <c r="KJ478"/>
      <c r="KK478"/>
      <c r="KL478"/>
      <c r="KM478"/>
      <c r="KN478"/>
      <c r="KO478"/>
      <c r="KP478"/>
      <c r="KQ478"/>
      <c r="KR478"/>
      <c r="KS478"/>
      <c r="KT478"/>
      <c r="KU478"/>
      <c r="KV478"/>
      <c r="KW478"/>
      <c r="KX478"/>
      <c r="KY478"/>
      <c r="KZ478"/>
      <c r="LA478"/>
      <c r="LB478"/>
      <c r="LC478"/>
      <c r="LD478"/>
      <c r="LE478"/>
      <c r="LF478"/>
      <c r="LG478"/>
      <c r="LH478"/>
      <c r="LI478"/>
      <c r="LJ478"/>
      <c r="LK478"/>
      <c r="LL478"/>
      <c r="LM478"/>
      <c r="LN478"/>
      <c r="LO478"/>
      <c r="LP478"/>
      <c r="LQ478"/>
      <c r="LR478"/>
      <c r="LS478"/>
      <c r="LT478"/>
      <c r="LU478"/>
      <c r="LV478"/>
      <c r="LW478"/>
      <c r="LX478"/>
      <c r="LY478"/>
      <c r="LZ478"/>
      <c r="MA478"/>
      <c r="MB478"/>
      <c r="MC478"/>
      <c r="MD478"/>
      <c r="ME478"/>
      <c r="MF478"/>
      <c r="MG478"/>
      <c r="MH478"/>
      <c r="MI478"/>
      <c r="MJ478"/>
      <c r="MK478"/>
      <c r="ML478"/>
      <c r="MM478"/>
      <c r="MN478"/>
      <c r="MO478"/>
      <c r="MP478"/>
      <c r="MQ478"/>
      <c r="MR478"/>
      <c r="MS478"/>
      <c r="MT478"/>
      <c r="MU478"/>
      <c r="MV478"/>
      <c r="MW478"/>
      <c r="MX478"/>
      <c r="MY478"/>
      <c r="MZ478"/>
      <c r="NA478"/>
      <c r="NB478"/>
      <c r="NC478"/>
      <c r="ND478"/>
      <c r="NE478"/>
      <c r="NF478"/>
      <c r="NG478"/>
      <c r="NH478"/>
      <c r="NI478"/>
      <c r="NJ478"/>
      <c r="NK478"/>
      <c r="NL478"/>
      <c r="NM478"/>
      <c r="NN478"/>
      <c r="NO478"/>
      <c r="NP478"/>
      <c r="NQ478"/>
      <c r="NR478"/>
      <c r="NS478"/>
      <c r="NT478"/>
      <c r="NU478"/>
      <c r="NV478"/>
      <c r="NW478"/>
      <c r="NX478"/>
      <c r="NY478"/>
      <c r="NZ478"/>
      <c r="OA478"/>
      <c r="OB478"/>
      <c r="OC478"/>
      <c r="OD478"/>
      <c r="OE478"/>
      <c r="OF478"/>
      <c r="OG478"/>
      <c r="OH478"/>
      <c r="OI478"/>
      <c r="OJ478"/>
      <c r="OK478"/>
      <c r="OL478"/>
      <c r="OM478"/>
      <c r="ON478"/>
      <c r="OO478"/>
      <c r="OP478"/>
      <c r="OQ478"/>
      <c r="OR478"/>
      <c r="OS478"/>
      <c r="OT478"/>
      <c r="OU478"/>
      <c r="OV478"/>
      <c r="OW478"/>
      <c r="OX478"/>
      <c r="OY478"/>
      <c r="OZ478"/>
      <c r="PA478"/>
      <c r="PB478"/>
      <c r="PC478"/>
      <c r="PD478"/>
      <c r="PE478"/>
      <c r="PF478"/>
      <c r="PG478"/>
      <c r="PH478"/>
      <c r="PI478"/>
      <c r="PJ478"/>
      <c r="PK478"/>
      <c r="PL478"/>
      <c r="PM478"/>
      <c r="PN478"/>
      <c r="PO478"/>
      <c r="PP478"/>
      <c r="PQ478"/>
      <c r="PR478"/>
      <c r="PS478"/>
      <c r="PT478"/>
      <c r="PU478"/>
      <c r="PV478"/>
      <c r="PW478"/>
      <c r="PX478"/>
      <c r="PY478"/>
      <c r="PZ478"/>
      <c r="QA478"/>
      <c r="QB478"/>
      <c r="QC478"/>
      <c r="QD478"/>
      <c r="QE478"/>
      <c r="QF478"/>
      <c r="QG478"/>
      <c r="QH478"/>
      <c r="QI478"/>
      <c r="QJ478"/>
      <c r="QK478"/>
      <c r="QL478"/>
      <c r="QM478"/>
      <c r="QN478"/>
      <c r="QO478"/>
      <c r="QP478"/>
      <c r="QQ478"/>
      <c r="QR478"/>
      <c r="QS478"/>
      <c r="QT478"/>
      <c r="QU478"/>
      <c r="QV478"/>
      <c r="QW478"/>
      <c r="QX478"/>
      <c r="QY478"/>
      <c r="QZ478"/>
      <c r="RA478"/>
      <c r="RB478"/>
      <c r="RC478"/>
      <c r="RD478"/>
      <c r="RE478"/>
      <c r="RF478"/>
      <c r="RG478"/>
      <c r="RH478"/>
      <c r="RI478"/>
      <c r="RJ478"/>
      <c r="RK478"/>
      <c r="RL478"/>
      <c r="RM478"/>
      <c r="RN478"/>
      <c r="RO478"/>
      <c r="RP478"/>
      <c r="RQ478"/>
      <c r="RR478"/>
      <c r="RS478"/>
      <c r="RT478"/>
      <c r="RU478"/>
      <c r="RV478"/>
      <c r="RW478"/>
      <c r="RX478"/>
      <c r="RY478"/>
      <c r="RZ478"/>
      <c r="SA478"/>
      <c r="SB478"/>
      <c r="SC478"/>
      <c r="SD478"/>
      <c r="SE478"/>
      <c r="SF478"/>
      <c r="SG478"/>
      <c r="SH478"/>
      <c r="SI478"/>
      <c r="SJ478"/>
      <c r="SK478"/>
      <c r="SL478"/>
      <c r="SM478"/>
      <c r="SN478"/>
      <c r="SO478"/>
      <c r="SP478"/>
      <c r="SQ478"/>
      <c r="SR478"/>
      <c r="SS478"/>
      <c r="ST478"/>
      <c r="SU478"/>
      <c r="SV478"/>
      <c r="SW478"/>
      <c r="SX478"/>
      <c r="SY478"/>
      <c r="SZ478"/>
      <c r="TA478"/>
      <c r="TB478"/>
      <c r="TC478"/>
      <c r="TD478"/>
      <c r="TE478"/>
      <c r="TF478"/>
      <c r="TG478"/>
      <c r="TH478"/>
      <c r="TI478"/>
      <c r="TJ478"/>
      <c r="TK478"/>
      <c r="TL478"/>
      <c r="TM478"/>
      <c r="TN478"/>
      <c r="TO478"/>
      <c r="TP478"/>
      <c r="TQ478"/>
      <c r="TR478"/>
      <c r="TS478"/>
      <c r="TT478"/>
      <c r="TU478"/>
      <c r="TV478"/>
      <c r="TW478"/>
      <c r="TX478"/>
      <c r="TY478"/>
      <c r="TZ478"/>
      <c r="UA478"/>
      <c r="UB478"/>
      <c r="UC478"/>
      <c r="UD478"/>
      <c r="UE478"/>
      <c r="UF478"/>
      <c r="UG478"/>
      <c r="UH478"/>
      <c r="UI478"/>
      <c r="UJ478"/>
      <c r="UK478"/>
      <c r="UL478"/>
      <c r="UM478"/>
      <c r="UN478"/>
      <c r="UO478"/>
      <c r="UP478"/>
      <c r="UQ478"/>
      <c r="UR478"/>
      <c r="US478"/>
      <c r="UT478"/>
      <c r="UU478"/>
      <c r="UV478"/>
      <c r="UW478"/>
      <c r="UX478"/>
      <c r="UY478"/>
      <c r="UZ478"/>
      <c r="VA478"/>
      <c r="VB478"/>
      <c r="VC478"/>
      <c r="VD478"/>
      <c r="VE478"/>
      <c r="VF478"/>
      <c r="VG478"/>
      <c r="VH478"/>
      <c r="VI478"/>
      <c r="VJ478"/>
      <c r="VK478"/>
      <c r="VL478"/>
      <c r="VM478"/>
      <c r="VN478"/>
      <c r="VO478"/>
      <c r="VP478"/>
      <c r="VQ478"/>
      <c r="VR478"/>
      <c r="VS478"/>
      <c r="VT478"/>
      <c r="VU478"/>
      <c r="VV478"/>
      <c r="VW478"/>
      <c r="VX478"/>
      <c r="VY478"/>
      <c r="VZ478"/>
      <c r="WA478"/>
      <c r="WB478"/>
      <c r="WC478"/>
      <c r="WD478"/>
      <c r="WE478"/>
      <c r="WF478"/>
      <c r="WG478"/>
      <c r="WH478"/>
      <c r="WI478"/>
      <c r="WJ478"/>
      <c r="WK478"/>
      <c r="WL478"/>
      <c r="WM478"/>
      <c r="WN478"/>
      <c r="WO478"/>
      <c r="WP478"/>
      <c r="WQ478"/>
      <c r="WR478"/>
      <c r="WS478"/>
      <c r="WT478"/>
      <c r="WU478"/>
      <c r="WV478"/>
      <c r="WW478"/>
      <c r="WX478"/>
      <c r="WY478"/>
      <c r="WZ478"/>
      <c r="XA478"/>
      <c r="XB478"/>
      <c r="XC478"/>
      <c r="XD478"/>
      <c r="XE478"/>
      <c r="XF478"/>
      <c r="XG478"/>
      <c r="XH478"/>
      <c r="XI478"/>
      <c r="XJ478"/>
      <c r="XK478"/>
      <c r="XL478"/>
      <c r="XM478"/>
      <c r="XN478"/>
      <c r="XO478"/>
      <c r="XP478"/>
      <c r="XQ478"/>
      <c r="XR478"/>
      <c r="XS478"/>
      <c r="XT478"/>
      <c r="XU478"/>
      <c r="XV478"/>
      <c r="XW478"/>
      <c r="XX478"/>
      <c r="XY478"/>
      <c r="XZ478"/>
      <c r="YA478"/>
      <c r="YB478"/>
      <c r="YC478"/>
      <c r="YD478"/>
      <c r="YE478"/>
      <c r="YF478"/>
      <c r="YG478"/>
      <c r="YH478"/>
      <c r="YI478"/>
      <c r="YJ478"/>
      <c r="YK478"/>
      <c r="YL478"/>
      <c r="YM478"/>
      <c r="YN478"/>
      <c r="YO478"/>
      <c r="YP478"/>
      <c r="YQ478"/>
      <c r="YR478"/>
      <c r="YS478"/>
      <c r="YT478"/>
      <c r="YU478"/>
      <c r="YV478"/>
      <c r="YW478"/>
      <c r="YX478"/>
      <c r="YY478"/>
      <c r="YZ478"/>
      <c r="ZA478"/>
      <c r="ZB478"/>
      <c r="ZC478"/>
      <c r="ZD478"/>
      <c r="ZE478"/>
      <c r="ZF478"/>
      <c r="ZG478"/>
      <c r="ZH478"/>
      <c r="ZI478"/>
      <c r="ZJ478"/>
      <c r="ZK478"/>
      <c r="ZL478"/>
      <c r="ZM478"/>
      <c r="ZN478"/>
      <c r="ZO478"/>
      <c r="ZP478"/>
      <c r="ZQ478"/>
      <c r="ZR478"/>
      <c r="ZS478"/>
      <c r="ZT478"/>
      <c r="ZU478"/>
      <c r="ZV478"/>
      <c r="ZW478"/>
      <c r="ZX478"/>
      <c r="ZY478"/>
      <c r="ZZ478" s="52"/>
      <c r="AAA478" s="192"/>
      <c r="AAB478"/>
      <c r="AAC478"/>
      <c r="AAD478" s="90"/>
      <c r="AAE478" s="519">
        <f t="shared" si="399"/>
        <v>1</v>
      </c>
      <c r="AAF478" s="90"/>
      <c r="AAG478" s="72"/>
      <c r="AAH478" s="73">
        <f>IF(AAE478=0,,WORKDAY(S.Notice.DABriefing,1,S.DDL_DEQClosed))</f>
        <v>41596</v>
      </c>
      <c r="AAI478" s="72"/>
      <c r="AAJ478" s="72"/>
      <c r="AAK478" s="56"/>
      <c r="AAL478" s="90"/>
    </row>
    <row r="479" spans="1:715" ht="15" customHeight="1" outlineLevel="1">
      <c r="A479" s="171"/>
      <c r="B479" s="622" t="s">
        <v>284</v>
      </c>
      <c r="C479" s="386"/>
      <c r="D479" s="385"/>
      <c r="E479"/>
      <c r="F479" s="387"/>
      <c r="G479" s="388"/>
      <c r="H479" s="388"/>
      <c r="I479" s="244"/>
      <c r="J479" s="194"/>
      <c r="K479" s="49"/>
      <c r="L479" s="49"/>
      <c r="M479" s="49"/>
      <c r="N479" s="49"/>
      <c r="O479" s="49"/>
      <c r="P479" s="49"/>
      <c r="Q479" s="49"/>
      <c r="R479" s="49"/>
      <c r="S479" s="49"/>
      <c r="T479" s="49"/>
      <c r="U479" s="49"/>
      <c r="V479" s="49"/>
      <c r="W479" s="49"/>
      <c r="X479" s="49"/>
      <c r="Y479" s="49"/>
      <c r="Z479" s="49"/>
      <c r="AA479" s="49"/>
      <c r="AB479" s="49"/>
      <c r="AC479" s="49"/>
      <c r="AD479" s="49"/>
      <c r="AE479" s="49"/>
      <c r="AF479" s="49"/>
      <c r="AG479" s="49"/>
      <c r="AH479" s="49"/>
      <c r="AI479" s="49"/>
      <c r="AJ479" s="49"/>
      <c r="AK479" s="49"/>
      <c r="AL479" s="49"/>
      <c r="AM479" s="49"/>
      <c r="AN479" s="49"/>
      <c r="AO479" s="49"/>
      <c r="AP479" s="49"/>
      <c r="AQ479" s="49"/>
      <c r="AR479" s="49"/>
      <c r="AS479" s="49"/>
      <c r="AT479" s="49"/>
      <c r="AU479" s="49"/>
      <c r="AV479" s="49"/>
      <c r="AW479" s="49"/>
      <c r="AX479" s="49"/>
      <c r="AY479" s="49"/>
      <c r="AZ479" s="49"/>
      <c r="BA479" s="49"/>
      <c r="BB479" s="49"/>
      <c r="BC479" s="49"/>
      <c r="BD479" s="49"/>
      <c r="BE479" s="49"/>
      <c r="BF479" s="49"/>
      <c r="BG479" s="49"/>
      <c r="BH479" s="49"/>
      <c r="BI479" s="49"/>
      <c r="BJ479" s="49"/>
      <c r="BK479" s="49"/>
      <c r="BL479" s="49"/>
      <c r="BM479" s="49"/>
      <c r="BN479" s="49"/>
      <c r="BO479" s="49"/>
      <c r="BP479" s="49"/>
      <c r="BQ479" s="49"/>
      <c r="BR479" s="49"/>
      <c r="BS479" s="49"/>
      <c r="BT479" s="49"/>
      <c r="BU479" s="49"/>
      <c r="BV479" s="49"/>
      <c r="BW479" s="49"/>
      <c r="BX479" s="49"/>
      <c r="BY479" s="49"/>
      <c r="BZ479" s="49"/>
      <c r="CA479" s="49"/>
      <c r="CB479" s="49"/>
      <c r="CC479" s="49"/>
      <c r="CD479" s="49"/>
      <c r="CE479" s="49"/>
      <c r="CF479" s="49"/>
      <c r="CG479" s="49"/>
      <c r="CH479" s="49"/>
      <c r="CI479" s="49"/>
      <c r="CJ479" s="49"/>
      <c r="CK479" s="49"/>
      <c r="CL479" s="49"/>
      <c r="CM479" s="49"/>
      <c r="CN479" s="49"/>
      <c r="CO479" s="49"/>
      <c r="CP479" s="49"/>
      <c r="CQ479" s="49"/>
      <c r="CR479" s="49"/>
      <c r="CS479" s="49"/>
      <c r="CT479" s="49"/>
      <c r="CU479" s="49"/>
      <c r="CV479" s="49"/>
      <c r="CW479" s="49"/>
      <c r="CX479" s="49"/>
      <c r="CY479" s="49"/>
      <c r="CZ479" s="49"/>
      <c r="DA479" s="49"/>
      <c r="DB479" s="49"/>
      <c r="DC479" s="49"/>
      <c r="DD479" s="49"/>
      <c r="DE479" s="49"/>
      <c r="DF479" s="49"/>
      <c r="DG479" s="49"/>
      <c r="DH479" s="49"/>
      <c r="DI479" s="49"/>
      <c r="DJ479" s="49"/>
      <c r="DK479" s="49"/>
      <c r="DL479" s="49"/>
      <c r="DM479" s="49"/>
      <c r="DN479" s="49"/>
      <c r="DO479" s="49"/>
      <c r="DP479" s="49"/>
      <c r="AAA479" s="192"/>
      <c r="AAD479" s="90"/>
      <c r="AAE479" s="519">
        <f t="shared" si="399"/>
        <v>1</v>
      </c>
      <c r="AAF479" s="190" t="s">
        <v>52</v>
      </c>
      <c r="AAG479" s="71"/>
      <c r="AAH479" s="71"/>
      <c r="AAI479" s="72"/>
      <c r="AAJ479" s="72"/>
      <c r="AAK479" s="56"/>
      <c r="AAL479" s="90"/>
      <c r="AAM479"/>
    </row>
    <row r="480" spans="1:715" ht="15" customHeight="1" outlineLevel="1">
      <c r="A480" s="171"/>
      <c r="B480" s="622" t="s">
        <v>121</v>
      </c>
      <c r="C480" s="386"/>
      <c r="D480" s="385"/>
      <c r="E480"/>
      <c r="F480" s="387"/>
      <c r="G480" s="388"/>
      <c r="H480" s="388"/>
      <c r="I480" s="244"/>
      <c r="J480" s="194"/>
      <c r="K480" s="49"/>
      <c r="L480" s="49"/>
      <c r="M480" s="49"/>
      <c r="N480" s="49"/>
      <c r="O480" s="49"/>
      <c r="P480" s="49"/>
      <c r="Q480" s="49"/>
      <c r="R480" s="49"/>
      <c r="S480" s="49"/>
      <c r="T480" s="49"/>
      <c r="U480" s="49"/>
      <c r="V480" s="49"/>
      <c r="W480" s="49"/>
      <c r="X480" s="49"/>
      <c r="Y480" s="49"/>
      <c r="Z480" s="49"/>
      <c r="AA480" s="49"/>
      <c r="AB480" s="49"/>
      <c r="AC480" s="49"/>
      <c r="AD480" s="49"/>
      <c r="AE480" s="49"/>
      <c r="AF480" s="49"/>
      <c r="AG480" s="49"/>
      <c r="AH480" s="49"/>
      <c r="AI480" s="49"/>
      <c r="AJ480" s="49"/>
      <c r="AK480" s="49"/>
      <c r="AL480" s="49"/>
      <c r="AM480" s="49"/>
      <c r="AN480" s="49"/>
      <c r="AO480" s="49"/>
      <c r="AP480" s="49"/>
      <c r="AQ480" s="49"/>
      <c r="AR480" s="49"/>
      <c r="AS480" s="49"/>
      <c r="AT480" s="49"/>
      <c r="AU480" s="49"/>
      <c r="AV480" s="49"/>
      <c r="AW480" s="49"/>
      <c r="AX480" s="49"/>
      <c r="AY480" s="49"/>
      <c r="AZ480" s="49"/>
      <c r="BA480" s="49"/>
      <c r="BB480" s="49"/>
      <c r="BC480" s="49"/>
      <c r="BD480" s="49"/>
      <c r="BE480" s="49"/>
      <c r="BF480" s="49"/>
      <c r="BG480" s="49"/>
      <c r="BH480" s="49"/>
      <c r="BI480" s="49"/>
      <c r="BJ480" s="49"/>
      <c r="BK480" s="49"/>
      <c r="BL480" s="49"/>
      <c r="BM480" s="49"/>
      <c r="BN480" s="49"/>
      <c r="BO480" s="49"/>
      <c r="BP480" s="49"/>
      <c r="BQ480" s="49"/>
      <c r="BR480" s="49"/>
      <c r="BS480" s="49"/>
      <c r="BT480" s="49"/>
      <c r="BU480" s="49"/>
      <c r="BV480" s="49"/>
      <c r="BW480" s="49"/>
      <c r="BX480" s="49"/>
      <c r="BY480" s="49"/>
      <c r="BZ480" s="49"/>
      <c r="CA480" s="49"/>
      <c r="CB480" s="49"/>
      <c r="CC480" s="49"/>
      <c r="CD480" s="49"/>
      <c r="CE480" s="49"/>
      <c r="CF480" s="49"/>
      <c r="CG480" s="49"/>
      <c r="CH480" s="49"/>
      <c r="CI480" s="49"/>
      <c r="CJ480" s="49"/>
      <c r="CK480" s="49"/>
      <c r="CL480" s="49"/>
      <c r="CM480" s="49"/>
      <c r="CN480" s="49"/>
      <c r="CO480" s="49"/>
      <c r="CP480" s="49"/>
      <c r="CQ480" s="49"/>
      <c r="CR480" s="49"/>
      <c r="CS480" s="49"/>
      <c r="CT480" s="49"/>
      <c r="CU480" s="49"/>
      <c r="CV480" s="49"/>
      <c r="CW480" s="49"/>
      <c r="CX480" s="49"/>
      <c r="CY480" s="49"/>
      <c r="CZ480" s="49"/>
      <c r="DA480" s="49"/>
      <c r="DB480" s="49"/>
      <c r="DC480" s="49"/>
      <c r="DD480" s="49"/>
      <c r="DE480" s="49"/>
      <c r="DF480" s="49"/>
      <c r="DG480" s="49"/>
      <c r="DH480" s="49"/>
      <c r="DI480" s="49"/>
      <c r="DJ480" s="49"/>
      <c r="DK480" s="49"/>
      <c r="DL480" s="49"/>
      <c r="DM480" s="49"/>
      <c r="DN480" s="49"/>
      <c r="DO480" s="49"/>
      <c r="DP480" s="49"/>
      <c r="AAA480" s="192"/>
      <c r="AAD480" s="90"/>
      <c r="AAE480" s="519">
        <f t="shared" si="399"/>
        <v>1</v>
      </c>
      <c r="AAF480" s="190" t="s">
        <v>52</v>
      </c>
      <c r="AAG480" s="71"/>
      <c r="AAH480" s="71"/>
      <c r="AAI480" s="72" t="s">
        <v>0</v>
      </c>
      <c r="AAJ480" s="72"/>
      <c r="AAK480" s="56"/>
      <c r="AAL480" s="90"/>
      <c r="AAM480"/>
    </row>
    <row r="481" spans="1:715" ht="15" customHeight="1" outlineLevel="1">
      <c r="A481" s="171"/>
      <c r="B481" s="623" t="s">
        <v>214</v>
      </c>
      <c r="C481" s="379" t="s">
        <v>0</v>
      </c>
      <c r="D481" s="380"/>
      <c r="E481"/>
      <c r="F481" s="457">
        <f ca="1">IF(YEAR(H481)&gt;2000,NETWORKDAYS(TODAY(),H481,S.DDL_DEQClosed),0)</f>
        <v>24</v>
      </c>
      <c r="G481"/>
      <c r="H481" s="355">
        <f t="shared" ref="H481" si="410">AAH481</f>
        <v>41605</v>
      </c>
      <c r="I481" s="244"/>
      <c r="J481" s="194"/>
      <c r="K481" s="49"/>
      <c r="L481" s="49"/>
      <c r="M481" s="49"/>
      <c r="N481" s="49"/>
      <c r="O481" s="49"/>
      <c r="P481" s="49"/>
      <c r="Q481" s="49"/>
      <c r="R481" s="49"/>
      <c r="S481" s="49"/>
      <c r="T481" s="49"/>
      <c r="U481" s="49"/>
      <c r="V481" s="49"/>
      <c r="W481" s="49"/>
      <c r="X481" s="49"/>
      <c r="Y481" s="49"/>
      <c r="Z481" s="49"/>
      <c r="AA481" s="49"/>
      <c r="AB481" s="49"/>
      <c r="AC481" s="49"/>
      <c r="AD481" s="49"/>
      <c r="AE481" s="49"/>
      <c r="AF481" s="49"/>
      <c r="AG481" s="49"/>
      <c r="AH481" s="49"/>
      <c r="AI481" s="49"/>
      <c r="AJ481" s="49"/>
      <c r="AK481" s="49"/>
      <c r="AL481" s="49"/>
      <c r="AM481" s="49"/>
      <c r="AN481" s="49"/>
      <c r="AO481" s="49"/>
      <c r="AP481" s="49"/>
      <c r="AQ481" s="49"/>
      <c r="AR481" s="49"/>
      <c r="AS481" s="49"/>
      <c r="AT481" s="49"/>
      <c r="AU481" s="49"/>
      <c r="AV481" s="49"/>
      <c r="AW481" s="49"/>
      <c r="AX481" s="49"/>
      <c r="AY481" s="49"/>
      <c r="AZ481" s="49"/>
      <c r="BA481" s="49"/>
      <c r="BB481" s="49"/>
      <c r="BC481" s="49"/>
      <c r="BD481" s="49"/>
      <c r="BE481" s="49"/>
      <c r="BF481" s="49"/>
      <c r="BG481" s="49"/>
      <c r="BH481" s="49"/>
      <c r="BI481" s="49"/>
      <c r="BJ481" s="49"/>
      <c r="BK481" s="49"/>
      <c r="BL481" s="49"/>
      <c r="BM481" s="49"/>
      <c r="BN481" s="49"/>
      <c r="BO481" s="49"/>
      <c r="BP481" s="49"/>
      <c r="BQ481" s="49"/>
      <c r="BR481" s="49"/>
      <c r="BS481" s="49"/>
      <c r="BT481" s="49"/>
      <c r="BU481" s="49"/>
      <c r="BV481" s="49"/>
      <c r="BW481" s="49"/>
      <c r="BX481" s="49"/>
      <c r="BY481" s="49"/>
      <c r="BZ481" s="49"/>
      <c r="CA481" s="49"/>
      <c r="CB481" s="49"/>
      <c r="CC481" s="49"/>
      <c r="CD481" s="49"/>
      <c r="CE481" s="49"/>
      <c r="CF481" s="49"/>
      <c r="CG481" s="49"/>
      <c r="CH481" s="49"/>
      <c r="CI481" s="49"/>
      <c r="CJ481" s="49"/>
      <c r="CK481" s="49"/>
      <c r="CL481" s="49"/>
      <c r="CM481" s="49"/>
      <c r="CN481" s="49"/>
      <c r="CO481" s="49"/>
      <c r="CP481" s="49"/>
      <c r="CQ481" s="49"/>
      <c r="CR481" s="49"/>
      <c r="CS481" s="49"/>
      <c r="CT481" s="49"/>
      <c r="CU481" s="49"/>
      <c r="CV481" s="49"/>
      <c r="CW481" s="49"/>
      <c r="CX481" s="49"/>
      <c r="CY481" s="49"/>
      <c r="CZ481" s="49"/>
      <c r="DA481" s="49"/>
      <c r="DB481" s="49"/>
      <c r="DC481" s="49"/>
      <c r="DD481" s="49"/>
      <c r="DE481" s="49"/>
      <c r="DF481" s="49"/>
      <c r="DG481" s="49"/>
      <c r="DH481" s="49"/>
      <c r="DI481" s="49"/>
      <c r="DJ481" s="49"/>
      <c r="DK481" s="49"/>
      <c r="DL481" s="49"/>
      <c r="DM481" s="49"/>
      <c r="DN481" s="49"/>
      <c r="DO481" s="49"/>
      <c r="DP481" s="49"/>
      <c r="AAA481" s="192"/>
      <c r="AAD481" s="90"/>
      <c r="AAE481" s="519">
        <f t="shared" si="399"/>
        <v>1</v>
      </c>
      <c r="AAF481" s="90"/>
      <c r="AAG481" s="71"/>
      <c r="AAH481" s="73">
        <f>IF(AAE481=0,,WORKDAY(S.Notice.PreviewBegin,7,S.DDL_DEQClosed))</f>
        <v>41605</v>
      </c>
      <c r="AAI481" s="722" t="s">
        <v>0</v>
      </c>
      <c r="AAJ481" s="72"/>
      <c r="AAK481" s="56"/>
      <c r="AAL481" s="90"/>
      <c r="AAM481"/>
    </row>
    <row r="482" spans="1:715" s="23" customFormat="1" ht="15" customHeight="1" outlineLevel="1">
      <c r="A482" s="171"/>
      <c r="B482" s="361" t="str">
        <f>AAK482</f>
        <v>AndreaRW:</v>
      </c>
      <c r="C482" s="362"/>
      <c r="D482" s="362"/>
      <c r="E482" s="350"/>
      <c r="F482" s="350"/>
      <c r="G482" s="346"/>
      <c r="H482" s="346"/>
      <c r="I482" s="244"/>
      <c r="J482" s="194"/>
      <c r="K482" s="49"/>
      <c r="L482" s="49"/>
      <c r="M482" s="49"/>
      <c r="N482" s="49"/>
      <c r="O482" s="49"/>
      <c r="P482" s="49"/>
      <c r="Q482" s="49"/>
      <c r="R482" s="49"/>
      <c r="S482" s="49"/>
      <c r="T482" s="49"/>
      <c r="U482" s="49"/>
      <c r="V482" s="49"/>
      <c r="W482" s="49"/>
      <c r="X482" s="49"/>
      <c r="Y482" s="49"/>
      <c r="Z482" s="49"/>
      <c r="AA482" s="49"/>
      <c r="AB482" s="49"/>
      <c r="AC482" s="49"/>
      <c r="AD482" s="49"/>
      <c r="AE482" s="49"/>
      <c r="AF482" s="49"/>
      <c r="AG482" s="49"/>
      <c r="AH482" s="49"/>
      <c r="AI482" s="49"/>
      <c r="AJ482" s="49"/>
      <c r="AK482" s="49"/>
      <c r="AL482" s="49"/>
      <c r="AM482" s="49"/>
      <c r="AN482" s="49"/>
      <c r="AO482" s="49"/>
      <c r="AP482" s="49"/>
      <c r="AQ482" s="49"/>
      <c r="AR482" s="49"/>
      <c r="AS482" s="49"/>
      <c r="AT482" s="49"/>
      <c r="AU482" s="49"/>
      <c r="AV482" s="49"/>
      <c r="AW482" s="49"/>
      <c r="AX482" s="49"/>
      <c r="AY482" s="49"/>
      <c r="AZ482" s="49"/>
      <c r="BA482" s="49"/>
      <c r="BB482" s="49"/>
      <c r="BC482" s="49"/>
      <c r="BD482" s="49"/>
      <c r="BE482" s="49"/>
      <c r="BF482" s="49"/>
      <c r="BG482" s="49"/>
      <c r="BH482" s="49"/>
      <c r="BI482" s="49"/>
      <c r="BJ482" s="49"/>
      <c r="BK482" s="49"/>
      <c r="BL482" s="49"/>
      <c r="BM482" s="49"/>
      <c r="BN482" s="49"/>
      <c r="BO482" s="49"/>
      <c r="BP482" s="49"/>
      <c r="BQ482" s="49"/>
      <c r="BR482" s="49"/>
      <c r="BS482" s="49"/>
      <c r="BT482" s="49"/>
      <c r="BU482" s="49"/>
      <c r="BV482" s="49"/>
      <c r="BW482" s="49"/>
      <c r="BX482" s="49"/>
      <c r="BY482" s="49"/>
      <c r="BZ482" s="49"/>
      <c r="CA482" s="49"/>
      <c r="CB482" s="49"/>
      <c r="CC482" s="49"/>
      <c r="CD482" s="49"/>
      <c r="CE482" s="49"/>
      <c r="CF482" s="49"/>
      <c r="CG482" s="49"/>
      <c r="CH482" s="49"/>
      <c r="CI482" s="49"/>
      <c r="CJ482" s="49"/>
      <c r="CK482" s="49"/>
      <c r="CL482" s="49"/>
      <c r="CM482" s="49"/>
      <c r="CN482" s="49"/>
      <c r="CO482" s="49"/>
      <c r="CP482" s="49"/>
      <c r="CQ482" s="49"/>
      <c r="CR482" s="49"/>
      <c r="CS482" s="49"/>
      <c r="CT482" s="49"/>
      <c r="CU482" s="49"/>
      <c r="CV482" s="49"/>
      <c r="CW482" s="49"/>
      <c r="CX482" s="49"/>
      <c r="CY482" s="49"/>
      <c r="CZ482" s="49"/>
      <c r="DA482" s="49"/>
      <c r="DB482" s="49"/>
      <c r="DC482" s="49"/>
      <c r="DD482" s="49"/>
      <c r="DE482" s="49"/>
      <c r="DF482" s="49"/>
      <c r="DG482" s="49"/>
      <c r="DH482" s="49"/>
      <c r="DI482" s="49"/>
      <c r="DJ482" s="49"/>
      <c r="DK482" s="49"/>
      <c r="DL482" s="49"/>
      <c r="DM482" s="49"/>
      <c r="DN482" s="49"/>
      <c r="DO482" s="49"/>
      <c r="DP482" s="49"/>
      <c r="DQ482"/>
      <c r="DR482"/>
      <c r="DS482"/>
      <c r="DT482"/>
      <c r="DU482"/>
      <c r="DV482"/>
      <c r="DW482"/>
      <c r="DX482"/>
      <c r="DY482"/>
      <c r="DZ482"/>
      <c r="EA482"/>
      <c r="EB482"/>
      <c r="EC482"/>
      <c r="ED482"/>
      <c r="EE482"/>
      <c r="EF482"/>
      <c r="EG482"/>
      <c r="EH482"/>
      <c r="EI482"/>
      <c r="EJ482"/>
      <c r="EK482"/>
      <c r="EL482"/>
      <c r="EM482"/>
      <c r="EN482"/>
      <c r="EO482"/>
      <c r="EP482"/>
      <c r="EQ482"/>
      <c r="ER482"/>
      <c r="ES482"/>
      <c r="ET482"/>
      <c r="EU482"/>
      <c r="EV482"/>
      <c r="EW482"/>
      <c r="EX482"/>
      <c r="EY482"/>
      <c r="EZ482"/>
      <c r="FA482"/>
      <c r="FB482"/>
      <c r="FC482"/>
      <c r="FD482"/>
      <c r="FE482"/>
      <c r="FF482"/>
      <c r="FG482"/>
      <c r="FH482"/>
      <c r="FI482"/>
      <c r="FJ482"/>
      <c r="FK482"/>
      <c r="FL482"/>
      <c r="FM482"/>
      <c r="FN482"/>
      <c r="FO482"/>
      <c r="FP482"/>
      <c r="FQ482"/>
      <c r="FR482"/>
      <c r="FS482"/>
      <c r="FT482"/>
      <c r="FU482"/>
      <c r="FV482"/>
      <c r="FW482"/>
      <c r="FX482"/>
      <c r="FY482"/>
      <c r="FZ482"/>
      <c r="GA482"/>
      <c r="GB482"/>
      <c r="GC482"/>
      <c r="GD482"/>
      <c r="GE482"/>
      <c r="GF482"/>
      <c r="GG482"/>
      <c r="GH482"/>
      <c r="GI482"/>
      <c r="GJ482"/>
      <c r="GK482"/>
      <c r="GL482"/>
      <c r="GM482"/>
      <c r="GN482"/>
      <c r="GO482"/>
      <c r="GP482"/>
      <c r="GQ482"/>
      <c r="GR482"/>
      <c r="GS482"/>
      <c r="GT482"/>
      <c r="GU482"/>
      <c r="GV482"/>
      <c r="GW482"/>
      <c r="GX482"/>
      <c r="GY482"/>
      <c r="GZ482"/>
      <c r="HA482"/>
      <c r="HB482"/>
      <c r="HC482"/>
      <c r="HD482"/>
      <c r="HE482"/>
      <c r="HF482"/>
      <c r="HG482"/>
      <c r="HH482"/>
      <c r="HI482"/>
      <c r="HJ482"/>
      <c r="HK482"/>
      <c r="HL482"/>
      <c r="HM482"/>
      <c r="HN482"/>
      <c r="HO482"/>
      <c r="HP482"/>
      <c r="HQ482"/>
      <c r="HR482"/>
      <c r="HS482"/>
      <c r="HT482"/>
      <c r="HU482"/>
      <c r="HV482"/>
      <c r="HW482"/>
      <c r="HX482"/>
      <c r="HY482"/>
      <c r="HZ482"/>
      <c r="IA482"/>
      <c r="IB482"/>
      <c r="IC482"/>
      <c r="ID482"/>
      <c r="IE482"/>
      <c r="IF482"/>
      <c r="IG482"/>
      <c r="IH482"/>
      <c r="II482"/>
      <c r="IJ482"/>
      <c r="IK482"/>
      <c r="IL482"/>
      <c r="IM482"/>
      <c r="IN482"/>
      <c r="IO482"/>
      <c r="IP482"/>
      <c r="IQ482"/>
      <c r="IR482"/>
      <c r="IS482"/>
      <c r="IT482"/>
      <c r="IU482"/>
      <c r="IV482"/>
      <c r="IW482"/>
      <c r="IX482"/>
      <c r="IY482"/>
      <c r="IZ482"/>
      <c r="JA482"/>
      <c r="JB482"/>
      <c r="JC482"/>
      <c r="JD482"/>
      <c r="JE482"/>
      <c r="JF482"/>
      <c r="JG482"/>
      <c r="JH482"/>
      <c r="JI482"/>
      <c r="JJ482"/>
      <c r="JK482"/>
      <c r="JL482"/>
      <c r="JM482"/>
      <c r="JN482"/>
      <c r="JO482"/>
      <c r="JP482"/>
      <c r="JQ482"/>
      <c r="JR482"/>
      <c r="JS482"/>
      <c r="JT482"/>
      <c r="JU482"/>
      <c r="JV482"/>
      <c r="JW482"/>
      <c r="JX482"/>
      <c r="JY482"/>
      <c r="JZ482"/>
      <c r="KA482"/>
      <c r="KB482"/>
      <c r="KC482"/>
      <c r="KD482"/>
      <c r="KE482"/>
      <c r="KF482"/>
      <c r="KG482"/>
      <c r="KH482"/>
      <c r="KI482"/>
      <c r="KJ482"/>
      <c r="KK482"/>
      <c r="KL482"/>
      <c r="KM482"/>
      <c r="KN482"/>
      <c r="KO482"/>
      <c r="KP482"/>
      <c r="KQ482"/>
      <c r="KR482"/>
      <c r="KS482"/>
      <c r="KT482"/>
      <c r="KU482"/>
      <c r="KV482"/>
      <c r="KW482"/>
      <c r="KX482"/>
      <c r="KY482"/>
      <c r="KZ482"/>
      <c r="LA482"/>
      <c r="LB482"/>
      <c r="LC482"/>
      <c r="LD482"/>
      <c r="LE482"/>
      <c r="LF482"/>
      <c r="LG482"/>
      <c r="LH482"/>
      <c r="LI482"/>
      <c r="LJ482"/>
      <c r="LK482"/>
      <c r="LL482"/>
      <c r="LM482"/>
      <c r="LN482"/>
      <c r="LO482"/>
      <c r="LP482"/>
      <c r="LQ482"/>
      <c r="LR482"/>
      <c r="LS482"/>
      <c r="LT482"/>
      <c r="LU482"/>
      <c r="LV482"/>
      <c r="LW482"/>
      <c r="LX482"/>
      <c r="LY482"/>
      <c r="LZ482"/>
      <c r="MA482"/>
      <c r="MB482"/>
      <c r="MC482"/>
      <c r="MD482"/>
      <c r="ME482"/>
      <c r="MF482"/>
      <c r="MG482"/>
      <c r="MH482"/>
      <c r="MI482"/>
      <c r="MJ482"/>
      <c r="MK482"/>
      <c r="ML482"/>
      <c r="MM482"/>
      <c r="MN482"/>
      <c r="MO482"/>
      <c r="MP482"/>
      <c r="MQ482"/>
      <c r="MR482"/>
      <c r="MS482"/>
      <c r="MT482"/>
      <c r="MU482"/>
      <c r="MV482"/>
      <c r="MW482"/>
      <c r="MX482"/>
      <c r="MY482"/>
      <c r="MZ482"/>
      <c r="NA482"/>
      <c r="NB482"/>
      <c r="NC482"/>
      <c r="ND482"/>
      <c r="NE482"/>
      <c r="NF482"/>
      <c r="NG482"/>
      <c r="NH482"/>
      <c r="NI482"/>
      <c r="NJ482"/>
      <c r="NK482"/>
      <c r="NL482"/>
      <c r="NM482"/>
      <c r="NN482"/>
      <c r="NO482"/>
      <c r="NP482"/>
      <c r="NQ482"/>
      <c r="NR482"/>
      <c r="NS482"/>
      <c r="NT482"/>
      <c r="NU482"/>
      <c r="NV482"/>
      <c r="NW482"/>
      <c r="NX482"/>
      <c r="NY482"/>
      <c r="NZ482"/>
      <c r="OA482"/>
      <c r="OB482"/>
      <c r="OC482"/>
      <c r="OD482"/>
      <c r="OE482"/>
      <c r="OF482"/>
      <c r="OG482"/>
      <c r="OH482"/>
      <c r="OI482"/>
      <c r="OJ482"/>
      <c r="OK482"/>
      <c r="OL482"/>
      <c r="OM482"/>
      <c r="ON482"/>
      <c r="OO482"/>
      <c r="OP482"/>
      <c r="OQ482"/>
      <c r="OR482"/>
      <c r="OS482"/>
      <c r="OT482"/>
      <c r="OU482"/>
      <c r="OV482"/>
      <c r="OW482"/>
      <c r="OX482"/>
      <c r="OY482"/>
      <c r="OZ482"/>
      <c r="PA482"/>
      <c r="PB482"/>
      <c r="PC482"/>
      <c r="PD482"/>
      <c r="PE482"/>
      <c r="PF482"/>
      <c r="PG482"/>
      <c r="PH482"/>
      <c r="PI482"/>
      <c r="PJ482"/>
      <c r="PK482"/>
      <c r="PL482"/>
      <c r="PM482"/>
      <c r="PN482"/>
      <c r="PO482"/>
      <c r="PP482"/>
      <c r="PQ482"/>
      <c r="PR482"/>
      <c r="PS482"/>
      <c r="PT482"/>
      <c r="PU482"/>
      <c r="PV482"/>
      <c r="PW482"/>
      <c r="PX482"/>
      <c r="PY482"/>
      <c r="PZ482"/>
      <c r="QA482"/>
      <c r="QB482"/>
      <c r="QC482"/>
      <c r="QD482"/>
      <c r="QE482"/>
      <c r="QF482"/>
      <c r="QG482"/>
      <c r="QH482"/>
      <c r="QI482"/>
      <c r="QJ482"/>
      <c r="QK482"/>
      <c r="QL482"/>
      <c r="QM482"/>
      <c r="QN482"/>
      <c r="QO482"/>
      <c r="QP482"/>
      <c r="QQ482"/>
      <c r="QR482"/>
      <c r="QS482"/>
      <c r="QT482"/>
      <c r="QU482"/>
      <c r="QV482"/>
      <c r="QW482"/>
      <c r="QX482"/>
      <c r="QY482"/>
      <c r="QZ482"/>
      <c r="RA482"/>
      <c r="RB482"/>
      <c r="RC482"/>
      <c r="RD482"/>
      <c r="RE482"/>
      <c r="RF482"/>
      <c r="RG482"/>
      <c r="RH482"/>
      <c r="RI482"/>
      <c r="RJ482"/>
      <c r="RK482"/>
      <c r="RL482"/>
      <c r="RM482"/>
      <c r="RN482"/>
      <c r="RO482"/>
      <c r="RP482"/>
      <c r="RQ482"/>
      <c r="RR482"/>
      <c r="RS482"/>
      <c r="RT482"/>
      <c r="RU482"/>
      <c r="RV482"/>
      <c r="RW482"/>
      <c r="RX482"/>
      <c r="RY482"/>
      <c r="RZ482"/>
      <c r="SA482"/>
      <c r="SB482"/>
      <c r="SC482"/>
      <c r="SD482"/>
      <c r="SE482"/>
      <c r="SF482"/>
      <c r="SG482"/>
      <c r="SH482"/>
      <c r="SI482"/>
      <c r="SJ482"/>
      <c r="SK482"/>
      <c r="SL482"/>
      <c r="SM482"/>
      <c r="SN482"/>
      <c r="SO482"/>
      <c r="SP482"/>
      <c r="SQ482"/>
      <c r="SR482"/>
      <c r="SS482"/>
      <c r="ST482"/>
      <c r="SU482"/>
      <c r="SV482"/>
      <c r="SW482"/>
      <c r="SX482"/>
      <c r="SY482"/>
      <c r="SZ482"/>
      <c r="TA482"/>
      <c r="TB482"/>
      <c r="TC482"/>
      <c r="TD482"/>
      <c r="TE482"/>
      <c r="TF482"/>
      <c r="TG482"/>
      <c r="TH482"/>
      <c r="TI482"/>
      <c r="TJ482"/>
      <c r="TK482"/>
      <c r="TL482"/>
      <c r="TM482"/>
      <c r="TN482"/>
      <c r="TO482"/>
      <c r="TP482"/>
      <c r="TQ482"/>
      <c r="TR482"/>
      <c r="TS482"/>
      <c r="TT482"/>
      <c r="TU482"/>
      <c r="TV482"/>
      <c r="TW482"/>
      <c r="TX482"/>
      <c r="TY482"/>
      <c r="TZ482"/>
      <c r="UA482"/>
      <c r="UB482"/>
      <c r="UC482"/>
      <c r="UD482"/>
      <c r="UE482"/>
      <c r="UF482"/>
      <c r="UG482"/>
      <c r="UH482"/>
      <c r="UI482"/>
      <c r="UJ482"/>
      <c r="UK482"/>
      <c r="UL482"/>
      <c r="UM482"/>
      <c r="UN482"/>
      <c r="UO482"/>
      <c r="UP482"/>
      <c r="UQ482"/>
      <c r="UR482"/>
      <c r="US482"/>
      <c r="UT482"/>
      <c r="UU482"/>
      <c r="UV482"/>
      <c r="UW482"/>
      <c r="UX482"/>
      <c r="UY482"/>
      <c r="UZ482"/>
      <c r="VA482"/>
      <c r="VB482"/>
      <c r="VC482"/>
      <c r="VD482"/>
      <c r="VE482"/>
      <c r="VF482"/>
      <c r="VG482"/>
      <c r="VH482"/>
      <c r="VI482"/>
      <c r="VJ482"/>
      <c r="VK482"/>
      <c r="VL482"/>
      <c r="VM482"/>
      <c r="VN482"/>
      <c r="VO482"/>
      <c r="VP482"/>
      <c r="VQ482"/>
      <c r="VR482"/>
      <c r="VS482"/>
      <c r="VT482"/>
      <c r="VU482"/>
      <c r="VV482"/>
      <c r="VW482"/>
      <c r="VX482"/>
      <c r="VY482"/>
      <c r="VZ482"/>
      <c r="WA482"/>
      <c r="WB482"/>
      <c r="WC482"/>
      <c r="WD482"/>
      <c r="WE482"/>
      <c r="WF482"/>
      <c r="WG482"/>
      <c r="WH482"/>
      <c r="WI482"/>
      <c r="WJ482"/>
      <c r="WK482"/>
      <c r="WL482"/>
      <c r="WM482"/>
      <c r="WN482"/>
      <c r="WO482"/>
      <c r="WP482"/>
      <c r="WQ482"/>
      <c r="WR482"/>
      <c r="WS482"/>
      <c r="WT482"/>
      <c r="WU482"/>
      <c r="WV482"/>
      <c r="WW482"/>
      <c r="WX482"/>
      <c r="WY482"/>
      <c r="WZ482"/>
      <c r="XA482"/>
      <c r="XB482"/>
      <c r="XC482"/>
      <c r="XD482"/>
      <c r="XE482"/>
      <c r="XF482"/>
      <c r="XG482"/>
      <c r="XH482"/>
      <c r="XI482"/>
      <c r="XJ482"/>
      <c r="XK482"/>
      <c r="XL482"/>
      <c r="XM482"/>
      <c r="XN482"/>
      <c r="XO482"/>
      <c r="XP482"/>
      <c r="XQ482"/>
      <c r="XR482"/>
      <c r="XS482"/>
      <c r="XT482"/>
      <c r="XU482"/>
      <c r="XV482"/>
      <c r="XW482"/>
      <c r="XX482"/>
      <c r="XY482"/>
      <c r="XZ482"/>
      <c r="YA482"/>
      <c r="YB482"/>
      <c r="YC482"/>
      <c r="YD482"/>
      <c r="YE482"/>
      <c r="YF482"/>
      <c r="YG482"/>
      <c r="YH482"/>
      <c r="YI482"/>
      <c r="YJ482"/>
      <c r="YK482"/>
      <c r="YL482"/>
      <c r="YM482"/>
      <c r="YN482"/>
      <c r="YO482"/>
      <c r="YP482"/>
      <c r="YQ482"/>
      <c r="YR482"/>
      <c r="YS482"/>
      <c r="YT482"/>
      <c r="YU482"/>
      <c r="YV482"/>
      <c r="YW482"/>
      <c r="YX482"/>
      <c r="YY482"/>
      <c r="YZ482"/>
      <c r="ZA482"/>
      <c r="ZB482"/>
      <c r="ZC482"/>
      <c r="ZD482"/>
      <c r="ZE482"/>
      <c r="ZF482"/>
      <c r="ZG482"/>
      <c r="ZH482"/>
      <c r="ZI482"/>
      <c r="ZJ482"/>
      <c r="ZK482"/>
      <c r="ZL482"/>
      <c r="ZM482"/>
      <c r="ZN482"/>
      <c r="ZO482"/>
      <c r="ZP482"/>
      <c r="ZQ482"/>
      <c r="ZR482"/>
      <c r="ZS482"/>
      <c r="ZT482"/>
      <c r="ZU482"/>
      <c r="ZV482"/>
      <c r="ZW482"/>
      <c r="ZX482"/>
      <c r="ZY482"/>
      <c r="ZZ482" s="52"/>
      <c r="AAA482" s="192"/>
      <c r="AAD482" s="90"/>
      <c r="AAE482" s="519">
        <f t="shared" si="399"/>
        <v>1</v>
      </c>
      <c r="AAF482" s="190" t="s">
        <v>52</v>
      </c>
      <c r="AAG482" s="71"/>
      <c r="AAH482" s="71"/>
      <c r="AAI482" s="71"/>
      <c r="AAJ482" s="56"/>
      <c r="AAK482" s="254" t="str">
        <f>S.Staff.Lead&amp;":"</f>
        <v>AndreaRW:</v>
      </c>
      <c r="AAL482" s="90"/>
    </row>
    <row r="483" spans="1:715" s="23" customFormat="1" ht="15" customHeight="1" outlineLevel="1">
      <c r="A483" s="171"/>
      <c r="B483" s="396" t="s">
        <v>361</v>
      </c>
      <c r="C483" s="789" t="str">
        <f>HYPERLINK("\\deqhq1\Rule_Development\Currrent Plan","i")</f>
        <v>i</v>
      </c>
      <c r="D483" s="380"/>
      <c r="E483"/>
      <c r="F483" s="457">
        <f ca="1">IF(YEAR(H483)&gt;2000,NETWORKDAYS(TODAY(),H483,S.DDL_DEQClosed),0)</f>
        <v>17</v>
      </c>
      <c r="G483"/>
      <c r="H483" s="700">
        <f>AAH483</f>
        <v>41596</v>
      </c>
      <c r="I483" s="244"/>
      <c r="J483" s="194"/>
      <c r="K483" s="49"/>
      <c r="L483" s="49"/>
      <c r="M483" s="49"/>
      <c r="N483" s="49"/>
      <c r="O483" s="49"/>
      <c r="P483" s="49"/>
      <c r="Q483" s="49"/>
      <c r="R483" s="49"/>
      <c r="S483" s="49"/>
      <c r="T483" s="49"/>
      <c r="U483" s="49"/>
      <c r="V483" s="49"/>
      <c r="W483" s="49"/>
      <c r="X483" s="49"/>
      <c r="Y483" s="49"/>
      <c r="Z483" s="49"/>
      <c r="AA483" s="49"/>
      <c r="AB483" s="49"/>
      <c r="AC483" s="49"/>
      <c r="AD483" s="49"/>
      <c r="AE483" s="49"/>
      <c r="AF483" s="49"/>
      <c r="AG483" s="49"/>
      <c r="AH483" s="49"/>
      <c r="AI483" s="49"/>
      <c r="AJ483" s="49"/>
      <c r="AK483" s="49"/>
      <c r="AL483" s="49"/>
      <c r="AM483" s="49"/>
      <c r="AN483" s="49"/>
      <c r="AO483" s="49"/>
      <c r="AP483" s="49"/>
      <c r="AQ483" s="49"/>
      <c r="AR483" s="49"/>
      <c r="AS483" s="49"/>
      <c r="AT483" s="49"/>
      <c r="AU483" s="49"/>
      <c r="AV483" s="49"/>
      <c r="AW483" s="49"/>
      <c r="AX483" s="49"/>
      <c r="AY483" s="49"/>
      <c r="AZ483" s="49"/>
      <c r="BA483" s="49"/>
      <c r="BB483" s="49"/>
      <c r="BC483" s="49"/>
      <c r="BD483" s="49"/>
      <c r="BE483" s="49"/>
      <c r="BF483" s="49"/>
      <c r="BG483" s="49"/>
      <c r="BH483" s="49"/>
      <c r="BI483" s="49"/>
      <c r="BJ483" s="49"/>
      <c r="BK483" s="49"/>
      <c r="BL483" s="49"/>
      <c r="BM483" s="49"/>
      <c r="BN483" s="49"/>
      <c r="BO483" s="49"/>
      <c r="BP483" s="49"/>
      <c r="BQ483" s="49"/>
      <c r="BR483" s="49"/>
      <c r="BS483" s="49"/>
      <c r="BT483" s="49"/>
      <c r="BU483" s="49"/>
      <c r="BV483" s="49"/>
      <c r="BW483" s="49"/>
      <c r="BX483" s="49"/>
      <c r="BY483" s="49"/>
      <c r="BZ483" s="49"/>
      <c r="CA483" s="49"/>
      <c r="CB483" s="49"/>
      <c r="CC483" s="49"/>
      <c r="CD483" s="49"/>
      <c r="CE483" s="49"/>
      <c r="CF483" s="49"/>
      <c r="CG483" s="49"/>
      <c r="CH483" s="49"/>
      <c r="CI483" s="49"/>
      <c r="CJ483" s="49"/>
      <c r="CK483" s="49"/>
      <c r="CL483" s="49"/>
      <c r="CM483" s="49"/>
      <c r="CN483" s="49"/>
      <c r="CO483" s="49"/>
      <c r="CP483" s="49"/>
      <c r="CQ483" s="49"/>
      <c r="CR483" s="49"/>
      <c r="CS483" s="49"/>
      <c r="CT483" s="49"/>
      <c r="CU483" s="49"/>
      <c r="CV483" s="49"/>
      <c r="CW483" s="49"/>
      <c r="CX483" s="49"/>
      <c r="CY483" s="49"/>
      <c r="CZ483" s="49"/>
      <c r="DA483" s="49"/>
      <c r="DB483" s="49"/>
      <c r="DC483" s="49"/>
      <c r="DD483" s="49"/>
      <c r="DE483" s="49"/>
      <c r="DF483" s="49"/>
      <c r="DG483" s="49"/>
      <c r="DH483" s="49"/>
      <c r="DI483" s="49"/>
      <c r="DJ483" s="49"/>
      <c r="DK483" s="49"/>
      <c r="DL483" s="49"/>
      <c r="DM483" s="49"/>
      <c r="DN483" s="49"/>
      <c r="DO483" s="49"/>
      <c r="DP483" s="49"/>
      <c r="DQ483"/>
      <c r="DR483"/>
      <c r="DS483"/>
      <c r="DT483"/>
      <c r="DU483"/>
      <c r="DV483"/>
      <c r="DW483"/>
      <c r="DX483"/>
      <c r="DY483"/>
      <c r="DZ483"/>
      <c r="EA483"/>
      <c r="EB483"/>
      <c r="EC483"/>
      <c r="ED483"/>
      <c r="EE483"/>
      <c r="EF483"/>
      <c r="EG483"/>
      <c r="EH483"/>
      <c r="EI483"/>
      <c r="EJ483"/>
      <c r="EK483"/>
      <c r="EL483"/>
      <c r="EM483"/>
      <c r="EN483"/>
      <c r="EO483"/>
      <c r="EP483"/>
      <c r="EQ483"/>
      <c r="ER483"/>
      <c r="ES483"/>
      <c r="ET483"/>
      <c r="EU483"/>
      <c r="EV483"/>
      <c r="EW483"/>
      <c r="EX483"/>
      <c r="EY483"/>
      <c r="EZ483"/>
      <c r="FA483"/>
      <c r="FB483"/>
      <c r="FC483"/>
      <c r="FD483"/>
      <c r="FE483"/>
      <c r="FF483"/>
      <c r="FG483"/>
      <c r="FH483"/>
      <c r="FI483"/>
      <c r="FJ483"/>
      <c r="FK483"/>
      <c r="FL483"/>
      <c r="FM483"/>
      <c r="FN483"/>
      <c r="FO483"/>
      <c r="FP483"/>
      <c r="FQ483"/>
      <c r="FR483"/>
      <c r="FS483"/>
      <c r="FT483"/>
      <c r="FU483"/>
      <c r="FV483"/>
      <c r="FW483"/>
      <c r="FX483"/>
      <c r="FY483"/>
      <c r="FZ483"/>
      <c r="GA483"/>
      <c r="GB483"/>
      <c r="GC483"/>
      <c r="GD483"/>
      <c r="GE483"/>
      <c r="GF483"/>
      <c r="GG483"/>
      <c r="GH483"/>
      <c r="GI483"/>
      <c r="GJ483"/>
      <c r="GK483"/>
      <c r="GL483"/>
      <c r="GM483"/>
      <c r="GN483"/>
      <c r="GO483"/>
      <c r="GP483"/>
      <c r="GQ483"/>
      <c r="GR483"/>
      <c r="GS483"/>
      <c r="GT483"/>
      <c r="GU483"/>
      <c r="GV483"/>
      <c r="GW483"/>
      <c r="GX483"/>
      <c r="GY483"/>
      <c r="GZ483"/>
      <c r="HA483"/>
      <c r="HB483"/>
      <c r="HC483"/>
      <c r="HD483"/>
      <c r="HE483"/>
      <c r="HF483"/>
      <c r="HG483"/>
      <c r="HH483"/>
      <c r="HI483"/>
      <c r="HJ483"/>
      <c r="HK483"/>
      <c r="HL483"/>
      <c r="HM483"/>
      <c r="HN483"/>
      <c r="HO483"/>
      <c r="HP483"/>
      <c r="HQ483"/>
      <c r="HR483"/>
      <c r="HS483"/>
      <c r="HT483"/>
      <c r="HU483"/>
      <c r="HV483"/>
      <c r="HW483"/>
      <c r="HX483"/>
      <c r="HY483"/>
      <c r="HZ483"/>
      <c r="IA483"/>
      <c r="IB483"/>
      <c r="IC483"/>
      <c r="ID483"/>
      <c r="IE483"/>
      <c r="IF483"/>
      <c r="IG483"/>
      <c r="IH483"/>
      <c r="II483"/>
      <c r="IJ483"/>
      <c r="IK483"/>
      <c r="IL483"/>
      <c r="IM483"/>
      <c r="IN483"/>
      <c r="IO483"/>
      <c r="IP483"/>
      <c r="IQ483"/>
      <c r="IR483"/>
      <c r="IS483"/>
      <c r="IT483"/>
      <c r="IU483"/>
      <c r="IV483"/>
      <c r="IW483"/>
      <c r="IX483"/>
      <c r="IY483"/>
      <c r="IZ483"/>
      <c r="JA483"/>
      <c r="JB483"/>
      <c r="JC483"/>
      <c r="JD483"/>
      <c r="JE483"/>
      <c r="JF483"/>
      <c r="JG483"/>
      <c r="JH483"/>
      <c r="JI483"/>
      <c r="JJ483"/>
      <c r="JK483"/>
      <c r="JL483"/>
      <c r="JM483"/>
      <c r="JN483"/>
      <c r="JO483"/>
      <c r="JP483"/>
      <c r="JQ483"/>
      <c r="JR483"/>
      <c r="JS483"/>
      <c r="JT483"/>
      <c r="JU483"/>
      <c r="JV483"/>
      <c r="JW483"/>
      <c r="JX483"/>
      <c r="JY483"/>
      <c r="JZ483"/>
      <c r="KA483"/>
      <c r="KB483"/>
      <c r="KC483"/>
      <c r="KD483"/>
      <c r="KE483"/>
      <c r="KF483"/>
      <c r="KG483"/>
      <c r="KH483"/>
      <c r="KI483"/>
      <c r="KJ483"/>
      <c r="KK483"/>
      <c r="KL483"/>
      <c r="KM483"/>
      <c r="KN483"/>
      <c r="KO483"/>
      <c r="KP483"/>
      <c r="KQ483"/>
      <c r="KR483"/>
      <c r="KS483"/>
      <c r="KT483"/>
      <c r="KU483"/>
      <c r="KV483"/>
      <c r="KW483"/>
      <c r="KX483"/>
      <c r="KY483"/>
      <c r="KZ483"/>
      <c r="LA483"/>
      <c r="LB483"/>
      <c r="LC483"/>
      <c r="LD483"/>
      <c r="LE483"/>
      <c r="LF483"/>
      <c r="LG483"/>
      <c r="LH483"/>
      <c r="LI483"/>
      <c r="LJ483"/>
      <c r="LK483"/>
      <c r="LL483"/>
      <c r="LM483"/>
      <c r="LN483"/>
      <c r="LO483"/>
      <c r="LP483"/>
      <c r="LQ483"/>
      <c r="LR483"/>
      <c r="LS483"/>
      <c r="LT483"/>
      <c r="LU483"/>
      <c r="LV483"/>
      <c r="LW483"/>
      <c r="LX483"/>
      <c r="LY483"/>
      <c r="LZ483"/>
      <c r="MA483"/>
      <c r="MB483"/>
      <c r="MC483"/>
      <c r="MD483"/>
      <c r="ME483"/>
      <c r="MF483"/>
      <c r="MG483"/>
      <c r="MH483"/>
      <c r="MI483"/>
      <c r="MJ483"/>
      <c r="MK483"/>
      <c r="ML483"/>
      <c r="MM483"/>
      <c r="MN483"/>
      <c r="MO483"/>
      <c r="MP483"/>
      <c r="MQ483"/>
      <c r="MR483"/>
      <c r="MS483"/>
      <c r="MT483"/>
      <c r="MU483"/>
      <c r="MV483"/>
      <c r="MW483"/>
      <c r="MX483"/>
      <c r="MY483"/>
      <c r="MZ483"/>
      <c r="NA483"/>
      <c r="NB483"/>
      <c r="NC483"/>
      <c r="ND483"/>
      <c r="NE483"/>
      <c r="NF483"/>
      <c r="NG483"/>
      <c r="NH483"/>
      <c r="NI483"/>
      <c r="NJ483"/>
      <c r="NK483"/>
      <c r="NL483"/>
      <c r="NM483"/>
      <c r="NN483"/>
      <c r="NO483"/>
      <c r="NP483"/>
      <c r="NQ483"/>
      <c r="NR483"/>
      <c r="NS483"/>
      <c r="NT483"/>
      <c r="NU483"/>
      <c r="NV483"/>
      <c r="NW483"/>
      <c r="NX483"/>
      <c r="NY483"/>
      <c r="NZ483"/>
      <c r="OA483"/>
      <c r="OB483"/>
      <c r="OC483"/>
      <c r="OD483"/>
      <c r="OE483"/>
      <c r="OF483"/>
      <c r="OG483"/>
      <c r="OH483"/>
      <c r="OI483"/>
      <c r="OJ483"/>
      <c r="OK483"/>
      <c r="OL483"/>
      <c r="OM483"/>
      <c r="ON483"/>
      <c r="OO483"/>
      <c r="OP483"/>
      <c r="OQ483"/>
      <c r="OR483"/>
      <c r="OS483"/>
      <c r="OT483"/>
      <c r="OU483"/>
      <c r="OV483"/>
      <c r="OW483"/>
      <c r="OX483"/>
      <c r="OY483"/>
      <c r="OZ483"/>
      <c r="PA483"/>
      <c r="PB483"/>
      <c r="PC483"/>
      <c r="PD483"/>
      <c r="PE483"/>
      <c r="PF483"/>
      <c r="PG483"/>
      <c r="PH483"/>
      <c r="PI483"/>
      <c r="PJ483"/>
      <c r="PK483"/>
      <c r="PL483"/>
      <c r="PM483"/>
      <c r="PN483"/>
      <c r="PO483"/>
      <c r="PP483"/>
      <c r="PQ483"/>
      <c r="PR483"/>
      <c r="PS483"/>
      <c r="PT483"/>
      <c r="PU483"/>
      <c r="PV483"/>
      <c r="PW483"/>
      <c r="PX483"/>
      <c r="PY483"/>
      <c r="PZ483"/>
      <c r="QA483"/>
      <c r="QB483"/>
      <c r="QC483"/>
      <c r="QD483"/>
      <c r="QE483"/>
      <c r="QF483"/>
      <c r="QG483"/>
      <c r="QH483"/>
      <c r="QI483"/>
      <c r="QJ483"/>
      <c r="QK483"/>
      <c r="QL483"/>
      <c r="QM483"/>
      <c r="QN483"/>
      <c r="QO483"/>
      <c r="QP483"/>
      <c r="QQ483"/>
      <c r="QR483"/>
      <c r="QS483"/>
      <c r="QT483"/>
      <c r="QU483"/>
      <c r="QV483"/>
      <c r="QW483"/>
      <c r="QX483"/>
      <c r="QY483"/>
      <c r="QZ483"/>
      <c r="RA483"/>
      <c r="RB483"/>
      <c r="RC483"/>
      <c r="RD483"/>
      <c r="RE483"/>
      <c r="RF483"/>
      <c r="RG483"/>
      <c r="RH483"/>
      <c r="RI483"/>
      <c r="RJ483"/>
      <c r="RK483"/>
      <c r="RL483"/>
      <c r="RM483"/>
      <c r="RN483"/>
      <c r="RO483"/>
      <c r="RP483"/>
      <c r="RQ483"/>
      <c r="RR483"/>
      <c r="RS483"/>
      <c r="RT483"/>
      <c r="RU483"/>
      <c r="RV483"/>
      <c r="RW483"/>
      <c r="RX483"/>
      <c r="RY483"/>
      <c r="RZ483"/>
      <c r="SA483"/>
      <c r="SB483"/>
      <c r="SC483"/>
      <c r="SD483"/>
      <c r="SE483"/>
      <c r="SF483"/>
      <c r="SG483"/>
      <c r="SH483"/>
      <c r="SI483"/>
      <c r="SJ483"/>
      <c r="SK483"/>
      <c r="SL483"/>
      <c r="SM483"/>
      <c r="SN483"/>
      <c r="SO483"/>
      <c r="SP483"/>
      <c r="SQ483"/>
      <c r="SR483"/>
      <c r="SS483"/>
      <c r="ST483"/>
      <c r="SU483"/>
      <c r="SV483"/>
      <c r="SW483"/>
      <c r="SX483"/>
      <c r="SY483"/>
      <c r="SZ483"/>
      <c r="TA483"/>
      <c r="TB483"/>
      <c r="TC483"/>
      <c r="TD483"/>
      <c r="TE483"/>
      <c r="TF483"/>
      <c r="TG483"/>
      <c r="TH483"/>
      <c r="TI483"/>
      <c r="TJ483"/>
      <c r="TK483"/>
      <c r="TL483"/>
      <c r="TM483"/>
      <c r="TN483"/>
      <c r="TO483"/>
      <c r="TP483"/>
      <c r="TQ483"/>
      <c r="TR483"/>
      <c r="TS483"/>
      <c r="TT483"/>
      <c r="TU483"/>
      <c r="TV483"/>
      <c r="TW483"/>
      <c r="TX483"/>
      <c r="TY483"/>
      <c r="TZ483"/>
      <c r="UA483"/>
      <c r="UB483"/>
      <c r="UC483"/>
      <c r="UD483"/>
      <c r="UE483"/>
      <c r="UF483"/>
      <c r="UG483"/>
      <c r="UH483"/>
      <c r="UI483"/>
      <c r="UJ483"/>
      <c r="UK483"/>
      <c r="UL483"/>
      <c r="UM483"/>
      <c r="UN483"/>
      <c r="UO483"/>
      <c r="UP483"/>
      <c r="UQ483"/>
      <c r="UR483"/>
      <c r="US483"/>
      <c r="UT483"/>
      <c r="UU483"/>
      <c r="UV483"/>
      <c r="UW483"/>
      <c r="UX483"/>
      <c r="UY483"/>
      <c r="UZ483"/>
      <c r="VA483"/>
      <c r="VB483"/>
      <c r="VC483"/>
      <c r="VD483"/>
      <c r="VE483"/>
      <c r="VF483"/>
      <c r="VG483"/>
      <c r="VH483"/>
      <c r="VI483"/>
      <c r="VJ483"/>
      <c r="VK483"/>
      <c r="VL483"/>
      <c r="VM483"/>
      <c r="VN483"/>
      <c r="VO483"/>
      <c r="VP483"/>
      <c r="VQ483"/>
      <c r="VR483"/>
      <c r="VS483"/>
      <c r="VT483"/>
      <c r="VU483"/>
      <c r="VV483"/>
      <c r="VW483"/>
      <c r="VX483"/>
      <c r="VY483"/>
      <c r="VZ483"/>
      <c r="WA483"/>
      <c r="WB483"/>
      <c r="WC483"/>
      <c r="WD483"/>
      <c r="WE483"/>
      <c r="WF483"/>
      <c r="WG483"/>
      <c r="WH483"/>
      <c r="WI483"/>
      <c r="WJ483"/>
      <c r="WK483"/>
      <c r="WL483"/>
      <c r="WM483"/>
      <c r="WN483"/>
      <c r="WO483"/>
      <c r="WP483"/>
      <c r="WQ483"/>
      <c r="WR483"/>
      <c r="WS483"/>
      <c r="WT483"/>
      <c r="WU483"/>
      <c r="WV483"/>
      <c r="WW483"/>
      <c r="WX483"/>
      <c r="WY483"/>
      <c r="WZ483"/>
      <c r="XA483"/>
      <c r="XB483"/>
      <c r="XC483"/>
      <c r="XD483"/>
      <c r="XE483"/>
      <c r="XF483"/>
      <c r="XG483"/>
      <c r="XH483"/>
      <c r="XI483"/>
      <c r="XJ483"/>
      <c r="XK483"/>
      <c r="XL483"/>
      <c r="XM483"/>
      <c r="XN483"/>
      <c r="XO483"/>
      <c r="XP483"/>
      <c r="XQ483"/>
      <c r="XR483"/>
      <c r="XS483"/>
      <c r="XT483"/>
      <c r="XU483"/>
      <c r="XV483"/>
      <c r="XW483"/>
      <c r="XX483"/>
      <c r="XY483"/>
      <c r="XZ483"/>
      <c r="YA483"/>
      <c r="YB483"/>
      <c r="YC483"/>
      <c r="YD483"/>
      <c r="YE483"/>
      <c r="YF483"/>
      <c r="YG483"/>
      <c r="YH483"/>
      <c r="YI483"/>
      <c r="YJ483"/>
      <c r="YK483"/>
      <c r="YL483"/>
      <c r="YM483"/>
      <c r="YN483"/>
      <c r="YO483"/>
      <c r="YP483"/>
      <c r="YQ483"/>
      <c r="YR483"/>
      <c r="YS483"/>
      <c r="YT483"/>
      <c r="YU483"/>
      <c r="YV483"/>
      <c r="YW483"/>
      <c r="YX483"/>
      <c r="YY483"/>
      <c r="YZ483"/>
      <c r="ZA483"/>
      <c r="ZB483"/>
      <c r="ZC483"/>
      <c r="ZD483"/>
      <c r="ZE483"/>
      <c r="ZF483"/>
      <c r="ZG483"/>
      <c r="ZH483"/>
      <c r="ZI483"/>
      <c r="ZJ483"/>
      <c r="ZK483"/>
      <c r="ZL483"/>
      <c r="ZM483"/>
      <c r="ZN483"/>
      <c r="ZO483"/>
      <c r="ZP483"/>
      <c r="ZQ483"/>
      <c r="ZR483"/>
      <c r="ZS483"/>
      <c r="ZT483"/>
      <c r="ZU483"/>
      <c r="ZV483"/>
      <c r="ZW483"/>
      <c r="ZX483"/>
      <c r="ZY483"/>
      <c r="ZZ483" s="52"/>
      <c r="AAA483" s="192" t="s">
        <v>0</v>
      </c>
      <c r="AAD483" s="90"/>
      <c r="AAE483" s="519">
        <f t="shared" si="399"/>
        <v>1</v>
      </c>
      <c r="AAF483" s="90"/>
      <c r="AAG483" s="72"/>
      <c r="AAH483" s="73">
        <f>IF(AAE483=0,,S.Notice.PreviewBegin)</f>
        <v>41596</v>
      </c>
      <c r="AAI483" s="71"/>
      <c r="AAJ483" s="72"/>
      <c r="AAK483" s="56"/>
      <c r="AAL483" s="90"/>
    </row>
    <row r="484" spans="1:715" s="23" customFormat="1" ht="15" customHeight="1" outlineLevel="1">
      <c r="A484" s="171"/>
      <c r="B484" s="396" t="s">
        <v>285</v>
      </c>
      <c r="C484" s="376" t="s">
        <v>0</v>
      </c>
      <c r="D484" s="380"/>
      <c r="E484" s="342">
        <f>NETWORKDAYS(G484,H484,S.DDL_DEQClosed)</f>
        <v>45</v>
      </c>
      <c r="F484" s="457">
        <f t="shared" ref="F484" ca="1" si="411">IF(YEAR(H484)&gt;2000,NETWORKDAYS(TODAY(),H484,S.DDL_DEQClosed),0)</f>
        <v>29</v>
      </c>
      <c r="G484" s="355">
        <f t="shared" ref="G484:G493" si="412">AAG484</f>
        <v>41549</v>
      </c>
      <c r="H484" s="355">
        <f t="shared" ref="H484:H498" si="413">AAH484</f>
        <v>41613</v>
      </c>
      <c r="I484" s="244"/>
      <c r="J484" s="194"/>
      <c r="K484" s="49"/>
      <c r="L484" s="49"/>
      <c r="M484" s="49"/>
      <c r="N484" s="49"/>
      <c r="O484" s="49"/>
      <c r="P484" s="49"/>
      <c r="Q484" s="49"/>
      <c r="R484" s="49"/>
      <c r="S484" s="49"/>
      <c r="T484" s="49"/>
      <c r="U484" s="49"/>
      <c r="V484" s="49"/>
      <c r="W484" s="49"/>
      <c r="X484" s="49"/>
      <c r="Y484" s="49"/>
      <c r="Z484" s="49"/>
      <c r="AA484" s="49"/>
      <c r="AB484" s="49"/>
      <c r="AC484" s="49"/>
      <c r="AD484" s="49"/>
      <c r="AE484" s="49"/>
      <c r="AF484" s="49"/>
      <c r="AG484" s="49"/>
      <c r="AH484" s="49"/>
      <c r="AI484" s="49"/>
      <c r="AJ484" s="49"/>
      <c r="AK484" s="49"/>
      <c r="AL484" s="49"/>
      <c r="AM484" s="49"/>
      <c r="AN484" s="49"/>
      <c r="AO484" s="49"/>
      <c r="AP484" s="49"/>
      <c r="AQ484" s="49"/>
      <c r="AR484" s="49"/>
      <c r="AS484" s="49"/>
      <c r="AT484" s="49"/>
      <c r="AU484" s="49"/>
      <c r="AV484" s="49"/>
      <c r="AW484" s="49"/>
      <c r="AX484" s="49"/>
      <c r="AY484" s="49"/>
      <c r="AZ484" s="49"/>
      <c r="BA484" s="49"/>
      <c r="BB484" s="49"/>
      <c r="BC484" s="49"/>
      <c r="BD484" s="49"/>
      <c r="BE484" s="49"/>
      <c r="BF484" s="49"/>
      <c r="BG484" s="49"/>
      <c r="BH484" s="49"/>
      <c r="BI484" s="49"/>
      <c r="BJ484" s="49"/>
      <c r="BK484" s="49"/>
      <c r="BL484" s="49"/>
      <c r="BM484" s="49"/>
      <c r="BN484" s="49"/>
      <c r="BO484" s="49"/>
      <c r="BP484" s="49"/>
      <c r="BQ484" s="49"/>
      <c r="BR484" s="49"/>
      <c r="BS484" s="49"/>
      <c r="BT484" s="49"/>
      <c r="BU484" s="49"/>
      <c r="BV484" s="49"/>
      <c r="BW484" s="49"/>
      <c r="BX484" s="49"/>
      <c r="BY484" s="49"/>
      <c r="BZ484" s="49"/>
      <c r="CA484" s="49"/>
      <c r="CB484" s="49"/>
      <c r="CC484" s="49"/>
      <c r="CD484" s="49"/>
      <c r="CE484" s="49"/>
      <c r="CF484" s="49"/>
      <c r="CG484" s="49"/>
      <c r="CH484" s="49"/>
      <c r="CI484" s="49"/>
      <c r="CJ484" s="49"/>
      <c r="CK484" s="49"/>
      <c r="CL484" s="49"/>
      <c r="CM484" s="49"/>
      <c r="CN484" s="49"/>
      <c r="CO484" s="49"/>
      <c r="CP484" s="49"/>
      <c r="CQ484" s="49"/>
      <c r="CR484" s="49"/>
      <c r="CS484" s="49"/>
      <c r="CT484" s="49"/>
      <c r="CU484" s="49"/>
      <c r="CV484" s="49"/>
      <c r="CW484" s="49"/>
      <c r="CX484" s="49"/>
      <c r="CY484" s="49"/>
      <c r="CZ484" s="49"/>
      <c r="DA484" s="49"/>
      <c r="DB484" s="49"/>
      <c r="DC484" s="49"/>
      <c r="DD484" s="49"/>
      <c r="DE484" s="49"/>
      <c r="DF484" s="49"/>
      <c r="DG484" s="49"/>
      <c r="DH484" s="49"/>
      <c r="DI484" s="49"/>
      <c r="DJ484" s="49"/>
      <c r="DK484" s="49"/>
      <c r="DL484" s="49"/>
      <c r="DM484" s="49"/>
      <c r="DN484" s="49"/>
      <c r="DO484" s="49"/>
      <c r="DP484" s="49"/>
      <c r="DQ484"/>
      <c r="DR484"/>
      <c r="DS484"/>
      <c r="DT484"/>
      <c r="DU484"/>
      <c r="DV484"/>
      <c r="DW484"/>
      <c r="DX484"/>
      <c r="DY484"/>
      <c r="DZ484"/>
      <c r="EA484"/>
      <c r="EB484"/>
      <c r="EC484"/>
      <c r="ED484"/>
      <c r="EE484"/>
      <c r="EF484"/>
      <c r="EG484"/>
      <c r="EH484"/>
      <c r="EI484"/>
      <c r="EJ484"/>
      <c r="EK484"/>
      <c r="EL484"/>
      <c r="EM484"/>
      <c r="EN484"/>
      <c r="EO484"/>
      <c r="EP484"/>
      <c r="EQ484"/>
      <c r="ER484"/>
      <c r="ES484"/>
      <c r="ET484"/>
      <c r="EU484"/>
      <c r="EV484"/>
      <c r="EW484"/>
      <c r="EX484"/>
      <c r="EY484"/>
      <c r="EZ484"/>
      <c r="FA484"/>
      <c r="FB484"/>
      <c r="FC484"/>
      <c r="FD484"/>
      <c r="FE484"/>
      <c r="FF484"/>
      <c r="FG484"/>
      <c r="FH484"/>
      <c r="FI484"/>
      <c r="FJ484"/>
      <c r="FK484"/>
      <c r="FL484"/>
      <c r="FM484"/>
      <c r="FN484"/>
      <c r="FO484"/>
      <c r="FP484"/>
      <c r="FQ484"/>
      <c r="FR484"/>
      <c r="FS484"/>
      <c r="FT484"/>
      <c r="FU484"/>
      <c r="FV484"/>
      <c r="FW484"/>
      <c r="FX484"/>
      <c r="FY484"/>
      <c r="FZ484"/>
      <c r="GA484"/>
      <c r="GB484"/>
      <c r="GC484"/>
      <c r="GD484"/>
      <c r="GE484"/>
      <c r="GF484"/>
      <c r="GG484"/>
      <c r="GH484"/>
      <c r="GI484"/>
      <c r="GJ484"/>
      <c r="GK484"/>
      <c r="GL484"/>
      <c r="GM484"/>
      <c r="GN484"/>
      <c r="GO484"/>
      <c r="GP484"/>
      <c r="GQ484"/>
      <c r="GR484"/>
      <c r="GS484"/>
      <c r="GT484"/>
      <c r="GU484"/>
      <c r="GV484"/>
      <c r="GW484"/>
      <c r="GX484"/>
      <c r="GY484"/>
      <c r="GZ484"/>
      <c r="HA484"/>
      <c r="HB484"/>
      <c r="HC484"/>
      <c r="HD484"/>
      <c r="HE484"/>
      <c r="HF484"/>
      <c r="HG484"/>
      <c r="HH484"/>
      <c r="HI484"/>
      <c r="HJ484"/>
      <c r="HK484"/>
      <c r="HL484"/>
      <c r="HM484"/>
      <c r="HN484"/>
      <c r="HO484"/>
      <c r="HP484"/>
      <c r="HQ484"/>
      <c r="HR484"/>
      <c r="HS484"/>
      <c r="HT484"/>
      <c r="HU484"/>
      <c r="HV484"/>
      <c r="HW484"/>
      <c r="HX484"/>
      <c r="HY484"/>
      <c r="HZ484"/>
      <c r="IA484"/>
      <c r="IB484"/>
      <c r="IC484"/>
      <c r="ID484"/>
      <c r="IE484"/>
      <c r="IF484"/>
      <c r="IG484"/>
      <c r="IH484"/>
      <c r="II484"/>
      <c r="IJ484"/>
      <c r="IK484"/>
      <c r="IL484"/>
      <c r="IM484"/>
      <c r="IN484"/>
      <c r="IO484"/>
      <c r="IP484"/>
      <c r="IQ484"/>
      <c r="IR484"/>
      <c r="IS484"/>
      <c r="IT484"/>
      <c r="IU484"/>
      <c r="IV484"/>
      <c r="IW484"/>
      <c r="IX484"/>
      <c r="IY484"/>
      <c r="IZ484"/>
      <c r="JA484"/>
      <c r="JB484"/>
      <c r="JC484"/>
      <c r="JD484"/>
      <c r="JE484"/>
      <c r="JF484"/>
      <c r="JG484"/>
      <c r="JH484"/>
      <c r="JI484"/>
      <c r="JJ484"/>
      <c r="JK484"/>
      <c r="JL484"/>
      <c r="JM484"/>
      <c r="JN484"/>
      <c r="JO484"/>
      <c r="JP484"/>
      <c r="JQ484"/>
      <c r="JR484"/>
      <c r="JS484"/>
      <c r="JT484"/>
      <c r="JU484"/>
      <c r="JV484"/>
      <c r="JW484"/>
      <c r="JX484"/>
      <c r="JY484"/>
      <c r="JZ484"/>
      <c r="KA484"/>
      <c r="KB484"/>
      <c r="KC484"/>
      <c r="KD484"/>
      <c r="KE484"/>
      <c r="KF484"/>
      <c r="KG484"/>
      <c r="KH484"/>
      <c r="KI484"/>
      <c r="KJ484"/>
      <c r="KK484"/>
      <c r="KL484"/>
      <c r="KM484"/>
      <c r="KN484"/>
      <c r="KO484"/>
      <c r="KP484"/>
      <c r="KQ484"/>
      <c r="KR484"/>
      <c r="KS484"/>
      <c r="KT484"/>
      <c r="KU484"/>
      <c r="KV484"/>
      <c r="KW484"/>
      <c r="KX484"/>
      <c r="KY484"/>
      <c r="KZ484"/>
      <c r="LA484"/>
      <c r="LB484"/>
      <c r="LC484"/>
      <c r="LD484"/>
      <c r="LE484"/>
      <c r="LF484"/>
      <c r="LG484"/>
      <c r="LH484"/>
      <c r="LI484"/>
      <c r="LJ484"/>
      <c r="LK484"/>
      <c r="LL484"/>
      <c r="LM484"/>
      <c r="LN484"/>
      <c r="LO484"/>
      <c r="LP484"/>
      <c r="LQ484"/>
      <c r="LR484"/>
      <c r="LS484"/>
      <c r="LT484"/>
      <c r="LU484"/>
      <c r="LV484"/>
      <c r="LW484"/>
      <c r="LX484"/>
      <c r="LY484"/>
      <c r="LZ484"/>
      <c r="MA484"/>
      <c r="MB484"/>
      <c r="MC484"/>
      <c r="MD484"/>
      <c r="ME484"/>
      <c r="MF484"/>
      <c r="MG484"/>
      <c r="MH484"/>
      <c r="MI484"/>
      <c r="MJ484"/>
      <c r="MK484"/>
      <c r="ML484"/>
      <c r="MM484"/>
      <c r="MN484"/>
      <c r="MO484"/>
      <c r="MP484"/>
      <c r="MQ484"/>
      <c r="MR484"/>
      <c r="MS484"/>
      <c r="MT484"/>
      <c r="MU484"/>
      <c r="MV484"/>
      <c r="MW484"/>
      <c r="MX484"/>
      <c r="MY484"/>
      <c r="MZ484"/>
      <c r="NA484"/>
      <c r="NB484"/>
      <c r="NC484"/>
      <c r="ND484"/>
      <c r="NE484"/>
      <c r="NF484"/>
      <c r="NG484"/>
      <c r="NH484"/>
      <c r="NI484"/>
      <c r="NJ484"/>
      <c r="NK484"/>
      <c r="NL484"/>
      <c r="NM484"/>
      <c r="NN484"/>
      <c r="NO484"/>
      <c r="NP484"/>
      <c r="NQ484"/>
      <c r="NR484"/>
      <c r="NS484"/>
      <c r="NT484"/>
      <c r="NU484"/>
      <c r="NV484"/>
      <c r="NW484"/>
      <c r="NX484"/>
      <c r="NY484"/>
      <c r="NZ484"/>
      <c r="OA484"/>
      <c r="OB484"/>
      <c r="OC484"/>
      <c r="OD484"/>
      <c r="OE484"/>
      <c r="OF484"/>
      <c r="OG484"/>
      <c r="OH484"/>
      <c r="OI484"/>
      <c r="OJ484"/>
      <c r="OK484"/>
      <c r="OL484"/>
      <c r="OM484"/>
      <c r="ON484"/>
      <c r="OO484"/>
      <c r="OP484"/>
      <c r="OQ484"/>
      <c r="OR484"/>
      <c r="OS484"/>
      <c r="OT484"/>
      <c r="OU484"/>
      <c r="OV484"/>
      <c r="OW484"/>
      <c r="OX484"/>
      <c r="OY484"/>
      <c r="OZ484"/>
      <c r="PA484"/>
      <c r="PB484"/>
      <c r="PC484"/>
      <c r="PD484"/>
      <c r="PE484"/>
      <c r="PF484"/>
      <c r="PG484"/>
      <c r="PH484"/>
      <c r="PI484"/>
      <c r="PJ484"/>
      <c r="PK484"/>
      <c r="PL484"/>
      <c r="PM484"/>
      <c r="PN484"/>
      <c r="PO484"/>
      <c r="PP484"/>
      <c r="PQ484"/>
      <c r="PR484"/>
      <c r="PS484"/>
      <c r="PT484"/>
      <c r="PU484"/>
      <c r="PV484"/>
      <c r="PW484"/>
      <c r="PX484"/>
      <c r="PY484"/>
      <c r="PZ484"/>
      <c r="QA484"/>
      <c r="QB484"/>
      <c r="QC484"/>
      <c r="QD484"/>
      <c r="QE484"/>
      <c r="QF484"/>
      <c r="QG484"/>
      <c r="QH484"/>
      <c r="QI484"/>
      <c r="QJ484"/>
      <c r="QK484"/>
      <c r="QL484"/>
      <c r="QM484"/>
      <c r="QN484"/>
      <c r="QO484"/>
      <c r="QP484"/>
      <c r="QQ484"/>
      <c r="QR484"/>
      <c r="QS484"/>
      <c r="QT484"/>
      <c r="QU484"/>
      <c r="QV484"/>
      <c r="QW484"/>
      <c r="QX484"/>
      <c r="QY484"/>
      <c r="QZ484"/>
      <c r="RA484"/>
      <c r="RB484"/>
      <c r="RC484"/>
      <c r="RD484"/>
      <c r="RE484"/>
      <c r="RF484"/>
      <c r="RG484"/>
      <c r="RH484"/>
      <c r="RI484"/>
      <c r="RJ484"/>
      <c r="RK484"/>
      <c r="RL484"/>
      <c r="RM484"/>
      <c r="RN484"/>
      <c r="RO484"/>
      <c r="RP484"/>
      <c r="RQ484"/>
      <c r="RR484"/>
      <c r="RS484"/>
      <c r="RT484"/>
      <c r="RU484"/>
      <c r="RV484"/>
      <c r="RW484"/>
      <c r="RX484"/>
      <c r="RY484"/>
      <c r="RZ484"/>
      <c r="SA484"/>
      <c r="SB484"/>
      <c r="SC484"/>
      <c r="SD484"/>
      <c r="SE484"/>
      <c r="SF484"/>
      <c r="SG484"/>
      <c r="SH484"/>
      <c r="SI484"/>
      <c r="SJ484"/>
      <c r="SK484"/>
      <c r="SL484"/>
      <c r="SM484"/>
      <c r="SN484"/>
      <c r="SO484"/>
      <c r="SP484"/>
      <c r="SQ484"/>
      <c r="SR484"/>
      <c r="SS484"/>
      <c r="ST484"/>
      <c r="SU484"/>
      <c r="SV484"/>
      <c r="SW484"/>
      <c r="SX484"/>
      <c r="SY484"/>
      <c r="SZ484"/>
      <c r="TA484"/>
      <c r="TB484"/>
      <c r="TC484"/>
      <c r="TD484"/>
      <c r="TE484"/>
      <c r="TF484"/>
      <c r="TG484"/>
      <c r="TH484"/>
      <c r="TI484"/>
      <c r="TJ484"/>
      <c r="TK484"/>
      <c r="TL484"/>
      <c r="TM484"/>
      <c r="TN484"/>
      <c r="TO484"/>
      <c r="TP484"/>
      <c r="TQ484"/>
      <c r="TR484"/>
      <c r="TS484"/>
      <c r="TT484"/>
      <c r="TU484"/>
      <c r="TV484"/>
      <c r="TW484"/>
      <c r="TX484"/>
      <c r="TY484"/>
      <c r="TZ484"/>
      <c r="UA484"/>
      <c r="UB484"/>
      <c r="UC484"/>
      <c r="UD484"/>
      <c r="UE484"/>
      <c r="UF484"/>
      <c r="UG484"/>
      <c r="UH484"/>
      <c r="UI484"/>
      <c r="UJ484"/>
      <c r="UK484"/>
      <c r="UL484"/>
      <c r="UM484"/>
      <c r="UN484"/>
      <c r="UO484"/>
      <c r="UP484"/>
      <c r="UQ484"/>
      <c r="UR484"/>
      <c r="US484"/>
      <c r="UT484"/>
      <c r="UU484"/>
      <c r="UV484"/>
      <c r="UW484"/>
      <c r="UX484"/>
      <c r="UY484"/>
      <c r="UZ484"/>
      <c r="VA484"/>
      <c r="VB484"/>
      <c r="VC484"/>
      <c r="VD484"/>
      <c r="VE484"/>
      <c r="VF484"/>
      <c r="VG484"/>
      <c r="VH484"/>
      <c r="VI484"/>
      <c r="VJ484"/>
      <c r="VK484"/>
      <c r="VL484"/>
      <c r="VM484"/>
      <c r="VN484"/>
      <c r="VO484"/>
      <c r="VP484"/>
      <c r="VQ484"/>
      <c r="VR484"/>
      <c r="VS484"/>
      <c r="VT484"/>
      <c r="VU484"/>
      <c r="VV484"/>
      <c r="VW484"/>
      <c r="VX484"/>
      <c r="VY484"/>
      <c r="VZ484"/>
      <c r="WA484"/>
      <c r="WB484"/>
      <c r="WC484"/>
      <c r="WD484"/>
      <c r="WE484"/>
      <c r="WF484"/>
      <c r="WG484"/>
      <c r="WH484"/>
      <c r="WI484"/>
      <c r="WJ484"/>
      <c r="WK484"/>
      <c r="WL484"/>
      <c r="WM484"/>
      <c r="WN484"/>
      <c r="WO484"/>
      <c r="WP484"/>
      <c r="WQ484"/>
      <c r="WR484"/>
      <c r="WS484"/>
      <c r="WT484"/>
      <c r="WU484"/>
      <c r="WV484"/>
      <c r="WW484"/>
      <c r="WX484"/>
      <c r="WY484"/>
      <c r="WZ484"/>
      <c r="XA484"/>
      <c r="XB484"/>
      <c r="XC484"/>
      <c r="XD484"/>
      <c r="XE484"/>
      <c r="XF484"/>
      <c r="XG484"/>
      <c r="XH484"/>
      <c r="XI484"/>
      <c r="XJ484"/>
      <c r="XK484"/>
      <c r="XL484"/>
      <c r="XM484"/>
      <c r="XN484"/>
      <c r="XO484"/>
      <c r="XP484"/>
      <c r="XQ484"/>
      <c r="XR484"/>
      <c r="XS484"/>
      <c r="XT484"/>
      <c r="XU484"/>
      <c r="XV484"/>
      <c r="XW484"/>
      <c r="XX484"/>
      <c r="XY484"/>
      <c r="XZ484"/>
      <c r="YA484"/>
      <c r="YB484"/>
      <c r="YC484"/>
      <c r="YD484"/>
      <c r="YE484"/>
      <c r="YF484"/>
      <c r="YG484"/>
      <c r="YH484"/>
      <c r="YI484"/>
      <c r="YJ484"/>
      <c r="YK484"/>
      <c r="YL484"/>
      <c r="YM484"/>
      <c r="YN484"/>
      <c r="YO484"/>
      <c r="YP484"/>
      <c r="YQ484"/>
      <c r="YR484"/>
      <c r="YS484"/>
      <c r="YT484"/>
      <c r="YU484"/>
      <c r="YV484"/>
      <c r="YW484"/>
      <c r="YX484"/>
      <c r="YY484"/>
      <c r="YZ484"/>
      <c r="ZA484"/>
      <c r="ZB484"/>
      <c r="ZC484"/>
      <c r="ZD484"/>
      <c r="ZE484"/>
      <c r="ZF484"/>
      <c r="ZG484"/>
      <c r="ZH484"/>
      <c r="ZI484"/>
      <c r="ZJ484"/>
      <c r="ZK484"/>
      <c r="ZL484"/>
      <c r="ZM484"/>
      <c r="ZN484"/>
      <c r="ZO484"/>
      <c r="ZP484"/>
      <c r="ZQ484"/>
      <c r="ZR484"/>
      <c r="ZS484"/>
      <c r="ZT484"/>
      <c r="ZU484"/>
      <c r="ZV484"/>
      <c r="ZW484"/>
      <c r="ZX484"/>
      <c r="ZY484"/>
      <c r="ZZ484" s="52"/>
      <c r="AAA484" s="192" t="s">
        <v>0</v>
      </c>
      <c r="AAD484" s="90"/>
      <c r="AAE484" s="519">
        <f t="shared" si="399"/>
        <v>1</v>
      </c>
      <c r="AAF484" s="90"/>
      <c r="AAG484" s="73">
        <f>IF(AAE484=0,,S.Notice.BANNER.Begin)</f>
        <v>41549</v>
      </c>
      <c r="AAH484" s="73">
        <f t="shared" ref="AAH484:AAH489" si="414">IF(AAE484=0,,WORKDAY(S.Notice.EMAIL.RulePublication,-1,S.DDL_DEQClosed))</f>
        <v>41613</v>
      </c>
      <c r="AAI484" s="72"/>
      <c r="AAJ484" s="72"/>
      <c r="AAK484" s="56"/>
      <c r="AAL484" s="90"/>
    </row>
    <row r="485" spans="1:715" ht="15" customHeight="1" outlineLevel="1">
      <c r="A485" s="171"/>
      <c r="B485" s="396" t="str">
        <f t="shared" ref="B485" si="415">AAK485</f>
        <v>* talks with MargaretMGR decides how to address any feedback</v>
      </c>
      <c r="C485" s="376" t="s">
        <v>0</v>
      </c>
      <c r="D485" s="380"/>
      <c r="E485" s="23"/>
      <c r="F485" s="457">
        <f t="shared" ref="F485:F493" ca="1" si="416">IF(YEAR(H485)&gt;2000,NETWORKDAYS(TODAY(),H485,S.DDL_DEQClosed),0)</f>
        <v>29</v>
      </c>
      <c r="G485" s="355">
        <f t="shared" si="412"/>
        <v>41549</v>
      </c>
      <c r="H485" s="355">
        <f t="shared" si="413"/>
        <v>41613</v>
      </c>
      <c r="I485" s="244"/>
      <c r="J485" s="194"/>
      <c r="K485" s="49"/>
      <c r="L485" s="49"/>
      <c r="M485" s="49"/>
      <c r="N485" s="49"/>
      <c r="O485" s="49"/>
      <c r="P485" s="49"/>
      <c r="Q485" s="49"/>
      <c r="R485" s="49"/>
      <c r="S485" s="49"/>
      <c r="T485" s="49"/>
      <c r="U485" s="49"/>
      <c r="V485" s="49"/>
      <c r="W485" s="49"/>
      <c r="X485" s="49"/>
      <c r="Y485" s="49"/>
      <c r="Z485" s="49"/>
      <c r="AA485" s="49"/>
      <c r="AB485" s="49"/>
      <c r="AC485" s="49"/>
      <c r="AD485" s="49"/>
      <c r="AE485" s="49"/>
      <c r="AF485" s="49"/>
      <c r="AG485" s="49"/>
      <c r="AH485" s="49"/>
      <c r="AI485" s="49"/>
      <c r="AJ485" s="49"/>
      <c r="AK485" s="49"/>
      <c r="AL485" s="49"/>
      <c r="AM485" s="49"/>
      <c r="AN485" s="49"/>
      <c r="AO485" s="49"/>
      <c r="AP485" s="49"/>
      <c r="AQ485" s="49"/>
      <c r="AR485" s="49"/>
      <c r="AS485" s="49"/>
      <c r="AT485" s="49"/>
      <c r="AU485" s="49"/>
      <c r="AV485" s="49"/>
      <c r="AW485" s="49"/>
      <c r="AX485" s="49"/>
      <c r="AY485" s="49"/>
      <c r="AZ485" s="49"/>
      <c r="BA485" s="49"/>
      <c r="BB485" s="49"/>
      <c r="BC485" s="49"/>
      <c r="BD485" s="49"/>
      <c r="BE485" s="49"/>
      <c r="BF485" s="49"/>
      <c r="BG485" s="49"/>
      <c r="BH485" s="49"/>
      <c r="BI485" s="49"/>
      <c r="BJ485" s="49"/>
      <c r="BK485" s="49"/>
      <c r="BL485" s="49"/>
      <c r="BM485" s="49"/>
      <c r="BN485" s="49"/>
      <c r="BO485" s="49"/>
      <c r="BP485" s="49"/>
      <c r="BQ485" s="49"/>
      <c r="BR485" s="49"/>
      <c r="BS485" s="49"/>
      <c r="BT485" s="49"/>
      <c r="BU485" s="49"/>
      <c r="BV485" s="49"/>
      <c r="BW485" s="49"/>
      <c r="BX485" s="49"/>
      <c r="BY485" s="49"/>
      <c r="BZ485" s="49"/>
      <c r="CA485" s="49"/>
      <c r="CB485" s="49"/>
      <c r="CC485" s="49"/>
      <c r="CD485" s="49"/>
      <c r="CE485" s="49"/>
      <c r="CF485" s="49"/>
      <c r="CG485" s="49"/>
      <c r="CH485" s="49"/>
      <c r="CI485" s="49"/>
      <c r="CJ485" s="49"/>
      <c r="CK485" s="49"/>
      <c r="CL485" s="49"/>
      <c r="CM485" s="49"/>
      <c r="CN485" s="49"/>
      <c r="CO485" s="49"/>
      <c r="CP485" s="49"/>
      <c r="CQ485" s="49"/>
      <c r="CR485" s="49"/>
      <c r="CS485" s="49"/>
      <c r="CT485" s="49"/>
      <c r="CU485" s="49"/>
      <c r="CV485" s="49"/>
      <c r="CW485" s="49"/>
      <c r="CX485" s="49"/>
      <c r="CY485" s="49"/>
      <c r="CZ485" s="49"/>
      <c r="DA485" s="49"/>
      <c r="DB485" s="49"/>
      <c r="DC485" s="49"/>
      <c r="DD485" s="49"/>
      <c r="DE485" s="49"/>
      <c r="DF485" s="49"/>
      <c r="DG485" s="49"/>
      <c r="DH485" s="49"/>
      <c r="DI485" s="49"/>
      <c r="DJ485" s="49"/>
      <c r="DK485" s="49"/>
      <c r="DL485" s="49"/>
      <c r="DM485" s="49"/>
      <c r="DN485" s="49"/>
      <c r="DO485" s="49"/>
      <c r="DP485" s="49"/>
      <c r="AAA485" s="192" t="s">
        <v>0</v>
      </c>
      <c r="AAD485" s="90"/>
      <c r="AAE485" s="519">
        <f t="shared" si="399"/>
        <v>1</v>
      </c>
      <c r="AAF485" s="90"/>
      <c r="AAG485" s="73">
        <f>IF(AAE485=0,,S.Notice.BANNER.Begin)</f>
        <v>41549</v>
      </c>
      <c r="AAH485" s="73">
        <f t="shared" si="414"/>
        <v>41613</v>
      </c>
      <c r="AAI485" s="72"/>
      <c r="AAJ485" s="72"/>
      <c r="AAK485" s="80" t="str">
        <f>"* talks with "&amp; S.Staff.Mgr&amp;" decides how to address any feedback"</f>
        <v>* talks with MargaretMGR decides how to address any feedback</v>
      </c>
      <c r="AAL485" s="90"/>
      <c r="AAM485"/>
    </row>
    <row r="486" spans="1:715" ht="15" customHeight="1" outlineLevel="1">
      <c r="A486" s="171"/>
      <c r="B486" s="407" t="s">
        <v>368</v>
      </c>
      <c r="C486" s="791" t="str">
        <f>HYPERLINK("\\deqhq1\Rule_Resources\i\EMAIL.BUDGET.SIGNOFF.docx","i")</f>
        <v>i</v>
      </c>
      <c r="D486" s="380"/>
      <c r="E486" s="342">
        <f t="shared" ref="E486:E488" si="417">NETWORKDAYS(G486,H486,S.DDL_DEQClosed)</f>
        <v>45</v>
      </c>
      <c r="F486" s="457">
        <f t="shared" ca="1" si="416"/>
        <v>29</v>
      </c>
      <c r="G486" s="355">
        <f t="shared" si="412"/>
        <v>41549</v>
      </c>
      <c r="H486" s="355">
        <f t="shared" si="413"/>
        <v>41613</v>
      </c>
      <c r="I486" s="244"/>
      <c r="J486" s="194"/>
      <c r="K486" s="49"/>
      <c r="L486" s="49"/>
      <c r="M486" s="49"/>
      <c r="N486" s="49"/>
      <c r="O486" s="49"/>
      <c r="P486" s="49"/>
      <c r="Q486" s="49"/>
      <c r="R486" s="49"/>
      <c r="S486" s="49"/>
      <c r="T486" s="49"/>
      <c r="U486" s="49"/>
      <c r="V486" s="49"/>
      <c r="W486" s="49"/>
      <c r="X486" s="49"/>
      <c r="Y486" s="49"/>
      <c r="Z486" s="49"/>
      <c r="AA486" s="49"/>
      <c r="AB486" s="49"/>
      <c r="AC486" s="49"/>
      <c r="AD486" s="49"/>
      <c r="AE486" s="49"/>
      <c r="AF486" s="49"/>
      <c r="AG486" s="49"/>
      <c r="AH486" s="49"/>
      <c r="AI486" s="49"/>
      <c r="AJ486" s="49"/>
      <c r="AK486" s="49"/>
      <c r="AL486" s="49"/>
      <c r="AM486" s="49"/>
      <c r="AN486" s="49"/>
      <c r="AO486" s="49"/>
      <c r="AP486" s="49"/>
      <c r="AQ486" s="49"/>
      <c r="AR486" s="49"/>
      <c r="AS486" s="49"/>
      <c r="AT486" s="49"/>
      <c r="AU486" s="49"/>
      <c r="AV486" s="49"/>
      <c r="AW486" s="49"/>
      <c r="AX486" s="49"/>
      <c r="AY486" s="49"/>
      <c r="AZ486" s="49"/>
      <c r="BA486" s="49"/>
      <c r="BB486" s="49"/>
      <c r="BC486" s="49"/>
      <c r="BD486" s="49"/>
      <c r="BE486" s="49"/>
      <c r="BF486" s="49"/>
      <c r="BG486" s="49"/>
      <c r="BH486" s="49"/>
      <c r="BI486" s="49"/>
      <c r="BJ486" s="49"/>
      <c r="BK486" s="49"/>
      <c r="BL486" s="49"/>
      <c r="BM486" s="49"/>
      <c r="BN486" s="49"/>
      <c r="BO486" s="49"/>
      <c r="BP486" s="49"/>
      <c r="BQ486" s="49"/>
      <c r="BR486" s="49"/>
      <c r="BS486" s="49"/>
      <c r="BT486" s="49"/>
      <c r="BU486" s="49"/>
      <c r="BV486" s="49"/>
      <c r="BW486" s="49"/>
      <c r="BX486" s="49"/>
      <c r="BY486" s="49"/>
      <c r="BZ486" s="49"/>
      <c r="CA486" s="49"/>
      <c r="CB486" s="49"/>
      <c r="CC486" s="49"/>
      <c r="CD486" s="49"/>
      <c r="CE486" s="49"/>
      <c r="CF486" s="49"/>
      <c r="CG486" s="49"/>
      <c r="CH486" s="49"/>
      <c r="CI486" s="49"/>
      <c r="CJ486" s="49"/>
      <c r="CK486" s="49"/>
      <c r="CL486" s="49"/>
      <c r="CM486" s="49"/>
      <c r="CN486" s="49"/>
      <c r="CO486" s="49"/>
      <c r="CP486" s="49"/>
      <c r="CQ486" s="49"/>
      <c r="CR486" s="49"/>
      <c r="CS486" s="49"/>
      <c r="CT486" s="49"/>
      <c r="CU486" s="49"/>
      <c r="CV486" s="49"/>
      <c r="CW486" s="49"/>
      <c r="CX486" s="49"/>
      <c r="CY486" s="49"/>
      <c r="CZ486" s="49"/>
      <c r="DA486" s="49"/>
      <c r="DB486" s="49"/>
      <c r="DC486" s="49"/>
      <c r="DD486" s="49"/>
      <c r="DE486" s="49"/>
      <c r="DF486" s="49"/>
      <c r="DG486" s="49"/>
      <c r="DH486" s="49"/>
      <c r="DI486" s="49"/>
      <c r="DJ486" s="49"/>
      <c r="DK486" s="49"/>
      <c r="DL486" s="49"/>
      <c r="DM486" s="49"/>
      <c r="DN486" s="49"/>
      <c r="DO486" s="49"/>
      <c r="DP486" s="49"/>
      <c r="AAA486" s="192" t="s">
        <v>0</v>
      </c>
      <c r="AAD486" s="90"/>
      <c r="AAE486" s="519">
        <f t="shared" si="399"/>
        <v>1</v>
      </c>
      <c r="AAF486" s="90"/>
      <c r="AAG486" s="73">
        <f>IF(AAE486=0,,S.Notice.BANNER.Begin)</f>
        <v>41549</v>
      </c>
      <c r="AAH486" s="73">
        <f t="shared" si="414"/>
        <v>41613</v>
      </c>
      <c r="AAI486" s="72"/>
      <c r="AAJ486" s="72"/>
      <c r="AAK486" s="56"/>
      <c r="AAL486" s="90"/>
      <c r="AAM486"/>
    </row>
    <row r="487" spans="1:715" s="23" customFormat="1" ht="15" customHeight="1" outlineLevel="1">
      <c r="A487" s="171"/>
      <c r="B487" s="304" t="s">
        <v>414</v>
      </c>
      <c r="C487" s="789" t="str">
        <f>HYPERLINK("\\deqhq1\Rule_Development\Currrent Plan","i")</f>
        <v>i</v>
      </c>
      <c r="D487" s="380"/>
      <c r="E487"/>
      <c r="F487"/>
      <c r="G487"/>
      <c r="H487" s="355">
        <f t="shared" si="413"/>
        <v>41613</v>
      </c>
      <c r="I487" s="244"/>
      <c r="J487" s="194"/>
      <c r="K487" s="49"/>
      <c r="L487" s="49"/>
      <c r="M487" s="49"/>
      <c r="N487" s="49"/>
      <c r="O487" s="49"/>
      <c r="P487" s="49"/>
      <c r="Q487" s="49"/>
      <c r="R487" s="49"/>
      <c r="S487" s="49"/>
      <c r="T487" s="49"/>
      <c r="U487" s="49"/>
      <c r="V487" s="49"/>
      <c r="W487" s="49"/>
      <c r="X487" s="49"/>
      <c r="Y487" s="49"/>
      <c r="Z487" s="49"/>
      <c r="AA487" s="49"/>
      <c r="AB487" s="49"/>
      <c r="AC487" s="49"/>
      <c r="AD487" s="49"/>
      <c r="AE487" s="49"/>
      <c r="AF487" s="49"/>
      <c r="AG487" s="49"/>
      <c r="AH487" s="49"/>
      <c r="AI487" s="49"/>
      <c r="AJ487" s="49"/>
      <c r="AK487" s="49"/>
      <c r="AL487" s="49"/>
      <c r="AM487" s="49"/>
      <c r="AN487" s="49"/>
      <c r="AO487" s="49"/>
      <c r="AP487" s="49"/>
      <c r="AQ487" s="49"/>
      <c r="AR487" s="49"/>
      <c r="AS487" s="49"/>
      <c r="AT487" s="49"/>
      <c r="AU487" s="49"/>
      <c r="AV487" s="49"/>
      <c r="AW487" s="49"/>
      <c r="AX487" s="49"/>
      <c r="AY487" s="49"/>
      <c r="AZ487" s="49"/>
      <c r="BA487" s="49"/>
      <c r="BB487" s="49"/>
      <c r="BC487" s="49"/>
      <c r="BD487" s="49"/>
      <c r="BE487" s="49"/>
      <c r="BF487" s="49"/>
      <c r="BG487" s="49"/>
      <c r="BH487" s="49"/>
      <c r="BI487" s="49"/>
      <c r="BJ487" s="49"/>
      <c r="BK487" s="49"/>
      <c r="BL487" s="49"/>
      <c r="BM487" s="49"/>
      <c r="BN487" s="49"/>
      <c r="BO487" s="49"/>
      <c r="BP487" s="49"/>
      <c r="BQ487" s="49"/>
      <c r="BR487" s="49"/>
      <c r="BS487" s="49"/>
      <c r="BT487" s="49"/>
      <c r="BU487" s="49"/>
      <c r="BV487" s="49"/>
      <c r="BW487" s="49"/>
      <c r="BX487" s="49"/>
      <c r="BY487" s="49"/>
      <c r="BZ487" s="49"/>
      <c r="CA487" s="49"/>
      <c r="CB487" s="49"/>
      <c r="CC487" s="49"/>
      <c r="CD487" s="49"/>
      <c r="CE487" s="49"/>
      <c r="CF487" s="49"/>
      <c r="CG487" s="49"/>
      <c r="CH487" s="49"/>
      <c r="CI487" s="49"/>
      <c r="CJ487" s="49"/>
      <c r="CK487" s="49"/>
      <c r="CL487" s="49"/>
      <c r="CM487" s="49"/>
      <c r="CN487" s="49"/>
      <c r="CO487" s="49"/>
      <c r="CP487" s="49"/>
      <c r="CQ487" s="49"/>
      <c r="CR487" s="49"/>
      <c r="CS487" s="49"/>
      <c r="CT487" s="49"/>
      <c r="CU487" s="49"/>
      <c r="CV487" s="49"/>
      <c r="CW487" s="49"/>
      <c r="CX487" s="49"/>
      <c r="CY487" s="49"/>
      <c r="CZ487" s="49"/>
      <c r="DA487" s="49"/>
      <c r="DB487" s="49"/>
      <c r="DC487" s="49"/>
      <c r="DD487" s="49"/>
      <c r="DE487" s="49"/>
      <c r="DF487" s="49"/>
      <c r="DG487" s="49"/>
      <c r="DH487" s="49"/>
      <c r="DI487" s="49"/>
      <c r="DJ487" s="49"/>
      <c r="DK487" s="49"/>
      <c r="DL487" s="49"/>
      <c r="DM487" s="49"/>
      <c r="DN487" s="49"/>
      <c r="DO487" s="49"/>
      <c r="DP487" s="49"/>
      <c r="DQ487"/>
      <c r="DR487"/>
      <c r="DS487"/>
      <c r="DT487"/>
      <c r="DU487"/>
      <c r="DV487"/>
      <c r="DW487"/>
      <c r="DX487"/>
      <c r="DY487"/>
      <c r="DZ487"/>
      <c r="EA487"/>
      <c r="EB487"/>
      <c r="EC487"/>
      <c r="ED487"/>
      <c r="EE487"/>
      <c r="EF487"/>
      <c r="EG487"/>
      <c r="EH487"/>
      <c r="EI487"/>
      <c r="EJ487"/>
      <c r="EK487"/>
      <c r="EL487"/>
      <c r="EM487"/>
      <c r="EN487"/>
      <c r="EO487"/>
      <c r="EP487"/>
      <c r="EQ487"/>
      <c r="ER487"/>
      <c r="ES487"/>
      <c r="ET487"/>
      <c r="EU487"/>
      <c r="EV487"/>
      <c r="EW487"/>
      <c r="EX487"/>
      <c r="EY487"/>
      <c r="EZ487"/>
      <c r="FA487"/>
      <c r="FB487"/>
      <c r="FC487"/>
      <c r="FD487"/>
      <c r="FE487"/>
      <c r="FF487"/>
      <c r="FG487"/>
      <c r="FH487"/>
      <c r="FI487"/>
      <c r="FJ487"/>
      <c r="FK487"/>
      <c r="FL487"/>
      <c r="FM487"/>
      <c r="FN487"/>
      <c r="FO487"/>
      <c r="FP487"/>
      <c r="FQ487"/>
      <c r="FR487"/>
      <c r="FS487"/>
      <c r="FT487"/>
      <c r="FU487"/>
      <c r="FV487"/>
      <c r="FW487"/>
      <c r="FX487"/>
      <c r="FY487"/>
      <c r="FZ487"/>
      <c r="GA487"/>
      <c r="GB487"/>
      <c r="GC487"/>
      <c r="GD487"/>
      <c r="GE487"/>
      <c r="GF487"/>
      <c r="GG487"/>
      <c r="GH487"/>
      <c r="GI487"/>
      <c r="GJ487"/>
      <c r="GK487"/>
      <c r="GL487"/>
      <c r="GM487"/>
      <c r="GN487"/>
      <c r="GO487"/>
      <c r="GP487"/>
      <c r="GQ487"/>
      <c r="GR487"/>
      <c r="GS487"/>
      <c r="GT487"/>
      <c r="GU487"/>
      <c r="GV487"/>
      <c r="GW487"/>
      <c r="GX487"/>
      <c r="GY487"/>
      <c r="GZ487"/>
      <c r="HA487"/>
      <c r="HB487"/>
      <c r="HC487"/>
      <c r="HD487"/>
      <c r="HE487"/>
      <c r="HF487"/>
      <c r="HG487"/>
      <c r="HH487"/>
      <c r="HI487"/>
      <c r="HJ487"/>
      <c r="HK487"/>
      <c r="HL487"/>
      <c r="HM487"/>
      <c r="HN487"/>
      <c r="HO487"/>
      <c r="HP487"/>
      <c r="HQ487"/>
      <c r="HR487"/>
      <c r="HS487"/>
      <c r="HT487"/>
      <c r="HU487"/>
      <c r="HV487"/>
      <c r="HW487"/>
      <c r="HX487"/>
      <c r="HY487"/>
      <c r="HZ487"/>
      <c r="IA487"/>
      <c r="IB487"/>
      <c r="IC487"/>
      <c r="ID487"/>
      <c r="IE487"/>
      <c r="IF487"/>
      <c r="IG487"/>
      <c r="IH487"/>
      <c r="II487"/>
      <c r="IJ487"/>
      <c r="IK487"/>
      <c r="IL487"/>
      <c r="IM487"/>
      <c r="IN487"/>
      <c r="IO487"/>
      <c r="IP487"/>
      <c r="IQ487"/>
      <c r="IR487"/>
      <c r="IS487"/>
      <c r="IT487"/>
      <c r="IU487"/>
      <c r="IV487"/>
      <c r="IW487"/>
      <c r="IX487"/>
      <c r="IY487"/>
      <c r="IZ487"/>
      <c r="JA487"/>
      <c r="JB487"/>
      <c r="JC487"/>
      <c r="JD487"/>
      <c r="JE487"/>
      <c r="JF487"/>
      <c r="JG487"/>
      <c r="JH487"/>
      <c r="JI487"/>
      <c r="JJ487"/>
      <c r="JK487"/>
      <c r="JL487"/>
      <c r="JM487"/>
      <c r="JN487"/>
      <c r="JO487"/>
      <c r="JP487"/>
      <c r="JQ487"/>
      <c r="JR487"/>
      <c r="JS487"/>
      <c r="JT487"/>
      <c r="JU487"/>
      <c r="JV487"/>
      <c r="JW487"/>
      <c r="JX487"/>
      <c r="JY487"/>
      <c r="JZ487"/>
      <c r="KA487"/>
      <c r="KB487"/>
      <c r="KC487"/>
      <c r="KD487"/>
      <c r="KE487"/>
      <c r="KF487"/>
      <c r="KG487"/>
      <c r="KH487"/>
      <c r="KI487"/>
      <c r="KJ487"/>
      <c r="KK487"/>
      <c r="KL487"/>
      <c r="KM487"/>
      <c r="KN487"/>
      <c r="KO487"/>
      <c r="KP487"/>
      <c r="KQ487"/>
      <c r="KR487"/>
      <c r="KS487"/>
      <c r="KT487"/>
      <c r="KU487"/>
      <c r="KV487"/>
      <c r="KW487"/>
      <c r="KX487"/>
      <c r="KY487"/>
      <c r="KZ487"/>
      <c r="LA487"/>
      <c r="LB487"/>
      <c r="LC487"/>
      <c r="LD487"/>
      <c r="LE487"/>
      <c r="LF487"/>
      <c r="LG487"/>
      <c r="LH487"/>
      <c r="LI487"/>
      <c r="LJ487"/>
      <c r="LK487"/>
      <c r="LL487"/>
      <c r="LM487"/>
      <c r="LN487"/>
      <c r="LO487"/>
      <c r="LP487"/>
      <c r="LQ487"/>
      <c r="LR487"/>
      <c r="LS487"/>
      <c r="LT487"/>
      <c r="LU487"/>
      <c r="LV487"/>
      <c r="LW487"/>
      <c r="LX487"/>
      <c r="LY487"/>
      <c r="LZ487"/>
      <c r="MA487"/>
      <c r="MB487"/>
      <c r="MC487"/>
      <c r="MD487"/>
      <c r="ME487"/>
      <c r="MF487"/>
      <c r="MG487"/>
      <c r="MH487"/>
      <c r="MI487"/>
      <c r="MJ487"/>
      <c r="MK487"/>
      <c r="ML487"/>
      <c r="MM487"/>
      <c r="MN487"/>
      <c r="MO487"/>
      <c r="MP487"/>
      <c r="MQ487"/>
      <c r="MR487"/>
      <c r="MS487"/>
      <c r="MT487"/>
      <c r="MU487"/>
      <c r="MV487"/>
      <c r="MW487"/>
      <c r="MX487"/>
      <c r="MY487"/>
      <c r="MZ487"/>
      <c r="NA487"/>
      <c r="NB487"/>
      <c r="NC487"/>
      <c r="ND487"/>
      <c r="NE487"/>
      <c r="NF487"/>
      <c r="NG487"/>
      <c r="NH487"/>
      <c r="NI487"/>
      <c r="NJ487"/>
      <c r="NK487"/>
      <c r="NL487"/>
      <c r="NM487"/>
      <c r="NN487"/>
      <c r="NO487"/>
      <c r="NP487"/>
      <c r="NQ487"/>
      <c r="NR487"/>
      <c r="NS487"/>
      <c r="NT487"/>
      <c r="NU487"/>
      <c r="NV487"/>
      <c r="NW487"/>
      <c r="NX487"/>
      <c r="NY487"/>
      <c r="NZ487"/>
      <c r="OA487"/>
      <c r="OB487"/>
      <c r="OC487"/>
      <c r="OD487"/>
      <c r="OE487"/>
      <c r="OF487"/>
      <c r="OG487"/>
      <c r="OH487"/>
      <c r="OI487"/>
      <c r="OJ487"/>
      <c r="OK487"/>
      <c r="OL487"/>
      <c r="OM487"/>
      <c r="ON487"/>
      <c r="OO487"/>
      <c r="OP487"/>
      <c r="OQ487"/>
      <c r="OR487"/>
      <c r="OS487"/>
      <c r="OT487"/>
      <c r="OU487"/>
      <c r="OV487"/>
      <c r="OW487"/>
      <c r="OX487"/>
      <c r="OY487"/>
      <c r="OZ487"/>
      <c r="PA487"/>
      <c r="PB487"/>
      <c r="PC487"/>
      <c r="PD487"/>
      <c r="PE487"/>
      <c r="PF487"/>
      <c r="PG487"/>
      <c r="PH487"/>
      <c r="PI487"/>
      <c r="PJ487"/>
      <c r="PK487"/>
      <c r="PL487"/>
      <c r="PM487"/>
      <c r="PN487"/>
      <c r="PO487"/>
      <c r="PP487"/>
      <c r="PQ487"/>
      <c r="PR487"/>
      <c r="PS487"/>
      <c r="PT487"/>
      <c r="PU487"/>
      <c r="PV487"/>
      <c r="PW487"/>
      <c r="PX487"/>
      <c r="PY487"/>
      <c r="PZ487"/>
      <c r="QA487"/>
      <c r="QB487"/>
      <c r="QC487"/>
      <c r="QD487"/>
      <c r="QE487"/>
      <c r="QF487"/>
      <c r="QG487"/>
      <c r="QH487"/>
      <c r="QI487"/>
      <c r="QJ487"/>
      <c r="QK487"/>
      <c r="QL487"/>
      <c r="QM487"/>
      <c r="QN487"/>
      <c r="QO487"/>
      <c r="QP487"/>
      <c r="QQ487"/>
      <c r="QR487"/>
      <c r="QS487"/>
      <c r="QT487"/>
      <c r="QU487"/>
      <c r="QV487"/>
      <c r="QW487"/>
      <c r="QX487"/>
      <c r="QY487"/>
      <c r="QZ487"/>
      <c r="RA487"/>
      <c r="RB487"/>
      <c r="RC487"/>
      <c r="RD487"/>
      <c r="RE487"/>
      <c r="RF487"/>
      <c r="RG487"/>
      <c r="RH487"/>
      <c r="RI487"/>
      <c r="RJ487"/>
      <c r="RK487"/>
      <c r="RL487"/>
      <c r="RM487"/>
      <c r="RN487"/>
      <c r="RO487"/>
      <c r="RP487"/>
      <c r="RQ487"/>
      <c r="RR487"/>
      <c r="RS487"/>
      <c r="RT487"/>
      <c r="RU487"/>
      <c r="RV487"/>
      <c r="RW487"/>
      <c r="RX487"/>
      <c r="RY487"/>
      <c r="RZ487"/>
      <c r="SA487"/>
      <c r="SB487"/>
      <c r="SC487"/>
      <c r="SD487"/>
      <c r="SE487"/>
      <c r="SF487"/>
      <c r="SG487"/>
      <c r="SH487"/>
      <c r="SI487"/>
      <c r="SJ487"/>
      <c r="SK487"/>
      <c r="SL487"/>
      <c r="SM487"/>
      <c r="SN487"/>
      <c r="SO487"/>
      <c r="SP487"/>
      <c r="SQ487"/>
      <c r="SR487"/>
      <c r="SS487"/>
      <c r="ST487"/>
      <c r="SU487"/>
      <c r="SV487"/>
      <c r="SW487"/>
      <c r="SX487"/>
      <c r="SY487"/>
      <c r="SZ487"/>
      <c r="TA487"/>
      <c r="TB487"/>
      <c r="TC487"/>
      <c r="TD487"/>
      <c r="TE487"/>
      <c r="TF487"/>
      <c r="TG487"/>
      <c r="TH487"/>
      <c r="TI487"/>
      <c r="TJ487"/>
      <c r="TK487"/>
      <c r="TL487"/>
      <c r="TM487"/>
      <c r="TN487"/>
      <c r="TO487"/>
      <c r="TP487"/>
      <c r="TQ487"/>
      <c r="TR487"/>
      <c r="TS487"/>
      <c r="TT487"/>
      <c r="TU487"/>
      <c r="TV487"/>
      <c r="TW487"/>
      <c r="TX487"/>
      <c r="TY487"/>
      <c r="TZ487"/>
      <c r="UA487"/>
      <c r="UB487"/>
      <c r="UC487"/>
      <c r="UD487"/>
      <c r="UE487"/>
      <c r="UF487"/>
      <c r="UG487"/>
      <c r="UH487"/>
      <c r="UI487"/>
      <c r="UJ487"/>
      <c r="UK487"/>
      <c r="UL487"/>
      <c r="UM487"/>
      <c r="UN487"/>
      <c r="UO487"/>
      <c r="UP487"/>
      <c r="UQ487"/>
      <c r="UR487"/>
      <c r="US487"/>
      <c r="UT487"/>
      <c r="UU487"/>
      <c r="UV487"/>
      <c r="UW487"/>
      <c r="UX487"/>
      <c r="UY487"/>
      <c r="UZ487"/>
      <c r="VA487"/>
      <c r="VB487"/>
      <c r="VC487"/>
      <c r="VD487"/>
      <c r="VE487"/>
      <c r="VF487"/>
      <c r="VG487"/>
      <c r="VH487"/>
      <c r="VI487"/>
      <c r="VJ487"/>
      <c r="VK487"/>
      <c r="VL487"/>
      <c r="VM487"/>
      <c r="VN487"/>
      <c r="VO487"/>
      <c r="VP487"/>
      <c r="VQ487"/>
      <c r="VR487"/>
      <c r="VS487"/>
      <c r="VT487"/>
      <c r="VU487"/>
      <c r="VV487"/>
      <c r="VW487"/>
      <c r="VX487"/>
      <c r="VY487"/>
      <c r="VZ487"/>
      <c r="WA487"/>
      <c r="WB487"/>
      <c r="WC487"/>
      <c r="WD487"/>
      <c r="WE487"/>
      <c r="WF487"/>
      <c r="WG487"/>
      <c r="WH487"/>
      <c r="WI487"/>
      <c r="WJ487"/>
      <c r="WK487"/>
      <c r="WL487"/>
      <c r="WM487"/>
      <c r="WN487"/>
      <c r="WO487"/>
      <c r="WP487"/>
      <c r="WQ487"/>
      <c r="WR487"/>
      <c r="WS487"/>
      <c r="WT487"/>
      <c r="WU487"/>
      <c r="WV487"/>
      <c r="WW487"/>
      <c r="WX487"/>
      <c r="WY487"/>
      <c r="WZ487"/>
      <c r="XA487"/>
      <c r="XB487"/>
      <c r="XC487"/>
      <c r="XD487"/>
      <c r="XE487"/>
      <c r="XF487"/>
      <c r="XG487"/>
      <c r="XH487"/>
      <c r="XI487"/>
      <c r="XJ487"/>
      <c r="XK487"/>
      <c r="XL487"/>
      <c r="XM487"/>
      <c r="XN487"/>
      <c r="XO487"/>
      <c r="XP487"/>
      <c r="XQ487"/>
      <c r="XR487"/>
      <c r="XS487"/>
      <c r="XT487"/>
      <c r="XU487"/>
      <c r="XV487"/>
      <c r="XW487"/>
      <c r="XX487"/>
      <c r="XY487"/>
      <c r="XZ487"/>
      <c r="YA487"/>
      <c r="YB487"/>
      <c r="YC487"/>
      <c r="YD487"/>
      <c r="YE487"/>
      <c r="YF487"/>
      <c r="YG487"/>
      <c r="YH487"/>
      <c r="YI487"/>
      <c r="YJ487"/>
      <c r="YK487"/>
      <c r="YL487"/>
      <c r="YM487"/>
      <c r="YN487"/>
      <c r="YO487"/>
      <c r="YP487"/>
      <c r="YQ487"/>
      <c r="YR487"/>
      <c r="YS487"/>
      <c r="YT487"/>
      <c r="YU487"/>
      <c r="YV487"/>
      <c r="YW487"/>
      <c r="YX487"/>
      <c r="YY487"/>
      <c r="YZ487"/>
      <c r="ZA487"/>
      <c r="ZB487"/>
      <c r="ZC487"/>
      <c r="ZD487"/>
      <c r="ZE487"/>
      <c r="ZF487"/>
      <c r="ZG487"/>
      <c r="ZH487"/>
      <c r="ZI487"/>
      <c r="ZJ487"/>
      <c r="ZK487"/>
      <c r="ZL487"/>
      <c r="ZM487"/>
      <c r="ZN487"/>
      <c r="ZO487"/>
      <c r="ZP487"/>
      <c r="ZQ487"/>
      <c r="ZR487"/>
      <c r="ZS487"/>
      <c r="ZT487"/>
      <c r="ZU487"/>
      <c r="ZV487"/>
      <c r="ZW487"/>
      <c r="ZX487"/>
      <c r="ZY487"/>
      <c r="ZZ487" s="52"/>
      <c r="AAA487" s="192" t="s">
        <v>0</v>
      </c>
      <c r="AAD487" s="90"/>
      <c r="AAE487" s="519">
        <f t="shared" si="399"/>
        <v>1</v>
      </c>
      <c r="AAF487" s="90"/>
      <c r="AAG487" s="72"/>
      <c r="AAH487" s="73">
        <f t="shared" si="414"/>
        <v>41613</v>
      </c>
      <c r="AAI487" s="72"/>
      <c r="AAJ487" s="72"/>
      <c r="AAK487" s="56"/>
      <c r="AAL487" s="90"/>
    </row>
    <row r="488" spans="1:715" ht="15" customHeight="1" outlineLevel="1">
      <c r="A488" s="171"/>
      <c r="B488" s="304" t="s">
        <v>360</v>
      </c>
      <c r="C488" s="376" t="s">
        <v>0</v>
      </c>
      <c r="D488" s="380"/>
      <c r="E488" s="342">
        <f t="shared" si="417"/>
        <v>45</v>
      </c>
      <c r="F488" s="457">
        <f t="shared" ca="1" si="416"/>
        <v>29</v>
      </c>
      <c r="G488" s="355">
        <f t="shared" si="412"/>
        <v>41549</v>
      </c>
      <c r="H488" s="355">
        <f t="shared" si="413"/>
        <v>41613</v>
      </c>
      <c r="I488" s="244"/>
      <c r="J488" s="194"/>
      <c r="K488" s="49"/>
      <c r="L488" s="49"/>
      <c r="M488" s="49"/>
      <c r="N488" s="49"/>
      <c r="O488" s="49"/>
      <c r="P488" s="49"/>
      <c r="Q488" s="49"/>
      <c r="R488" s="49"/>
      <c r="S488" s="49"/>
      <c r="T488" s="49"/>
      <c r="U488" s="49"/>
      <c r="V488" s="49"/>
      <c r="W488" s="49"/>
      <c r="X488" s="49"/>
      <c r="Y488" s="49"/>
      <c r="Z488" s="49"/>
      <c r="AA488" s="49"/>
      <c r="AB488" s="49"/>
      <c r="AC488" s="49"/>
      <c r="AD488" s="49"/>
      <c r="AE488" s="49"/>
      <c r="AF488" s="49"/>
      <c r="AG488" s="49"/>
      <c r="AH488" s="49"/>
      <c r="AI488" s="49"/>
      <c r="AJ488" s="49"/>
      <c r="AK488" s="49"/>
      <c r="AL488" s="49"/>
      <c r="AM488" s="49"/>
      <c r="AN488" s="49"/>
      <c r="AO488" s="49"/>
      <c r="AP488" s="49"/>
      <c r="AQ488" s="49"/>
      <c r="AR488" s="49"/>
      <c r="AS488" s="49"/>
      <c r="AT488" s="49"/>
      <c r="AU488" s="49"/>
      <c r="AV488" s="49"/>
      <c r="AW488" s="49"/>
      <c r="AX488" s="49"/>
      <c r="AY488" s="49"/>
      <c r="AZ488" s="49"/>
      <c r="BA488" s="49"/>
      <c r="BB488" s="49"/>
      <c r="BC488" s="49"/>
      <c r="BD488" s="49"/>
      <c r="BE488" s="49"/>
      <c r="BF488" s="49"/>
      <c r="BG488" s="49"/>
      <c r="BH488" s="49"/>
      <c r="BI488" s="49"/>
      <c r="BJ488" s="49"/>
      <c r="BK488" s="49"/>
      <c r="BL488" s="49"/>
      <c r="BM488" s="49"/>
      <c r="BN488" s="49"/>
      <c r="BO488" s="49"/>
      <c r="BP488" s="49"/>
      <c r="BQ488" s="49"/>
      <c r="BR488" s="49"/>
      <c r="BS488" s="49"/>
      <c r="BT488" s="49"/>
      <c r="BU488" s="49"/>
      <c r="BV488" s="49"/>
      <c r="BW488" s="49"/>
      <c r="BX488" s="49"/>
      <c r="BY488" s="49"/>
      <c r="BZ488" s="49"/>
      <c r="CA488" s="49"/>
      <c r="CB488" s="49"/>
      <c r="CC488" s="49"/>
      <c r="CD488" s="49"/>
      <c r="CE488" s="49"/>
      <c r="CF488" s="49"/>
      <c r="CG488" s="49"/>
      <c r="CH488" s="49"/>
      <c r="CI488" s="49"/>
      <c r="CJ488" s="49"/>
      <c r="CK488" s="49"/>
      <c r="CL488" s="49"/>
      <c r="CM488" s="49"/>
      <c r="CN488" s="49"/>
      <c r="CO488" s="49"/>
      <c r="CP488" s="49"/>
      <c r="CQ488" s="49"/>
      <c r="CR488" s="49"/>
      <c r="CS488" s="49"/>
      <c r="CT488" s="49"/>
      <c r="CU488" s="49"/>
      <c r="CV488" s="49"/>
      <c r="CW488" s="49"/>
      <c r="CX488" s="49"/>
      <c r="CY488" s="49"/>
      <c r="CZ488" s="49"/>
      <c r="DA488" s="49"/>
      <c r="DB488" s="49"/>
      <c r="DC488" s="49"/>
      <c r="DD488" s="49"/>
      <c r="DE488" s="49"/>
      <c r="DF488" s="49"/>
      <c r="DG488" s="49"/>
      <c r="DH488" s="49"/>
      <c r="DI488" s="49"/>
      <c r="DJ488" s="49"/>
      <c r="DK488" s="49"/>
      <c r="DL488" s="49"/>
      <c r="DM488" s="49"/>
      <c r="DN488" s="49"/>
      <c r="DO488" s="49"/>
      <c r="DP488" s="49"/>
      <c r="AAA488" s="192" t="s">
        <v>0</v>
      </c>
      <c r="AAD488" s="90"/>
      <c r="AAE488" s="519">
        <f t="shared" si="399"/>
        <v>1</v>
      </c>
      <c r="AAF488" s="90"/>
      <c r="AAG488" s="73">
        <f>IF(AAE488=0,,S.Notice.BANNER.Begin)</f>
        <v>41549</v>
      </c>
      <c r="AAH488" s="73">
        <f t="shared" si="414"/>
        <v>41613</v>
      </c>
      <c r="AAI488" s="72"/>
      <c r="AAJ488" s="72"/>
      <c r="AAK488" s="56"/>
      <c r="AAL488" s="90"/>
      <c r="AAM488"/>
    </row>
    <row r="489" spans="1:715" ht="15" customHeight="1" outlineLevel="1">
      <c r="A489" s="171"/>
      <c r="B489" s="407" t="str">
        <f>AAK489</f>
        <v>* finalizes Notice Packet with MargaretMGR</v>
      </c>
      <c r="C489" s="360" t="s">
        <v>0</v>
      </c>
      <c r="D489" s="380"/>
      <c r="E489" s="342">
        <f>NETWORKDAYS(G489,H489,S.DDL_DEQClosed)</f>
        <v>45</v>
      </c>
      <c r="F489" s="457">
        <f ca="1">IF(YEAR(H489)&gt;2000,NETWORKDAYS(TODAY(),H489,S.DDL_DEQClosed),0)</f>
        <v>29</v>
      </c>
      <c r="G489" s="355">
        <f t="shared" si="412"/>
        <v>41549</v>
      </c>
      <c r="H489" s="355">
        <f t="shared" si="413"/>
        <v>41613</v>
      </c>
      <c r="I489" s="244"/>
      <c r="J489" s="194"/>
      <c r="K489" s="49"/>
      <c r="L489" s="49"/>
      <c r="M489" s="49"/>
      <c r="N489" s="49"/>
      <c r="O489" s="49"/>
      <c r="P489" s="49"/>
      <c r="Q489" s="49"/>
      <c r="R489" s="49"/>
      <c r="S489" s="49"/>
      <c r="T489" s="49"/>
      <c r="U489" s="49"/>
      <c r="V489" s="49"/>
      <c r="W489" s="49"/>
      <c r="X489" s="49"/>
      <c r="Y489" s="49"/>
      <c r="Z489" s="49"/>
      <c r="AA489" s="49"/>
      <c r="AB489" s="49"/>
      <c r="AC489" s="49"/>
      <c r="AD489" s="49"/>
      <c r="AE489" s="49"/>
      <c r="AF489" s="49"/>
      <c r="AG489" s="49"/>
      <c r="AH489" s="49"/>
      <c r="AI489" s="49"/>
      <c r="AJ489" s="49"/>
      <c r="AK489" s="49"/>
      <c r="AL489" s="49"/>
      <c r="AM489" s="49"/>
      <c r="AN489" s="49"/>
      <c r="AO489" s="49"/>
      <c r="AP489" s="49"/>
      <c r="AQ489" s="49"/>
      <c r="AR489" s="49"/>
      <c r="AS489" s="49"/>
      <c r="AT489" s="49"/>
      <c r="AU489" s="49"/>
      <c r="AV489" s="49"/>
      <c r="AW489" s="49"/>
      <c r="AX489" s="49"/>
      <c r="AY489" s="49"/>
      <c r="AZ489" s="49"/>
      <c r="BA489" s="49"/>
      <c r="BB489" s="49"/>
      <c r="BC489" s="49"/>
      <c r="BD489" s="49"/>
      <c r="BE489" s="49"/>
      <c r="BF489" s="49"/>
      <c r="BG489" s="49"/>
      <c r="BH489" s="49"/>
      <c r="BI489" s="49"/>
      <c r="BJ489" s="49"/>
      <c r="BK489" s="49"/>
      <c r="BL489" s="49"/>
      <c r="BM489" s="49"/>
      <c r="BN489" s="49"/>
      <c r="BO489" s="49"/>
      <c r="BP489" s="49"/>
      <c r="BQ489" s="49"/>
      <c r="BR489" s="49"/>
      <c r="BS489" s="49"/>
      <c r="BT489" s="49"/>
      <c r="BU489" s="49"/>
      <c r="BV489" s="49"/>
      <c r="BW489" s="49"/>
      <c r="BX489" s="49"/>
      <c r="BY489" s="49"/>
      <c r="BZ489" s="49"/>
      <c r="CA489" s="49"/>
      <c r="CB489" s="49"/>
      <c r="CC489" s="49"/>
      <c r="CD489" s="49"/>
      <c r="CE489" s="49"/>
      <c r="CF489" s="49"/>
      <c r="CG489" s="49"/>
      <c r="CH489" s="49"/>
      <c r="CI489" s="49"/>
      <c r="CJ489" s="49"/>
      <c r="CK489" s="49"/>
      <c r="CL489" s="49"/>
      <c r="CM489" s="49"/>
      <c r="CN489" s="49"/>
      <c r="CO489" s="49"/>
      <c r="CP489" s="49"/>
      <c r="CQ489" s="49"/>
      <c r="CR489" s="49"/>
      <c r="CS489" s="49"/>
      <c r="CT489" s="49"/>
      <c r="CU489" s="49"/>
      <c r="CV489" s="49"/>
      <c r="CW489" s="49"/>
      <c r="CX489" s="49"/>
      <c r="CY489" s="49"/>
      <c r="CZ489" s="49"/>
      <c r="DA489" s="49"/>
      <c r="DB489" s="49"/>
      <c r="DC489" s="49"/>
      <c r="DD489" s="49"/>
      <c r="DE489" s="49"/>
      <c r="DF489" s="49"/>
      <c r="DG489" s="49"/>
      <c r="DH489" s="49"/>
      <c r="DI489" s="49"/>
      <c r="DJ489" s="49"/>
      <c r="DK489" s="49"/>
      <c r="DL489" s="49"/>
      <c r="DM489" s="49"/>
      <c r="DN489" s="49"/>
      <c r="DO489" s="49"/>
      <c r="DP489" s="49"/>
      <c r="AAA489" s="192"/>
      <c r="AAD489" s="90"/>
      <c r="AAE489" s="519">
        <f t="shared" si="399"/>
        <v>1</v>
      </c>
      <c r="AAF489" s="90"/>
      <c r="AAG489" s="73">
        <f>IF(AAE489=0,,S.Notice.BANNER.Begin)</f>
        <v>41549</v>
      </c>
      <c r="AAH489" s="73">
        <f t="shared" si="414"/>
        <v>41613</v>
      </c>
      <c r="AAI489" s="72"/>
      <c r="AAJ489" s="72"/>
      <c r="AAK489" s="80" t="str">
        <f>"* finalizes Notice Packet with "&amp;S.Staff.Mgr</f>
        <v>* finalizes Notice Packet with MargaretMGR</v>
      </c>
      <c r="AAL489" s="90"/>
      <c r="AAM489"/>
    </row>
    <row r="490" spans="1:715" s="23" customFormat="1" ht="15" customHeight="1" outlineLevel="1">
      <c r="A490" s="171"/>
      <c r="B490" s="683" t="s">
        <v>394</v>
      </c>
      <c r="C490" s="362"/>
      <c r="D490" s="684"/>
      <c r="E490" s="685"/>
      <c r="F490" s="685"/>
      <c r="G490" s="353"/>
      <c r="H490" s="346"/>
      <c r="I490" s="244"/>
      <c r="J490" s="194"/>
      <c r="K490" s="49"/>
      <c r="L490" s="49"/>
      <c r="M490" s="49"/>
      <c r="N490" s="49"/>
      <c r="O490" s="49"/>
      <c r="P490" s="49"/>
      <c r="Q490" s="49"/>
      <c r="R490" s="49"/>
      <c r="S490" s="49"/>
      <c r="T490" s="49"/>
      <c r="U490" s="49"/>
      <c r="V490" s="49"/>
      <c r="W490" s="49"/>
      <c r="X490" s="49"/>
      <c r="Y490" s="49"/>
      <c r="Z490" s="49"/>
      <c r="AA490" s="49"/>
      <c r="AB490" s="49"/>
      <c r="AC490" s="49"/>
      <c r="AD490" s="49"/>
      <c r="AE490" s="49"/>
      <c r="AF490" s="49"/>
      <c r="AG490" s="49"/>
      <c r="AH490" s="49"/>
      <c r="AI490" s="49"/>
      <c r="AJ490" s="49"/>
      <c r="AK490" s="49"/>
      <c r="AL490" s="49"/>
      <c r="AM490" s="49"/>
      <c r="AN490" s="49"/>
      <c r="AO490" s="49"/>
      <c r="AP490" s="49"/>
      <c r="AQ490" s="49"/>
      <c r="AR490" s="49"/>
      <c r="AS490" s="49"/>
      <c r="AT490" s="49"/>
      <c r="AU490" s="49"/>
      <c r="AV490" s="49"/>
      <c r="AW490" s="49"/>
      <c r="AX490" s="49"/>
      <c r="AY490" s="49"/>
      <c r="AZ490" s="49"/>
      <c r="BA490" s="49"/>
      <c r="BB490" s="49"/>
      <c r="BC490" s="49"/>
      <c r="BD490" s="49"/>
      <c r="BE490" s="49"/>
      <c r="BF490" s="49"/>
      <c r="BG490" s="49"/>
      <c r="BH490" s="49"/>
      <c r="BI490" s="49"/>
      <c r="BJ490" s="49"/>
      <c r="BK490" s="49"/>
      <c r="BL490" s="49"/>
      <c r="BM490" s="49"/>
      <c r="BN490" s="49"/>
      <c r="BO490" s="49"/>
      <c r="BP490" s="49"/>
      <c r="BQ490" s="49"/>
      <c r="BR490" s="49"/>
      <c r="BS490" s="49"/>
      <c r="BT490" s="49"/>
      <c r="BU490" s="49"/>
      <c r="BV490" s="49"/>
      <c r="BW490" s="49"/>
      <c r="BX490" s="49"/>
      <c r="BY490" s="49"/>
      <c r="BZ490" s="49"/>
      <c r="CA490" s="49"/>
      <c r="CB490" s="49"/>
      <c r="CC490" s="49"/>
      <c r="CD490" s="49"/>
      <c r="CE490" s="49"/>
      <c r="CF490" s="49"/>
      <c r="CG490" s="49"/>
      <c r="CH490" s="49"/>
      <c r="CI490" s="49"/>
      <c r="CJ490" s="49"/>
      <c r="CK490" s="49"/>
      <c r="CL490" s="49"/>
      <c r="CM490" s="49"/>
      <c r="CN490" s="49"/>
      <c r="CO490" s="49"/>
      <c r="CP490" s="49"/>
      <c r="CQ490" s="49"/>
      <c r="CR490" s="49"/>
      <c r="CS490" s="49"/>
      <c r="CT490" s="49"/>
      <c r="CU490" s="49"/>
      <c r="CV490" s="49"/>
      <c r="CW490" s="49"/>
      <c r="CX490" s="49"/>
      <c r="CY490" s="49"/>
      <c r="CZ490" s="49"/>
      <c r="DA490" s="49"/>
      <c r="DB490" s="49"/>
      <c r="DC490" s="49"/>
      <c r="DD490" s="49"/>
      <c r="DE490" s="49"/>
      <c r="DF490" s="49"/>
      <c r="DG490" s="49"/>
      <c r="DH490" s="49"/>
      <c r="DI490" s="49"/>
      <c r="DJ490" s="49"/>
      <c r="DK490" s="49"/>
      <c r="DL490" s="49"/>
      <c r="DM490" s="49"/>
      <c r="DN490" s="49"/>
      <c r="DO490" s="49"/>
      <c r="DP490" s="49"/>
      <c r="DQ490"/>
      <c r="DR490"/>
      <c r="DS490"/>
      <c r="DT490"/>
      <c r="DU490"/>
      <c r="DV490"/>
      <c r="DW490"/>
      <c r="DX490"/>
      <c r="DY490"/>
      <c r="DZ490"/>
      <c r="EA490"/>
      <c r="EB490"/>
      <c r="EC490"/>
      <c r="ED490"/>
      <c r="EE490"/>
      <c r="EF490"/>
      <c r="EG490"/>
      <c r="EH490"/>
      <c r="EI490"/>
      <c r="EJ490"/>
      <c r="EK490"/>
      <c r="EL490"/>
      <c r="EM490"/>
      <c r="EN490"/>
      <c r="EO490"/>
      <c r="EP490"/>
      <c r="EQ490"/>
      <c r="ER490"/>
      <c r="ES490"/>
      <c r="ET490"/>
      <c r="EU490"/>
      <c r="EV490"/>
      <c r="EW490"/>
      <c r="EX490"/>
      <c r="EY490"/>
      <c r="EZ490"/>
      <c r="FA490"/>
      <c r="FB490"/>
      <c r="FC490"/>
      <c r="FD490"/>
      <c r="FE490"/>
      <c r="FF490"/>
      <c r="FG490"/>
      <c r="FH490"/>
      <c r="FI490"/>
      <c r="FJ490"/>
      <c r="FK490"/>
      <c r="FL490"/>
      <c r="FM490"/>
      <c r="FN490"/>
      <c r="FO490"/>
      <c r="FP490"/>
      <c r="FQ490"/>
      <c r="FR490"/>
      <c r="FS490"/>
      <c r="FT490"/>
      <c r="FU490"/>
      <c r="FV490"/>
      <c r="FW490"/>
      <c r="FX490"/>
      <c r="FY490"/>
      <c r="FZ490"/>
      <c r="GA490"/>
      <c r="GB490"/>
      <c r="GC490"/>
      <c r="GD490"/>
      <c r="GE490"/>
      <c r="GF490"/>
      <c r="GG490"/>
      <c r="GH490"/>
      <c r="GI490"/>
      <c r="GJ490"/>
      <c r="GK490"/>
      <c r="GL490"/>
      <c r="GM490"/>
      <c r="GN490"/>
      <c r="GO490"/>
      <c r="GP490"/>
      <c r="GQ490"/>
      <c r="GR490"/>
      <c r="GS490"/>
      <c r="GT490"/>
      <c r="GU490"/>
      <c r="GV490"/>
      <c r="GW490"/>
      <c r="GX490"/>
      <c r="GY490"/>
      <c r="GZ490"/>
      <c r="HA490"/>
      <c r="HB490"/>
      <c r="HC490"/>
      <c r="HD490"/>
      <c r="HE490"/>
      <c r="HF490"/>
      <c r="HG490"/>
      <c r="HH490"/>
      <c r="HI490"/>
      <c r="HJ490"/>
      <c r="HK490"/>
      <c r="HL490"/>
      <c r="HM490"/>
      <c r="HN490"/>
      <c r="HO490"/>
      <c r="HP490"/>
      <c r="HQ490"/>
      <c r="HR490"/>
      <c r="HS490"/>
      <c r="HT490"/>
      <c r="HU490"/>
      <c r="HV490"/>
      <c r="HW490"/>
      <c r="HX490"/>
      <c r="HY490"/>
      <c r="HZ490"/>
      <c r="IA490"/>
      <c r="IB490"/>
      <c r="IC490"/>
      <c r="ID490"/>
      <c r="IE490"/>
      <c r="IF490"/>
      <c r="IG490"/>
      <c r="IH490"/>
      <c r="II490"/>
      <c r="IJ490"/>
      <c r="IK490"/>
      <c r="IL490"/>
      <c r="IM490"/>
      <c r="IN490"/>
      <c r="IO490"/>
      <c r="IP490"/>
      <c r="IQ490"/>
      <c r="IR490"/>
      <c r="IS490"/>
      <c r="IT490"/>
      <c r="IU490"/>
      <c r="IV490"/>
      <c r="IW490"/>
      <c r="IX490"/>
      <c r="IY490"/>
      <c r="IZ490"/>
      <c r="JA490"/>
      <c r="JB490"/>
      <c r="JC490"/>
      <c r="JD490"/>
      <c r="JE490"/>
      <c r="JF490"/>
      <c r="JG490"/>
      <c r="JH490"/>
      <c r="JI490"/>
      <c r="JJ490"/>
      <c r="JK490"/>
      <c r="JL490"/>
      <c r="JM490"/>
      <c r="JN490"/>
      <c r="JO490"/>
      <c r="JP490"/>
      <c r="JQ490"/>
      <c r="JR490"/>
      <c r="JS490"/>
      <c r="JT490"/>
      <c r="JU490"/>
      <c r="JV490"/>
      <c r="JW490"/>
      <c r="JX490"/>
      <c r="JY490"/>
      <c r="JZ490"/>
      <c r="KA490"/>
      <c r="KB490"/>
      <c r="KC490"/>
      <c r="KD490"/>
      <c r="KE490"/>
      <c r="KF490"/>
      <c r="KG490"/>
      <c r="KH490"/>
      <c r="KI490"/>
      <c r="KJ490"/>
      <c r="KK490"/>
      <c r="KL490"/>
      <c r="KM490"/>
      <c r="KN490"/>
      <c r="KO490"/>
      <c r="KP490"/>
      <c r="KQ490"/>
      <c r="KR490"/>
      <c r="KS490"/>
      <c r="KT490"/>
      <c r="KU490"/>
      <c r="KV490"/>
      <c r="KW490"/>
      <c r="KX490"/>
      <c r="KY490"/>
      <c r="KZ490"/>
      <c r="LA490"/>
      <c r="LB490"/>
      <c r="LC490"/>
      <c r="LD490"/>
      <c r="LE490"/>
      <c r="LF490"/>
      <c r="LG490"/>
      <c r="LH490"/>
      <c r="LI490"/>
      <c r="LJ490"/>
      <c r="LK490"/>
      <c r="LL490"/>
      <c r="LM490"/>
      <c r="LN490"/>
      <c r="LO490"/>
      <c r="LP490"/>
      <c r="LQ490"/>
      <c r="LR490"/>
      <c r="LS490"/>
      <c r="LT490"/>
      <c r="LU490"/>
      <c r="LV490"/>
      <c r="LW490"/>
      <c r="LX490"/>
      <c r="LY490"/>
      <c r="LZ490"/>
      <c r="MA490"/>
      <c r="MB490"/>
      <c r="MC490"/>
      <c r="MD490"/>
      <c r="ME490"/>
      <c r="MF490"/>
      <c r="MG490"/>
      <c r="MH490"/>
      <c r="MI490"/>
      <c r="MJ490"/>
      <c r="MK490"/>
      <c r="ML490"/>
      <c r="MM490"/>
      <c r="MN490"/>
      <c r="MO490"/>
      <c r="MP490"/>
      <c r="MQ490"/>
      <c r="MR490"/>
      <c r="MS490"/>
      <c r="MT490"/>
      <c r="MU490"/>
      <c r="MV490"/>
      <c r="MW490"/>
      <c r="MX490"/>
      <c r="MY490"/>
      <c r="MZ490"/>
      <c r="NA490"/>
      <c r="NB490"/>
      <c r="NC490"/>
      <c r="ND490"/>
      <c r="NE490"/>
      <c r="NF490"/>
      <c r="NG490"/>
      <c r="NH490"/>
      <c r="NI490"/>
      <c r="NJ490"/>
      <c r="NK490"/>
      <c r="NL490"/>
      <c r="NM490"/>
      <c r="NN490"/>
      <c r="NO490"/>
      <c r="NP490"/>
      <c r="NQ490"/>
      <c r="NR490"/>
      <c r="NS490"/>
      <c r="NT490"/>
      <c r="NU490"/>
      <c r="NV490"/>
      <c r="NW490"/>
      <c r="NX490"/>
      <c r="NY490"/>
      <c r="NZ490"/>
      <c r="OA490"/>
      <c r="OB490"/>
      <c r="OC490"/>
      <c r="OD490"/>
      <c r="OE490"/>
      <c r="OF490"/>
      <c r="OG490"/>
      <c r="OH490"/>
      <c r="OI490"/>
      <c r="OJ490"/>
      <c r="OK490"/>
      <c r="OL490"/>
      <c r="OM490"/>
      <c r="ON490"/>
      <c r="OO490"/>
      <c r="OP490"/>
      <c r="OQ490"/>
      <c r="OR490"/>
      <c r="OS490"/>
      <c r="OT490"/>
      <c r="OU490"/>
      <c r="OV490"/>
      <c r="OW490"/>
      <c r="OX490"/>
      <c r="OY490"/>
      <c r="OZ490"/>
      <c r="PA490"/>
      <c r="PB490"/>
      <c r="PC490"/>
      <c r="PD490"/>
      <c r="PE490"/>
      <c r="PF490"/>
      <c r="PG490"/>
      <c r="PH490"/>
      <c r="PI490"/>
      <c r="PJ490"/>
      <c r="PK490"/>
      <c r="PL490"/>
      <c r="PM490"/>
      <c r="PN490"/>
      <c r="PO490"/>
      <c r="PP490"/>
      <c r="PQ490"/>
      <c r="PR490"/>
      <c r="PS490"/>
      <c r="PT490"/>
      <c r="PU490"/>
      <c r="PV490"/>
      <c r="PW490"/>
      <c r="PX490"/>
      <c r="PY490"/>
      <c r="PZ490"/>
      <c r="QA490"/>
      <c r="QB490"/>
      <c r="QC490"/>
      <c r="QD490"/>
      <c r="QE490"/>
      <c r="QF490"/>
      <c r="QG490"/>
      <c r="QH490"/>
      <c r="QI490"/>
      <c r="QJ490"/>
      <c r="QK490"/>
      <c r="QL490"/>
      <c r="QM490"/>
      <c r="QN490"/>
      <c r="QO490"/>
      <c r="QP490"/>
      <c r="QQ490"/>
      <c r="QR490"/>
      <c r="QS490"/>
      <c r="QT490"/>
      <c r="QU490"/>
      <c r="QV490"/>
      <c r="QW490"/>
      <c r="QX490"/>
      <c r="QY490"/>
      <c r="QZ490"/>
      <c r="RA490"/>
      <c r="RB490"/>
      <c r="RC490"/>
      <c r="RD490"/>
      <c r="RE490"/>
      <c r="RF490"/>
      <c r="RG490"/>
      <c r="RH490"/>
      <c r="RI490"/>
      <c r="RJ490"/>
      <c r="RK490"/>
      <c r="RL490"/>
      <c r="RM490"/>
      <c r="RN490"/>
      <c r="RO490"/>
      <c r="RP490"/>
      <c r="RQ490"/>
      <c r="RR490"/>
      <c r="RS490"/>
      <c r="RT490"/>
      <c r="RU490"/>
      <c r="RV490"/>
      <c r="RW490"/>
      <c r="RX490"/>
      <c r="RY490"/>
      <c r="RZ490"/>
      <c r="SA490"/>
      <c r="SB490"/>
      <c r="SC490"/>
      <c r="SD490"/>
      <c r="SE490"/>
      <c r="SF490"/>
      <c r="SG490"/>
      <c r="SH490"/>
      <c r="SI490"/>
      <c r="SJ490"/>
      <c r="SK490"/>
      <c r="SL490"/>
      <c r="SM490"/>
      <c r="SN490"/>
      <c r="SO490"/>
      <c r="SP490"/>
      <c r="SQ490"/>
      <c r="SR490"/>
      <c r="SS490"/>
      <c r="ST490"/>
      <c r="SU490"/>
      <c r="SV490"/>
      <c r="SW490"/>
      <c r="SX490"/>
      <c r="SY490"/>
      <c r="SZ490"/>
      <c r="TA490"/>
      <c r="TB490"/>
      <c r="TC490"/>
      <c r="TD490"/>
      <c r="TE490"/>
      <c r="TF490"/>
      <c r="TG490"/>
      <c r="TH490"/>
      <c r="TI490"/>
      <c r="TJ490"/>
      <c r="TK490"/>
      <c r="TL490"/>
      <c r="TM490"/>
      <c r="TN490"/>
      <c r="TO490"/>
      <c r="TP490"/>
      <c r="TQ490"/>
      <c r="TR490"/>
      <c r="TS490"/>
      <c r="TT490"/>
      <c r="TU490"/>
      <c r="TV490"/>
      <c r="TW490"/>
      <c r="TX490"/>
      <c r="TY490"/>
      <c r="TZ490"/>
      <c r="UA490"/>
      <c r="UB490"/>
      <c r="UC490"/>
      <c r="UD490"/>
      <c r="UE490"/>
      <c r="UF490"/>
      <c r="UG490"/>
      <c r="UH490"/>
      <c r="UI490"/>
      <c r="UJ490"/>
      <c r="UK490"/>
      <c r="UL490"/>
      <c r="UM490"/>
      <c r="UN490"/>
      <c r="UO490"/>
      <c r="UP490"/>
      <c r="UQ490"/>
      <c r="UR490"/>
      <c r="US490"/>
      <c r="UT490"/>
      <c r="UU490"/>
      <c r="UV490"/>
      <c r="UW490"/>
      <c r="UX490"/>
      <c r="UY490"/>
      <c r="UZ490"/>
      <c r="VA490"/>
      <c r="VB490"/>
      <c r="VC490"/>
      <c r="VD490"/>
      <c r="VE490"/>
      <c r="VF490"/>
      <c r="VG490"/>
      <c r="VH490"/>
      <c r="VI490"/>
      <c r="VJ490"/>
      <c r="VK490"/>
      <c r="VL490"/>
      <c r="VM490"/>
      <c r="VN490"/>
      <c r="VO490"/>
      <c r="VP490"/>
      <c r="VQ490"/>
      <c r="VR490"/>
      <c r="VS490"/>
      <c r="VT490"/>
      <c r="VU490"/>
      <c r="VV490"/>
      <c r="VW490"/>
      <c r="VX490"/>
      <c r="VY490"/>
      <c r="VZ490"/>
      <c r="WA490"/>
      <c r="WB490"/>
      <c r="WC490"/>
      <c r="WD490"/>
      <c r="WE490"/>
      <c r="WF490"/>
      <c r="WG490"/>
      <c r="WH490"/>
      <c r="WI490"/>
      <c r="WJ490"/>
      <c r="WK490"/>
      <c r="WL490"/>
      <c r="WM490"/>
      <c r="WN490"/>
      <c r="WO490"/>
      <c r="WP490"/>
      <c r="WQ490"/>
      <c r="WR490"/>
      <c r="WS490"/>
      <c r="WT490"/>
      <c r="WU490"/>
      <c r="WV490"/>
      <c r="WW490"/>
      <c r="WX490"/>
      <c r="WY490"/>
      <c r="WZ490"/>
      <c r="XA490"/>
      <c r="XB490"/>
      <c r="XC490"/>
      <c r="XD490"/>
      <c r="XE490"/>
      <c r="XF490"/>
      <c r="XG490"/>
      <c r="XH490"/>
      <c r="XI490"/>
      <c r="XJ490"/>
      <c r="XK490"/>
      <c r="XL490"/>
      <c r="XM490"/>
      <c r="XN490"/>
      <c r="XO490"/>
      <c r="XP490"/>
      <c r="XQ490"/>
      <c r="XR490"/>
      <c r="XS490"/>
      <c r="XT490"/>
      <c r="XU490"/>
      <c r="XV490"/>
      <c r="XW490"/>
      <c r="XX490"/>
      <c r="XY490"/>
      <c r="XZ490"/>
      <c r="YA490"/>
      <c r="YB490"/>
      <c r="YC490"/>
      <c r="YD490"/>
      <c r="YE490"/>
      <c r="YF490"/>
      <c r="YG490"/>
      <c r="YH490"/>
      <c r="YI490"/>
      <c r="YJ490"/>
      <c r="YK490"/>
      <c r="YL490"/>
      <c r="YM490"/>
      <c r="YN490"/>
      <c r="YO490"/>
      <c r="YP490"/>
      <c r="YQ490"/>
      <c r="YR490"/>
      <c r="YS490"/>
      <c r="YT490"/>
      <c r="YU490"/>
      <c r="YV490"/>
      <c r="YW490"/>
      <c r="YX490"/>
      <c r="YY490"/>
      <c r="YZ490"/>
      <c r="ZA490"/>
      <c r="ZB490"/>
      <c r="ZC490"/>
      <c r="ZD490"/>
      <c r="ZE490"/>
      <c r="ZF490"/>
      <c r="ZG490"/>
      <c r="ZH490"/>
      <c r="ZI490"/>
      <c r="ZJ490"/>
      <c r="ZK490"/>
      <c r="ZL490"/>
      <c r="ZM490"/>
      <c r="ZN490"/>
      <c r="ZO490"/>
      <c r="ZP490"/>
      <c r="ZQ490"/>
      <c r="ZR490"/>
      <c r="ZS490"/>
      <c r="ZT490"/>
      <c r="ZU490"/>
      <c r="ZV490"/>
      <c r="ZW490"/>
      <c r="ZX490"/>
      <c r="ZY490"/>
      <c r="ZZ490" s="52"/>
      <c r="AAA490" s="192"/>
      <c r="AAD490" s="90"/>
      <c r="AAE490" s="519">
        <f t="shared" si="399"/>
        <v>1</v>
      </c>
      <c r="AAF490" s="190" t="s">
        <v>52</v>
      </c>
      <c r="AAG490" s="71"/>
      <c r="AAH490" s="71"/>
      <c r="AAI490" s="71"/>
      <c r="AAJ490" s="56"/>
      <c r="AAK490" s="56"/>
      <c r="AAL490" s="90"/>
    </row>
    <row r="491" spans="1:715" ht="15" customHeight="1" outlineLevel="1">
      <c r="A491" s="171"/>
      <c r="B491" s="396" t="s">
        <v>415</v>
      </c>
      <c r="C491" s="376" t="s">
        <v>0</v>
      </c>
      <c r="D491" s="865" t="s">
        <v>426</v>
      </c>
      <c r="E491" s="865"/>
      <c r="F491" s="865"/>
      <c r="G491" s="866"/>
      <c r="H491" s="642">
        <f>AAH491</f>
        <v>41619</v>
      </c>
      <c r="I491" s="244"/>
      <c r="J491" s="194"/>
      <c r="K491" s="49"/>
      <c r="L491" s="49"/>
      <c r="M491" s="49"/>
      <c r="N491" s="49"/>
      <c r="O491" s="49"/>
      <c r="P491" s="49"/>
      <c r="Q491" s="49"/>
      <c r="R491" s="49"/>
      <c r="S491" s="49"/>
      <c r="T491" s="49"/>
      <c r="U491" s="49"/>
      <c r="V491" s="49"/>
      <c r="W491" s="49"/>
      <c r="X491" s="49"/>
      <c r="Y491" s="49"/>
      <c r="Z491" s="49"/>
      <c r="AA491" s="49"/>
      <c r="AB491" s="49"/>
      <c r="AC491" s="49"/>
      <c r="AD491" s="49"/>
      <c r="AE491" s="49"/>
      <c r="AF491" s="49"/>
      <c r="AG491" s="49"/>
      <c r="AH491" s="49"/>
      <c r="AI491" s="49"/>
      <c r="AJ491" s="49"/>
      <c r="AK491" s="49"/>
      <c r="AL491" s="49"/>
      <c r="AM491" s="49"/>
      <c r="AN491" s="49"/>
      <c r="AO491" s="49"/>
      <c r="AP491" s="49"/>
      <c r="AQ491" s="49"/>
      <c r="AR491" s="49"/>
      <c r="AS491" s="49"/>
      <c r="AT491" s="49"/>
      <c r="AU491" s="49"/>
      <c r="AV491" s="49"/>
      <c r="AW491" s="49"/>
      <c r="AX491" s="49"/>
      <c r="AY491" s="49"/>
      <c r="AZ491" s="49"/>
      <c r="BA491" s="49"/>
      <c r="BB491" s="49"/>
      <c r="BC491" s="49"/>
      <c r="BD491" s="49"/>
      <c r="BE491" s="49"/>
      <c r="BF491" s="49"/>
      <c r="BG491" s="49"/>
      <c r="BH491" s="49"/>
      <c r="BI491" s="49"/>
      <c r="BJ491" s="49"/>
      <c r="BK491" s="49"/>
      <c r="BL491" s="49"/>
      <c r="BM491" s="49"/>
      <c r="BN491" s="49"/>
      <c r="BO491" s="49"/>
      <c r="BP491" s="49"/>
      <c r="BQ491" s="49"/>
      <c r="BR491" s="49"/>
      <c r="BS491" s="49"/>
      <c r="BT491" s="49"/>
      <c r="BU491" s="49"/>
      <c r="BV491" s="49"/>
      <c r="BW491" s="49"/>
      <c r="BX491" s="49"/>
      <c r="BY491" s="49"/>
      <c r="BZ491" s="49"/>
      <c r="CA491" s="49"/>
      <c r="CB491" s="49"/>
      <c r="CC491" s="49"/>
      <c r="CD491" s="49"/>
      <c r="CE491" s="49"/>
      <c r="CF491" s="49"/>
      <c r="CG491" s="49"/>
      <c r="CH491" s="49"/>
      <c r="CI491" s="49"/>
      <c r="CJ491" s="49"/>
      <c r="CK491" s="49"/>
      <c r="CL491" s="49"/>
      <c r="CM491" s="49"/>
      <c r="CN491" s="49"/>
      <c r="CO491" s="49"/>
      <c r="CP491" s="49"/>
      <c r="CQ491" s="49"/>
      <c r="CR491" s="49"/>
      <c r="CS491" s="49"/>
      <c r="CT491" s="49"/>
      <c r="CU491" s="49"/>
      <c r="CV491" s="49"/>
      <c r="CW491" s="49"/>
      <c r="CX491" s="49"/>
      <c r="CY491" s="49"/>
      <c r="CZ491" s="49"/>
      <c r="DA491" s="49"/>
      <c r="DB491" s="49"/>
      <c r="DC491" s="49"/>
      <c r="DD491" s="49"/>
      <c r="DE491" s="49"/>
      <c r="DF491" s="49"/>
      <c r="DG491" s="49"/>
      <c r="DH491" s="49"/>
      <c r="DI491" s="49"/>
      <c r="DJ491" s="49"/>
      <c r="DK491" s="49"/>
      <c r="DL491" s="49"/>
      <c r="DM491" s="49"/>
      <c r="DN491" s="49"/>
      <c r="DO491" s="49"/>
      <c r="DP491" s="49"/>
      <c r="AAA491" s="192" t="s">
        <v>0</v>
      </c>
      <c r="AAD491" s="90"/>
      <c r="AAE491" s="519">
        <f>IF(AND(S.Notice.AD.Involved="Y",S.Notice.Involved="Y"),1,0)</f>
        <v>1</v>
      </c>
      <c r="AAF491" s="90"/>
      <c r="AAG491" s="72"/>
      <c r="AAH491" s="73">
        <f>IF(AAE491=0,,S.Notice.AD.ToContractServices)</f>
        <v>41619</v>
      </c>
      <c r="AAI491" s="72"/>
      <c r="AAJ491" s="72"/>
      <c r="AAK491" s="80" t="str">
        <f>"* modifies documents as needed"</f>
        <v>* modifies documents as needed</v>
      </c>
      <c r="AAL491" s="90"/>
      <c r="AAM491"/>
    </row>
    <row r="492" spans="1:715" s="23" customFormat="1" ht="15" customHeight="1" outlineLevel="1" thickBot="1">
      <c r="A492" s="171"/>
      <c r="B492" s="389" t="str">
        <f t="shared" ref="B492" si="418">AAK492</f>
        <v>MargaretMGR:</v>
      </c>
      <c r="C492" s="374"/>
      <c r="D492" s="393"/>
      <c r="E492" s="394"/>
      <c r="F492" s="394"/>
      <c r="G492" s="395"/>
      <c r="H492" s="395"/>
      <c r="I492" s="244"/>
      <c r="J492" s="198"/>
      <c r="K492" s="51"/>
      <c r="L492" s="51"/>
      <c r="M492" s="51"/>
      <c r="N492" s="51"/>
      <c r="O492" s="51"/>
      <c r="P492" s="51"/>
      <c r="Q492" s="51"/>
      <c r="R492" s="51"/>
      <c r="S492" s="51"/>
      <c r="T492" s="51"/>
      <c r="U492" s="51"/>
      <c r="V492" s="51"/>
      <c r="W492" s="51"/>
      <c r="X492" s="51"/>
      <c r="Y492" s="51"/>
      <c r="Z492" s="51"/>
      <c r="AA492" s="51"/>
      <c r="AB492" s="51"/>
      <c r="AC492" s="51"/>
      <c r="AD492" s="51"/>
      <c r="AE492" s="51"/>
      <c r="AF492" s="51"/>
      <c r="AG492" s="51"/>
      <c r="AH492" s="51"/>
      <c r="AI492" s="51"/>
      <c r="AJ492" s="51"/>
      <c r="AK492" s="51"/>
      <c r="AL492" s="51"/>
      <c r="AM492" s="51"/>
      <c r="AN492" s="51"/>
      <c r="AO492" s="51"/>
      <c r="AP492" s="51"/>
      <c r="AQ492" s="51"/>
      <c r="AR492" s="51"/>
      <c r="AS492" s="51"/>
      <c r="AT492" s="51"/>
      <c r="AU492" s="51"/>
      <c r="AV492" s="51"/>
      <c r="AW492" s="51"/>
      <c r="AX492" s="51"/>
      <c r="AY492" s="51"/>
      <c r="AZ492" s="51"/>
      <c r="BA492" s="51"/>
      <c r="BB492" s="51"/>
      <c r="BC492" s="51"/>
      <c r="BD492" s="51"/>
      <c r="BE492" s="51"/>
      <c r="BF492" s="51"/>
      <c r="BG492" s="51"/>
      <c r="BH492" s="51"/>
      <c r="BI492" s="51"/>
      <c r="BJ492" s="51"/>
      <c r="BK492" s="51"/>
      <c r="BL492" s="51"/>
      <c r="BM492" s="51"/>
      <c r="BN492" s="51"/>
      <c r="BO492" s="51"/>
      <c r="BP492" s="51"/>
      <c r="BQ492" s="51"/>
      <c r="BR492" s="51"/>
      <c r="BS492" s="51"/>
      <c r="BT492" s="51"/>
      <c r="BU492" s="51"/>
      <c r="BV492" s="51"/>
      <c r="BW492" s="51"/>
      <c r="BX492" s="51"/>
      <c r="BY492" s="51"/>
      <c r="BZ492" s="51"/>
      <c r="CA492" s="51"/>
      <c r="CB492" s="51"/>
      <c r="CC492" s="51"/>
      <c r="CD492" s="51"/>
      <c r="CE492" s="51"/>
      <c r="CF492" s="51"/>
      <c r="CG492" s="51"/>
      <c r="CH492" s="51"/>
      <c r="CI492" s="51"/>
      <c r="CJ492" s="51"/>
      <c r="CK492" s="51"/>
      <c r="CL492" s="51"/>
      <c r="CM492" s="51"/>
      <c r="CN492" s="51"/>
      <c r="CO492" s="51"/>
      <c r="CP492" s="51"/>
      <c r="CQ492" s="51"/>
      <c r="CR492" s="51"/>
      <c r="CS492" s="51"/>
      <c r="CT492" s="51"/>
      <c r="CU492" s="51"/>
      <c r="CV492" s="51"/>
      <c r="CW492" s="51"/>
      <c r="CX492" s="51"/>
      <c r="CY492" s="51"/>
      <c r="CZ492" s="51"/>
      <c r="DA492" s="51"/>
      <c r="DB492" s="51"/>
      <c r="DC492" s="51"/>
      <c r="DD492" s="51"/>
      <c r="DE492" s="51"/>
      <c r="DF492" s="51"/>
      <c r="DG492" s="51"/>
      <c r="DH492" s="51"/>
      <c r="DI492" s="51"/>
      <c r="DJ492" s="51"/>
      <c r="DK492" s="51"/>
      <c r="DL492" s="51"/>
      <c r="DM492" s="51"/>
      <c r="DN492" s="51"/>
      <c r="DO492" s="51"/>
      <c r="DP492" s="51"/>
      <c r="DQ492"/>
      <c r="DR492"/>
      <c r="DS492"/>
      <c r="DT492"/>
      <c r="DU492"/>
      <c r="DV492"/>
      <c r="DW492"/>
      <c r="DX492"/>
      <c r="DY492"/>
      <c r="DZ492"/>
      <c r="EA492"/>
      <c r="EB492"/>
      <c r="EC492"/>
      <c r="ED492"/>
      <c r="EE492"/>
      <c r="EF492"/>
      <c r="EG492"/>
      <c r="EH492"/>
      <c r="EI492"/>
      <c r="EJ492"/>
      <c r="EK492"/>
      <c r="EL492"/>
      <c r="EM492"/>
      <c r="EN492"/>
      <c r="EO492"/>
      <c r="EP492"/>
      <c r="EQ492"/>
      <c r="ER492"/>
      <c r="ES492"/>
      <c r="ET492"/>
      <c r="EU492"/>
      <c r="EV492"/>
      <c r="EW492"/>
      <c r="EX492"/>
      <c r="EY492"/>
      <c r="EZ492"/>
      <c r="FA492"/>
      <c r="FB492"/>
      <c r="FC492"/>
      <c r="FD492"/>
      <c r="FE492"/>
      <c r="FF492"/>
      <c r="FG492"/>
      <c r="FH492"/>
      <c r="FI492"/>
      <c r="FJ492"/>
      <c r="FK492"/>
      <c r="FL492"/>
      <c r="FM492"/>
      <c r="FN492"/>
      <c r="FO492"/>
      <c r="FP492"/>
      <c r="FQ492"/>
      <c r="FR492"/>
      <c r="FS492"/>
      <c r="FT492"/>
      <c r="FU492"/>
      <c r="FV492"/>
      <c r="FW492"/>
      <c r="FX492"/>
      <c r="FY492"/>
      <c r="FZ492"/>
      <c r="GA492"/>
      <c r="GB492"/>
      <c r="GC492"/>
      <c r="GD492"/>
      <c r="GE492"/>
      <c r="GF492"/>
      <c r="GG492"/>
      <c r="GH492"/>
      <c r="GI492"/>
      <c r="GJ492"/>
      <c r="GK492"/>
      <c r="GL492"/>
      <c r="GM492"/>
      <c r="GN492"/>
      <c r="GO492"/>
      <c r="GP492"/>
      <c r="GQ492"/>
      <c r="GR492"/>
      <c r="GS492"/>
      <c r="GT492"/>
      <c r="GU492"/>
      <c r="GV492"/>
      <c r="GW492"/>
      <c r="GX492"/>
      <c r="GY492"/>
      <c r="GZ492"/>
      <c r="HA492"/>
      <c r="HB492"/>
      <c r="HC492"/>
      <c r="HD492"/>
      <c r="HE492"/>
      <c r="HF492"/>
      <c r="HG492"/>
      <c r="HH492"/>
      <c r="HI492"/>
      <c r="HJ492"/>
      <c r="HK492"/>
      <c r="HL492"/>
      <c r="HM492"/>
      <c r="HN492"/>
      <c r="HO492"/>
      <c r="HP492"/>
      <c r="HQ492"/>
      <c r="HR492"/>
      <c r="HS492"/>
      <c r="HT492"/>
      <c r="HU492"/>
      <c r="HV492"/>
      <c r="HW492"/>
      <c r="HX492"/>
      <c r="HY492"/>
      <c r="HZ492"/>
      <c r="IA492"/>
      <c r="IB492"/>
      <c r="IC492"/>
      <c r="ID492"/>
      <c r="IE492"/>
      <c r="IF492"/>
      <c r="IG492"/>
      <c r="IH492"/>
      <c r="II492"/>
      <c r="IJ492"/>
      <c r="IK492"/>
      <c r="IL492"/>
      <c r="IM492"/>
      <c r="IN492"/>
      <c r="IO492"/>
      <c r="IP492"/>
      <c r="IQ492"/>
      <c r="IR492"/>
      <c r="IS492"/>
      <c r="IT492"/>
      <c r="IU492"/>
      <c r="IV492"/>
      <c r="IW492"/>
      <c r="IX492"/>
      <c r="IY492"/>
      <c r="IZ492"/>
      <c r="JA492"/>
      <c r="JB492"/>
      <c r="JC492"/>
      <c r="JD492"/>
      <c r="JE492"/>
      <c r="JF492"/>
      <c r="JG492"/>
      <c r="JH492"/>
      <c r="JI492"/>
      <c r="JJ492"/>
      <c r="JK492"/>
      <c r="JL492"/>
      <c r="JM492"/>
      <c r="JN492"/>
      <c r="JO492"/>
      <c r="JP492"/>
      <c r="JQ492"/>
      <c r="JR492"/>
      <c r="JS492"/>
      <c r="JT492"/>
      <c r="JU492"/>
      <c r="JV492"/>
      <c r="JW492"/>
      <c r="JX492"/>
      <c r="JY492"/>
      <c r="JZ492"/>
      <c r="KA492"/>
      <c r="KB492"/>
      <c r="KC492"/>
      <c r="KD492"/>
      <c r="KE492"/>
      <c r="KF492"/>
      <c r="KG492"/>
      <c r="KH492"/>
      <c r="KI492"/>
      <c r="KJ492"/>
      <c r="KK492"/>
      <c r="KL492"/>
      <c r="KM492"/>
      <c r="KN492"/>
      <c r="KO492"/>
      <c r="KP492"/>
      <c r="KQ492"/>
      <c r="KR492"/>
      <c r="KS492"/>
      <c r="KT492"/>
      <c r="KU492"/>
      <c r="KV492"/>
      <c r="KW492"/>
      <c r="KX492"/>
      <c r="KY492"/>
      <c r="KZ492"/>
      <c r="LA492"/>
      <c r="LB492"/>
      <c r="LC492"/>
      <c r="LD492"/>
      <c r="LE492"/>
      <c r="LF492"/>
      <c r="LG492"/>
      <c r="LH492"/>
      <c r="LI492"/>
      <c r="LJ492"/>
      <c r="LK492"/>
      <c r="LL492"/>
      <c r="LM492"/>
      <c r="LN492"/>
      <c r="LO492"/>
      <c r="LP492"/>
      <c r="LQ492"/>
      <c r="LR492"/>
      <c r="LS492"/>
      <c r="LT492"/>
      <c r="LU492"/>
      <c r="LV492"/>
      <c r="LW492"/>
      <c r="LX492"/>
      <c r="LY492"/>
      <c r="LZ492"/>
      <c r="MA492"/>
      <c r="MB492"/>
      <c r="MC492"/>
      <c r="MD492"/>
      <c r="ME492"/>
      <c r="MF492"/>
      <c r="MG492"/>
      <c r="MH492"/>
      <c r="MI492"/>
      <c r="MJ492"/>
      <c r="MK492"/>
      <c r="ML492"/>
      <c r="MM492"/>
      <c r="MN492"/>
      <c r="MO492"/>
      <c r="MP492"/>
      <c r="MQ492"/>
      <c r="MR492"/>
      <c r="MS492"/>
      <c r="MT492"/>
      <c r="MU492"/>
      <c r="MV492"/>
      <c r="MW492"/>
      <c r="MX492"/>
      <c r="MY492"/>
      <c r="MZ492"/>
      <c r="NA492"/>
      <c r="NB492"/>
      <c r="NC492"/>
      <c r="ND492"/>
      <c r="NE492"/>
      <c r="NF492"/>
      <c r="NG492"/>
      <c r="NH492"/>
      <c r="NI492"/>
      <c r="NJ492"/>
      <c r="NK492"/>
      <c r="NL492"/>
      <c r="NM492"/>
      <c r="NN492"/>
      <c r="NO492"/>
      <c r="NP492"/>
      <c r="NQ492"/>
      <c r="NR492"/>
      <c r="NS492"/>
      <c r="NT492"/>
      <c r="NU492"/>
      <c r="NV492"/>
      <c r="NW492"/>
      <c r="NX492"/>
      <c r="NY492"/>
      <c r="NZ492"/>
      <c r="OA492"/>
      <c r="OB492"/>
      <c r="OC492"/>
      <c r="OD492"/>
      <c r="OE492"/>
      <c r="OF492"/>
      <c r="OG492"/>
      <c r="OH492"/>
      <c r="OI492"/>
      <c r="OJ492"/>
      <c r="OK492"/>
      <c r="OL492"/>
      <c r="OM492"/>
      <c r="ON492"/>
      <c r="OO492"/>
      <c r="OP492"/>
      <c r="OQ492"/>
      <c r="OR492"/>
      <c r="OS492"/>
      <c r="OT492"/>
      <c r="OU492"/>
      <c r="OV492"/>
      <c r="OW492"/>
      <c r="OX492"/>
      <c r="OY492"/>
      <c r="OZ492"/>
      <c r="PA492"/>
      <c r="PB492"/>
      <c r="PC492"/>
      <c r="PD492"/>
      <c r="PE492"/>
      <c r="PF492"/>
      <c r="PG492"/>
      <c r="PH492"/>
      <c r="PI492"/>
      <c r="PJ492"/>
      <c r="PK492"/>
      <c r="PL492"/>
      <c r="PM492"/>
      <c r="PN492"/>
      <c r="PO492"/>
      <c r="PP492"/>
      <c r="PQ492"/>
      <c r="PR492"/>
      <c r="PS492"/>
      <c r="PT492"/>
      <c r="PU492"/>
      <c r="PV492"/>
      <c r="PW492"/>
      <c r="PX492"/>
      <c r="PY492"/>
      <c r="PZ492"/>
      <c r="QA492"/>
      <c r="QB492"/>
      <c r="QC492"/>
      <c r="QD492"/>
      <c r="QE492"/>
      <c r="QF492"/>
      <c r="QG492"/>
      <c r="QH492"/>
      <c r="QI492"/>
      <c r="QJ492"/>
      <c r="QK492"/>
      <c r="QL492"/>
      <c r="QM492"/>
      <c r="QN492"/>
      <c r="QO492"/>
      <c r="QP492"/>
      <c r="QQ492"/>
      <c r="QR492"/>
      <c r="QS492"/>
      <c r="QT492"/>
      <c r="QU492"/>
      <c r="QV492"/>
      <c r="QW492"/>
      <c r="QX492"/>
      <c r="QY492"/>
      <c r="QZ492"/>
      <c r="RA492"/>
      <c r="RB492"/>
      <c r="RC492"/>
      <c r="RD492"/>
      <c r="RE492"/>
      <c r="RF492"/>
      <c r="RG492"/>
      <c r="RH492"/>
      <c r="RI492"/>
      <c r="RJ492"/>
      <c r="RK492"/>
      <c r="RL492"/>
      <c r="RM492"/>
      <c r="RN492"/>
      <c r="RO492"/>
      <c r="RP492"/>
      <c r="RQ492"/>
      <c r="RR492"/>
      <c r="RS492"/>
      <c r="RT492"/>
      <c r="RU492"/>
      <c r="RV492"/>
      <c r="RW492"/>
      <c r="RX492"/>
      <c r="RY492"/>
      <c r="RZ492"/>
      <c r="SA492"/>
      <c r="SB492"/>
      <c r="SC492"/>
      <c r="SD492"/>
      <c r="SE492"/>
      <c r="SF492"/>
      <c r="SG492"/>
      <c r="SH492"/>
      <c r="SI492"/>
      <c r="SJ492"/>
      <c r="SK492"/>
      <c r="SL492"/>
      <c r="SM492"/>
      <c r="SN492"/>
      <c r="SO492"/>
      <c r="SP492"/>
      <c r="SQ492"/>
      <c r="SR492"/>
      <c r="SS492"/>
      <c r="ST492"/>
      <c r="SU492"/>
      <c r="SV492"/>
      <c r="SW492"/>
      <c r="SX492"/>
      <c r="SY492"/>
      <c r="SZ492"/>
      <c r="TA492"/>
      <c r="TB492"/>
      <c r="TC492"/>
      <c r="TD492"/>
      <c r="TE492"/>
      <c r="TF492"/>
      <c r="TG492"/>
      <c r="TH492"/>
      <c r="TI492"/>
      <c r="TJ492"/>
      <c r="TK492"/>
      <c r="TL492"/>
      <c r="TM492"/>
      <c r="TN492"/>
      <c r="TO492"/>
      <c r="TP492"/>
      <c r="TQ492"/>
      <c r="TR492"/>
      <c r="TS492"/>
      <c r="TT492"/>
      <c r="TU492"/>
      <c r="TV492"/>
      <c r="TW492"/>
      <c r="TX492"/>
      <c r="TY492"/>
      <c r="TZ492"/>
      <c r="UA492"/>
      <c r="UB492"/>
      <c r="UC492"/>
      <c r="UD492"/>
      <c r="UE492"/>
      <c r="UF492"/>
      <c r="UG492"/>
      <c r="UH492"/>
      <c r="UI492"/>
      <c r="UJ492"/>
      <c r="UK492"/>
      <c r="UL492"/>
      <c r="UM492"/>
      <c r="UN492"/>
      <c r="UO492"/>
      <c r="UP492"/>
      <c r="UQ492"/>
      <c r="UR492"/>
      <c r="US492"/>
      <c r="UT492"/>
      <c r="UU492"/>
      <c r="UV492"/>
      <c r="UW492"/>
      <c r="UX492"/>
      <c r="UY492"/>
      <c r="UZ492"/>
      <c r="VA492"/>
      <c r="VB492"/>
      <c r="VC492"/>
      <c r="VD492"/>
      <c r="VE492"/>
      <c r="VF492"/>
      <c r="VG492"/>
      <c r="VH492"/>
      <c r="VI492"/>
      <c r="VJ492"/>
      <c r="VK492"/>
      <c r="VL492"/>
      <c r="VM492"/>
      <c r="VN492"/>
      <c r="VO492"/>
      <c r="VP492"/>
      <c r="VQ492"/>
      <c r="VR492"/>
      <c r="VS492"/>
      <c r="VT492"/>
      <c r="VU492"/>
      <c r="VV492"/>
      <c r="VW492"/>
      <c r="VX492"/>
      <c r="VY492"/>
      <c r="VZ492"/>
      <c r="WA492"/>
      <c r="WB492"/>
      <c r="WC492"/>
      <c r="WD492"/>
      <c r="WE492"/>
      <c r="WF492"/>
      <c r="WG492"/>
      <c r="WH492"/>
      <c r="WI492"/>
      <c r="WJ492"/>
      <c r="WK492"/>
      <c r="WL492"/>
      <c r="WM492"/>
      <c r="WN492"/>
      <c r="WO492"/>
      <c r="WP492"/>
      <c r="WQ492"/>
      <c r="WR492"/>
      <c r="WS492"/>
      <c r="WT492"/>
      <c r="WU492"/>
      <c r="WV492"/>
      <c r="WW492"/>
      <c r="WX492"/>
      <c r="WY492"/>
      <c r="WZ492"/>
      <c r="XA492"/>
      <c r="XB492"/>
      <c r="XC492"/>
      <c r="XD492"/>
      <c r="XE492"/>
      <c r="XF492"/>
      <c r="XG492"/>
      <c r="XH492"/>
      <c r="XI492"/>
      <c r="XJ492"/>
      <c r="XK492"/>
      <c r="XL492"/>
      <c r="XM492"/>
      <c r="XN492"/>
      <c r="XO492"/>
      <c r="XP492"/>
      <c r="XQ492"/>
      <c r="XR492"/>
      <c r="XS492"/>
      <c r="XT492"/>
      <c r="XU492"/>
      <c r="XV492"/>
      <c r="XW492"/>
      <c r="XX492"/>
      <c r="XY492"/>
      <c r="XZ492"/>
      <c r="YA492"/>
      <c r="YB492"/>
      <c r="YC492"/>
      <c r="YD492"/>
      <c r="YE492"/>
      <c r="YF492"/>
      <c r="YG492"/>
      <c r="YH492"/>
      <c r="YI492"/>
      <c r="YJ492"/>
      <c r="YK492"/>
      <c r="YL492"/>
      <c r="YM492"/>
      <c r="YN492"/>
      <c r="YO492"/>
      <c r="YP492"/>
      <c r="YQ492"/>
      <c r="YR492"/>
      <c r="YS492"/>
      <c r="YT492"/>
      <c r="YU492"/>
      <c r="YV492"/>
      <c r="YW492"/>
      <c r="YX492"/>
      <c r="YY492"/>
      <c r="YZ492"/>
      <c r="ZA492"/>
      <c r="ZB492"/>
      <c r="ZC492"/>
      <c r="ZD492"/>
      <c r="ZE492"/>
      <c r="ZF492"/>
      <c r="ZG492"/>
      <c r="ZH492"/>
      <c r="ZI492"/>
      <c r="ZJ492"/>
      <c r="ZK492"/>
      <c r="ZL492"/>
      <c r="ZM492"/>
      <c r="ZN492"/>
      <c r="ZO492"/>
      <c r="ZP492"/>
      <c r="ZQ492"/>
      <c r="ZR492"/>
      <c r="ZS492"/>
      <c r="ZT492"/>
      <c r="ZU492"/>
      <c r="ZV492"/>
      <c r="ZW492"/>
      <c r="ZX492"/>
      <c r="ZY492"/>
      <c r="ZZ492" s="52"/>
      <c r="AAA492" s="192"/>
      <c r="AAD492" s="90"/>
      <c r="AAE492" s="519">
        <f>IF(S.Notice.Involved="Y",1,0)</f>
        <v>1</v>
      </c>
      <c r="AAF492" s="190" t="s">
        <v>52</v>
      </c>
      <c r="AAG492" s="71"/>
      <c r="AAH492" s="71"/>
      <c r="AAI492" s="72"/>
      <c r="AAJ492" s="72"/>
      <c r="AAK492" s="80" t="str">
        <f>S.Staff.Mgr&amp;":"</f>
        <v>MargaretMGR:</v>
      </c>
      <c r="AAL492" s="90"/>
    </row>
    <row r="493" spans="1:715" s="23" customFormat="1" ht="15" customHeight="1" outlineLevel="1" thickBot="1">
      <c r="A493" s="171"/>
      <c r="B493" s="407" t="str">
        <f>AAK493</f>
        <v>* resubmits Notice Packet to Andy - OPTIONAL</v>
      </c>
      <c r="C493" s="611" t="s">
        <v>17</v>
      </c>
      <c r="D493" s="380"/>
      <c r="E493" s="342">
        <f t="shared" ref="E493" si="419">NETWORKDAYS(G493,H493,S.DDL_DEQClosed)</f>
        <v>45</v>
      </c>
      <c r="F493" s="457">
        <f t="shared" ca="1" si="416"/>
        <v>29</v>
      </c>
      <c r="G493" s="355">
        <f t="shared" si="412"/>
        <v>41549</v>
      </c>
      <c r="H493" s="355">
        <f t="shared" si="413"/>
        <v>41613</v>
      </c>
      <c r="I493" s="244"/>
      <c r="J493" s="194"/>
      <c r="K493" s="49"/>
      <c r="L493" s="49"/>
      <c r="M493" s="49"/>
      <c r="N493" s="49"/>
      <c r="O493" s="49"/>
      <c r="P493" s="49"/>
      <c r="Q493" s="49"/>
      <c r="R493" s="49"/>
      <c r="S493" s="49"/>
      <c r="T493" s="49"/>
      <c r="U493" s="49"/>
      <c r="V493" s="49"/>
      <c r="W493" s="49"/>
      <c r="X493" s="49"/>
      <c r="Y493" s="49"/>
      <c r="Z493" s="49"/>
      <c r="AA493" s="49"/>
      <c r="AB493" s="49"/>
      <c r="AC493" s="49"/>
      <c r="AD493" s="49"/>
      <c r="AE493" s="49"/>
      <c r="AF493" s="49"/>
      <c r="AG493" s="49"/>
      <c r="AH493" s="49"/>
      <c r="AI493" s="49"/>
      <c r="AJ493" s="49"/>
      <c r="AK493" s="49"/>
      <c r="AL493" s="49"/>
      <c r="AM493" s="49"/>
      <c r="AN493" s="49"/>
      <c r="AO493" s="49"/>
      <c r="AP493" s="49"/>
      <c r="AQ493" s="49"/>
      <c r="AR493" s="49"/>
      <c r="AS493" s="49"/>
      <c r="AT493" s="49"/>
      <c r="AU493" s="49"/>
      <c r="AV493" s="49"/>
      <c r="AW493" s="49"/>
      <c r="AX493" s="49"/>
      <c r="AY493" s="49"/>
      <c r="AZ493" s="49"/>
      <c r="BA493" s="49"/>
      <c r="BB493" s="49"/>
      <c r="BC493" s="49"/>
      <c r="BD493" s="49"/>
      <c r="BE493" s="49"/>
      <c r="BF493" s="49"/>
      <c r="BG493" s="49"/>
      <c r="BH493" s="49"/>
      <c r="BI493" s="49"/>
      <c r="BJ493" s="49"/>
      <c r="BK493" s="49"/>
      <c r="BL493" s="49"/>
      <c r="BM493" s="49"/>
      <c r="BN493" s="49"/>
      <c r="BO493" s="49"/>
      <c r="BP493" s="49"/>
      <c r="BQ493" s="49"/>
      <c r="BR493" s="49"/>
      <c r="BS493" s="49"/>
      <c r="BT493" s="49"/>
      <c r="BU493" s="49"/>
      <c r="BV493" s="49"/>
      <c r="BW493" s="49"/>
      <c r="BX493" s="49"/>
      <c r="BY493" s="49"/>
      <c r="BZ493" s="49"/>
      <c r="CA493" s="49"/>
      <c r="CB493" s="49"/>
      <c r="CC493" s="49"/>
      <c r="CD493" s="49"/>
      <c r="CE493" s="49"/>
      <c r="CF493" s="49"/>
      <c r="CG493" s="49"/>
      <c r="CH493" s="49"/>
      <c r="CI493" s="49"/>
      <c r="CJ493" s="49"/>
      <c r="CK493" s="49"/>
      <c r="CL493" s="49"/>
      <c r="CM493" s="49"/>
      <c r="CN493" s="49"/>
      <c r="CO493" s="49"/>
      <c r="CP493" s="49"/>
      <c r="CQ493" s="49"/>
      <c r="CR493" s="49"/>
      <c r="CS493" s="49"/>
      <c r="CT493" s="49"/>
      <c r="CU493" s="49"/>
      <c r="CV493" s="49"/>
      <c r="CW493" s="49"/>
      <c r="CX493" s="49"/>
      <c r="CY493" s="49"/>
      <c r="CZ493" s="49"/>
      <c r="DA493" s="49"/>
      <c r="DB493" s="49"/>
      <c r="DC493" s="49"/>
      <c r="DD493" s="49"/>
      <c r="DE493" s="49"/>
      <c r="DF493" s="49"/>
      <c r="DG493" s="49"/>
      <c r="DH493" s="49"/>
      <c r="DI493" s="49"/>
      <c r="DJ493" s="49"/>
      <c r="DK493" s="49"/>
      <c r="DL493" s="49"/>
      <c r="DM493" s="49"/>
      <c r="DN493" s="49"/>
      <c r="DO493" s="49"/>
      <c r="DP493" s="49"/>
      <c r="DQ493"/>
      <c r="DR493"/>
      <c r="DS493"/>
      <c r="DT493"/>
      <c r="DU493"/>
      <c r="DV493"/>
      <c r="DW493"/>
      <c r="DX493"/>
      <c r="DY493"/>
      <c r="DZ493"/>
      <c r="EA493"/>
      <c r="EB493"/>
      <c r="EC493"/>
      <c r="ED493"/>
      <c r="EE493"/>
      <c r="EF493"/>
      <c r="EG493"/>
      <c r="EH493"/>
      <c r="EI493"/>
      <c r="EJ493"/>
      <c r="EK493"/>
      <c r="EL493"/>
      <c r="EM493"/>
      <c r="EN493"/>
      <c r="EO493"/>
      <c r="EP493"/>
      <c r="EQ493"/>
      <c r="ER493"/>
      <c r="ES493"/>
      <c r="ET493"/>
      <c r="EU493"/>
      <c r="EV493"/>
      <c r="EW493"/>
      <c r="EX493"/>
      <c r="EY493"/>
      <c r="EZ493"/>
      <c r="FA493"/>
      <c r="FB493"/>
      <c r="FC493"/>
      <c r="FD493"/>
      <c r="FE493"/>
      <c r="FF493"/>
      <c r="FG493"/>
      <c r="FH493"/>
      <c r="FI493"/>
      <c r="FJ493"/>
      <c r="FK493"/>
      <c r="FL493"/>
      <c r="FM493"/>
      <c r="FN493"/>
      <c r="FO493"/>
      <c r="FP493"/>
      <c r="FQ493"/>
      <c r="FR493"/>
      <c r="FS493"/>
      <c r="FT493"/>
      <c r="FU493"/>
      <c r="FV493"/>
      <c r="FW493"/>
      <c r="FX493"/>
      <c r="FY493"/>
      <c r="FZ493"/>
      <c r="GA493"/>
      <c r="GB493"/>
      <c r="GC493"/>
      <c r="GD493"/>
      <c r="GE493"/>
      <c r="GF493"/>
      <c r="GG493"/>
      <c r="GH493"/>
      <c r="GI493"/>
      <c r="GJ493"/>
      <c r="GK493"/>
      <c r="GL493"/>
      <c r="GM493"/>
      <c r="GN493"/>
      <c r="GO493"/>
      <c r="GP493"/>
      <c r="GQ493"/>
      <c r="GR493"/>
      <c r="GS493"/>
      <c r="GT493"/>
      <c r="GU493"/>
      <c r="GV493"/>
      <c r="GW493"/>
      <c r="GX493"/>
      <c r="GY493"/>
      <c r="GZ493"/>
      <c r="HA493"/>
      <c r="HB493"/>
      <c r="HC493"/>
      <c r="HD493"/>
      <c r="HE493"/>
      <c r="HF493"/>
      <c r="HG493"/>
      <c r="HH493"/>
      <c r="HI493"/>
      <c r="HJ493"/>
      <c r="HK493"/>
      <c r="HL493"/>
      <c r="HM493"/>
      <c r="HN493"/>
      <c r="HO493"/>
      <c r="HP493"/>
      <c r="HQ493"/>
      <c r="HR493"/>
      <c r="HS493"/>
      <c r="HT493"/>
      <c r="HU493"/>
      <c r="HV493"/>
      <c r="HW493"/>
      <c r="HX493"/>
      <c r="HY493"/>
      <c r="HZ493"/>
      <c r="IA493"/>
      <c r="IB493"/>
      <c r="IC493"/>
      <c r="ID493"/>
      <c r="IE493"/>
      <c r="IF493"/>
      <c r="IG493"/>
      <c r="IH493"/>
      <c r="II493"/>
      <c r="IJ493"/>
      <c r="IK493"/>
      <c r="IL493"/>
      <c r="IM493"/>
      <c r="IN493"/>
      <c r="IO493"/>
      <c r="IP493"/>
      <c r="IQ493"/>
      <c r="IR493"/>
      <c r="IS493"/>
      <c r="IT493"/>
      <c r="IU493"/>
      <c r="IV493"/>
      <c r="IW493"/>
      <c r="IX493"/>
      <c r="IY493"/>
      <c r="IZ493"/>
      <c r="JA493"/>
      <c r="JB493"/>
      <c r="JC493"/>
      <c r="JD493"/>
      <c r="JE493"/>
      <c r="JF493"/>
      <c r="JG493"/>
      <c r="JH493"/>
      <c r="JI493"/>
      <c r="JJ493"/>
      <c r="JK493"/>
      <c r="JL493"/>
      <c r="JM493"/>
      <c r="JN493"/>
      <c r="JO493"/>
      <c r="JP493"/>
      <c r="JQ493"/>
      <c r="JR493"/>
      <c r="JS493"/>
      <c r="JT493"/>
      <c r="JU493"/>
      <c r="JV493"/>
      <c r="JW493"/>
      <c r="JX493"/>
      <c r="JY493"/>
      <c r="JZ493"/>
      <c r="KA493"/>
      <c r="KB493"/>
      <c r="KC493"/>
      <c r="KD493"/>
      <c r="KE493"/>
      <c r="KF493"/>
      <c r="KG493"/>
      <c r="KH493"/>
      <c r="KI493"/>
      <c r="KJ493"/>
      <c r="KK493"/>
      <c r="KL493"/>
      <c r="KM493"/>
      <c r="KN493"/>
      <c r="KO493"/>
      <c r="KP493"/>
      <c r="KQ493"/>
      <c r="KR493"/>
      <c r="KS493"/>
      <c r="KT493"/>
      <c r="KU493"/>
      <c r="KV493"/>
      <c r="KW493"/>
      <c r="KX493"/>
      <c r="KY493"/>
      <c r="KZ493"/>
      <c r="LA493"/>
      <c r="LB493"/>
      <c r="LC493"/>
      <c r="LD493"/>
      <c r="LE493"/>
      <c r="LF493"/>
      <c r="LG493"/>
      <c r="LH493"/>
      <c r="LI493"/>
      <c r="LJ493"/>
      <c r="LK493"/>
      <c r="LL493"/>
      <c r="LM493"/>
      <c r="LN493"/>
      <c r="LO493"/>
      <c r="LP493"/>
      <c r="LQ493"/>
      <c r="LR493"/>
      <c r="LS493"/>
      <c r="LT493"/>
      <c r="LU493"/>
      <c r="LV493"/>
      <c r="LW493"/>
      <c r="LX493"/>
      <c r="LY493"/>
      <c r="LZ493"/>
      <c r="MA493"/>
      <c r="MB493"/>
      <c r="MC493"/>
      <c r="MD493"/>
      <c r="ME493"/>
      <c r="MF493"/>
      <c r="MG493"/>
      <c r="MH493"/>
      <c r="MI493"/>
      <c r="MJ493"/>
      <c r="MK493"/>
      <c r="ML493"/>
      <c r="MM493"/>
      <c r="MN493"/>
      <c r="MO493"/>
      <c r="MP493"/>
      <c r="MQ493"/>
      <c r="MR493"/>
      <c r="MS493"/>
      <c r="MT493"/>
      <c r="MU493"/>
      <c r="MV493"/>
      <c r="MW493"/>
      <c r="MX493"/>
      <c r="MY493"/>
      <c r="MZ493"/>
      <c r="NA493"/>
      <c r="NB493"/>
      <c r="NC493"/>
      <c r="ND493"/>
      <c r="NE493"/>
      <c r="NF493"/>
      <c r="NG493"/>
      <c r="NH493"/>
      <c r="NI493"/>
      <c r="NJ493"/>
      <c r="NK493"/>
      <c r="NL493"/>
      <c r="NM493"/>
      <c r="NN493"/>
      <c r="NO493"/>
      <c r="NP493"/>
      <c r="NQ493"/>
      <c r="NR493"/>
      <c r="NS493"/>
      <c r="NT493"/>
      <c r="NU493"/>
      <c r="NV493"/>
      <c r="NW493"/>
      <c r="NX493"/>
      <c r="NY493"/>
      <c r="NZ493"/>
      <c r="OA493"/>
      <c r="OB493"/>
      <c r="OC493"/>
      <c r="OD493"/>
      <c r="OE493"/>
      <c r="OF493"/>
      <c r="OG493"/>
      <c r="OH493"/>
      <c r="OI493"/>
      <c r="OJ493"/>
      <c r="OK493"/>
      <c r="OL493"/>
      <c r="OM493"/>
      <c r="ON493"/>
      <c r="OO493"/>
      <c r="OP493"/>
      <c r="OQ493"/>
      <c r="OR493"/>
      <c r="OS493"/>
      <c r="OT493"/>
      <c r="OU493"/>
      <c r="OV493"/>
      <c r="OW493"/>
      <c r="OX493"/>
      <c r="OY493"/>
      <c r="OZ493"/>
      <c r="PA493"/>
      <c r="PB493"/>
      <c r="PC493"/>
      <c r="PD493"/>
      <c r="PE493"/>
      <c r="PF493"/>
      <c r="PG493"/>
      <c r="PH493"/>
      <c r="PI493"/>
      <c r="PJ493"/>
      <c r="PK493"/>
      <c r="PL493"/>
      <c r="PM493"/>
      <c r="PN493"/>
      <c r="PO493"/>
      <c r="PP493"/>
      <c r="PQ493"/>
      <c r="PR493"/>
      <c r="PS493"/>
      <c r="PT493"/>
      <c r="PU493"/>
      <c r="PV493"/>
      <c r="PW493"/>
      <c r="PX493"/>
      <c r="PY493"/>
      <c r="PZ493"/>
      <c r="QA493"/>
      <c r="QB493"/>
      <c r="QC493"/>
      <c r="QD493"/>
      <c r="QE493"/>
      <c r="QF493"/>
      <c r="QG493"/>
      <c r="QH493"/>
      <c r="QI493"/>
      <c r="QJ493"/>
      <c r="QK493"/>
      <c r="QL493"/>
      <c r="QM493"/>
      <c r="QN493"/>
      <c r="QO493"/>
      <c r="QP493"/>
      <c r="QQ493"/>
      <c r="QR493"/>
      <c r="QS493"/>
      <c r="QT493"/>
      <c r="QU493"/>
      <c r="QV493"/>
      <c r="QW493"/>
      <c r="QX493"/>
      <c r="QY493"/>
      <c r="QZ493"/>
      <c r="RA493"/>
      <c r="RB493"/>
      <c r="RC493"/>
      <c r="RD493"/>
      <c r="RE493"/>
      <c r="RF493"/>
      <c r="RG493"/>
      <c r="RH493"/>
      <c r="RI493"/>
      <c r="RJ493"/>
      <c r="RK493"/>
      <c r="RL493"/>
      <c r="RM493"/>
      <c r="RN493"/>
      <c r="RO493"/>
      <c r="RP493"/>
      <c r="RQ493"/>
      <c r="RR493"/>
      <c r="RS493"/>
      <c r="RT493"/>
      <c r="RU493"/>
      <c r="RV493"/>
      <c r="RW493"/>
      <c r="RX493"/>
      <c r="RY493"/>
      <c r="RZ493"/>
      <c r="SA493"/>
      <c r="SB493"/>
      <c r="SC493"/>
      <c r="SD493"/>
      <c r="SE493"/>
      <c r="SF493"/>
      <c r="SG493"/>
      <c r="SH493"/>
      <c r="SI493"/>
      <c r="SJ493"/>
      <c r="SK493"/>
      <c r="SL493"/>
      <c r="SM493"/>
      <c r="SN493"/>
      <c r="SO493"/>
      <c r="SP493"/>
      <c r="SQ493"/>
      <c r="SR493"/>
      <c r="SS493"/>
      <c r="ST493"/>
      <c r="SU493"/>
      <c r="SV493"/>
      <c r="SW493"/>
      <c r="SX493"/>
      <c r="SY493"/>
      <c r="SZ493"/>
      <c r="TA493"/>
      <c r="TB493"/>
      <c r="TC493"/>
      <c r="TD493"/>
      <c r="TE493"/>
      <c r="TF493"/>
      <c r="TG493"/>
      <c r="TH493"/>
      <c r="TI493"/>
      <c r="TJ493"/>
      <c r="TK493"/>
      <c r="TL493"/>
      <c r="TM493"/>
      <c r="TN493"/>
      <c r="TO493"/>
      <c r="TP493"/>
      <c r="TQ493"/>
      <c r="TR493"/>
      <c r="TS493"/>
      <c r="TT493"/>
      <c r="TU493"/>
      <c r="TV493"/>
      <c r="TW493"/>
      <c r="TX493"/>
      <c r="TY493"/>
      <c r="TZ493"/>
      <c r="UA493"/>
      <c r="UB493"/>
      <c r="UC493"/>
      <c r="UD493"/>
      <c r="UE493"/>
      <c r="UF493"/>
      <c r="UG493"/>
      <c r="UH493"/>
      <c r="UI493"/>
      <c r="UJ493"/>
      <c r="UK493"/>
      <c r="UL493"/>
      <c r="UM493"/>
      <c r="UN493"/>
      <c r="UO493"/>
      <c r="UP493"/>
      <c r="UQ493"/>
      <c r="UR493"/>
      <c r="US493"/>
      <c r="UT493"/>
      <c r="UU493"/>
      <c r="UV493"/>
      <c r="UW493"/>
      <c r="UX493"/>
      <c r="UY493"/>
      <c r="UZ493"/>
      <c r="VA493"/>
      <c r="VB493"/>
      <c r="VC493"/>
      <c r="VD493"/>
      <c r="VE493"/>
      <c r="VF493"/>
      <c r="VG493"/>
      <c r="VH493"/>
      <c r="VI493"/>
      <c r="VJ493"/>
      <c r="VK493"/>
      <c r="VL493"/>
      <c r="VM493"/>
      <c r="VN493"/>
      <c r="VO493"/>
      <c r="VP493"/>
      <c r="VQ493"/>
      <c r="VR493"/>
      <c r="VS493"/>
      <c r="VT493"/>
      <c r="VU493"/>
      <c r="VV493"/>
      <c r="VW493"/>
      <c r="VX493"/>
      <c r="VY493"/>
      <c r="VZ493"/>
      <c r="WA493"/>
      <c r="WB493"/>
      <c r="WC493"/>
      <c r="WD493"/>
      <c r="WE493"/>
      <c r="WF493"/>
      <c r="WG493"/>
      <c r="WH493"/>
      <c r="WI493"/>
      <c r="WJ493"/>
      <c r="WK493"/>
      <c r="WL493"/>
      <c r="WM493"/>
      <c r="WN493"/>
      <c r="WO493"/>
      <c r="WP493"/>
      <c r="WQ493"/>
      <c r="WR493"/>
      <c r="WS493"/>
      <c r="WT493"/>
      <c r="WU493"/>
      <c r="WV493"/>
      <c r="WW493"/>
      <c r="WX493"/>
      <c r="WY493"/>
      <c r="WZ493"/>
      <c r="XA493"/>
      <c r="XB493"/>
      <c r="XC493"/>
      <c r="XD493"/>
      <c r="XE493"/>
      <c r="XF493"/>
      <c r="XG493"/>
      <c r="XH493"/>
      <c r="XI493"/>
      <c r="XJ493"/>
      <c r="XK493"/>
      <c r="XL493"/>
      <c r="XM493"/>
      <c r="XN493"/>
      <c r="XO493"/>
      <c r="XP493"/>
      <c r="XQ493"/>
      <c r="XR493"/>
      <c r="XS493"/>
      <c r="XT493"/>
      <c r="XU493"/>
      <c r="XV493"/>
      <c r="XW493"/>
      <c r="XX493"/>
      <c r="XY493"/>
      <c r="XZ493"/>
      <c r="YA493"/>
      <c r="YB493"/>
      <c r="YC493"/>
      <c r="YD493"/>
      <c r="YE493"/>
      <c r="YF493"/>
      <c r="YG493"/>
      <c r="YH493"/>
      <c r="YI493"/>
      <c r="YJ493"/>
      <c r="YK493"/>
      <c r="YL493"/>
      <c r="YM493"/>
      <c r="YN493"/>
      <c r="YO493"/>
      <c r="YP493"/>
      <c r="YQ493"/>
      <c r="YR493"/>
      <c r="YS493"/>
      <c r="YT493"/>
      <c r="YU493"/>
      <c r="YV493"/>
      <c r="YW493"/>
      <c r="YX493"/>
      <c r="YY493"/>
      <c r="YZ493"/>
      <c r="ZA493"/>
      <c r="ZB493"/>
      <c r="ZC493"/>
      <c r="ZD493"/>
      <c r="ZE493"/>
      <c r="ZF493"/>
      <c r="ZG493"/>
      <c r="ZH493"/>
      <c r="ZI493"/>
      <c r="ZJ493"/>
      <c r="ZK493"/>
      <c r="ZL493"/>
      <c r="ZM493"/>
      <c r="ZN493"/>
      <c r="ZO493"/>
      <c r="ZP493"/>
      <c r="ZQ493"/>
      <c r="ZR493"/>
      <c r="ZS493"/>
      <c r="ZT493"/>
      <c r="ZU493"/>
      <c r="ZV493"/>
      <c r="ZW493"/>
      <c r="ZX493"/>
      <c r="ZY493"/>
      <c r="ZZ493" s="52"/>
      <c r="AAA493" s="192"/>
      <c r="AAD493" s="90"/>
      <c r="AAE493" s="519">
        <f>IF(AND(C493="Y",S.Notice.Involved="Y"),1,0)</f>
        <v>1</v>
      </c>
      <c r="AAF493" s="90"/>
      <c r="AAG493" s="73">
        <f>IF(AAE493=0,,G489)</f>
        <v>41549</v>
      </c>
      <c r="AAH493" s="73">
        <f>IF(AAE493=0,,WORKDAY(S.Notice.EMAIL.RulePublication,-1,S.DDL_DEQClosed))</f>
        <v>41613</v>
      </c>
      <c r="AAI493" s="72"/>
      <c r="AAJ493" s="72"/>
      <c r="AAK493" s="80" t="str">
        <f>"* resubmits Notice Packet to "&amp;S.Staff.DA&amp;" - OPTIONAL"</f>
        <v>* resubmits Notice Packet to Andy - OPTIONAL</v>
      </c>
      <c r="AAL493" s="90"/>
    </row>
    <row r="494" spans="1:715" s="23" customFormat="1" ht="15" customHeight="1" outlineLevel="1" thickBot="1">
      <c r="A494" s="171"/>
      <c r="B494" s="542" t="str">
        <f>AAK494</f>
        <v>- manages review/approval process with Andy</v>
      </c>
      <c r="C494" s="360" t="s">
        <v>0</v>
      </c>
      <c r="D494"/>
      <c r="E494"/>
      <c r="F494"/>
      <c r="G494"/>
      <c r="H494"/>
      <c r="I494" s="244"/>
      <c r="J494" s="194"/>
      <c r="K494" s="49"/>
      <c r="L494" s="49"/>
      <c r="M494" s="49"/>
      <c r="N494" s="49"/>
      <c r="O494" s="49"/>
      <c r="P494" s="49"/>
      <c r="Q494" s="49"/>
      <c r="R494" s="49"/>
      <c r="S494" s="49"/>
      <c r="T494" s="49"/>
      <c r="U494" s="49"/>
      <c r="V494" s="49"/>
      <c r="W494" s="49"/>
      <c r="X494" s="49"/>
      <c r="Y494" s="49"/>
      <c r="Z494" s="49"/>
      <c r="AA494" s="49"/>
      <c r="AB494" s="49"/>
      <c r="AC494" s="49"/>
      <c r="AD494" s="49"/>
      <c r="AE494" s="49"/>
      <c r="AF494" s="49"/>
      <c r="AG494" s="49"/>
      <c r="AH494" s="49"/>
      <c r="AI494" s="49"/>
      <c r="AJ494" s="49"/>
      <c r="AK494" s="49"/>
      <c r="AL494" s="49"/>
      <c r="AM494" s="49"/>
      <c r="AN494" s="49"/>
      <c r="AO494" s="49"/>
      <c r="AP494" s="49"/>
      <c r="AQ494" s="49"/>
      <c r="AR494" s="49"/>
      <c r="AS494" s="49"/>
      <c r="AT494" s="49"/>
      <c r="AU494" s="49"/>
      <c r="AV494" s="49"/>
      <c r="AW494" s="49"/>
      <c r="AX494" s="49"/>
      <c r="AY494" s="49"/>
      <c r="AZ494" s="49"/>
      <c r="BA494" s="49"/>
      <c r="BB494" s="49"/>
      <c r="BC494" s="49"/>
      <c r="BD494" s="49"/>
      <c r="BE494" s="49"/>
      <c r="BF494" s="49"/>
      <c r="BG494" s="49"/>
      <c r="BH494" s="49"/>
      <c r="BI494" s="49"/>
      <c r="BJ494" s="49"/>
      <c r="BK494" s="49"/>
      <c r="BL494" s="49"/>
      <c r="BM494" s="49"/>
      <c r="BN494" s="49"/>
      <c r="BO494" s="49"/>
      <c r="BP494" s="49"/>
      <c r="BQ494" s="49"/>
      <c r="BR494" s="49"/>
      <c r="BS494" s="49"/>
      <c r="BT494" s="49"/>
      <c r="BU494" s="49"/>
      <c r="BV494" s="49"/>
      <c r="BW494" s="49"/>
      <c r="BX494" s="49"/>
      <c r="BY494" s="49"/>
      <c r="BZ494" s="49"/>
      <c r="CA494" s="49"/>
      <c r="CB494" s="49"/>
      <c r="CC494" s="49"/>
      <c r="CD494" s="49"/>
      <c r="CE494" s="49"/>
      <c r="CF494" s="49"/>
      <c r="CG494" s="49"/>
      <c r="CH494" s="49"/>
      <c r="CI494" s="49"/>
      <c r="CJ494" s="49"/>
      <c r="CK494" s="49"/>
      <c r="CL494" s="49"/>
      <c r="CM494" s="49"/>
      <c r="CN494" s="49"/>
      <c r="CO494" s="49"/>
      <c r="CP494" s="49"/>
      <c r="CQ494" s="49"/>
      <c r="CR494" s="49"/>
      <c r="CS494" s="49"/>
      <c r="CT494" s="49"/>
      <c r="CU494" s="49"/>
      <c r="CV494" s="49"/>
      <c r="CW494" s="49"/>
      <c r="CX494" s="49"/>
      <c r="CY494" s="49"/>
      <c r="CZ494" s="49"/>
      <c r="DA494" s="49"/>
      <c r="DB494" s="49"/>
      <c r="DC494" s="49"/>
      <c r="DD494" s="49"/>
      <c r="DE494" s="49"/>
      <c r="DF494" s="49"/>
      <c r="DG494" s="49"/>
      <c r="DH494" s="49"/>
      <c r="DI494" s="49"/>
      <c r="DJ494" s="49"/>
      <c r="DK494" s="49"/>
      <c r="DL494" s="49"/>
      <c r="DM494" s="49"/>
      <c r="DN494" s="49"/>
      <c r="DO494" s="49"/>
      <c r="DP494" s="49"/>
      <c r="DQ494"/>
      <c r="DR494"/>
      <c r="DS494"/>
      <c r="DT494"/>
      <c r="DU494"/>
      <c r="DV494"/>
      <c r="DW494"/>
      <c r="DX494"/>
      <c r="DY494"/>
      <c r="DZ494"/>
      <c r="EA494"/>
      <c r="EB494"/>
      <c r="EC494"/>
      <c r="ED494"/>
      <c r="EE494"/>
      <c r="EF494"/>
      <c r="EG494"/>
      <c r="EH494"/>
      <c r="EI494"/>
      <c r="EJ494"/>
      <c r="EK494"/>
      <c r="EL494"/>
      <c r="EM494"/>
      <c r="EN494"/>
      <c r="EO494"/>
      <c r="EP494"/>
      <c r="EQ494"/>
      <c r="ER494"/>
      <c r="ES494"/>
      <c r="ET494"/>
      <c r="EU494"/>
      <c r="EV494"/>
      <c r="EW494"/>
      <c r="EX494"/>
      <c r="EY494"/>
      <c r="EZ494"/>
      <c r="FA494"/>
      <c r="FB494"/>
      <c r="FC494"/>
      <c r="FD494"/>
      <c r="FE494"/>
      <c r="FF494"/>
      <c r="FG494"/>
      <c r="FH494"/>
      <c r="FI494"/>
      <c r="FJ494"/>
      <c r="FK494"/>
      <c r="FL494"/>
      <c r="FM494"/>
      <c r="FN494"/>
      <c r="FO494"/>
      <c r="FP494"/>
      <c r="FQ494"/>
      <c r="FR494"/>
      <c r="FS494"/>
      <c r="FT494"/>
      <c r="FU494"/>
      <c r="FV494"/>
      <c r="FW494"/>
      <c r="FX494"/>
      <c r="FY494"/>
      <c r="FZ494"/>
      <c r="GA494"/>
      <c r="GB494"/>
      <c r="GC494"/>
      <c r="GD494"/>
      <c r="GE494"/>
      <c r="GF494"/>
      <c r="GG494"/>
      <c r="GH494"/>
      <c r="GI494"/>
      <c r="GJ494"/>
      <c r="GK494"/>
      <c r="GL494"/>
      <c r="GM494"/>
      <c r="GN494"/>
      <c r="GO494"/>
      <c r="GP494"/>
      <c r="GQ494"/>
      <c r="GR494"/>
      <c r="GS494"/>
      <c r="GT494"/>
      <c r="GU494"/>
      <c r="GV494"/>
      <c r="GW494"/>
      <c r="GX494"/>
      <c r="GY494"/>
      <c r="GZ494"/>
      <c r="HA494"/>
      <c r="HB494"/>
      <c r="HC494"/>
      <c r="HD494"/>
      <c r="HE494"/>
      <c r="HF494"/>
      <c r="HG494"/>
      <c r="HH494"/>
      <c r="HI494"/>
      <c r="HJ494"/>
      <c r="HK494"/>
      <c r="HL494"/>
      <c r="HM494"/>
      <c r="HN494"/>
      <c r="HO494"/>
      <c r="HP494"/>
      <c r="HQ494"/>
      <c r="HR494"/>
      <c r="HS494"/>
      <c r="HT494"/>
      <c r="HU494"/>
      <c r="HV494"/>
      <c r="HW494"/>
      <c r="HX494"/>
      <c r="HY494"/>
      <c r="HZ494"/>
      <c r="IA494"/>
      <c r="IB494"/>
      <c r="IC494"/>
      <c r="ID494"/>
      <c r="IE494"/>
      <c r="IF494"/>
      <c r="IG494"/>
      <c r="IH494"/>
      <c r="II494"/>
      <c r="IJ494"/>
      <c r="IK494"/>
      <c r="IL494"/>
      <c r="IM494"/>
      <c r="IN494"/>
      <c r="IO494"/>
      <c r="IP494"/>
      <c r="IQ494"/>
      <c r="IR494"/>
      <c r="IS494"/>
      <c r="IT494"/>
      <c r="IU494"/>
      <c r="IV494"/>
      <c r="IW494"/>
      <c r="IX494"/>
      <c r="IY494"/>
      <c r="IZ494"/>
      <c r="JA494"/>
      <c r="JB494"/>
      <c r="JC494"/>
      <c r="JD494"/>
      <c r="JE494"/>
      <c r="JF494"/>
      <c r="JG494"/>
      <c r="JH494"/>
      <c r="JI494"/>
      <c r="JJ494"/>
      <c r="JK494"/>
      <c r="JL494"/>
      <c r="JM494"/>
      <c r="JN494"/>
      <c r="JO494"/>
      <c r="JP494"/>
      <c r="JQ494"/>
      <c r="JR494"/>
      <c r="JS494"/>
      <c r="JT494"/>
      <c r="JU494"/>
      <c r="JV494"/>
      <c r="JW494"/>
      <c r="JX494"/>
      <c r="JY494"/>
      <c r="JZ494"/>
      <c r="KA494"/>
      <c r="KB494"/>
      <c r="KC494"/>
      <c r="KD494"/>
      <c r="KE494"/>
      <c r="KF494"/>
      <c r="KG494"/>
      <c r="KH494"/>
      <c r="KI494"/>
      <c r="KJ494"/>
      <c r="KK494"/>
      <c r="KL494"/>
      <c r="KM494"/>
      <c r="KN494"/>
      <c r="KO494"/>
      <c r="KP494"/>
      <c r="KQ494"/>
      <c r="KR494"/>
      <c r="KS494"/>
      <c r="KT494"/>
      <c r="KU494"/>
      <c r="KV494"/>
      <c r="KW494"/>
      <c r="KX494"/>
      <c r="KY494"/>
      <c r="KZ494"/>
      <c r="LA494"/>
      <c r="LB494"/>
      <c r="LC494"/>
      <c r="LD494"/>
      <c r="LE494"/>
      <c r="LF494"/>
      <c r="LG494"/>
      <c r="LH494"/>
      <c r="LI494"/>
      <c r="LJ494"/>
      <c r="LK494"/>
      <c r="LL494"/>
      <c r="LM494"/>
      <c r="LN494"/>
      <c r="LO494"/>
      <c r="LP494"/>
      <c r="LQ494"/>
      <c r="LR494"/>
      <c r="LS494"/>
      <c r="LT494"/>
      <c r="LU494"/>
      <c r="LV494"/>
      <c r="LW494"/>
      <c r="LX494"/>
      <c r="LY494"/>
      <c r="LZ494"/>
      <c r="MA494"/>
      <c r="MB494"/>
      <c r="MC494"/>
      <c r="MD494"/>
      <c r="ME494"/>
      <c r="MF494"/>
      <c r="MG494"/>
      <c r="MH494"/>
      <c r="MI494"/>
      <c r="MJ494"/>
      <c r="MK494"/>
      <c r="ML494"/>
      <c r="MM494"/>
      <c r="MN494"/>
      <c r="MO494"/>
      <c r="MP494"/>
      <c r="MQ494"/>
      <c r="MR494"/>
      <c r="MS494"/>
      <c r="MT494"/>
      <c r="MU494"/>
      <c r="MV494"/>
      <c r="MW494"/>
      <c r="MX494"/>
      <c r="MY494"/>
      <c r="MZ494"/>
      <c r="NA494"/>
      <c r="NB494"/>
      <c r="NC494"/>
      <c r="ND494"/>
      <c r="NE494"/>
      <c r="NF494"/>
      <c r="NG494"/>
      <c r="NH494"/>
      <c r="NI494"/>
      <c r="NJ494"/>
      <c r="NK494"/>
      <c r="NL494"/>
      <c r="NM494"/>
      <c r="NN494"/>
      <c r="NO494"/>
      <c r="NP494"/>
      <c r="NQ494"/>
      <c r="NR494"/>
      <c r="NS494"/>
      <c r="NT494"/>
      <c r="NU494"/>
      <c r="NV494"/>
      <c r="NW494"/>
      <c r="NX494"/>
      <c r="NY494"/>
      <c r="NZ494"/>
      <c r="OA494"/>
      <c r="OB494"/>
      <c r="OC494"/>
      <c r="OD494"/>
      <c r="OE494"/>
      <c r="OF494"/>
      <c r="OG494"/>
      <c r="OH494"/>
      <c r="OI494"/>
      <c r="OJ494"/>
      <c r="OK494"/>
      <c r="OL494"/>
      <c r="OM494"/>
      <c r="ON494"/>
      <c r="OO494"/>
      <c r="OP494"/>
      <c r="OQ494"/>
      <c r="OR494"/>
      <c r="OS494"/>
      <c r="OT494"/>
      <c r="OU494"/>
      <c r="OV494"/>
      <c r="OW494"/>
      <c r="OX494"/>
      <c r="OY494"/>
      <c r="OZ494"/>
      <c r="PA494"/>
      <c r="PB494"/>
      <c r="PC494"/>
      <c r="PD494"/>
      <c r="PE494"/>
      <c r="PF494"/>
      <c r="PG494"/>
      <c r="PH494"/>
      <c r="PI494"/>
      <c r="PJ494"/>
      <c r="PK494"/>
      <c r="PL494"/>
      <c r="PM494"/>
      <c r="PN494"/>
      <c r="PO494"/>
      <c r="PP494"/>
      <c r="PQ494"/>
      <c r="PR494"/>
      <c r="PS494"/>
      <c r="PT494"/>
      <c r="PU494"/>
      <c r="PV494"/>
      <c r="PW494"/>
      <c r="PX494"/>
      <c r="PY494"/>
      <c r="PZ494"/>
      <c r="QA494"/>
      <c r="QB494"/>
      <c r="QC494"/>
      <c r="QD494"/>
      <c r="QE494"/>
      <c r="QF494"/>
      <c r="QG494"/>
      <c r="QH494"/>
      <c r="QI494"/>
      <c r="QJ494"/>
      <c r="QK494"/>
      <c r="QL494"/>
      <c r="QM494"/>
      <c r="QN494"/>
      <c r="QO494"/>
      <c r="QP494"/>
      <c r="QQ494"/>
      <c r="QR494"/>
      <c r="QS494"/>
      <c r="QT494"/>
      <c r="QU494"/>
      <c r="QV494"/>
      <c r="QW494"/>
      <c r="QX494"/>
      <c r="QY494"/>
      <c r="QZ494"/>
      <c r="RA494"/>
      <c r="RB494"/>
      <c r="RC494"/>
      <c r="RD494"/>
      <c r="RE494"/>
      <c r="RF494"/>
      <c r="RG494"/>
      <c r="RH494"/>
      <c r="RI494"/>
      <c r="RJ494"/>
      <c r="RK494"/>
      <c r="RL494"/>
      <c r="RM494"/>
      <c r="RN494"/>
      <c r="RO494"/>
      <c r="RP494"/>
      <c r="RQ494"/>
      <c r="RR494"/>
      <c r="RS494"/>
      <c r="RT494"/>
      <c r="RU494"/>
      <c r="RV494"/>
      <c r="RW494"/>
      <c r="RX494"/>
      <c r="RY494"/>
      <c r="RZ494"/>
      <c r="SA494"/>
      <c r="SB494"/>
      <c r="SC494"/>
      <c r="SD494"/>
      <c r="SE494"/>
      <c r="SF494"/>
      <c r="SG494"/>
      <c r="SH494"/>
      <c r="SI494"/>
      <c r="SJ494"/>
      <c r="SK494"/>
      <c r="SL494"/>
      <c r="SM494"/>
      <c r="SN494"/>
      <c r="SO494"/>
      <c r="SP494"/>
      <c r="SQ494"/>
      <c r="SR494"/>
      <c r="SS494"/>
      <c r="ST494"/>
      <c r="SU494"/>
      <c r="SV494"/>
      <c r="SW494"/>
      <c r="SX494"/>
      <c r="SY494"/>
      <c r="SZ494"/>
      <c r="TA494"/>
      <c r="TB494"/>
      <c r="TC494"/>
      <c r="TD494"/>
      <c r="TE494"/>
      <c r="TF494"/>
      <c r="TG494"/>
      <c r="TH494"/>
      <c r="TI494"/>
      <c r="TJ494"/>
      <c r="TK494"/>
      <c r="TL494"/>
      <c r="TM494"/>
      <c r="TN494"/>
      <c r="TO494"/>
      <c r="TP494"/>
      <c r="TQ494"/>
      <c r="TR494"/>
      <c r="TS494"/>
      <c r="TT494"/>
      <c r="TU494"/>
      <c r="TV494"/>
      <c r="TW494"/>
      <c r="TX494"/>
      <c r="TY494"/>
      <c r="TZ494"/>
      <c r="UA494"/>
      <c r="UB494"/>
      <c r="UC494"/>
      <c r="UD494"/>
      <c r="UE494"/>
      <c r="UF494"/>
      <c r="UG494"/>
      <c r="UH494"/>
      <c r="UI494"/>
      <c r="UJ494"/>
      <c r="UK494"/>
      <c r="UL494"/>
      <c r="UM494"/>
      <c r="UN494"/>
      <c r="UO494"/>
      <c r="UP494"/>
      <c r="UQ494"/>
      <c r="UR494"/>
      <c r="US494"/>
      <c r="UT494"/>
      <c r="UU494"/>
      <c r="UV494"/>
      <c r="UW494"/>
      <c r="UX494"/>
      <c r="UY494"/>
      <c r="UZ494"/>
      <c r="VA494"/>
      <c r="VB494"/>
      <c r="VC494"/>
      <c r="VD494"/>
      <c r="VE494"/>
      <c r="VF494"/>
      <c r="VG494"/>
      <c r="VH494"/>
      <c r="VI494"/>
      <c r="VJ494"/>
      <c r="VK494"/>
      <c r="VL494"/>
      <c r="VM494"/>
      <c r="VN494"/>
      <c r="VO494"/>
      <c r="VP494"/>
      <c r="VQ494"/>
      <c r="VR494"/>
      <c r="VS494"/>
      <c r="VT494"/>
      <c r="VU494"/>
      <c r="VV494"/>
      <c r="VW494"/>
      <c r="VX494"/>
      <c r="VY494"/>
      <c r="VZ494"/>
      <c r="WA494"/>
      <c r="WB494"/>
      <c r="WC494"/>
      <c r="WD494"/>
      <c r="WE494"/>
      <c r="WF494"/>
      <c r="WG494"/>
      <c r="WH494"/>
      <c r="WI494"/>
      <c r="WJ494"/>
      <c r="WK494"/>
      <c r="WL494"/>
      <c r="WM494"/>
      <c r="WN494"/>
      <c r="WO494"/>
      <c r="WP494"/>
      <c r="WQ494"/>
      <c r="WR494"/>
      <c r="WS494"/>
      <c r="WT494"/>
      <c r="WU494"/>
      <c r="WV494"/>
      <c r="WW494"/>
      <c r="WX494"/>
      <c r="WY494"/>
      <c r="WZ494"/>
      <c r="XA494"/>
      <c r="XB494"/>
      <c r="XC494"/>
      <c r="XD494"/>
      <c r="XE494"/>
      <c r="XF494"/>
      <c r="XG494"/>
      <c r="XH494"/>
      <c r="XI494"/>
      <c r="XJ494"/>
      <c r="XK494"/>
      <c r="XL494"/>
      <c r="XM494"/>
      <c r="XN494"/>
      <c r="XO494"/>
      <c r="XP494"/>
      <c r="XQ494"/>
      <c r="XR494"/>
      <c r="XS494"/>
      <c r="XT494"/>
      <c r="XU494"/>
      <c r="XV494"/>
      <c r="XW494"/>
      <c r="XX494"/>
      <c r="XY494"/>
      <c r="XZ494"/>
      <c r="YA494"/>
      <c r="YB494"/>
      <c r="YC494"/>
      <c r="YD494"/>
      <c r="YE494"/>
      <c r="YF494"/>
      <c r="YG494"/>
      <c r="YH494"/>
      <c r="YI494"/>
      <c r="YJ494"/>
      <c r="YK494"/>
      <c r="YL494"/>
      <c r="YM494"/>
      <c r="YN494"/>
      <c r="YO494"/>
      <c r="YP494"/>
      <c r="YQ494"/>
      <c r="YR494"/>
      <c r="YS494"/>
      <c r="YT494"/>
      <c r="YU494"/>
      <c r="YV494"/>
      <c r="YW494"/>
      <c r="YX494"/>
      <c r="YY494"/>
      <c r="YZ494"/>
      <c r="ZA494"/>
      <c r="ZB494"/>
      <c r="ZC494"/>
      <c r="ZD494"/>
      <c r="ZE494"/>
      <c r="ZF494"/>
      <c r="ZG494"/>
      <c r="ZH494"/>
      <c r="ZI494"/>
      <c r="ZJ494"/>
      <c r="ZK494"/>
      <c r="ZL494"/>
      <c r="ZM494"/>
      <c r="ZN494"/>
      <c r="ZO494"/>
      <c r="ZP494"/>
      <c r="ZQ494"/>
      <c r="ZR494"/>
      <c r="ZS494"/>
      <c r="ZT494"/>
      <c r="ZU494"/>
      <c r="ZV494"/>
      <c r="ZW494"/>
      <c r="ZX494"/>
      <c r="ZY494"/>
      <c r="ZZ494" s="52"/>
      <c r="AAA494" s="192"/>
      <c r="AAD494" s="90"/>
      <c r="AAE494" s="519">
        <f>IF(AND(C493="Y",S.Notice.Involved="Y"),1,0)</f>
        <v>1</v>
      </c>
      <c r="AAF494" s="190" t="s">
        <v>52</v>
      </c>
      <c r="AAG494" s="72"/>
      <c r="AAH494" s="72"/>
      <c r="AAI494" s="72"/>
      <c r="AAJ494" s="72"/>
      <c r="AAK494" s="80" t="str">
        <f>"- manages review/approval process with "&amp;S.Staff.DA</f>
        <v>- manages review/approval process with Andy</v>
      </c>
      <c r="AAL494" s="90"/>
    </row>
    <row r="495" spans="1:715" s="23" customFormat="1" ht="15" customHeight="1" outlineLevel="1" thickBot="1">
      <c r="A495" s="171"/>
      <c r="B495" s="396" t="str">
        <f>AAK495</f>
        <v>* emails management's approval to publish Notice Packet to AndreaRW</v>
      </c>
      <c r="C495" s="513" t="s">
        <v>53</v>
      </c>
      <c r="D495" s="380"/>
      <c r="E495" s="845" t="s">
        <v>450</v>
      </c>
      <c r="F495" s="846"/>
      <c r="G495" s="847"/>
      <c r="H495" s="355">
        <f t="shared" si="413"/>
        <v>41613</v>
      </c>
      <c r="I495" s="244"/>
      <c r="J495" s="198"/>
      <c r="K495" s="51"/>
      <c r="L495" s="51"/>
      <c r="M495" s="51"/>
      <c r="N495" s="51"/>
      <c r="O495" s="51"/>
      <c r="P495" s="51"/>
      <c r="Q495" s="51"/>
      <c r="R495" s="51"/>
      <c r="S495" s="51"/>
      <c r="T495" s="51"/>
      <c r="U495" s="51"/>
      <c r="V495" s="51"/>
      <c r="W495" s="51"/>
      <c r="X495" s="51"/>
      <c r="Y495" s="51"/>
      <c r="Z495" s="51"/>
      <c r="AA495" s="51"/>
      <c r="AB495" s="51"/>
      <c r="AC495" s="51"/>
      <c r="AD495" s="51"/>
      <c r="AE495" s="51"/>
      <c r="AF495" s="51"/>
      <c r="AG495" s="51"/>
      <c r="AH495" s="51"/>
      <c r="AI495" s="51"/>
      <c r="AJ495" s="51"/>
      <c r="AK495" s="51"/>
      <c r="AL495" s="51"/>
      <c r="AM495" s="51"/>
      <c r="AN495" s="51"/>
      <c r="AO495" s="51"/>
      <c r="AP495" s="51"/>
      <c r="AQ495" s="51"/>
      <c r="AR495" s="51"/>
      <c r="AS495" s="51"/>
      <c r="AT495" s="51"/>
      <c r="AU495" s="51"/>
      <c r="AV495" s="51"/>
      <c r="AW495" s="51"/>
      <c r="AX495" s="51"/>
      <c r="AY495" s="51"/>
      <c r="AZ495" s="51"/>
      <c r="BA495" s="51"/>
      <c r="BB495" s="51"/>
      <c r="BC495" s="51"/>
      <c r="BD495" s="51"/>
      <c r="BE495" s="51"/>
      <c r="BF495" s="51"/>
      <c r="BG495" s="51"/>
      <c r="BH495" s="51"/>
      <c r="BI495" s="51"/>
      <c r="BJ495" s="51"/>
      <c r="BK495" s="51"/>
      <c r="BL495" s="51"/>
      <c r="BM495" s="51"/>
      <c r="BN495" s="51"/>
      <c r="BO495" s="51"/>
      <c r="BP495" s="51"/>
      <c r="BQ495" s="51"/>
      <c r="BR495" s="51"/>
      <c r="BS495" s="51"/>
      <c r="BT495" s="51"/>
      <c r="BU495" s="51"/>
      <c r="BV495" s="51"/>
      <c r="BW495" s="51"/>
      <c r="BX495" s="51"/>
      <c r="BY495" s="51"/>
      <c r="BZ495" s="51"/>
      <c r="CA495" s="51"/>
      <c r="CB495" s="51"/>
      <c r="CC495" s="51"/>
      <c r="CD495" s="51"/>
      <c r="CE495" s="51"/>
      <c r="CF495" s="51"/>
      <c r="CG495" s="51"/>
      <c r="CH495" s="51"/>
      <c r="CI495" s="51"/>
      <c r="CJ495" s="51"/>
      <c r="CK495" s="51"/>
      <c r="CL495" s="51"/>
      <c r="CM495" s="51"/>
      <c r="CN495" s="51"/>
      <c r="CO495" s="51"/>
      <c r="CP495" s="51"/>
      <c r="CQ495" s="51"/>
      <c r="CR495" s="51"/>
      <c r="CS495" s="51"/>
      <c r="CT495" s="51"/>
      <c r="CU495" s="51"/>
      <c r="CV495" s="51"/>
      <c r="CW495" s="51"/>
      <c r="CX495" s="51"/>
      <c r="CY495" s="51"/>
      <c r="CZ495" s="51"/>
      <c r="DA495" s="51"/>
      <c r="DB495" s="51"/>
      <c r="DC495" s="51"/>
      <c r="DD495" s="51"/>
      <c r="DE495" s="51"/>
      <c r="DF495" s="51"/>
      <c r="DG495" s="51"/>
      <c r="DH495" s="51"/>
      <c r="DI495" s="51"/>
      <c r="DJ495" s="51"/>
      <c r="DK495" s="51"/>
      <c r="DL495" s="51"/>
      <c r="DM495" s="51"/>
      <c r="DN495" s="51"/>
      <c r="DO495" s="51"/>
      <c r="DP495" s="51"/>
      <c r="DQ495"/>
      <c r="DR495"/>
      <c r="DS495"/>
      <c r="DT495"/>
      <c r="DU495"/>
      <c r="DV495"/>
      <c r="DW495"/>
      <c r="DX495"/>
      <c r="DY495"/>
      <c r="DZ495"/>
      <c r="EA495"/>
      <c r="EB495"/>
      <c r="EC495"/>
      <c r="ED495"/>
      <c r="EE495"/>
      <c r="EF495"/>
      <c r="EG495"/>
      <c r="EH495"/>
      <c r="EI495"/>
      <c r="EJ495"/>
      <c r="EK495"/>
      <c r="EL495"/>
      <c r="EM495"/>
      <c r="EN495"/>
      <c r="EO495"/>
      <c r="EP495"/>
      <c r="EQ495"/>
      <c r="ER495"/>
      <c r="ES495"/>
      <c r="ET495"/>
      <c r="EU495"/>
      <c r="EV495"/>
      <c r="EW495"/>
      <c r="EX495"/>
      <c r="EY495"/>
      <c r="EZ495"/>
      <c r="FA495"/>
      <c r="FB495"/>
      <c r="FC495"/>
      <c r="FD495"/>
      <c r="FE495"/>
      <c r="FF495"/>
      <c r="FG495"/>
      <c r="FH495"/>
      <c r="FI495"/>
      <c r="FJ495"/>
      <c r="FK495"/>
      <c r="FL495"/>
      <c r="FM495"/>
      <c r="FN495"/>
      <c r="FO495"/>
      <c r="FP495"/>
      <c r="FQ495"/>
      <c r="FR495"/>
      <c r="FS495"/>
      <c r="FT495"/>
      <c r="FU495"/>
      <c r="FV495"/>
      <c r="FW495"/>
      <c r="FX495"/>
      <c r="FY495"/>
      <c r="FZ495"/>
      <c r="GA495"/>
      <c r="GB495"/>
      <c r="GC495"/>
      <c r="GD495"/>
      <c r="GE495"/>
      <c r="GF495"/>
      <c r="GG495"/>
      <c r="GH495"/>
      <c r="GI495"/>
      <c r="GJ495"/>
      <c r="GK495"/>
      <c r="GL495"/>
      <c r="GM495"/>
      <c r="GN495"/>
      <c r="GO495"/>
      <c r="GP495"/>
      <c r="GQ495"/>
      <c r="GR495"/>
      <c r="GS495"/>
      <c r="GT495"/>
      <c r="GU495"/>
      <c r="GV495"/>
      <c r="GW495"/>
      <c r="GX495"/>
      <c r="GY495"/>
      <c r="GZ495"/>
      <c r="HA495"/>
      <c r="HB495"/>
      <c r="HC495"/>
      <c r="HD495"/>
      <c r="HE495"/>
      <c r="HF495"/>
      <c r="HG495"/>
      <c r="HH495"/>
      <c r="HI495"/>
      <c r="HJ495"/>
      <c r="HK495"/>
      <c r="HL495"/>
      <c r="HM495"/>
      <c r="HN495"/>
      <c r="HO495"/>
      <c r="HP495"/>
      <c r="HQ495"/>
      <c r="HR495"/>
      <c r="HS495"/>
      <c r="HT495"/>
      <c r="HU495"/>
      <c r="HV495"/>
      <c r="HW495"/>
      <c r="HX495"/>
      <c r="HY495"/>
      <c r="HZ495"/>
      <c r="IA495"/>
      <c r="IB495"/>
      <c r="IC495"/>
      <c r="ID495"/>
      <c r="IE495"/>
      <c r="IF495"/>
      <c r="IG495"/>
      <c r="IH495"/>
      <c r="II495"/>
      <c r="IJ495"/>
      <c r="IK495"/>
      <c r="IL495"/>
      <c r="IM495"/>
      <c r="IN495"/>
      <c r="IO495"/>
      <c r="IP495"/>
      <c r="IQ495"/>
      <c r="IR495"/>
      <c r="IS495"/>
      <c r="IT495"/>
      <c r="IU495"/>
      <c r="IV495"/>
      <c r="IW495"/>
      <c r="IX495"/>
      <c r="IY495"/>
      <c r="IZ495"/>
      <c r="JA495"/>
      <c r="JB495"/>
      <c r="JC495"/>
      <c r="JD495"/>
      <c r="JE495"/>
      <c r="JF495"/>
      <c r="JG495"/>
      <c r="JH495"/>
      <c r="JI495"/>
      <c r="JJ495"/>
      <c r="JK495"/>
      <c r="JL495"/>
      <c r="JM495"/>
      <c r="JN495"/>
      <c r="JO495"/>
      <c r="JP495"/>
      <c r="JQ495"/>
      <c r="JR495"/>
      <c r="JS495"/>
      <c r="JT495"/>
      <c r="JU495"/>
      <c r="JV495"/>
      <c r="JW495"/>
      <c r="JX495"/>
      <c r="JY495"/>
      <c r="JZ495"/>
      <c r="KA495"/>
      <c r="KB495"/>
      <c r="KC495"/>
      <c r="KD495"/>
      <c r="KE495"/>
      <c r="KF495"/>
      <c r="KG495"/>
      <c r="KH495"/>
      <c r="KI495"/>
      <c r="KJ495"/>
      <c r="KK495"/>
      <c r="KL495"/>
      <c r="KM495"/>
      <c r="KN495"/>
      <c r="KO495"/>
      <c r="KP495"/>
      <c r="KQ495"/>
      <c r="KR495"/>
      <c r="KS495"/>
      <c r="KT495"/>
      <c r="KU495"/>
      <c r="KV495"/>
      <c r="KW495"/>
      <c r="KX495"/>
      <c r="KY495"/>
      <c r="KZ495"/>
      <c r="LA495"/>
      <c r="LB495"/>
      <c r="LC495"/>
      <c r="LD495"/>
      <c r="LE495"/>
      <c r="LF495"/>
      <c r="LG495"/>
      <c r="LH495"/>
      <c r="LI495"/>
      <c r="LJ495"/>
      <c r="LK495"/>
      <c r="LL495"/>
      <c r="LM495"/>
      <c r="LN495"/>
      <c r="LO495"/>
      <c r="LP495"/>
      <c r="LQ495"/>
      <c r="LR495"/>
      <c r="LS495"/>
      <c r="LT495"/>
      <c r="LU495"/>
      <c r="LV495"/>
      <c r="LW495"/>
      <c r="LX495"/>
      <c r="LY495"/>
      <c r="LZ495"/>
      <c r="MA495"/>
      <c r="MB495"/>
      <c r="MC495"/>
      <c r="MD495"/>
      <c r="ME495"/>
      <c r="MF495"/>
      <c r="MG495"/>
      <c r="MH495"/>
      <c r="MI495"/>
      <c r="MJ495"/>
      <c r="MK495"/>
      <c r="ML495"/>
      <c r="MM495"/>
      <c r="MN495"/>
      <c r="MO495"/>
      <c r="MP495"/>
      <c r="MQ495"/>
      <c r="MR495"/>
      <c r="MS495"/>
      <c r="MT495"/>
      <c r="MU495"/>
      <c r="MV495"/>
      <c r="MW495"/>
      <c r="MX495"/>
      <c r="MY495"/>
      <c r="MZ495"/>
      <c r="NA495"/>
      <c r="NB495"/>
      <c r="NC495"/>
      <c r="ND495"/>
      <c r="NE495"/>
      <c r="NF495"/>
      <c r="NG495"/>
      <c r="NH495"/>
      <c r="NI495"/>
      <c r="NJ495"/>
      <c r="NK495"/>
      <c r="NL495"/>
      <c r="NM495"/>
      <c r="NN495"/>
      <c r="NO495"/>
      <c r="NP495"/>
      <c r="NQ495"/>
      <c r="NR495"/>
      <c r="NS495"/>
      <c r="NT495"/>
      <c r="NU495"/>
      <c r="NV495"/>
      <c r="NW495"/>
      <c r="NX495"/>
      <c r="NY495"/>
      <c r="NZ495"/>
      <c r="OA495"/>
      <c r="OB495"/>
      <c r="OC495"/>
      <c r="OD495"/>
      <c r="OE495"/>
      <c r="OF495"/>
      <c r="OG495"/>
      <c r="OH495"/>
      <c r="OI495"/>
      <c r="OJ495"/>
      <c r="OK495"/>
      <c r="OL495"/>
      <c r="OM495"/>
      <c r="ON495"/>
      <c r="OO495"/>
      <c r="OP495"/>
      <c r="OQ495"/>
      <c r="OR495"/>
      <c r="OS495"/>
      <c r="OT495"/>
      <c r="OU495"/>
      <c r="OV495"/>
      <c r="OW495"/>
      <c r="OX495"/>
      <c r="OY495"/>
      <c r="OZ495"/>
      <c r="PA495"/>
      <c r="PB495"/>
      <c r="PC495"/>
      <c r="PD495"/>
      <c r="PE495"/>
      <c r="PF495"/>
      <c r="PG495"/>
      <c r="PH495"/>
      <c r="PI495"/>
      <c r="PJ495"/>
      <c r="PK495"/>
      <c r="PL495"/>
      <c r="PM495"/>
      <c r="PN495"/>
      <c r="PO495"/>
      <c r="PP495"/>
      <c r="PQ495"/>
      <c r="PR495"/>
      <c r="PS495"/>
      <c r="PT495"/>
      <c r="PU495"/>
      <c r="PV495"/>
      <c r="PW495"/>
      <c r="PX495"/>
      <c r="PY495"/>
      <c r="PZ495"/>
      <c r="QA495"/>
      <c r="QB495"/>
      <c r="QC495"/>
      <c r="QD495"/>
      <c r="QE495"/>
      <c r="QF495"/>
      <c r="QG495"/>
      <c r="QH495"/>
      <c r="QI495"/>
      <c r="QJ495"/>
      <c r="QK495"/>
      <c r="QL495"/>
      <c r="QM495"/>
      <c r="QN495"/>
      <c r="QO495"/>
      <c r="QP495"/>
      <c r="QQ495"/>
      <c r="QR495"/>
      <c r="QS495"/>
      <c r="QT495"/>
      <c r="QU495"/>
      <c r="QV495"/>
      <c r="QW495"/>
      <c r="QX495"/>
      <c r="QY495"/>
      <c r="QZ495"/>
      <c r="RA495"/>
      <c r="RB495"/>
      <c r="RC495"/>
      <c r="RD495"/>
      <c r="RE495"/>
      <c r="RF495"/>
      <c r="RG495"/>
      <c r="RH495"/>
      <c r="RI495"/>
      <c r="RJ495"/>
      <c r="RK495"/>
      <c r="RL495"/>
      <c r="RM495"/>
      <c r="RN495"/>
      <c r="RO495"/>
      <c r="RP495"/>
      <c r="RQ495"/>
      <c r="RR495"/>
      <c r="RS495"/>
      <c r="RT495"/>
      <c r="RU495"/>
      <c r="RV495"/>
      <c r="RW495"/>
      <c r="RX495"/>
      <c r="RY495"/>
      <c r="RZ495"/>
      <c r="SA495"/>
      <c r="SB495"/>
      <c r="SC495"/>
      <c r="SD495"/>
      <c r="SE495"/>
      <c r="SF495"/>
      <c r="SG495"/>
      <c r="SH495"/>
      <c r="SI495"/>
      <c r="SJ495"/>
      <c r="SK495"/>
      <c r="SL495"/>
      <c r="SM495"/>
      <c r="SN495"/>
      <c r="SO495"/>
      <c r="SP495"/>
      <c r="SQ495"/>
      <c r="SR495"/>
      <c r="SS495"/>
      <c r="ST495"/>
      <c r="SU495"/>
      <c r="SV495"/>
      <c r="SW495"/>
      <c r="SX495"/>
      <c r="SY495"/>
      <c r="SZ495"/>
      <c r="TA495"/>
      <c r="TB495"/>
      <c r="TC495"/>
      <c r="TD495"/>
      <c r="TE495"/>
      <c r="TF495"/>
      <c r="TG495"/>
      <c r="TH495"/>
      <c r="TI495"/>
      <c r="TJ495"/>
      <c r="TK495"/>
      <c r="TL495"/>
      <c r="TM495"/>
      <c r="TN495"/>
      <c r="TO495"/>
      <c r="TP495"/>
      <c r="TQ495"/>
      <c r="TR495"/>
      <c r="TS495"/>
      <c r="TT495"/>
      <c r="TU495"/>
      <c r="TV495"/>
      <c r="TW495"/>
      <c r="TX495"/>
      <c r="TY495"/>
      <c r="TZ495"/>
      <c r="UA495"/>
      <c r="UB495"/>
      <c r="UC495"/>
      <c r="UD495"/>
      <c r="UE495"/>
      <c r="UF495"/>
      <c r="UG495"/>
      <c r="UH495"/>
      <c r="UI495"/>
      <c r="UJ495"/>
      <c r="UK495"/>
      <c r="UL495"/>
      <c r="UM495"/>
      <c r="UN495"/>
      <c r="UO495"/>
      <c r="UP495"/>
      <c r="UQ495"/>
      <c r="UR495"/>
      <c r="US495"/>
      <c r="UT495"/>
      <c r="UU495"/>
      <c r="UV495"/>
      <c r="UW495"/>
      <c r="UX495"/>
      <c r="UY495"/>
      <c r="UZ495"/>
      <c r="VA495"/>
      <c r="VB495"/>
      <c r="VC495"/>
      <c r="VD495"/>
      <c r="VE495"/>
      <c r="VF495"/>
      <c r="VG495"/>
      <c r="VH495"/>
      <c r="VI495"/>
      <c r="VJ495"/>
      <c r="VK495"/>
      <c r="VL495"/>
      <c r="VM495"/>
      <c r="VN495"/>
      <c r="VO495"/>
      <c r="VP495"/>
      <c r="VQ495"/>
      <c r="VR495"/>
      <c r="VS495"/>
      <c r="VT495"/>
      <c r="VU495"/>
      <c r="VV495"/>
      <c r="VW495"/>
      <c r="VX495"/>
      <c r="VY495"/>
      <c r="VZ495"/>
      <c r="WA495"/>
      <c r="WB495"/>
      <c r="WC495"/>
      <c r="WD495"/>
      <c r="WE495"/>
      <c r="WF495"/>
      <c r="WG495"/>
      <c r="WH495"/>
      <c r="WI495"/>
      <c r="WJ495"/>
      <c r="WK495"/>
      <c r="WL495"/>
      <c r="WM495"/>
      <c r="WN495"/>
      <c r="WO495"/>
      <c r="WP495"/>
      <c r="WQ495"/>
      <c r="WR495"/>
      <c r="WS495"/>
      <c r="WT495"/>
      <c r="WU495"/>
      <c r="WV495"/>
      <c r="WW495"/>
      <c r="WX495"/>
      <c r="WY495"/>
      <c r="WZ495"/>
      <c r="XA495"/>
      <c r="XB495"/>
      <c r="XC495"/>
      <c r="XD495"/>
      <c r="XE495"/>
      <c r="XF495"/>
      <c r="XG495"/>
      <c r="XH495"/>
      <c r="XI495"/>
      <c r="XJ495"/>
      <c r="XK495"/>
      <c r="XL495"/>
      <c r="XM495"/>
      <c r="XN495"/>
      <c r="XO495"/>
      <c r="XP495"/>
      <c r="XQ495"/>
      <c r="XR495"/>
      <c r="XS495"/>
      <c r="XT495"/>
      <c r="XU495"/>
      <c r="XV495"/>
      <c r="XW495"/>
      <c r="XX495"/>
      <c r="XY495"/>
      <c r="XZ495"/>
      <c r="YA495"/>
      <c r="YB495"/>
      <c r="YC495"/>
      <c r="YD495"/>
      <c r="YE495"/>
      <c r="YF495"/>
      <c r="YG495"/>
      <c r="YH495"/>
      <c r="YI495"/>
      <c r="YJ495"/>
      <c r="YK495"/>
      <c r="YL495"/>
      <c r="YM495"/>
      <c r="YN495"/>
      <c r="YO495"/>
      <c r="YP495"/>
      <c r="YQ495"/>
      <c r="YR495"/>
      <c r="YS495"/>
      <c r="YT495"/>
      <c r="YU495"/>
      <c r="YV495"/>
      <c r="YW495"/>
      <c r="YX495"/>
      <c r="YY495"/>
      <c r="YZ495"/>
      <c r="ZA495"/>
      <c r="ZB495"/>
      <c r="ZC495"/>
      <c r="ZD495"/>
      <c r="ZE495"/>
      <c r="ZF495"/>
      <c r="ZG495"/>
      <c r="ZH495"/>
      <c r="ZI495"/>
      <c r="ZJ495"/>
      <c r="ZK495"/>
      <c r="ZL495"/>
      <c r="ZM495"/>
      <c r="ZN495"/>
      <c r="ZO495"/>
      <c r="ZP495"/>
      <c r="ZQ495"/>
      <c r="ZR495"/>
      <c r="ZS495"/>
      <c r="ZT495"/>
      <c r="ZU495"/>
      <c r="ZV495"/>
      <c r="ZW495"/>
      <c r="ZX495"/>
      <c r="ZY495"/>
      <c r="ZZ495" s="52"/>
      <c r="AAA495" s="192"/>
      <c r="AAD495" s="90"/>
      <c r="AAE495" s="519">
        <f t="shared" ref="AAE495:AAE517" si="420">IF(S.Notice.Involved="Y",1,0)</f>
        <v>1</v>
      </c>
      <c r="AAF495" s="90"/>
      <c r="AAG495" s="72"/>
      <c r="AAH495" s="73">
        <f>IF(AAE495=0,,WORKDAY(S.Notice.EMAIL.RulePublication,-1,S.DDL_DEQClosed))</f>
        <v>41613</v>
      </c>
      <c r="AAI495" s="72"/>
      <c r="AAJ495" s="72"/>
      <c r="AAK495" s="80" t="str">
        <f>"* emails management's approval to publish Notice Packet to "&amp;S.Staff.Lead</f>
        <v>* emails management's approval to publish Notice Packet to AndreaRW</v>
      </c>
      <c r="AAL495" s="90"/>
    </row>
    <row r="496" spans="1:715" s="23" customFormat="1" ht="15" customHeight="1" outlineLevel="1">
      <c r="A496" s="171"/>
      <c r="B496" s="542" t="str">
        <f>AAK496</f>
        <v>- copies AndreaDRC and Maggie</v>
      </c>
      <c r="C496" s="360" t="s">
        <v>0</v>
      </c>
      <c r="D496"/>
      <c r="E496"/>
      <c r="F496"/>
      <c r="G496" s="23" t="s">
        <v>0</v>
      </c>
      <c r="H496"/>
      <c r="I496" s="244"/>
      <c r="J496" s="194"/>
      <c r="K496" s="49"/>
      <c r="L496" s="49"/>
      <c r="M496" s="49"/>
      <c r="N496" s="49"/>
      <c r="O496" s="49"/>
      <c r="P496" s="49"/>
      <c r="Q496" s="49"/>
      <c r="R496" s="49"/>
      <c r="S496" s="49"/>
      <c r="T496" s="49"/>
      <c r="U496" s="49"/>
      <c r="V496" s="49"/>
      <c r="W496" s="49"/>
      <c r="X496" s="49"/>
      <c r="Y496" s="49"/>
      <c r="Z496" s="49"/>
      <c r="AA496" s="49"/>
      <c r="AB496" s="49"/>
      <c r="AC496" s="49"/>
      <c r="AD496" s="49"/>
      <c r="AE496" s="49"/>
      <c r="AF496" s="49"/>
      <c r="AG496" s="49"/>
      <c r="AH496" s="49"/>
      <c r="AI496" s="49"/>
      <c r="AJ496" s="49"/>
      <c r="AK496" s="49"/>
      <c r="AL496" s="49"/>
      <c r="AM496" s="49"/>
      <c r="AN496" s="49"/>
      <c r="AO496" s="49"/>
      <c r="AP496" s="49"/>
      <c r="AQ496" s="49"/>
      <c r="AR496" s="49"/>
      <c r="AS496" s="49"/>
      <c r="AT496" s="49"/>
      <c r="AU496" s="49"/>
      <c r="AV496" s="49"/>
      <c r="AW496" s="49"/>
      <c r="AX496" s="49"/>
      <c r="AY496" s="49"/>
      <c r="AZ496" s="49"/>
      <c r="BA496" s="49"/>
      <c r="BB496" s="49"/>
      <c r="BC496" s="49"/>
      <c r="BD496" s="49"/>
      <c r="BE496" s="49"/>
      <c r="BF496" s="49"/>
      <c r="BG496" s="49"/>
      <c r="BH496" s="49"/>
      <c r="BI496" s="49"/>
      <c r="BJ496" s="49"/>
      <c r="BK496" s="49"/>
      <c r="BL496" s="49"/>
      <c r="BM496" s="49"/>
      <c r="BN496" s="49"/>
      <c r="BO496" s="49"/>
      <c r="BP496" s="49"/>
      <c r="BQ496" s="49"/>
      <c r="BR496" s="49"/>
      <c r="BS496" s="49"/>
      <c r="BT496" s="49"/>
      <c r="BU496" s="49"/>
      <c r="BV496" s="49"/>
      <c r="BW496" s="49"/>
      <c r="BX496" s="49"/>
      <c r="BY496" s="49"/>
      <c r="BZ496" s="49"/>
      <c r="CA496" s="49"/>
      <c r="CB496" s="49"/>
      <c r="CC496" s="49"/>
      <c r="CD496" s="49"/>
      <c r="CE496" s="49"/>
      <c r="CF496" s="49"/>
      <c r="CG496" s="49"/>
      <c r="CH496" s="49"/>
      <c r="CI496" s="49"/>
      <c r="CJ496" s="49"/>
      <c r="CK496" s="49"/>
      <c r="CL496" s="49"/>
      <c r="CM496" s="49"/>
      <c r="CN496" s="49"/>
      <c r="CO496" s="49"/>
      <c r="CP496" s="49"/>
      <c r="CQ496" s="49"/>
      <c r="CR496" s="49"/>
      <c r="CS496" s="49"/>
      <c r="CT496" s="49"/>
      <c r="CU496" s="49"/>
      <c r="CV496" s="49"/>
      <c r="CW496" s="49"/>
      <c r="CX496" s="49"/>
      <c r="CY496" s="49"/>
      <c r="CZ496" s="49"/>
      <c r="DA496" s="49"/>
      <c r="DB496" s="49"/>
      <c r="DC496" s="49"/>
      <c r="DD496" s="49"/>
      <c r="DE496" s="49"/>
      <c r="DF496" s="49"/>
      <c r="DG496" s="49"/>
      <c r="DH496" s="49"/>
      <c r="DI496" s="49"/>
      <c r="DJ496" s="49"/>
      <c r="DK496" s="49"/>
      <c r="DL496" s="49"/>
      <c r="DM496" s="49"/>
      <c r="DN496" s="49"/>
      <c r="DO496" s="49"/>
      <c r="DP496" s="49"/>
      <c r="DQ496"/>
      <c r="DR496"/>
      <c r="DS496"/>
      <c r="DT496"/>
      <c r="DU496"/>
      <c r="DV496"/>
      <c r="DW496"/>
      <c r="DX496"/>
      <c r="DY496"/>
      <c r="DZ496"/>
      <c r="EA496"/>
      <c r="EB496"/>
      <c r="EC496"/>
      <c r="ED496"/>
      <c r="EE496"/>
      <c r="EF496"/>
      <c r="EG496"/>
      <c r="EH496"/>
      <c r="EI496"/>
      <c r="EJ496"/>
      <c r="EK496"/>
      <c r="EL496"/>
      <c r="EM496"/>
      <c r="EN496"/>
      <c r="EO496"/>
      <c r="EP496"/>
      <c r="EQ496"/>
      <c r="ER496"/>
      <c r="ES496"/>
      <c r="ET496"/>
      <c r="EU496"/>
      <c r="EV496"/>
      <c r="EW496"/>
      <c r="EX496"/>
      <c r="EY496"/>
      <c r="EZ496"/>
      <c r="FA496"/>
      <c r="FB496"/>
      <c r="FC496"/>
      <c r="FD496"/>
      <c r="FE496"/>
      <c r="FF496"/>
      <c r="FG496"/>
      <c r="FH496"/>
      <c r="FI496"/>
      <c r="FJ496"/>
      <c r="FK496"/>
      <c r="FL496"/>
      <c r="FM496"/>
      <c r="FN496"/>
      <c r="FO496"/>
      <c r="FP496"/>
      <c r="FQ496"/>
      <c r="FR496"/>
      <c r="FS496"/>
      <c r="FT496"/>
      <c r="FU496"/>
      <c r="FV496"/>
      <c r="FW496"/>
      <c r="FX496"/>
      <c r="FY496"/>
      <c r="FZ496"/>
      <c r="GA496"/>
      <c r="GB496"/>
      <c r="GC496"/>
      <c r="GD496"/>
      <c r="GE496"/>
      <c r="GF496"/>
      <c r="GG496"/>
      <c r="GH496"/>
      <c r="GI496"/>
      <c r="GJ496"/>
      <c r="GK496"/>
      <c r="GL496"/>
      <c r="GM496"/>
      <c r="GN496"/>
      <c r="GO496"/>
      <c r="GP496"/>
      <c r="GQ496"/>
      <c r="GR496"/>
      <c r="GS496"/>
      <c r="GT496"/>
      <c r="GU496"/>
      <c r="GV496"/>
      <c r="GW496"/>
      <c r="GX496"/>
      <c r="GY496"/>
      <c r="GZ496"/>
      <c r="HA496"/>
      <c r="HB496"/>
      <c r="HC496"/>
      <c r="HD496"/>
      <c r="HE496"/>
      <c r="HF496"/>
      <c r="HG496"/>
      <c r="HH496"/>
      <c r="HI496"/>
      <c r="HJ496"/>
      <c r="HK496"/>
      <c r="HL496"/>
      <c r="HM496"/>
      <c r="HN496"/>
      <c r="HO496"/>
      <c r="HP496"/>
      <c r="HQ496"/>
      <c r="HR496"/>
      <c r="HS496"/>
      <c r="HT496"/>
      <c r="HU496"/>
      <c r="HV496"/>
      <c r="HW496"/>
      <c r="HX496"/>
      <c r="HY496"/>
      <c r="HZ496"/>
      <c r="IA496"/>
      <c r="IB496"/>
      <c r="IC496"/>
      <c r="ID496"/>
      <c r="IE496"/>
      <c r="IF496"/>
      <c r="IG496"/>
      <c r="IH496"/>
      <c r="II496"/>
      <c r="IJ496"/>
      <c r="IK496"/>
      <c r="IL496"/>
      <c r="IM496"/>
      <c r="IN496"/>
      <c r="IO496"/>
      <c r="IP496"/>
      <c r="IQ496"/>
      <c r="IR496"/>
      <c r="IS496"/>
      <c r="IT496"/>
      <c r="IU496"/>
      <c r="IV496"/>
      <c r="IW496"/>
      <c r="IX496"/>
      <c r="IY496"/>
      <c r="IZ496"/>
      <c r="JA496"/>
      <c r="JB496"/>
      <c r="JC496"/>
      <c r="JD496"/>
      <c r="JE496"/>
      <c r="JF496"/>
      <c r="JG496"/>
      <c r="JH496"/>
      <c r="JI496"/>
      <c r="JJ496"/>
      <c r="JK496"/>
      <c r="JL496"/>
      <c r="JM496"/>
      <c r="JN496"/>
      <c r="JO496"/>
      <c r="JP496"/>
      <c r="JQ496"/>
      <c r="JR496"/>
      <c r="JS496"/>
      <c r="JT496"/>
      <c r="JU496"/>
      <c r="JV496"/>
      <c r="JW496"/>
      <c r="JX496"/>
      <c r="JY496"/>
      <c r="JZ496"/>
      <c r="KA496"/>
      <c r="KB496"/>
      <c r="KC496"/>
      <c r="KD496"/>
      <c r="KE496"/>
      <c r="KF496"/>
      <c r="KG496"/>
      <c r="KH496"/>
      <c r="KI496"/>
      <c r="KJ496"/>
      <c r="KK496"/>
      <c r="KL496"/>
      <c r="KM496"/>
      <c r="KN496"/>
      <c r="KO496"/>
      <c r="KP496"/>
      <c r="KQ496"/>
      <c r="KR496"/>
      <c r="KS496"/>
      <c r="KT496"/>
      <c r="KU496"/>
      <c r="KV496"/>
      <c r="KW496"/>
      <c r="KX496"/>
      <c r="KY496"/>
      <c r="KZ496"/>
      <c r="LA496"/>
      <c r="LB496"/>
      <c r="LC496"/>
      <c r="LD496"/>
      <c r="LE496"/>
      <c r="LF496"/>
      <c r="LG496"/>
      <c r="LH496"/>
      <c r="LI496"/>
      <c r="LJ496"/>
      <c r="LK496"/>
      <c r="LL496"/>
      <c r="LM496"/>
      <c r="LN496"/>
      <c r="LO496"/>
      <c r="LP496"/>
      <c r="LQ496"/>
      <c r="LR496"/>
      <c r="LS496"/>
      <c r="LT496"/>
      <c r="LU496"/>
      <c r="LV496"/>
      <c r="LW496"/>
      <c r="LX496"/>
      <c r="LY496"/>
      <c r="LZ496"/>
      <c r="MA496"/>
      <c r="MB496"/>
      <c r="MC496"/>
      <c r="MD496"/>
      <c r="ME496"/>
      <c r="MF496"/>
      <c r="MG496"/>
      <c r="MH496"/>
      <c r="MI496"/>
      <c r="MJ496"/>
      <c r="MK496"/>
      <c r="ML496"/>
      <c r="MM496"/>
      <c r="MN496"/>
      <c r="MO496"/>
      <c r="MP496"/>
      <c r="MQ496"/>
      <c r="MR496"/>
      <c r="MS496"/>
      <c r="MT496"/>
      <c r="MU496"/>
      <c r="MV496"/>
      <c r="MW496"/>
      <c r="MX496"/>
      <c r="MY496"/>
      <c r="MZ496"/>
      <c r="NA496"/>
      <c r="NB496"/>
      <c r="NC496"/>
      <c r="ND496"/>
      <c r="NE496"/>
      <c r="NF496"/>
      <c r="NG496"/>
      <c r="NH496"/>
      <c r="NI496"/>
      <c r="NJ496"/>
      <c r="NK496"/>
      <c r="NL496"/>
      <c r="NM496"/>
      <c r="NN496"/>
      <c r="NO496"/>
      <c r="NP496"/>
      <c r="NQ496"/>
      <c r="NR496"/>
      <c r="NS496"/>
      <c r="NT496"/>
      <c r="NU496"/>
      <c r="NV496"/>
      <c r="NW496"/>
      <c r="NX496"/>
      <c r="NY496"/>
      <c r="NZ496"/>
      <c r="OA496"/>
      <c r="OB496"/>
      <c r="OC496"/>
      <c r="OD496"/>
      <c r="OE496"/>
      <c r="OF496"/>
      <c r="OG496"/>
      <c r="OH496"/>
      <c r="OI496"/>
      <c r="OJ496"/>
      <c r="OK496"/>
      <c r="OL496"/>
      <c r="OM496"/>
      <c r="ON496"/>
      <c r="OO496"/>
      <c r="OP496"/>
      <c r="OQ496"/>
      <c r="OR496"/>
      <c r="OS496"/>
      <c r="OT496"/>
      <c r="OU496"/>
      <c r="OV496"/>
      <c r="OW496"/>
      <c r="OX496"/>
      <c r="OY496"/>
      <c r="OZ496"/>
      <c r="PA496"/>
      <c r="PB496"/>
      <c r="PC496"/>
      <c r="PD496"/>
      <c r="PE496"/>
      <c r="PF496"/>
      <c r="PG496"/>
      <c r="PH496"/>
      <c r="PI496"/>
      <c r="PJ496"/>
      <c r="PK496"/>
      <c r="PL496"/>
      <c r="PM496"/>
      <c r="PN496"/>
      <c r="PO496"/>
      <c r="PP496"/>
      <c r="PQ496"/>
      <c r="PR496"/>
      <c r="PS496"/>
      <c r="PT496"/>
      <c r="PU496"/>
      <c r="PV496"/>
      <c r="PW496"/>
      <c r="PX496"/>
      <c r="PY496"/>
      <c r="PZ496"/>
      <c r="QA496"/>
      <c r="QB496"/>
      <c r="QC496"/>
      <c r="QD496"/>
      <c r="QE496"/>
      <c r="QF496"/>
      <c r="QG496"/>
      <c r="QH496"/>
      <c r="QI496"/>
      <c r="QJ496"/>
      <c r="QK496"/>
      <c r="QL496"/>
      <c r="QM496"/>
      <c r="QN496"/>
      <c r="QO496"/>
      <c r="QP496"/>
      <c r="QQ496"/>
      <c r="QR496"/>
      <c r="QS496"/>
      <c r="QT496"/>
      <c r="QU496"/>
      <c r="QV496"/>
      <c r="QW496"/>
      <c r="QX496"/>
      <c r="QY496"/>
      <c r="QZ496"/>
      <c r="RA496"/>
      <c r="RB496"/>
      <c r="RC496"/>
      <c r="RD496"/>
      <c r="RE496"/>
      <c r="RF496"/>
      <c r="RG496"/>
      <c r="RH496"/>
      <c r="RI496"/>
      <c r="RJ496"/>
      <c r="RK496"/>
      <c r="RL496"/>
      <c r="RM496"/>
      <c r="RN496"/>
      <c r="RO496"/>
      <c r="RP496"/>
      <c r="RQ496"/>
      <c r="RR496"/>
      <c r="RS496"/>
      <c r="RT496"/>
      <c r="RU496"/>
      <c r="RV496"/>
      <c r="RW496"/>
      <c r="RX496"/>
      <c r="RY496"/>
      <c r="RZ496"/>
      <c r="SA496"/>
      <c r="SB496"/>
      <c r="SC496"/>
      <c r="SD496"/>
      <c r="SE496"/>
      <c r="SF496"/>
      <c r="SG496"/>
      <c r="SH496"/>
      <c r="SI496"/>
      <c r="SJ496"/>
      <c r="SK496"/>
      <c r="SL496"/>
      <c r="SM496"/>
      <c r="SN496"/>
      <c r="SO496"/>
      <c r="SP496"/>
      <c r="SQ496"/>
      <c r="SR496"/>
      <c r="SS496"/>
      <c r="ST496"/>
      <c r="SU496"/>
      <c r="SV496"/>
      <c r="SW496"/>
      <c r="SX496"/>
      <c r="SY496"/>
      <c r="SZ496"/>
      <c r="TA496"/>
      <c r="TB496"/>
      <c r="TC496"/>
      <c r="TD496"/>
      <c r="TE496"/>
      <c r="TF496"/>
      <c r="TG496"/>
      <c r="TH496"/>
      <c r="TI496"/>
      <c r="TJ496"/>
      <c r="TK496"/>
      <c r="TL496"/>
      <c r="TM496"/>
      <c r="TN496"/>
      <c r="TO496"/>
      <c r="TP496"/>
      <c r="TQ496"/>
      <c r="TR496"/>
      <c r="TS496"/>
      <c r="TT496"/>
      <c r="TU496"/>
      <c r="TV496"/>
      <c r="TW496"/>
      <c r="TX496"/>
      <c r="TY496"/>
      <c r="TZ496"/>
      <c r="UA496"/>
      <c r="UB496"/>
      <c r="UC496"/>
      <c r="UD496"/>
      <c r="UE496"/>
      <c r="UF496"/>
      <c r="UG496"/>
      <c r="UH496"/>
      <c r="UI496"/>
      <c r="UJ496"/>
      <c r="UK496"/>
      <c r="UL496"/>
      <c r="UM496"/>
      <c r="UN496"/>
      <c r="UO496"/>
      <c r="UP496"/>
      <c r="UQ496"/>
      <c r="UR496"/>
      <c r="US496"/>
      <c r="UT496"/>
      <c r="UU496"/>
      <c r="UV496"/>
      <c r="UW496"/>
      <c r="UX496"/>
      <c r="UY496"/>
      <c r="UZ496"/>
      <c r="VA496"/>
      <c r="VB496"/>
      <c r="VC496"/>
      <c r="VD496"/>
      <c r="VE496"/>
      <c r="VF496"/>
      <c r="VG496"/>
      <c r="VH496"/>
      <c r="VI496"/>
      <c r="VJ496"/>
      <c r="VK496"/>
      <c r="VL496"/>
      <c r="VM496"/>
      <c r="VN496"/>
      <c r="VO496"/>
      <c r="VP496"/>
      <c r="VQ496"/>
      <c r="VR496"/>
      <c r="VS496"/>
      <c r="VT496"/>
      <c r="VU496"/>
      <c r="VV496"/>
      <c r="VW496"/>
      <c r="VX496"/>
      <c r="VY496"/>
      <c r="VZ496"/>
      <c r="WA496"/>
      <c r="WB496"/>
      <c r="WC496"/>
      <c r="WD496"/>
      <c r="WE496"/>
      <c r="WF496"/>
      <c r="WG496"/>
      <c r="WH496"/>
      <c r="WI496"/>
      <c r="WJ496"/>
      <c r="WK496"/>
      <c r="WL496"/>
      <c r="WM496"/>
      <c r="WN496"/>
      <c r="WO496"/>
      <c r="WP496"/>
      <c r="WQ496"/>
      <c r="WR496"/>
      <c r="WS496"/>
      <c r="WT496"/>
      <c r="WU496"/>
      <c r="WV496"/>
      <c r="WW496"/>
      <c r="WX496"/>
      <c r="WY496"/>
      <c r="WZ496"/>
      <c r="XA496"/>
      <c r="XB496"/>
      <c r="XC496"/>
      <c r="XD496"/>
      <c r="XE496"/>
      <c r="XF496"/>
      <c r="XG496"/>
      <c r="XH496"/>
      <c r="XI496"/>
      <c r="XJ496"/>
      <c r="XK496"/>
      <c r="XL496"/>
      <c r="XM496"/>
      <c r="XN496"/>
      <c r="XO496"/>
      <c r="XP496"/>
      <c r="XQ496"/>
      <c r="XR496"/>
      <c r="XS496"/>
      <c r="XT496"/>
      <c r="XU496"/>
      <c r="XV496"/>
      <c r="XW496"/>
      <c r="XX496"/>
      <c r="XY496"/>
      <c r="XZ496"/>
      <c r="YA496"/>
      <c r="YB496"/>
      <c r="YC496"/>
      <c r="YD496"/>
      <c r="YE496"/>
      <c r="YF496"/>
      <c r="YG496"/>
      <c r="YH496"/>
      <c r="YI496"/>
      <c r="YJ496"/>
      <c r="YK496"/>
      <c r="YL496"/>
      <c r="YM496"/>
      <c r="YN496"/>
      <c r="YO496"/>
      <c r="YP496"/>
      <c r="YQ496"/>
      <c r="YR496"/>
      <c r="YS496"/>
      <c r="YT496"/>
      <c r="YU496"/>
      <c r="YV496"/>
      <c r="YW496"/>
      <c r="YX496"/>
      <c r="YY496"/>
      <c r="YZ496"/>
      <c r="ZA496"/>
      <c r="ZB496"/>
      <c r="ZC496"/>
      <c r="ZD496"/>
      <c r="ZE496"/>
      <c r="ZF496"/>
      <c r="ZG496"/>
      <c r="ZH496"/>
      <c r="ZI496"/>
      <c r="ZJ496"/>
      <c r="ZK496"/>
      <c r="ZL496"/>
      <c r="ZM496"/>
      <c r="ZN496"/>
      <c r="ZO496"/>
      <c r="ZP496"/>
      <c r="ZQ496"/>
      <c r="ZR496"/>
      <c r="ZS496"/>
      <c r="ZT496"/>
      <c r="ZU496"/>
      <c r="ZV496"/>
      <c r="ZW496"/>
      <c r="ZX496"/>
      <c r="ZY496"/>
      <c r="ZZ496" s="52"/>
      <c r="AAA496" s="192"/>
      <c r="AAD496" s="90"/>
      <c r="AAE496" s="519">
        <f t="shared" si="420"/>
        <v>1</v>
      </c>
      <c r="AAF496" s="190" t="s">
        <v>52</v>
      </c>
      <c r="AAG496" s="72"/>
      <c r="AAH496" s="72"/>
      <c r="AAI496" s="72"/>
      <c r="AAJ496" s="72"/>
      <c r="AAK496" s="80" t="str">
        <f>"- copies "&amp;S.Staff.DivisionRulesCoordinator&amp;" and "&amp;S.Staff.AgencyRulesCoordinator</f>
        <v>- copies AndreaDRC and Maggie</v>
      </c>
      <c r="AAL496" s="90"/>
    </row>
    <row r="497" spans="1:715" s="23" customFormat="1" ht="15" customHeight="1" outlineLevel="1">
      <c r="A497" s="171"/>
      <c r="B497" s="361" t="str">
        <f>AAK497</f>
        <v>AndreaRW:</v>
      </c>
      <c r="C497" s="362"/>
      <c r="D497" s="362"/>
      <c r="E497" s="350"/>
      <c r="F497" s="350"/>
      <c r="G497" s="346"/>
      <c r="H497" s="346"/>
      <c r="I497" s="244"/>
      <c r="J497" s="194"/>
      <c r="K497" s="49"/>
      <c r="L497" s="49"/>
      <c r="M497" s="49"/>
      <c r="N497" s="49"/>
      <c r="O497" s="49"/>
      <c r="P497" s="49"/>
      <c r="Q497" s="49"/>
      <c r="R497" s="49"/>
      <c r="S497" s="49"/>
      <c r="T497" s="49"/>
      <c r="U497" s="49"/>
      <c r="V497" s="49"/>
      <c r="W497" s="49"/>
      <c r="X497" s="49"/>
      <c r="Y497" s="49"/>
      <c r="Z497" s="49"/>
      <c r="AA497" s="49"/>
      <c r="AB497" s="49"/>
      <c r="AC497" s="49"/>
      <c r="AD497" s="49"/>
      <c r="AE497" s="49"/>
      <c r="AF497" s="49"/>
      <c r="AG497" s="49"/>
      <c r="AH497" s="49"/>
      <c r="AI497" s="49"/>
      <c r="AJ497" s="49"/>
      <c r="AK497" s="49"/>
      <c r="AL497" s="49"/>
      <c r="AM497" s="49"/>
      <c r="AN497" s="49"/>
      <c r="AO497" s="49"/>
      <c r="AP497" s="49"/>
      <c r="AQ497" s="49"/>
      <c r="AR497" s="49"/>
      <c r="AS497" s="49"/>
      <c r="AT497" s="49"/>
      <c r="AU497" s="49"/>
      <c r="AV497" s="49"/>
      <c r="AW497" s="49"/>
      <c r="AX497" s="49"/>
      <c r="AY497" s="49"/>
      <c r="AZ497" s="49"/>
      <c r="BA497" s="49"/>
      <c r="BB497" s="49"/>
      <c r="BC497" s="49"/>
      <c r="BD497" s="49"/>
      <c r="BE497" s="49"/>
      <c r="BF497" s="49"/>
      <c r="BG497" s="49"/>
      <c r="BH497" s="49"/>
      <c r="BI497" s="49"/>
      <c r="BJ497" s="49"/>
      <c r="BK497" s="49"/>
      <c r="BL497" s="49"/>
      <c r="BM497" s="49"/>
      <c r="BN497" s="49"/>
      <c r="BO497" s="49"/>
      <c r="BP497" s="49"/>
      <c r="BQ497" s="49"/>
      <c r="BR497" s="49"/>
      <c r="BS497" s="49"/>
      <c r="BT497" s="49"/>
      <c r="BU497" s="49"/>
      <c r="BV497" s="49"/>
      <c r="BW497" s="49"/>
      <c r="BX497" s="49"/>
      <c r="BY497" s="49"/>
      <c r="BZ497" s="49"/>
      <c r="CA497" s="49"/>
      <c r="CB497" s="49"/>
      <c r="CC497" s="49"/>
      <c r="CD497" s="49"/>
      <c r="CE497" s="49"/>
      <c r="CF497" s="49"/>
      <c r="CG497" s="49"/>
      <c r="CH497" s="49"/>
      <c r="CI497" s="49"/>
      <c r="CJ497" s="49"/>
      <c r="CK497" s="49"/>
      <c r="CL497" s="49"/>
      <c r="CM497" s="49"/>
      <c r="CN497" s="49"/>
      <c r="CO497" s="49"/>
      <c r="CP497" s="49"/>
      <c r="CQ497" s="49"/>
      <c r="CR497" s="49"/>
      <c r="CS497" s="49"/>
      <c r="CT497" s="49"/>
      <c r="CU497" s="49"/>
      <c r="CV497" s="49"/>
      <c r="CW497" s="49"/>
      <c r="CX497" s="49"/>
      <c r="CY497" s="49"/>
      <c r="CZ497" s="49"/>
      <c r="DA497" s="49"/>
      <c r="DB497" s="49"/>
      <c r="DC497" s="49"/>
      <c r="DD497" s="49"/>
      <c r="DE497" s="49"/>
      <c r="DF497" s="49"/>
      <c r="DG497" s="49"/>
      <c r="DH497" s="49"/>
      <c r="DI497" s="49"/>
      <c r="DJ497" s="49"/>
      <c r="DK497" s="49"/>
      <c r="DL497" s="49"/>
      <c r="DM497" s="49"/>
      <c r="DN497" s="49"/>
      <c r="DO497" s="49"/>
      <c r="DP497" s="49"/>
      <c r="DQ497"/>
      <c r="DR497"/>
      <c r="DS497"/>
      <c r="DT497"/>
      <c r="DU497"/>
      <c r="DV497"/>
      <c r="DW497"/>
      <c r="DX497"/>
      <c r="DY497"/>
      <c r="DZ497"/>
      <c r="EA497"/>
      <c r="EB497"/>
      <c r="EC497"/>
      <c r="ED497"/>
      <c r="EE497"/>
      <c r="EF497"/>
      <c r="EG497"/>
      <c r="EH497"/>
      <c r="EI497"/>
      <c r="EJ497"/>
      <c r="EK497"/>
      <c r="EL497"/>
      <c r="EM497"/>
      <c r="EN497"/>
      <c r="EO497"/>
      <c r="EP497"/>
      <c r="EQ497"/>
      <c r="ER497"/>
      <c r="ES497"/>
      <c r="ET497"/>
      <c r="EU497"/>
      <c r="EV497"/>
      <c r="EW497"/>
      <c r="EX497"/>
      <c r="EY497"/>
      <c r="EZ497"/>
      <c r="FA497"/>
      <c r="FB497"/>
      <c r="FC497"/>
      <c r="FD497"/>
      <c r="FE497"/>
      <c r="FF497"/>
      <c r="FG497"/>
      <c r="FH497"/>
      <c r="FI497"/>
      <c r="FJ497"/>
      <c r="FK497"/>
      <c r="FL497"/>
      <c r="FM497"/>
      <c r="FN497"/>
      <c r="FO497"/>
      <c r="FP497"/>
      <c r="FQ497"/>
      <c r="FR497"/>
      <c r="FS497"/>
      <c r="FT497"/>
      <c r="FU497"/>
      <c r="FV497"/>
      <c r="FW497"/>
      <c r="FX497"/>
      <c r="FY497"/>
      <c r="FZ497"/>
      <c r="GA497"/>
      <c r="GB497"/>
      <c r="GC497"/>
      <c r="GD497"/>
      <c r="GE497"/>
      <c r="GF497"/>
      <c r="GG497"/>
      <c r="GH497"/>
      <c r="GI497"/>
      <c r="GJ497"/>
      <c r="GK497"/>
      <c r="GL497"/>
      <c r="GM497"/>
      <c r="GN497"/>
      <c r="GO497"/>
      <c r="GP497"/>
      <c r="GQ497"/>
      <c r="GR497"/>
      <c r="GS497"/>
      <c r="GT497"/>
      <c r="GU497"/>
      <c r="GV497"/>
      <c r="GW497"/>
      <c r="GX497"/>
      <c r="GY497"/>
      <c r="GZ497"/>
      <c r="HA497"/>
      <c r="HB497"/>
      <c r="HC497"/>
      <c r="HD497"/>
      <c r="HE497"/>
      <c r="HF497"/>
      <c r="HG497"/>
      <c r="HH497"/>
      <c r="HI497"/>
      <c r="HJ497"/>
      <c r="HK497"/>
      <c r="HL497"/>
      <c r="HM497"/>
      <c r="HN497"/>
      <c r="HO497"/>
      <c r="HP497"/>
      <c r="HQ497"/>
      <c r="HR497"/>
      <c r="HS497"/>
      <c r="HT497"/>
      <c r="HU497"/>
      <c r="HV497"/>
      <c r="HW497"/>
      <c r="HX497"/>
      <c r="HY497"/>
      <c r="HZ497"/>
      <c r="IA497"/>
      <c r="IB497"/>
      <c r="IC497"/>
      <c r="ID497"/>
      <c r="IE497"/>
      <c r="IF497"/>
      <c r="IG497"/>
      <c r="IH497"/>
      <c r="II497"/>
      <c r="IJ497"/>
      <c r="IK497"/>
      <c r="IL497"/>
      <c r="IM497"/>
      <c r="IN497"/>
      <c r="IO497"/>
      <c r="IP497"/>
      <c r="IQ497"/>
      <c r="IR497"/>
      <c r="IS497"/>
      <c r="IT497"/>
      <c r="IU497"/>
      <c r="IV497"/>
      <c r="IW497"/>
      <c r="IX497"/>
      <c r="IY497"/>
      <c r="IZ497"/>
      <c r="JA497"/>
      <c r="JB497"/>
      <c r="JC497"/>
      <c r="JD497"/>
      <c r="JE497"/>
      <c r="JF497"/>
      <c r="JG497"/>
      <c r="JH497"/>
      <c r="JI497"/>
      <c r="JJ497"/>
      <c r="JK497"/>
      <c r="JL497"/>
      <c r="JM497"/>
      <c r="JN497"/>
      <c r="JO497"/>
      <c r="JP497"/>
      <c r="JQ497"/>
      <c r="JR497"/>
      <c r="JS497"/>
      <c r="JT497"/>
      <c r="JU497"/>
      <c r="JV497"/>
      <c r="JW497"/>
      <c r="JX497"/>
      <c r="JY497"/>
      <c r="JZ497"/>
      <c r="KA497"/>
      <c r="KB497"/>
      <c r="KC497"/>
      <c r="KD497"/>
      <c r="KE497"/>
      <c r="KF497"/>
      <c r="KG497"/>
      <c r="KH497"/>
      <c r="KI497"/>
      <c r="KJ497"/>
      <c r="KK497"/>
      <c r="KL497"/>
      <c r="KM497"/>
      <c r="KN497"/>
      <c r="KO497"/>
      <c r="KP497"/>
      <c r="KQ497"/>
      <c r="KR497"/>
      <c r="KS497"/>
      <c r="KT497"/>
      <c r="KU497"/>
      <c r="KV497"/>
      <c r="KW497"/>
      <c r="KX497"/>
      <c r="KY497"/>
      <c r="KZ497"/>
      <c r="LA497"/>
      <c r="LB497"/>
      <c r="LC497"/>
      <c r="LD497"/>
      <c r="LE497"/>
      <c r="LF497"/>
      <c r="LG497"/>
      <c r="LH497"/>
      <c r="LI497"/>
      <c r="LJ497"/>
      <c r="LK497"/>
      <c r="LL497"/>
      <c r="LM497"/>
      <c r="LN497"/>
      <c r="LO497"/>
      <c r="LP497"/>
      <c r="LQ497"/>
      <c r="LR497"/>
      <c r="LS497"/>
      <c r="LT497"/>
      <c r="LU497"/>
      <c r="LV497"/>
      <c r="LW497"/>
      <c r="LX497"/>
      <c r="LY497"/>
      <c r="LZ497"/>
      <c r="MA497"/>
      <c r="MB497"/>
      <c r="MC497"/>
      <c r="MD497"/>
      <c r="ME497"/>
      <c r="MF497"/>
      <c r="MG497"/>
      <c r="MH497"/>
      <c r="MI497"/>
      <c r="MJ497"/>
      <c r="MK497"/>
      <c r="ML497"/>
      <c r="MM497"/>
      <c r="MN497"/>
      <c r="MO497"/>
      <c r="MP497"/>
      <c r="MQ497"/>
      <c r="MR497"/>
      <c r="MS497"/>
      <c r="MT497"/>
      <c r="MU497"/>
      <c r="MV497"/>
      <c r="MW497"/>
      <c r="MX497"/>
      <c r="MY497"/>
      <c r="MZ497"/>
      <c r="NA497"/>
      <c r="NB497"/>
      <c r="NC497"/>
      <c r="ND497"/>
      <c r="NE497"/>
      <c r="NF497"/>
      <c r="NG497"/>
      <c r="NH497"/>
      <c r="NI497"/>
      <c r="NJ497"/>
      <c r="NK497"/>
      <c r="NL497"/>
      <c r="NM497"/>
      <c r="NN497"/>
      <c r="NO497"/>
      <c r="NP497"/>
      <c r="NQ497"/>
      <c r="NR497"/>
      <c r="NS497"/>
      <c r="NT497"/>
      <c r="NU497"/>
      <c r="NV497"/>
      <c r="NW497"/>
      <c r="NX497"/>
      <c r="NY497"/>
      <c r="NZ497"/>
      <c r="OA497"/>
      <c r="OB497"/>
      <c r="OC497"/>
      <c r="OD497"/>
      <c r="OE497"/>
      <c r="OF497"/>
      <c r="OG497"/>
      <c r="OH497"/>
      <c r="OI497"/>
      <c r="OJ497"/>
      <c r="OK497"/>
      <c r="OL497"/>
      <c r="OM497"/>
      <c r="ON497"/>
      <c r="OO497"/>
      <c r="OP497"/>
      <c r="OQ497"/>
      <c r="OR497"/>
      <c r="OS497"/>
      <c r="OT497"/>
      <c r="OU497"/>
      <c r="OV497"/>
      <c r="OW497"/>
      <c r="OX497"/>
      <c r="OY497"/>
      <c r="OZ497"/>
      <c r="PA497"/>
      <c r="PB497"/>
      <c r="PC497"/>
      <c r="PD497"/>
      <c r="PE497"/>
      <c r="PF497"/>
      <c r="PG497"/>
      <c r="PH497"/>
      <c r="PI497"/>
      <c r="PJ497"/>
      <c r="PK497"/>
      <c r="PL497"/>
      <c r="PM497"/>
      <c r="PN497"/>
      <c r="PO497"/>
      <c r="PP497"/>
      <c r="PQ497"/>
      <c r="PR497"/>
      <c r="PS497"/>
      <c r="PT497"/>
      <c r="PU497"/>
      <c r="PV497"/>
      <c r="PW497"/>
      <c r="PX497"/>
      <c r="PY497"/>
      <c r="PZ497"/>
      <c r="QA497"/>
      <c r="QB497"/>
      <c r="QC497"/>
      <c r="QD497"/>
      <c r="QE497"/>
      <c r="QF497"/>
      <c r="QG497"/>
      <c r="QH497"/>
      <c r="QI497"/>
      <c r="QJ497"/>
      <c r="QK497"/>
      <c r="QL497"/>
      <c r="QM497"/>
      <c r="QN497"/>
      <c r="QO497"/>
      <c r="QP497"/>
      <c r="QQ497"/>
      <c r="QR497"/>
      <c r="QS497"/>
      <c r="QT497"/>
      <c r="QU497"/>
      <c r="QV497"/>
      <c r="QW497"/>
      <c r="QX497"/>
      <c r="QY497"/>
      <c r="QZ497"/>
      <c r="RA497"/>
      <c r="RB497"/>
      <c r="RC497"/>
      <c r="RD497"/>
      <c r="RE497"/>
      <c r="RF497"/>
      <c r="RG497"/>
      <c r="RH497"/>
      <c r="RI497"/>
      <c r="RJ497"/>
      <c r="RK497"/>
      <c r="RL497"/>
      <c r="RM497"/>
      <c r="RN497"/>
      <c r="RO497"/>
      <c r="RP497"/>
      <c r="RQ497"/>
      <c r="RR497"/>
      <c r="RS497"/>
      <c r="RT497"/>
      <c r="RU497"/>
      <c r="RV497"/>
      <c r="RW497"/>
      <c r="RX497"/>
      <c r="RY497"/>
      <c r="RZ497"/>
      <c r="SA497"/>
      <c r="SB497"/>
      <c r="SC497"/>
      <c r="SD497"/>
      <c r="SE497"/>
      <c r="SF497"/>
      <c r="SG497"/>
      <c r="SH497"/>
      <c r="SI497"/>
      <c r="SJ497"/>
      <c r="SK497"/>
      <c r="SL497"/>
      <c r="SM497"/>
      <c r="SN497"/>
      <c r="SO497"/>
      <c r="SP497"/>
      <c r="SQ497"/>
      <c r="SR497"/>
      <c r="SS497"/>
      <c r="ST497"/>
      <c r="SU497"/>
      <c r="SV497"/>
      <c r="SW497"/>
      <c r="SX497"/>
      <c r="SY497"/>
      <c r="SZ497"/>
      <c r="TA497"/>
      <c r="TB497"/>
      <c r="TC497"/>
      <c r="TD497"/>
      <c r="TE497"/>
      <c r="TF497"/>
      <c r="TG497"/>
      <c r="TH497"/>
      <c r="TI497"/>
      <c r="TJ497"/>
      <c r="TK497"/>
      <c r="TL497"/>
      <c r="TM497"/>
      <c r="TN497"/>
      <c r="TO497"/>
      <c r="TP497"/>
      <c r="TQ497"/>
      <c r="TR497"/>
      <c r="TS497"/>
      <c r="TT497"/>
      <c r="TU497"/>
      <c r="TV497"/>
      <c r="TW497"/>
      <c r="TX497"/>
      <c r="TY497"/>
      <c r="TZ497"/>
      <c r="UA497"/>
      <c r="UB497"/>
      <c r="UC497"/>
      <c r="UD497"/>
      <c r="UE497"/>
      <c r="UF497"/>
      <c r="UG497"/>
      <c r="UH497"/>
      <c r="UI497"/>
      <c r="UJ497"/>
      <c r="UK497"/>
      <c r="UL497"/>
      <c r="UM497"/>
      <c r="UN497"/>
      <c r="UO497"/>
      <c r="UP497"/>
      <c r="UQ497"/>
      <c r="UR497"/>
      <c r="US497"/>
      <c r="UT497"/>
      <c r="UU497"/>
      <c r="UV497"/>
      <c r="UW497"/>
      <c r="UX497"/>
      <c r="UY497"/>
      <c r="UZ497"/>
      <c r="VA497"/>
      <c r="VB497"/>
      <c r="VC497"/>
      <c r="VD497"/>
      <c r="VE497"/>
      <c r="VF497"/>
      <c r="VG497"/>
      <c r="VH497"/>
      <c r="VI497"/>
      <c r="VJ497"/>
      <c r="VK497"/>
      <c r="VL497"/>
      <c r="VM497"/>
      <c r="VN497"/>
      <c r="VO497"/>
      <c r="VP497"/>
      <c r="VQ497"/>
      <c r="VR497"/>
      <c r="VS497"/>
      <c r="VT497"/>
      <c r="VU497"/>
      <c r="VV497"/>
      <c r="VW497"/>
      <c r="VX497"/>
      <c r="VY497"/>
      <c r="VZ497"/>
      <c r="WA497"/>
      <c r="WB497"/>
      <c r="WC497"/>
      <c r="WD497"/>
      <c r="WE497"/>
      <c r="WF497"/>
      <c r="WG497"/>
      <c r="WH497"/>
      <c r="WI497"/>
      <c r="WJ497"/>
      <c r="WK497"/>
      <c r="WL497"/>
      <c r="WM497"/>
      <c r="WN497"/>
      <c r="WO497"/>
      <c r="WP497"/>
      <c r="WQ497"/>
      <c r="WR497"/>
      <c r="WS497"/>
      <c r="WT497"/>
      <c r="WU497"/>
      <c r="WV497"/>
      <c r="WW497"/>
      <c r="WX497"/>
      <c r="WY497"/>
      <c r="WZ497"/>
      <c r="XA497"/>
      <c r="XB497"/>
      <c r="XC497"/>
      <c r="XD497"/>
      <c r="XE497"/>
      <c r="XF497"/>
      <c r="XG497"/>
      <c r="XH497"/>
      <c r="XI497"/>
      <c r="XJ497"/>
      <c r="XK497"/>
      <c r="XL497"/>
      <c r="XM497"/>
      <c r="XN497"/>
      <c r="XO497"/>
      <c r="XP497"/>
      <c r="XQ497"/>
      <c r="XR497"/>
      <c r="XS497"/>
      <c r="XT497"/>
      <c r="XU497"/>
      <c r="XV497"/>
      <c r="XW497"/>
      <c r="XX497"/>
      <c r="XY497"/>
      <c r="XZ497"/>
      <c r="YA497"/>
      <c r="YB497"/>
      <c r="YC497"/>
      <c r="YD497"/>
      <c r="YE497"/>
      <c r="YF497"/>
      <c r="YG497"/>
      <c r="YH497"/>
      <c r="YI497"/>
      <c r="YJ497"/>
      <c r="YK497"/>
      <c r="YL497"/>
      <c r="YM497"/>
      <c r="YN497"/>
      <c r="YO497"/>
      <c r="YP497"/>
      <c r="YQ497"/>
      <c r="YR497"/>
      <c r="YS497"/>
      <c r="YT497"/>
      <c r="YU497"/>
      <c r="YV497"/>
      <c r="YW497"/>
      <c r="YX497"/>
      <c r="YY497"/>
      <c r="YZ497"/>
      <c r="ZA497"/>
      <c r="ZB497"/>
      <c r="ZC497"/>
      <c r="ZD497"/>
      <c r="ZE497"/>
      <c r="ZF497"/>
      <c r="ZG497"/>
      <c r="ZH497"/>
      <c r="ZI497"/>
      <c r="ZJ497"/>
      <c r="ZK497"/>
      <c r="ZL497"/>
      <c r="ZM497"/>
      <c r="ZN497"/>
      <c r="ZO497"/>
      <c r="ZP497"/>
      <c r="ZQ497"/>
      <c r="ZR497"/>
      <c r="ZS497"/>
      <c r="ZT497"/>
      <c r="ZU497"/>
      <c r="ZV497"/>
      <c r="ZW497"/>
      <c r="ZX497"/>
      <c r="ZY497"/>
      <c r="ZZ497" s="52"/>
      <c r="AAA497" s="192"/>
      <c r="AAD497" s="90"/>
      <c r="AAE497" s="519">
        <f t="shared" si="420"/>
        <v>1</v>
      </c>
      <c r="AAF497" s="190" t="s">
        <v>52</v>
      </c>
      <c r="AAG497" s="71"/>
      <c r="AAH497" s="71"/>
      <c r="AAI497" s="71"/>
      <c r="AAJ497" s="56"/>
      <c r="AAK497" s="254" t="str">
        <f>S.Staff.Lead&amp;":"</f>
        <v>AndreaRW:</v>
      </c>
      <c r="AAL497" s="90"/>
    </row>
    <row r="498" spans="1:715" s="23" customFormat="1" ht="15" customHeight="1" outlineLevel="1">
      <c r="A498" s="171"/>
      <c r="B498" s="407" t="s">
        <v>413</v>
      </c>
      <c r="C498" s="360" t="s">
        <v>0</v>
      </c>
      <c r="D498" s="380"/>
      <c r="E498"/>
      <c r="F498"/>
      <c r="G498"/>
      <c r="H498" s="355">
        <f t="shared" si="413"/>
        <v>41613</v>
      </c>
      <c r="I498" s="244"/>
      <c r="J498" s="194"/>
      <c r="K498" s="49"/>
      <c r="L498" s="49"/>
      <c r="M498" s="49"/>
      <c r="N498" s="49"/>
      <c r="O498" s="49"/>
      <c r="P498" s="49"/>
      <c r="Q498" s="49"/>
      <c r="R498" s="49"/>
      <c r="S498" s="49"/>
      <c r="T498" s="49"/>
      <c r="U498" s="49"/>
      <c r="V498" s="49"/>
      <c r="W498" s="49"/>
      <c r="X498" s="49"/>
      <c r="Y498" s="49"/>
      <c r="Z498" s="49"/>
      <c r="AA498" s="49"/>
      <c r="AB498" s="49"/>
      <c r="AC498" s="49"/>
      <c r="AD498" s="49"/>
      <c r="AE498" s="49"/>
      <c r="AF498" s="49"/>
      <c r="AG498" s="49"/>
      <c r="AH498" s="49"/>
      <c r="AI498" s="49"/>
      <c r="AJ498" s="49"/>
      <c r="AK498" s="49"/>
      <c r="AL498" s="49"/>
      <c r="AM498" s="49"/>
      <c r="AN498" s="49"/>
      <c r="AO498" s="49"/>
      <c r="AP498" s="49"/>
      <c r="AQ498" s="49"/>
      <c r="AR498" s="49"/>
      <c r="AS498" s="49"/>
      <c r="AT498" s="49"/>
      <c r="AU498" s="49"/>
      <c r="AV498" s="49"/>
      <c r="AW498" s="49"/>
      <c r="AX498" s="49"/>
      <c r="AY498" s="49"/>
      <c r="AZ498" s="49"/>
      <c r="BA498" s="49"/>
      <c r="BB498" s="49"/>
      <c r="BC498" s="49"/>
      <c r="BD498" s="49"/>
      <c r="BE498" s="49"/>
      <c r="BF498" s="49"/>
      <c r="BG498" s="49"/>
      <c r="BH498" s="49"/>
      <c r="BI498" s="49"/>
      <c r="BJ498" s="49"/>
      <c r="BK498" s="49"/>
      <c r="BL498" s="49"/>
      <c r="BM498" s="49"/>
      <c r="BN498" s="49"/>
      <c r="BO498" s="49"/>
      <c r="BP498" s="49"/>
      <c r="BQ498" s="49"/>
      <c r="BR498" s="49"/>
      <c r="BS498" s="49"/>
      <c r="BT498" s="49"/>
      <c r="BU498" s="49"/>
      <c r="BV498" s="49"/>
      <c r="BW498" s="49"/>
      <c r="BX498" s="49"/>
      <c r="BY498" s="49"/>
      <c r="BZ498" s="49"/>
      <c r="CA498" s="49"/>
      <c r="CB498" s="49"/>
      <c r="CC498" s="49"/>
      <c r="CD498" s="49"/>
      <c r="CE498" s="49"/>
      <c r="CF498" s="49"/>
      <c r="CG498" s="49"/>
      <c r="CH498" s="49"/>
      <c r="CI498" s="49"/>
      <c r="CJ498" s="49"/>
      <c r="CK498" s="49"/>
      <c r="CL498" s="49"/>
      <c r="CM498" s="49"/>
      <c r="CN498" s="49"/>
      <c r="CO498" s="49"/>
      <c r="CP498" s="49"/>
      <c r="CQ498" s="49"/>
      <c r="CR498" s="49"/>
      <c r="CS498" s="49"/>
      <c r="CT498" s="49"/>
      <c r="CU498" s="49"/>
      <c r="CV498" s="49"/>
      <c r="CW498" s="49"/>
      <c r="CX498" s="49"/>
      <c r="CY498" s="49"/>
      <c r="CZ498" s="49"/>
      <c r="DA498" s="49"/>
      <c r="DB498" s="49"/>
      <c r="DC498" s="49"/>
      <c r="DD498" s="49"/>
      <c r="DE498" s="49"/>
      <c r="DF498" s="49"/>
      <c r="DG498" s="49"/>
      <c r="DH498" s="49"/>
      <c r="DI498" s="49"/>
      <c r="DJ498" s="49"/>
      <c r="DK498" s="49"/>
      <c r="DL498" s="49"/>
      <c r="DM498" s="49"/>
      <c r="DN498" s="49"/>
      <c r="DO498" s="49"/>
      <c r="DP498" s="49"/>
      <c r="DQ498"/>
      <c r="DR498"/>
      <c r="DS498"/>
      <c r="DT498"/>
      <c r="DU498"/>
      <c r="DV498"/>
      <c r="DW498"/>
      <c r="DX498"/>
      <c r="DY498"/>
      <c r="DZ498"/>
      <c r="EA498"/>
      <c r="EB498"/>
      <c r="EC498"/>
      <c r="ED498"/>
      <c r="EE498"/>
      <c r="EF498"/>
      <c r="EG498"/>
      <c r="EH498"/>
      <c r="EI498"/>
      <c r="EJ498"/>
      <c r="EK498"/>
      <c r="EL498"/>
      <c r="EM498"/>
      <c r="EN498"/>
      <c r="EO498"/>
      <c r="EP498"/>
      <c r="EQ498"/>
      <c r="ER498"/>
      <c r="ES498"/>
      <c r="ET498"/>
      <c r="EU498"/>
      <c r="EV498"/>
      <c r="EW498"/>
      <c r="EX498"/>
      <c r="EY498"/>
      <c r="EZ498"/>
      <c r="FA498"/>
      <c r="FB498"/>
      <c r="FC498"/>
      <c r="FD498"/>
      <c r="FE498"/>
      <c r="FF498"/>
      <c r="FG498"/>
      <c r="FH498"/>
      <c r="FI498"/>
      <c r="FJ498"/>
      <c r="FK498"/>
      <c r="FL498"/>
      <c r="FM498"/>
      <c r="FN498"/>
      <c r="FO498"/>
      <c r="FP498"/>
      <c r="FQ498"/>
      <c r="FR498"/>
      <c r="FS498"/>
      <c r="FT498"/>
      <c r="FU498"/>
      <c r="FV498"/>
      <c r="FW498"/>
      <c r="FX498"/>
      <c r="FY498"/>
      <c r="FZ498"/>
      <c r="GA498"/>
      <c r="GB498"/>
      <c r="GC498"/>
      <c r="GD498"/>
      <c r="GE498"/>
      <c r="GF498"/>
      <c r="GG498"/>
      <c r="GH498"/>
      <c r="GI498"/>
      <c r="GJ498"/>
      <c r="GK498"/>
      <c r="GL498"/>
      <c r="GM498"/>
      <c r="GN498"/>
      <c r="GO498"/>
      <c r="GP498"/>
      <c r="GQ498"/>
      <c r="GR498"/>
      <c r="GS498"/>
      <c r="GT498"/>
      <c r="GU498"/>
      <c r="GV498"/>
      <c r="GW498"/>
      <c r="GX498"/>
      <c r="GY498"/>
      <c r="GZ498"/>
      <c r="HA498"/>
      <c r="HB498"/>
      <c r="HC498"/>
      <c r="HD498"/>
      <c r="HE498"/>
      <c r="HF498"/>
      <c r="HG498"/>
      <c r="HH498"/>
      <c r="HI498"/>
      <c r="HJ498"/>
      <c r="HK498"/>
      <c r="HL498"/>
      <c r="HM498"/>
      <c r="HN498"/>
      <c r="HO498"/>
      <c r="HP498"/>
      <c r="HQ498"/>
      <c r="HR498"/>
      <c r="HS498"/>
      <c r="HT498"/>
      <c r="HU498"/>
      <c r="HV498"/>
      <c r="HW498"/>
      <c r="HX498"/>
      <c r="HY498"/>
      <c r="HZ498"/>
      <c r="IA498"/>
      <c r="IB498"/>
      <c r="IC498"/>
      <c r="ID498"/>
      <c r="IE498"/>
      <c r="IF498"/>
      <c r="IG498"/>
      <c r="IH498"/>
      <c r="II498"/>
      <c r="IJ498"/>
      <c r="IK498"/>
      <c r="IL498"/>
      <c r="IM498"/>
      <c r="IN498"/>
      <c r="IO498"/>
      <c r="IP498"/>
      <c r="IQ498"/>
      <c r="IR498"/>
      <c r="IS498"/>
      <c r="IT498"/>
      <c r="IU498"/>
      <c r="IV498"/>
      <c r="IW498"/>
      <c r="IX498"/>
      <c r="IY498"/>
      <c r="IZ498"/>
      <c r="JA498"/>
      <c r="JB498"/>
      <c r="JC498"/>
      <c r="JD498"/>
      <c r="JE498"/>
      <c r="JF498"/>
      <c r="JG498"/>
      <c r="JH498"/>
      <c r="JI498"/>
      <c r="JJ498"/>
      <c r="JK498"/>
      <c r="JL498"/>
      <c r="JM498"/>
      <c r="JN498"/>
      <c r="JO498"/>
      <c r="JP498"/>
      <c r="JQ498"/>
      <c r="JR498"/>
      <c r="JS498"/>
      <c r="JT498"/>
      <c r="JU498"/>
      <c r="JV498"/>
      <c r="JW498"/>
      <c r="JX498"/>
      <c r="JY498"/>
      <c r="JZ498"/>
      <c r="KA498"/>
      <c r="KB498"/>
      <c r="KC498"/>
      <c r="KD498"/>
      <c r="KE498"/>
      <c r="KF498"/>
      <c r="KG498"/>
      <c r="KH498"/>
      <c r="KI498"/>
      <c r="KJ498"/>
      <c r="KK498"/>
      <c r="KL498"/>
      <c r="KM498"/>
      <c r="KN498"/>
      <c r="KO498"/>
      <c r="KP498"/>
      <c r="KQ498"/>
      <c r="KR498"/>
      <c r="KS498"/>
      <c r="KT498"/>
      <c r="KU498"/>
      <c r="KV498"/>
      <c r="KW498"/>
      <c r="KX498"/>
      <c r="KY498"/>
      <c r="KZ498"/>
      <c r="LA498"/>
      <c r="LB498"/>
      <c r="LC498"/>
      <c r="LD498"/>
      <c r="LE498"/>
      <c r="LF498"/>
      <c r="LG498"/>
      <c r="LH498"/>
      <c r="LI498"/>
      <c r="LJ498"/>
      <c r="LK498"/>
      <c r="LL498"/>
      <c r="LM498"/>
      <c r="LN498"/>
      <c r="LO498"/>
      <c r="LP498"/>
      <c r="LQ498"/>
      <c r="LR498"/>
      <c r="LS498"/>
      <c r="LT498"/>
      <c r="LU498"/>
      <c r="LV498"/>
      <c r="LW498"/>
      <c r="LX498"/>
      <c r="LY498"/>
      <c r="LZ498"/>
      <c r="MA498"/>
      <c r="MB498"/>
      <c r="MC498"/>
      <c r="MD498"/>
      <c r="ME498"/>
      <c r="MF498"/>
      <c r="MG498"/>
      <c r="MH498"/>
      <c r="MI498"/>
      <c r="MJ498"/>
      <c r="MK498"/>
      <c r="ML498"/>
      <c r="MM498"/>
      <c r="MN498"/>
      <c r="MO498"/>
      <c r="MP498"/>
      <c r="MQ498"/>
      <c r="MR498"/>
      <c r="MS498"/>
      <c r="MT498"/>
      <c r="MU498"/>
      <c r="MV498"/>
      <c r="MW498"/>
      <c r="MX498"/>
      <c r="MY498"/>
      <c r="MZ498"/>
      <c r="NA498"/>
      <c r="NB498"/>
      <c r="NC498"/>
      <c r="ND498"/>
      <c r="NE498"/>
      <c r="NF498"/>
      <c r="NG498"/>
      <c r="NH498"/>
      <c r="NI498"/>
      <c r="NJ498"/>
      <c r="NK498"/>
      <c r="NL498"/>
      <c r="NM498"/>
      <c r="NN498"/>
      <c r="NO498"/>
      <c r="NP498"/>
      <c r="NQ498"/>
      <c r="NR498"/>
      <c r="NS498"/>
      <c r="NT498"/>
      <c r="NU498"/>
      <c r="NV498"/>
      <c r="NW498"/>
      <c r="NX498"/>
      <c r="NY498"/>
      <c r="NZ498"/>
      <c r="OA498"/>
      <c r="OB498"/>
      <c r="OC498"/>
      <c r="OD498"/>
      <c r="OE498"/>
      <c r="OF498"/>
      <c r="OG498"/>
      <c r="OH498"/>
      <c r="OI498"/>
      <c r="OJ498"/>
      <c r="OK498"/>
      <c r="OL498"/>
      <c r="OM498"/>
      <c r="ON498"/>
      <c r="OO498"/>
      <c r="OP498"/>
      <c r="OQ498"/>
      <c r="OR498"/>
      <c r="OS498"/>
      <c r="OT498"/>
      <c r="OU498"/>
      <c r="OV498"/>
      <c r="OW498"/>
      <c r="OX498"/>
      <c r="OY498"/>
      <c r="OZ498"/>
      <c r="PA498"/>
      <c r="PB498"/>
      <c r="PC498"/>
      <c r="PD498"/>
      <c r="PE498"/>
      <c r="PF498"/>
      <c r="PG498"/>
      <c r="PH498"/>
      <c r="PI498"/>
      <c r="PJ498"/>
      <c r="PK498"/>
      <c r="PL498"/>
      <c r="PM498"/>
      <c r="PN498"/>
      <c r="PO498"/>
      <c r="PP498"/>
      <c r="PQ498"/>
      <c r="PR498"/>
      <c r="PS498"/>
      <c r="PT498"/>
      <c r="PU498"/>
      <c r="PV498"/>
      <c r="PW498"/>
      <c r="PX498"/>
      <c r="PY498"/>
      <c r="PZ498"/>
      <c r="QA498"/>
      <c r="QB498"/>
      <c r="QC498"/>
      <c r="QD498"/>
      <c r="QE498"/>
      <c r="QF498"/>
      <c r="QG498"/>
      <c r="QH498"/>
      <c r="QI498"/>
      <c r="QJ498"/>
      <c r="QK498"/>
      <c r="QL498"/>
      <c r="QM498"/>
      <c r="QN498"/>
      <c r="QO498"/>
      <c r="QP498"/>
      <c r="QQ498"/>
      <c r="QR498"/>
      <c r="QS498"/>
      <c r="QT498"/>
      <c r="QU498"/>
      <c r="QV498"/>
      <c r="QW498"/>
      <c r="QX498"/>
      <c r="QY498"/>
      <c r="QZ498"/>
      <c r="RA498"/>
      <c r="RB498"/>
      <c r="RC498"/>
      <c r="RD498"/>
      <c r="RE498"/>
      <c r="RF498"/>
      <c r="RG498"/>
      <c r="RH498"/>
      <c r="RI498"/>
      <c r="RJ498"/>
      <c r="RK498"/>
      <c r="RL498"/>
      <c r="RM498"/>
      <c r="RN498"/>
      <c r="RO498"/>
      <c r="RP498"/>
      <c r="RQ498"/>
      <c r="RR498"/>
      <c r="RS498"/>
      <c r="RT498"/>
      <c r="RU498"/>
      <c r="RV498"/>
      <c r="RW498"/>
      <c r="RX498"/>
      <c r="RY498"/>
      <c r="RZ498"/>
      <c r="SA498"/>
      <c r="SB498"/>
      <c r="SC498"/>
      <c r="SD498"/>
      <c r="SE498"/>
      <c r="SF498"/>
      <c r="SG498"/>
      <c r="SH498"/>
      <c r="SI498"/>
      <c r="SJ498"/>
      <c r="SK498"/>
      <c r="SL498"/>
      <c r="SM498"/>
      <c r="SN498"/>
      <c r="SO498"/>
      <c r="SP498"/>
      <c r="SQ498"/>
      <c r="SR498"/>
      <c r="SS498"/>
      <c r="ST498"/>
      <c r="SU498"/>
      <c r="SV498"/>
      <c r="SW498"/>
      <c r="SX498"/>
      <c r="SY498"/>
      <c r="SZ498"/>
      <c r="TA498"/>
      <c r="TB498"/>
      <c r="TC498"/>
      <c r="TD498"/>
      <c r="TE498"/>
      <c r="TF498"/>
      <c r="TG498"/>
      <c r="TH498"/>
      <c r="TI498"/>
      <c r="TJ498"/>
      <c r="TK498"/>
      <c r="TL498"/>
      <c r="TM498"/>
      <c r="TN498"/>
      <c r="TO498"/>
      <c r="TP498"/>
      <c r="TQ498"/>
      <c r="TR498"/>
      <c r="TS498"/>
      <c r="TT498"/>
      <c r="TU498"/>
      <c r="TV498"/>
      <c r="TW498"/>
      <c r="TX498"/>
      <c r="TY498"/>
      <c r="TZ498"/>
      <c r="UA498"/>
      <c r="UB498"/>
      <c r="UC498"/>
      <c r="UD498"/>
      <c r="UE498"/>
      <c r="UF498"/>
      <c r="UG498"/>
      <c r="UH498"/>
      <c r="UI498"/>
      <c r="UJ498"/>
      <c r="UK498"/>
      <c r="UL498"/>
      <c r="UM498"/>
      <c r="UN498"/>
      <c r="UO498"/>
      <c r="UP498"/>
      <c r="UQ498"/>
      <c r="UR498"/>
      <c r="US498"/>
      <c r="UT498"/>
      <c r="UU498"/>
      <c r="UV498"/>
      <c r="UW498"/>
      <c r="UX498"/>
      <c r="UY498"/>
      <c r="UZ498"/>
      <c r="VA498"/>
      <c r="VB498"/>
      <c r="VC498"/>
      <c r="VD498"/>
      <c r="VE498"/>
      <c r="VF498"/>
      <c r="VG498"/>
      <c r="VH498"/>
      <c r="VI498"/>
      <c r="VJ498"/>
      <c r="VK498"/>
      <c r="VL498"/>
      <c r="VM498"/>
      <c r="VN498"/>
      <c r="VO498"/>
      <c r="VP498"/>
      <c r="VQ498"/>
      <c r="VR498"/>
      <c r="VS498"/>
      <c r="VT498"/>
      <c r="VU498"/>
      <c r="VV498"/>
      <c r="VW498"/>
      <c r="VX498"/>
      <c r="VY498"/>
      <c r="VZ498"/>
      <c r="WA498"/>
      <c r="WB498"/>
      <c r="WC498"/>
      <c r="WD498"/>
      <c r="WE498"/>
      <c r="WF498"/>
      <c r="WG498"/>
      <c r="WH498"/>
      <c r="WI498"/>
      <c r="WJ498"/>
      <c r="WK498"/>
      <c r="WL498"/>
      <c r="WM498"/>
      <c r="WN498"/>
      <c r="WO498"/>
      <c r="WP498"/>
      <c r="WQ498"/>
      <c r="WR498"/>
      <c r="WS498"/>
      <c r="WT498"/>
      <c r="WU498"/>
      <c r="WV498"/>
      <c r="WW498"/>
      <c r="WX498"/>
      <c r="WY498"/>
      <c r="WZ498"/>
      <c r="XA498"/>
      <c r="XB498"/>
      <c r="XC498"/>
      <c r="XD498"/>
      <c r="XE498"/>
      <c r="XF498"/>
      <c r="XG498"/>
      <c r="XH498"/>
      <c r="XI498"/>
      <c r="XJ498"/>
      <c r="XK498"/>
      <c r="XL498"/>
      <c r="XM498"/>
      <c r="XN498"/>
      <c r="XO498"/>
      <c r="XP498"/>
      <c r="XQ498"/>
      <c r="XR498"/>
      <c r="XS498"/>
      <c r="XT498"/>
      <c r="XU498"/>
      <c r="XV498"/>
      <c r="XW498"/>
      <c r="XX498"/>
      <c r="XY498"/>
      <c r="XZ498"/>
      <c r="YA498"/>
      <c r="YB498"/>
      <c r="YC498"/>
      <c r="YD498"/>
      <c r="YE498"/>
      <c r="YF498"/>
      <c r="YG498"/>
      <c r="YH498"/>
      <c r="YI498"/>
      <c r="YJ498"/>
      <c r="YK498"/>
      <c r="YL498"/>
      <c r="YM498"/>
      <c r="YN498"/>
      <c r="YO498"/>
      <c r="YP498"/>
      <c r="YQ498"/>
      <c r="YR498"/>
      <c r="YS498"/>
      <c r="YT498"/>
      <c r="YU498"/>
      <c r="YV498"/>
      <c r="YW498"/>
      <c r="YX498"/>
      <c r="YY498"/>
      <c r="YZ498"/>
      <c r="ZA498"/>
      <c r="ZB498"/>
      <c r="ZC498"/>
      <c r="ZD498"/>
      <c r="ZE498"/>
      <c r="ZF498"/>
      <c r="ZG498"/>
      <c r="ZH498"/>
      <c r="ZI498"/>
      <c r="ZJ498"/>
      <c r="ZK498"/>
      <c r="ZL498"/>
      <c r="ZM498"/>
      <c r="ZN498"/>
      <c r="ZO498"/>
      <c r="ZP498"/>
      <c r="ZQ498"/>
      <c r="ZR498"/>
      <c r="ZS498"/>
      <c r="ZT498"/>
      <c r="ZU498"/>
      <c r="ZV498"/>
      <c r="ZW498"/>
      <c r="ZX498"/>
      <c r="ZY498"/>
      <c r="ZZ498" s="52"/>
      <c r="AAA498" s="192" t="s">
        <v>0</v>
      </c>
      <c r="AAD498" s="90"/>
      <c r="AAE498" s="519">
        <f t="shared" si="420"/>
        <v>1</v>
      </c>
      <c r="AAF498" s="90"/>
      <c r="AAG498" s="60" t="s">
        <v>0</v>
      </c>
      <c r="AAH498" s="73">
        <f>IF(AAE498=0,,WORKDAY(S.Notice.EMAIL.RulePublication,-1,S.DDL_DEQClosed))</f>
        <v>41613</v>
      </c>
      <c r="AAI498" s="72"/>
      <c r="AAJ498" s="72"/>
      <c r="AAK498" s="87" t="s">
        <v>0</v>
      </c>
      <c r="AAL498" s="90"/>
    </row>
    <row r="499" spans="1:715" ht="15" customHeight="1" outlineLevel="1">
      <c r="A499" s="171"/>
      <c r="B499" s="643" t="s">
        <v>107</v>
      </c>
      <c r="C499" s="362"/>
      <c r="D499" s="390"/>
      <c r="E499" s="350"/>
      <c r="F499" s="350"/>
      <c r="G499" s="391"/>
      <c r="H499" s="392"/>
      <c r="I499" s="244"/>
      <c r="J499" s="194"/>
      <c r="K499" s="49"/>
      <c r="L499" s="49"/>
      <c r="M499" s="49"/>
      <c r="N499" s="49"/>
      <c r="O499" s="49"/>
      <c r="P499" s="49"/>
      <c r="Q499" s="49"/>
      <c r="R499" s="49"/>
      <c r="S499" s="49"/>
      <c r="T499" s="49"/>
      <c r="U499" s="49"/>
      <c r="V499" s="49"/>
      <c r="W499" s="49"/>
      <c r="X499" s="49"/>
      <c r="Y499" s="49"/>
      <c r="Z499" s="49"/>
      <c r="AA499" s="49"/>
      <c r="AB499" s="49"/>
      <c r="AC499" s="49"/>
      <c r="AD499" s="49"/>
      <c r="AE499" s="49"/>
      <c r="AF499" s="49"/>
      <c r="AG499" s="49"/>
      <c r="AH499" s="49"/>
      <c r="AI499" s="49"/>
      <c r="AJ499" s="49"/>
      <c r="AK499" s="49"/>
      <c r="AL499" s="49"/>
      <c r="AM499" s="49"/>
      <c r="AN499" s="49"/>
      <c r="AO499" s="49"/>
      <c r="AP499" s="49"/>
      <c r="AQ499" s="49"/>
      <c r="AR499" s="49"/>
      <c r="AS499" s="49"/>
      <c r="AT499" s="49"/>
      <c r="AU499" s="49"/>
      <c r="AV499" s="49"/>
      <c r="AW499" s="49"/>
      <c r="AX499" s="49"/>
      <c r="AY499" s="49"/>
      <c r="AZ499" s="49"/>
      <c r="BA499" s="49"/>
      <c r="BB499" s="49"/>
      <c r="BC499" s="49"/>
      <c r="BD499" s="49"/>
      <c r="BE499" s="49"/>
      <c r="BF499" s="49"/>
      <c r="BG499" s="49"/>
      <c r="BH499" s="49"/>
      <c r="BI499" s="49"/>
      <c r="BJ499" s="49"/>
      <c r="BK499" s="49"/>
      <c r="BL499" s="49"/>
      <c r="BM499" s="49"/>
      <c r="BN499" s="49"/>
      <c r="BO499" s="49"/>
      <c r="BP499" s="49"/>
      <c r="BQ499" s="49"/>
      <c r="BR499" s="49"/>
      <c r="BS499" s="49"/>
      <c r="BT499" s="49"/>
      <c r="BU499" s="49"/>
      <c r="BV499" s="49"/>
      <c r="BW499" s="49"/>
      <c r="BX499" s="49"/>
      <c r="BY499" s="49"/>
      <c r="BZ499" s="49"/>
      <c r="CA499" s="49"/>
      <c r="CB499" s="49"/>
      <c r="CC499" s="49"/>
      <c r="CD499" s="49"/>
      <c r="CE499" s="49"/>
      <c r="CF499" s="49"/>
      <c r="CG499" s="49"/>
      <c r="CH499" s="49"/>
      <c r="CI499" s="49"/>
      <c r="CJ499" s="49"/>
      <c r="CK499" s="49"/>
      <c r="CL499" s="49"/>
      <c r="CM499" s="49"/>
      <c r="CN499" s="49"/>
      <c r="CO499" s="49"/>
      <c r="CP499" s="49"/>
      <c r="CQ499" s="49"/>
      <c r="CR499" s="49"/>
      <c r="CS499" s="49"/>
      <c r="CT499" s="49"/>
      <c r="CU499" s="49"/>
      <c r="CV499" s="49"/>
      <c r="CW499" s="49"/>
      <c r="CX499" s="49"/>
      <c r="CY499" s="49"/>
      <c r="CZ499" s="49"/>
      <c r="DA499" s="49"/>
      <c r="DB499" s="49"/>
      <c r="DC499" s="49"/>
      <c r="DD499" s="49"/>
      <c r="DE499" s="49"/>
      <c r="DF499" s="49"/>
      <c r="DG499" s="49"/>
      <c r="DH499" s="49"/>
      <c r="DI499" s="49"/>
      <c r="DJ499" s="49"/>
      <c r="DK499" s="49"/>
      <c r="DL499" s="49"/>
      <c r="DM499" s="49"/>
      <c r="DN499" s="49"/>
      <c r="DO499" s="49"/>
      <c r="DP499" s="49"/>
      <c r="AAA499" s="192"/>
      <c r="AAD499" s="90"/>
      <c r="AAE499" s="519">
        <f t="shared" si="420"/>
        <v>1</v>
      </c>
      <c r="AAF499" s="190" t="s">
        <v>52</v>
      </c>
      <c r="AAG499" s="60" t="s">
        <v>0</v>
      </c>
      <c r="AAH499" s="60" t="s">
        <v>0</v>
      </c>
      <c r="AAI499" s="60"/>
      <c r="AAJ499" s="56"/>
      <c r="AAK499" s="87" t="s">
        <v>0</v>
      </c>
      <c r="AAL499" s="90"/>
      <c r="AAM499"/>
    </row>
    <row r="500" spans="1:715" s="23" customFormat="1" ht="15" customHeight="1" outlineLevel="1" thickBot="1">
      <c r="A500" s="171" t="s">
        <v>0</v>
      </c>
      <c r="B500" s="389" t="str">
        <f t="shared" ref="B500" si="421">AAK500</f>
        <v>AndreaRW:</v>
      </c>
      <c r="C500" s="374"/>
      <c r="D500" s="393"/>
      <c r="E500" s="394"/>
      <c r="F500" s="394"/>
      <c r="G500" s="395"/>
      <c r="H500" s="395"/>
      <c r="I500" s="244"/>
      <c r="J500" s="198"/>
      <c r="K500" s="51"/>
      <c r="L500" s="51"/>
      <c r="M500" s="51"/>
      <c r="N500" s="51"/>
      <c r="O500" s="51"/>
      <c r="P500" s="51"/>
      <c r="Q500" s="51"/>
      <c r="R500" s="51"/>
      <c r="S500" s="51"/>
      <c r="T500" s="51"/>
      <c r="U500" s="51"/>
      <c r="V500" s="51"/>
      <c r="W500" s="51"/>
      <c r="X500" s="51"/>
      <c r="Y500" s="51"/>
      <c r="Z500" s="51"/>
      <c r="AA500" s="51"/>
      <c r="AB500" s="51"/>
      <c r="AC500" s="51"/>
      <c r="AD500" s="51"/>
      <c r="AE500" s="51"/>
      <c r="AF500" s="51"/>
      <c r="AG500" s="51"/>
      <c r="AH500" s="51"/>
      <c r="AI500" s="51"/>
      <c r="AJ500" s="51"/>
      <c r="AK500" s="51"/>
      <c r="AL500" s="51"/>
      <c r="AM500" s="51"/>
      <c r="AN500" s="51"/>
      <c r="AO500" s="51"/>
      <c r="AP500" s="51"/>
      <c r="AQ500" s="51"/>
      <c r="AR500" s="51"/>
      <c r="AS500" s="51"/>
      <c r="AT500" s="51"/>
      <c r="AU500" s="51"/>
      <c r="AV500" s="51"/>
      <c r="AW500" s="51"/>
      <c r="AX500" s="51"/>
      <c r="AY500" s="51"/>
      <c r="AZ500" s="51"/>
      <c r="BA500" s="51"/>
      <c r="BB500" s="51"/>
      <c r="BC500" s="51"/>
      <c r="BD500" s="51"/>
      <c r="BE500" s="51"/>
      <c r="BF500" s="51"/>
      <c r="BG500" s="51"/>
      <c r="BH500" s="51"/>
      <c r="BI500" s="51"/>
      <c r="BJ500" s="51"/>
      <c r="BK500" s="51"/>
      <c r="BL500" s="51"/>
      <c r="BM500" s="51"/>
      <c r="BN500" s="51"/>
      <c r="BO500" s="51"/>
      <c r="BP500" s="51"/>
      <c r="BQ500" s="51"/>
      <c r="BR500" s="51"/>
      <c r="BS500" s="51"/>
      <c r="BT500" s="51"/>
      <c r="BU500" s="51"/>
      <c r="BV500" s="51"/>
      <c r="BW500" s="51"/>
      <c r="BX500" s="51"/>
      <c r="BY500" s="51"/>
      <c r="BZ500" s="51"/>
      <c r="CA500" s="51"/>
      <c r="CB500" s="51"/>
      <c r="CC500" s="51"/>
      <c r="CD500" s="51"/>
      <c r="CE500" s="51"/>
      <c r="CF500" s="51"/>
      <c r="CG500" s="51"/>
      <c r="CH500" s="51"/>
      <c r="CI500" s="51"/>
      <c r="CJ500" s="51"/>
      <c r="CK500" s="51"/>
      <c r="CL500" s="51"/>
      <c r="CM500" s="51"/>
      <c r="CN500" s="51"/>
      <c r="CO500" s="51"/>
      <c r="CP500" s="51"/>
      <c r="CQ500" s="51"/>
      <c r="CR500" s="51"/>
      <c r="CS500" s="51"/>
      <c r="CT500" s="51"/>
      <c r="CU500" s="51"/>
      <c r="CV500" s="51"/>
      <c r="CW500" s="51"/>
      <c r="CX500" s="51"/>
      <c r="CY500" s="51"/>
      <c r="CZ500" s="51"/>
      <c r="DA500" s="51"/>
      <c r="DB500" s="51"/>
      <c r="DC500" s="51"/>
      <c r="DD500" s="51"/>
      <c r="DE500" s="51"/>
      <c r="DF500" s="51"/>
      <c r="DG500" s="51"/>
      <c r="DH500" s="51"/>
      <c r="DI500" s="51"/>
      <c r="DJ500" s="51"/>
      <c r="DK500" s="51"/>
      <c r="DL500" s="51"/>
      <c r="DM500" s="51"/>
      <c r="DN500" s="51"/>
      <c r="DO500" s="51"/>
      <c r="DP500" s="51"/>
      <c r="DQ500"/>
      <c r="DR500"/>
      <c r="DS500"/>
      <c r="DT500"/>
      <c r="DU500"/>
      <c r="DV500"/>
      <c r="DW500"/>
      <c r="DX500"/>
      <c r="DY500"/>
      <c r="DZ500"/>
      <c r="EA500"/>
      <c r="EB500"/>
      <c r="EC500"/>
      <c r="ED500"/>
      <c r="EE500"/>
      <c r="EF500"/>
      <c r="EG500"/>
      <c r="EH500"/>
      <c r="EI500"/>
      <c r="EJ500"/>
      <c r="EK500"/>
      <c r="EL500"/>
      <c r="EM500"/>
      <c r="EN500"/>
      <c r="EO500"/>
      <c r="EP500"/>
      <c r="EQ500"/>
      <c r="ER500"/>
      <c r="ES500"/>
      <c r="ET500"/>
      <c r="EU500"/>
      <c r="EV500"/>
      <c r="EW500"/>
      <c r="EX500"/>
      <c r="EY500"/>
      <c r="EZ500"/>
      <c r="FA500"/>
      <c r="FB500"/>
      <c r="FC500"/>
      <c r="FD500"/>
      <c r="FE500"/>
      <c r="FF500"/>
      <c r="FG500"/>
      <c r="FH500"/>
      <c r="FI500"/>
      <c r="FJ500"/>
      <c r="FK500"/>
      <c r="FL500"/>
      <c r="FM500"/>
      <c r="FN500"/>
      <c r="FO500"/>
      <c r="FP500"/>
      <c r="FQ500"/>
      <c r="FR500"/>
      <c r="FS500"/>
      <c r="FT500"/>
      <c r="FU500"/>
      <c r="FV500"/>
      <c r="FW500"/>
      <c r="FX500"/>
      <c r="FY500"/>
      <c r="FZ500"/>
      <c r="GA500"/>
      <c r="GB500"/>
      <c r="GC500"/>
      <c r="GD500"/>
      <c r="GE500"/>
      <c r="GF500"/>
      <c r="GG500"/>
      <c r="GH500"/>
      <c r="GI500"/>
      <c r="GJ500"/>
      <c r="GK500"/>
      <c r="GL500"/>
      <c r="GM500"/>
      <c r="GN500"/>
      <c r="GO500"/>
      <c r="GP500"/>
      <c r="GQ500"/>
      <c r="GR500"/>
      <c r="GS500"/>
      <c r="GT500"/>
      <c r="GU500"/>
      <c r="GV500"/>
      <c r="GW500"/>
      <c r="GX500"/>
      <c r="GY500"/>
      <c r="GZ500"/>
      <c r="HA500"/>
      <c r="HB500"/>
      <c r="HC500"/>
      <c r="HD500"/>
      <c r="HE500"/>
      <c r="HF500"/>
      <c r="HG500"/>
      <c r="HH500"/>
      <c r="HI500"/>
      <c r="HJ500"/>
      <c r="HK500"/>
      <c r="HL500"/>
      <c r="HM500"/>
      <c r="HN500"/>
      <c r="HO500"/>
      <c r="HP500"/>
      <c r="HQ500"/>
      <c r="HR500"/>
      <c r="HS500"/>
      <c r="HT500"/>
      <c r="HU500"/>
      <c r="HV500"/>
      <c r="HW500"/>
      <c r="HX500"/>
      <c r="HY500"/>
      <c r="HZ500"/>
      <c r="IA500"/>
      <c r="IB500"/>
      <c r="IC500"/>
      <c r="ID500"/>
      <c r="IE500"/>
      <c r="IF500"/>
      <c r="IG500"/>
      <c r="IH500"/>
      <c r="II500"/>
      <c r="IJ500"/>
      <c r="IK500"/>
      <c r="IL500"/>
      <c r="IM500"/>
      <c r="IN500"/>
      <c r="IO500"/>
      <c r="IP500"/>
      <c r="IQ500"/>
      <c r="IR500"/>
      <c r="IS500"/>
      <c r="IT500"/>
      <c r="IU500"/>
      <c r="IV500"/>
      <c r="IW500"/>
      <c r="IX500"/>
      <c r="IY500"/>
      <c r="IZ500"/>
      <c r="JA500"/>
      <c r="JB500"/>
      <c r="JC500"/>
      <c r="JD500"/>
      <c r="JE500"/>
      <c r="JF500"/>
      <c r="JG500"/>
      <c r="JH500"/>
      <c r="JI500"/>
      <c r="JJ500"/>
      <c r="JK500"/>
      <c r="JL500"/>
      <c r="JM500"/>
      <c r="JN500"/>
      <c r="JO500"/>
      <c r="JP500"/>
      <c r="JQ500"/>
      <c r="JR500"/>
      <c r="JS500"/>
      <c r="JT500"/>
      <c r="JU500"/>
      <c r="JV500"/>
      <c r="JW500"/>
      <c r="JX500"/>
      <c r="JY500"/>
      <c r="JZ500"/>
      <c r="KA500"/>
      <c r="KB500"/>
      <c r="KC500"/>
      <c r="KD500"/>
      <c r="KE500"/>
      <c r="KF500"/>
      <c r="KG500"/>
      <c r="KH500"/>
      <c r="KI500"/>
      <c r="KJ500"/>
      <c r="KK500"/>
      <c r="KL500"/>
      <c r="KM500"/>
      <c r="KN500"/>
      <c r="KO500"/>
      <c r="KP500"/>
      <c r="KQ500"/>
      <c r="KR500"/>
      <c r="KS500"/>
      <c r="KT500"/>
      <c r="KU500"/>
      <c r="KV500"/>
      <c r="KW500"/>
      <c r="KX500"/>
      <c r="KY500"/>
      <c r="KZ500"/>
      <c r="LA500"/>
      <c r="LB500"/>
      <c r="LC500"/>
      <c r="LD500"/>
      <c r="LE500"/>
      <c r="LF500"/>
      <c r="LG500"/>
      <c r="LH500"/>
      <c r="LI500"/>
      <c r="LJ500"/>
      <c r="LK500"/>
      <c r="LL500"/>
      <c r="LM500"/>
      <c r="LN500"/>
      <c r="LO500"/>
      <c r="LP500"/>
      <c r="LQ500"/>
      <c r="LR500"/>
      <c r="LS500"/>
      <c r="LT500"/>
      <c r="LU500"/>
      <c r="LV500"/>
      <c r="LW500"/>
      <c r="LX500"/>
      <c r="LY500"/>
      <c r="LZ500"/>
      <c r="MA500"/>
      <c r="MB500"/>
      <c r="MC500"/>
      <c r="MD500"/>
      <c r="ME500"/>
      <c r="MF500"/>
      <c r="MG500"/>
      <c r="MH500"/>
      <c r="MI500"/>
      <c r="MJ500"/>
      <c r="MK500"/>
      <c r="ML500"/>
      <c r="MM500"/>
      <c r="MN500"/>
      <c r="MO500"/>
      <c r="MP500"/>
      <c r="MQ500"/>
      <c r="MR500"/>
      <c r="MS500"/>
      <c r="MT500"/>
      <c r="MU500"/>
      <c r="MV500"/>
      <c r="MW500"/>
      <c r="MX500"/>
      <c r="MY500"/>
      <c r="MZ500"/>
      <c r="NA500"/>
      <c r="NB500"/>
      <c r="NC500"/>
      <c r="ND500"/>
      <c r="NE500"/>
      <c r="NF500"/>
      <c r="NG500"/>
      <c r="NH500"/>
      <c r="NI500"/>
      <c r="NJ500"/>
      <c r="NK500"/>
      <c r="NL500"/>
      <c r="NM500"/>
      <c r="NN500"/>
      <c r="NO500"/>
      <c r="NP500"/>
      <c r="NQ500"/>
      <c r="NR500"/>
      <c r="NS500"/>
      <c r="NT500"/>
      <c r="NU500"/>
      <c r="NV500"/>
      <c r="NW500"/>
      <c r="NX500"/>
      <c r="NY500"/>
      <c r="NZ500"/>
      <c r="OA500"/>
      <c r="OB500"/>
      <c r="OC500"/>
      <c r="OD500"/>
      <c r="OE500"/>
      <c r="OF500"/>
      <c r="OG500"/>
      <c r="OH500"/>
      <c r="OI500"/>
      <c r="OJ500"/>
      <c r="OK500"/>
      <c r="OL500"/>
      <c r="OM500"/>
      <c r="ON500"/>
      <c r="OO500"/>
      <c r="OP500"/>
      <c r="OQ500"/>
      <c r="OR500"/>
      <c r="OS500"/>
      <c r="OT500"/>
      <c r="OU500"/>
      <c r="OV500"/>
      <c r="OW500"/>
      <c r="OX500"/>
      <c r="OY500"/>
      <c r="OZ500"/>
      <c r="PA500"/>
      <c r="PB500"/>
      <c r="PC500"/>
      <c r="PD500"/>
      <c r="PE500"/>
      <c r="PF500"/>
      <c r="PG500"/>
      <c r="PH500"/>
      <c r="PI500"/>
      <c r="PJ500"/>
      <c r="PK500"/>
      <c r="PL500"/>
      <c r="PM500"/>
      <c r="PN500"/>
      <c r="PO500"/>
      <c r="PP500"/>
      <c r="PQ500"/>
      <c r="PR500"/>
      <c r="PS500"/>
      <c r="PT500"/>
      <c r="PU500"/>
      <c r="PV500"/>
      <c r="PW500"/>
      <c r="PX500"/>
      <c r="PY500"/>
      <c r="PZ500"/>
      <c r="QA500"/>
      <c r="QB500"/>
      <c r="QC500"/>
      <c r="QD500"/>
      <c r="QE500"/>
      <c r="QF500"/>
      <c r="QG500"/>
      <c r="QH500"/>
      <c r="QI500"/>
      <c r="QJ500"/>
      <c r="QK500"/>
      <c r="QL500"/>
      <c r="QM500"/>
      <c r="QN500"/>
      <c r="QO500"/>
      <c r="QP500"/>
      <c r="QQ500"/>
      <c r="QR500"/>
      <c r="QS500"/>
      <c r="QT500"/>
      <c r="QU500"/>
      <c r="QV500"/>
      <c r="QW500"/>
      <c r="QX500"/>
      <c r="QY500"/>
      <c r="QZ500"/>
      <c r="RA500"/>
      <c r="RB500"/>
      <c r="RC500"/>
      <c r="RD500"/>
      <c r="RE500"/>
      <c r="RF500"/>
      <c r="RG500"/>
      <c r="RH500"/>
      <c r="RI500"/>
      <c r="RJ500"/>
      <c r="RK500"/>
      <c r="RL500"/>
      <c r="RM500"/>
      <c r="RN500"/>
      <c r="RO500"/>
      <c r="RP500"/>
      <c r="RQ500"/>
      <c r="RR500"/>
      <c r="RS500"/>
      <c r="RT500"/>
      <c r="RU500"/>
      <c r="RV500"/>
      <c r="RW500"/>
      <c r="RX500"/>
      <c r="RY500"/>
      <c r="RZ500"/>
      <c r="SA500"/>
      <c r="SB500"/>
      <c r="SC500"/>
      <c r="SD500"/>
      <c r="SE500"/>
      <c r="SF500"/>
      <c r="SG500"/>
      <c r="SH500"/>
      <c r="SI500"/>
      <c r="SJ500"/>
      <c r="SK500"/>
      <c r="SL500"/>
      <c r="SM500"/>
      <c r="SN500"/>
      <c r="SO500"/>
      <c r="SP500"/>
      <c r="SQ500"/>
      <c r="SR500"/>
      <c r="SS500"/>
      <c r="ST500"/>
      <c r="SU500"/>
      <c r="SV500"/>
      <c r="SW500"/>
      <c r="SX500"/>
      <c r="SY500"/>
      <c r="SZ500"/>
      <c r="TA500"/>
      <c r="TB500"/>
      <c r="TC500"/>
      <c r="TD500"/>
      <c r="TE500"/>
      <c r="TF500"/>
      <c r="TG500"/>
      <c r="TH500"/>
      <c r="TI500"/>
      <c r="TJ500"/>
      <c r="TK500"/>
      <c r="TL500"/>
      <c r="TM500"/>
      <c r="TN500"/>
      <c r="TO500"/>
      <c r="TP500"/>
      <c r="TQ500"/>
      <c r="TR500"/>
      <c r="TS500"/>
      <c r="TT500"/>
      <c r="TU500"/>
      <c r="TV500"/>
      <c r="TW500"/>
      <c r="TX500"/>
      <c r="TY500"/>
      <c r="TZ500"/>
      <c r="UA500"/>
      <c r="UB500"/>
      <c r="UC500"/>
      <c r="UD500"/>
      <c r="UE500"/>
      <c r="UF500"/>
      <c r="UG500"/>
      <c r="UH500"/>
      <c r="UI500"/>
      <c r="UJ500"/>
      <c r="UK500"/>
      <c r="UL500"/>
      <c r="UM500"/>
      <c r="UN500"/>
      <c r="UO500"/>
      <c r="UP500"/>
      <c r="UQ500"/>
      <c r="UR500"/>
      <c r="US500"/>
      <c r="UT500"/>
      <c r="UU500"/>
      <c r="UV500"/>
      <c r="UW500"/>
      <c r="UX500"/>
      <c r="UY500"/>
      <c r="UZ500"/>
      <c r="VA500"/>
      <c r="VB500"/>
      <c r="VC500"/>
      <c r="VD500"/>
      <c r="VE500"/>
      <c r="VF500"/>
      <c r="VG500"/>
      <c r="VH500"/>
      <c r="VI500"/>
      <c r="VJ500"/>
      <c r="VK500"/>
      <c r="VL500"/>
      <c r="VM500"/>
      <c r="VN500"/>
      <c r="VO500"/>
      <c r="VP500"/>
      <c r="VQ500"/>
      <c r="VR500"/>
      <c r="VS500"/>
      <c r="VT500"/>
      <c r="VU500"/>
      <c r="VV500"/>
      <c r="VW500"/>
      <c r="VX500"/>
      <c r="VY500"/>
      <c r="VZ500"/>
      <c r="WA500"/>
      <c r="WB500"/>
      <c r="WC500"/>
      <c r="WD500"/>
      <c r="WE500"/>
      <c r="WF500"/>
      <c r="WG500"/>
      <c r="WH500"/>
      <c r="WI500"/>
      <c r="WJ500"/>
      <c r="WK500"/>
      <c r="WL500"/>
      <c r="WM500"/>
      <c r="WN500"/>
      <c r="WO500"/>
      <c r="WP500"/>
      <c r="WQ500"/>
      <c r="WR500"/>
      <c r="WS500"/>
      <c r="WT500"/>
      <c r="WU500"/>
      <c r="WV500"/>
      <c r="WW500"/>
      <c r="WX500"/>
      <c r="WY500"/>
      <c r="WZ500"/>
      <c r="XA500"/>
      <c r="XB500"/>
      <c r="XC500"/>
      <c r="XD500"/>
      <c r="XE500"/>
      <c r="XF500"/>
      <c r="XG500"/>
      <c r="XH500"/>
      <c r="XI500"/>
      <c r="XJ500"/>
      <c r="XK500"/>
      <c r="XL500"/>
      <c r="XM500"/>
      <c r="XN500"/>
      <c r="XO500"/>
      <c r="XP500"/>
      <c r="XQ500"/>
      <c r="XR500"/>
      <c r="XS500"/>
      <c r="XT500"/>
      <c r="XU500"/>
      <c r="XV500"/>
      <c r="XW500"/>
      <c r="XX500"/>
      <c r="XY500"/>
      <c r="XZ500"/>
      <c r="YA500"/>
      <c r="YB500"/>
      <c r="YC500"/>
      <c r="YD500"/>
      <c r="YE500"/>
      <c r="YF500"/>
      <c r="YG500"/>
      <c r="YH500"/>
      <c r="YI500"/>
      <c r="YJ500"/>
      <c r="YK500"/>
      <c r="YL500"/>
      <c r="YM500"/>
      <c r="YN500"/>
      <c r="YO500"/>
      <c r="YP500"/>
      <c r="YQ500"/>
      <c r="YR500"/>
      <c r="YS500"/>
      <c r="YT500"/>
      <c r="YU500"/>
      <c r="YV500"/>
      <c r="YW500"/>
      <c r="YX500"/>
      <c r="YY500"/>
      <c r="YZ500"/>
      <c r="ZA500"/>
      <c r="ZB500"/>
      <c r="ZC500"/>
      <c r="ZD500"/>
      <c r="ZE500"/>
      <c r="ZF500"/>
      <c r="ZG500"/>
      <c r="ZH500"/>
      <c r="ZI500"/>
      <c r="ZJ500"/>
      <c r="ZK500"/>
      <c r="ZL500"/>
      <c r="ZM500"/>
      <c r="ZN500"/>
      <c r="ZO500"/>
      <c r="ZP500"/>
      <c r="ZQ500"/>
      <c r="ZR500"/>
      <c r="ZS500"/>
      <c r="ZT500"/>
      <c r="ZU500"/>
      <c r="ZV500"/>
      <c r="ZW500"/>
      <c r="ZX500"/>
      <c r="ZY500"/>
      <c r="ZZ500" s="52"/>
      <c r="AAA500" s="192"/>
      <c r="AAD500" s="90"/>
      <c r="AAE500" s="519">
        <f t="shared" si="420"/>
        <v>1</v>
      </c>
      <c r="AAF500" s="190" t="s">
        <v>52</v>
      </c>
      <c r="AAG500" s="71"/>
      <c r="AAH500" s="71"/>
      <c r="AAI500" s="72"/>
      <c r="AAJ500" s="72"/>
      <c r="AAK500" s="80" t="str">
        <f>S.Staff.Lead&amp;":"</f>
        <v>AndreaRW:</v>
      </c>
      <c r="AAL500" s="90"/>
    </row>
    <row r="501" spans="1:715" s="23" customFormat="1" ht="15" customHeight="1" outlineLevel="1" thickBot="1">
      <c r="A501" s="171"/>
      <c r="B501" s="396" t="s">
        <v>417</v>
      </c>
      <c r="C501" s="513" t="s">
        <v>53</v>
      </c>
      <c r="D501" s="380"/>
      <c r="E501" s="845" t="s">
        <v>422</v>
      </c>
      <c r="F501" s="846"/>
      <c r="G501" s="847"/>
      <c r="H501" s="343">
        <f>AAH501</f>
        <v>41614</v>
      </c>
      <c r="I501" s="244"/>
      <c r="J501" s="198"/>
      <c r="K501" s="51"/>
      <c r="L501" s="51"/>
      <c r="M501" s="51"/>
      <c r="N501" s="51"/>
      <c r="O501" s="51"/>
      <c r="P501" s="51"/>
      <c r="Q501" s="51"/>
      <c r="R501" s="51"/>
      <c r="S501" s="51"/>
      <c r="T501" s="51"/>
      <c r="U501" s="51"/>
      <c r="V501" s="51"/>
      <c r="W501" s="51"/>
      <c r="X501" s="51"/>
      <c r="Y501" s="51"/>
      <c r="Z501" s="51"/>
      <c r="AA501" s="51"/>
      <c r="AB501" s="51"/>
      <c r="AC501" s="51"/>
      <c r="AD501" s="51"/>
      <c r="AE501" s="51"/>
      <c r="AF501" s="51"/>
      <c r="AG501" s="51"/>
      <c r="AH501" s="51"/>
      <c r="AI501" s="51"/>
      <c r="AJ501" s="51"/>
      <c r="AK501" s="51"/>
      <c r="AL501" s="51"/>
      <c r="AM501" s="51"/>
      <c r="AN501" s="51"/>
      <c r="AO501" s="51"/>
      <c r="AP501" s="51"/>
      <c r="AQ501" s="51"/>
      <c r="AR501" s="51"/>
      <c r="AS501" s="51"/>
      <c r="AT501" s="51"/>
      <c r="AU501" s="51"/>
      <c r="AV501" s="51"/>
      <c r="AW501" s="51"/>
      <c r="AX501" s="51"/>
      <c r="AY501" s="51"/>
      <c r="AZ501" s="51"/>
      <c r="BA501" s="51"/>
      <c r="BB501" s="51"/>
      <c r="BC501" s="51"/>
      <c r="BD501" s="51"/>
      <c r="BE501" s="51"/>
      <c r="BF501" s="51"/>
      <c r="BG501" s="51"/>
      <c r="BH501" s="51"/>
      <c r="BI501" s="51"/>
      <c r="BJ501" s="51"/>
      <c r="BK501" s="51"/>
      <c r="BL501" s="51"/>
      <c r="BM501" s="51"/>
      <c r="BN501" s="51"/>
      <c r="BO501" s="51"/>
      <c r="BP501" s="51"/>
      <c r="BQ501" s="51"/>
      <c r="BR501" s="51"/>
      <c r="BS501" s="51"/>
      <c r="BT501" s="51"/>
      <c r="BU501" s="51"/>
      <c r="BV501" s="51"/>
      <c r="BW501" s="51"/>
      <c r="BX501" s="51"/>
      <c r="BY501" s="51"/>
      <c r="BZ501" s="51"/>
      <c r="CA501" s="51"/>
      <c r="CB501" s="51"/>
      <c r="CC501" s="51"/>
      <c r="CD501" s="51"/>
      <c r="CE501" s="51"/>
      <c r="CF501" s="51"/>
      <c r="CG501" s="51"/>
      <c r="CH501" s="51"/>
      <c r="CI501" s="51"/>
      <c r="CJ501" s="51"/>
      <c r="CK501" s="51"/>
      <c r="CL501" s="51"/>
      <c r="CM501" s="51"/>
      <c r="CN501" s="51"/>
      <c r="CO501" s="51"/>
      <c r="CP501" s="51"/>
      <c r="CQ501" s="51"/>
      <c r="CR501" s="51"/>
      <c r="CS501" s="51"/>
      <c r="CT501" s="51"/>
      <c r="CU501" s="51"/>
      <c r="CV501" s="51"/>
      <c r="CW501" s="51"/>
      <c r="CX501" s="51"/>
      <c r="CY501" s="51"/>
      <c r="CZ501" s="51"/>
      <c r="DA501" s="51"/>
      <c r="DB501" s="51"/>
      <c r="DC501" s="51"/>
      <c r="DD501" s="51"/>
      <c r="DE501" s="51"/>
      <c r="DF501" s="51"/>
      <c r="DG501" s="51"/>
      <c r="DH501" s="51"/>
      <c r="DI501" s="51"/>
      <c r="DJ501" s="51"/>
      <c r="DK501" s="51"/>
      <c r="DL501" s="51"/>
      <c r="DM501" s="51"/>
      <c r="DN501" s="51"/>
      <c r="DO501" s="51"/>
      <c r="DP501" s="51"/>
      <c r="DQ501"/>
      <c r="DR501"/>
      <c r="DS501"/>
      <c r="DT501"/>
      <c r="DU501"/>
      <c r="DV501"/>
      <c r="DW501"/>
      <c r="DX501"/>
      <c r="DY501"/>
      <c r="DZ501"/>
      <c r="EA501"/>
      <c r="EB501"/>
      <c r="EC501"/>
      <c r="ED501"/>
      <c r="EE501"/>
      <c r="EF501"/>
      <c r="EG501"/>
      <c r="EH501"/>
      <c r="EI501"/>
      <c r="EJ501"/>
      <c r="EK501"/>
      <c r="EL501"/>
      <c r="EM501"/>
      <c r="EN501"/>
      <c r="EO501"/>
      <c r="EP501"/>
      <c r="EQ501"/>
      <c r="ER501"/>
      <c r="ES501"/>
      <c r="ET501"/>
      <c r="EU501"/>
      <c r="EV501"/>
      <c r="EW501"/>
      <c r="EX501"/>
      <c r="EY501"/>
      <c r="EZ501"/>
      <c r="FA501"/>
      <c r="FB501"/>
      <c r="FC501"/>
      <c r="FD501"/>
      <c r="FE501"/>
      <c r="FF501"/>
      <c r="FG501"/>
      <c r="FH501"/>
      <c r="FI501"/>
      <c r="FJ501"/>
      <c r="FK501"/>
      <c r="FL501"/>
      <c r="FM501"/>
      <c r="FN501"/>
      <c r="FO501"/>
      <c r="FP501"/>
      <c r="FQ501"/>
      <c r="FR501"/>
      <c r="FS501"/>
      <c r="FT501"/>
      <c r="FU501"/>
      <c r="FV501"/>
      <c r="FW501"/>
      <c r="FX501"/>
      <c r="FY501"/>
      <c r="FZ501"/>
      <c r="GA501"/>
      <c r="GB501"/>
      <c r="GC501"/>
      <c r="GD501"/>
      <c r="GE501"/>
      <c r="GF501"/>
      <c r="GG501"/>
      <c r="GH501"/>
      <c r="GI501"/>
      <c r="GJ501"/>
      <c r="GK501"/>
      <c r="GL501"/>
      <c r="GM501"/>
      <c r="GN501"/>
      <c r="GO501"/>
      <c r="GP501"/>
      <c r="GQ501"/>
      <c r="GR501"/>
      <c r="GS501"/>
      <c r="GT501"/>
      <c r="GU501"/>
      <c r="GV501"/>
      <c r="GW501"/>
      <c r="GX501"/>
      <c r="GY501"/>
      <c r="GZ501"/>
      <c r="HA501"/>
      <c r="HB501"/>
      <c r="HC501"/>
      <c r="HD501"/>
      <c r="HE501"/>
      <c r="HF501"/>
      <c r="HG501"/>
      <c r="HH501"/>
      <c r="HI501"/>
      <c r="HJ501"/>
      <c r="HK501"/>
      <c r="HL501"/>
      <c r="HM501"/>
      <c r="HN501"/>
      <c r="HO501"/>
      <c r="HP501"/>
      <c r="HQ501"/>
      <c r="HR501"/>
      <c r="HS501"/>
      <c r="HT501"/>
      <c r="HU501"/>
      <c r="HV501"/>
      <c r="HW501"/>
      <c r="HX501"/>
      <c r="HY501"/>
      <c r="HZ501"/>
      <c r="IA501"/>
      <c r="IB501"/>
      <c r="IC501"/>
      <c r="ID501"/>
      <c r="IE501"/>
      <c r="IF501"/>
      <c r="IG501"/>
      <c r="IH501"/>
      <c r="II501"/>
      <c r="IJ501"/>
      <c r="IK501"/>
      <c r="IL501"/>
      <c r="IM501"/>
      <c r="IN501"/>
      <c r="IO501"/>
      <c r="IP501"/>
      <c r="IQ501"/>
      <c r="IR501"/>
      <c r="IS501"/>
      <c r="IT501"/>
      <c r="IU501"/>
      <c r="IV501"/>
      <c r="IW501"/>
      <c r="IX501"/>
      <c r="IY501"/>
      <c r="IZ501"/>
      <c r="JA501"/>
      <c r="JB501"/>
      <c r="JC501"/>
      <c r="JD501"/>
      <c r="JE501"/>
      <c r="JF501"/>
      <c r="JG501"/>
      <c r="JH501"/>
      <c r="JI501"/>
      <c r="JJ501"/>
      <c r="JK501"/>
      <c r="JL501"/>
      <c r="JM501"/>
      <c r="JN501"/>
      <c r="JO501"/>
      <c r="JP501"/>
      <c r="JQ501"/>
      <c r="JR501"/>
      <c r="JS501"/>
      <c r="JT501"/>
      <c r="JU501"/>
      <c r="JV501"/>
      <c r="JW501"/>
      <c r="JX501"/>
      <c r="JY501"/>
      <c r="JZ501"/>
      <c r="KA501"/>
      <c r="KB501"/>
      <c r="KC501"/>
      <c r="KD501"/>
      <c r="KE501"/>
      <c r="KF501"/>
      <c r="KG501"/>
      <c r="KH501"/>
      <c r="KI501"/>
      <c r="KJ501"/>
      <c r="KK501"/>
      <c r="KL501"/>
      <c r="KM501"/>
      <c r="KN501"/>
      <c r="KO501"/>
      <c r="KP501"/>
      <c r="KQ501"/>
      <c r="KR501"/>
      <c r="KS501"/>
      <c r="KT501"/>
      <c r="KU501"/>
      <c r="KV501"/>
      <c r="KW501"/>
      <c r="KX501"/>
      <c r="KY501"/>
      <c r="KZ501"/>
      <c r="LA501"/>
      <c r="LB501"/>
      <c r="LC501"/>
      <c r="LD501"/>
      <c r="LE501"/>
      <c r="LF501"/>
      <c r="LG501"/>
      <c r="LH501"/>
      <c r="LI501"/>
      <c r="LJ501"/>
      <c r="LK501"/>
      <c r="LL501"/>
      <c r="LM501"/>
      <c r="LN501"/>
      <c r="LO501"/>
      <c r="LP501"/>
      <c r="LQ501"/>
      <c r="LR501"/>
      <c r="LS501"/>
      <c r="LT501"/>
      <c r="LU501"/>
      <c r="LV501"/>
      <c r="LW501"/>
      <c r="LX501"/>
      <c r="LY501"/>
      <c r="LZ501"/>
      <c r="MA501"/>
      <c r="MB501"/>
      <c r="MC501"/>
      <c r="MD501"/>
      <c r="ME501"/>
      <c r="MF501"/>
      <c r="MG501"/>
      <c r="MH501"/>
      <c r="MI501"/>
      <c r="MJ501"/>
      <c r="MK501"/>
      <c r="ML501"/>
      <c r="MM501"/>
      <c r="MN501"/>
      <c r="MO501"/>
      <c r="MP501"/>
      <c r="MQ501"/>
      <c r="MR501"/>
      <c r="MS501"/>
      <c r="MT501"/>
      <c r="MU501"/>
      <c r="MV501"/>
      <c r="MW501"/>
      <c r="MX501"/>
      <c r="MY501"/>
      <c r="MZ501"/>
      <c r="NA501"/>
      <c r="NB501"/>
      <c r="NC501"/>
      <c r="ND501"/>
      <c r="NE501"/>
      <c r="NF501"/>
      <c r="NG501"/>
      <c r="NH501"/>
      <c r="NI501"/>
      <c r="NJ501"/>
      <c r="NK501"/>
      <c r="NL501"/>
      <c r="NM501"/>
      <c r="NN501"/>
      <c r="NO501"/>
      <c r="NP501"/>
      <c r="NQ501"/>
      <c r="NR501"/>
      <c r="NS501"/>
      <c r="NT501"/>
      <c r="NU501"/>
      <c r="NV501"/>
      <c r="NW501"/>
      <c r="NX501"/>
      <c r="NY501"/>
      <c r="NZ501"/>
      <c r="OA501"/>
      <c r="OB501"/>
      <c r="OC501"/>
      <c r="OD501"/>
      <c r="OE501"/>
      <c r="OF501"/>
      <c r="OG501"/>
      <c r="OH501"/>
      <c r="OI501"/>
      <c r="OJ501"/>
      <c r="OK501"/>
      <c r="OL501"/>
      <c r="OM501"/>
      <c r="ON501"/>
      <c r="OO501"/>
      <c r="OP501"/>
      <c r="OQ501"/>
      <c r="OR501"/>
      <c r="OS501"/>
      <c r="OT501"/>
      <c r="OU501"/>
      <c r="OV501"/>
      <c r="OW501"/>
      <c r="OX501"/>
      <c r="OY501"/>
      <c r="OZ501"/>
      <c r="PA501"/>
      <c r="PB501"/>
      <c r="PC501"/>
      <c r="PD501"/>
      <c r="PE501"/>
      <c r="PF501"/>
      <c r="PG501"/>
      <c r="PH501"/>
      <c r="PI501"/>
      <c r="PJ501"/>
      <c r="PK501"/>
      <c r="PL501"/>
      <c r="PM501"/>
      <c r="PN501"/>
      <c r="PO501"/>
      <c r="PP501"/>
      <c r="PQ501"/>
      <c r="PR501"/>
      <c r="PS501"/>
      <c r="PT501"/>
      <c r="PU501"/>
      <c r="PV501"/>
      <c r="PW501"/>
      <c r="PX501"/>
      <c r="PY501"/>
      <c r="PZ501"/>
      <c r="QA501"/>
      <c r="QB501"/>
      <c r="QC501"/>
      <c r="QD501"/>
      <c r="QE501"/>
      <c r="QF501"/>
      <c r="QG501"/>
      <c r="QH501"/>
      <c r="QI501"/>
      <c r="QJ501"/>
      <c r="QK501"/>
      <c r="QL501"/>
      <c r="QM501"/>
      <c r="QN501"/>
      <c r="QO501"/>
      <c r="QP501"/>
      <c r="QQ501"/>
      <c r="QR501"/>
      <c r="QS501"/>
      <c r="QT501"/>
      <c r="QU501"/>
      <c r="QV501"/>
      <c r="QW501"/>
      <c r="QX501"/>
      <c r="QY501"/>
      <c r="QZ501"/>
      <c r="RA501"/>
      <c r="RB501"/>
      <c r="RC501"/>
      <c r="RD501"/>
      <c r="RE501"/>
      <c r="RF501"/>
      <c r="RG501"/>
      <c r="RH501"/>
      <c r="RI501"/>
      <c r="RJ501"/>
      <c r="RK501"/>
      <c r="RL501"/>
      <c r="RM501"/>
      <c r="RN501"/>
      <c r="RO501"/>
      <c r="RP501"/>
      <c r="RQ501"/>
      <c r="RR501"/>
      <c r="RS501"/>
      <c r="RT501"/>
      <c r="RU501"/>
      <c r="RV501"/>
      <c r="RW501"/>
      <c r="RX501"/>
      <c r="RY501"/>
      <c r="RZ501"/>
      <c r="SA501"/>
      <c r="SB501"/>
      <c r="SC501"/>
      <c r="SD501"/>
      <c r="SE501"/>
      <c r="SF501"/>
      <c r="SG501"/>
      <c r="SH501"/>
      <c r="SI501"/>
      <c r="SJ501"/>
      <c r="SK501"/>
      <c r="SL501"/>
      <c r="SM501"/>
      <c r="SN501"/>
      <c r="SO501"/>
      <c r="SP501"/>
      <c r="SQ501"/>
      <c r="SR501"/>
      <c r="SS501"/>
      <c r="ST501"/>
      <c r="SU501"/>
      <c r="SV501"/>
      <c r="SW501"/>
      <c r="SX501"/>
      <c r="SY501"/>
      <c r="SZ501"/>
      <c r="TA501"/>
      <c r="TB501"/>
      <c r="TC501"/>
      <c r="TD501"/>
      <c r="TE501"/>
      <c r="TF501"/>
      <c r="TG501"/>
      <c r="TH501"/>
      <c r="TI501"/>
      <c r="TJ501"/>
      <c r="TK501"/>
      <c r="TL501"/>
      <c r="TM501"/>
      <c r="TN501"/>
      <c r="TO501"/>
      <c r="TP501"/>
      <c r="TQ501"/>
      <c r="TR501"/>
      <c r="TS501"/>
      <c r="TT501"/>
      <c r="TU501"/>
      <c r="TV501"/>
      <c r="TW501"/>
      <c r="TX501"/>
      <c r="TY501"/>
      <c r="TZ501"/>
      <c r="UA501"/>
      <c r="UB501"/>
      <c r="UC501"/>
      <c r="UD501"/>
      <c r="UE501"/>
      <c r="UF501"/>
      <c r="UG501"/>
      <c r="UH501"/>
      <c r="UI501"/>
      <c r="UJ501"/>
      <c r="UK501"/>
      <c r="UL501"/>
      <c r="UM501"/>
      <c r="UN501"/>
      <c r="UO501"/>
      <c r="UP501"/>
      <c r="UQ501"/>
      <c r="UR501"/>
      <c r="US501"/>
      <c r="UT501"/>
      <c r="UU501"/>
      <c r="UV501"/>
      <c r="UW501"/>
      <c r="UX501"/>
      <c r="UY501"/>
      <c r="UZ501"/>
      <c r="VA501"/>
      <c r="VB501"/>
      <c r="VC501"/>
      <c r="VD501"/>
      <c r="VE501"/>
      <c r="VF501"/>
      <c r="VG501"/>
      <c r="VH501"/>
      <c r="VI501"/>
      <c r="VJ501"/>
      <c r="VK501"/>
      <c r="VL501"/>
      <c r="VM501"/>
      <c r="VN501"/>
      <c r="VO501"/>
      <c r="VP501"/>
      <c r="VQ501"/>
      <c r="VR501"/>
      <c r="VS501"/>
      <c r="VT501"/>
      <c r="VU501"/>
      <c r="VV501"/>
      <c r="VW501"/>
      <c r="VX501"/>
      <c r="VY501"/>
      <c r="VZ501"/>
      <c r="WA501"/>
      <c r="WB501"/>
      <c r="WC501"/>
      <c r="WD501"/>
      <c r="WE501"/>
      <c r="WF501"/>
      <c r="WG501"/>
      <c r="WH501"/>
      <c r="WI501"/>
      <c r="WJ501"/>
      <c r="WK501"/>
      <c r="WL501"/>
      <c r="WM501"/>
      <c r="WN501"/>
      <c r="WO501"/>
      <c r="WP501"/>
      <c r="WQ501"/>
      <c r="WR501"/>
      <c r="WS501"/>
      <c r="WT501"/>
      <c r="WU501"/>
      <c r="WV501"/>
      <c r="WW501"/>
      <c r="WX501"/>
      <c r="WY501"/>
      <c r="WZ501"/>
      <c r="XA501"/>
      <c r="XB501"/>
      <c r="XC501"/>
      <c r="XD501"/>
      <c r="XE501"/>
      <c r="XF501"/>
      <c r="XG501"/>
      <c r="XH501"/>
      <c r="XI501"/>
      <c r="XJ501"/>
      <c r="XK501"/>
      <c r="XL501"/>
      <c r="XM501"/>
      <c r="XN501"/>
      <c r="XO501"/>
      <c r="XP501"/>
      <c r="XQ501"/>
      <c r="XR501"/>
      <c r="XS501"/>
      <c r="XT501"/>
      <c r="XU501"/>
      <c r="XV501"/>
      <c r="XW501"/>
      <c r="XX501"/>
      <c r="XY501"/>
      <c r="XZ501"/>
      <c r="YA501"/>
      <c r="YB501"/>
      <c r="YC501"/>
      <c r="YD501"/>
      <c r="YE501"/>
      <c r="YF501"/>
      <c r="YG501"/>
      <c r="YH501"/>
      <c r="YI501"/>
      <c r="YJ501"/>
      <c r="YK501"/>
      <c r="YL501"/>
      <c r="YM501"/>
      <c r="YN501"/>
      <c r="YO501"/>
      <c r="YP501"/>
      <c r="YQ501"/>
      <c r="YR501"/>
      <c r="YS501"/>
      <c r="YT501"/>
      <c r="YU501"/>
      <c r="YV501"/>
      <c r="YW501"/>
      <c r="YX501"/>
      <c r="YY501"/>
      <c r="YZ501"/>
      <c r="ZA501"/>
      <c r="ZB501"/>
      <c r="ZC501"/>
      <c r="ZD501"/>
      <c r="ZE501"/>
      <c r="ZF501"/>
      <c r="ZG501"/>
      <c r="ZH501"/>
      <c r="ZI501"/>
      <c r="ZJ501"/>
      <c r="ZK501"/>
      <c r="ZL501"/>
      <c r="ZM501"/>
      <c r="ZN501"/>
      <c r="ZO501"/>
      <c r="ZP501"/>
      <c r="ZQ501"/>
      <c r="ZR501"/>
      <c r="ZS501"/>
      <c r="ZT501"/>
      <c r="ZU501"/>
      <c r="ZV501"/>
      <c r="ZW501"/>
      <c r="ZX501"/>
      <c r="ZY501"/>
      <c r="ZZ501" s="52"/>
      <c r="AAA501" s="192"/>
      <c r="AAD501" s="90"/>
      <c r="AAE501" s="519">
        <f t="shared" si="420"/>
        <v>1</v>
      </c>
      <c r="AAF501" s="90"/>
      <c r="AAG501" s="71"/>
      <c r="AAH501" s="73">
        <f>IF(AAE501=0,,WORKDAY(MIN(S.Notice.SubmitToSOS,S.Notice.OpenComment),-5,S.DDL_DEQClosed))</f>
        <v>41614</v>
      </c>
      <c r="AAI501" s="72"/>
      <c r="AAJ501" s="72"/>
      <c r="AAK501" s="87"/>
      <c r="AAL501" s="90"/>
    </row>
    <row r="502" spans="1:715" s="23" customFormat="1" ht="15" customHeight="1" outlineLevel="1">
      <c r="A502" s="171" t="s">
        <v>0</v>
      </c>
      <c r="B502" s="396" t="s">
        <v>337</v>
      </c>
      <c r="C502" s="374"/>
      <c r="D502" s="380"/>
      <c r="E502" s="394"/>
      <c r="F502" s="394"/>
      <c r="G502" s="395"/>
      <c r="H502" s="395"/>
      <c r="I502" s="244"/>
      <c r="J502" s="198"/>
      <c r="K502" s="51"/>
      <c r="L502" s="51"/>
      <c r="M502" s="51"/>
      <c r="N502" s="51"/>
      <c r="O502" s="51"/>
      <c r="P502" s="51"/>
      <c r="Q502" s="51"/>
      <c r="R502" s="51"/>
      <c r="S502" s="51"/>
      <c r="T502" s="51"/>
      <c r="U502" s="51"/>
      <c r="V502" s="51"/>
      <c r="W502" s="51"/>
      <c r="X502" s="51"/>
      <c r="Y502" s="51"/>
      <c r="Z502" s="51"/>
      <c r="AA502" s="51"/>
      <c r="AB502" s="51"/>
      <c r="AC502" s="51"/>
      <c r="AD502" s="51"/>
      <c r="AE502" s="51"/>
      <c r="AF502" s="51"/>
      <c r="AG502" s="51"/>
      <c r="AH502" s="51"/>
      <c r="AI502" s="51"/>
      <c r="AJ502" s="51"/>
      <c r="AK502" s="51"/>
      <c r="AL502" s="51"/>
      <c r="AM502" s="51"/>
      <c r="AN502" s="51"/>
      <c r="AO502" s="51"/>
      <c r="AP502" s="51"/>
      <c r="AQ502" s="51"/>
      <c r="AR502" s="51"/>
      <c r="AS502" s="51"/>
      <c r="AT502" s="51"/>
      <c r="AU502" s="51"/>
      <c r="AV502" s="51"/>
      <c r="AW502" s="51"/>
      <c r="AX502" s="51"/>
      <c r="AY502" s="51"/>
      <c r="AZ502" s="51"/>
      <c r="BA502" s="51"/>
      <c r="BB502" s="51"/>
      <c r="BC502" s="51"/>
      <c r="BD502" s="51"/>
      <c r="BE502" s="51"/>
      <c r="BF502" s="51"/>
      <c r="BG502" s="51"/>
      <c r="BH502" s="51"/>
      <c r="BI502" s="51"/>
      <c r="BJ502" s="51"/>
      <c r="BK502" s="51"/>
      <c r="BL502" s="51"/>
      <c r="BM502" s="51"/>
      <c r="BN502" s="51"/>
      <c r="BO502" s="51"/>
      <c r="BP502" s="51"/>
      <c r="BQ502" s="51"/>
      <c r="BR502" s="51"/>
      <c r="BS502" s="51"/>
      <c r="BT502" s="51"/>
      <c r="BU502" s="51"/>
      <c r="BV502" s="51"/>
      <c r="BW502" s="51"/>
      <c r="BX502" s="51"/>
      <c r="BY502" s="51"/>
      <c r="BZ502" s="51"/>
      <c r="CA502" s="51"/>
      <c r="CB502" s="51"/>
      <c r="CC502" s="51"/>
      <c r="CD502" s="51"/>
      <c r="CE502" s="51"/>
      <c r="CF502" s="51"/>
      <c r="CG502" s="51"/>
      <c r="CH502" s="51"/>
      <c r="CI502" s="51"/>
      <c r="CJ502" s="51"/>
      <c r="CK502" s="51"/>
      <c r="CL502" s="51"/>
      <c r="CM502" s="51"/>
      <c r="CN502" s="51"/>
      <c r="CO502" s="51"/>
      <c r="CP502" s="51"/>
      <c r="CQ502" s="51"/>
      <c r="CR502" s="51"/>
      <c r="CS502" s="51"/>
      <c r="CT502" s="51"/>
      <c r="CU502" s="51"/>
      <c r="CV502" s="51"/>
      <c r="CW502" s="51"/>
      <c r="CX502" s="51"/>
      <c r="CY502" s="51"/>
      <c r="CZ502" s="51"/>
      <c r="DA502" s="51"/>
      <c r="DB502" s="51"/>
      <c r="DC502" s="51"/>
      <c r="DD502" s="51"/>
      <c r="DE502" s="51"/>
      <c r="DF502" s="51"/>
      <c r="DG502" s="51"/>
      <c r="DH502" s="51"/>
      <c r="DI502" s="51"/>
      <c r="DJ502" s="51"/>
      <c r="DK502" s="51"/>
      <c r="DL502" s="51"/>
      <c r="DM502" s="51"/>
      <c r="DN502" s="51"/>
      <c r="DO502" s="51"/>
      <c r="DP502" s="51"/>
      <c r="DQ502"/>
      <c r="DR502"/>
      <c r="DS502"/>
      <c r="DT502"/>
      <c r="DU502"/>
      <c r="DV502"/>
      <c r="DW502"/>
      <c r="DX502"/>
      <c r="DY502"/>
      <c r="DZ502"/>
      <c r="EA502"/>
      <c r="EB502"/>
      <c r="EC502"/>
      <c r="ED502"/>
      <c r="EE502"/>
      <c r="EF502"/>
      <c r="EG502"/>
      <c r="EH502"/>
      <c r="EI502"/>
      <c r="EJ502"/>
      <c r="EK502"/>
      <c r="EL502"/>
      <c r="EM502"/>
      <c r="EN502"/>
      <c r="EO502"/>
      <c r="EP502"/>
      <c r="EQ502"/>
      <c r="ER502"/>
      <c r="ES502"/>
      <c r="ET502"/>
      <c r="EU502"/>
      <c r="EV502"/>
      <c r="EW502"/>
      <c r="EX502"/>
      <c r="EY502"/>
      <c r="EZ502"/>
      <c r="FA502"/>
      <c r="FB502"/>
      <c r="FC502"/>
      <c r="FD502"/>
      <c r="FE502"/>
      <c r="FF502"/>
      <c r="FG502"/>
      <c r="FH502"/>
      <c r="FI502"/>
      <c r="FJ502"/>
      <c r="FK502"/>
      <c r="FL502"/>
      <c r="FM502"/>
      <c r="FN502"/>
      <c r="FO502"/>
      <c r="FP502"/>
      <c r="FQ502"/>
      <c r="FR502"/>
      <c r="FS502"/>
      <c r="FT502"/>
      <c r="FU502"/>
      <c r="FV502"/>
      <c r="FW502"/>
      <c r="FX502"/>
      <c r="FY502"/>
      <c r="FZ502"/>
      <c r="GA502"/>
      <c r="GB502"/>
      <c r="GC502"/>
      <c r="GD502"/>
      <c r="GE502"/>
      <c r="GF502"/>
      <c r="GG502"/>
      <c r="GH502"/>
      <c r="GI502"/>
      <c r="GJ502"/>
      <c r="GK502"/>
      <c r="GL502"/>
      <c r="GM502"/>
      <c r="GN502"/>
      <c r="GO502"/>
      <c r="GP502"/>
      <c r="GQ502"/>
      <c r="GR502"/>
      <c r="GS502"/>
      <c r="GT502"/>
      <c r="GU502"/>
      <c r="GV502"/>
      <c r="GW502"/>
      <c r="GX502"/>
      <c r="GY502"/>
      <c r="GZ502"/>
      <c r="HA502"/>
      <c r="HB502"/>
      <c r="HC502"/>
      <c r="HD502"/>
      <c r="HE502"/>
      <c r="HF502"/>
      <c r="HG502"/>
      <c r="HH502"/>
      <c r="HI502"/>
      <c r="HJ502"/>
      <c r="HK502"/>
      <c r="HL502"/>
      <c r="HM502"/>
      <c r="HN502"/>
      <c r="HO502"/>
      <c r="HP502"/>
      <c r="HQ502"/>
      <c r="HR502"/>
      <c r="HS502"/>
      <c r="HT502"/>
      <c r="HU502"/>
      <c r="HV502"/>
      <c r="HW502"/>
      <c r="HX502"/>
      <c r="HY502"/>
      <c r="HZ502"/>
      <c r="IA502"/>
      <c r="IB502"/>
      <c r="IC502"/>
      <c r="ID502"/>
      <c r="IE502"/>
      <c r="IF502"/>
      <c r="IG502"/>
      <c r="IH502"/>
      <c r="II502"/>
      <c r="IJ502"/>
      <c r="IK502"/>
      <c r="IL502"/>
      <c r="IM502"/>
      <c r="IN502"/>
      <c r="IO502"/>
      <c r="IP502"/>
      <c r="IQ502"/>
      <c r="IR502"/>
      <c r="IS502"/>
      <c r="IT502"/>
      <c r="IU502"/>
      <c r="IV502"/>
      <c r="IW502"/>
      <c r="IX502"/>
      <c r="IY502"/>
      <c r="IZ502"/>
      <c r="JA502"/>
      <c r="JB502"/>
      <c r="JC502"/>
      <c r="JD502"/>
      <c r="JE502"/>
      <c r="JF502"/>
      <c r="JG502"/>
      <c r="JH502"/>
      <c r="JI502"/>
      <c r="JJ502"/>
      <c r="JK502"/>
      <c r="JL502"/>
      <c r="JM502"/>
      <c r="JN502"/>
      <c r="JO502"/>
      <c r="JP502"/>
      <c r="JQ502"/>
      <c r="JR502"/>
      <c r="JS502"/>
      <c r="JT502"/>
      <c r="JU502"/>
      <c r="JV502"/>
      <c r="JW502"/>
      <c r="JX502"/>
      <c r="JY502"/>
      <c r="JZ502"/>
      <c r="KA502"/>
      <c r="KB502"/>
      <c r="KC502"/>
      <c r="KD502"/>
      <c r="KE502"/>
      <c r="KF502"/>
      <c r="KG502"/>
      <c r="KH502"/>
      <c r="KI502"/>
      <c r="KJ502"/>
      <c r="KK502"/>
      <c r="KL502"/>
      <c r="KM502"/>
      <c r="KN502"/>
      <c r="KO502"/>
      <c r="KP502"/>
      <c r="KQ502"/>
      <c r="KR502"/>
      <c r="KS502"/>
      <c r="KT502"/>
      <c r="KU502"/>
      <c r="KV502"/>
      <c r="KW502"/>
      <c r="KX502"/>
      <c r="KY502"/>
      <c r="KZ502"/>
      <c r="LA502"/>
      <c r="LB502"/>
      <c r="LC502"/>
      <c r="LD502"/>
      <c r="LE502"/>
      <c r="LF502"/>
      <c r="LG502"/>
      <c r="LH502"/>
      <c r="LI502"/>
      <c r="LJ502"/>
      <c r="LK502"/>
      <c r="LL502"/>
      <c r="LM502"/>
      <c r="LN502"/>
      <c r="LO502"/>
      <c r="LP502"/>
      <c r="LQ502"/>
      <c r="LR502"/>
      <c r="LS502"/>
      <c r="LT502"/>
      <c r="LU502"/>
      <c r="LV502"/>
      <c r="LW502"/>
      <c r="LX502"/>
      <c r="LY502"/>
      <c r="LZ502"/>
      <c r="MA502"/>
      <c r="MB502"/>
      <c r="MC502"/>
      <c r="MD502"/>
      <c r="ME502"/>
      <c r="MF502"/>
      <c r="MG502"/>
      <c r="MH502"/>
      <c r="MI502"/>
      <c r="MJ502"/>
      <c r="MK502"/>
      <c r="ML502"/>
      <c r="MM502"/>
      <c r="MN502"/>
      <c r="MO502"/>
      <c r="MP502"/>
      <c r="MQ502"/>
      <c r="MR502"/>
      <c r="MS502"/>
      <c r="MT502"/>
      <c r="MU502"/>
      <c r="MV502"/>
      <c r="MW502"/>
      <c r="MX502"/>
      <c r="MY502"/>
      <c r="MZ502"/>
      <c r="NA502"/>
      <c r="NB502"/>
      <c r="NC502"/>
      <c r="ND502"/>
      <c r="NE502"/>
      <c r="NF502"/>
      <c r="NG502"/>
      <c r="NH502"/>
      <c r="NI502"/>
      <c r="NJ502"/>
      <c r="NK502"/>
      <c r="NL502"/>
      <c r="NM502"/>
      <c r="NN502"/>
      <c r="NO502"/>
      <c r="NP502"/>
      <c r="NQ502"/>
      <c r="NR502"/>
      <c r="NS502"/>
      <c r="NT502"/>
      <c r="NU502"/>
      <c r="NV502"/>
      <c r="NW502"/>
      <c r="NX502"/>
      <c r="NY502"/>
      <c r="NZ502"/>
      <c r="OA502"/>
      <c r="OB502"/>
      <c r="OC502"/>
      <c r="OD502"/>
      <c r="OE502"/>
      <c r="OF502"/>
      <c r="OG502"/>
      <c r="OH502"/>
      <c r="OI502"/>
      <c r="OJ502"/>
      <c r="OK502"/>
      <c r="OL502"/>
      <c r="OM502"/>
      <c r="ON502"/>
      <c r="OO502"/>
      <c r="OP502"/>
      <c r="OQ502"/>
      <c r="OR502"/>
      <c r="OS502"/>
      <c r="OT502"/>
      <c r="OU502"/>
      <c r="OV502"/>
      <c r="OW502"/>
      <c r="OX502"/>
      <c r="OY502"/>
      <c r="OZ502"/>
      <c r="PA502"/>
      <c r="PB502"/>
      <c r="PC502"/>
      <c r="PD502"/>
      <c r="PE502"/>
      <c r="PF502"/>
      <c r="PG502"/>
      <c r="PH502"/>
      <c r="PI502"/>
      <c r="PJ502"/>
      <c r="PK502"/>
      <c r="PL502"/>
      <c r="PM502"/>
      <c r="PN502"/>
      <c r="PO502"/>
      <c r="PP502"/>
      <c r="PQ502"/>
      <c r="PR502"/>
      <c r="PS502"/>
      <c r="PT502"/>
      <c r="PU502"/>
      <c r="PV502"/>
      <c r="PW502"/>
      <c r="PX502"/>
      <c r="PY502"/>
      <c r="PZ502"/>
      <c r="QA502"/>
      <c r="QB502"/>
      <c r="QC502"/>
      <c r="QD502"/>
      <c r="QE502"/>
      <c r="QF502"/>
      <c r="QG502"/>
      <c r="QH502"/>
      <c r="QI502"/>
      <c r="QJ502"/>
      <c r="QK502"/>
      <c r="QL502"/>
      <c r="QM502"/>
      <c r="QN502"/>
      <c r="QO502"/>
      <c r="QP502"/>
      <c r="QQ502"/>
      <c r="QR502"/>
      <c r="QS502"/>
      <c r="QT502"/>
      <c r="QU502"/>
      <c r="QV502"/>
      <c r="QW502"/>
      <c r="QX502"/>
      <c r="QY502"/>
      <c r="QZ502"/>
      <c r="RA502"/>
      <c r="RB502"/>
      <c r="RC502"/>
      <c r="RD502"/>
      <c r="RE502"/>
      <c r="RF502"/>
      <c r="RG502"/>
      <c r="RH502"/>
      <c r="RI502"/>
      <c r="RJ502"/>
      <c r="RK502"/>
      <c r="RL502"/>
      <c r="RM502"/>
      <c r="RN502"/>
      <c r="RO502"/>
      <c r="RP502"/>
      <c r="RQ502"/>
      <c r="RR502"/>
      <c r="RS502"/>
      <c r="RT502"/>
      <c r="RU502"/>
      <c r="RV502"/>
      <c r="RW502"/>
      <c r="RX502"/>
      <c r="RY502"/>
      <c r="RZ502"/>
      <c r="SA502"/>
      <c r="SB502"/>
      <c r="SC502"/>
      <c r="SD502"/>
      <c r="SE502"/>
      <c r="SF502"/>
      <c r="SG502"/>
      <c r="SH502"/>
      <c r="SI502"/>
      <c r="SJ502"/>
      <c r="SK502"/>
      <c r="SL502"/>
      <c r="SM502"/>
      <c r="SN502"/>
      <c r="SO502"/>
      <c r="SP502"/>
      <c r="SQ502"/>
      <c r="SR502"/>
      <c r="SS502"/>
      <c r="ST502"/>
      <c r="SU502"/>
      <c r="SV502"/>
      <c r="SW502"/>
      <c r="SX502"/>
      <c r="SY502"/>
      <c r="SZ502"/>
      <c r="TA502"/>
      <c r="TB502"/>
      <c r="TC502"/>
      <c r="TD502"/>
      <c r="TE502"/>
      <c r="TF502"/>
      <c r="TG502"/>
      <c r="TH502"/>
      <c r="TI502"/>
      <c r="TJ502"/>
      <c r="TK502"/>
      <c r="TL502"/>
      <c r="TM502"/>
      <c r="TN502"/>
      <c r="TO502"/>
      <c r="TP502"/>
      <c r="TQ502"/>
      <c r="TR502"/>
      <c r="TS502"/>
      <c r="TT502"/>
      <c r="TU502"/>
      <c r="TV502"/>
      <c r="TW502"/>
      <c r="TX502"/>
      <c r="TY502"/>
      <c r="TZ502"/>
      <c r="UA502"/>
      <c r="UB502"/>
      <c r="UC502"/>
      <c r="UD502"/>
      <c r="UE502"/>
      <c r="UF502"/>
      <c r="UG502"/>
      <c r="UH502"/>
      <c r="UI502"/>
      <c r="UJ502"/>
      <c r="UK502"/>
      <c r="UL502"/>
      <c r="UM502"/>
      <c r="UN502"/>
      <c r="UO502"/>
      <c r="UP502"/>
      <c r="UQ502"/>
      <c r="UR502"/>
      <c r="US502"/>
      <c r="UT502"/>
      <c r="UU502"/>
      <c r="UV502"/>
      <c r="UW502"/>
      <c r="UX502"/>
      <c r="UY502"/>
      <c r="UZ502"/>
      <c r="VA502"/>
      <c r="VB502"/>
      <c r="VC502"/>
      <c r="VD502"/>
      <c r="VE502"/>
      <c r="VF502"/>
      <c r="VG502"/>
      <c r="VH502"/>
      <c r="VI502"/>
      <c r="VJ502"/>
      <c r="VK502"/>
      <c r="VL502"/>
      <c r="VM502"/>
      <c r="VN502"/>
      <c r="VO502"/>
      <c r="VP502"/>
      <c r="VQ502"/>
      <c r="VR502"/>
      <c r="VS502"/>
      <c r="VT502"/>
      <c r="VU502"/>
      <c r="VV502"/>
      <c r="VW502"/>
      <c r="VX502"/>
      <c r="VY502"/>
      <c r="VZ502"/>
      <c r="WA502"/>
      <c r="WB502"/>
      <c r="WC502"/>
      <c r="WD502"/>
      <c r="WE502"/>
      <c r="WF502"/>
      <c r="WG502"/>
      <c r="WH502"/>
      <c r="WI502"/>
      <c r="WJ502"/>
      <c r="WK502"/>
      <c r="WL502"/>
      <c r="WM502"/>
      <c r="WN502"/>
      <c r="WO502"/>
      <c r="WP502"/>
      <c r="WQ502"/>
      <c r="WR502"/>
      <c r="WS502"/>
      <c r="WT502"/>
      <c r="WU502"/>
      <c r="WV502"/>
      <c r="WW502"/>
      <c r="WX502"/>
      <c r="WY502"/>
      <c r="WZ502"/>
      <c r="XA502"/>
      <c r="XB502"/>
      <c r="XC502"/>
      <c r="XD502"/>
      <c r="XE502"/>
      <c r="XF502"/>
      <c r="XG502"/>
      <c r="XH502"/>
      <c r="XI502"/>
      <c r="XJ502"/>
      <c r="XK502"/>
      <c r="XL502"/>
      <c r="XM502"/>
      <c r="XN502"/>
      <c r="XO502"/>
      <c r="XP502"/>
      <c r="XQ502"/>
      <c r="XR502"/>
      <c r="XS502"/>
      <c r="XT502"/>
      <c r="XU502"/>
      <c r="XV502"/>
      <c r="XW502"/>
      <c r="XX502"/>
      <c r="XY502"/>
      <c r="XZ502"/>
      <c r="YA502"/>
      <c r="YB502"/>
      <c r="YC502"/>
      <c r="YD502"/>
      <c r="YE502"/>
      <c r="YF502"/>
      <c r="YG502"/>
      <c r="YH502"/>
      <c r="YI502"/>
      <c r="YJ502"/>
      <c r="YK502"/>
      <c r="YL502"/>
      <c r="YM502"/>
      <c r="YN502"/>
      <c r="YO502"/>
      <c r="YP502"/>
      <c r="YQ502"/>
      <c r="YR502"/>
      <c r="YS502"/>
      <c r="YT502"/>
      <c r="YU502"/>
      <c r="YV502"/>
      <c r="YW502"/>
      <c r="YX502"/>
      <c r="YY502"/>
      <c r="YZ502"/>
      <c r="ZA502"/>
      <c r="ZB502"/>
      <c r="ZC502"/>
      <c r="ZD502"/>
      <c r="ZE502"/>
      <c r="ZF502"/>
      <c r="ZG502"/>
      <c r="ZH502"/>
      <c r="ZI502"/>
      <c r="ZJ502"/>
      <c r="ZK502"/>
      <c r="ZL502"/>
      <c r="ZM502"/>
      <c r="ZN502"/>
      <c r="ZO502"/>
      <c r="ZP502"/>
      <c r="ZQ502"/>
      <c r="ZR502"/>
      <c r="ZS502"/>
      <c r="ZT502"/>
      <c r="ZU502"/>
      <c r="ZV502"/>
      <c r="ZW502"/>
      <c r="ZX502"/>
      <c r="ZY502"/>
      <c r="ZZ502" s="52"/>
      <c r="AAA502" s="192"/>
      <c r="AAD502" s="90"/>
      <c r="AAE502" s="519">
        <f t="shared" si="420"/>
        <v>1</v>
      </c>
      <c r="AAF502" s="190" t="s">
        <v>52</v>
      </c>
      <c r="AAG502" s="71"/>
      <c r="AAH502" s="71"/>
      <c r="AAI502" s="72"/>
      <c r="AAJ502" s="72"/>
      <c r="AAK502" s="87"/>
      <c r="AAL502" s="90"/>
    </row>
    <row r="503" spans="1:715" s="23" customFormat="1" ht="15" customHeight="1" outlineLevel="1">
      <c r="A503" s="171" t="s">
        <v>0</v>
      </c>
      <c r="B503" s="670" t="s">
        <v>506</v>
      </c>
      <c r="C503" s="376" t="s">
        <v>0</v>
      </c>
      <c r="I503" s="244"/>
      <c r="J503" s="194"/>
      <c r="K503" s="49"/>
      <c r="L503" s="49"/>
      <c r="M503" s="49"/>
      <c r="N503" s="49"/>
      <c r="O503" s="49"/>
      <c r="P503" s="49"/>
      <c r="Q503" s="49"/>
      <c r="R503" s="49"/>
      <c r="S503" s="49"/>
      <c r="T503" s="49"/>
      <c r="U503" s="49"/>
      <c r="V503" s="49"/>
      <c r="W503" s="49"/>
      <c r="X503" s="49"/>
      <c r="Y503" s="49"/>
      <c r="Z503" s="49"/>
      <c r="AA503" s="49"/>
      <c r="AB503" s="49"/>
      <c r="AC503" s="49"/>
      <c r="AD503" s="49"/>
      <c r="AE503" s="49"/>
      <c r="AF503" s="49"/>
      <c r="AG503" s="49"/>
      <c r="AH503" s="49"/>
      <c r="AI503" s="49"/>
      <c r="AJ503" s="49"/>
      <c r="AK503" s="49"/>
      <c r="AL503" s="49"/>
      <c r="AM503" s="49"/>
      <c r="AN503" s="49"/>
      <c r="AO503" s="49"/>
      <c r="AP503" s="49"/>
      <c r="AQ503" s="49"/>
      <c r="AR503" s="49"/>
      <c r="AS503" s="49"/>
      <c r="AT503" s="49"/>
      <c r="AU503" s="49"/>
      <c r="AV503" s="49"/>
      <c r="AW503" s="49"/>
      <c r="AX503" s="49"/>
      <c r="AY503" s="49"/>
      <c r="AZ503" s="49"/>
      <c r="BA503" s="49"/>
      <c r="BB503" s="49"/>
      <c r="BC503" s="49"/>
      <c r="BD503" s="49"/>
      <c r="BE503" s="49"/>
      <c r="BF503" s="49"/>
      <c r="BG503" s="49"/>
      <c r="BH503" s="49"/>
      <c r="BI503" s="49"/>
      <c r="BJ503" s="49"/>
      <c r="BK503" s="49"/>
      <c r="BL503" s="49"/>
      <c r="BM503" s="49"/>
      <c r="BN503" s="49"/>
      <c r="BO503" s="49"/>
      <c r="BP503" s="49"/>
      <c r="BQ503" s="49"/>
      <c r="BR503" s="49"/>
      <c r="BS503" s="49"/>
      <c r="BT503" s="49"/>
      <c r="BU503" s="49"/>
      <c r="BV503" s="49"/>
      <c r="BW503" s="49"/>
      <c r="BX503" s="49"/>
      <c r="BY503" s="49"/>
      <c r="BZ503" s="49"/>
      <c r="CA503" s="49"/>
      <c r="CB503" s="49"/>
      <c r="CC503" s="49"/>
      <c r="CD503" s="49"/>
      <c r="CE503" s="49"/>
      <c r="CF503" s="49"/>
      <c r="CG503" s="49"/>
      <c r="CH503" s="49"/>
      <c r="CI503" s="49"/>
      <c r="CJ503" s="49"/>
      <c r="CK503" s="49"/>
      <c r="CL503" s="49"/>
      <c r="CM503" s="49"/>
      <c r="CN503" s="49"/>
      <c r="CO503" s="49"/>
      <c r="CP503" s="49"/>
      <c r="CQ503" s="49"/>
      <c r="CR503" s="49"/>
      <c r="CS503" s="49"/>
      <c r="CT503" s="49"/>
      <c r="CU503" s="49"/>
      <c r="CV503" s="49"/>
      <c r="CW503" s="49"/>
      <c r="CX503" s="49"/>
      <c r="CY503" s="49"/>
      <c r="CZ503" s="49"/>
      <c r="DA503" s="49"/>
      <c r="DB503" s="49"/>
      <c r="DC503" s="49"/>
      <c r="DD503" s="49"/>
      <c r="DE503" s="49"/>
      <c r="DF503" s="49"/>
      <c r="DG503" s="49"/>
      <c r="DH503" s="49"/>
      <c r="DI503" s="49"/>
      <c r="DJ503" s="49"/>
      <c r="DK503" s="49"/>
      <c r="DL503" s="49"/>
      <c r="DM503" s="49"/>
      <c r="DN503" s="49"/>
      <c r="DO503" s="49"/>
      <c r="DP503" s="49"/>
      <c r="DQ503"/>
      <c r="DR503"/>
      <c r="DS503"/>
      <c r="DT503"/>
      <c r="DU503"/>
      <c r="DV503"/>
      <c r="DW503"/>
      <c r="DX503"/>
      <c r="DY503"/>
      <c r="DZ503"/>
      <c r="EA503"/>
      <c r="EB503"/>
      <c r="EC503"/>
      <c r="ED503"/>
      <c r="EE503"/>
      <c r="EF503"/>
      <c r="EG503"/>
      <c r="EH503"/>
      <c r="EI503"/>
      <c r="EJ503"/>
      <c r="EK503"/>
      <c r="EL503"/>
      <c r="EM503"/>
      <c r="EN503"/>
      <c r="EO503"/>
      <c r="EP503"/>
      <c r="EQ503"/>
      <c r="ER503"/>
      <c r="ES503"/>
      <c r="ET503"/>
      <c r="EU503"/>
      <c r="EV503"/>
      <c r="EW503"/>
      <c r="EX503"/>
      <c r="EY503"/>
      <c r="EZ503"/>
      <c r="FA503"/>
      <c r="FB503"/>
      <c r="FC503"/>
      <c r="FD503"/>
      <c r="FE503"/>
      <c r="FF503"/>
      <c r="FG503"/>
      <c r="FH503"/>
      <c r="FI503"/>
      <c r="FJ503"/>
      <c r="FK503"/>
      <c r="FL503"/>
      <c r="FM503"/>
      <c r="FN503"/>
      <c r="FO503"/>
      <c r="FP503"/>
      <c r="FQ503"/>
      <c r="FR503"/>
      <c r="FS503"/>
      <c r="FT503"/>
      <c r="FU503"/>
      <c r="FV503"/>
      <c r="FW503"/>
      <c r="FX503"/>
      <c r="FY503"/>
      <c r="FZ503"/>
      <c r="GA503"/>
      <c r="GB503"/>
      <c r="GC503"/>
      <c r="GD503"/>
      <c r="GE503"/>
      <c r="GF503"/>
      <c r="GG503"/>
      <c r="GH503"/>
      <c r="GI503"/>
      <c r="GJ503"/>
      <c r="GK503"/>
      <c r="GL503"/>
      <c r="GM503"/>
      <c r="GN503"/>
      <c r="GO503"/>
      <c r="GP503"/>
      <c r="GQ503"/>
      <c r="GR503"/>
      <c r="GS503"/>
      <c r="GT503"/>
      <c r="GU503"/>
      <c r="GV503"/>
      <c r="GW503"/>
      <c r="GX503"/>
      <c r="GY503"/>
      <c r="GZ503"/>
      <c r="HA503"/>
      <c r="HB503"/>
      <c r="HC503"/>
      <c r="HD503"/>
      <c r="HE503"/>
      <c r="HF503"/>
      <c r="HG503"/>
      <c r="HH503"/>
      <c r="HI503"/>
      <c r="HJ503"/>
      <c r="HK503"/>
      <c r="HL503"/>
      <c r="HM503"/>
      <c r="HN503"/>
      <c r="HO503"/>
      <c r="HP503"/>
      <c r="HQ503"/>
      <c r="HR503"/>
      <c r="HS503"/>
      <c r="HT503"/>
      <c r="HU503"/>
      <c r="HV503"/>
      <c r="HW503"/>
      <c r="HX503"/>
      <c r="HY503"/>
      <c r="HZ503"/>
      <c r="IA503"/>
      <c r="IB503"/>
      <c r="IC503"/>
      <c r="ID503"/>
      <c r="IE503"/>
      <c r="IF503"/>
      <c r="IG503"/>
      <c r="IH503"/>
      <c r="II503"/>
      <c r="IJ503"/>
      <c r="IK503"/>
      <c r="IL503"/>
      <c r="IM503"/>
      <c r="IN503"/>
      <c r="IO503"/>
      <c r="IP503"/>
      <c r="IQ503"/>
      <c r="IR503"/>
      <c r="IS503"/>
      <c r="IT503"/>
      <c r="IU503"/>
      <c r="IV503"/>
      <c r="IW503"/>
      <c r="IX503"/>
      <c r="IY503"/>
      <c r="IZ503"/>
      <c r="JA503"/>
      <c r="JB503"/>
      <c r="JC503"/>
      <c r="JD503"/>
      <c r="JE503"/>
      <c r="JF503"/>
      <c r="JG503"/>
      <c r="JH503"/>
      <c r="JI503"/>
      <c r="JJ503"/>
      <c r="JK503"/>
      <c r="JL503"/>
      <c r="JM503"/>
      <c r="JN503"/>
      <c r="JO503"/>
      <c r="JP503"/>
      <c r="JQ503"/>
      <c r="JR503"/>
      <c r="JS503"/>
      <c r="JT503"/>
      <c r="JU503"/>
      <c r="JV503"/>
      <c r="JW503"/>
      <c r="JX503"/>
      <c r="JY503"/>
      <c r="JZ503"/>
      <c r="KA503"/>
      <c r="KB503"/>
      <c r="KC503"/>
      <c r="KD503"/>
      <c r="KE503"/>
      <c r="KF503"/>
      <c r="KG503"/>
      <c r="KH503"/>
      <c r="KI503"/>
      <c r="KJ503"/>
      <c r="KK503"/>
      <c r="KL503"/>
      <c r="KM503"/>
      <c r="KN503"/>
      <c r="KO503"/>
      <c r="KP503"/>
      <c r="KQ503"/>
      <c r="KR503"/>
      <c r="KS503"/>
      <c r="KT503"/>
      <c r="KU503"/>
      <c r="KV503"/>
      <c r="KW503"/>
      <c r="KX503"/>
      <c r="KY503"/>
      <c r="KZ503"/>
      <c r="LA503"/>
      <c r="LB503"/>
      <c r="LC503"/>
      <c r="LD503"/>
      <c r="LE503"/>
      <c r="LF503"/>
      <c r="LG503"/>
      <c r="LH503"/>
      <c r="LI503"/>
      <c r="LJ503"/>
      <c r="LK503"/>
      <c r="LL503"/>
      <c r="LM503"/>
      <c r="LN503"/>
      <c r="LO503"/>
      <c r="LP503"/>
      <c r="LQ503"/>
      <c r="LR503"/>
      <c r="LS503"/>
      <c r="LT503"/>
      <c r="LU503"/>
      <c r="LV503"/>
      <c r="LW503"/>
      <c r="LX503"/>
      <c r="LY503"/>
      <c r="LZ503"/>
      <c r="MA503"/>
      <c r="MB503"/>
      <c r="MC503"/>
      <c r="MD503"/>
      <c r="ME503"/>
      <c r="MF503"/>
      <c r="MG503"/>
      <c r="MH503"/>
      <c r="MI503"/>
      <c r="MJ503"/>
      <c r="MK503"/>
      <c r="ML503"/>
      <c r="MM503"/>
      <c r="MN503"/>
      <c r="MO503"/>
      <c r="MP503"/>
      <c r="MQ503"/>
      <c r="MR503"/>
      <c r="MS503"/>
      <c r="MT503"/>
      <c r="MU503"/>
      <c r="MV503"/>
      <c r="MW503"/>
      <c r="MX503"/>
      <c r="MY503"/>
      <c r="MZ503"/>
      <c r="NA503"/>
      <c r="NB503"/>
      <c r="NC503"/>
      <c r="ND503"/>
      <c r="NE503"/>
      <c r="NF503"/>
      <c r="NG503"/>
      <c r="NH503"/>
      <c r="NI503"/>
      <c r="NJ503"/>
      <c r="NK503"/>
      <c r="NL503"/>
      <c r="NM503"/>
      <c r="NN503"/>
      <c r="NO503"/>
      <c r="NP503"/>
      <c r="NQ503"/>
      <c r="NR503"/>
      <c r="NS503"/>
      <c r="NT503"/>
      <c r="NU503"/>
      <c r="NV503"/>
      <c r="NW503"/>
      <c r="NX503"/>
      <c r="NY503"/>
      <c r="NZ503"/>
      <c r="OA503"/>
      <c r="OB503"/>
      <c r="OC503"/>
      <c r="OD503"/>
      <c r="OE503"/>
      <c r="OF503"/>
      <c r="OG503"/>
      <c r="OH503"/>
      <c r="OI503"/>
      <c r="OJ503"/>
      <c r="OK503"/>
      <c r="OL503"/>
      <c r="OM503"/>
      <c r="ON503"/>
      <c r="OO503"/>
      <c r="OP503"/>
      <c r="OQ503"/>
      <c r="OR503"/>
      <c r="OS503"/>
      <c r="OT503"/>
      <c r="OU503"/>
      <c r="OV503"/>
      <c r="OW503"/>
      <c r="OX503"/>
      <c r="OY503"/>
      <c r="OZ503"/>
      <c r="PA503"/>
      <c r="PB503"/>
      <c r="PC503"/>
      <c r="PD503"/>
      <c r="PE503"/>
      <c r="PF503"/>
      <c r="PG503"/>
      <c r="PH503"/>
      <c r="PI503"/>
      <c r="PJ503"/>
      <c r="PK503"/>
      <c r="PL503"/>
      <c r="PM503"/>
      <c r="PN503"/>
      <c r="PO503"/>
      <c r="PP503"/>
      <c r="PQ503"/>
      <c r="PR503"/>
      <c r="PS503"/>
      <c r="PT503"/>
      <c r="PU503"/>
      <c r="PV503"/>
      <c r="PW503"/>
      <c r="PX503"/>
      <c r="PY503"/>
      <c r="PZ503"/>
      <c r="QA503"/>
      <c r="QB503"/>
      <c r="QC503"/>
      <c r="QD503"/>
      <c r="QE503"/>
      <c r="QF503"/>
      <c r="QG503"/>
      <c r="QH503"/>
      <c r="QI503"/>
      <c r="QJ503"/>
      <c r="QK503"/>
      <c r="QL503"/>
      <c r="QM503"/>
      <c r="QN503"/>
      <c r="QO503"/>
      <c r="QP503"/>
      <c r="QQ503"/>
      <c r="QR503"/>
      <c r="QS503"/>
      <c r="QT503"/>
      <c r="QU503"/>
      <c r="QV503"/>
      <c r="QW503"/>
      <c r="QX503"/>
      <c r="QY503"/>
      <c r="QZ503"/>
      <c r="RA503"/>
      <c r="RB503"/>
      <c r="RC503"/>
      <c r="RD503"/>
      <c r="RE503"/>
      <c r="RF503"/>
      <c r="RG503"/>
      <c r="RH503"/>
      <c r="RI503"/>
      <c r="RJ503"/>
      <c r="RK503"/>
      <c r="RL503"/>
      <c r="RM503"/>
      <c r="RN503"/>
      <c r="RO503"/>
      <c r="RP503"/>
      <c r="RQ503"/>
      <c r="RR503"/>
      <c r="RS503"/>
      <c r="RT503"/>
      <c r="RU503"/>
      <c r="RV503"/>
      <c r="RW503"/>
      <c r="RX503"/>
      <c r="RY503"/>
      <c r="RZ503"/>
      <c r="SA503"/>
      <c r="SB503"/>
      <c r="SC503"/>
      <c r="SD503"/>
      <c r="SE503"/>
      <c r="SF503"/>
      <c r="SG503"/>
      <c r="SH503"/>
      <c r="SI503"/>
      <c r="SJ503"/>
      <c r="SK503"/>
      <c r="SL503"/>
      <c r="SM503"/>
      <c r="SN503"/>
      <c r="SO503"/>
      <c r="SP503"/>
      <c r="SQ503"/>
      <c r="SR503"/>
      <c r="SS503"/>
      <c r="ST503"/>
      <c r="SU503"/>
      <c r="SV503"/>
      <c r="SW503"/>
      <c r="SX503"/>
      <c r="SY503"/>
      <c r="SZ503"/>
      <c r="TA503"/>
      <c r="TB503"/>
      <c r="TC503"/>
      <c r="TD503"/>
      <c r="TE503"/>
      <c r="TF503"/>
      <c r="TG503"/>
      <c r="TH503"/>
      <c r="TI503"/>
      <c r="TJ503"/>
      <c r="TK503"/>
      <c r="TL503"/>
      <c r="TM503"/>
      <c r="TN503"/>
      <c r="TO503"/>
      <c r="TP503"/>
      <c r="TQ503"/>
      <c r="TR503"/>
      <c r="TS503"/>
      <c r="TT503"/>
      <c r="TU503"/>
      <c r="TV503"/>
      <c r="TW503"/>
      <c r="TX503"/>
      <c r="TY503"/>
      <c r="TZ503"/>
      <c r="UA503"/>
      <c r="UB503"/>
      <c r="UC503"/>
      <c r="UD503"/>
      <c r="UE503"/>
      <c r="UF503"/>
      <c r="UG503"/>
      <c r="UH503"/>
      <c r="UI503"/>
      <c r="UJ503"/>
      <c r="UK503"/>
      <c r="UL503"/>
      <c r="UM503"/>
      <c r="UN503"/>
      <c r="UO503"/>
      <c r="UP503"/>
      <c r="UQ503"/>
      <c r="UR503"/>
      <c r="US503"/>
      <c r="UT503"/>
      <c r="UU503"/>
      <c r="UV503"/>
      <c r="UW503"/>
      <c r="UX503"/>
      <c r="UY503"/>
      <c r="UZ503"/>
      <c r="VA503"/>
      <c r="VB503"/>
      <c r="VC503"/>
      <c r="VD503"/>
      <c r="VE503"/>
      <c r="VF503"/>
      <c r="VG503"/>
      <c r="VH503"/>
      <c r="VI503"/>
      <c r="VJ503"/>
      <c r="VK503"/>
      <c r="VL503"/>
      <c r="VM503"/>
      <c r="VN503"/>
      <c r="VO503"/>
      <c r="VP503"/>
      <c r="VQ503"/>
      <c r="VR503"/>
      <c r="VS503"/>
      <c r="VT503"/>
      <c r="VU503"/>
      <c r="VV503"/>
      <c r="VW503"/>
      <c r="VX503"/>
      <c r="VY503"/>
      <c r="VZ503"/>
      <c r="WA503"/>
      <c r="WB503"/>
      <c r="WC503"/>
      <c r="WD503"/>
      <c r="WE503"/>
      <c r="WF503"/>
      <c r="WG503"/>
      <c r="WH503"/>
      <c r="WI503"/>
      <c r="WJ503"/>
      <c r="WK503"/>
      <c r="WL503"/>
      <c r="WM503"/>
      <c r="WN503"/>
      <c r="WO503"/>
      <c r="WP503"/>
      <c r="WQ503"/>
      <c r="WR503"/>
      <c r="WS503"/>
      <c r="WT503"/>
      <c r="WU503"/>
      <c r="WV503"/>
      <c r="WW503"/>
      <c r="WX503"/>
      <c r="WY503"/>
      <c r="WZ503"/>
      <c r="XA503"/>
      <c r="XB503"/>
      <c r="XC503"/>
      <c r="XD503"/>
      <c r="XE503"/>
      <c r="XF503"/>
      <c r="XG503"/>
      <c r="XH503"/>
      <c r="XI503"/>
      <c r="XJ503"/>
      <c r="XK503"/>
      <c r="XL503"/>
      <c r="XM503"/>
      <c r="XN503"/>
      <c r="XO503"/>
      <c r="XP503"/>
      <c r="XQ503"/>
      <c r="XR503"/>
      <c r="XS503"/>
      <c r="XT503"/>
      <c r="XU503"/>
      <c r="XV503"/>
      <c r="XW503"/>
      <c r="XX503"/>
      <c r="XY503"/>
      <c r="XZ503"/>
      <c r="YA503"/>
      <c r="YB503"/>
      <c r="YC503"/>
      <c r="YD503"/>
      <c r="YE503"/>
      <c r="YF503"/>
      <c r="YG503"/>
      <c r="YH503"/>
      <c r="YI503"/>
      <c r="YJ503"/>
      <c r="YK503"/>
      <c r="YL503"/>
      <c r="YM503"/>
      <c r="YN503"/>
      <c r="YO503"/>
      <c r="YP503"/>
      <c r="YQ503"/>
      <c r="YR503"/>
      <c r="YS503"/>
      <c r="YT503"/>
      <c r="YU503"/>
      <c r="YV503"/>
      <c r="YW503"/>
      <c r="YX503"/>
      <c r="YY503"/>
      <c r="YZ503"/>
      <c r="ZA503"/>
      <c r="ZB503"/>
      <c r="ZC503"/>
      <c r="ZD503"/>
      <c r="ZE503"/>
      <c r="ZF503"/>
      <c r="ZG503"/>
      <c r="ZH503"/>
      <c r="ZI503"/>
      <c r="ZJ503"/>
      <c r="ZK503"/>
      <c r="ZL503"/>
      <c r="ZM503"/>
      <c r="ZN503"/>
      <c r="ZO503"/>
      <c r="ZP503"/>
      <c r="ZQ503"/>
      <c r="ZR503"/>
      <c r="ZS503"/>
      <c r="ZT503"/>
      <c r="ZU503"/>
      <c r="ZV503"/>
      <c r="ZW503"/>
      <c r="ZX503"/>
      <c r="ZY503"/>
      <c r="ZZ503" s="52"/>
      <c r="AAA503" s="192"/>
      <c r="AAD503" s="90"/>
      <c r="AAE503" s="519">
        <f t="shared" si="420"/>
        <v>1</v>
      </c>
      <c r="AAF503" s="190" t="s">
        <v>52</v>
      </c>
      <c r="AAG503" s="72"/>
      <c r="AAH503" s="72"/>
      <c r="AAI503" s="72"/>
      <c r="AAJ503" s="72"/>
      <c r="AAK503" s="87"/>
      <c r="AAL503" s="90"/>
    </row>
    <row r="504" spans="1:715" s="23" customFormat="1" ht="15" customHeight="1" outlineLevel="1">
      <c r="A504" s="171" t="s">
        <v>0</v>
      </c>
      <c r="B504" s="720" t="s">
        <v>418</v>
      </c>
      <c r="C504" s="376" t="s">
        <v>0</v>
      </c>
      <c r="I504" s="244"/>
      <c r="J504" s="194"/>
      <c r="K504" s="49"/>
      <c r="L504" s="49"/>
      <c r="M504" s="49"/>
      <c r="N504" s="49"/>
      <c r="O504" s="49"/>
      <c r="P504" s="49"/>
      <c r="Q504" s="49"/>
      <c r="R504" s="49"/>
      <c r="S504" s="49"/>
      <c r="T504" s="49"/>
      <c r="U504" s="49"/>
      <c r="V504" s="49"/>
      <c r="W504" s="49"/>
      <c r="X504" s="49"/>
      <c r="Y504" s="49"/>
      <c r="Z504" s="49"/>
      <c r="AA504" s="49"/>
      <c r="AB504" s="49"/>
      <c r="AC504" s="49"/>
      <c r="AD504" s="49"/>
      <c r="AE504" s="49"/>
      <c r="AF504" s="49"/>
      <c r="AG504" s="49"/>
      <c r="AH504" s="49"/>
      <c r="AI504" s="49"/>
      <c r="AJ504" s="49"/>
      <c r="AK504" s="49"/>
      <c r="AL504" s="49"/>
      <c r="AM504" s="49"/>
      <c r="AN504" s="49"/>
      <c r="AO504" s="49"/>
      <c r="AP504" s="49"/>
      <c r="AQ504" s="49"/>
      <c r="AR504" s="49"/>
      <c r="AS504" s="49"/>
      <c r="AT504" s="49"/>
      <c r="AU504" s="49"/>
      <c r="AV504" s="49"/>
      <c r="AW504" s="49"/>
      <c r="AX504" s="49"/>
      <c r="AY504" s="49"/>
      <c r="AZ504" s="49"/>
      <c r="BA504" s="49"/>
      <c r="BB504" s="49"/>
      <c r="BC504" s="49"/>
      <c r="BD504" s="49"/>
      <c r="BE504" s="49"/>
      <c r="BF504" s="49"/>
      <c r="BG504" s="49"/>
      <c r="BH504" s="49"/>
      <c r="BI504" s="49"/>
      <c r="BJ504" s="49"/>
      <c r="BK504" s="49"/>
      <c r="BL504" s="49"/>
      <c r="BM504" s="49"/>
      <c r="BN504" s="49"/>
      <c r="BO504" s="49"/>
      <c r="BP504" s="49"/>
      <c r="BQ504" s="49"/>
      <c r="BR504" s="49"/>
      <c r="BS504" s="49"/>
      <c r="BT504" s="49"/>
      <c r="BU504" s="49"/>
      <c r="BV504" s="49"/>
      <c r="BW504" s="49"/>
      <c r="BX504" s="49"/>
      <c r="BY504" s="49"/>
      <c r="BZ504" s="49"/>
      <c r="CA504" s="49"/>
      <c r="CB504" s="49"/>
      <c r="CC504" s="49"/>
      <c r="CD504" s="49"/>
      <c r="CE504" s="49"/>
      <c r="CF504" s="49"/>
      <c r="CG504" s="49"/>
      <c r="CH504" s="49"/>
      <c r="CI504" s="49"/>
      <c r="CJ504" s="49"/>
      <c r="CK504" s="49"/>
      <c r="CL504" s="49"/>
      <c r="CM504" s="49"/>
      <c r="CN504" s="49"/>
      <c r="CO504" s="49"/>
      <c r="CP504" s="49"/>
      <c r="CQ504" s="49"/>
      <c r="CR504" s="49"/>
      <c r="CS504" s="49"/>
      <c r="CT504" s="49"/>
      <c r="CU504" s="49"/>
      <c r="CV504" s="49"/>
      <c r="CW504" s="49"/>
      <c r="CX504" s="49"/>
      <c r="CY504" s="49"/>
      <c r="CZ504" s="49"/>
      <c r="DA504" s="49"/>
      <c r="DB504" s="49"/>
      <c r="DC504" s="49"/>
      <c r="DD504" s="49"/>
      <c r="DE504" s="49"/>
      <c r="DF504" s="49"/>
      <c r="DG504" s="49"/>
      <c r="DH504" s="49"/>
      <c r="DI504" s="49"/>
      <c r="DJ504" s="49"/>
      <c r="DK504" s="49"/>
      <c r="DL504" s="49"/>
      <c r="DM504" s="49"/>
      <c r="DN504" s="49"/>
      <c r="DO504" s="49"/>
      <c r="DP504" s="49"/>
      <c r="DQ504"/>
      <c r="DR504"/>
      <c r="DS504"/>
      <c r="DT504"/>
      <c r="DU504"/>
      <c r="DV504"/>
      <c r="DW504"/>
      <c r="DX504"/>
      <c r="DY504"/>
      <c r="DZ504"/>
      <c r="EA504"/>
      <c r="EB504"/>
      <c r="EC504"/>
      <c r="ED504"/>
      <c r="EE504"/>
      <c r="EF504"/>
      <c r="EG504"/>
      <c r="EH504"/>
      <c r="EI504"/>
      <c r="EJ504"/>
      <c r="EK504"/>
      <c r="EL504"/>
      <c r="EM504"/>
      <c r="EN504"/>
      <c r="EO504"/>
      <c r="EP504"/>
      <c r="EQ504"/>
      <c r="ER504"/>
      <c r="ES504"/>
      <c r="ET504"/>
      <c r="EU504"/>
      <c r="EV504"/>
      <c r="EW504"/>
      <c r="EX504"/>
      <c r="EY504"/>
      <c r="EZ504"/>
      <c r="FA504"/>
      <c r="FB504"/>
      <c r="FC504"/>
      <c r="FD504"/>
      <c r="FE504"/>
      <c r="FF504"/>
      <c r="FG504"/>
      <c r="FH504"/>
      <c r="FI504"/>
      <c r="FJ504"/>
      <c r="FK504"/>
      <c r="FL504"/>
      <c r="FM504"/>
      <c r="FN504"/>
      <c r="FO504"/>
      <c r="FP504"/>
      <c r="FQ504"/>
      <c r="FR504"/>
      <c r="FS504"/>
      <c r="FT504"/>
      <c r="FU504"/>
      <c r="FV504"/>
      <c r="FW504"/>
      <c r="FX504"/>
      <c r="FY504"/>
      <c r="FZ504"/>
      <c r="GA504"/>
      <c r="GB504"/>
      <c r="GC504"/>
      <c r="GD504"/>
      <c r="GE504"/>
      <c r="GF504"/>
      <c r="GG504"/>
      <c r="GH504"/>
      <c r="GI504"/>
      <c r="GJ504"/>
      <c r="GK504"/>
      <c r="GL504"/>
      <c r="GM504"/>
      <c r="GN504"/>
      <c r="GO504"/>
      <c r="GP504"/>
      <c r="GQ504"/>
      <c r="GR504"/>
      <c r="GS504"/>
      <c r="GT504"/>
      <c r="GU504"/>
      <c r="GV504"/>
      <c r="GW504"/>
      <c r="GX504"/>
      <c r="GY504"/>
      <c r="GZ504"/>
      <c r="HA504"/>
      <c r="HB504"/>
      <c r="HC504"/>
      <c r="HD504"/>
      <c r="HE504"/>
      <c r="HF504"/>
      <c r="HG504"/>
      <c r="HH504"/>
      <c r="HI504"/>
      <c r="HJ504"/>
      <c r="HK504"/>
      <c r="HL504"/>
      <c r="HM504"/>
      <c r="HN504"/>
      <c r="HO504"/>
      <c r="HP504"/>
      <c r="HQ504"/>
      <c r="HR504"/>
      <c r="HS504"/>
      <c r="HT504"/>
      <c r="HU504"/>
      <c r="HV504"/>
      <c r="HW504"/>
      <c r="HX504"/>
      <c r="HY504"/>
      <c r="HZ504"/>
      <c r="IA504"/>
      <c r="IB504"/>
      <c r="IC504"/>
      <c r="ID504"/>
      <c r="IE504"/>
      <c r="IF504"/>
      <c r="IG504"/>
      <c r="IH504"/>
      <c r="II504"/>
      <c r="IJ504"/>
      <c r="IK504"/>
      <c r="IL504"/>
      <c r="IM504"/>
      <c r="IN504"/>
      <c r="IO504"/>
      <c r="IP504"/>
      <c r="IQ504"/>
      <c r="IR504"/>
      <c r="IS504"/>
      <c r="IT504"/>
      <c r="IU504"/>
      <c r="IV504"/>
      <c r="IW504"/>
      <c r="IX504"/>
      <c r="IY504"/>
      <c r="IZ504"/>
      <c r="JA504"/>
      <c r="JB504"/>
      <c r="JC504"/>
      <c r="JD504"/>
      <c r="JE504"/>
      <c r="JF504"/>
      <c r="JG504"/>
      <c r="JH504"/>
      <c r="JI504"/>
      <c r="JJ504"/>
      <c r="JK504"/>
      <c r="JL504"/>
      <c r="JM504"/>
      <c r="JN504"/>
      <c r="JO504"/>
      <c r="JP504"/>
      <c r="JQ504"/>
      <c r="JR504"/>
      <c r="JS504"/>
      <c r="JT504"/>
      <c r="JU504"/>
      <c r="JV504"/>
      <c r="JW504"/>
      <c r="JX504"/>
      <c r="JY504"/>
      <c r="JZ504"/>
      <c r="KA504"/>
      <c r="KB504"/>
      <c r="KC504"/>
      <c r="KD504"/>
      <c r="KE504"/>
      <c r="KF504"/>
      <c r="KG504"/>
      <c r="KH504"/>
      <c r="KI504"/>
      <c r="KJ504"/>
      <c r="KK504"/>
      <c r="KL504"/>
      <c r="KM504"/>
      <c r="KN504"/>
      <c r="KO504"/>
      <c r="KP504"/>
      <c r="KQ504"/>
      <c r="KR504"/>
      <c r="KS504"/>
      <c r="KT504"/>
      <c r="KU504"/>
      <c r="KV504"/>
      <c r="KW504"/>
      <c r="KX504"/>
      <c r="KY504"/>
      <c r="KZ504"/>
      <c r="LA504"/>
      <c r="LB504"/>
      <c r="LC504"/>
      <c r="LD504"/>
      <c r="LE504"/>
      <c r="LF504"/>
      <c r="LG504"/>
      <c r="LH504"/>
      <c r="LI504"/>
      <c r="LJ504"/>
      <c r="LK504"/>
      <c r="LL504"/>
      <c r="LM504"/>
      <c r="LN504"/>
      <c r="LO504"/>
      <c r="LP504"/>
      <c r="LQ504"/>
      <c r="LR504"/>
      <c r="LS504"/>
      <c r="LT504"/>
      <c r="LU504"/>
      <c r="LV504"/>
      <c r="LW504"/>
      <c r="LX504"/>
      <c r="LY504"/>
      <c r="LZ504"/>
      <c r="MA504"/>
      <c r="MB504"/>
      <c r="MC504"/>
      <c r="MD504"/>
      <c r="ME504"/>
      <c r="MF504"/>
      <c r="MG504"/>
      <c r="MH504"/>
      <c r="MI504"/>
      <c r="MJ504"/>
      <c r="MK504"/>
      <c r="ML504"/>
      <c r="MM504"/>
      <c r="MN504"/>
      <c r="MO504"/>
      <c r="MP504"/>
      <c r="MQ504"/>
      <c r="MR504"/>
      <c r="MS504"/>
      <c r="MT504"/>
      <c r="MU504"/>
      <c r="MV504"/>
      <c r="MW504"/>
      <c r="MX504"/>
      <c r="MY504"/>
      <c r="MZ504"/>
      <c r="NA504"/>
      <c r="NB504"/>
      <c r="NC504"/>
      <c r="ND504"/>
      <c r="NE504"/>
      <c r="NF504"/>
      <c r="NG504"/>
      <c r="NH504"/>
      <c r="NI504"/>
      <c r="NJ504"/>
      <c r="NK504"/>
      <c r="NL504"/>
      <c r="NM504"/>
      <c r="NN504"/>
      <c r="NO504"/>
      <c r="NP504"/>
      <c r="NQ504"/>
      <c r="NR504"/>
      <c r="NS504"/>
      <c r="NT504"/>
      <c r="NU504"/>
      <c r="NV504"/>
      <c r="NW504"/>
      <c r="NX504"/>
      <c r="NY504"/>
      <c r="NZ504"/>
      <c r="OA504"/>
      <c r="OB504"/>
      <c r="OC504"/>
      <c r="OD504"/>
      <c r="OE504"/>
      <c r="OF504"/>
      <c r="OG504"/>
      <c r="OH504"/>
      <c r="OI504"/>
      <c r="OJ504"/>
      <c r="OK504"/>
      <c r="OL504"/>
      <c r="OM504"/>
      <c r="ON504"/>
      <c r="OO504"/>
      <c r="OP504"/>
      <c r="OQ504"/>
      <c r="OR504"/>
      <c r="OS504"/>
      <c r="OT504"/>
      <c r="OU504"/>
      <c r="OV504"/>
      <c r="OW504"/>
      <c r="OX504"/>
      <c r="OY504"/>
      <c r="OZ504"/>
      <c r="PA504"/>
      <c r="PB504"/>
      <c r="PC504"/>
      <c r="PD504"/>
      <c r="PE504"/>
      <c r="PF504"/>
      <c r="PG504"/>
      <c r="PH504"/>
      <c r="PI504"/>
      <c r="PJ504"/>
      <c r="PK504"/>
      <c r="PL504"/>
      <c r="PM504"/>
      <c r="PN504"/>
      <c r="PO504"/>
      <c r="PP504"/>
      <c r="PQ504"/>
      <c r="PR504"/>
      <c r="PS504"/>
      <c r="PT504"/>
      <c r="PU504"/>
      <c r="PV504"/>
      <c r="PW504"/>
      <c r="PX504"/>
      <c r="PY504"/>
      <c r="PZ504"/>
      <c r="QA504"/>
      <c r="QB504"/>
      <c r="QC504"/>
      <c r="QD504"/>
      <c r="QE504"/>
      <c r="QF504"/>
      <c r="QG504"/>
      <c r="QH504"/>
      <c r="QI504"/>
      <c r="QJ504"/>
      <c r="QK504"/>
      <c r="QL504"/>
      <c r="QM504"/>
      <c r="QN504"/>
      <c r="QO504"/>
      <c r="QP504"/>
      <c r="QQ504"/>
      <c r="QR504"/>
      <c r="QS504"/>
      <c r="QT504"/>
      <c r="QU504"/>
      <c r="QV504"/>
      <c r="QW504"/>
      <c r="QX504"/>
      <c r="QY504"/>
      <c r="QZ504"/>
      <c r="RA504"/>
      <c r="RB504"/>
      <c r="RC504"/>
      <c r="RD504"/>
      <c r="RE504"/>
      <c r="RF504"/>
      <c r="RG504"/>
      <c r="RH504"/>
      <c r="RI504"/>
      <c r="RJ504"/>
      <c r="RK504"/>
      <c r="RL504"/>
      <c r="RM504"/>
      <c r="RN504"/>
      <c r="RO504"/>
      <c r="RP504"/>
      <c r="RQ504"/>
      <c r="RR504"/>
      <c r="RS504"/>
      <c r="RT504"/>
      <c r="RU504"/>
      <c r="RV504"/>
      <c r="RW504"/>
      <c r="RX504"/>
      <c r="RY504"/>
      <c r="RZ504"/>
      <c r="SA504"/>
      <c r="SB504"/>
      <c r="SC504"/>
      <c r="SD504"/>
      <c r="SE504"/>
      <c r="SF504"/>
      <c r="SG504"/>
      <c r="SH504"/>
      <c r="SI504"/>
      <c r="SJ504"/>
      <c r="SK504"/>
      <c r="SL504"/>
      <c r="SM504"/>
      <c r="SN504"/>
      <c r="SO504"/>
      <c r="SP504"/>
      <c r="SQ504"/>
      <c r="SR504"/>
      <c r="SS504"/>
      <c r="ST504"/>
      <c r="SU504"/>
      <c r="SV504"/>
      <c r="SW504"/>
      <c r="SX504"/>
      <c r="SY504"/>
      <c r="SZ504"/>
      <c r="TA504"/>
      <c r="TB504"/>
      <c r="TC504"/>
      <c r="TD504"/>
      <c r="TE504"/>
      <c r="TF504"/>
      <c r="TG504"/>
      <c r="TH504"/>
      <c r="TI504"/>
      <c r="TJ504"/>
      <c r="TK504"/>
      <c r="TL504"/>
      <c r="TM504"/>
      <c r="TN504"/>
      <c r="TO504"/>
      <c r="TP504"/>
      <c r="TQ504"/>
      <c r="TR504"/>
      <c r="TS504"/>
      <c r="TT504"/>
      <c r="TU504"/>
      <c r="TV504"/>
      <c r="TW504"/>
      <c r="TX504"/>
      <c r="TY504"/>
      <c r="TZ504"/>
      <c r="UA504"/>
      <c r="UB504"/>
      <c r="UC504"/>
      <c r="UD504"/>
      <c r="UE504"/>
      <c r="UF504"/>
      <c r="UG504"/>
      <c r="UH504"/>
      <c r="UI504"/>
      <c r="UJ504"/>
      <c r="UK504"/>
      <c r="UL504"/>
      <c r="UM504"/>
      <c r="UN504"/>
      <c r="UO504"/>
      <c r="UP504"/>
      <c r="UQ504"/>
      <c r="UR504"/>
      <c r="US504"/>
      <c r="UT504"/>
      <c r="UU504"/>
      <c r="UV504"/>
      <c r="UW504"/>
      <c r="UX504"/>
      <c r="UY504"/>
      <c r="UZ504"/>
      <c r="VA504"/>
      <c r="VB504"/>
      <c r="VC504"/>
      <c r="VD504"/>
      <c r="VE504"/>
      <c r="VF504"/>
      <c r="VG504"/>
      <c r="VH504"/>
      <c r="VI504"/>
      <c r="VJ504"/>
      <c r="VK504"/>
      <c r="VL504"/>
      <c r="VM504"/>
      <c r="VN504"/>
      <c r="VO504"/>
      <c r="VP504"/>
      <c r="VQ504"/>
      <c r="VR504"/>
      <c r="VS504"/>
      <c r="VT504"/>
      <c r="VU504"/>
      <c r="VV504"/>
      <c r="VW504"/>
      <c r="VX504"/>
      <c r="VY504"/>
      <c r="VZ504"/>
      <c r="WA504"/>
      <c r="WB504"/>
      <c r="WC504"/>
      <c r="WD504"/>
      <c r="WE504"/>
      <c r="WF504"/>
      <c r="WG504"/>
      <c r="WH504"/>
      <c r="WI504"/>
      <c r="WJ504"/>
      <c r="WK504"/>
      <c r="WL504"/>
      <c r="WM504"/>
      <c r="WN504"/>
      <c r="WO504"/>
      <c r="WP504"/>
      <c r="WQ504"/>
      <c r="WR504"/>
      <c r="WS504"/>
      <c r="WT504"/>
      <c r="WU504"/>
      <c r="WV504"/>
      <c r="WW504"/>
      <c r="WX504"/>
      <c r="WY504"/>
      <c r="WZ504"/>
      <c r="XA504"/>
      <c r="XB504"/>
      <c r="XC504"/>
      <c r="XD504"/>
      <c r="XE504"/>
      <c r="XF504"/>
      <c r="XG504"/>
      <c r="XH504"/>
      <c r="XI504"/>
      <c r="XJ504"/>
      <c r="XK504"/>
      <c r="XL504"/>
      <c r="XM504"/>
      <c r="XN504"/>
      <c r="XO504"/>
      <c r="XP504"/>
      <c r="XQ504"/>
      <c r="XR504"/>
      <c r="XS504"/>
      <c r="XT504"/>
      <c r="XU504"/>
      <c r="XV504"/>
      <c r="XW504"/>
      <c r="XX504"/>
      <c r="XY504"/>
      <c r="XZ504"/>
      <c r="YA504"/>
      <c r="YB504"/>
      <c r="YC504"/>
      <c r="YD504"/>
      <c r="YE504"/>
      <c r="YF504"/>
      <c r="YG504"/>
      <c r="YH504"/>
      <c r="YI504"/>
      <c r="YJ504"/>
      <c r="YK504"/>
      <c r="YL504"/>
      <c r="YM504"/>
      <c r="YN504"/>
      <c r="YO504"/>
      <c r="YP504"/>
      <c r="YQ504"/>
      <c r="YR504"/>
      <c r="YS504"/>
      <c r="YT504"/>
      <c r="YU504"/>
      <c r="YV504"/>
      <c r="YW504"/>
      <c r="YX504"/>
      <c r="YY504"/>
      <c r="YZ504"/>
      <c r="ZA504"/>
      <c r="ZB504"/>
      <c r="ZC504"/>
      <c r="ZD504"/>
      <c r="ZE504"/>
      <c r="ZF504"/>
      <c r="ZG504"/>
      <c r="ZH504"/>
      <c r="ZI504"/>
      <c r="ZJ504"/>
      <c r="ZK504"/>
      <c r="ZL504"/>
      <c r="ZM504"/>
      <c r="ZN504"/>
      <c r="ZO504"/>
      <c r="ZP504"/>
      <c r="ZQ504"/>
      <c r="ZR504"/>
      <c r="ZS504"/>
      <c r="ZT504"/>
      <c r="ZU504"/>
      <c r="ZV504"/>
      <c r="ZW504"/>
      <c r="ZX504"/>
      <c r="ZY504"/>
      <c r="ZZ504" s="52"/>
      <c r="AAA504" s="192"/>
      <c r="AAD504" s="90"/>
      <c r="AAE504" s="519">
        <f t="shared" si="420"/>
        <v>1</v>
      </c>
      <c r="AAF504" s="190" t="s">
        <v>52</v>
      </c>
      <c r="AAG504" s="72"/>
      <c r="AAH504" s="72"/>
      <c r="AAI504" s="72"/>
      <c r="AAJ504" s="72"/>
      <c r="AAK504" s="87"/>
      <c r="AAL504" s="90"/>
    </row>
    <row r="505" spans="1:715" s="23" customFormat="1" ht="15" customHeight="1" outlineLevel="1">
      <c r="A505" s="171" t="s">
        <v>0</v>
      </c>
      <c r="B505" s="720" t="s">
        <v>507</v>
      </c>
      <c r="C505" s="376" t="s">
        <v>0</v>
      </c>
      <c r="I505" s="244"/>
      <c r="J505" s="194"/>
      <c r="K505" s="49"/>
      <c r="L505" s="49"/>
      <c r="M505" s="49"/>
      <c r="N505" s="49"/>
      <c r="O505" s="49"/>
      <c r="P505" s="49"/>
      <c r="Q505" s="49"/>
      <c r="R505" s="49"/>
      <c r="S505" s="49"/>
      <c r="T505" s="49"/>
      <c r="U505" s="49"/>
      <c r="V505" s="49"/>
      <c r="W505" s="49"/>
      <c r="X505" s="49"/>
      <c r="Y505" s="49"/>
      <c r="Z505" s="49"/>
      <c r="AA505" s="49"/>
      <c r="AB505" s="49"/>
      <c r="AC505" s="49"/>
      <c r="AD505" s="49"/>
      <c r="AE505" s="49"/>
      <c r="AF505" s="49"/>
      <c r="AG505" s="49"/>
      <c r="AH505" s="49"/>
      <c r="AI505" s="49"/>
      <c r="AJ505" s="49"/>
      <c r="AK505" s="49"/>
      <c r="AL505" s="49"/>
      <c r="AM505" s="49"/>
      <c r="AN505" s="49"/>
      <c r="AO505" s="49"/>
      <c r="AP505" s="49"/>
      <c r="AQ505" s="49"/>
      <c r="AR505" s="49"/>
      <c r="AS505" s="49"/>
      <c r="AT505" s="49"/>
      <c r="AU505" s="49"/>
      <c r="AV505" s="49"/>
      <c r="AW505" s="49"/>
      <c r="AX505" s="49"/>
      <c r="AY505" s="49"/>
      <c r="AZ505" s="49"/>
      <c r="BA505" s="49"/>
      <c r="BB505" s="49"/>
      <c r="BC505" s="49"/>
      <c r="BD505" s="49"/>
      <c r="BE505" s="49"/>
      <c r="BF505" s="49"/>
      <c r="BG505" s="49"/>
      <c r="BH505" s="49"/>
      <c r="BI505" s="49"/>
      <c r="BJ505" s="49"/>
      <c r="BK505" s="49"/>
      <c r="BL505" s="49"/>
      <c r="BM505" s="49"/>
      <c r="BN505" s="49"/>
      <c r="BO505" s="49"/>
      <c r="BP505" s="49"/>
      <c r="BQ505" s="49"/>
      <c r="BR505" s="49"/>
      <c r="BS505" s="49"/>
      <c r="BT505" s="49"/>
      <c r="BU505" s="49"/>
      <c r="BV505" s="49"/>
      <c r="BW505" s="49"/>
      <c r="BX505" s="49"/>
      <c r="BY505" s="49"/>
      <c r="BZ505" s="49"/>
      <c r="CA505" s="49"/>
      <c r="CB505" s="49"/>
      <c r="CC505" s="49"/>
      <c r="CD505" s="49"/>
      <c r="CE505" s="49"/>
      <c r="CF505" s="49"/>
      <c r="CG505" s="49"/>
      <c r="CH505" s="49"/>
      <c r="CI505" s="49"/>
      <c r="CJ505" s="49"/>
      <c r="CK505" s="49"/>
      <c r="CL505" s="49"/>
      <c r="CM505" s="49"/>
      <c r="CN505" s="49"/>
      <c r="CO505" s="49"/>
      <c r="CP505" s="49"/>
      <c r="CQ505" s="49"/>
      <c r="CR505" s="49"/>
      <c r="CS505" s="49"/>
      <c r="CT505" s="49"/>
      <c r="CU505" s="49"/>
      <c r="CV505" s="49"/>
      <c r="CW505" s="49"/>
      <c r="CX505" s="49"/>
      <c r="CY505" s="49"/>
      <c r="CZ505" s="49"/>
      <c r="DA505" s="49"/>
      <c r="DB505" s="49"/>
      <c r="DC505" s="49"/>
      <c r="DD505" s="49"/>
      <c r="DE505" s="49"/>
      <c r="DF505" s="49"/>
      <c r="DG505" s="49"/>
      <c r="DH505" s="49"/>
      <c r="DI505" s="49"/>
      <c r="DJ505" s="49"/>
      <c r="DK505" s="49"/>
      <c r="DL505" s="49"/>
      <c r="DM505" s="49"/>
      <c r="DN505" s="49"/>
      <c r="DO505" s="49"/>
      <c r="DP505" s="49"/>
      <c r="DQ505"/>
      <c r="DR505"/>
      <c r="DS505"/>
      <c r="DT505"/>
      <c r="DU505"/>
      <c r="DV505"/>
      <c r="DW505"/>
      <c r="DX505"/>
      <c r="DY505"/>
      <c r="DZ505"/>
      <c r="EA505"/>
      <c r="EB505"/>
      <c r="EC505"/>
      <c r="ED505"/>
      <c r="EE505"/>
      <c r="EF505"/>
      <c r="EG505"/>
      <c r="EH505"/>
      <c r="EI505"/>
      <c r="EJ505"/>
      <c r="EK505"/>
      <c r="EL505"/>
      <c r="EM505"/>
      <c r="EN505"/>
      <c r="EO505"/>
      <c r="EP505"/>
      <c r="EQ505"/>
      <c r="ER505"/>
      <c r="ES505"/>
      <c r="ET505"/>
      <c r="EU505"/>
      <c r="EV505"/>
      <c r="EW505"/>
      <c r="EX505"/>
      <c r="EY505"/>
      <c r="EZ505"/>
      <c r="FA505"/>
      <c r="FB505"/>
      <c r="FC505"/>
      <c r="FD505"/>
      <c r="FE505"/>
      <c r="FF505"/>
      <c r="FG505"/>
      <c r="FH505"/>
      <c r="FI505"/>
      <c r="FJ505"/>
      <c r="FK505"/>
      <c r="FL505"/>
      <c r="FM505"/>
      <c r="FN505"/>
      <c r="FO505"/>
      <c r="FP505"/>
      <c r="FQ505"/>
      <c r="FR505"/>
      <c r="FS505"/>
      <c r="FT505"/>
      <c r="FU505"/>
      <c r="FV505"/>
      <c r="FW505"/>
      <c r="FX505"/>
      <c r="FY505"/>
      <c r="FZ505"/>
      <c r="GA505"/>
      <c r="GB505"/>
      <c r="GC505"/>
      <c r="GD505"/>
      <c r="GE505"/>
      <c r="GF505"/>
      <c r="GG505"/>
      <c r="GH505"/>
      <c r="GI505"/>
      <c r="GJ505"/>
      <c r="GK505"/>
      <c r="GL505"/>
      <c r="GM505"/>
      <c r="GN505"/>
      <c r="GO505"/>
      <c r="GP505"/>
      <c r="GQ505"/>
      <c r="GR505"/>
      <c r="GS505"/>
      <c r="GT505"/>
      <c r="GU505"/>
      <c r="GV505"/>
      <c r="GW505"/>
      <c r="GX505"/>
      <c r="GY505"/>
      <c r="GZ505"/>
      <c r="HA505"/>
      <c r="HB505"/>
      <c r="HC505"/>
      <c r="HD505"/>
      <c r="HE505"/>
      <c r="HF505"/>
      <c r="HG505"/>
      <c r="HH505"/>
      <c r="HI505"/>
      <c r="HJ505"/>
      <c r="HK505"/>
      <c r="HL505"/>
      <c r="HM505"/>
      <c r="HN505"/>
      <c r="HO505"/>
      <c r="HP505"/>
      <c r="HQ505"/>
      <c r="HR505"/>
      <c r="HS505"/>
      <c r="HT505"/>
      <c r="HU505"/>
      <c r="HV505"/>
      <c r="HW505"/>
      <c r="HX505"/>
      <c r="HY505"/>
      <c r="HZ505"/>
      <c r="IA505"/>
      <c r="IB505"/>
      <c r="IC505"/>
      <c r="ID505"/>
      <c r="IE505"/>
      <c r="IF505"/>
      <c r="IG505"/>
      <c r="IH505"/>
      <c r="II505"/>
      <c r="IJ505"/>
      <c r="IK505"/>
      <c r="IL505"/>
      <c r="IM505"/>
      <c r="IN505"/>
      <c r="IO505"/>
      <c r="IP505"/>
      <c r="IQ505"/>
      <c r="IR505"/>
      <c r="IS505"/>
      <c r="IT505"/>
      <c r="IU505"/>
      <c r="IV505"/>
      <c r="IW505"/>
      <c r="IX505"/>
      <c r="IY505"/>
      <c r="IZ505"/>
      <c r="JA505"/>
      <c r="JB505"/>
      <c r="JC505"/>
      <c r="JD505"/>
      <c r="JE505"/>
      <c r="JF505"/>
      <c r="JG505"/>
      <c r="JH505"/>
      <c r="JI505"/>
      <c r="JJ505"/>
      <c r="JK505"/>
      <c r="JL505"/>
      <c r="JM505"/>
      <c r="JN505"/>
      <c r="JO505"/>
      <c r="JP505"/>
      <c r="JQ505"/>
      <c r="JR505"/>
      <c r="JS505"/>
      <c r="JT505"/>
      <c r="JU505"/>
      <c r="JV505"/>
      <c r="JW505"/>
      <c r="JX505"/>
      <c r="JY505"/>
      <c r="JZ505"/>
      <c r="KA505"/>
      <c r="KB505"/>
      <c r="KC505"/>
      <c r="KD505"/>
      <c r="KE505"/>
      <c r="KF505"/>
      <c r="KG505"/>
      <c r="KH505"/>
      <c r="KI505"/>
      <c r="KJ505"/>
      <c r="KK505"/>
      <c r="KL505"/>
      <c r="KM505"/>
      <c r="KN505"/>
      <c r="KO505"/>
      <c r="KP505"/>
      <c r="KQ505"/>
      <c r="KR505"/>
      <c r="KS505"/>
      <c r="KT505"/>
      <c r="KU505"/>
      <c r="KV505"/>
      <c r="KW505"/>
      <c r="KX505"/>
      <c r="KY505"/>
      <c r="KZ505"/>
      <c r="LA505"/>
      <c r="LB505"/>
      <c r="LC505"/>
      <c r="LD505"/>
      <c r="LE505"/>
      <c r="LF505"/>
      <c r="LG505"/>
      <c r="LH505"/>
      <c r="LI505"/>
      <c r="LJ505"/>
      <c r="LK505"/>
      <c r="LL505"/>
      <c r="LM505"/>
      <c r="LN505"/>
      <c r="LO505"/>
      <c r="LP505"/>
      <c r="LQ505"/>
      <c r="LR505"/>
      <c r="LS505"/>
      <c r="LT505"/>
      <c r="LU505"/>
      <c r="LV505"/>
      <c r="LW505"/>
      <c r="LX505"/>
      <c r="LY505"/>
      <c r="LZ505"/>
      <c r="MA505"/>
      <c r="MB505"/>
      <c r="MC505"/>
      <c r="MD505"/>
      <c r="ME505"/>
      <c r="MF505"/>
      <c r="MG505"/>
      <c r="MH505"/>
      <c r="MI505"/>
      <c r="MJ505"/>
      <c r="MK505"/>
      <c r="ML505"/>
      <c r="MM505"/>
      <c r="MN505"/>
      <c r="MO505"/>
      <c r="MP505"/>
      <c r="MQ505"/>
      <c r="MR505"/>
      <c r="MS505"/>
      <c r="MT505"/>
      <c r="MU505"/>
      <c r="MV505"/>
      <c r="MW505"/>
      <c r="MX505"/>
      <c r="MY505"/>
      <c r="MZ505"/>
      <c r="NA505"/>
      <c r="NB505"/>
      <c r="NC505"/>
      <c r="ND505"/>
      <c r="NE505"/>
      <c r="NF505"/>
      <c r="NG505"/>
      <c r="NH505"/>
      <c r="NI505"/>
      <c r="NJ505"/>
      <c r="NK505"/>
      <c r="NL505"/>
      <c r="NM505"/>
      <c r="NN505"/>
      <c r="NO505"/>
      <c r="NP505"/>
      <c r="NQ505"/>
      <c r="NR505"/>
      <c r="NS505"/>
      <c r="NT505"/>
      <c r="NU505"/>
      <c r="NV505"/>
      <c r="NW505"/>
      <c r="NX505"/>
      <c r="NY505"/>
      <c r="NZ505"/>
      <c r="OA505"/>
      <c r="OB505"/>
      <c r="OC505"/>
      <c r="OD505"/>
      <c r="OE505"/>
      <c r="OF505"/>
      <c r="OG505"/>
      <c r="OH505"/>
      <c r="OI505"/>
      <c r="OJ505"/>
      <c r="OK505"/>
      <c r="OL505"/>
      <c r="OM505"/>
      <c r="ON505"/>
      <c r="OO505"/>
      <c r="OP505"/>
      <c r="OQ505"/>
      <c r="OR505"/>
      <c r="OS505"/>
      <c r="OT505"/>
      <c r="OU505"/>
      <c r="OV505"/>
      <c r="OW505"/>
      <c r="OX505"/>
      <c r="OY505"/>
      <c r="OZ505"/>
      <c r="PA505"/>
      <c r="PB505"/>
      <c r="PC505"/>
      <c r="PD505"/>
      <c r="PE505"/>
      <c r="PF505"/>
      <c r="PG505"/>
      <c r="PH505"/>
      <c r="PI505"/>
      <c r="PJ505"/>
      <c r="PK505"/>
      <c r="PL505"/>
      <c r="PM505"/>
      <c r="PN505"/>
      <c r="PO505"/>
      <c r="PP505"/>
      <c r="PQ505"/>
      <c r="PR505"/>
      <c r="PS505"/>
      <c r="PT505"/>
      <c r="PU505"/>
      <c r="PV505"/>
      <c r="PW505"/>
      <c r="PX505"/>
      <c r="PY505"/>
      <c r="PZ505"/>
      <c r="QA505"/>
      <c r="QB505"/>
      <c r="QC505"/>
      <c r="QD505"/>
      <c r="QE505"/>
      <c r="QF505"/>
      <c r="QG505"/>
      <c r="QH505"/>
      <c r="QI505"/>
      <c r="QJ505"/>
      <c r="QK505"/>
      <c r="QL505"/>
      <c r="QM505"/>
      <c r="QN505"/>
      <c r="QO505"/>
      <c r="QP505"/>
      <c r="QQ505"/>
      <c r="QR505"/>
      <c r="QS505"/>
      <c r="QT505"/>
      <c r="QU505"/>
      <c r="QV505"/>
      <c r="QW505"/>
      <c r="QX505"/>
      <c r="QY505"/>
      <c r="QZ505"/>
      <c r="RA505"/>
      <c r="RB505"/>
      <c r="RC505"/>
      <c r="RD505"/>
      <c r="RE505"/>
      <c r="RF505"/>
      <c r="RG505"/>
      <c r="RH505"/>
      <c r="RI505"/>
      <c r="RJ505"/>
      <c r="RK505"/>
      <c r="RL505"/>
      <c r="RM505"/>
      <c r="RN505"/>
      <c r="RO505"/>
      <c r="RP505"/>
      <c r="RQ505"/>
      <c r="RR505"/>
      <c r="RS505"/>
      <c r="RT505"/>
      <c r="RU505"/>
      <c r="RV505"/>
      <c r="RW505"/>
      <c r="RX505"/>
      <c r="RY505"/>
      <c r="RZ505"/>
      <c r="SA505"/>
      <c r="SB505"/>
      <c r="SC505"/>
      <c r="SD505"/>
      <c r="SE505"/>
      <c r="SF505"/>
      <c r="SG505"/>
      <c r="SH505"/>
      <c r="SI505"/>
      <c r="SJ505"/>
      <c r="SK505"/>
      <c r="SL505"/>
      <c r="SM505"/>
      <c r="SN505"/>
      <c r="SO505"/>
      <c r="SP505"/>
      <c r="SQ505"/>
      <c r="SR505"/>
      <c r="SS505"/>
      <c r="ST505"/>
      <c r="SU505"/>
      <c r="SV505"/>
      <c r="SW505"/>
      <c r="SX505"/>
      <c r="SY505"/>
      <c r="SZ505"/>
      <c r="TA505"/>
      <c r="TB505"/>
      <c r="TC505"/>
      <c r="TD505"/>
      <c r="TE505"/>
      <c r="TF505"/>
      <c r="TG505"/>
      <c r="TH505"/>
      <c r="TI505"/>
      <c r="TJ505"/>
      <c r="TK505"/>
      <c r="TL505"/>
      <c r="TM505"/>
      <c r="TN505"/>
      <c r="TO505"/>
      <c r="TP505"/>
      <c r="TQ505"/>
      <c r="TR505"/>
      <c r="TS505"/>
      <c r="TT505"/>
      <c r="TU505"/>
      <c r="TV505"/>
      <c r="TW505"/>
      <c r="TX505"/>
      <c r="TY505"/>
      <c r="TZ505"/>
      <c r="UA505"/>
      <c r="UB505"/>
      <c r="UC505"/>
      <c r="UD505"/>
      <c r="UE505"/>
      <c r="UF505"/>
      <c r="UG505"/>
      <c r="UH505"/>
      <c r="UI505"/>
      <c r="UJ505"/>
      <c r="UK505"/>
      <c r="UL505"/>
      <c r="UM505"/>
      <c r="UN505"/>
      <c r="UO505"/>
      <c r="UP505"/>
      <c r="UQ505"/>
      <c r="UR505"/>
      <c r="US505"/>
      <c r="UT505"/>
      <c r="UU505"/>
      <c r="UV505"/>
      <c r="UW505"/>
      <c r="UX505"/>
      <c r="UY505"/>
      <c r="UZ505"/>
      <c r="VA505"/>
      <c r="VB505"/>
      <c r="VC505"/>
      <c r="VD505"/>
      <c r="VE505"/>
      <c r="VF505"/>
      <c r="VG505"/>
      <c r="VH505"/>
      <c r="VI505"/>
      <c r="VJ505"/>
      <c r="VK505"/>
      <c r="VL505"/>
      <c r="VM505"/>
      <c r="VN505"/>
      <c r="VO505"/>
      <c r="VP505"/>
      <c r="VQ505"/>
      <c r="VR505"/>
      <c r="VS505"/>
      <c r="VT505"/>
      <c r="VU505"/>
      <c r="VV505"/>
      <c r="VW505"/>
      <c r="VX505"/>
      <c r="VY505"/>
      <c r="VZ505"/>
      <c r="WA505"/>
      <c r="WB505"/>
      <c r="WC505"/>
      <c r="WD505"/>
      <c r="WE505"/>
      <c r="WF505"/>
      <c r="WG505"/>
      <c r="WH505"/>
      <c r="WI505"/>
      <c r="WJ505"/>
      <c r="WK505"/>
      <c r="WL505"/>
      <c r="WM505"/>
      <c r="WN505"/>
      <c r="WO505"/>
      <c r="WP505"/>
      <c r="WQ505"/>
      <c r="WR505"/>
      <c r="WS505"/>
      <c r="WT505"/>
      <c r="WU505"/>
      <c r="WV505"/>
      <c r="WW505"/>
      <c r="WX505"/>
      <c r="WY505"/>
      <c r="WZ505"/>
      <c r="XA505"/>
      <c r="XB505"/>
      <c r="XC505"/>
      <c r="XD505"/>
      <c r="XE505"/>
      <c r="XF505"/>
      <c r="XG505"/>
      <c r="XH505"/>
      <c r="XI505"/>
      <c r="XJ505"/>
      <c r="XK505"/>
      <c r="XL505"/>
      <c r="XM505"/>
      <c r="XN505"/>
      <c r="XO505"/>
      <c r="XP505"/>
      <c r="XQ505"/>
      <c r="XR505"/>
      <c r="XS505"/>
      <c r="XT505"/>
      <c r="XU505"/>
      <c r="XV505"/>
      <c r="XW505"/>
      <c r="XX505"/>
      <c r="XY505"/>
      <c r="XZ505"/>
      <c r="YA505"/>
      <c r="YB505"/>
      <c r="YC505"/>
      <c r="YD505"/>
      <c r="YE505"/>
      <c r="YF505"/>
      <c r="YG505"/>
      <c r="YH505"/>
      <c r="YI505"/>
      <c r="YJ505"/>
      <c r="YK505"/>
      <c r="YL505"/>
      <c r="YM505"/>
      <c r="YN505"/>
      <c r="YO505"/>
      <c r="YP505"/>
      <c r="YQ505"/>
      <c r="YR505"/>
      <c r="YS505"/>
      <c r="YT505"/>
      <c r="YU505"/>
      <c r="YV505"/>
      <c r="YW505"/>
      <c r="YX505"/>
      <c r="YY505"/>
      <c r="YZ505"/>
      <c r="ZA505"/>
      <c r="ZB505"/>
      <c r="ZC505"/>
      <c r="ZD505"/>
      <c r="ZE505"/>
      <c r="ZF505"/>
      <c r="ZG505"/>
      <c r="ZH505"/>
      <c r="ZI505"/>
      <c r="ZJ505"/>
      <c r="ZK505"/>
      <c r="ZL505"/>
      <c r="ZM505"/>
      <c r="ZN505"/>
      <c r="ZO505"/>
      <c r="ZP505"/>
      <c r="ZQ505"/>
      <c r="ZR505"/>
      <c r="ZS505"/>
      <c r="ZT505"/>
      <c r="ZU505"/>
      <c r="ZV505"/>
      <c r="ZW505"/>
      <c r="ZX505"/>
      <c r="ZY505"/>
      <c r="ZZ505" s="52"/>
      <c r="AAA505" s="192"/>
      <c r="AAD505" s="90"/>
      <c r="AAE505" s="519">
        <f t="shared" si="420"/>
        <v>1</v>
      </c>
      <c r="AAF505" s="190" t="s">
        <v>52</v>
      </c>
      <c r="AAG505" s="72"/>
      <c r="AAH505" s="72"/>
      <c r="AAI505" s="72"/>
      <c r="AAJ505" s="72"/>
      <c r="AAK505" s="87"/>
      <c r="AAL505" s="90"/>
    </row>
    <row r="506" spans="1:715" s="23" customFormat="1" ht="15" customHeight="1" outlineLevel="1">
      <c r="A506" s="171" t="s">
        <v>0</v>
      </c>
      <c r="B506" s="720" t="s">
        <v>419</v>
      </c>
      <c r="C506" s="376" t="s">
        <v>0</v>
      </c>
      <c r="I506" s="244"/>
      <c r="J506" s="194"/>
      <c r="K506" s="49"/>
      <c r="L506" s="49"/>
      <c r="M506" s="49"/>
      <c r="N506" s="49"/>
      <c r="O506" s="49"/>
      <c r="P506" s="49"/>
      <c r="Q506" s="49"/>
      <c r="R506" s="49"/>
      <c r="S506" s="49"/>
      <c r="T506" s="49"/>
      <c r="U506" s="49"/>
      <c r="V506" s="49"/>
      <c r="W506" s="49"/>
      <c r="X506" s="49"/>
      <c r="Y506" s="49"/>
      <c r="Z506" s="49"/>
      <c r="AA506" s="49"/>
      <c r="AB506" s="49"/>
      <c r="AC506" s="49"/>
      <c r="AD506" s="49"/>
      <c r="AE506" s="49"/>
      <c r="AF506" s="49"/>
      <c r="AG506" s="49"/>
      <c r="AH506" s="49"/>
      <c r="AI506" s="49"/>
      <c r="AJ506" s="49"/>
      <c r="AK506" s="49"/>
      <c r="AL506" s="49"/>
      <c r="AM506" s="49"/>
      <c r="AN506" s="49"/>
      <c r="AO506" s="49"/>
      <c r="AP506" s="49"/>
      <c r="AQ506" s="49"/>
      <c r="AR506" s="49"/>
      <c r="AS506" s="49"/>
      <c r="AT506" s="49"/>
      <c r="AU506" s="49"/>
      <c r="AV506" s="49"/>
      <c r="AW506" s="49"/>
      <c r="AX506" s="49"/>
      <c r="AY506" s="49"/>
      <c r="AZ506" s="49"/>
      <c r="BA506" s="49"/>
      <c r="BB506" s="49"/>
      <c r="BC506" s="49"/>
      <c r="BD506" s="49"/>
      <c r="BE506" s="49"/>
      <c r="BF506" s="49"/>
      <c r="BG506" s="49"/>
      <c r="BH506" s="49"/>
      <c r="BI506" s="49"/>
      <c r="BJ506" s="49"/>
      <c r="BK506" s="49"/>
      <c r="BL506" s="49"/>
      <c r="BM506" s="49"/>
      <c r="BN506" s="49"/>
      <c r="BO506" s="49"/>
      <c r="BP506" s="49"/>
      <c r="BQ506" s="49"/>
      <c r="BR506" s="49"/>
      <c r="BS506" s="49"/>
      <c r="BT506" s="49"/>
      <c r="BU506" s="49"/>
      <c r="BV506" s="49"/>
      <c r="BW506" s="49"/>
      <c r="BX506" s="49"/>
      <c r="BY506" s="49"/>
      <c r="BZ506" s="49"/>
      <c r="CA506" s="49"/>
      <c r="CB506" s="49"/>
      <c r="CC506" s="49"/>
      <c r="CD506" s="49"/>
      <c r="CE506" s="49"/>
      <c r="CF506" s="49"/>
      <c r="CG506" s="49"/>
      <c r="CH506" s="49"/>
      <c r="CI506" s="49"/>
      <c r="CJ506" s="49"/>
      <c r="CK506" s="49"/>
      <c r="CL506" s="49"/>
      <c r="CM506" s="49"/>
      <c r="CN506" s="49"/>
      <c r="CO506" s="49"/>
      <c r="CP506" s="49"/>
      <c r="CQ506" s="49"/>
      <c r="CR506" s="49"/>
      <c r="CS506" s="49"/>
      <c r="CT506" s="49"/>
      <c r="CU506" s="49"/>
      <c r="CV506" s="49"/>
      <c r="CW506" s="49"/>
      <c r="CX506" s="49"/>
      <c r="CY506" s="49"/>
      <c r="CZ506" s="49"/>
      <c r="DA506" s="49"/>
      <c r="DB506" s="49"/>
      <c r="DC506" s="49"/>
      <c r="DD506" s="49"/>
      <c r="DE506" s="49"/>
      <c r="DF506" s="49"/>
      <c r="DG506" s="49"/>
      <c r="DH506" s="49"/>
      <c r="DI506" s="49"/>
      <c r="DJ506" s="49"/>
      <c r="DK506" s="49"/>
      <c r="DL506" s="49"/>
      <c r="DM506" s="49"/>
      <c r="DN506" s="49"/>
      <c r="DO506" s="49"/>
      <c r="DP506" s="49"/>
      <c r="DQ506"/>
      <c r="DR506"/>
      <c r="DS506"/>
      <c r="DT506"/>
      <c r="DU506"/>
      <c r="DV506"/>
      <c r="DW506"/>
      <c r="DX506"/>
      <c r="DY506"/>
      <c r="DZ506"/>
      <c r="EA506"/>
      <c r="EB506"/>
      <c r="EC506"/>
      <c r="ED506"/>
      <c r="EE506"/>
      <c r="EF506"/>
      <c r="EG506"/>
      <c r="EH506"/>
      <c r="EI506"/>
      <c r="EJ506"/>
      <c r="EK506"/>
      <c r="EL506"/>
      <c r="EM506"/>
      <c r="EN506"/>
      <c r="EO506"/>
      <c r="EP506"/>
      <c r="EQ506"/>
      <c r="ER506"/>
      <c r="ES506"/>
      <c r="ET506"/>
      <c r="EU506"/>
      <c r="EV506"/>
      <c r="EW506"/>
      <c r="EX506"/>
      <c r="EY506"/>
      <c r="EZ506"/>
      <c r="FA506"/>
      <c r="FB506"/>
      <c r="FC506"/>
      <c r="FD506"/>
      <c r="FE506"/>
      <c r="FF506"/>
      <c r="FG506"/>
      <c r="FH506"/>
      <c r="FI506"/>
      <c r="FJ506"/>
      <c r="FK506"/>
      <c r="FL506"/>
      <c r="FM506"/>
      <c r="FN506"/>
      <c r="FO506"/>
      <c r="FP506"/>
      <c r="FQ506"/>
      <c r="FR506"/>
      <c r="FS506"/>
      <c r="FT506"/>
      <c r="FU506"/>
      <c r="FV506"/>
      <c r="FW506"/>
      <c r="FX506"/>
      <c r="FY506"/>
      <c r="FZ506"/>
      <c r="GA506"/>
      <c r="GB506"/>
      <c r="GC506"/>
      <c r="GD506"/>
      <c r="GE506"/>
      <c r="GF506"/>
      <c r="GG506"/>
      <c r="GH506"/>
      <c r="GI506"/>
      <c r="GJ506"/>
      <c r="GK506"/>
      <c r="GL506"/>
      <c r="GM506"/>
      <c r="GN506"/>
      <c r="GO506"/>
      <c r="GP506"/>
      <c r="GQ506"/>
      <c r="GR506"/>
      <c r="GS506"/>
      <c r="GT506"/>
      <c r="GU506"/>
      <c r="GV506"/>
      <c r="GW506"/>
      <c r="GX506"/>
      <c r="GY506"/>
      <c r="GZ506"/>
      <c r="HA506"/>
      <c r="HB506"/>
      <c r="HC506"/>
      <c r="HD506"/>
      <c r="HE506"/>
      <c r="HF506"/>
      <c r="HG506"/>
      <c r="HH506"/>
      <c r="HI506"/>
      <c r="HJ506"/>
      <c r="HK506"/>
      <c r="HL506"/>
      <c r="HM506"/>
      <c r="HN506"/>
      <c r="HO506"/>
      <c r="HP506"/>
      <c r="HQ506"/>
      <c r="HR506"/>
      <c r="HS506"/>
      <c r="HT506"/>
      <c r="HU506"/>
      <c r="HV506"/>
      <c r="HW506"/>
      <c r="HX506"/>
      <c r="HY506"/>
      <c r="HZ506"/>
      <c r="IA506"/>
      <c r="IB506"/>
      <c r="IC506"/>
      <c r="ID506"/>
      <c r="IE506"/>
      <c r="IF506"/>
      <c r="IG506"/>
      <c r="IH506"/>
      <c r="II506"/>
      <c r="IJ506"/>
      <c r="IK506"/>
      <c r="IL506"/>
      <c r="IM506"/>
      <c r="IN506"/>
      <c r="IO506"/>
      <c r="IP506"/>
      <c r="IQ506"/>
      <c r="IR506"/>
      <c r="IS506"/>
      <c r="IT506"/>
      <c r="IU506"/>
      <c r="IV506"/>
      <c r="IW506"/>
      <c r="IX506"/>
      <c r="IY506"/>
      <c r="IZ506"/>
      <c r="JA506"/>
      <c r="JB506"/>
      <c r="JC506"/>
      <c r="JD506"/>
      <c r="JE506"/>
      <c r="JF506"/>
      <c r="JG506"/>
      <c r="JH506"/>
      <c r="JI506"/>
      <c r="JJ506"/>
      <c r="JK506"/>
      <c r="JL506"/>
      <c r="JM506"/>
      <c r="JN506"/>
      <c r="JO506"/>
      <c r="JP506"/>
      <c r="JQ506"/>
      <c r="JR506"/>
      <c r="JS506"/>
      <c r="JT506"/>
      <c r="JU506"/>
      <c r="JV506"/>
      <c r="JW506"/>
      <c r="JX506"/>
      <c r="JY506"/>
      <c r="JZ506"/>
      <c r="KA506"/>
      <c r="KB506"/>
      <c r="KC506"/>
      <c r="KD506"/>
      <c r="KE506"/>
      <c r="KF506"/>
      <c r="KG506"/>
      <c r="KH506"/>
      <c r="KI506"/>
      <c r="KJ506"/>
      <c r="KK506"/>
      <c r="KL506"/>
      <c r="KM506"/>
      <c r="KN506"/>
      <c r="KO506"/>
      <c r="KP506"/>
      <c r="KQ506"/>
      <c r="KR506"/>
      <c r="KS506"/>
      <c r="KT506"/>
      <c r="KU506"/>
      <c r="KV506"/>
      <c r="KW506"/>
      <c r="KX506"/>
      <c r="KY506"/>
      <c r="KZ506"/>
      <c r="LA506"/>
      <c r="LB506"/>
      <c r="LC506"/>
      <c r="LD506"/>
      <c r="LE506"/>
      <c r="LF506"/>
      <c r="LG506"/>
      <c r="LH506"/>
      <c r="LI506"/>
      <c r="LJ506"/>
      <c r="LK506"/>
      <c r="LL506"/>
      <c r="LM506"/>
      <c r="LN506"/>
      <c r="LO506"/>
      <c r="LP506"/>
      <c r="LQ506"/>
      <c r="LR506"/>
      <c r="LS506"/>
      <c r="LT506"/>
      <c r="LU506"/>
      <c r="LV506"/>
      <c r="LW506"/>
      <c r="LX506"/>
      <c r="LY506"/>
      <c r="LZ506"/>
      <c r="MA506"/>
      <c r="MB506"/>
      <c r="MC506"/>
      <c r="MD506"/>
      <c r="ME506"/>
      <c r="MF506"/>
      <c r="MG506"/>
      <c r="MH506"/>
      <c r="MI506"/>
      <c r="MJ506"/>
      <c r="MK506"/>
      <c r="ML506"/>
      <c r="MM506"/>
      <c r="MN506"/>
      <c r="MO506"/>
      <c r="MP506"/>
      <c r="MQ506"/>
      <c r="MR506"/>
      <c r="MS506"/>
      <c r="MT506"/>
      <c r="MU506"/>
      <c r="MV506"/>
      <c r="MW506"/>
      <c r="MX506"/>
      <c r="MY506"/>
      <c r="MZ506"/>
      <c r="NA506"/>
      <c r="NB506"/>
      <c r="NC506"/>
      <c r="ND506"/>
      <c r="NE506"/>
      <c r="NF506"/>
      <c r="NG506"/>
      <c r="NH506"/>
      <c r="NI506"/>
      <c r="NJ506"/>
      <c r="NK506"/>
      <c r="NL506"/>
      <c r="NM506"/>
      <c r="NN506"/>
      <c r="NO506"/>
      <c r="NP506"/>
      <c r="NQ506"/>
      <c r="NR506"/>
      <c r="NS506"/>
      <c r="NT506"/>
      <c r="NU506"/>
      <c r="NV506"/>
      <c r="NW506"/>
      <c r="NX506"/>
      <c r="NY506"/>
      <c r="NZ506"/>
      <c r="OA506"/>
      <c r="OB506"/>
      <c r="OC506"/>
      <c r="OD506"/>
      <c r="OE506"/>
      <c r="OF506"/>
      <c r="OG506"/>
      <c r="OH506"/>
      <c r="OI506"/>
      <c r="OJ506"/>
      <c r="OK506"/>
      <c r="OL506"/>
      <c r="OM506"/>
      <c r="ON506"/>
      <c r="OO506"/>
      <c r="OP506"/>
      <c r="OQ506"/>
      <c r="OR506"/>
      <c r="OS506"/>
      <c r="OT506"/>
      <c r="OU506"/>
      <c r="OV506"/>
      <c r="OW506"/>
      <c r="OX506"/>
      <c r="OY506"/>
      <c r="OZ506"/>
      <c r="PA506"/>
      <c r="PB506"/>
      <c r="PC506"/>
      <c r="PD506"/>
      <c r="PE506"/>
      <c r="PF506"/>
      <c r="PG506"/>
      <c r="PH506"/>
      <c r="PI506"/>
      <c r="PJ506"/>
      <c r="PK506"/>
      <c r="PL506"/>
      <c r="PM506"/>
      <c r="PN506"/>
      <c r="PO506"/>
      <c r="PP506"/>
      <c r="PQ506"/>
      <c r="PR506"/>
      <c r="PS506"/>
      <c r="PT506"/>
      <c r="PU506"/>
      <c r="PV506"/>
      <c r="PW506"/>
      <c r="PX506"/>
      <c r="PY506"/>
      <c r="PZ506"/>
      <c r="QA506"/>
      <c r="QB506"/>
      <c r="QC506"/>
      <c r="QD506"/>
      <c r="QE506"/>
      <c r="QF506"/>
      <c r="QG506"/>
      <c r="QH506"/>
      <c r="QI506"/>
      <c r="QJ506"/>
      <c r="QK506"/>
      <c r="QL506"/>
      <c r="QM506"/>
      <c r="QN506"/>
      <c r="QO506"/>
      <c r="QP506"/>
      <c r="QQ506"/>
      <c r="QR506"/>
      <c r="QS506"/>
      <c r="QT506"/>
      <c r="QU506"/>
      <c r="QV506"/>
      <c r="QW506"/>
      <c r="QX506"/>
      <c r="QY506"/>
      <c r="QZ506"/>
      <c r="RA506"/>
      <c r="RB506"/>
      <c r="RC506"/>
      <c r="RD506"/>
      <c r="RE506"/>
      <c r="RF506"/>
      <c r="RG506"/>
      <c r="RH506"/>
      <c r="RI506"/>
      <c r="RJ506"/>
      <c r="RK506"/>
      <c r="RL506"/>
      <c r="RM506"/>
      <c r="RN506"/>
      <c r="RO506"/>
      <c r="RP506"/>
      <c r="RQ506"/>
      <c r="RR506"/>
      <c r="RS506"/>
      <c r="RT506"/>
      <c r="RU506"/>
      <c r="RV506"/>
      <c r="RW506"/>
      <c r="RX506"/>
      <c r="RY506"/>
      <c r="RZ506"/>
      <c r="SA506"/>
      <c r="SB506"/>
      <c r="SC506"/>
      <c r="SD506"/>
      <c r="SE506"/>
      <c r="SF506"/>
      <c r="SG506"/>
      <c r="SH506"/>
      <c r="SI506"/>
      <c r="SJ506"/>
      <c r="SK506"/>
      <c r="SL506"/>
      <c r="SM506"/>
      <c r="SN506"/>
      <c r="SO506"/>
      <c r="SP506"/>
      <c r="SQ506"/>
      <c r="SR506"/>
      <c r="SS506"/>
      <c r="ST506"/>
      <c r="SU506"/>
      <c r="SV506"/>
      <c r="SW506"/>
      <c r="SX506"/>
      <c r="SY506"/>
      <c r="SZ506"/>
      <c r="TA506"/>
      <c r="TB506"/>
      <c r="TC506"/>
      <c r="TD506"/>
      <c r="TE506"/>
      <c r="TF506"/>
      <c r="TG506"/>
      <c r="TH506"/>
      <c r="TI506"/>
      <c r="TJ506"/>
      <c r="TK506"/>
      <c r="TL506"/>
      <c r="TM506"/>
      <c r="TN506"/>
      <c r="TO506"/>
      <c r="TP506"/>
      <c r="TQ506"/>
      <c r="TR506"/>
      <c r="TS506"/>
      <c r="TT506"/>
      <c r="TU506"/>
      <c r="TV506"/>
      <c r="TW506"/>
      <c r="TX506"/>
      <c r="TY506"/>
      <c r="TZ506"/>
      <c r="UA506"/>
      <c r="UB506"/>
      <c r="UC506"/>
      <c r="UD506"/>
      <c r="UE506"/>
      <c r="UF506"/>
      <c r="UG506"/>
      <c r="UH506"/>
      <c r="UI506"/>
      <c r="UJ506"/>
      <c r="UK506"/>
      <c r="UL506"/>
      <c r="UM506"/>
      <c r="UN506"/>
      <c r="UO506"/>
      <c r="UP506"/>
      <c r="UQ506"/>
      <c r="UR506"/>
      <c r="US506"/>
      <c r="UT506"/>
      <c r="UU506"/>
      <c r="UV506"/>
      <c r="UW506"/>
      <c r="UX506"/>
      <c r="UY506"/>
      <c r="UZ506"/>
      <c r="VA506"/>
      <c r="VB506"/>
      <c r="VC506"/>
      <c r="VD506"/>
      <c r="VE506"/>
      <c r="VF506"/>
      <c r="VG506"/>
      <c r="VH506"/>
      <c r="VI506"/>
      <c r="VJ506"/>
      <c r="VK506"/>
      <c r="VL506"/>
      <c r="VM506"/>
      <c r="VN506"/>
      <c r="VO506"/>
      <c r="VP506"/>
      <c r="VQ506"/>
      <c r="VR506"/>
      <c r="VS506"/>
      <c r="VT506"/>
      <c r="VU506"/>
      <c r="VV506"/>
      <c r="VW506"/>
      <c r="VX506"/>
      <c r="VY506"/>
      <c r="VZ506"/>
      <c r="WA506"/>
      <c r="WB506"/>
      <c r="WC506"/>
      <c r="WD506"/>
      <c r="WE506"/>
      <c r="WF506"/>
      <c r="WG506"/>
      <c r="WH506"/>
      <c r="WI506"/>
      <c r="WJ506"/>
      <c r="WK506"/>
      <c r="WL506"/>
      <c r="WM506"/>
      <c r="WN506"/>
      <c r="WO506"/>
      <c r="WP506"/>
      <c r="WQ506"/>
      <c r="WR506"/>
      <c r="WS506"/>
      <c r="WT506"/>
      <c r="WU506"/>
      <c r="WV506"/>
      <c r="WW506"/>
      <c r="WX506"/>
      <c r="WY506"/>
      <c r="WZ506"/>
      <c r="XA506"/>
      <c r="XB506"/>
      <c r="XC506"/>
      <c r="XD506"/>
      <c r="XE506"/>
      <c r="XF506"/>
      <c r="XG506"/>
      <c r="XH506"/>
      <c r="XI506"/>
      <c r="XJ506"/>
      <c r="XK506"/>
      <c r="XL506"/>
      <c r="XM506"/>
      <c r="XN506"/>
      <c r="XO506"/>
      <c r="XP506"/>
      <c r="XQ506"/>
      <c r="XR506"/>
      <c r="XS506"/>
      <c r="XT506"/>
      <c r="XU506"/>
      <c r="XV506"/>
      <c r="XW506"/>
      <c r="XX506"/>
      <c r="XY506"/>
      <c r="XZ506"/>
      <c r="YA506"/>
      <c r="YB506"/>
      <c r="YC506"/>
      <c r="YD506"/>
      <c r="YE506"/>
      <c r="YF506"/>
      <c r="YG506"/>
      <c r="YH506"/>
      <c r="YI506"/>
      <c r="YJ506"/>
      <c r="YK506"/>
      <c r="YL506"/>
      <c r="YM506"/>
      <c r="YN506"/>
      <c r="YO506"/>
      <c r="YP506"/>
      <c r="YQ506"/>
      <c r="YR506"/>
      <c r="YS506"/>
      <c r="YT506"/>
      <c r="YU506"/>
      <c r="YV506"/>
      <c r="YW506"/>
      <c r="YX506"/>
      <c r="YY506"/>
      <c r="YZ506"/>
      <c r="ZA506"/>
      <c r="ZB506"/>
      <c r="ZC506"/>
      <c r="ZD506"/>
      <c r="ZE506"/>
      <c r="ZF506"/>
      <c r="ZG506"/>
      <c r="ZH506"/>
      <c r="ZI506"/>
      <c r="ZJ506"/>
      <c r="ZK506"/>
      <c r="ZL506"/>
      <c r="ZM506"/>
      <c r="ZN506"/>
      <c r="ZO506"/>
      <c r="ZP506"/>
      <c r="ZQ506"/>
      <c r="ZR506"/>
      <c r="ZS506"/>
      <c r="ZT506"/>
      <c r="ZU506"/>
      <c r="ZV506"/>
      <c r="ZW506"/>
      <c r="ZX506"/>
      <c r="ZY506"/>
      <c r="ZZ506" s="52"/>
      <c r="AAA506" s="192"/>
      <c r="AAD506" s="90"/>
      <c r="AAE506" s="519">
        <f t="shared" si="420"/>
        <v>1</v>
      </c>
      <c r="AAF506" s="190" t="s">
        <v>52</v>
      </c>
      <c r="AAG506" s="72"/>
      <c r="AAH506" s="72"/>
      <c r="AAI506" s="72"/>
      <c r="AAJ506" s="72"/>
      <c r="AAK506" s="87"/>
      <c r="AAL506" s="90"/>
    </row>
    <row r="507" spans="1:715" s="23" customFormat="1" ht="15" customHeight="1" outlineLevel="1">
      <c r="A507" s="171"/>
      <c r="B507" s="670" t="str">
        <f>AAK507</f>
        <v>- editing for SOS submittal and authorization --  Maggie</v>
      </c>
      <c r="C507" s="376" t="s">
        <v>0</v>
      </c>
      <c r="I507" s="244"/>
      <c r="J507" s="194"/>
      <c r="K507" s="49"/>
      <c r="L507" s="49"/>
      <c r="M507" s="49"/>
      <c r="N507" s="49"/>
      <c r="O507" s="49"/>
      <c r="P507" s="49"/>
      <c r="Q507" s="49"/>
      <c r="R507" s="49"/>
      <c r="S507" s="49"/>
      <c r="T507" s="49"/>
      <c r="U507" s="49"/>
      <c r="V507" s="49"/>
      <c r="W507" s="49"/>
      <c r="X507" s="49"/>
      <c r="Y507" s="49"/>
      <c r="Z507" s="49"/>
      <c r="AA507" s="49"/>
      <c r="AB507" s="49"/>
      <c r="AC507" s="49"/>
      <c r="AD507" s="49"/>
      <c r="AE507" s="49"/>
      <c r="AF507" s="49"/>
      <c r="AG507" s="49"/>
      <c r="AH507" s="49"/>
      <c r="AI507" s="49"/>
      <c r="AJ507" s="49"/>
      <c r="AK507" s="49"/>
      <c r="AL507" s="49"/>
      <c r="AM507" s="49"/>
      <c r="AN507" s="49"/>
      <c r="AO507" s="49"/>
      <c r="AP507" s="49"/>
      <c r="AQ507" s="49"/>
      <c r="AR507" s="49"/>
      <c r="AS507" s="49"/>
      <c r="AT507" s="49"/>
      <c r="AU507" s="49"/>
      <c r="AV507" s="49"/>
      <c r="AW507" s="49"/>
      <c r="AX507" s="49"/>
      <c r="AY507" s="49"/>
      <c r="AZ507" s="49"/>
      <c r="BA507" s="49"/>
      <c r="BB507" s="49"/>
      <c r="BC507" s="49"/>
      <c r="BD507" s="49"/>
      <c r="BE507" s="49"/>
      <c r="BF507" s="49"/>
      <c r="BG507" s="49"/>
      <c r="BH507" s="49"/>
      <c r="BI507" s="49"/>
      <c r="BJ507" s="49"/>
      <c r="BK507" s="49"/>
      <c r="BL507" s="49"/>
      <c r="BM507" s="49"/>
      <c r="BN507" s="49"/>
      <c r="BO507" s="49"/>
      <c r="BP507" s="49"/>
      <c r="BQ507" s="49"/>
      <c r="BR507" s="49"/>
      <c r="BS507" s="49"/>
      <c r="BT507" s="49"/>
      <c r="BU507" s="49"/>
      <c r="BV507" s="49"/>
      <c r="BW507" s="49"/>
      <c r="BX507" s="49"/>
      <c r="BY507" s="49"/>
      <c r="BZ507" s="49"/>
      <c r="CA507" s="49"/>
      <c r="CB507" s="49"/>
      <c r="CC507" s="49"/>
      <c r="CD507" s="49"/>
      <c r="CE507" s="49"/>
      <c r="CF507" s="49"/>
      <c r="CG507" s="49"/>
      <c r="CH507" s="49"/>
      <c r="CI507" s="49"/>
      <c r="CJ507" s="49"/>
      <c r="CK507" s="49"/>
      <c r="CL507" s="49"/>
      <c r="CM507" s="49"/>
      <c r="CN507" s="49"/>
      <c r="CO507" s="49"/>
      <c r="CP507" s="49"/>
      <c r="CQ507" s="49"/>
      <c r="CR507" s="49"/>
      <c r="CS507" s="49"/>
      <c r="CT507" s="49"/>
      <c r="CU507" s="49"/>
      <c r="CV507" s="49"/>
      <c r="CW507" s="49"/>
      <c r="CX507" s="49"/>
      <c r="CY507" s="49"/>
      <c r="CZ507" s="49"/>
      <c r="DA507" s="49"/>
      <c r="DB507" s="49"/>
      <c r="DC507" s="49"/>
      <c r="DD507" s="49"/>
      <c r="DE507" s="49"/>
      <c r="DF507" s="49"/>
      <c r="DG507" s="49"/>
      <c r="DH507" s="49"/>
      <c r="DI507" s="49"/>
      <c r="DJ507" s="49"/>
      <c r="DK507" s="49"/>
      <c r="DL507" s="49"/>
      <c r="DM507" s="49"/>
      <c r="DN507" s="49"/>
      <c r="DO507" s="49"/>
      <c r="DP507" s="49"/>
      <c r="DQ507"/>
      <c r="DR507"/>
      <c r="DS507"/>
      <c r="DT507"/>
      <c r="DU507"/>
      <c r="DV507"/>
      <c r="DW507"/>
      <c r="DX507"/>
      <c r="DY507"/>
      <c r="DZ507"/>
      <c r="EA507"/>
      <c r="EB507"/>
      <c r="EC507"/>
      <c r="ED507"/>
      <c r="EE507"/>
      <c r="EF507"/>
      <c r="EG507"/>
      <c r="EH507"/>
      <c r="EI507"/>
      <c r="EJ507"/>
      <c r="EK507"/>
      <c r="EL507"/>
      <c r="EM507"/>
      <c r="EN507"/>
      <c r="EO507"/>
      <c r="EP507"/>
      <c r="EQ507"/>
      <c r="ER507"/>
      <c r="ES507"/>
      <c r="ET507"/>
      <c r="EU507"/>
      <c r="EV507"/>
      <c r="EW507"/>
      <c r="EX507"/>
      <c r="EY507"/>
      <c r="EZ507"/>
      <c r="FA507"/>
      <c r="FB507"/>
      <c r="FC507"/>
      <c r="FD507"/>
      <c r="FE507"/>
      <c r="FF507"/>
      <c r="FG507"/>
      <c r="FH507"/>
      <c r="FI507"/>
      <c r="FJ507"/>
      <c r="FK507"/>
      <c r="FL507"/>
      <c r="FM507"/>
      <c r="FN507"/>
      <c r="FO507"/>
      <c r="FP507"/>
      <c r="FQ507"/>
      <c r="FR507"/>
      <c r="FS507"/>
      <c r="FT507"/>
      <c r="FU507"/>
      <c r="FV507"/>
      <c r="FW507"/>
      <c r="FX507"/>
      <c r="FY507"/>
      <c r="FZ507"/>
      <c r="GA507"/>
      <c r="GB507"/>
      <c r="GC507"/>
      <c r="GD507"/>
      <c r="GE507"/>
      <c r="GF507"/>
      <c r="GG507"/>
      <c r="GH507"/>
      <c r="GI507"/>
      <c r="GJ507"/>
      <c r="GK507"/>
      <c r="GL507"/>
      <c r="GM507"/>
      <c r="GN507"/>
      <c r="GO507"/>
      <c r="GP507"/>
      <c r="GQ507"/>
      <c r="GR507"/>
      <c r="GS507"/>
      <c r="GT507"/>
      <c r="GU507"/>
      <c r="GV507"/>
      <c r="GW507"/>
      <c r="GX507"/>
      <c r="GY507"/>
      <c r="GZ507"/>
      <c r="HA507"/>
      <c r="HB507"/>
      <c r="HC507"/>
      <c r="HD507"/>
      <c r="HE507"/>
      <c r="HF507"/>
      <c r="HG507"/>
      <c r="HH507"/>
      <c r="HI507"/>
      <c r="HJ507"/>
      <c r="HK507"/>
      <c r="HL507"/>
      <c r="HM507"/>
      <c r="HN507"/>
      <c r="HO507"/>
      <c r="HP507"/>
      <c r="HQ507"/>
      <c r="HR507"/>
      <c r="HS507"/>
      <c r="HT507"/>
      <c r="HU507"/>
      <c r="HV507"/>
      <c r="HW507"/>
      <c r="HX507"/>
      <c r="HY507"/>
      <c r="HZ507"/>
      <c r="IA507"/>
      <c r="IB507"/>
      <c r="IC507"/>
      <c r="ID507"/>
      <c r="IE507"/>
      <c r="IF507"/>
      <c r="IG507"/>
      <c r="IH507"/>
      <c r="II507"/>
      <c r="IJ507"/>
      <c r="IK507"/>
      <c r="IL507"/>
      <c r="IM507"/>
      <c r="IN507"/>
      <c r="IO507"/>
      <c r="IP507"/>
      <c r="IQ507"/>
      <c r="IR507"/>
      <c r="IS507"/>
      <c r="IT507"/>
      <c r="IU507"/>
      <c r="IV507"/>
      <c r="IW507"/>
      <c r="IX507"/>
      <c r="IY507"/>
      <c r="IZ507"/>
      <c r="JA507"/>
      <c r="JB507"/>
      <c r="JC507"/>
      <c r="JD507"/>
      <c r="JE507"/>
      <c r="JF507"/>
      <c r="JG507"/>
      <c r="JH507"/>
      <c r="JI507"/>
      <c r="JJ507"/>
      <c r="JK507"/>
      <c r="JL507"/>
      <c r="JM507"/>
      <c r="JN507"/>
      <c r="JO507"/>
      <c r="JP507"/>
      <c r="JQ507"/>
      <c r="JR507"/>
      <c r="JS507"/>
      <c r="JT507"/>
      <c r="JU507"/>
      <c r="JV507"/>
      <c r="JW507"/>
      <c r="JX507"/>
      <c r="JY507"/>
      <c r="JZ507"/>
      <c r="KA507"/>
      <c r="KB507"/>
      <c r="KC507"/>
      <c r="KD507"/>
      <c r="KE507"/>
      <c r="KF507"/>
      <c r="KG507"/>
      <c r="KH507"/>
      <c r="KI507"/>
      <c r="KJ507"/>
      <c r="KK507"/>
      <c r="KL507"/>
      <c r="KM507"/>
      <c r="KN507"/>
      <c r="KO507"/>
      <c r="KP507"/>
      <c r="KQ507"/>
      <c r="KR507"/>
      <c r="KS507"/>
      <c r="KT507"/>
      <c r="KU507"/>
      <c r="KV507"/>
      <c r="KW507"/>
      <c r="KX507"/>
      <c r="KY507"/>
      <c r="KZ507"/>
      <c r="LA507"/>
      <c r="LB507"/>
      <c r="LC507"/>
      <c r="LD507"/>
      <c r="LE507"/>
      <c r="LF507"/>
      <c r="LG507"/>
      <c r="LH507"/>
      <c r="LI507"/>
      <c r="LJ507"/>
      <c r="LK507"/>
      <c r="LL507"/>
      <c r="LM507"/>
      <c r="LN507"/>
      <c r="LO507"/>
      <c r="LP507"/>
      <c r="LQ507"/>
      <c r="LR507"/>
      <c r="LS507"/>
      <c r="LT507"/>
      <c r="LU507"/>
      <c r="LV507"/>
      <c r="LW507"/>
      <c r="LX507"/>
      <c r="LY507"/>
      <c r="LZ507"/>
      <c r="MA507"/>
      <c r="MB507"/>
      <c r="MC507"/>
      <c r="MD507"/>
      <c r="ME507"/>
      <c r="MF507"/>
      <c r="MG507"/>
      <c r="MH507"/>
      <c r="MI507"/>
      <c r="MJ507"/>
      <c r="MK507"/>
      <c r="ML507"/>
      <c r="MM507"/>
      <c r="MN507"/>
      <c r="MO507"/>
      <c r="MP507"/>
      <c r="MQ507"/>
      <c r="MR507"/>
      <c r="MS507"/>
      <c r="MT507"/>
      <c r="MU507"/>
      <c r="MV507"/>
      <c r="MW507"/>
      <c r="MX507"/>
      <c r="MY507"/>
      <c r="MZ507"/>
      <c r="NA507"/>
      <c r="NB507"/>
      <c r="NC507"/>
      <c r="ND507"/>
      <c r="NE507"/>
      <c r="NF507"/>
      <c r="NG507"/>
      <c r="NH507"/>
      <c r="NI507"/>
      <c r="NJ507"/>
      <c r="NK507"/>
      <c r="NL507"/>
      <c r="NM507"/>
      <c r="NN507"/>
      <c r="NO507"/>
      <c r="NP507"/>
      <c r="NQ507"/>
      <c r="NR507"/>
      <c r="NS507"/>
      <c r="NT507"/>
      <c r="NU507"/>
      <c r="NV507"/>
      <c r="NW507"/>
      <c r="NX507"/>
      <c r="NY507"/>
      <c r="NZ507"/>
      <c r="OA507"/>
      <c r="OB507"/>
      <c r="OC507"/>
      <c r="OD507"/>
      <c r="OE507"/>
      <c r="OF507"/>
      <c r="OG507"/>
      <c r="OH507"/>
      <c r="OI507"/>
      <c r="OJ507"/>
      <c r="OK507"/>
      <c r="OL507"/>
      <c r="OM507"/>
      <c r="ON507"/>
      <c r="OO507"/>
      <c r="OP507"/>
      <c r="OQ507"/>
      <c r="OR507"/>
      <c r="OS507"/>
      <c r="OT507"/>
      <c r="OU507"/>
      <c r="OV507"/>
      <c r="OW507"/>
      <c r="OX507"/>
      <c r="OY507"/>
      <c r="OZ507"/>
      <c r="PA507"/>
      <c r="PB507"/>
      <c r="PC507"/>
      <c r="PD507"/>
      <c r="PE507"/>
      <c r="PF507"/>
      <c r="PG507"/>
      <c r="PH507"/>
      <c r="PI507"/>
      <c r="PJ507"/>
      <c r="PK507"/>
      <c r="PL507"/>
      <c r="PM507"/>
      <c r="PN507"/>
      <c r="PO507"/>
      <c r="PP507"/>
      <c r="PQ507"/>
      <c r="PR507"/>
      <c r="PS507"/>
      <c r="PT507"/>
      <c r="PU507"/>
      <c r="PV507"/>
      <c r="PW507"/>
      <c r="PX507"/>
      <c r="PY507"/>
      <c r="PZ507"/>
      <c r="QA507"/>
      <c r="QB507"/>
      <c r="QC507"/>
      <c r="QD507"/>
      <c r="QE507"/>
      <c r="QF507"/>
      <c r="QG507"/>
      <c r="QH507"/>
      <c r="QI507"/>
      <c r="QJ507"/>
      <c r="QK507"/>
      <c r="QL507"/>
      <c r="QM507"/>
      <c r="QN507"/>
      <c r="QO507"/>
      <c r="QP507"/>
      <c r="QQ507"/>
      <c r="QR507"/>
      <c r="QS507"/>
      <c r="QT507"/>
      <c r="QU507"/>
      <c r="QV507"/>
      <c r="QW507"/>
      <c r="QX507"/>
      <c r="QY507"/>
      <c r="QZ507"/>
      <c r="RA507"/>
      <c r="RB507"/>
      <c r="RC507"/>
      <c r="RD507"/>
      <c r="RE507"/>
      <c r="RF507"/>
      <c r="RG507"/>
      <c r="RH507"/>
      <c r="RI507"/>
      <c r="RJ507"/>
      <c r="RK507"/>
      <c r="RL507"/>
      <c r="RM507"/>
      <c r="RN507"/>
      <c r="RO507"/>
      <c r="RP507"/>
      <c r="RQ507"/>
      <c r="RR507"/>
      <c r="RS507"/>
      <c r="RT507"/>
      <c r="RU507"/>
      <c r="RV507"/>
      <c r="RW507"/>
      <c r="RX507"/>
      <c r="RY507"/>
      <c r="RZ507"/>
      <c r="SA507"/>
      <c r="SB507"/>
      <c r="SC507"/>
      <c r="SD507"/>
      <c r="SE507"/>
      <c r="SF507"/>
      <c r="SG507"/>
      <c r="SH507"/>
      <c r="SI507"/>
      <c r="SJ507"/>
      <c r="SK507"/>
      <c r="SL507"/>
      <c r="SM507"/>
      <c r="SN507"/>
      <c r="SO507"/>
      <c r="SP507"/>
      <c r="SQ507"/>
      <c r="SR507"/>
      <c r="SS507"/>
      <c r="ST507"/>
      <c r="SU507"/>
      <c r="SV507"/>
      <c r="SW507"/>
      <c r="SX507"/>
      <c r="SY507"/>
      <c r="SZ507"/>
      <c r="TA507"/>
      <c r="TB507"/>
      <c r="TC507"/>
      <c r="TD507"/>
      <c r="TE507"/>
      <c r="TF507"/>
      <c r="TG507"/>
      <c r="TH507"/>
      <c r="TI507"/>
      <c r="TJ507"/>
      <c r="TK507"/>
      <c r="TL507"/>
      <c r="TM507"/>
      <c r="TN507"/>
      <c r="TO507"/>
      <c r="TP507"/>
      <c r="TQ507"/>
      <c r="TR507"/>
      <c r="TS507"/>
      <c r="TT507"/>
      <c r="TU507"/>
      <c r="TV507"/>
      <c r="TW507"/>
      <c r="TX507"/>
      <c r="TY507"/>
      <c r="TZ507"/>
      <c r="UA507"/>
      <c r="UB507"/>
      <c r="UC507"/>
      <c r="UD507"/>
      <c r="UE507"/>
      <c r="UF507"/>
      <c r="UG507"/>
      <c r="UH507"/>
      <c r="UI507"/>
      <c r="UJ507"/>
      <c r="UK507"/>
      <c r="UL507"/>
      <c r="UM507"/>
      <c r="UN507"/>
      <c r="UO507"/>
      <c r="UP507"/>
      <c r="UQ507"/>
      <c r="UR507"/>
      <c r="US507"/>
      <c r="UT507"/>
      <c r="UU507"/>
      <c r="UV507"/>
      <c r="UW507"/>
      <c r="UX507"/>
      <c r="UY507"/>
      <c r="UZ507"/>
      <c r="VA507"/>
      <c r="VB507"/>
      <c r="VC507"/>
      <c r="VD507"/>
      <c r="VE507"/>
      <c r="VF507"/>
      <c r="VG507"/>
      <c r="VH507"/>
      <c r="VI507"/>
      <c r="VJ507"/>
      <c r="VK507"/>
      <c r="VL507"/>
      <c r="VM507"/>
      <c r="VN507"/>
      <c r="VO507"/>
      <c r="VP507"/>
      <c r="VQ507"/>
      <c r="VR507"/>
      <c r="VS507"/>
      <c r="VT507"/>
      <c r="VU507"/>
      <c r="VV507"/>
      <c r="VW507"/>
      <c r="VX507"/>
      <c r="VY507"/>
      <c r="VZ507"/>
      <c r="WA507"/>
      <c r="WB507"/>
      <c r="WC507"/>
      <c r="WD507"/>
      <c r="WE507"/>
      <c r="WF507"/>
      <c r="WG507"/>
      <c r="WH507"/>
      <c r="WI507"/>
      <c r="WJ507"/>
      <c r="WK507"/>
      <c r="WL507"/>
      <c r="WM507"/>
      <c r="WN507"/>
      <c r="WO507"/>
      <c r="WP507"/>
      <c r="WQ507"/>
      <c r="WR507"/>
      <c r="WS507"/>
      <c r="WT507"/>
      <c r="WU507"/>
      <c r="WV507"/>
      <c r="WW507"/>
      <c r="WX507"/>
      <c r="WY507"/>
      <c r="WZ507"/>
      <c r="XA507"/>
      <c r="XB507"/>
      <c r="XC507"/>
      <c r="XD507"/>
      <c r="XE507"/>
      <c r="XF507"/>
      <c r="XG507"/>
      <c r="XH507"/>
      <c r="XI507"/>
      <c r="XJ507"/>
      <c r="XK507"/>
      <c r="XL507"/>
      <c r="XM507"/>
      <c r="XN507"/>
      <c r="XO507"/>
      <c r="XP507"/>
      <c r="XQ507"/>
      <c r="XR507"/>
      <c r="XS507"/>
      <c r="XT507"/>
      <c r="XU507"/>
      <c r="XV507"/>
      <c r="XW507"/>
      <c r="XX507"/>
      <c r="XY507"/>
      <c r="XZ507"/>
      <c r="YA507"/>
      <c r="YB507"/>
      <c r="YC507"/>
      <c r="YD507"/>
      <c r="YE507"/>
      <c r="YF507"/>
      <c r="YG507"/>
      <c r="YH507"/>
      <c r="YI507"/>
      <c r="YJ507"/>
      <c r="YK507"/>
      <c r="YL507"/>
      <c r="YM507"/>
      <c r="YN507"/>
      <c r="YO507"/>
      <c r="YP507"/>
      <c r="YQ507"/>
      <c r="YR507"/>
      <c r="YS507"/>
      <c r="YT507"/>
      <c r="YU507"/>
      <c r="YV507"/>
      <c r="YW507"/>
      <c r="YX507"/>
      <c r="YY507"/>
      <c r="YZ507"/>
      <c r="ZA507"/>
      <c r="ZB507"/>
      <c r="ZC507"/>
      <c r="ZD507"/>
      <c r="ZE507"/>
      <c r="ZF507"/>
      <c r="ZG507"/>
      <c r="ZH507"/>
      <c r="ZI507"/>
      <c r="ZJ507"/>
      <c r="ZK507"/>
      <c r="ZL507"/>
      <c r="ZM507"/>
      <c r="ZN507"/>
      <c r="ZO507"/>
      <c r="ZP507"/>
      <c r="ZQ507"/>
      <c r="ZR507"/>
      <c r="ZS507"/>
      <c r="ZT507"/>
      <c r="ZU507"/>
      <c r="ZV507"/>
      <c r="ZW507"/>
      <c r="ZX507"/>
      <c r="ZY507"/>
      <c r="ZZ507" s="52"/>
      <c r="AAA507" s="192"/>
      <c r="AAD507" s="90"/>
      <c r="AAE507" s="519">
        <f t="shared" si="420"/>
        <v>1</v>
      </c>
      <c r="AAF507" s="190" t="s">
        <v>52</v>
      </c>
      <c r="AAG507" s="72"/>
      <c r="AAH507" s="72"/>
      <c r="AAI507" s="72"/>
      <c r="AAJ507" s="72"/>
      <c r="AAK507" s="80" t="str">
        <f>"- editing for SOS submittal and authorization --  "&amp;S.Staff.AgencyRulesCoordinator</f>
        <v>- editing for SOS submittal and authorization --  Maggie</v>
      </c>
      <c r="AAL507" s="90"/>
    </row>
    <row r="508" spans="1:715" s="23" customFormat="1" ht="15" customHeight="1" outlineLevel="1">
      <c r="A508" s="171"/>
      <c r="B508" s="640" t="s">
        <v>420</v>
      </c>
      <c r="C508" s="376" t="s">
        <v>0</v>
      </c>
      <c r="I508" s="244"/>
      <c r="J508" s="194"/>
      <c r="K508" s="49"/>
      <c r="L508" s="49"/>
      <c r="M508" s="49"/>
      <c r="N508" s="49"/>
      <c r="O508" s="49"/>
      <c r="P508" s="49"/>
      <c r="Q508" s="49"/>
      <c r="R508" s="49"/>
      <c r="S508" s="49"/>
      <c r="T508" s="49"/>
      <c r="U508" s="49"/>
      <c r="V508" s="49"/>
      <c r="W508" s="49"/>
      <c r="X508" s="49"/>
      <c r="Y508" s="49"/>
      <c r="Z508" s="49"/>
      <c r="AA508" s="49"/>
      <c r="AB508" s="49"/>
      <c r="AC508" s="49"/>
      <c r="AD508" s="49"/>
      <c r="AE508" s="49"/>
      <c r="AF508" s="49"/>
      <c r="AG508" s="49"/>
      <c r="AH508" s="49"/>
      <c r="AI508" s="49"/>
      <c r="AJ508" s="49"/>
      <c r="AK508" s="49"/>
      <c r="AL508" s="49"/>
      <c r="AM508" s="49"/>
      <c r="AN508" s="49"/>
      <c r="AO508" s="49"/>
      <c r="AP508" s="49"/>
      <c r="AQ508" s="49"/>
      <c r="AR508" s="49"/>
      <c r="AS508" s="49"/>
      <c r="AT508" s="49"/>
      <c r="AU508" s="49"/>
      <c r="AV508" s="49"/>
      <c r="AW508" s="49"/>
      <c r="AX508" s="49"/>
      <c r="AY508" s="49"/>
      <c r="AZ508" s="49"/>
      <c r="BA508" s="49"/>
      <c r="BB508" s="49"/>
      <c r="BC508" s="49"/>
      <c r="BD508" s="49"/>
      <c r="BE508" s="49"/>
      <c r="BF508" s="49"/>
      <c r="BG508" s="49"/>
      <c r="BH508" s="49"/>
      <c r="BI508" s="49"/>
      <c r="BJ508" s="49"/>
      <c r="BK508" s="49"/>
      <c r="BL508" s="49"/>
      <c r="BM508" s="49"/>
      <c r="BN508" s="49"/>
      <c r="BO508" s="49"/>
      <c r="BP508" s="49"/>
      <c r="BQ508" s="49"/>
      <c r="BR508" s="49"/>
      <c r="BS508" s="49"/>
      <c r="BT508" s="49"/>
      <c r="BU508" s="49"/>
      <c r="BV508" s="49"/>
      <c r="BW508" s="49"/>
      <c r="BX508" s="49"/>
      <c r="BY508" s="49"/>
      <c r="BZ508" s="49"/>
      <c r="CA508" s="49"/>
      <c r="CB508" s="49"/>
      <c r="CC508" s="49"/>
      <c r="CD508" s="49"/>
      <c r="CE508" s="49"/>
      <c r="CF508" s="49"/>
      <c r="CG508" s="49"/>
      <c r="CH508" s="49"/>
      <c r="CI508" s="49"/>
      <c r="CJ508" s="49"/>
      <c r="CK508" s="49"/>
      <c r="CL508" s="49"/>
      <c r="CM508" s="49"/>
      <c r="CN508" s="49"/>
      <c r="CO508" s="49"/>
      <c r="CP508" s="49"/>
      <c r="CQ508" s="49"/>
      <c r="CR508" s="49"/>
      <c r="CS508" s="49"/>
      <c r="CT508" s="49"/>
      <c r="CU508" s="49"/>
      <c r="CV508" s="49"/>
      <c r="CW508" s="49"/>
      <c r="CX508" s="49"/>
      <c r="CY508" s="49"/>
      <c r="CZ508" s="49"/>
      <c r="DA508" s="49"/>
      <c r="DB508" s="49"/>
      <c r="DC508" s="49"/>
      <c r="DD508" s="49"/>
      <c r="DE508" s="49"/>
      <c r="DF508" s="49"/>
      <c r="DG508" s="49"/>
      <c r="DH508" s="49"/>
      <c r="DI508" s="49"/>
      <c r="DJ508" s="49"/>
      <c r="DK508" s="49"/>
      <c r="DL508" s="49"/>
      <c r="DM508" s="49"/>
      <c r="DN508" s="49"/>
      <c r="DO508" s="49"/>
      <c r="DP508" s="49"/>
      <c r="DQ508"/>
      <c r="DR508"/>
      <c r="DS508"/>
      <c r="DT508"/>
      <c r="DU508"/>
      <c r="DV508"/>
      <c r="DW508"/>
      <c r="DX508"/>
      <c r="DY508"/>
      <c r="DZ508"/>
      <c r="EA508"/>
      <c r="EB508"/>
      <c r="EC508"/>
      <c r="ED508"/>
      <c r="EE508"/>
      <c r="EF508"/>
      <c r="EG508"/>
      <c r="EH508"/>
      <c r="EI508"/>
      <c r="EJ508"/>
      <c r="EK508"/>
      <c r="EL508"/>
      <c r="EM508"/>
      <c r="EN508"/>
      <c r="EO508"/>
      <c r="EP508"/>
      <c r="EQ508"/>
      <c r="ER508"/>
      <c r="ES508"/>
      <c r="ET508"/>
      <c r="EU508"/>
      <c r="EV508"/>
      <c r="EW508"/>
      <c r="EX508"/>
      <c r="EY508"/>
      <c r="EZ508"/>
      <c r="FA508"/>
      <c r="FB508"/>
      <c r="FC508"/>
      <c r="FD508"/>
      <c r="FE508"/>
      <c r="FF508"/>
      <c r="FG508"/>
      <c r="FH508"/>
      <c r="FI508"/>
      <c r="FJ508"/>
      <c r="FK508"/>
      <c r="FL508"/>
      <c r="FM508"/>
      <c r="FN508"/>
      <c r="FO508"/>
      <c r="FP508"/>
      <c r="FQ508"/>
      <c r="FR508"/>
      <c r="FS508"/>
      <c r="FT508"/>
      <c r="FU508"/>
      <c r="FV508"/>
      <c r="FW508"/>
      <c r="FX508"/>
      <c r="FY508"/>
      <c r="FZ508"/>
      <c r="GA508"/>
      <c r="GB508"/>
      <c r="GC508"/>
      <c r="GD508"/>
      <c r="GE508"/>
      <c r="GF508"/>
      <c r="GG508"/>
      <c r="GH508"/>
      <c r="GI508"/>
      <c r="GJ508"/>
      <c r="GK508"/>
      <c r="GL508"/>
      <c r="GM508"/>
      <c r="GN508"/>
      <c r="GO508"/>
      <c r="GP508"/>
      <c r="GQ508"/>
      <c r="GR508"/>
      <c r="GS508"/>
      <c r="GT508"/>
      <c r="GU508"/>
      <c r="GV508"/>
      <c r="GW508"/>
      <c r="GX508"/>
      <c r="GY508"/>
      <c r="GZ508"/>
      <c r="HA508"/>
      <c r="HB508"/>
      <c r="HC508"/>
      <c r="HD508"/>
      <c r="HE508"/>
      <c r="HF508"/>
      <c r="HG508"/>
      <c r="HH508"/>
      <c r="HI508"/>
      <c r="HJ508"/>
      <c r="HK508"/>
      <c r="HL508"/>
      <c r="HM508"/>
      <c r="HN508"/>
      <c r="HO508"/>
      <c r="HP508"/>
      <c r="HQ508"/>
      <c r="HR508"/>
      <c r="HS508"/>
      <c r="HT508"/>
      <c r="HU508"/>
      <c r="HV508"/>
      <c r="HW508"/>
      <c r="HX508"/>
      <c r="HY508"/>
      <c r="HZ508"/>
      <c r="IA508"/>
      <c r="IB508"/>
      <c r="IC508"/>
      <c r="ID508"/>
      <c r="IE508"/>
      <c r="IF508"/>
      <c r="IG508"/>
      <c r="IH508"/>
      <c r="II508"/>
      <c r="IJ508"/>
      <c r="IK508"/>
      <c r="IL508"/>
      <c r="IM508"/>
      <c r="IN508"/>
      <c r="IO508"/>
      <c r="IP508"/>
      <c r="IQ508"/>
      <c r="IR508"/>
      <c r="IS508"/>
      <c r="IT508"/>
      <c r="IU508"/>
      <c r="IV508"/>
      <c r="IW508"/>
      <c r="IX508"/>
      <c r="IY508"/>
      <c r="IZ508"/>
      <c r="JA508"/>
      <c r="JB508"/>
      <c r="JC508"/>
      <c r="JD508"/>
      <c r="JE508"/>
      <c r="JF508"/>
      <c r="JG508"/>
      <c r="JH508"/>
      <c r="JI508"/>
      <c r="JJ508"/>
      <c r="JK508"/>
      <c r="JL508"/>
      <c r="JM508"/>
      <c r="JN508"/>
      <c r="JO508"/>
      <c r="JP508"/>
      <c r="JQ508"/>
      <c r="JR508"/>
      <c r="JS508"/>
      <c r="JT508"/>
      <c r="JU508"/>
      <c r="JV508"/>
      <c r="JW508"/>
      <c r="JX508"/>
      <c r="JY508"/>
      <c r="JZ508"/>
      <c r="KA508"/>
      <c r="KB508"/>
      <c r="KC508"/>
      <c r="KD508"/>
      <c r="KE508"/>
      <c r="KF508"/>
      <c r="KG508"/>
      <c r="KH508"/>
      <c r="KI508"/>
      <c r="KJ508"/>
      <c r="KK508"/>
      <c r="KL508"/>
      <c r="KM508"/>
      <c r="KN508"/>
      <c r="KO508"/>
      <c r="KP508"/>
      <c r="KQ508"/>
      <c r="KR508"/>
      <c r="KS508"/>
      <c r="KT508"/>
      <c r="KU508"/>
      <c r="KV508"/>
      <c r="KW508"/>
      <c r="KX508"/>
      <c r="KY508"/>
      <c r="KZ508"/>
      <c r="LA508"/>
      <c r="LB508"/>
      <c r="LC508"/>
      <c r="LD508"/>
      <c r="LE508"/>
      <c r="LF508"/>
      <c r="LG508"/>
      <c r="LH508"/>
      <c r="LI508"/>
      <c r="LJ508"/>
      <c r="LK508"/>
      <c r="LL508"/>
      <c r="LM508"/>
      <c r="LN508"/>
      <c r="LO508"/>
      <c r="LP508"/>
      <c r="LQ508"/>
      <c r="LR508"/>
      <c r="LS508"/>
      <c r="LT508"/>
      <c r="LU508"/>
      <c r="LV508"/>
      <c r="LW508"/>
      <c r="LX508"/>
      <c r="LY508"/>
      <c r="LZ508"/>
      <c r="MA508"/>
      <c r="MB508"/>
      <c r="MC508"/>
      <c r="MD508"/>
      <c r="ME508"/>
      <c r="MF508"/>
      <c r="MG508"/>
      <c r="MH508"/>
      <c r="MI508"/>
      <c r="MJ508"/>
      <c r="MK508"/>
      <c r="ML508"/>
      <c r="MM508"/>
      <c r="MN508"/>
      <c r="MO508"/>
      <c r="MP508"/>
      <c r="MQ508"/>
      <c r="MR508"/>
      <c r="MS508"/>
      <c r="MT508"/>
      <c r="MU508"/>
      <c r="MV508"/>
      <c r="MW508"/>
      <c r="MX508"/>
      <c r="MY508"/>
      <c r="MZ508"/>
      <c r="NA508"/>
      <c r="NB508"/>
      <c r="NC508"/>
      <c r="ND508"/>
      <c r="NE508"/>
      <c r="NF508"/>
      <c r="NG508"/>
      <c r="NH508"/>
      <c r="NI508"/>
      <c r="NJ508"/>
      <c r="NK508"/>
      <c r="NL508"/>
      <c r="NM508"/>
      <c r="NN508"/>
      <c r="NO508"/>
      <c r="NP508"/>
      <c r="NQ508"/>
      <c r="NR508"/>
      <c r="NS508"/>
      <c r="NT508"/>
      <c r="NU508"/>
      <c r="NV508"/>
      <c r="NW508"/>
      <c r="NX508"/>
      <c r="NY508"/>
      <c r="NZ508"/>
      <c r="OA508"/>
      <c r="OB508"/>
      <c r="OC508"/>
      <c r="OD508"/>
      <c r="OE508"/>
      <c r="OF508"/>
      <c r="OG508"/>
      <c r="OH508"/>
      <c r="OI508"/>
      <c r="OJ508"/>
      <c r="OK508"/>
      <c r="OL508"/>
      <c r="OM508"/>
      <c r="ON508"/>
      <c r="OO508"/>
      <c r="OP508"/>
      <c r="OQ508"/>
      <c r="OR508"/>
      <c r="OS508"/>
      <c r="OT508"/>
      <c r="OU508"/>
      <c r="OV508"/>
      <c r="OW508"/>
      <c r="OX508"/>
      <c r="OY508"/>
      <c r="OZ508"/>
      <c r="PA508"/>
      <c r="PB508"/>
      <c r="PC508"/>
      <c r="PD508"/>
      <c r="PE508"/>
      <c r="PF508"/>
      <c r="PG508"/>
      <c r="PH508"/>
      <c r="PI508"/>
      <c r="PJ508"/>
      <c r="PK508"/>
      <c r="PL508"/>
      <c r="PM508"/>
      <c r="PN508"/>
      <c r="PO508"/>
      <c r="PP508"/>
      <c r="PQ508"/>
      <c r="PR508"/>
      <c r="PS508"/>
      <c r="PT508"/>
      <c r="PU508"/>
      <c r="PV508"/>
      <c r="PW508"/>
      <c r="PX508"/>
      <c r="PY508"/>
      <c r="PZ508"/>
      <c r="QA508"/>
      <c r="QB508"/>
      <c r="QC508"/>
      <c r="QD508"/>
      <c r="QE508"/>
      <c r="QF508"/>
      <c r="QG508"/>
      <c r="QH508"/>
      <c r="QI508"/>
      <c r="QJ508"/>
      <c r="QK508"/>
      <c r="QL508"/>
      <c r="QM508"/>
      <c r="QN508"/>
      <c r="QO508"/>
      <c r="QP508"/>
      <c r="QQ508"/>
      <c r="QR508"/>
      <c r="QS508"/>
      <c r="QT508"/>
      <c r="QU508"/>
      <c r="QV508"/>
      <c r="QW508"/>
      <c r="QX508"/>
      <c r="QY508"/>
      <c r="QZ508"/>
      <c r="RA508"/>
      <c r="RB508"/>
      <c r="RC508"/>
      <c r="RD508"/>
      <c r="RE508"/>
      <c r="RF508"/>
      <c r="RG508"/>
      <c r="RH508"/>
      <c r="RI508"/>
      <c r="RJ508"/>
      <c r="RK508"/>
      <c r="RL508"/>
      <c r="RM508"/>
      <c r="RN508"/>
      <c r="RO508"/>
      <c r="RP508"/>
      <c r="RQ508"/>
      <c r="RR508"/>
      <c r="RS508"/>
      <c r="RT508"/>
      <c r="RU508"/>
      <c r="RV508"/>
      <c r="RW508"/>
      <c r="RX508"/>
      <c r="RY508"/>
      <c r="RZ508"/>
      <c r="SA508"/>
      <c r="SB508"/>
      <c r="SC508"/>
      <c r="SD508"/>
      <c r="SE508"/>
      <c r="SF508"/>
      <c r="SG508"/>
      <c r="SH508"/>
      <c r="SI508"/>
      <c r="SJ508"/>
      <c r="SK508"/>
      <c r="SL508"/>
      <c r="SM508"/>
      <c r="SN508"/>
      <c r="SO508"/>
      <c r="SP508"/>
      <c r="SQ508"/>
      <c r="SR508"/>
      <c r="SS508"/>
      <c r="ST508"/>
      <c r="SU508"/>
      <c r="SV508"/>
      <c r="SW508"/>
      <c r="SX508"/>
      <c r="SY508"/>
      <c r="SZ508"/>
      <c r="TA508"/>
      <c r="TB508"/>
      <c r="TC508"/>
      <c r="TD508"/>
      <c r="TE508"/>
      <c r="TF508"/>
      <c r="TG508"/>
      <c r="TH508"/>
      <c r="TI508"/>
      <c r="TJ508"/>
      <c r="TK508"/>
      <c r="TL508"/>
      <c r="TM508"/>
      <c r="TN508"/>
      <c r="TO508"/>
      <c r="TP508"/>
      <c r="TQ508"/>
      <c r="TR508"/>
      <c r="TS508"/>
      <c r="TT508"/>
      <c r="TU508"/>
      <c r="TV508"/>
      <c r="TW508"/>
      <c r="TX508"/>
      <c r="TY508"/>
      <c r="TZ508"/>
      <c r="UA508"/>
      <c r="UB508"/>
      <c r="UC508"/>
      <c r="UD508"/>
      <c r="UE508"/>
      <c r="UF508"/>
      <c r="UG508"/>
      <c r="UH508"/>
      <c r="UI508"/>
      <c r="UJ508"/>
      <c r="UK508"/>
      <c r="UL508"/>
      <c r="UM508"/>
      <c r="UN508"/>
      <c r="UO508"/>
      <c r="UP508"/>
      <c r="UQ508"/>
      <c r="UR508"/>
      <c r="US508"/>
      <c r="UT508"/>
      <c r="UU508"/>
      <c r="UV508"/>
      <c r="UW508"/>
      <c r="UX508"/>
      <c r="UY508"/>
      <c r="UZ508"/>
      <c r="VA508"/>
      <c r="VB508"/>
      <c r="VC508"/>
      <c r="VD508"/>
      <c r="VE508"/>
      <c r="VF508"/>
      <c r="VG508"/>
      <c r="VH508"/>
      <c r="VI508"/>
      <c r="VJ508"/>
      <c r="VK508"/>
      <c r="VL508"/>
      <c r="VM508"/>
      <c r="VN508"/>
      <c r="VO508"/>
      <c r="VP508"/>
      <c r="VQ508"/>
      <c r="VR508"/>
      <c r="VS508"/>
      <c r="VT508"/>
      <c r="VU508"/>
      <c r="VV508"/>
      <c r="VW508"/>
      <c r="VX508"/>
      <c r="VY508"/>
      <c r="VZ508"/>
      <c r="WA508"/>
      <c r="WB508"/>
      <c r="WC508"/>
      <c r="WD508"/>
      <c r="WE508"/>
      <c r="WF508"/>
      <c r="WG508"/>
      <c r="WH508"/>
      <c r="WI508"/>
      <c r="WJ508"/>
      <c r="WK508"/>
      <c r="WL508"/>
      <c r="WM508"/>
      <c r="WN508"/>
      <c r="WO508"/>
      <c r="WP508"/>
      <c r="WQ508"/>
      <c r="WR508"/>
      <c r="WS508"/>
      <c r="WT508"/>
      <c r="WU508"/>
      <c r="WV508"/>
      <c r="WW508"/>
      <c r="WX508"/>
      <c r="WY508"/>
      <c r="WZ508"/>
      <c r="XA508"/>
      <c r="XB508"/>
      <c r="XC508"/>
      <c r="XD508"/>
      <c r="XE508"/>
      <c r="XF508"/>
      <c r="XG508"/>
      <c r="XH508"/>
      <c r="XI508"/>
      <c r="XJ508"/>
      <c r="XK508"/>
      <c r="XL508"/>
      <c r="XM508"/>
      <c r="XN508"/>
      <c r="XO508"/>
      <c r="XP508"/>
      <c r="XQ508"/>
      <c r="XR508"/>
      <c r="XS508"/>
      <c r="XT508"/>
      <c r="XU508"/>
      <c r="XV508"/>
      <c r="XW508"/>
      <c r="XX508"/>
      <c r="XY508"/>
      <c r="XZ508"/>
      <c r="YA508"/>
      <c r="YB508"/>
      <c r="YC508"/>
      <c r="YD508"/>
      <c r="YE508"/>
      <c r="YF508"/>
      <c r="YG508"/>
      <c r="YH508"/>
      <c r="YI508"/>
      <c r="YJ508"/>
      <c r="YK508"/>
      <c r="YL508"/>
      <c r="YM508"/>
      <c r="YN508"/>
      <c r="YO508"/>
      <c r="YP508"/>
      <c r="YQ508"/>
      <c r="YR508"/>
      <c r="YS508"/>
      <c r="YT508"/>
      <c r="YU508"/>
      <c r="YV508"/>
      <c r="YW508"/>
      <c r="YX508"/>
      <c r="YY508"/>
      <c r="YZ508"/>
      <c r="ZA508"/>
      <c r="ZB508"/>
      <c r="ZC508"/>
      <c r="ZD508"/>
      <c r="ZE508"/>
      <c r="ZF508"/>
      <c r="ZG508"/>
      <c r="ZH508"/>
      <c r="ZI508"/>
      <c r="ZJ508"/>
      <c r="ZK508"/>
      <c r="ZL508"/>
      <c r="ZM508"/>
      <c r="ZN508"/>
      <c r="ZO508"/>
      <c r="ZP508"/>
      <c r="ZQ508"/>
      <c r="ZR508"/>
      <c r="ZS508"/>
      <c r="ZT508"/>
      <c r="ZU508"/>
      <c r="ZV508"/>
      <c r="ZW508"/>
      <c r="ZX508"/>
      <c r="ZY508"/>
      <c r="ZZ508" s="52"/>
      <c r="AAA508" s="192"/>
      <c r="AAD508" s="90"/>
      <c r="AAE508" s="519">
        <f t="shared" si="420"/>
        <v>1</v>
      </c>
      <c r="AAF508" s="190" t="s">
        <v>52</v>
      </c>
      <c r="AAG508" s="72"/>
      <c r="AAH508" s="72"/>
      <c r="AAI508" s="72"/>
      <c r="AAJ508" s="72"/>
      <c r="AAK508" s="87"/>
      <c r="AAL508" s="90"/>
    </row>
    <row r="509" spans="1:715" s="23" customFormat="1" ht="15" customHeight="1" outlineLevel="1">
      <c r="A509" s="171"/>
      <c r="B509" s="670" t="str">
        <f>AAK509</f>
        <v>- editing for plain English, style guide and tone -- WilliamK</v>
      </c>
      <c r="C509" s="376" t="s">
        <v>0</v>
      </c>
      <c r="I509" s="244"/>
      <c r="J509" s="194"/>
      <c r="K509" s="49"/>
      <c r="L509" s="49"/>
      <c r="M509" s="49"/>
      <c r="N509" s="49"/>
      <c r="O509" s="49"/>
      <c r="P509" s="49"/>
      <c r="Q509" s="49"/>
      <c r="R509" s="49"/>
      <c r="S509" s="49"/>
      <c r="T509" s="49"/>
      <c r="U509" s="49"/>
      <c r="V509" s="49"/>
      <c r="W509" s="49"/>
      <c r="X509" s="49"/>
      <c r="Y509" s="49"/>
      <c r="Z509" s="49"/>
      <c r="AA509" s="49"/>
      <c r="AB509" s="49"/>
      <c r="AC509" s="49"/>
      <c r="AD509" s="49"/>
      <c r="AE509" s="49"/>
      <c r="AF509" s="49"/>
      <c r="AG509" s="49"/>
      <c r="AH509" s="49"/>
      <c r="AI509" s="49"/>
      <c r="AJ509" s="49"/>
      <c r="AK509" s="49"/>
      <c r="AL509" s="49"/>
      <c r="AM509" s="49"/>
      <c r="AN509" s="49"/>
      <c r="AO509" s="49"/>
      <c r="AP509" s="49"/>
      <c r="AQ509" s="49"/>
      <c r="AR509" s="49"/>
      <c r="AS509" s="49"/>
      <c r="AT509" s="49"/>
      <c r="AU509" s="49"/>
      <c r="AV509" s="49"/>
      <c r="AW509" s="49"/>
      <c r="AX509" s="49"/>
      <c r="AY509" s="49"/>
      <c r="AZ509" s="49"/>
      <c r="BA509" s="49"/>
      <c r="BB509" s="49"/>
      <c r="BC509" s="49"/>
      <c r="BD509" s="49"/>
      <c r="BE509" s="49"/>
      <c r="BF509" s="49"/>
      <c r="BG509" s="49"/>
      <c r="BH509" s="49"/>
      <c r="BI509" s="49"/>
      <c r="BJ509" s="49"/>
      <c r="BK509" s="49"/>
      <c r="BL509" s="49"/>
      <c r="BM509" s="49"/>
      <c r="BN509" s="49"/>
      <c r="BO509" s="49"/>
      <c r="BP509" s="49"/>
      <c r="BQ509" s="49"/>
      <c r="BR509" s="49"/>
      <c r="BS509" s="49"/>
      <c r="BT509" s="49"/>
      <c r="BU509" s="49"/>
      <c r="BV509" s="49"/>
      <c r="BW509" s="49"/>
      <c r="BX509" s="49"/>
      <c r="BY509" s="49"/>
      <c r="BZ509" s="49"/>
      <c r="CA509" s="49"/>
      <c r="CB509" s="49"/>
      <c r="CC509" s="49"/>
      <c r="CD509" s="49"/>
      <c r="CE509" s="49"/>
      <c r="CF509" s="49"/>
      <c r="CG509" s="49"/>
      <c r="CH509" s="49"/>
      <c r="CI509" s="49"/>
      <c r="CJ509" s="49"/>
      <c r="CK509" s="49"/>
      <c r="CL509" s="49"/>
      <c r="CM509" s="49"/>
      <c r="CN509" s="49"/>
      <c r="CO509" s="49"/>
      <c r="CP509" s="49"/>
      <c r="CQ509" s="49"/>
      <c r="CR509" s="49"/>
      <c r="CS509" s="49"/>
      <c r="CT509" s="49"/>
      <c r="CU509" s="49"/>
      <c r="CV509" s="49"/>
      <c r="CW509" s="49"/>
      <c r="CX509" s="49"/>
      <c r="CY509" s="49"/>
      <c r="CZ509" s="49"/>
      <c r="DA509" s="49"/>
      <c r="DB509" s="49"/>
      <c r="DC509" s="49"/>
      <c r="DD509" s="49"/>
      <c r="DE509" s="49"/>
      <c r="DF509" s="49"/>
      <c r="DG509" s="49"/>
      <c r="DH509" s="49"/>
      <c r="DI509" s="49"/>
      <c r="DJ509" s="49"/>
      <c r="DK509" s="49"/>
      <c r="DL509" s="49"/>
      <c r="DM509" s="49"/>
      <c r="DN509" s="49"/>
      <c r="DO509" s="49"/>
      <c r="DP509" s="49"/>
      <c r="DQ509"/>
      <c r="DR509"/>
      <c r="DS509"/>
      <c r="DT509"/>
      <c r="DU509"/>
      <c r="DV509"/>
      <c r="DW509"/>
      <c r="DX509"/>
      <c r="DY509"/>
      <c r="DZ509"/>
      <c r="EA509"/>
      <c r="EB509"/>
      <c r="EC509"/>
      <c r="ED509"/>
      <c r="EE509"/>
      <c r="EF509"/>
      <c r="EG509"/>
      <c r="EH509"/>
      <c r="EI509"/>
      <c r="EJ509"/>
      <c r="EK509"/>
      <c r="EL509"/>
      <c r="EM509"/>
      <c r="EN509"/>
      <c r="EO509"/>
      <c r="EP509"/>
      <c r="EQ509"/>
      <c r="ER509"/>
      <c r="ES509"/>
      <c r="ET509"/>
      <c r="EU509"/>
      <c r="EV509"/>
      <c r="EW509"/>
      <c r="EX509"/>
      <c r="EY509"/>
      <c r="EZ509"/>
      <c r="FA509"/>
      <c r="FB509"/>
      <c r="FC509"/>
      <c r="FD509"/>
      <c r="FE509"/>
      <c r="FF509"/>
      <c r="FG509"/>
      <c r="FH509"/>
      <c r="FI509"/>
      <c r="FJ509"/>
      <c r="FK509"/>
      <c r="FL509"/>
      <c r="FM509"/>
      <c r="FN509"/>
      <c r="FO509"/>
      <c r="FP509"/>
      <c r="FQ509"/>
      <c r="FR509"/>
      <c r="FS509"/>
      <c r="FT509"/>
      <c r="FU509"/>
      <c r="FV509"/>
      <c r="FW509"/>
      <c r="FX509"/>
      <c r="FY509"/>
      <c r="FZ509"/>
      <c r="GA509"/>
      <c r="GB509"/>
      <c r="GC509"/>
      <c r="GD509"/>
      <c r="GE509"/>
      <c r="GF509"/>
      <c r="GG509"/>
      <c r="GH509"/>
      <c r="GI509"/>
      <c r="GJ509"/>
      <c r="GK509"/>
      <c r="GL509"/>
      <c r="GM509"/>
      <c r="GN509"/>
      <c r="GO509"/>
      <c r="GP509"/>
      <c r="GQ509"/>
      <c r="GR509"/>
      <c r="GS509"/>
      <c r="GT509"/>
      <c r="GU509"/>
      <c r="GV509"/>
      <c r="GW509"/>
      <c r="GX509"/>
      <c r="GY509"/>
      <c r="GZ509"/>
      <c r="HA509"/>
      <c r="HB509"/>
      <c r="HC509"/>
      <c r="HD509"/>
      <c r="HE509"/>
      <c r="HF509"/>
      <c r="HG509"/>
      <c r="HH509"/>
      <c r="HI509"/>
      <c r="HJ509"/>
      <c r="HK509"/>
      <c r="HL509"/>
      <c r="HM509"/>
      <c r="HN509"/>
      <c r="HO509"/>
      <c r="HP509"/>
      <c r="HQ509"/>
      <c r="HR509"/>
      <c r="HS509"/>
      <c r="HT509"/>
      <c r="HU509"/>
      <c r="HV509"/>
      <c r="HW509"/>
      <c r="HX509"/>
      <c r="HY509"/>
      <c r="HZ509"/>
      <c r="IA509"/>
      <c r="IB509"/>
      <c r="IC509"/>
      <c r="ID509"/>
      <c r="IE509"/>
      <c r="IF509"/>
      <c r="IG509"/>
      <c r="IH509"/>
      <c r="II509"/>
      <c r="IJ509"/>
      <c r="IK509"/>
      <c r="IL509"/>
      <c r="IM509"/>
      <c r="IN509"/>
      <c r="IO509"/>
      <c r="IP509"/>
      <c r="IQ509"/>
      <c r="IR509"/>
      <c r="IS509"/>
      <c r="IT509"/>
      <c r="IU509"/>
      <c r="IV509"/>
      <c r="IW509"/>
      <c r="IX509"/>
      <c r="IY509"/>
      <c r="IZ509"/>
      <c r="JA509"/>
      <c r="JB509"/>
      <c r="JC509"/>
      <c r="JD509"/>
      <c r="JE509"/>
      <c r="JF509"/>
      <c r="JG509"/>
      <c r="JH509"/>
      <c r="JI509"/>
      <c r="JJ509"/>
      <c r="JK509"/>
      <c r="JL509"/>
      <c r="JM509"/>
      <c r="JN509"/>
      <c r="JO509"/>
      <c r="JP509"/>
      <c r="JQ509"/>
      <c r="JR509"/>
      <c r="JS509"/>
      <c r="JT509"/>
      <c r="JU509"/>
      <c r="JV509"/>
      <c r="JW509"/>
      <c r="JX509"/>
      <c r="JY509"/>
      <c r="JZ509"/>
      <c r="KA509"/>
      <c r="KB509"/>
      <c r="KC509"/>
      <c r="KD509"/>
      <c r="KE509"/>
      <c r="KF509"/>
      <c r="KG509"/>
      <c r="KH509"/>
      <c r="KI509"/>
      <c r="KJ509"/>
      <c r="KK509"/>
      <c r="KL509"/>
      <c r="KM509"/>
      <c r="KN509"/>
      <c r="KO509"/>
      <c r="KP509"/>
      <c r="KQ509"/>
      <c r="KR509"/>
      <c r="KS509"/>
      <c r="KT509"/>
      <c r="KU509"/>
      <c r="KV509"/>
      <c r="KW509"/>
      <c r="KX509"/>
      <c r="KY509"/>
      <c r="KZ509"/>
      <c r="LA509"/>
      <c r="LB509"/>
      <c r="LC509"/>
      <c r="LD509"/>
      <c r="LE509"/>
      <c r="LF509"/>
      <c r="LG509"/>
      <c r="LH509"/>
      <c r="LI509"/>
      <c r="LJ509"/>
      <c r="LK509"/>
      <c r="LL509"/>
      <c r="LM509"/>
      <c r="LN509"/>
      <c r="LO509"/>
      <c r="LP509"/>
      <c r="LQ509"/>
      <c r="LR509"/>
      <c r="LS509"/>
      <c r="LT509"/>
      <c r="LU509"/>
      <c r="LV509"/>
      <c r="LW509"/>
      <c r="LX509"/>
      <c r="LY509"/>
      <c r="LZ509"/>
      <c r="MA509"/>
      <c r="MB509"/>
      <c r="MC509"/>
      <c r="MD509"/>
      <c r="ME509"/>
      <c r="MF509"/>
      <c r="MG509"/>
      <c r="MH509"/>
      <c r="MI509"/>
      <c r="MJ509"/>
      <c r="MK509"/>
      <c r="ML509"/>
      <c r="MM509"/>
      <c r="MN509"/>
      <c r="MO509"/>
      <c r="MP509"/>
      <c r="MQ509"/>
      <c r="MR509"/>
      <c r="MS509"/>
      <c r="MT509"/>
      <c r="MU509"/>
      <c r="MV509"/>
      <c r="MW509"/>
      <c r="MX509"/>
      <c r="MY509"/>
      <c r="MZ509"/>
      <c r="NA509"/>
      <c r="NB509"/>
      <c r="NC509"/>
      <c r="ND509"/>
      <c r="NE509"/>
      <c r="NF509"/>
      <c r="NG509"/>
      <c r="NH509"/>
      <c r="NI509"/>
      <c r="NJ509"/>
      <c r="NK509"/>
      <c r="NL509"/>
      <c r="NM509"/>
      <c r="NN509"/>
      <c r="NO509"/>
      <c r="NP509"/>
      <c r="NQ509"/>
      <c r="NR509"/>
      <c r="NS509"/>
      <c r="NT509"/>
      <c r="NU509"/>
      <c r="NV509"/>
      <c r="NW509"/>
      <c r="NX509"/>
      <c r="NY509"/>
      <c r="NZ509"/>
      <c r="OA509"/>
      <c r="OB509"/>
      <c r="OC509"/>
      <c r="OD509"/>
      <c r="OE509"/>
      <c r="OF509"/>
      <c r="OG509"/>
      <c r="OH509"/>
      <c r="OI509"/>
      <c r="OJ509"/>
      <c r="OK509"/>
      <c r="OL509"/>
      <c r="OM509"/>
      <c r="ON509"/>
      <c r="OO509"/>
      <c r="OP509"/>
      <c r="OQ509"/>
      <c r="OR509"/>
      <c r="OS509"/>
      <c r="OT509"/>
      <c r="OU509"/>
      <c r="OV509"/>
      <c r="OW509"/>
      <c r="OX509"/>
      <c r="OY509"/>
      <c r="OZ509"/>
      <c r="PA509"/>
      <c r="PB509"/>
      <c r="PC509"/>
      <c r="PD509"/>
      <c r="PE509"/>
      <c r="PF509"/>
      <c r="PG509"/>
      <c r="PH509"/>
      <c r="PI509"/>
      <c r="PJ509"/>
      <c r="PK509"/>
      <c r="PL509"/>
      <c r="PM509"/>
      <c r="PN509"/>
      <c r="PO509"/>
      <c r="PP509"/>
      <c r="PQ509"/>
      <c r="PR509"/>
      <c r="PS509"/>
      <c r="PT509"/>
      <c r="PU509"/>
      <c r="PV509"/>
      <c r="PW509"/>
      <c r="PX509"/>
      <c r="PY509"/>
      <c r="PZ509"/>
      <c r="QA509"/>
      <c r="QB509"/>
      <c r="QC509"/>
      <c r="QD509"/>
      <c r="QE509"/>
      <c r="QF509"/>
      <c r="QG509"/>
      <c r="QH509"/>
      <c r="QI509"/>
      <c r="QJ509"/>
      <c r="QK509"/>
      <c r="QL509"/>
      <c r="QM509"/>
      <c r="QN509"/>
      <c r="QO509"/>
      <c r="QP509"/>
      <c r="QQ509"/>
      <c r="QR509"/>
      <c r="QS509"/>
      <c r="QT509"/>
      <c r="QU509"/>
      <c r="QV509"/>
      <c r="QW509"/>
      <c r="QX509"/>
      <c r="QY509"/>
      <c r="QZ509"/>
      <c r="RA509"/>
      <c r="RB509"/>
      <c r="RC509"/>
      <c r="RD509"/>
      <c r="RE509"/>
      <c r="RF509"/>
      <c r="RG509"/>
      <c r="RH509"/>
      <c r="RI509"/>
      <c r="RJ509"/>
      <c r="RK509"/>
      <c r="RL509"/>
      <c r="RM509"/>
      <c r="RN509"/>
      <c r="RO509"/>
      <c r="RP509"/>
      <c r="RQ509"/>
      <c r="RR509"/>
      <c r="RS509"/>
      <c r="RT509"/>
      <c r="RU509"/>
      <c r="RV509"/>
      <c r="RW509"/>
      <c r="RX509"/>
      <c r="RY509"/>
      <c r="RZ509"/>
      <c r="SA509"/>
      <c r="SB509"/>
      <c r="SC509"/>
      <c r="SD509"/>
      <c r="SE509"/>
      <c r="SF509"/>
      <c r="SG509"/>
      <c r="SH509"/>
      <c r="SI509"/>
      <c r="SJ509"/>
      <c r="SK509"/>
      <c r="SL509"/>
      <c r="SM509"/>
      <c r="SN509"/>
      <c r="SO509"/>
      <c r="SP509"/>
      <c r="SQ509"/>
      <c r="SR509"/>
      <c r="SS509"/>
      <c r="ST509"/>
      <c r="SU509"/>
      <c r="SV509"/>
      <c r="SW509"/>
      <c r="SX509"/>
      <c r="SY509"/>
      <c r="SZ509"/>
      <c r="TA509"/>
      <c r="TB509"/>
      <c r="TC509"/>
      <c r="TD509"/>
      <c r="TE509"/>
      <c r="TF509"/>
      <c r="TG509"/>
      <c r="TH509"/>
      <c r="TI509"/>
      <c r="TJ509"/>
      <c r="TK509"/>
      <c r="TL509"/>
      <c r="TM509"/>
      <c r="TN509"/>
      <c r="TO509"/>
      <c r="TP509"/>
      <c r="TQ509"/>
      <c r="TR509"/>
      <c r="TS509"/>
      <c r="TT509"/>
      <c r="TU509"/>
      <c r="TV509"/>
      <c r="TW509"/>
      <c r="TX509"/>
      <c r="TY509"/>
      <c r="TZ509"/>
      <c r="UA509"/>
      <c r="UB509"/>
      <c r="UC509"/>
      <c r="UD509"/>
      <c r="UE509"/>
      <c r="UF509"/>
      <c r="UG509"/>
      <c r="UH509"/>
      <c r="UI509"/>
      <c r="UJ509"/>
      <c r="UK509"/>
      <c r="UL509"/>
      <c r="UM509"/>
      <c r="UN509"/>
      <c r="UO509"/>
      <c r="UP509"/>
      <c r="UQ509"/>
      <c r="UR509"/>
      <c r="US509"/>
      <c r="UT509"/>
      <c r="UU509"/>
      <c r="UV509"/>
      <c r="UW509"/>
      <c r="UX509"/>
      <c r="UY509"/>
      <c r="UZ509"/>
      <c r="VA509"/>
      <c r="VB509"/>
      <c r="VC509"/>
      <c r="VD509"/>
      <c r="VE509"/>
      <c r="VF509"/>
      <c r="VG509"/>
      <c r="VH509"/>
      <c r="VI509"/>
      <c r="VJ509"/>
      <c r="VK509"/>
      <c r="VL509"/>
      <c r="VM509"/>
      <c r="VN509"/>
      <c r="VO509"/>
      <c r="VP509"/>
      <c r="VQ509"/>
      <c r="VR509"/>
      <c r="VS509"/>
      <c r="VT509"/>
      <c r="VU509"/>
      <c r="VV509"/>
      <c r="VW509"/>
      <c r="VX509"/>
      <c r="VY509"/>
      <c r="VZ509"/>
      <c r="WA509"/>
      <c r="WB509"/>
      <c r="WC509"/>
      <c r="WD509"/>
      <c r="WE509"/>
      <c r="WF509"/>
      <c r="WG509"/>
      <c r="WH509"/>
      <c r="WI509"/>
      <c r="WJ509"/>
      <c r="WK509"/>
      <c r="WL509"/>
      <c r="WM509"/>
      <c r="WN509"/>
      <c r="WO509"/>
      <c r="WP509"/>
      <c r="WQ509"/>
      <c r="WR509"/>
      <c r="WS509"/>
      <c r="WT509"/>
      <c r="WU509"/>
      <c r="WV509"/>
      <c r="WW509"/>
      <c r="WX509"/>
      <c r="WY509"/>
      <c r="WZ509"/>
      <c r="XA509"/>
      <c r="XB509"/>
      <c r="XC509"/>
      <c r="XD509"/>
      <c r="XE509"/>
      <c r="XF509"/>
      <c r="XG509"/>
      <c r="XH509"/>
      <c r="XI509"/>
      <c r="XJ509"/>
      <c r="XK509"/>
      <c r="XL509"/>
      <c r="XM509"/>
      <c r="XN509"/>
      <c r="XO509"/>
      <c r="XP509"/>
      <c r="XQ509"/>
      <c r="XR509"/>
      <c r="XS509"/>
      <c r="XT509"/>
      <c r="XU509"/>
      <c r="XV509"/>
      <c r="XW509"/>
      <c r="XX509"/>
      <c r="XY509"/>
      <c r="XZ509"/>
      <c r="YA509"/>
      <c r="YB509"/>
      <c r="YC509"/>
      <c r="YD509"/>
      <c r="YE509"/>
      <c r="YF509"/>
      <c r="YG509"/>
      <c r="YH509"/>
      <c r="YI509"/>
      <c r="YJ509"/>
      <c r="YK509"/>
      <c r="YL509"/>
      <c r="YM509"/>
      <c r="YN509"/>
      <c r="YO509"/>
      <c r="YP509"/>
      <c r="YQ509"/>
      <c r="YR509"/>
      <c r="YS509"/>
      <c r="YT509"/>
      <c r="YU509"/>
      <c r="YV509"/>
      <c r="YW509"/>
      <c r="YX509"/>
      <c r="YY509"/>
      <c r="YZ509"/>
      <c r="ZA509"/>
      <c r="ZB509"/>
      <c r="ZC509"/>
      <c r="ZD509"/>
      <c r="ZE509"/>
      <c r="ZF509"/>
      <c r="ZG509"/>
      <c r="ZH509"/>
      <c r="ZI509"/>
      <c r="ZJ509"/>
      <c r="ZK509"/>
      <c r="ZL509"/>
      <c r="ZM509"/>
      <c r="ZN509"/>
      <c r="ZO509"/>
      <c r="ZP509"/>
      <c r="ZQ509"/>
      <c r="ZR509"/>
      <c r="ZS509"/>
      <c r="ZT509"/>
      <c r="ZU509"/>
      <c r="ZV509"/>
      <c r="ZW509"/>
      <c r="ZX509"/>
      <c r="ZY509"/>
      <c r="ZZ509" s="52"/>
      <c r="AAA509" s="192"/>
      <c r="AAD509" s="90"/>
      <c r="AAE509" s="519">
        <f t="shared" si="420"/>
        <v>1</v>
      </c>
      <c r="AAF509" s="190" t="s">
        <v>52</v>
      </c>
      <c r="AAG509" s="72"/>
      <c r="AAH509" s="72"/>
      <c r="AAI509" s="72"/>
      <c r="AAJ509" s="72"/>
      <c r="AAK509" s="80" t="str">
        <f>"- editing for plain English, style guide and tone -- "&amp;S.Staff.OCOCommunication</f>
        <v>- editing for plain English, style guide and tone -- WilliamK</v>
      </c>
      <c r="AAL509" s="90"/>
    </row>
    <row r="510" spans="1:715" s="23" customFormat="1" ht="15" customHeight="1" outlineLevel="1">
      <c r="A510" s="171"/>
      <c r="B510" s="670" t="str">
        <f>AAK510</f>
        <v>- verifying/clarifying consolidated edits with AndreaRW</v>
      </c>
      <c r="C510" s="374"/>
      <c r="D510" s="393"/>
      <c r="E510" s="394"/>
      <c r="F510" s="394"/>
      <c r="G510" s="395"/>
      <c r="H510" s="395"/>
      <c r="I510" s="244"/>
      <c r="J510" s="198"/>
      <c r="K510" s="51"/>
      <c r="L510" s="51"/>
      <c r="M510" s="51"/>
      <c r="N510" s="51"/>
      <c r="O510" s="51"/>
      <c r="P510" s="51"/>
      <c r="Q510" s="51"/>
      <c r="R510" s="51"/>
      <c r="S510" s="51"/>
      <c r="T510" s="51"/>
      <c r="U510" s="51"/>
      <c r="V510" s="51"/>
      <c r="W510" s="51"/>
      <c r="X510" s="51"/>
      <c r="Y510" s="51"/>
      <c r="Z510" s="51"/>
      <c r="AA510" s="51"/>
      <c r="AB510" s="51"/>
      <c r="AC510" s="51"/>
      <c r="AD510" s="51"/>
      <c r="AE510" s="51"/>
      <c r="AF510" s="51"/>
      <c r="AG510" s="51"/>
      <c r="AH510" s="51"/>
      <c r="AI510" s="51"/>
      <c r="AJ510" s="51"/>
      <c r="AK510" s="51"/>
      <c r="AL510" s="51"/>
      <c r="AM510" s="51"/>
      <c r="AN510" s="51"/>
      <c r="AO510" s="51"/>
      <c r="AP510" s="51"/>
      <c r="AQ510" s="51"/>
      <c r="AR510" s="51"/>
      <c r="AS510" s="51"/>
      <c r="AT510" s="51"/>
      <c r="AU510" s="51"/>
      <c r="AV510" s="51"/>
      <c r="AW510" s="51"/>
      <c r="AX510" s="51"/>
      <c r="AY510" s="51"/>
      <c r="AZ510" s="51"/>
      <c r="BA510" s="51"/>
      <c r="BB510" s="51"/>
      <c r="BC510" s="51"/>
      <c r="BD510" s="51"/>
      <c r="BE510" s="51"/>
      <c r="BF510" s="51"/>
      <c r="BG510" s="51"/>
      <c r="BH510" s="51"/>
      <c r="BI510" s="51"/>
      <c r="BJ510" s="51"/>
      <c r="BK510" s="51"/>
      <c r="BL510" s="51"/>
      <c r="BM510" s="51"/>
      <c r="BN510" s="51"/>
      <c r="BO510" s="51"/>
      <c r="BP510" s="51"/>
      <c r="BQ510" s="51"/>
      <c r="BR510" s="51"/>
      <c r="BS510" s="51"/>
      <c r="BT510" s="51"/>
      <c r="BU510" s="51"/>
      <c r="BV510" s="51"/>
      <c r="BW510" s="51"/>
      <c r="BX510" s="51"/>
      <c r="BY510" s="51"/>
      <c r="BZ510" s="51"/>
      <c r="CA510" s="51"/>
      <c r="CB510" s="51"/>
      <c r="CC510" s="51"/>
      <c r="CD510" s="51"/>
      <c r="CE510" s="51"/>
      <c r="CF510" s="51"/>
      <c r="CG510" s="51"/>
      <c r="CH510" s="51"/>
      <c r="CI510" s="51"/>
      <c r="CJ510" s="51"/>
      <c r="CK510" s="51"/>
      <c r="CL510" s="51"/>
      <c r="CM510" s="51"/>
      <c r="CN510" s="51"/>
      <c r="CO510" s="51"/>
      <c r="CP510" s="51"/>
      <c r="CQ510" s="51"/>
      <c r="CR510" s="51"/>
      <c r="CS510" s="51"/>
      <c r="CT510" s="51"/>
      <c r="CU510" s="51"/>
      <c r="CV510" s="51"/>
      <c r="CW510" s="51"/>
      <c r="CX510" s="51"/>
      <c r="CY510" s="51"/>
      <c r="CZ510" s="51"/>
      <c r="DA510" s="51"/>
      <c r="DB510" s="51"/>
      <c r="DC510" s="51"/>
      <c r="DD510" s="51"/>
      <c r="DE510" s="51"/>
      <c r="DF510" s="51"/>
      <c r="DG510" s="51"/>
      <c r="DH510" s="51"/>
      <c r="DI510" s="51"/>
      <c r="DJ510" s="51"/>
      <c r="DK510" s="51"/>
      <c r="DL510" s="51"/>
      <c r="DM510" s="51"/>
      <c r="DN510" s="51"/>
      <c r="DO510" s="51"/>
      <c r="DP510" s="51"/>
      <c r="DQ510"/>
      <c r="DR510"/>
      <c r="DS510"/>
      <c r="DT510"/>
      <c r="DU510"/>
      <c r="DV510"/>
      <c r="DW510"/>
      <c r="DX510"/>
      <c r="DY510"/>
      <c r="DZ510"/>
      <c r="EA510"/>
      <c r="EB510"/>
      <c r="EC510"/>
      <c r="ED510"/>
      <c r="EE510"/>
      <c r="EF510"/>
      <c r="EG510"/>
      <c r="EH510"/>
      <c r="EI510"/>
      <c r="EJ510"/>
      <c r="EK510"/>
      <c r="EL510"/>
      <c r="EM510"/>
      <c r="EN510"/>
      <c r="EO510"/>
      <c r="EP510"/>
      <c r="EQ510"/>
      <c r="ER510"/>
      <c r="ES510"/>
      <c r="ET510"/>
      <c r="EU510"/>
      <c r="EV510"/>
      <c r="EW510"/>
      <c r="EX510"/>
      <c r="EY510"/>
      <c r="EZ510"/>
      <c r="FA510"/>
      <c r="FB510"/>
      <c r="FC510"/>
      <c r="FD510"/>
      <c r="FE510"/>
      <c r="FF510"/>
      <c r="FG510"/>
      <c r="FH510"/>
      <c r="FI510"/>
      <c r="FJ510"/>
      <c r="FK510"/>
      <c r="FL510"/>
      <c r="FM510"/>
      <c r="FN510"/>
      <c r="FO510"/>
      <c r="FP510"/>
      <c r="FQ510"/>
      <c r="FR510"/>
      <c r="FS510"/>
      <c r="FT510"/>
      <c r="FU510"/>
      <c r="FV510"/>
      <c r="FW510"/>
      <c r="FX510"/>
      <c r="FY510"/>
      <c r="FZ510"/>
      <c r="GA510"/>
      <c r="GB510"/>
      <c r="GC510"/>
      <c r="GD510"/>
      <c r="GE510"/>
      <c r="GF510"/>
      <c r="GG510"/>
      <c r="GH510"/>
      <c r="GI510"/>
      <c r="GJ510"/>
      <c r="GK510"/>
      <c r="GL510"/>
      <c r="GM510"/>
      <c r="GN510"/>
      <c r="GO510"/>
      <c r="GP510"/>
      <c r="GQ510"/>
      <c r="GR510"/>
      <c r="GS510"/>
      <c r="GT510"/>
      <c r="GU510"/>
      <c r="GV510"/>
      <c r="GW510"/>
      <c r="GX510"/>
      <c r="GY510"/>
      <c r="GZ510"/>
      <c r="HA510"/>
      <c r="HB510"/>
      <c r="HC510"/>
      <c r="HD510"/>
      <c r="HE510"/>
      <c r="HF510"/>
      <c r="HG510"/>
      <c r="HH510"/>
      <c r="HI510"/>
      <c r="HJ510"/>
      <c r="HK510"/>
      <c r="HL510"/>
      <c r="HM510"/>
      <c r="HN510"/>
      <c r="HO510"/>
      <c r="HP510"/>
      <c r="HQ510"/>
      <c r="HR510"/>
      <c r="HS510"/>
      <c r="HT510"/>
      <c r="HU510"/>
      <c r="HV510"/>
      <c r="HW510"/>
      <c r="HX510"/>
      <c r="HY510"/>
      <c r="HZ510"/>
      <c r="IA510"/>
      <c r="IB510"/>
      <c r="IC510"/>
      <c r="ID510"/>
      <c r="IE510"/>
      <c r="IF510"/>
      <c r="IG510"/>
      <c r="IH510"/>
      <c r="II510"/>
      <c r="IJ510"/>
      <c r="IK510"/>
      <c r="IL510"/>
      <c r="IM510"/>
      <c r="IN510"/>
      <c r="IO510"/>
      <c r="IP510"/>
      <c r="IQ510"/>
      <c r="IR510"/>
      <c r="IS510"/>
      <c r="IT510"/>
      <c r="IU510"/>
      <c r="IV510"/>
      <c r="IW510"/>
      <c r="IX510"/>
      <c r="IY510"/>
      <c r="IZ510"/>
      <c r="JA510"/>
      <c r="JB510"/>
      <c r="JC510"/>
      <c r="JD510"/>
      <c r="JE510"/>
      <c r="JF510"/>
      <c r="JG510"/>
      <c r="JH510"/>
      <c r="JI510"/>
      <c r="JJ510"/>
      <c r="JK510"/>
      <c r="JL510"/>
      <c r="JM510"/>
      <c r="JN510"/>
      <c r="JO510"/>
      <c r="JP510"/>
      <c r="JQ510"/>
      <c r="JR510"/>
      <c r="JS510"/>
      <c r="JT510"/>
      <c r="JU510"/>
      <c r="JV510"/>
      <c r="JW510"/>
      <c r="JX510"/>
      <c r="JY510"/>
      <c r="JZ510"/>
      <c r="KA510"/>
      <c r="KB510"/>
      <c r="KC510"/>
      <c r="KD510"/>
      <c r="KE510"/>
      <c r="KF510"/>
      <c r="KG510"/>
      <c r="KH510"/>
      <c r="KI510"/>
      <c r="KJ510"/>
      <c r="KK510"/>
      <c r="KL510"/>
      <c r="KM510"/>
      <c r="KN510"/>
      <c r="KO510"/>
      <c r="KP510"/>
      <c r="KQ510"/>
      <c r="KR510"/>
      <c r="KS510"/>
      <c r="KT510"/>
      <c r="KU510"/>
      <c r="KV510"/>
      <c r="KW510"/>
      <c r="KX510"/>
      <c r="KY510"/>
      <c r="KZ510"/>
      <c r="LA510"/>
      <c r="LB510"/>
      <c r="LC510"/>
      <c r="LD510"/>
      <c r="LE510"/>
      <c r="LF510"/>
      <c r="LG510"/>
      <c r="LH510"/>
      <c r="LI510"/>
      <c r="LJ510"/>
      <c r="LK510"/>
      <c r="LL510"/>
      <c r="LM510"/>
      <c r="LN510"/>
      <c r="LO510"/>
      <c r="LP510"/>
      <c r="LQ510"/>
      <c r="LR510"/>
      <c r="LS510"/>
      <c r="LT510"/>
      <c r="LU510"/>
      <c r="LV510"/>
      <c r="LW510"/>
      <c r="LX510"/>
      <c r="LY510"/>
      <c r="LZ510"/>
      <c r="MA510"/>
      <c r="MB510"/>
      <c r="MC510"/>
      <c r="MD510"/>
      <c r="ME510"/>
      <c r="MF510"/>
      <c r="MG510"/>
      <c r="MH510"/>
      <c r="MI510"/>
      <c r="MJ510"/>
      <c r="MK510"/>
      <c r="ML510"/>
      <c r="MM510"/>
      <c r="MN510"/>
      <c r="MO510"/>
      <c r="MP510"/>
      <c r="MQ510"/>
      <c r="MR510"/>
      <c r="MS510"/>
      <c r="MT510"/>
      <c r="MU510"/>
      <c r="MV510"/>
      <c r="MW510"/>
      <c r="MX510"/>
      <c r="MY510"/>
      <c r="MZ510"/>
      <c r="NA510"/>
      <c r="NB510"/>
      <c r="NC510"/>
      <c r="ND510"/>
      <c r="NE510"/>
      <c r="NF510"/>
      <c r="NG510"/>
      <c r="NH510"/>
      <c r="NI510"/>
      <c r="NJ510"/>
      <c r="NK510"/>
      <c r="NL510"/>
      <c r="NM510"/>
      <c r="NN510"/>
      <c r="NO510"/>
      <c r="NP510"/>
      <c r="NQ510"/>
      <c r="NR510"/>
      <c r="NS510"/>
      <c r="NT510"/>
      <c r="NU510"/>
      <c r="NV510"/>
      <c r="NW510"/>
      <c r="NX510"/>
      <c r="NY510"/>
      <c r="NZ510"/>
      <c r="OA510"/>
      <c r="OB510"/>
      <c r="OC510"/>
      <c r="OD510"/>
      <c r="OE510"/>
      <c r="OF510"/>
      <c r="OG510"/>
      <c r="OH510"/>
      <c r="OI510"/>
      <c r="OJ510"/>
      <c r="OK510"/>
      <c r="OL510"/>
      <c r="OM510"/>
      <c r="ON510"/>
      <c r="OO510"/>
      <c r="OP510"/>
      <c r="OQ510"/>
      <c r="OR510"/>
      <c r="OS510"/>
      <c r="OT510"/>
      <c r="OU510"/>
      <c r="OV510"/>
      <c r="OW510"/>
      <c r="OX510"/>
      <c r="OY510"/>
      <c r="OZ510"/>
      <c r="PA510"/>
      <c r="PB510"/>
      <c r="PC510"/>
      <c r="PD510"/>
      <c r="PE510"/>
      <c r="PF510"/>
      <c r="PG510"/>
      <c r="PH510"/>
      <c r="PI510"/>
      <c r="PJ510"/>
      <c r="PK510"/>
      <c r="PL510"/>
      <c r="PM510"/>
      <c r="PN510"/>
      <c r="PO510"/>
      <c r="PP510"/>
      <c r="PQ510"/>
      <c r="PR510"/>
      <c r="PS510"/>
      <c r="PT510"/>
      <c r="PU510"/>
      <c r="PV510"/>
      <c r="PW510"/>
      <c r="PX510"/>
      <c r="PY510"/>
      <c r="PZ510"/>
      <c r="QA510"/>
      <c r="QB510"/>
      <c r="QC510"/>
      <c r="QD510"/>
      <c r="QE510"/>
      <c r="QF510"/>
      <c r="QG510"/>
      <c r="QH510"/>
      <c r="QI510"/>
      <c r="QJ510"/>
      <c r="QK510"/>
      <c r="QL510"/>
      <c r="QM510"/>
      <c r="QN510"/>
      <c r="QO510"/>
      <c r="QP510"/>
      <c r="QQ510"/>
      <c r="QR510"/>
      <c r="QS510"/>
      <c r="QT510"/>
      <c r="QU510"/>
      <c r="QV510"/>
      <c r="QW510"/>
      <c r="QX510"/>
      <c r="QY510"/>
      <c r="QZ510"/>
      <c r="RA510"/>
      <c r="RB510"/>
      <c r="RC510"/>
      <c r="RD510"/>
      <c r="RE510"/>
      <c r="RF510"/>
      <c r="RG510"/>
      <c r="RH510"/>
      <c r="RI510"/>
      <c r="RJ510"/>
      <c r="RK510"/>
      <c r="RL510"/>
      <c r="RM510"/>
      <c r="RN510"/>
      <c r="RO510"/>
      <c r="RP510"/>
      <c r="RQ510"/>
      <c r="RR510"/>
      <c r="RS510"/>
      <c r="RT510"/>
      <c r="RU510"/>
      <c r="RV510"/>
      <c r="RW510"/>
      <c r="RX510"/>
      <c r="RY510"/>
      <c r="RZ510"/>
      <c r="SA510"/>
      <c r="SB510"/>
      <c r="SC510"/>
      <c r="SD510"/>
      <c r="SE510"/>
      <c r="SF510"/>
      <c r="SG510"/>
      <c r="SH510"/>
      <c r="SI510"/>
      <c r="SJ510"/>
      <c r="SK510"/>
      <c r="SL510"/>
      <c r="SM510"/>
      <c r="SN510"/>
      <c r="SO510"/>
      <c r="SP510"/>
      <c r="SQ510"/>
      <c r="SR510"/>
      <c r="SS510"/>
      <c r="ST510"/>
      <c r="SU510"/>
      <c r="SV510"/>
      <c r="SW510"/>
      <c r="SX510"/>
      <c r="SY510"/>
      <c r="SZ510"/>
      <c r="TA510"/>
      <c r="TB510"/>
      <c r="TC510"/>
      <c r="TD510"/>
      <c r="TE510"/>
      <c r="TF510"/>
      <c r="TG510"/>
      <c r="TH510"/>
      <c r="TI510"/>
      <c r="TJ510"/>
      <c r="TK510"/>
      <c r="TL510"/>
      <c r="TM510"/>
      <c r="TN510"/>
      <c r="TO510"/>
      <c r="TP510"/>
      <c r="TQ510"/>
      <c r="TR510"/>
      <c r="TS510"/>
      <c r="TT510"/>
      <c r="TU510"/>
      <c r="TV510"/>
      <c r="TW510"/>
      <c r="TX510"/>
      <c r="TY510"/>
      <c r="TZ510"/>
      <c r="UA510"/>
      <c r="UB510"/>
      <c r="UC510"/>
      <c r="UD510"/>
      <c r="UE510"/>
      <c r="UF510"/>
      <c r="UG510"/>
      <c r="UH510"/>
      <c r="UI510"/>
      <c r="UJ510"/>
      <c r="UK510"/>
      <c r="UL510"/>
      <c r="UM510"/>
      <c r="UN510"/>
      <c r="UO510"/>
      <c r="UP510"/>
      <c r="UQ510"/>
      <c r="UR510"/>
      <c r="US510"/>
      <c r="UT510"/>
      <c r="UU510"/>
      <c r="UV510"/>
      <c r="UW510"/>
      <c r="UX510"/>
      <c r="UY510"/>
      <c r="UZ510"/>
      <c r="VA510"/>
      <c r="VB510"/>
      <c r="VC510"/>
      <c r="VD510"/>
      <c r="VE510"/>
      <c r="VF510"/>
      <c r="VG510"/>
      <c r="VH510"/>
      <c r="VI510"/>
      <c r="VJ510"/>
      <c r="VK510"/>
      <c r="VL510"/>
      <c r="VM510"/>
      <c r="VN510"/>
      <c r="VO510"/>
      <c r="VP510"/>
      <c r="VQ510"/>
      <c r="VR510"/>
      <c r="VS510"/>
      <c r="VT510"/>
      <c r="VU510"/>
      <c r="VV510"/>
      <c r="VW510"/>
      <c r="VX510"/>
      <c r="VY510"/>
      <c r="VZ510"/>
      <c r="WA510"/>
      <c r="WB510"/>
      <c r="WC510"/>
      <c r="WD510"/>
      <c r="WE510"/>
      <c r="WF510"/>
      <c r="WG510"/>
      <c r="WH510"/>
      <c r="WI510"/>
      <c r="WJ510"/>
      <c r="WK510"/>
      <c r="WL510"/>
      <c r="WM510"/>
      <c r="WN510"/>
      <c r="WO510"/>
      <c r="WP510"/>
      <c r="WQ510"/>
      <c r="WR510"/>
      <c r="WS510"/>
      <c r="WT510"/>
      <c r="WU510"/>
      <c r="WV510"/>
      <c r="WW510"/>
      <c r="WX510"/>
      <c r="WY510"/>
      <c r="WZ510"/>
      <c r="XA510"/>
      <c r="XB510"/>
      <c r="XC510"/>
      <c r="XD510"/>
      <c r="XE510"/>
      <c r="XF510"/>
      <c r="XG510"/>
      <c r="XH510"/>
      <c r="XI510"/>
      <c r="XJ510"/>
      <c r="XK510"/>
      <c r="XL510"/>
      <c r="XM510"/>
      <c r="XN510"/>
      <c r="XO510"/>
      <c r="XP510"/>
      <c r="XQ510"/>
      <c r="XR510"/>
      <c r="XS510"/>
      <c r="XT510"/>
      <c r="XU510"/>
      <c r="XV510"/>
      <c r="XW510"/>
      <c r="XX510"/>
      <c r="XY510"/>
      <c r="XZ510"/>
      <c r="YA510"/>
      <c r="YB510"/>
      <c r="YC510"/>
      <c r="YD510"/>
      <c r="YE510"/>
      <c r="YF510"/>
      <c r="YG510"/>
      <c r="YH510"/>
      <c r="YI510"/>
      <c r="YJ510"/>
      <c r="YK510"/>
      <c r="YL510"/>
      <c r="YM510"/>
      <c r="YN510"/>
      <c r="YO510"/>
      <c r="YP510"/>
      <c r="YQ510"/>
      <c r="YR510"/>
      <c r="YS510"/>
      <c r="YT510"/>
      <c r="YU510"/>
      <c r="YV510"/>
      <c r="YW510"/>
      <c r="YX510"/>
      <c r="YY510"/>
      <c r="YZ510"/>
      <c r="ZA510"/>
      <c r="ZB510"/>
      <c r="ZC510"/>
      <c r="ZD510"/>
      <c r="ZE510"/>
      <c r="ZF510"/>
      <c r="ZG510"/>
      <c r="ZH510"/>
      <c r="ZI510"/>
      <c r="ZJ510"/>
      <c r="ZK510"/>
      <c r="ZL510"/>
      <c r="ZM510"/>
      <c r="ZN510"/>
      <c r="ZO510"/>
      <c r="ZP510"/>
      <c r="ZQ510"/>
      <c r="ZR510"/>
      <c r="ZS510"/>
      <c r="ZT510"/>
      <c r="ZU510"/>
      <c r="ZV510"/>
      <c r="ZW510"/>
      <c r="ZX510"/>
      <c r="ZY510"/>
      <c r="ZZ510" s="52"/>
      <c r="AAA510" s="192"/>
      <c r="AAD510" s="90"/>
      <c r="AAE510" s="519">
        <f t="shared" si="420"/>
        <v>1</v>
      </c>
      <c r="AAF510" s="190" t="s">
        <v>52</v>
      </c>
      <c r="AAG510" s="71"/>
      <c r="AAH510" s="71"/>
      <c r="AAI510" s="72"/>
      <c r="AAJ510" s="72"/>
      <c r="AAK510" s="80" t="str">
        <f>"- verifying/clarifying consolidated edits with "&amp;S.Staff.Lead</f>
        <v>- verifying/clarifying consolidated edits with AndreaRW</v>
      </c>
      <c r="AAL510" s="90"/>
    </row>
    <row r="511" spans="1:715" s="23" customFormat="1" ht="15" customHeight="1" outlineLevel="1" thickBot="1">
      <c r="A511" s="171"/>
      <c r="B511" s="670" t="str">
        <f>AAK511</f>
        <v>- establishing Outlook comment box with AndreaRW as owner</v>
      </c>
      <c r="C511" s="374"/>
      <c r="D511" s="393"/>
      <c r="E511" s="394"/>
      <c r="F511" s="394"/>
      <c r="G511" s="395"/>
      <c r="H511" s="395"/>
      <c r="I511" s="244"/>
      <c r="J511" s="198"/>
      <c r="K511" s="51"/>
      <c r="L511" s="51"/>
      <c r="M511" s="51"/>
      <c r="N511" s="51"/>
      <c r="O511" s="51"/>
      <c r="P511" s="51"/>
      <c r="Q511" s="51"/>
      <c r="R511" s="51"/>
      <c r="S511" s="51"/>
      <c r="T511" s="51"/>
      <c r="U511" s="51"/>
      <c r="V511" s="51"/>
      <c r="W511" s="51"/>
      <c r="X511" s="51"/>
      <c r="Y511" s="51"/>
      <c r="Z511" s="51"/>
      <c r="AA511" s="51"/>
      <c r="AB511" s="51"/>
      <c r="AC511" s="51"/>
      <c r="AD511" s="51"/>
      <c r="AE511" s="51"/>
      <c r="AF511" s="51"/>
      <c r="AG511" s="51"/>
      <c r="AH511" s="51"/>
      <c r="AI511" s="51"/>
      <c r="AJ511" s="51"/>
      <c r="AK511" s="51"/>
      <c r="AL511" s="51"/>
      <c r="AM511" s="51"/>
      <c r="AN511" s="51"/>
      <c r="AO511" s="51"/>
      <c r="AP511" s="51"/>
      <c r="AQ511" s="51"/>
      <c r="AR511" s="51"/>
      <c r="AS511" s="51"/>
      <c r="AT511" s="51"/>
      <c r="AU511" s="51"/>
      <c r="AV511" s="51"/>
      <c r="AW511" s="51"/>
      <c r="AX511" s="51"/>
      <c r="AY511" s="51"/>
      <c r="AZ511" s="51"/>
      <c r="BA511" s="51"/>
      <c r="BB511" s="51"/>
      <c r="BC511" s="51"/>
      <c r="BD511" s="51"/>
      <c r="BE511" s="51"/>
      <c r="BF511" s="51"/>
      <c r="BG511" s="51"/>
      <c r="BH511" s="51"/>
      <c r="BI511" s="51"/>
      <c r="BJ511" s="51"/>
      <c r="BK511" s="51"/>
      <c r="BL511" s="51"/>
      <c r="BM511" s="51"/>
      <c r="BN511" s="51"/>
      <c r="BO511" s="51"/>
      <c r="BP511" s="51"/>
      <c r="BQ511" s="51"/>
      <c r="BR511" s="51"/>
      <c r="BS511" s="51"/>
      <c r="BT511" s="51"/>
      <c r="BU511" s="51"/>
      <c r="BV511" s="51"/>
      <c r="BW511" s="51"/>
      <c r="BX511" s="51"/>
      <c r="BY511" s="51"/>
      <c r="BZ511" s="51"/>
      <c r="CA511" s="51"/>
      <c r="CB511" s="51"/>
      <c r="CC511" s="51"/>
      <c r="CD511" s="51"/>
      <c r="CE511" s="51"/>
      <c r="CF511" s="51"/>
      <c r="CG511" s="51"/>
      <c r="CH511" s="51"/>
      <c r="CI511" s="51"/>
      <c r="CJ511" s="51"/>
      <c r="CK511" s="51"/>
      <c r="CL511" s="51"/>
      <c r="CM511" s="51"/>
      <c r="CN511" s="51"/>
      <c r="CO511" s="51"/>
      <c r="CP511" s="51"/>
      <c r="CQ511" s="51"/>
      <c r="CR511" s="51"/>
      <c r="CS511" s="51"/>
      <c r="CT511" s="51"/>
      <c r="CU511" s="51"/>
      <c r="CV511" s="51"/>
      <c r="CW511" s="51"/>
      <c r="CX511" s="51"/>
      <c r="CY511" s="51"/>
      <c r="CZ511" s="51"/>
      <c r="DA511" s="51"/>
      <c r="DB511" s="51"/>
      <c r="DC511" s="51"/>
      <c r="DD511" s="51"/>
      <c r="DE511" s="51"/>
      <c r="DF511" s="51"/>
      <c r="DG511" s="51"/>
      <c r="DH511" s="51"/>
      <c r="DI511" s="51"/>
      <c r="DJ511" s="51"/>
      <c r="DK511" s="51"/>
      <c r="DL511" s="51"/>
      <c r="DM511" s="51"/>
      <c r="DN511" s="51"/>
      <c r="DO511" s="51"/>
      <c r="DP511" s="51"/>
      <c r="DQ511"/>
      <c r="DR511"/>
      <c r="DS511"/>
      <c r="DT511"/>
      <c r="DU511"/>
      <c r="DV511"/>
      <c r="DW511"/>
      <c r="DX511"/>
      <c r="DY511"/>
      <c r="DZ511"/>
      <c r="EA511"/>
      <c r="EB511"/>
      <c r="EC511"/>
      <c r="ED511"/>
      <c r="EE511"/>
      <c r="EF511"/>
      <c r="EG511"/>
      <c r="EH511"/>
      <c r="EI511"/>
      <c r="EJ511"/>
      <c r="EK511"/>
      <c r="EL511"/>
      <c r="EM511"/>
      <c r="EN511"/>
      <c r="EO511"/>
      <c r="EP511"/>
      <c r="EQ511"/>
      <c r="ER511"/>
      <c r="ES511"/>
      <c r="ET511"/>
      <c r="EU511"/>
      <c r="EV511"/>
      <c r="EW511"/>
      <c r="EX511"/>
      <c r="EY511"/>
      <c r="EZ511"/>
      <c r="FA511"/>
      <c r="FB511"/>
      <c r="FC511"/>
      <c r="FD511"/>
      <c r="FE511"/>
      <c r="FF511"/>
      <c r="FG511"/>
      <c r="FH511"/>
      <c r="FI511"/>
      <c r="FJ511"/>
      <c r="FK511"/>
      <c r="FL511"/>
      <c r="FM511"/>
      <c r="FN511"/>
      <c r="FO511"/>
      <c r="FP511"/>
      <c r="FQ511"/>
      <c r="FR511"/>
      <c r="FS511"/>
      <c r="FT511"/>
      <c r="FU511"/>
      <c r="FV511"/>
      <c r="FW511"/>
      <c r="FX511"/>
      <c r="FY511"/>
      <c r="FZ511"/>
      <c r="GA511"/>
      <c r="GB511"/>
      <c r="GC511"/>
      <c r="GD511"/>
      <c r="GE511"/>
      <c r="GF511"/>
      <c r="GG511"/>
      <c r="GH511"/>
      <c r="GI511"/>
      <c r="GJ511"/>
      <c r="GK511"/>
      <c r="GL511"/>
      <c r="GM511"/>
      <c r="GN511"/>
      <c r="GO511"/>
      <c r="GP511"/>
      <c r="GQ511"/>
      <c r="GR511"/>
      <c r="GS511"/>
      <c r="GT511"/>
      <c r="GU511"/>
      <c r="GV511"/>
      <c r="GW511"/>
      <c r="GX511"/>
      <c r="GY511"/>
      <c r="GZ511"/>
      <c r="HA511"/>
      <c r="HB511"/>
      <c r="HC511"/>
      <c r="HD511"/>
      <c r="HE511"/>
      <c r="HF511"/>
      <c r="HG511"/>
      <c r="HH511"/>
      <c r="HI511"/>
      <c r="HJ511"/>
      <c r="HK511"/>
      <c r="HL511"/>
      <c r="HM511"/>
      <c r="HN511"/>
      <c r="HO511"/>
      <c r="HP511"/>
      <c r="HQ511"/>
      <c r="HR511"/>
      <c r="HS511"/>
      <c r="HT511"/>
      <c r="HU511"/>
      <c r="HV511"/>
      <c r="HW511"/>
      <c r="HX511"/>
      <c r="HY511"/>
      <c r="HZ511"/>
      <c r="IA511"/>
      <c r="IB511"/>
      <c r="IC511"/>
      <c r="ID511"/>
      <c r="IE511"/>
      <c r="IF511"/>
      <c r="IG511"/>
      <c r="IH511"/>
      <c r="II511"/>
      <c r="IJ511"/>
      <c r="IK511"/>
      <c r="IL511"/>
      <c r="IM511"/>
      <c r="IN511"/>
      <c r="IO511"/>
      <c r="IP511"/>
      <c r="IQ511"/>
      <c r="IR511"/>
      <c r="IS511"/>
      <c r="IT511"/>
      <c r="IU511"/>
      <c r="IV511"/>
      <c r="IW511"/>
      <c r="IX511"/>
      <c r="IY511"/>
      <c r="IZ511"/>
      <c r="JA511"/>
      <c r="JB511"/>
      <c r="JC511"/>
      <c r="JD511"/>
      <c r="JE511"/>
      <c r="JF511"/>
      <c r="JG511"/>
      <c r="JH511"/>
      <c r="JI511"/>
      <c r="JJ511"/>
      <c r="JK511"/>
      <c r="JL511"/>
      <c r="JM511"/>
      <c r="JN511"/>
      <c r="JO511"/>
      <c r="JP511"/>
      <c r="JQ511"/>
      <c r="JR511"/>
      <c r="JS511"/>
      <c r="JT511"/>
      <c r="JU511"/>
      <c r="JV511"/>
      <c r="JW511"/>
      <c r="JX511"/>
      <c r="JY511"/>
      <c r="JZ511"/>
      <c r="KA511"/>
      <c r="KB511"/>
      <c r="KC511"/>
      <c r="KD511"/>
      <c r="KE511"/>
      <c r="KF511"/>
      <c r="KG511"/>
      <c r="KH511"/>
      <c r="KI511"/>
      <c r="KJ511"/>
      <c r="KK511"/>
      <c r="KL511"/>
      <c r="KM511"/>
      <c r="KN511"/>
      <c r="KO511"/>
      <c r="KP511"/>
      <c r="KQ511"/>
      <c r="KR511"/>
      <c r="KS511"/>
      <c r="KT511"/>
      <c r="KU511"/>
      <c r="KV511"/>
      <c r="KW511"/>
      <c r="KX511"/>
      <c r="KY511"/>
      <c r="KZ511"/>
      <c r="LA511"/>
      <c r="LB511"/>
      <c r="LC511"/>
      <c r="LD511"/>
      <c r="LE511"/>
      <c r="LF511"/>
      <c r="LG511"/>
      <c r="LH511"/>
      <c r="LI511"/>
      <c r="LJ511"/>
      <c r="LK511"/>
      <c r="LL511"/>
      <c r="LM511"/>
      <c r="LN511"/>
      <c r="LO511"/>
      <c r="LP511"/>
      <c r="LQ511"/>
      <c r="LR511"/>
      <c r="LS511"/>
      <c r="LT511"/>
      <c r="LU511"/>
      <c r="LV511"/>
      <c r="LW511"/>
      <c r="LX511"/>
      <c r="LY511"/>
      <c r="LZ511"/>
      <c r="MA511"/>
      <c r="MB511"/>
      <c r="MC511"/>
      <c r="MD511"/>
      <c r="ME511"/>
      <c r="MF511"/>
      <c r="MG511"/>
      <c r="MH511"/>
      <c r="MI511"/>
      <c r="MJ511"/>
      <c r="MK511"/>
      <c r="ML511"/>
      <c r="MM511"/>
      <c r="MN511"/>
      <c r="MO511"/>
      <c r="MP511"/>
      <c r="MQ511"/>
      <c r="MR511"/>
      <c r="MS511"/>
      <c r="MT511"/>
      <c r="MU511"/>
      <c r="MV511"/>
      <c r="MW511"/>
      <c r="MX511"/>
      <c r="MY511"/>
      <c r="MZ511"/>
      <c r="NA511"/>
      <c r="NB511"/>
      <c r="NC511"/>
      <c r="ND511"/>
      <c r="NE511"/>
      <c r="NF511"/>
      <c r="NG511"/>
      <c r="NH511"/>
      <c r="NI511"/>
      <c r="NJ511"/>
      <c r="NK511"/>
      <c r="NL511"/>
      <c r="NM511"/>
      <c r="NN511"/>
      <c r="NO511"/>
      <c r="NP511"/>
      <c r="NQ511"/>
      <c r="NR511"/>
      <c r="NS511"/>
      <c r="NT511"/>
      <c r="NU511"/>
      <c r="NV511"/>
      <c r="NW511"/>
      <c r="NX511"/>
      <c r="NY511"/>
      <c r="NZ511"/>
      <c r="OA511"/>
      <c r="OB511"/>
      <c r="OC511"/>
      <c r="OD511"/>
      <c r="OE511"/>
      <c r="OF511"/>
      <c r="OG511"/>
      <c r="OH511"/>
      <c r="OI511"/>
      <c r="OJ511"/>
      <c r="OK511"/>
      <c r="OL511"/>
      <c r="OM511"/>
      <c r="ON511"/>
      <c r="OO511"/>
      <c r="OP511"/>
      <c r="OQ511"/>
      <c r="OR511"/>
      <c r="OS511"/>
      <c r="OT511"/>
      <c r="OU511"/>
      <c r="OV511"/>
      <c r="OW511"/>
      <c r="OX511"/>
      <c r="OY511"/>
      <c r="OZ511"/>
      <c r="PA511"/>
      <c r="PB511"/>
      <c r="PC511"/>
      <c r="PD511"/>
      <c r="PE511"/>
      <c r="PF511"/>
      <c r="PG511"/>
      <c r="PH511"/>
      <c r="PI511"/>
      <c r="PJ511"/>
      <c r="PK511"/>
      <c r="PL511"/>
      <c r="PM511"/>
      <c r="PN511"/>
      <c r="PO511"/>
      <c r="PP511"/>
      <c r="PQ511"/>
      <c r="PR511"/>
      <c r="PS511"/>
      <c r="PT511"/>
      <c r="PU511"/>
      <c r="PV511"/>
      <c r="PW511"/>
      <c r="PX511"/>
      <c r="PY511"/>
      <c r="PZ511"/>
      <c r="QA511"/>
      <c r="QB511"/>
      <c r="QC511"/>
      <c r="QD511"/>
      <c r="QE511"/>
      <c r="QF511"/>
      <c r="QG511"/>
      <c r="QH511"/>
      <c r="QI511"/>
      <c r="QJ511"/>
      <c r="QK511"/>
      <c r="QL511"/>
      <c r="QM511"/>
      <c r="QN511"/>
      <c r="QO511"/>
      <c r="QP511"/>
      <c r="QQ511"/>
      <c r="QR511"/>
      <c r="QS511"/>
      <c r="QT511"/>
      <c r="QU511"/>
      <c r="QV511"/>
      <c r="QW511"/>
      <c r="QX511"/>
      <c r="QY511"/>
      <c r="QZ511"/>
      <c r="RA511"/>
      <c r="RB511"/>
      <c r="RC511"/>
      <c r="RD511"/>
      <c r="RE511"/>
      <c r="RF511"/>
      <c r="RG511"/>
      <c r="RH511"/>
      <c r="RI511"/>
      <c r="RJ511"/>
      <c r="RK511"/>
      <c r="RL511"/>
      <c r="RM511"/>
      <c r="RN511"/>
      <c r="RO511"/>
      <c r="RP511"/>
      <c r="RQ511"/>
      <c r="RR511"/>
      <c r="RS511"/>
      <c r="RT511"/>
      <c r="RU511"/>
      <c r="RV511"/>
      <c r="RW511"/>
      <c r="RX511"/>
      <c r="RY511"/>
      <c r="RZ511"/>
      <c r="SA511"/>
      <c r="SB511"/>
      <c r="SC511"/>
      <c r="SD511"/>
      <c r="SE511"/>
      <c r="SF511"/>
      <c r="SG511"/>
      <c r="SH511"/>
      <c r="SI511"/>
      <c r="SJ511"/>
      <c r="SK511"/>
      <c r="SL511"/>
      <c r="SM511"/>
      <c r="SN511"/>
      <c r="SO511"/>
      <c r="SP511"/>
      <c r="SQ511"/>
      <c r="SR511"/>
      <c r="SS511"/>
      <c r="ST511"/>
      <c r="SU511"/>
      <c r="SV511"/>
      <c r="SW511"/>
      <c r="SX511"/>
      <c r="SY511"/>
      <c r="SZ511"/>
      <c r="TA511"/>
      <c r="TB511"/>
      <c r="TC511"/>
      <c r="TD511"/>
      <c r="TE511"/>
      <c r="TF511"/>
      <c r="TG511"/>
      <c r="TH511"/>
      <c r="TI511"/>
      <c r="TJ511"/>
      <c r="TK511"/>
      <c r="TL511"/>
      <c r="TM511"/>
      <c r="TN511"/>
      <c r="TO511"/>
      <c r="TP511"/>
      <c r="TQ511"/>
      <c r="TR511"/>
      <c r="TS511"/>
      <c r="TT511"/>
      <c r="TU511"/>
      <c r="TV511"/>
      <c r="TW511"/>
      <c r="TX511"/>
      <c r="TY511"/>
      <c r="TZ511"/>
      <c r="UA511"/>
      <c r="UB511"/>
      <c r="UC511"/>
      <c r="UD511"/>
      <c r="UE511"/>
      <c r="UF511"/>
      <c r="UG511"/>
      <c r="UH511"/>
      <c r="UI511"/>
      <c r="UJ511"/>
      <c r="UK511"/>
      <c r="UL511"/>
      <c r="UM511"/>
      <c r="UN511"/>
      <c r="UO511"/>
      <c r="UP511"/>
      <c r="UQ511"/>
      <c r="UR511"/>
      <c r="US511"/>
      <c r="UT511"/>
      <c r="UU511"/>
      <c r="UV511"/>
      <c r="UW511"/>
      <c r="UX511"/>
      <c r="UY511"/>
      <c r="UZ511"/>
      <c r="VA511"/>
      <c r="VB511"/>
      <c r="VC511"/>
      <c r="VD511"/>
      <c r="VE511"/>
      <c r="VF511"/>
      <c r="VG511"/>
      <c r="VH511"/>
      <c r="VI511"/>
      <c r="VJ511"/>
      <c r="VK511"/>
      <c r="VL511"/>
      <c r="VM511"/>
      <c r="VN511"/>
      <c r="VO511"/>
      <c r="VP511"/>
      <c r="VQ511"/>
      <c r="VR511"/>
      <c r="VS511"/>
      <c r="VT511"/>
      <c r="VU511"/>
      <c r="VV511"/>
      <c r="VW511"/>
      <c r="VX511"/>
      <c r="VY511"/>
      <c r="VZ511"/>
      <c r="WA511"/>
      <c r="WB511"/>
      <c r="WC511"/>
      <c r="WD511"/>
      <c r="WE511"/>
      <c r="WF511"/>
      <c r="WG511"/>
      <c r="WH511"/>
      <c r="WI511"/>
      <c r="WJ511"/>
      <c r="WK511"/>
      <c r="WL511"/>
      <c r="WM511"/>
      <c r="WN511"/>
      <c r="WO511"/>
      <c r="WP511"/>
      <c r="WQ511"/>
      <c r="WR511"/>
      <c r="WS511"/>
      <c r="WT511"/>
      <c r="WU511"/>
      <c r="WV511"/>
      <c r="WW511"/>
      <c r="WX511"/>
      <c r="WY511"/>
      <c r="WZ511"/>
      <c r="XA511"/>
      <c r="XB511"/>
      <c r="XC511"/>
      <c r="XD511"/>
      <c r="XE511"/>
      <c r="XF511"/>
      <c r="XG511"/>
      <c r="XH511"/>
      <c r="XI511"/>
      <c r="XJ511"/>
      <c r="XK511"/>
      <c r="XL511"/>
      <c r="XM511"/>
      <c r="XN511"/>
      <c r="XO511"/>
      <c r="XP511"/>
      <c r="XQ511"/>
      <c r="XR511"/>
      <c r="XS511"/>
      <c r="XT511"/>
      <c r="XU511"/>
      <c r="XV511"/>
      <c r="XW511"/>
      <c r="XX511"/>
      <c r="XY511"/>
      <c r="XZ511"/>
      <c r="YA511"/>
      <c r="YB511"/>
      <c r="YC511"/>
      <c r="YD511"/>
      <c r="YE511"/>
      <c r="YF511"/>
      <c r="YG511"/>
      <c r="YH511"/>
      <c r="YI511"/>
      <c r="YJ511"/>
      <c r="YK511"/>
      <c r="YL511"/>
      <c r="YM511"/>
      <c r="YN511"/>
      <c r="YO511"/>
      <c r="YP511"/>
      <c r="YQ511"/>
      <c r="YR511"/>
      <c r="YS511"/>
      <c r="YT511"/>
      <c r="YU511"/>
      <c r="YV511"/>
      <c r="YW511"/>
      <c r="YX511"/>
      <c r="YY511"/>
      <c r="YZ511"/>
      <c r="ZA511"/>
      <c r="ZB511"/>
      <c r="ZC511"/>
      <c r="ZD511"/>
      <c r="ZE511"/>
      <c r="ZF511"/>
      <c r="ZG511"/>
      <c r="ZH511"/>
      <c r="ZI511"/>
      <c r="ZJ511"/>
      <c r="ZK511"/>
      <c r="ZL511"/>
      <c r="ZM511"/>
      <c r="ZN511"/>
      <c r="ZO511"/>
      <c r="ZP511"/>
      <c r="ZQ511"/>
      <c r="ZR511"/>
      <c r="ZS511"/>
      <c r="ZT511"/>
      <c r="ZU511"/>
      <c r="ZV511"/>
      <c r="ZW511"/>
      <c r="ZX511"/>
      <c r="ZY511"/>
      <c r="ZZ511" s="52"/>
      <c r="AAA511" s="192"/>
      <c r="AAD511" s="90"/>
      <c r="AAE511" s="519">
        <f t="shared" si="420"/>
        <v>1</v>
      </c>
      <c r="AAF511" s="190" t="s">
        <v>52</v>
      </c>
      <c r="AAG511" s="71"/>
      <c r="AAH511" s="71"/>
      <c r="AAI511" s="72"/>
      <c r="AAJ511" s="72"/>
      <c r="AAK511" s="80" t="str">
        <f>"- establishing Outlook comment box with "&amp;S.Staff.Lead&amp;" as owner"</f>
        <v>- establishing Outlook comment box with AndreaRW as owner</v>
      </c>
      <c r="AAL511" s="90"/>
    </row>
    <row r="512" spans="1:715" s="23" customFormat="1" ht="15" customHeight="1" outlineLevel="1" thickBot="1">
      <c r="A512" s="171"/>
      <c r="B512" s="640" t="s">
        <v>331</v>
      </c>
      <c r="C512" s="513" t="s">
        <v>53</v>
      </c>
      <c r="D512" s="357"/>
      <c r="E512" s="350"/>
      <c r="F512" s="350"/>
      <c r="G512" s="346"/>
      <c r="H512" s="346"/>
      <c r="I512" s="244"/>
      <c r="J512" s="194"/>
      <c r="K512" s="49"/>
      <c r="L512" s="49"/>
      <c r="M512" s="49"/>
      <c r="N512" s="49"/>
      <c r="O512" s="49"/>
      <c r="P512" s="49"/>
      <c r="Q512" s="49"/>
      <c r="R512" s="49"/>
      <c r="S512" s="49"/>
      <c r="T512" s="49"/>
      <c r="U512" s="49"/>
      <c r="V512" s="49"/>
      <c r="W512" s="49"/>
      <c r="X512" s="49"/>
      <c r="Y512" s="49"/>
      <c r="Z512" s="49"/>
      <c r="AA512" s="49"/>
      <c r="AB512" s="49"/>
      <c r="AC512" s="49"/>
      <c r="AD512" s="49"/>
      <c r="AE512" s="49"/>
      <c r="AF512" s="49"/>
      <c r="AG512" s="49"/>
      <c r="AH512" s="49"/>
      <c r="AI512" s="49"/>
      <c r="AJ512" s="49"/>
      <c r="AK512" s="49"/>
      <c r="AL512" s="49"/>
      <c r="AM512" s="49"/>
      <c r="AN512" s="49"/>
      <c r="AO512" s="49"/>
      <c r="AP512" s="49"/>
      <c r="AQ512" s="49"/>
      <c r="AR512" s="49"/>
      <c r="AS512" s="49"/>
      <c r="AT512" s="49"/>
      <c r="AU512" s="49"/>
      <c r="AV512" s="49"/>
      <c r="AW512" s="49"/>
      <c r="AX512" s="49"/>
      <c r="AY512" s="49"/>
      <c r="AZ512" s="49"/>
      <c r="BA512" s="49"/>
      <c r="BB512" s="49"/>
      <c r="BC512" s="49"/>
      <c r="BD512" s="49"/>
      <c r="BE512" s="49"/>
      <c r="BF512" s="49"/>
      <c r="BG512" s="49"/>
      <c r="BH512" s="49"/>
      <c r="BI512" s="49"/>
      <c r="BJ512" s="49"/>
      <c r="BK512" s="49"/>
      <c r="BL512" s="49"/>
      <c r="BM512" s="49"/>
      <c r="BN512" s="49"/>
      <c r="BO512" s="49"/>
      <c r="BP512" s="49"/>
      <c r="BQ512" s="49"/>
      <c r="BR512" s="49"/>
      <c r="BS512" s="49"/>
      <c r="BT512" s="49"/>
      <c r="BU512" s="49"/>
      <c r="BV512" s="49"/>
      <c r="BW512" s="49"/>
      <c r="BX512" s="49"/>
      <c r="BY512" s="49"/>
      <c r="BZ512" s="49"/>
      <c r="CA512" s="49"/>
      <c r="CB512" s="49"/>
      <c r="CC512" s="49"/>
      <c r="CD512" s="49"/>
      <c r="CE512" s="49"/>
      <c r="CF512" s="49"/>
      <c r="CG512" s="49"/>
      <c r="CH512" s="49"/>
      <c r="CI512" s="49"/>
      <c r="CJ512" s="49"/>
      <c r="CK512" s="49"/>
      <c r="CL512" s="49"/>
      <c r="CM512" s="49"/>
      <c r="CN512" s="49"/>
      <c r="CO512" s="49"/>
      <c r="CP512" s="49"/>
      <c r="CQ512" s="49"/>
      <c r="CR512" s="49"/>
      <c r="CS512" s="49"/>
      <c r="CT512" s="49"/>
      <c r="CU512" s="49"/>
      <c r="CV512" s="49"/>
      <c r="CW512" s="49"/>
      <c r="CX512" s="49"/>
      <c r="CY512" s="49"/>
      <c r="CZ512" s="49"/>
      <c r="DA512" s="49"/>
      <c r="DB512" s="49"/>
      <c r="DC512" s="49"/>
      <c r="DD512" s="49"/>
      <c r="DE512" s="49"/>
      <c r="DF512" s="49"/>
      <c r="DG512" s="49"/>
      <c r="DH512" s="49"/>
      <c r="DI512" s="49"/>
      <c r="DJ512" s="49"/>
      <c r="DK512" s="49"/>
      <c r="DL512" s="49"/>
      <c r="DM512" s="49"/>
      <c r="DN512" s="49"/>
      <c r="DO512" s="49"/>
      <c r="DP512" s="49"/>
      <c r="DQ512"/>
      <c r="DR512"/>
      <c r="DS512"/>
      <c r="DT512"/>
      <c r="DU512"/>
      <c r="DV512"/>
      <c r="DW512"/>
      <c r="DX512"/>
      <c r="DY512"/>
      <c r="DZ512"/>
      <c r="EA512"/>
      <c r="EB512"/>
      <c r="EC512"/>
      <c r="ED512"/>
      <c r="EE512"/>
      <c r="EF512"/>
      <c r="EG512"/>
      <c r="EH512"/>
      <c r="EI512"/>
      <c r="EJ512"/>
      <c r="EK512"/>
      <c r="EL512"/>
      <c r="EM512"/>
      <c r="EN512"/>
      <c r="EO512"/>
      <c r="EP512"/>
      <c r="EQ512"/>
      <c r="ER512"/>
      <c r="ES512"/>
      <c r="ET512"/>
      <c r="EU512"/>
      <c r="EV512"/>
      <c r="EW512"/>
      <c r="EX512"/>
      <c r="EY512"/>
      <c r="EZ512"/>
      <c r="FA512"/>
      <c r="FB512"/>
      <c r="FC512"/>
      <c r="FD512"/>
      <c r="FE512"/>
      <c r="FF512"/>
      <c r="FG512"/>
      <c r="FH512"/>
      <c r="FI512"/>
      <c r="FJ512"/>
      <c r="FK512"/>
      <c r="FL512"/>
      <c r="FM512"/>
      <c r="FN512"/>
      <c r="FO512"/>
      <c r="FP512"/>
      <c r="FQ512"/>
      <c r="FR512"/>
      <c r="FS512"/>
      <c r="FT512"/>
      <c r="FU512"/>
      <c r="FV512"/>
      <c r="FW512"/>
      <c r="FX512"/>
      <c r="FY512"/>
      <c r="FZ512"/>
      <c r="GA512"/>
      <c r="GB512"/>
      <c r="GC512"/>
      <c r="GD512"/>
      <c r="GE512"/>
      <c r="GF512"/>
      <c r="GG512"/>
      <c r="GH512"/>
      <c r="GI512"/>
      <c r="GJ512"/>
      <c r="GK512"/>
      <c r="GL512"/>
      <c r="GM512"/>
      <c r="GN512"/>
      <c r="GO512"/>
      <c r="GP512"/>
      <c r="GQ512"/>
      <c r="GR512"/>
      <c r="GS512"/>
      <c r="GT512"/>
      <c r="GU512"/>
      <c r="GV512"/>
      <c r="GW512"/>
      <c r="GX512"/>
      <c r="GY512"/>
      <c r="GZ512"/>
      <c r="HA512"/>
      <c r="HB512"/>
      <c r="HC512"/>
      <c r="HD512"/>
      <c r="HE512"/>
      <c r="HF512"/>
      <c r="HG512"/>
      <c r="HH512"/>
      <c r="HI512"/>
      <c r="HJ512"/>
      <c r="HK512"/>
      <c r="HL512"/>
      <c r="HM512"/>
      <c r="HN512"/>
      <c r="HO512"/>
      <c r="HP512"/>
      <c r="HQ512"/>
      <c r="HR512"/>
      <c r="HS512"/>
      <c r="HT512"/>
      <c r="HU512"/>
      <c r="HV512"/>
      <c r="HW512"/>
      <c r="HX512"/>
      <c r="HY512"/>
      <c r="HZ512"/>
      <c r="IA512"/>
      <c r="IB512"/>
      <c r="IC512"/>
      <c r="ID512"/>
      <c r="IE512"/>
      <c r="IF512"/>
      <c r="IG512"/>
      <c r="IH512"/>
      <c r="II512"/>
      <c r="IJ512"/>
      <c r="IK512"/>
      <c r="IL512"/>
      <c r="IM512"/>
      <c r="IN512"/>
      <c r="IO512"/>
      <c r="IP512"/>
      <c r="IQ512"/>
      <c r="IR512"/>
      <c r="IS512"/>
      <c r="IT512"/>
      <c r="IU512"/>
      <c r="IV512"/>
      <c r="IW512"/>
      <c r="IX512"/>
      <c r="IY512"/>
      <c r="IZ512"/>
      <c r="JA512"/>
      <c r="JB512"/>
      <c r="JC512"/>
      <c r="JD512"/>
      <c r="JE512"/>
      <c r="JF512"/>
      <c r="JG512"/>
      <c r="JH512"/>
      <c r="JI512"/>
      <c r="JJ512"/>
      <c r="JK512"/>
      <c r="JL512"/>
      <c r="JM512"/>
      <c r="JN512"/>
      <c r="JO512"/>
      <c r="JP512"/>
      <c r="JQ512"/>
      <c r="JR512"/>
      <c r="JS512"/>
      <c r="JT512"/>
      <c r="JU512"/>
      <c r="JV512"/>
      <c r="JW512"/>
      <c r="JX512"/>
      <c r="JY512"/>
      <c r="JZ512"/>
      <c r="KA512"/>
      <c r="KB512"/>
      <c r="KC512"/>
      <c r="KD512"/>
      <c r="KE512"/>
      <c r="KF512"/>
      <c r="KG512"/>
      <c r="KH512"/>
      <c r="KI512"/>
      <c r="KJ512"/>
      <c r="KK512"/>
      <c r="KL512"/>
      <c r="KM512"/>
      <c r="KN512"/>
      <c r="KO512"/>
      <c r="KP512"/>
      <c r="KQ512"/>
      <c r="KR512"/>
      <c r="KS512"/>
      <c r="KT512"/>
      <c r="KU512"/>
      <c r="KV512"/>
      <c r="KW512"/>
      <c r="KX512"/>
      <c r="KY512"/>
      <c r="KZ512"/>
      <c r="LA512"/>
      <c r="LB512"/>
      <c r="LC512"/>
      <c r="LD512"/>
      <c r="LE512"/>
      <c r="LF512"/>
      <c r="LG512"/>
      <c r="LH512"/>
      <c r="LI512"/>
      <c r="LJ512"/>
      <c r="LK512"/>
      <c r="LL512"/>
      <c r="LM512"/>
      <c r="LN512"/>
      <c r="LO512"/>
      <c r="LP512"/>
      <c r="LQ512"/>
      <c r="LR512"/>
      <c r="LS512"/>
      <c r="LT512"/>
      <c r="LU512"/>
      <c r="LV512"/>
      <c r="LW512"/>
      <c r="LX512"/>
      <c r="LY512"/>
      <c r="LZ512"/>
      <c r="MA512"/>
      <c r="MB512"/>
      <c r="MC512"/>
      <c r="MD512"/>
      <c r="ME512"/>
      <c r="MF512"/>
      <c r="MG512"/>
      <c r="MH512"/>
      <c r="MI512"/>
      <c r="MJ512"/>
      <c r="MK512"/>
      <c r="ML512"/>
      <c r="MM512"/>
      <c r="MN512"/>
      <c r="MO512"/>
      <c r="MP512"/>
      <c r="MQ512"/>
      <c r="MR512"/>
      <c r="MS512"/>
      <c r="MT512"/>
      <c r="MU512"/>
      <c r="MV512"/>
      <c r="MW512"/>
      <c r="MX512"/>
      <c r="MY512"/>
      <c r="MZ512"/>
      <c r="NA512"/>
      <c r="NB512"/>
      <c r="NC512"/>
      <c r="ND512"/>
      <c r="NE512"/>
      <c r="NF512"/>
      <c r="NG512"/>
      <c r="NH512"/>
      <c r="NI512"/>
      <c r="NJ512"/>
      <c r="NK512"/>
      <c r="NL512"/>
      <c r="NM512"/>
      <c r="NN512"/>
      <c r="NO512"/>
      <c r="NP512"/>
      <c r="NQ512"/>
      <c r="NR512"/>
      <c r="NS512"/>
      <c r="NT512"/>
      <c r="NU512"/>
      <c r="NV512"/>
      <c r="NW512"/>
      <c r="NX512"/>
      <c r="NY512"/>
      <c r="NZ512"/>
      <c r="OA512"/>
      <c r="OB512"/>
      <c r="OC512"/>
      <c r="OD512"/>
      <c r="OE512"/>
      <c r="OF512"/>
      <c r="OG512"/>
      <c r="OH512"/>
      <c r="OI512"/>
      <c r="OJ512"/>
      <c r="OK512"/>
      <c r="OL512"/>
      <c r="OM512"/>
      <c r="ON512"/>
      <c r="OO512"/>
      <c r="OP512"/>
      <c r="OQ512"/>
      <c r="OR512"/>
      <c r="OS512"/>
      <c r="OT512"/>
      <c r="OU512"/>
      <c r="OV512"/>
      <c r="OW512"/>
      <c r="OX512"/>
      <c r="OY512"/>
      <c r="OZ512"/>
      <c r="PA512"/>
      <c r="PB512"/>
      <c r="PC512"/>
      <c r="PD512"/>
      <c r="PE512"/>
      <c r="PF512"/>
      <c r="PG512"/>
      <c r="PH512"/>
      <c r="PI512"/>
      <c r="PJ512"/>
      <c r="PK512"/>
      <c r="PL512"/>
      <c r="PM512"/>
      <c r="PN512"/>
      <c r="PO512"/>
      <c r="PP512"/>
      <c r="PQ512"/>
      <c r="PR512"/>
      <c r="PS512"/>
      <c r="PT512"/>
      <c r="PU512"/>
      <c r="PV512"/>
      <c r="PW512"/>
      <c r="PX512"/>
      <c r="PY512"/>
      <c r="PZ512"/>
      <c r="QA512"/>
      <c r="QB512"/>
      <c r="QC512"/>
      <c r="QD512"/>
      <c r="QE512"/>
      <c r="QF512"/>
      <c r="QG512"/>
      <c r="QH512"/>
      <c r="QI512"/>
      <c r="QJ512"/>
      <c r="QK512"/>
      <c r="QL512"/>
      <c r="QM512"/>
      <c r="QN512"/>
      <c r="QO512"/>
      <c r="QP512"/>
      <c r="QQ512"/>
      <c r="QR512"/>
      <c r="QS512"/>
      <c r="QT512"/>
      <c r="QU512"/>
      <c r="QV512"/>
      <c r="QW512"/>
      <c r="QX512"/>
      <c r="QY512"/>
      <c r="QZ512"/>
      <c r="RA512"/>
      <c r="RB512"/>
      <c r="RC512"/>
      <c r="RD512"/>
      <c r="RE512"/>
      <c r="RF512"/>
      <c r="RG512"/>
      <c r="RH512"/>
      <c r="RI512"/>
      <c r="RJ512"/>
      <c r="RK512"/>
      <c r="RL512"/>
      <c r="RM512"/>
      <c r="RN512"/>
      <c r="RO512"/>
      <c r="RP512"/>
      <c r="RQ512"/>
      <c r="RR512"/>
      <c r="RS512"/>
      <c r="RT512"/>
      <c r="RU512"/>
      <c r="RV512"/>
      <c r="RW512"/>
      <c r="RX512"/>
      <c r="RY512"/>
      <c r="RZ512"/>
      <c r="SA512"/>
      <c r="SB512"/>
      <c r="SC512"/>
      <c r="SD512"/>
      <c r="SE512"/>
      <c r="SF512"/>
      <c r="SG512"/>
      <c r="SH512"/>
      <c r="SI512"/>
      <c r="SJ512"/>
      <c r="SK512"/>
      <c r="SL512"/>
      <c r="SM512"/>
      <c r="SN512"/>
      <c r="SO512"/>
      <c r="SP512"/>
      <c r="SQ512"/>
      <c r="SR512"/>
      <c r="SS512"/>
      <c r="ST512"/>
      <c r="SU512"/>
      <c r="SV512"/>
      <c r="SW512"/>
      <c r="SX512"/>
      <c r="SY512"/>
      <c r="SZ512"/>
      <c r="TA512"/>
      <c r="TB512"/>
      <c r="TC512"/>
      <c r="TD512"/>
      <c r="TE512"/>
      <c r="TF512"/>
      <c r="TG512"/>
      <c r="TH512"/>
      <c r="TI512"/>
      <c r="TJ512"/>
      <c r="TK512"/>
      <c r="TL512"/>
      <c r="TM512"/>
      <c r="TN512"/>
      <c r="TO512"/>
      <c r="TP512"/>
      <c r="TQ512"/>
      <c r="TR512"/>
      <c r="TS512"/>
      <c r="TT512"/>
      <c r="TU512"/>
      <c r="TV512"/>
      <c r="TW512"/>
      <c r="TX512"/>
      <c r="TY512"/>
      <c r="TZ512"/>
      <c r="UA512"/>
      <c r="UB512"/>
      <c r="UC512"/>
      <c r="UD512"/>
      <c r="UE512"/>
      <c r="UF512"/>
      <c r="UG512"/>
      <c r="UH512"/>
      <c r="UI512"/>
      <c r="UJ512"/>
      <c r="UK512"/>
      <c r="UL512"/>
      <c r="UM512"/>
      <c r="UN512"/>
      <c r="UO512"/>
      <c r="UP512"/>
      <c r="UQ512"/>
      <c r="UR512"/>
      <c r="US512"/>
      <c r="UT512"/>
      <c r="UU512"/>
      <c r="UV512"/>
      <c r="UW512"/>
      <c r="UX512"/>
      <c r="UY512"/>
      <c r="UZ512"/>
      <c r="VA512"/>
      <c r="VB512"/>
      <c r="VC512"/>
      <c r="VD512"/>
      <c r="VE512"/>
      <c r="VF512"/>
      <c r="VG512"/>
      <c r="VH512"/>
      <c r="VI512"/>
      <c r="VJ512"/>
      <c r="VK512"/>
      <c r="VL512"/>
      <c r="VM512"/>
      <c r="VN512"/>
      <c r="VO512"/>
      <c r="VP512"/>
      <c r="VQ512"/>
      <c r="VR512"/>
      <c r="VS512"/>
      <c r="VT512"/>
      <c r="VU512"/>
      <c r="VV512"/>
      <c r="VW512"/>
      <c r="VX512"/>
      <c r="VY512"/>
      <c r="VZ512"/>
      <c r="WA512"/>
      <c r="WB512"/>
      <c r="WC512"/>
      <c r="WD512"/>
      <c r="WE512"/>
      <c r="WF512"/>
      <c r="WG512"/>
      <c r="WH512"/>
      <c r="WI512"/>
      <c r="WJ512"/>
      <c r="WK512"/>
      <c r="WL512"/>
      <c r="WM512"/>
      <c r="WN512"/>
      <c r="WO512"/>
      <c r="WP512"/>
      <c r="WQ512"/>
      <c r="WR512"/>
      <c r="WS512"/>
      <c r="WT512"/>
      <c r="WU512"/>
      <c r="WV512"/>
      <c r="WW512"/>
      <c r="WX512"/>
      <c r="WY512"/>
      <c r="WZ512"/>
      <c r="XA512"/>
      <c r="XB512"/>
      <c r="XC512"/>
      <c r="XD512"/>
      <c r="XE512"/>
      <c r="XF512"/>
      <c r="XG512"/>
      <c r="XH512"/>
      <c r="XI512"/>
      <c r="XJ512"/>
      <c r="XK512"/>
      <c r="XL512"/>
      <c r="XM512"/>
      <c r="XN512"/>
      <c r="XO512"/>
      <c r="XP512"/>
      <c r="XQ512"/>
      <c r="XR512"/>
      <c r="XS512"/>
      <c r="XT512"/>
      <c r="XU512"/>
      <c r="XV512"/>
      <c r="XW512"/>
      <c r="XX512"/>
      <c r="XY512"/>
      <c r="XZ512"/>
      <c r="YA512"/>
      <c r="YB512"/>
      <c r="YC512"/>
      <c r="YD512"/>
      <c r="YE512"/>
      <c r="YF512"/>
      <c r="YG512"/>
      <c r="YH512"/>
      <c r="YI512"/>
      <c r="YJ512"/>
      <c r="YK512"/>
      <c r="YL512"/>
      <c r="YM512"/>
      <c r="YN512"/>
      <c r="YO512"/>
      <c r="YP512"/>
      <c r="YQ512"/>
      <c r="YR512"/>
      <c r="YS512"/>
      <c r="YT512"/>
      <c r="YU512"/>
      <c r="YV512"/>
      <c r="YW512"/>
      <c r="YX512"/>
      <c r="YY512"/>
      <c r="YZ512"/>
      <c r="ZA512"/>
      <c r="ZB512"/>
      <c r="ZC512"/>
      <c r="ZD512"/>
      <c r="ZE512"/>
      <c r="ZF512"/>
      <c r="ZG512"/>
      <c r="ZH512"/>
      <c r="ZI512"/>
      <c r="ZJ512"/>
      <c r="ZK512"/>
      <c r="ZL512"/>
      <c r="ZM512"/>
      <c r="ZN512"/>
      <c r="ZO512"/>
      <c r="ZP512"/>
      <c r="ZQ512"/>
      <c r="ZR512"/>
      <c r="ZS512"/>
      <c r="ZT512"/>
      <c r="ZU512"/>
      <c r="ZV512"/>
      <c r="ZW512"/>
      <c r="ZX512"/>
      <c r="ZY512"/>
      <c r="ZZ512" s="52"/>
      <c r="AAA512" s="192"/>
      <c r="AAD512" s="90"/>
      <c r="AAE512" s="519">
        <f t="shared" si="420"/>
        <v>1</v>
      </c>
      <c r="AAF512" s="190" t="s">
        <v>52</v>
      </c>
      <c r="AAG512" s="71"/>
      <c r="AAH512" s="71"/>
      <c r="AAI512" s="72"/>
      <c r="AAJ512" s="72"/>
      <c r="AAK512" s="87"/>
      <c r="AAL512" s="90"/>
    </row>
    <row r="513" spans="1:715" s="23" customFormat="1" ht="15" customHeight="1" outlineLevel="1" thickBot="1">
      <c r="A513" s="171"/>
      <c r="B513" s="640" t="s">
        <v>332</v>
      </c>
      <c r="D513" s="357"/>
      <c r="E513" s="350"/>
      <c r="F513" s="350"/>
      <c r="G513" s="346"/>
      <c r="H513" s="346"/>
      <c r="I513" s="244"/>
      <c r="J513" s="194"/>
      <c r="K513" s="49"/>
      <c r="L513" s="49"/>
      <c r="M513" s="49"/>
      <c r="N513" s="49"/>
      <c r="O513" s="49"/>
      <c r="P513" s="49"/>
      <c r="Q513" s="49"/>
      <c r="R513" s="49"/>
      <c r="S513" s="49"/>
      <c r="T513" s="49"/>
      <c r="U513" s="49"/>
      <c r="V513" s="49"/>
      <c r="W513" s="49"/>
      <c r="X513" s="49"/>
      <c r="Y513" s="49"/>
      <c r="Z513" s="49"/>
      <c r="AA513" s="49"/>
      <c r="AB513" s="49"/>
      <c r="AC513" s="49"/>
      <c r="AD513" s="49"/>
      <c r="AE513" s="49"/>
      <c r="AF513" s="49"/>
      <c r="AG513" s="49"/>
      <c r="AH513" s="49"/>
      <c r="AI513" s="49"/>
      <c r="AJ513" s="49"/>
      <c r="AK513" s="49"/>
      <c r="AL513" s="49"/>
      <c r="AM513" s="49"/>
      <c r="AN513" s="49"/>
      <c r="AO513" s="49"/>
      <c r="AP513" s="49"/>
      <c r="AQ513" s="49"/>
      <c r="AR513" s="49"/>
      <c r="AS513" s="49"/>
      <c r="AT513" s="49"/>
      <c r="AU513" s="49"/>
      <c r="AV513" s="49"/>
      <c r="AW513" s="49"/>
      <c r="AX513" s="49"/>
      <c r="AY513" s="49"/>
      <c r="AZ513" s="49"/>
      <c r="BA513" s="49"/>
      <c r="BB513" s="49"/>
      <c r="BC513" s="49"/>
      <c r="BD513" s="49"/>
      <c r="BE513" s="49"/>
      <c r="BF513" s="49"/>
      <c r="BG513" s="49"/>
      <c r="BH513" s="49"/>
      <c r="BI513" s="49"/>
      <c r="BJ513" s="49"/>
      <c r="BK513" s="49"/>
      <c r="BL513" s="49"/>
      <c r="BM513" s="49"/>
      <c r="BN513" s="49"/>
      <c r="BO513" s="49"/>
      <c r="BP513" s="49"/>
      <c r="BQ513" s="49"/>
      <c r="BR513" s="49"/>
      <c r="BS513" s="49"/>
      <c r="BT513" s="49"/>
      <c r="BU513" s="49"/>
      <c r="BV513" s="49"/>
      <c r="BW513" s="49"/>
      <c r="BX513" s="49"/>
      <c r="BY513" s="49"/>
      <c r="BZ513" s="49"/>
      <c r="CA513" s="49"/>
      <c r="CB513" s="49"/>
      <c r="CC513" s="49"/>
      <c r="CD513" s="49"/>
      <c r="CE513" s="49"/>
      <c r="CF513" s="49"/>
      <c r="CG513" s="49"/>
      <c r="CH513" s="49"/>
      <c r="CI513" s="49"/>
      <c r="CJ513" s="49"/>
      <c r="CK513" s="49"/>
      <c r="CL513" s="49"/>
      <c r="CM513" s="49"/>
      <c r="CN513" s="49"/>
      <c r="CO513" s="49"/>
      <c r="CP513" s="49"/>
      <c r="CQ513" s="49"/>
      <c r="CR513" s="49"/>
      <c r="CS513" s="49"/>
      <c r="CT513" s="49"/>
      <c r="CU513" s="49"/>
      <c r="CV513" s="49"/>
      <c r="CW513" s="49"/>
      <c r="CX513" s="49"/>
      <c r="CY513" s="49"/>
      <c r="CZ513" s="49"/>
      <c r="DA513" s="49"/>
      <c r="DB513" s="49"/>
      <c r="DC513" s="49"/>
      <c r="DD513" s="49"/>
      <c r="DE513" s="49"/>
      <c r="DF513" s="49"/>
      <c r="DG513" s="49"/>
      <c r="DH513" s="49"/>
      <c r="DI513" s="49"/>
      <c r="DJ513" s="49"/>
      <c r="DK513" s="49"/>
      <c r="DL513" s="49"/>
      <c r="DM513" s="49"/>
      <c r="DN513" s="49"/>
      <c r="DO513" s="49"/>
      <c r="DP513" s="49"/>
      <c r="DQ513"/>
      <c r="DR513"/>
      <c r="DS513"/>
      <c r="DT513"/>
      <c r="DU513"/>
      <c r="DV513"/>
      <c r="DW513"/>
      <c r="DX513"/>
      <c r="DY513"/>
      <c r="DZ513"/>
      <c r="EA513"/>
      <c r="EB513"/>
      <c r="EC513"/>
      <c r="ED513"/>
      <c r="EE513"/>
      <c r="EF513"/>
      <c r="EG513"/>
      <c r="EH513"/>
      <c r="EI513"/>
      <c r="EJ513"/>
      <c r="EK513"/>
      <c r="EL513"/>
      <c r="EM513"/>
      <c r="EN513"/>
      <c r="EO513"/>
      <c r="EP513"/>
      <c r="EQ513"/>
      <c r="ER513"/>
      <c r="ES513"/>
      <c r="ET513"/>
      <c r="EU513"/>
      <c r="EV513"/>
      <c r="EW513"/>
      <c r="EX513"/>
      <c r="EY513"/>
      <c r="EZ513"/>
      <c r="FA513"/>
      <c r="FB513"/>
      <c r="FC513"/>
      <c r="FD513"/>
      <c r="FE513"/>
      <c r="FF513"/>
      <c r="FG513"/>
      <c r="FH513"/>
      <c r="FI513"/>
      <c r="FJ513"/>
      <c r="FK513"/>
      <c r="FL513"/>
      <c r="FM513"/>
      <c r="FN513"/>
      <c r="FO513"/>
      <c r="FP513"/>
      <c r="FQ513"/>
      <c r="FR513"/>
      <c r="FS513"/>
      <c r="FT513"/>
      <c r="FU513"/>
      <c r="FV513"/>
      <c r="FW513"/>
      <c r="FX513"/>
      <c r="FY513"/>
      <c r="FZ513"/>
      <c r="GA513"/>
      <c r="GB513"/>
      <c r="GC513"/>
      <c r="GD513"/>
      <c r="GE513"/>
      <c r="GF513"/>
      <c r="GG513"/>
      <c r="GH513"/>
      <c r="GI513"/>
      <c r="GJ513"/>
      <c r="GK513"/>
      <c r="GL513"/>
      <c r="GM513"/>
      <c r="GN513"/>
      <c r="GO513"/>
      <c r="GP513"/>
      <c r="GQ513"/>
      <c r="GR513"/>
      <c r="GS513"/>
      <c r="GT513"/>
      <c r="GU513"/>
      <c r="GV513"/>
      <c r="GW513"/>
      <c r="GX513"/>
      <c r="GY513"/>
      <c r="GZ513"/>
      <c r="HA513"/>
      <c r="HB513"/>
      <c r="HC513"/>
      <c r="HD513"/>
      <c r="HE513"/>
      <c r="HF513"/>
      <c r="HG513"/>
      <c r="HH513"/>
      <c r="HI513"/>
      <c r="HJ513"/>
      <c r="HK513"/>
      <c r="HL513"/>
      <c r="HM513"/>
      <c r="HN513"/>
      <c r="HO513"/>
      <c r="HP513"/>
      <c r="HQ513"/>
      <c r="HR513"/>
      <c r="HS513"/>
      <c r="HT513"/>
      <c r="HU513"/>
      <c r="HV513"/>
      <c r="HW513"/>
      <c r="HX513"/>
      <c r="HY513"/>
      <c r="HZ513"/>
      <c r="IA513"/>
      <c r="IB513"/>
      <c r="IC513"/>
      <c r="ID513"/>
      <c r="IE513"/>
      <c r="IF513"/>
      <c r="IG513"/>
      <c r="IH513"/>
      <c r="II513"/>
      <c r="IJ513"/>
      <c r="IK513"/>
      <c r="IL513"/>
      <c r="IM513"/>
      <c r="IN513"/>
      <c r="IO513"/>
      <c r="IP513"/>
      <c r="IQ513"/>
      <c r="IR513"/>
      <c r="IS513"/>
      <c r="IT513"/>
      <c r="IU513"/>
      <c r="IV513"/>
      <c r="IW513"/>
      <c r="IX513"/>
      <c r="IY513"/>
      <c r="IZ513"/>
      <c r="JA513"/>
      <c r="JB513"/>
      <c r="JC513"/>
      <c r="JD513"/>
      <c r="JE513"/>
      <c r="JF513"/>
      <c r="JG513"/>
      <c r="JH513"/>
      <c r="JI513"/>
      <c r="JJ513"/>
      <c r="JK513"/>
      <c r="JL513"/>
      <c r="JM513"/>
      <c r="JN513"/>
      <c r="JO513"/>
      <c r="JP513"/>
      <c r="JQ513"/>
      <c r="JR513"/>
      <c r="JS513"/>
      <c r="JT513"/>
      <c r="JU513"/>
      <c r="JV513"/>
      <c r="JW513"/>
      <c r="JX513"/>
      <c r="JY513"/>
      <c r="JZ513"/>
      <c r="KA513"/>
      <c r="KB513"/>
      <c r="KC513"/>
      <c r="KD513"/>
      <c r="KE513"/>
      <c r="KF513"/>
      <c r="KG513"/>
      <c r="KH513"/>
      <c r="KI513"/>
      <c r="KJ513"/>
      <c r="KK513"/>
      <c r="KL513"/>
      <c r="KM513"/>
      <c r="KN513"/>
      <c r="KO513"/>
      <c r="KP513"/>
      <c r="KQ513"/>
      <c r="KR513"/>
      <c r="KS513"/>
      <c r="KT513"/>
      <c r="KU513"/>
      <c r="KV513"/>
      <c r="KW513"/>
      <c r="KX513"/>
      <c r="KY513"/>
      <c r="KZ513"/>
      <c r="LA513"/>
      <c r="LB513"/>
      <c r="LC513"/>
      <c r="LD513"/>
      <c r="LE513"/>
      <c r="LF513"/>
      <c r="LG513"/>
      <c r="LH513"/>
      <c r="LI513"/>
      <c r="LJ513"/>
      <c r="LK513"/>
      <c r="LL513"/>
      <c r="LM513"/>
      <c r="LN513"/>
      <c r="LO513"/>
      <c r="LP513"/>
      <c r="LQ513"/>
      <c r="LR513"/>
      <c r="LS513"/>
      <c r="LT513"/>
      <c r="LU513"/>
      <c r="LV513"/>
      <c r="LW513"/>
      <c r="LX513"/>
      <c r="LY513"/>
      <c r="LZ513"/>
      <c r="MA513"/>
      <c r="MB513"/>
      <c r="MC513"/>
      <c r="MD513"/>
      <c r="ME513"/>
      <c r="MF513"/>
      <c r="MG513"/>
      <c r="MH513"/>
      <c r="MI513"/>
      <c r="MJ513"/>
      <c r="MK513"/>
      <c r="ML513"/>
      <c r="MM513"/>
      <c r="MN513"/>
      <c r="MO513"/>
      <c r="MP513"/>
      <c r="MQ513"/>
      <c r="MR513"/>
      <c r="MS513"/>
      <c r="MT513"/>
      <c r="MU513"/>
      <c r="MV513"/>
      <c r="MW513"/>
      <c r="MX513"/>
      <c r="MY513"/>
      <c r="MZ513"/>
      <c r="NA513"/>
      <c r="NB513"/>
      <c r="NC513"/>
      <c r="ND513"/>
      <c r="NE513"/>
      <c r="NF513"/>
      <c r="NG513"/>
      <c r="NH513"/>
      <c r="NI513"/>
      <c r="NJ513"/>
      <c r="NK513"/>
      <c r="NL513"/>
      <c r="NM513"/>
      <c r="NN513"/>
      <c r="NO513"/>
      <c r="NP513"/>
      <c r="NQ513"/>
      <c r="NR513"/>
      <c r="NS513"/>
      <c r="NT513"/>
      <c r="NU513"/>
      <c r="NV513"/>
      <c r="NW513"/>
      <c r="NX513"/>
      <c r="NY513"/>
      <c r="NZ513"/>
      <c r="OA513"/>
      <c r="OB513"/>
      <c r="OC513"/>
      <c r="OD513"/>
      <c r="OE513"/>
      <c r="OF513"/>
      <c r="OG513"/>
      <c r="OH513"/>
      <c r="OI513"/>
      <c r="OJ513"/>
      <c r="OK513"/>
      <c r="OL513"/>
      <c r="OM513"/>
      <c r="ON513"/>
      <c r="OO513"/>
      <c r="OP513"/>
      <c r="OQ513"/>
      <c r="OR513"/>
      <c r="OS513"/>
      <c r="OT513"/>
      <c r="OU513"/>
      <c r="OV513"/>
      <c r="OW513"/>
      <c r="OX513"/>
      <c r="OY513"/>
      <c r="OZ513"/>
      <c r="PA513"/>
      <c r="PB513"/>
      <c r="PC513"/>
      <c r="PD513"/>
      <c r="PE513"/>
      <c r="PF513"/>
      <c r="PG513"/>
      <c r="PH513"/>
      <c r="PI513"/>
      <c r="PJ513"/>
      <c r="PK513"/>
      <c r="PL513"/>
      <c r="PM513"/>
      <c r="PN513"/>
      <c r="PO513"/>
      <c r="PP513"/>
      <c r="PQ513"/>
      <c r="PR513"/>
      <c r="PS513"/>
      <c r="PT513"/>
      <c r="PU513"/>
      <c r="PV513"/>
      <c r="PW513"/>
      <c r="PX513"/>
      <c r="PY513"/>
      <c r="PZ513"/>
      <c r="QA513"/>
      <c r="QB513"/>
      <c r="QC513"/>
      <c r="QD513"/>
      <c r="QE513"/>
      <c r="QF513"/>
      <c r="QG513"/>
      <c r="QH513"/>
      <c r="QI513"/>
      <c r="QJ513"/>
      <c r="QK513"/>
      <c r="QL513"/>
      <c r="QM513"/>
      <c r="QN513"/>
      <c r="QO513"/>
      <c r="QP513"/>
      <c r="QQ513"/>
      <c r="QR513"/>
      <c r="QS513"/>
      <c r="QT513"/>
      <c r="QU513"/>
      <c r="QV513"/>
      <c r="QW513"/>
      <c r="QX513"/>
      <c r="QY513"/>
      <c r="QZ513"/>
      <c r="RA513"/>
      <c r="RB513"/>
      <c r="RC513"/>
      <c r="RD513"/>
      <c r="RE513"/>
      <c r="RF513"/>
      <c r="RG513"/>
      <c r="RH513"/>
      <c r="RI513"/>
      <c r="RJ513"/>
      <c r="RK513"/>
      <c r="RL513"/>
      <c r="RM513"/>
      <c r="RN513"/>
      <c r="RO513"/>
      <c r="RP513"/>
      <c r="RQ513"/>
      <c r="RR513"/>
      <c r="RS513"/>
      <c r="RT513"/>
      <c r="RU513"/>
      <c r="RV513"/>
      <c r="RW513"/>
      <c r="RX513"/>
      <c r="RY513"/>
      <c r="RZ513"/>
      <c r="SA513"/>
      <c r="SB513"/>
      <c r="SC513"/>
      <c r="SD513"/>
      <c r="SE513"/>
      <c r="SF513"/>
      <c r="SG513"/>
      <c r="SH513"/>
      <c r="SI513"/>
      <c r="SJ513"/>
      <c r="SK513"/>
      <c r="SL513"/>
      <c r="SM513"/>
      <c r="SN513"/>
      <c r="SO513"/>
      <c r="SP513"/>
      <c r="SQ513"/>
      <c r="SR513"/>
      <c r="SS513"/>
      <c r="ST513"/>
      <c r="SU513"/>
      <c r="SV513"/>
      <c r="SW513"/>
      <c r="SX513"/>
      <c r="SY513"/>
      <c r="SZ513"/>
      <c r="TA513"/>
      <c r="TB513"/>
      <c r="TC513"/>
      <c r="TD513"/>
      <c r="TE513"/>
      <c r="TF513"/>
      <c r="TG513"/>
      <c r="TH513"/>
      <c r="TI513"/>
      <c r="TJ513"/>
      <c r="TK513"/>
      <c r="TL513"/>
      <c r="TM513"/>
      <c r="TN513"/>
      <c r="TO513"/>
      <c r="TP513"/>
      <c r="TQ513"/>
      <c r="TR513"/>
      <c r="TS513"/>
      <c r="TT513"/>
      <c r="TU513"/>
      <c r="TV513"/>
      <c r="TW513"/>
      <c r="TX513"/>
      <c r="TY513"/>
      <c r="TZ513"/>
      <c r="UA513"/>
      <c r="UB513"/>
      <c r="UC513"/>
      <c r="UD513"/>
      <c r="UE513"/>
      <c r="UF513"/>
      <c r="UG513"/>
      <c r="UH513"/>
      <c r="UI513"/>
      <c r="UJ513"/>
      <c r="UK513"/>
      <c r="UL513"/>
      <c r="UM513"/>
      <c r="UN513"/>
      <c r="UO513"/>
      <c r="UP513"/>
      <c r="UQ513"/>
      <c r="UR513"/>
      <c r="US513"/>
      <c r="UT513"/>
      <c r="UU513"/>
      <c r="UV513"/>
      <c r="UW513"/>
      <c r="UX513"/>
      <c r="UY513"/>
      <c r="UZ513"/>
      <c r="VA513"/>
      <c r="VB513"/>
      <c r="VC513"/>
      <c r="VD513"/>
      <c r="VE513"/>
      <c r="VF513"/>
      <c r="VG513"/>
      <c r="VH513"/>
      <c r="VI513"/>
      <c r="VJ513"/>
      <c r="VK513"/>
      <c r="VL513"/>
      <c r="VM513"/>
      <c r="VN513"/>
      <c r="VO513"/>
      <c r="VP513"/>
      <c r="VQ513"/>
      <c r="VR513"/>
      <c r="VS513"/>
      <c r="VT513"/>
      <c r="VU513"/>
      <c r="VV513"/>
      <c r="VW513"/>
      <c r="VX513"/>
      <c r="VY513"/>
      <c r="VZ513"/>
      <c r="WA513"/>
      <c r="WB513"/>
      <c r="WC513"/>
      <c r="WD513"/>
      <c r="WE513"/>
      <c r="WF513"/>
      <c r="WG513"/>
      <c r="WH513"/>
      <c r="WI513"/>
      <c r="WJ513"/>
      <c r="WK513"/>
      <c r="WL513"/>
      <c r="WM513"/>
      <c r="WN513"/>
      <c r="WO513"/>
      <c r="WP513"/>
      <c r="WQ513"/>
      <c r="WR513"/>
      <c r="WS513"/>
      <c r="WT513"/>
      <c r="WU513"/>
      <c r="WV513"/>
      <c r="WW513"/>
      <c r="WX513"/>
      <c r="WY513"/>
      <c r="WZ513"/>
      <c r="XA513"/>
      <c r="XB513"/>
      <c r="XC513"/>
      <c r="XD513"/>
      <c r="XE513"/>
      <c r="XF513"/>
      <c r="XG513"/>
      <c r="XH513"/>
      <c r="XI513"/>
      <c r="XJ513"/>
      <c r="XK513"/>
      <c r="XL513"/>
      <c r="XM513"/>
      <c r="XN513"/>
      <c r="XO513"/>
      <c r="XP513"/>
      <c r="XQ513"/>
      <c r="XR513"/>
      <c r="XS513"/>
      <c r="XT513"/>
      <c r="XU513"/>
      <c r="XV513"/>
      <c r="XW513"/>
      <c r="XX513"/>
      <c r="XY513"/>
      <c r="XZ513"/>
      <c r="YA513"/>
      <c r="YB513"/>
      <c r="YC513"/>
      <c r="YD513"/>
      <c r="YE513"/>
      <c r="YF513"/>
      <c r="YG513"/>
      <c r="YH513"/>
      <c r="YI513"/>
      <c r="YJ513"/>
      <c r="YK513"/>
      <c r="YL513"/>
      <c r="YM513"/>
      <c r="YN513"/>
      <c r="YO513"/>
      <c r="YP513"/>
      <c r="YQ513"/>
      <c r="YR513"/>
      <c r="YS513"/>
      <c r="YT513"/>
      <c r="YU513"/>
      <c r="YV513"/>
      <c r="YW513"/>
      <c r="YX513"/>
      <c r="YY513"/>
      <c r="YZ513"/>
      <c r="ZA513"/>
      <c r="ZB513"/>
      <c r="ZC513"/>
      <c r="ZD513"/>
      <c r="ZE513"/>
      <c r="ZF513"/>
      <c r="ZG513"/>
      <c r="ZH513"/>
      <c r="ZI513"/>
      <c r="ZJ513"/>
      <c r="ZK513"/>
      <c r="ZL513"/>
      <c r="ZM513"/>
      <c r="ZN513"/>
      <c r="ZO513"/>
      <c r="ZP513"/>
      <c r="ZQ513"/>
      <c r="ZR513"/>
      <c r="ZS513"/>
      <c r="ZT513"/>
      <c r="ZU513"/>
      <c r="ZV513"/>
      <c r="ZW513"/>
      <c r="ZX513"/>
      <c r="ZY513"/>
      <c r="ZZ513" s="52"/>
      <c r="AAA513" s="192"/>
      <c r="AAD513" s="90"/>
      <c r="AAE513" s="519">
        <f t="shared" si="420"/>
        <v>1</v>
      </c>
      <c r="AAF513" s="190" t="s">
        <v>52</v>
      </c>
      <c r="AAG513" s="71"/>
      <c r="AAH513" s="71"/>
      <c r="AAI513" s="72"/>
      <c r="AAJ513" s="72"/>
      <c r="AAK513" s="87"/>
      <c r="AAL513" s="90"/>
    </row>
    <row r="514" spans="1:715" s="23" customFormat="1" ht="15" customHeight="1" outlineLevel="1" thickBot="1">
      <c r="A514" s="171"/>
      <c r="B514" s="640" t="s">
        <v>333</v>
      </c>
      <c r="C514" s="513" t="s">
        <v>53</v>
      </c>
      <c r="D514" s="357"/>
      <c r="E514" s="350"/>
      <c r="F514" s="350"/>
      <c r="G514" s="346"/>
      <c r="H514" s="346"/>
      <c r="I514" s="244"/>
      <c r="J514" s="194"/>
      <c r="K514" s="49"/>
      <c r="L514" s="49"/>
      <c r="M514" s="49"/>
      <c r="N514" s="49"/>
      <c r="O514" s="49"/>
      <c r="P514" s="49"/>
      <c r="Q514" s="49"/>
      <c r="R514" s="49"/>
      <c r="S514" s="49"/>
      <c r="T514" s="49"/>
      <c r="U514" s="49"/>
      <c r="V514" s="49"/>
      <c r="W514" s="49"/>
      <c r="X514" s="49"/>
      <c r="Y514" s="49"/>
      <c r="Z514" s="49"/>
      <c r="AA514" s="49"/>
      <c r="AB514" s="49"/>
      <c r="AC514" s="49"/>
      <c r="AD514" s="49"/>
      <c r="AE514" s="49"/>
      <c r="AF514" s="49"/>
      <c r="AG514" s="49"/>
      <c r="AH514" s="49"/>
      <c r="AI514" s="49"/>
      <c r="AJ514" s="49"/>
      <c r="AK514" s="49"/>
      <c r="AL514" s="49"/>
      <c r="AM514" s="49"/>
      <c r="AN514" s="49"/>
      <c r="AO514" s="49"/>
      <c r="AP514" s="49"/>
      <c r="AQ514" s="49"/>
      <c r="AR514" s="49"/>
      <c r="AS514" s="49"/>
      <c r="AT514" s="49"/>
      <c r="AU514" s="49"/>
      <c r="AV514" s="49"/>
      <c r="AW514" s="49"/>
      <c r="AX514" s="49"/>
      <c r="AY514" s="49"/>
      <c r="AZ514" s="49"/>
      <c r="BA514" s="49"/>
      <c r="BB514" s="49"/>
      <c r="BC514" s="49"/>
      <c r="BD514" s="49"/>
      <c r="BE514" s="49"/>
      <c r="BF514" s="49"/>
      <c r="BG514" s="49"/>
      <c r="BH514" s="49"/>
      <c r="BI514" s="49"/>
      <c r="BJ514" s="49"/>
      <c r="BK514" s="49"/>
      <c r="BL514" s="49"/>
      <c r="BM514" s="49"/>
      <c r="BN514" s="49"/>
      <c r="BO514" s="49"/>
      <c r="BP514" s="49"/>
      <c r="BQ514" s="49"/>
      <c r="BR514" s="49"/>
      <c r="BS514" s="49"/>
      <c r="BT514" s="49"/>
      <c r="BU514" s="49"/>
      <c r="BV514" s="49"/>
      <c r="BW514" s="49"/>
      <c r="BX514" s="49"/>
      <c r="BY514" s="49"/>
      <c r="BZ514" s="49"/>
      <c r="CA514" s="49"/>
      <c r="CB514" s="49"/>
      <c r="CC514" s="49"/>
      <c r="CD514" s="49"/>
      <c r="CE514" s="49"/>
      <c r="CF514" s="49"/>
      <c r="CG514" s="49"/>
      <c r="CH514" s="49"/>
      <c r="CI514" s="49"/>
      <c r="CJ514" s="49"/>
      <c r="CK514" s="49"/>
      <c r="CL514" s="49"/>
      <c r="CM514" s="49"/>
      <c r="CN514" s="49"/>
      <c r="CO514" s="49"/>
      <c r="CP514" s="49"/>
      <c r="CQ514" s="49"/>
      <c r="CR514" s="49"/>
      <c r="CS514" s="49"/>
      <c r="CT514" s="49"/>
      <c r="CU514" s="49"/>
      <c r="CV514" s="49"/>
      <c r="CW514" s="49"/>
      <c r="CX514" s="49"/>
      <c r="CY514" s="49"/>
      <c r="CZ514" s="49"/>
      <c r="DA514" s="49"/>
      <c r="DB514" s="49"/>
      <c r="DC514" s="49"/>
      <c r="DD514" s="49"/>
      <c r="DE514" s="49"/>
      <c r="DF514" s="49"/>
      <c r="DG514" s="49"/>
      <c r="DH514" s="49"/>
      <c r="DI514" s="49"/>
      <c r="DJ514" s="49"/>
      <c r="DK514" s="49"/>
      <c r="DL514" s="49"/>
      <c r="DM514" s="49"/>
      <c r="DN514" s="49"/>
      <c r="DO514" s="49"/>
      <c r="DP514" s="49"/>
      <c r="DQ514"/>
      <c r="DR514"/>
      <c r="DS514"/>
      <c r="DT514"/>
      <c r="DU514"/>
      <c r="DV514"/>
      <c r="DW514"/>
      <c r="DX514"/>
      <c r="DY514"/>
      <c r="DZ514"/>
      <c r="EA514"/>
      <c r="EB514"/>
      <c r="EC514"/>
      <c r="ED514"/>
      <c r="EE514"/>
      <c r="EF514"/>
      <c r="EG514"/>
      <c r="EH514"/>
      <c r="EI514"/>
      <c r="EJ514"/>
      <c r="EK514"/>
      <c r="EL514"/>
      <c r="EM514"/>
      <c r="EN514"/>
      <c r="EO514"/>
      <c r="EP514"/>
      <c r="EQ514"/>
      <c r="ER514"/>
      <c r="ES514"/>
      <c r="ET514"/>
      <c r="EU514"/>
      <c r="EV514"/>
      <c r="EW514"/>
      <c r="EX514"/>
      <c r="EY514"/>
      <c r="EZ514"/>
      <c r="FA514"/>
      <c r="FB514"/>
      <c r="FC514"/>
      <c r="FD514"/>
      <c r="FE514"/>
      <c r="FF514"/>
      <c r="FG514"/>
      <c r="FH514"/>
      <c r="FI514"/>
      <c r="FJ514"/>
      <c r="FK514"/>
      <c r="FL514"/>
      <c r="FM514"/>
      <c r="FN514"/>
      <c r="FO514"/>
      <c r="FP514"/>
      <c r="FQ514"/>
      <c r="FR514"/>
      <c r="FS514"/>
      <c r="FT514"/>
      <c r="FU514"/>
      <c r="FV514"/>
      <c r="FW514"/>
      <c r="FX514"/>
      <c r="FY514"/>
      <c r="FZ514"/>
      <c r="GA514"/>
      <c r="GB514"/>
      <c r="GC514"/>
      <c r="GD514"/>
      <c r="GE514"/>
      <c r="GF514"/>
      <c r="GG514"/>
      <c r="GH514"/>
      <c r="GI514"/>
      <c r="GJ514"/>
      <c r="GK514"/>
      <c r="GL514"/>
      <c r="GM514"/>
      <c r="GN514"/>
      <c r="GO514"/>
      <c r="GP514"/>
      <c r="GQ514"/>
      <c r="GR514"/>
      <c r="GS514"/>
      <c r="GT514"/>
      <c r="GU514"/>
      <c r="GV514"/>
      <c r="GW514"/>
      <c r="GX514"/>
      <c r="GY514"/>
      <c r="GZ514"/>
      <c r="HA514"/>
      <c r="HB514"/>
      <c r="HC514"/>
      <c r="HD514"/>
      <c r="HE514"/>
      <c r="HF514"/>
      <c r="HG514"/>
      <c r="HH514"/>
      <c r="HI514"/>
      <c r="HJ514"/>
      <c r="HK514"/>
      <c r="HL514"/>
      <c r="HM514"/>
      <c r="HN514"/>
      <c r="HO514"/>
      <c r="HP514"/>
      <c r="HQ514"/>
      <c r="HR514"/>
      <c r="HS514"/>
      <c r="HT514"/>
      <c r="HU514"/>
      <c r="HV514"/>
      <c r="HW514"/>
      <c r="HX514"/>
      <c r="HY514"/>
      <c r="HZ514"/>
      <c r="IA514"/>
      <c r="IB514"/>
      <c r="IC514"/>
      <c r="ID514"/>
      <c r="IE514"/>
      <c r="IF514"/>
      <c r="IG514"/>
      <c r="IH514"/>
      <c r="II514"/>
      <c r="IJ514"/>
      <c r="IK514"/>
      <c r="IL514"/>
      <c r="IM514"/>
      <c r="IN514"/>
      <c r="IO514"/>
      <c r="IP514"/>
      <c r="IQ514"/>
      <c r="IR514"/>
      <c r="IS514"/>
      <c r="IT514"/>
      <c r="IU514"/>
      <c r="IV514"/>
      <c r="IW514"/>
      <c r="IX514"/>
      <c r="IY514"/>
      <c r="IZ514"/>
      <c r="JA514"/>
      <c r="JB514"/>
      <c r="JC514"/>
      <c r="JD514"/>
      <c r="JE514"/>
      <c r="JF514"/>
      <c r="JG514"/>
      <c r="JH514"/>
      <c r="JI514"/>
      <c r="JJ514"/>
      <c r="JK514"/>
      <c r="JL514"/>
      <c r="JM514"/>
      <c r="JN514"/>
      <c r="JO514"/>
      <c r="JP514"/>
      <c r="JQ514"/>
      <c r="JR514"/>
      <c r="JS514"/>
      <c r="JT514"/>
      <c r="JU514"/>
      <c r="JV514"/>
      <c r="JW514"/>
      <c r="JX514"/>
      <c r="JY514"/>
      <c r="JZ514"/>
      <c r="KA514"/>
      <c r="KB514"/>
      <c r="KC514"/>
      <c r="KD514"/>
      <c r="KE514"/>
      <c r="KF514"/>
      <c r="KG514"/>
      <c r="KH514"/>
      <c r="KI514"/>
      <c r="KJ514"/>
      <c r="KK514"/>
      <c r="KL514"/>
      <c r="KM514"/>
      <c r="KN514"/>
      <c r="KO514"/>
      <c r="KP514"/>
      <c r="KQ514"/>
      <c r="KR514"/>
      <c r="KS514"/>
      <c r="KT514"/>
      <c r="KU514"/>
      <c r="KV514"/>
      <c r="KW514"/>
      <c r="KX514"/>
      <c r="KY514"/>
      <c r="KZ514"/>
      <c r="LA514"/>
      <c r="LB514"/>
      <c r="LC514"/>
      <c r="LD514"/>
      <c r="LE514"/>
      <c r="LF514"/>
      <c r="LG514"/>
      <c r="LH514"/>
      <c r="LI514"/>
      <c r="LJ514"/>
      <c r="LK514"/>
      <c r="LL514"/>
      <c r="LM514"/>
      <c r="LN514"/>
      <c r="LO514"/>
      <c r="LP514"/>
      <c r="LQ514"/>
      <c r="LR514"/>
      <c r="LS514"/>
      <c r="LT514"/>
      <c r="LU514"/>
      <c r="LV514"/>
      <c r="LW514"/>
      <c r="LX514"/>
      <c r="LY514"/>
      <c r="LZ514"/>
      <c r="MA514"/>
      <c r="MB514"/>
      <c r="MC514"/>
      <c r="MD514"/>
      <c r="ME514"/>
      <c r="MF514"/>
      <c r="MG514"/>
      <c r="MH514"/>
      <c r="MI514"/>
      <c r="MJ514"/>
      <c r="MK514"/>
      <c r="ML514"/>
      <c r="MM514"/>
      <c r="MN514"/>
      <c r="MO514"/>
      <c r="MP514"/>
      <c r="MQ514"/>
      <c r="MR514"/>
      <c r="MS514"/>
      <c r="MT514"/>
      <c r="MU514"/>
      <c r="MV514"/>
      <c r="MW514"/>
      <c r="MX514"/>
      <c r="MY514"/>
      <c r="MZ514"/>
      <c r="NA514"/>
      <c r="NB514"/>
      <c r="NC514"/>
      <c r="ND514"/>
      <c r="NE514"/>
      <c r="NF514"/>
      <c r="NG514"/>
      <c r="NH514"/>
      <c r="NI514"/>
      <c r="NJ514"/>
      <c r="NK514"/>
      <c r="NL514"/>
      <c r="NM514"/>
      <c r="NN514"/>
      <c r="NO514"/>
      <c r="NP514"/>
      <c r="NQ514"/>
      <c r="NR514"/>
      <c r="NS514"/>
      <c r="NT514"/>
      <c r="NU514"/>
      <c r="NV514"/>
      <c r="NW514"/>
      <c r="NX514"/>
      <c r="NY514"/>
      <c r="NZ514"/>
      <c r="OA514"/>
      <c r="OB514"/>
      <c r="OC514"/>
      <c r="OD514"/>
      <c r="OE514"/>
      <c r="OF514"/>
      <c r="OG514"/>
      <c r="OH514"/>
      <c r="OI514"/>
      <c r="OJ514"/>
      <c r="OK514"/>
      <c r="OL514"/>
      <c r="OM514"/>
      <c r="ON514"/>
      <c r="OO514"/>
      <c r="OP514"/>
      <c r="OQ514"/>
      <c r="OR514"/>
      <c r="OS514"/>
      <c r="OT514"/>
      <c r="OU514"/>
      <c r="OV514"/>
      <c r="OW514"/>
      <c r="OX514"/>
      <c r="OY514"/>
      <c r="OZ514"/>
      <c r="PA514"/>
      <c r="PB514"/>
      <c r="PC514"/>
      <c r="PD514"/>
      <c r="PE514"/>
      <c r="PF514"/>
      <c r="PG514"/>
      <c r="PH514"/>
      <c r="PI514"/>
      <c r="PJ514"/>
      <c r="PK514"/>
      <c r="PL514"/>
      <c r="PM514"/>
      <c r="PN514"/>
      <c r="PO514"/>
      <c r="PP514"/>
      <c r="PQ514"/>
      <c r="PR514"/>
      <c r="PS514"/>
      <c r="PT514"/>
      <c r="PU514"/>
      <c r="PV514"/>
      <c r="PW514"/>
      <c r="PX514"/>
      <c r="PY514"/>
      <c r="PZ514"/>
      <c r="QA514"/>
      <c r="QB514"/>
      <c r="QC514"/>
      <c r="QD514"/>
      <c r="QE514"/>
      <c r="QF514"/>
      <c r="QG514"/>
      <c r="QH514"/>
      <c r="QI514"/>
      <c r="QJ514"/>
      <c r="QK514"/>
      <c r="QL514"/>
      <c r="QM514"/>
      <c r="QN514"/>
      <c r="QO514"/>
      <c r="QP514"/>
      <c r="QQ514"/>
      <c r="QR514"/>
      <c r="QS514"/>
      <c r="QT514"/>
      <c r="QU514"/>
      <c r="QV514"/>
      <c r="QW514"/>
      <c r="QX514"/>
      <c r="QY514"/>
      <c r="QZ514"/>
      <c r="RA514"/>
      <c r="RB514"/>
      <c r="RC514"/>
      <c r="RD514"/>
      <c r="RE514"/>
      <c r="RF514"/>
      <c r="RG514"/>
      <c r="RH514"/>
      <c r="RI514"/>
      <c r="RJ514"/>
      <c r="RK514"/>
      <c r="RL514"/>
      <c r="RM514"/>
      <c r="RN514"/>
      <c r="RO514"/>
      <c r="RP514"/>
      <c r="RQ514"/>
      <c r="RR514"/>
      <c r="RS514"/>
      <c r="RT514"/>
      <c r="RU514"/>
      <c r="RV514"/>
      <c r="RW514"/>
      <c r="RX514"/>
      <c r="RY514"/>
      <c r="RZ514"/>
      <c r="SA514"/>
      <c r="SB514"/>
      <c r="SC514"/>
      <c r="SD514"/>
      <c r="SE514"/>
      <c r="SF514"/>
      <c r="SG514"/>
      <c r="SH514"/>
      <c r="SI514"/>
      <c r="SJ514"/>
      <c r="SK514"/>
      <c r="SL514"/>
      <c r="SM514"/>
      <c r="SN514"/>
      <c r="SO514"/>
      <c r="SP514"/>
      <c r="SQ514"/>
      <c r="SR514"/>
      <c r="SS514"/>
      <c r="ST514"/>
      <c r="SU514"/>
      <c r="SV514"/>
      <c r="SW514"/>
      <c r="SX514"/>
      <c r="SY514"/>
      <c r="SZ514"/>
      <c r="TA514"/>
      <c r="TB514"/>
      <c r="TC514"/>
      <c r="TD514"/>
      <c r="TE514"/>
      <c r="TF514"/>
      <c r="TG514"/>
      <c r="TH514"/>
      <c r="TI514"/>
      <c r="TJ514"/>
      <c r="TK514"/>
      <c r="TL514"/>
      <c r="TM514"/>
      <c r="TN514"/>
      <c r="TO514"/>
      <c r="TP514"/>
      <c r="TQ514"/>
      <c r="TR514"/>
      <c r="TS514"/>
      <c r="TT514"/>
      <c r="TU514"/>
      <c r="TV514"/>
      <c r="TW514"/>
      <c r="TX514"/>
      <c r="TY514"/>
      <c r="TZ514"/>
      <c r="UA514"/>
      <c r="UB514"/>
      <c r="UC514"/>
      <c r="UD514"/>
      <c r="UE514"/>
      <c r="UF514"/>
      <c r="UG514"/>
      <c r="UH514"/>
      <c r="UI514"/>
      <c r="UJ514"/>
      <c r="UK514"/>
      <c r="UL514"/>
      <c r="UM514"/>
      <c r="UN514"/>
      <c r="UO514"/>
      <c r="UP514"/>
      <c r="UQ514"/>
      <c r="UR514"/>
      <c r="US514"/>
      <c r="UT514"/>
      <c r="UU514"/>
      <c r="UV514"/>
      <c r="UW514"/>
      <c r="UX514"/>
      <c r="UY514"/>
      <c r="UZ514"/>
      <c r="VA514"/>
      <c r="VB514"/>
      <c r="VC514"/>
      <c r="VD514"/>
      <c r="VE514"/>
      <c r="VF514"/>
      <c r="VG514"/>
      <c r="VH514"/>
      <c r="VI514"/>
      <c r="VJ514"/>
      <c r="VK514"/>
      <c r="VL514"/>
      <c r="VM514"/>
      <c r="VN514"/>
      <c r="VO514"/>
      <c r="VP514"/>
      <c r="VQ514"/>
      <c r="VR514"/>
      <c r="VS514"/>
      <c r="VT514"/>
      <c r="VU514"/>
      <c r="VV514"/>
      <c r="VW514"/>
      <c r="VX514"/>
      <c r="VY514"/>
      <c r="VZ514"/>
      <c r="WA514"/>
      <c r="WB514"/>
      <c r="WC514"/>
      <c r="WD514"/>
      <c r="WE514"/>
      <c r="WF514"/>
      <c r="WG514"/>
      <c r="WH514"/>
      <c r="WI514"/>
      <c r="WJ514"/>
      <c r="WK514"/>
      <c r="WL514"/>
      <c r="WM514"/>
      <c r="WN514"/>
      <c r="WO514"/>
      <c r="WP514"/>
      <c r="WQ514"/>
      <c r="WR514"/>
      <c r="WS514"/>
      <c r="WT514"/>
      <c r="WU514"/>
      <c r="WV514"/>
      <c r="WW514"/>
      <c r="WX514"/>
      <c r="WY514"/>
      <c r="WZ514"/>
      <c r="XA514"/>
      <c r="XB514"/>
      <c r="XC514"/>
      <c r="XD514"/>
      <c r="XE514"/>
      <c r="XF514"/>
      <c r="XG514"/>
      <c r="XH514"/>
      <c r="XI514"/>
      <c r="XJ514"/>
      <c r="XK514"/>
      <c r="XL514"/>
      <c r="XM514"/>
      <c r="XN514"/>
      <c r="XO514"/>
      <c r="XP514"/>
      <c r="XQ514"/>
      <c r="XR514"/>
      <c r="XS514"/>
      <c r="XT514"/>
      <c r="XU514"/>
      <c r="XV514"/>
      <c r="XW514"/>
      <c r="XX514"/>
      <c r="XY514"/>
      <c r="XZ514"/>
      <c r="YA514"/>
      <c r="YB514"/>
      <c r="YC514"/>
      <c r="YD514"/>
      <c r="YE514"/>
      <c r="YF514"/>
      <c r="YG514"/>
      <c r="YH514"/>
      <c r="YI514"/>
      <c r="YJ514"/>
      <c r="YK514"/>
      <c r="YL514"/>
      <c r="YM514"/>
      <c r="YN514"/>
      <c r="YO514"/>
      <c r="YP514"/>
      <c r="YQ514"/>
      <c r="YR514"/>
      <c r="YS514"/>
      <c r="YT514"/>
      <c r="YU514"/>
      <c r="YV514"/>
      <c r="YW514"/>
      <c r="YX514"/>
      <c r="YY514"/>
      <c r="YZ514"/>
      <c r="ZA514"/>
      <c r="ZB514"/>
      <c r="ZC514"/>
      <c r="ZD514"/>
      <c r="ZE514"/>
      <c r="ZF514"/>
      <c r="ZG514"/>
      <c r="ZH514"/>
      <c r="ZI514"/>
      <c r="ZJ514"/>
      <c r="ZK514"/>
      <c r="ZL514"/>
      <c r="ZM514"/>
      <c r="ZN514"/>
      <c r="ZO514"/>
      <c r="ZP514"/>
      <c r="ZQ514"/>
      <c r="ZR514"/>
      <c r="ZS514"/>
      <c r="ZT514"/>
      <c r="ZU514"/>
      <c r="ZV514"/>
      <c r="ZW514"/>
      <c r="ZX514"/>
      <c r="ZY514"/>
      <c r="ZZ514" s="52"/>
      <c r="AAA514" s="192"/>
      <c r="AAD514" s="90"/>
      <c r="AAE514" s="519">
        <f t="shared" si="420"/>
        <v>1</v>
      </c>
      <c r="AAF514" s="190" t="s">
        <v>52</v>
      </c>
      <c r="AAG514" s="71"/>
      <c r="AAH514" s="71"/>
      <c r="AAI514" s="72"/>
      <c r="AAJ514" s="72"/>
      <c r="AAK514" s="87"/>
      <c r="AAL514" s="90"/>
    </row>
    <row r="515" spans="1:715" s="23" customFormat="1" ht="15" customHeight="1" outlineLevel="1" thickBot="1">
      <c r="A515" s="171"/>
      <c r="B515" s="640" t="str">
        <f>AAK515</f>
        <v>- validating Web page, comment form, hearing date accuracy with AndreaRW</v>
      </c>
      <c r="D515" s="357"/>
      <c r="E515" s="350"/>
      <c r="F515" s="350"/>
      <c r="G515" s="346"/>
      <c r="H515" s="346"/>
      <c r="I515" s="244"/>
      <c r="J515" s="194"/>
      <c r="K515" s="49"/>
      <c r="L515" s="49"/>
      <c r="M515" s="49"/>
      <c r="N515" s="49"/>
      <c r="O515" s="49"/>
      <c r="P515" s="49"/>
      <c r="Q515" s="49"/>
      <c r="R515" s="49"/>
      <c r="S515" s="49"/>
      <c r="T515" s="49"/>
      <c r="U515" s="49"/>
      <c r="V515" s="49"/>
      <c r="W515" s="49"/>
      <c r="X515" s="49"/>
      <c r="Y515" s="49"/>
      <c r="Z515" s="49"/>
      <c r="AA515" s="49"/>
      <c r="AB515" s="49"/>
      <c r="AC515" s="49"/>
      <c r="AD515" s="49"/>
      <c r="AE515" s="49"/>
      <c r="AF515" s="49"/>
      <c r="AG515" s="49"/>
      <c r="AH515" s="49"/>
      <c r="AI515" s="49"/>
      <c r="AJ515" s="49"/>
      <c r="AK515" s="49"/>
      <c r="AL515" s="49"/>
      <c r="AM515" s="49"/>
      <c r="AN515" s="49"/>
      <c r="AO515" s="49"/>
      <c r="AP515" s="49"/>
      <c r="AQ515" s="49"/>
      <c r="AR515" s="49"/>
      <c r="AS515" s="49"/>
      <c r="AT515" s="49"/>
      <c r="AU515" s="49"/>
      <c r="AV515" s="49"/>
      <c r="AW515" s="49"/>
      <c r="AX515" s="49"/>
      <c r="AY515" s="49"/>
      <c r="AZ515" s="49"/>
      <c r="BA515" s="49"/>
      <c r="BB515" s="49"/>
      <c r="BC515" s="49"/>
      <c r="BD515" s="49"/>
      <c r="BE515" s="49"/>
      <c r="BF515" s="49"/>
      <c r="BG515" s="49"/>
      <c r="BH515" s="49"/>
      <c r="BI515" s="49"/>
      <c r="BJ515" s="49"/>
      <c r="BK515" s="49"/>
      <c r="BL515" s="49"/>
      <c r="BM515" s="49"/>
      <c r="BN515" s="49"/>
      <c r="BO515" s="49"/>
      <c r="BP515" s="49"/>
      <c r="BQ515" s="49"/>
      <c r="BR515" s="49"/>
      <c r="BS515" s="49"/>
      <c r="BT515" s="49"/>
      <c r="BU515" s="49"/>
      <c r="BV515" s="49"/>
      <c r="BW515" s="49"/>
      <c r="BX515" s="49"/>
      <c r="BY515" s="49"/>
      <c r="BZ515" s="49"/>
      <c r="CA515" s="49"/>
      <c r="CB515" s="49"/>
      <c r="CC515" s="49"/>
      <c r="CD515" s="49"/>
      <c r="CE515" s="49"/>
      <c r="CF515" s="49"/>
      <c r="CG515" s="49"/>
      <c r="CH515" s="49"/>
      <c r="CI515" s="49"/>
      <c r="CJ515" s="49"/>
      <c r="CK515" s="49"/>
      <c r="CL515" s="49"/>
      <c r="CM515" s="49"/>
      <c r="CN515" s="49"/>
      <c r="CO515" s="49"/>
      <c r="CP515" s="49"/>
      <c r="CQ515" s="49"/>
      <c r="CR515" s="49"/>
      <c r="CS515" s="49"/>
      <c r="CT515" s="49"/>
      <c r="CU515" s="49"/>
      <c r="CV515" s="49"/>
      <c r="CW515" s="49"/>
      <c r="CX515" s="49"/>
      <c r="CY515" s="49"/>
      <c r="CZ515" s="49"/>
      <c r="DA515" s="49"/>
      <c r="DB515" s="49"/>
      <c r="DC515" s="49"/>
      <c r="DD515" s="49"/>
      <c r="DE515" s="49"/>
      <c r="DF515" s="49"/>
      <c r="DG515" s="49"/>
      <c r="DH515" s="49"/>
      <c r="DI515" s="49"/>
      <c r="DJ515" s="49"/>
      <c r="DK515" s="49"/>
      <c r="DL515" s="49"/>
      <c r="DM515" s="49"/>
      <c r="DN515" s="49"/>
      <c r="DO515" s="49"/>
      <c r="DP515" s="49"/>
      <c r="DQ515"/>
      <c r="DR515"/>
      <c r="DS515"/>
      <c r="DT515"/>
      <c r="DU515"/>
      <c r="DV515"/>
      <c r="DW515"/>
      <c r="DX515"/>
      <c r="DY515"/>
      <c r="DZ515"/>
      <c r="EA515"/>
      <c r="EB515"/>
      <c r="EC515"/>
      <c r="ED515"/>
      <c r="EE515"/>
      <c r="EF515"/>
      <c r="EG515"/>
      <c r="EH515"/>
      <c r="EI515"/>
      <c r="EJ515"/>
      <c r="EK515"/>
      <c r="EL515"/>
      <c r="EM515"/>
      <c r="EN515"/>
      <c r="EO515"/>
      <c r="EP515"/>
      <c r="EQ515"/>
      <c r="ER515"/>
      <c r="ES515"/>
      <c r="ET515"/>
      <c r="EU515"/>
      <c r="EV515"/>
      <c r="EW515"/>
      <c r="EX515"/>
      <c r="EY515"/>
      <c r="EZ515"/>
      <c r="FA515"/>
      <c r="FB515"/>
      <c r="FC515"/>
      <c r="FD515"/>
      <c r="FE515"/>
      <c r="FF515"/>
      <c r="FG515"/>
      <c r="FH515"/>
      <c r="FI515"/>
      <c r="FJ515"/>
      <c r="FK515"/>
      <c r="FL515"/>
      <c r="FM515"/>
      <c r="FN515"/>
      <c r="FO515"/>
      <c r="FP515"/>
      <c r="FQ515"/>
      <c r="FR515"/>
      <c r="FS515"/>
      <c r="FT515"/>
      <c r="FU515"/>
      <c r="FV515"/>
      <c r="FW515"/>
      <c r="FX515"/>
      <c r="FY515"/>
      <c r="FZ515"/>
      <c r="GA515"/>
      <c r="GB515"/>
      <c r="GC515"/>
      <c r="GD515"/>
      <c r="GE515"/>
      <c r="GF515"/>
      <c r="GG515"/>
      <c r="GH515"/>
      <c r="GI515"/>
      <c r="GJ515"/>
      <c r="GK515"/>
      <c r="GL515"/>
      <c r="GM515"/>
      <c r="GN515"/>
      <c r="GO515"/>
      <c r="GP515"/>
      <c r="GQ515"/>
      <c r="GR515"/>
      <c r="GS515"/>
      <c r="GT515"/>
      <c r="GU515"/>
      <c r="GV515"/>
      <c r="GW515"/>
      <c r="GX515"/>
      <c r="GY515"/>
      <c r="GZ515"/>
      <c r="HA515"/>
      <c r="HB515"/>
      <c r="HC515"/>
      <c r="HD515"/>
      <c r="HE515"/>
      <c r="HF515"/>
      <c r="HG515"/>
      <c r="HH515"/>
      <c r="HI515"/>
      <c r="HJ515"/>
      <c r="HK515"/>
      <c r="HL515"/>
      <c r="HM515"/>
      <c r="HN515"/>
      <c r="HO515"/>
      <c r="HP515"/>
      <c r="HQ515"/>
      <c r="HR515"/>
      <c r="HS515"/>
      <c r="HT515"/>
      <c r="HU515"/>
      <c r="HV515"/>
      <c r="HW515"/>
      <c r="HX515"/>
      <c r="HY515"/>
      <c r="HZ515"/>
      <c r="IA515"/>
      <c r="IB515"/>
      <c r="IC515"/>
      <c r="ID515"/>
      <c r="IE515"/>
      <c r="IF515"/>
      <c r="IG515"/>
      <c r="IH515"/>
      <c r="II515"/>
      <c r="IJ515"/>
      <c r="IK515"/>
      <c r="IL515"/>
      <c r="IM515"/>
      <c r="IN515"/>
      <c r="IO515"/>
      <c r="IP515"/>
      <c r="IQ515"/>
      <c r="IR515"/>
      <c r="IS515"/>
      <c r="IT515"/>
      <c r="IU515"/>
      <c r="IV515"/>
      <c r="IW515"/>
      <c r="IX515"/>
      <c r="IY515"/>
      <c r="IZ515"/>
      <c r="JA515"/>
      <c r="JB515"/>
      <c r="JC515"/>
      <c r="JD515"/>
      <c r="JE515"/>
      <c r="JF515"/>
      <c r="JG515"/>
      <c r="JH515"/>
      <c r="JI515"/>
      <c r="JJ515"/>
      <c r="JK515"/>
      <c r="JL515"/>
      <c r="JM515"/>
      <c r="JN515"/>
      <c r="JO515"/>
      <c r="JP515"/>
      <c r="JQ515"/>
      <c r="JR515"/>
      <c r="JS515"/>
      <c r="JT515"/>
      <c r="JU515"/>
      <c r="JV515"/>
      <c r="JW515"/>
      <c r="JX515"/>
      <c r="JY515"/>
      <c r="JZ515"/>
      <c r="KA515"/>
      <c r="KB515"/>
      <c r="KC515"/>
      <c r="KD515"/>
      <c r="KE515"/>
      <c r="KF515"/>
      <c r="KG515"/>
      <c r="KH515"/>
      <c r="KI515"/>
      <c r="KJ515"/>
      <c r="KK515"/>
      <c r="KL515"/>
      <c r="KM515"/>
      <c r="KN515"/>
      <c r="KO515"/>
      <c r="KP515"/>
      <c r="KQ515"/>
      <c r="KR515"/>
      <c r="KS515"/>
      <c r="KT515"/>
      <c r="KU515"/>
      <c r="KV515"/>
      <c r="KW515"/>
      <c r="KX515"/>
      <c r="KY515"/>
      <c r="KZ515"/>
      <c r="LA515"/>
      <c r="LB515"/>
      <c r="LC515"/>
      <c r="LD515"/>
      <c r="LE515"/>
      <c r="LF515"/>
      <c r="LG515"/>
      <c r="LH515"/>
      <c r="LI515"/>
      <c r="LJ515"/>
      <c r="LK515"/>
      <c r="LL515"/>
      <c r="LM515"/>
      <c r="LN515"/>
      <c r="LO515"/>
      <c r="LP515"/>
      <c r="LQ515"/>
      <c r="LR515"/>
      <c r="LS515"/>
      <c r="LT515"/>
      <c r="LU515"/>
      <c r="LV515"/>
      <c r="LW515"/>
      <c r="LX515"/>
      <c r="LY515"/>
      <c r="LZ515"/>
      <c r="MA515"/>
      <c r="MB515"/>
      <c r="MC515"/>
      <c r="MD515"/>
      <c r="ME515"/>
      <c r="MF515"/>
      <c r="MG515"/>
      <c r="MH515"/>
      <c r="MI515"/>
      <c r="MJ515"/>
      <c r="MK515"/>
      <c r="ML515"/>
      <c r="MM515"/>
      <c r="MN515"/>
      <c r="MO515"/>
      <c r="MP515"/>
      <c r="MQ515"/>
      <c r="MR515"/>
      <c r="MS515"/>
      <c r="MT515"/>
      <c r="MU515"/>
      <c r="MV515"/>
      <c r="MW515"/>
      <c r="MX515"/>
      <c r="MY515"/>
      <c r="MZ515"/>
      <c r="NA515"/>
      <c r="NB515"/>
      <c r="NC515"/>
      <c r="ND515"/>
      <c r="NE515"/>
      <c r="NF515"/>
      <c r="NG515"/>
      <c r="NH515"/>
      <c r="NI515"/>
      <c r="NJ515"/>
      <c r="NK515"/>
      <c r="NL515"/>
      <c r="NM515"/>
      <c r="NN515"/>
      <c r="NO515"/>
      <c r="NP515"/>
      <c r="NQ515"/>
      <c r="NR515"/>
      <c r="NS515"/>
      <c r="NT515"/>
      <c r="NU515"/>
      <c r="NV515"/>
      <c r="NW515"/>
      <c r="NX515"/>
      <c r="NY515"/>
      <c r="NZ515"/>
      <c r="OA515"/>
      <c r="OB515"/>
      <c r="OC515"/>
      <c r="OD515"/>
      <c r="OE515"/>
      <c r="OF515"/>
      <c r="OG515"/>
      <c r="OH515"/>
      <c r="OI515"/>
      <c r="OJ515"/>
      <c r="OK515"/>
      <c r="OL515"/>
      <c r="OM515"/>
      <c r="ON515"/>
      <c r="OO515"/>
      <c r="OP515"/>
      <c r="OQ515"/>
      <c r="OR515"/>
      <c r="OS515"/>
      <c r="OT515"/>
      <c r="OU515"/>
      <c r="OV515"/>
      <c r="OW515"/>
      <c r="OX515"/>
      <c r="OY515"/>
      <c r="OZ515"/>
      <c r="PA515"/>
      <c r="PB515"/>
      <c r="PC515"/>
      <c r="PD515"/>
      <c r="PE515"/>
      <c r="PF515"/>
      <c r="PG515"/>
      <c r="PH515"/>
      <c r="PI515"/>
      <c r="PJ515"/>
      <c r="PK515"/>
      <c r="PL515"/>
      <c r="PM515"/>
      <c r="PN515"/>
      <c r="PO515"/>
      <c r="PP515"/>
      <c r="PQ515"/>
      <c r="PR515"/>
      <c r="PS515"/>
      <c r="PT515"/>
      <c r="PU515"/>
      <c r="PV515"/>
      <c r="PW515"/>
      <c r="PX515"/>
      <c r="PY515"/>
      <c r="PZ515"/>
      <c r="QA515"/>
      <c r="QB515"/>
      <c r="QC515"/>
      <c r="QD515"/>
      <c r="QE515"/>
      <c r="QF515"/>
      <c r="QG515"/>
      <c r="QH515"/>
      <c r="QI515"/>
      <c r="QJ515"/>
      <c r="QK515"/>
      <c r="QL515"/>
      <c r="QM515"/>
      <c r="QN515"/>
      <c r="QO515"/>
      <c r="QP515"/>
      <c r="QQ515"/>
      <c r="QR515"/>
      <c r="QS515"/>
      <c r="QT515"/>
      <c r="QU515"/>
      <c r="QV515"/>
      <c r="QW515"/>
      <c r="QX515"/>
      <c r="QY515"/>
      <c r="QZ515"/>
      <c r="RA515"/>
      <c r="RB515"/>
      <c r="RC515"/>
      <c r="RD515"/>
      <c r="RE515"/>
      <c r="RF515"/>
      <c r="RG515"/>
      <c r="RH515"/>
      <c r="RI515"/>
      <c r="RJ515"/>
      <c r="RK515"/>
      <c r="RL515"/>
      <c r="RM515"/>
      <c r="RN515"/>
      <c r="RO515"/>
      <c r="RP515"/>
      <c r="RQ515"/>
      <c r="RR515"/>
      <c r="RS515"/>
      <c r="RT515"/>
      <c r="RU515"/>
      <c r="RV515"/>
      <c r="RW515"/>
      <c r="RX515"/>
      <c r="RY515"/>
      <c r="RZ515"/>
      <c r="SA515"/>
      <c r="SB515"/>
      <c r="SC515"/>
      <c r="SD515"/>
      <c r="SE515"/>
      <c r="SF515"/>
      <c r="SG515"/>
      <c r="SH515"/>
      <c r="SI515"/>
      <c r="SJ515"/>
      <c r="SK515"/>
      <c r="SL515"/>
      <c r="SM515"/>
      <c r="SN515"/>
      <c r="SO515"/>
      <c r="SP515"/>
      <c r="SQ515"/>
      <c r="SR515"/>
      <c r="SS515"/>
      <c r="ST515"/>
      <c r="SU515"/>
      <c r="SV515"/>
      <c r="SW515"/>
      <c r="SX515"/>
      <c r="SY515"/>
      <c r="SZ515"/>
      <c r="TA515"/>
      <c r="TB515"/>
      <c r="TC515"/>
      <c r="TD515"/>
      <c r="TE515"/>
      <c r="TF515"/>
      <c r="TG515"/>
      <c r="TH515"/>
      <c r="TI515"/>
      <c r="TJ515"/>
      <c r="TK515"/>
      <c r="TL515"/>
      <c r="TM515"/>
      <c r="TN515"/>
      <c r="TO515"/>
      <c r="TP515"/>
      <c r="TQ515"/>
      <c r="TR515"/>
      <c r="TS515"/>
      <c r="TT515"/>
      <c r="TU515"/>
      <c r="TV515"/>
      <c r="TW515"/>
      <c r="TX515"/>
      <c r="TY515"/>
      <c r="TZ515"/>
      <c r="UA515"/>
      <c r="UB515"/>
      <c r="UC515"/>
      <c r="UD515"/>
      <c r="UE515"/>
      <c r="UF515"/>
      <c r="UG515"/>
      <c r="UH515"/>
      <c r="UI515"/>
      <c r="UJ515"/>
      <c r="UK515"/>
      <c r="UL515"/>
      <c r="UM515"/>
      <c r="UN515"/>
      <c r="UO515"/>
      <c r="UP515"/>
      <c r="UQ515"/>
      <c r="UR515"/>
      <c r="US515"/>
      <c r="UT515"/>
      <c r="UU515"/>
      <c r="UV515"/>
      <c r="UW515"/>
      <c r="UX515"/>
      <c r="UY515"/>
      <c r="UZ515"/>
      <c r="VA515"/>
      <c r="VB515"/>
      <c r="VC515"/>
      <c r="VD515"/>
      <c r="VE515"/>
      <c r="VF515"/>
      <c r="VG515"/>
      <c r="VH515"/>
      <c r="VI515"/>
      <c r="VJ515"/>
      <c r="VK515"/>
      <c r="VL515"/>
      <c r="VM515"/>
      <c r="VN515"/>
      <c r="VO515"/>
      <c r="VP515"/>
      <c r="VQ515"/>
      <c r="VR515"/>
      <c r="VS515"/>
      <c r="VT515"/>
      <c r="VU515"/>
      <c r="VV515"/>
      <c r="VW515"/>
      <c r="VX515"/>
      <c r="VY515"/>
      <c r="VZ515"/>
      <c r="WA515"/>
      <c r="WB515"/>
      <c r="WC515"/>
      <c r="WD515"/>
      <c r="WE515"/>
      <c r="WF515"/>
      <c r="WG515"/>
      <c r="WH515"/>
      <c r="WI515"/>
      <c r="WJ515"/>
      <c r="WK515"/>
      <c r="WL515"/>
      <c r="WM515"/>
      <c r="WN515"/>
      <c r="WO515"/>
      <c r="WP515"/>
      <c r="WQ515"/>
      <c r="WR515"/>
      <c r="WS515"/>
      <c r="WT515"/>
      <c r="WU515"/>
      <c r="WV515"/>
      <c r="WW515"/>
      <c r="WX515"/>
      <c r="WY515"/>
      <c r="WZ515"/>
      <c r="XA515"/>
      <c r="XB515"/>
      <c r="XC515"/>
      <c r="XD515"/>
      <c r="XE515"/>
      <c r="XF515"/>
      <c r="XG515"/>
      <c r="XH515"/>
      <c r="XI515"/>
      <c r="XJ515"/>
      <c r="XK515"/>
      <c r="XL515"/>
      <c r="XM515"/>
      <c r="XN515"/>
      <c r="XO515"/>
      <c r="XP515"/>
      <c r="XQ515"/>
      <c r="XR515"/>
      <c r="XS515"/>
      <c r="XT515"/>
      <c r="XU515"/>
      <c r="XV515"/>
      <c r="XW515"/>
      <c r="XX515"/>
      <c r="XY515"/>
      <c r="XZ515"/>
      <c r="YA515"/>
      <c r="YB515"/>
      <c r="YC515"/>
      <c r="YD515"/>
      <c r="YE515"/>
      <c r="YF515"/>
      <c r="YG515"/>
      <c r="YH515"/>
      <c r="YI515"/>
      <c r="YJ515"/>
      <c r="YK515"/>
      <c r="YL515"/>
      <c r="YM515"/>
      <c r="YN515"/>
      <c r="YO515"/>
      <c r="YP515"/>
      <c r="YQ515"/>
      <c r="YR515"/>
      <c r="YS515"/>
      <c r="YT515"/>
      <c r="YU515"/>
      <c r="YV515"/>
      <c r="YW515"/>
      <c r="YX515"/>
      <c r="YY515"/>
      <c r="YZ515"/>
      <c r="ZA515"/>
      <c r="ZB515"/>
      <c r="ZC515"/>
      <c r="ZD515"/>
      <c r="ZE515"/>
      <c r="ZF515"/>
      <c r="ZG515"/>
      <c r="ZH515"/>
      <c r="ZI515"/>
      <c r="ZJ515"/>
      <c r="ZK515"/>
      <c r="ZL515"/>
      <c r="ZM515"/>
      <c r="ZN515"/>
      <c r="ZO515"/>
      <c r="ZP515"/>
      <c r="ZQ515"/>
      <c r="ZR515"/>
      <c r="ZS515"/>
      <c r="ZT515"/>
      <c r="ZU515"/>
      <c r="ZV515"/>
      <c r="ZW515"/>
      <c r="ZX515"/>
      <c r="ZY515"/>
      <c r="ZZ515" s="52"/>
      <c r="AAA515" s="192"/>
      <c r="AAD515" s="90"/>
      <c r="AAE515" s="519">
        <f t="shared" si="420"/>
        <v>1</v>
      </c>
      <c r="AAF515" s="190" t="s">
        <v>52</v>
      </c>
      <c r="AAG515" s="71"/>
      <c r="AAH515" s="71"/>
      <c r="AAI515" s="72"/>
      <c r="AAJ515" s="72"/>
      <c r="AAK515" s="80" t="str">
        <f>"- validating Web page, comment form, hearing date accuracy with "&amp;S.Staff.Lead</f>
        <v>- validating Web page, comment form, hearing date accuracy with AndreaRW</v>
      </c>
      <c r="AAL515" s="90"/>
    </row>
    <row r="516" spans="1:715" s="23" customFormat="1" ht="15" customHeight="1" outlineLevel="1" thickBot="1">
      <c r="A516" s="171"/>
      <c r="B516" s="670" t="str">
        <f>"- submitting notice to SOS for publication in Oregon Bulletin"</f>
        <v>- submitting notice to SOS for publication in Oregon Bulletin</v>
      </c>
      <c r="C516" s="513" t="str">
        <f>HYPERLINK("http://oarnoticefilings.sos.state.or.us","i")</f>
        <v>i</v>
      </c>
      <c r="D516"/>
      <c r="E516"/>
      <c r="F516"/>
      <c r="G516"/>
      <c r="H516"/>
      <c r="I516" s="244"/>
      <c r="J516" s="194"/>
      <c r="K516" s="49"/>
      <c r="L516" s="49"/>
      <c r="M516" s="49"/>
      <c r="N516" s="49"/>
      <c r="O516" s="49"/>
      <c r="P516" s="49"/>
      <c r="Q516" s="49"/>
      <c r="R516" s="49"/>
      <c r="S516" s="49"/>
      <c r="T516" s="49"/>
      <c r="U516" s="49"/>
      <c r="V516" s="49"/>
      <c r="W516" s="49"/>
      <c r="X516" s="49"/>
      <c r="Y516" s="49"/>
      <c r="Z516" s="49"/>
      <c r="AA516" s="49"/>
      <c r="AB516" s="49"/>
      <c r="AC516" s="49"/>
      <c r="AD516" s="49"/>
      <c r="AE516" s="49"/>
      <c r="AF516" s="49"/>
      <c r="AG516" s="49"/>
      <c r="AH516" s="49"/>
      <c r="AI516" s="49"/>
      <c r="AJ516" s="49"/>
      <c r="AK516" s="49"/>
      <c r="AL516" s="49"/>
      <c r="AM516" s="49"/>
      <c r="AN516" s="49"/>
      <c r="AO516" s="49"/>
      <c r="AP516" s="49"/>
      <c r="AQ516" s="49"/>
      <c r="AR516" s="49"/>
      <c r="AS516" s="49"/>
      <c r="AT516" s="49"/>
      <c r="AU516" s="49"/>
      <c r="AV516" s="49"/>
      <c r="AW516" s="49"/>
      <c r="AX516" s="49"/>
      <c r="AY516" s="49"/>
      <c r="AZ516" s="49"/>
      <c r="BA516" s="49"/>
      <c r="BB516" s="49"/>
      <c r="BC516" s="49"/>
      <c r="BD516" s="49"/>
      <c r="BE516" s="49"/>
      <c r="BF516" s="49"/>
      <c r="BG516" s="49"/>
      <c r="BH516" s="49"/>
      <c r="BI516" s="49"/>
      <c r="BJ516" s="49"/>
      <c r="BK516" s="49"/>
      <c r="BL516" s="49"/>
      <c r="BM516" s="49"/>
      <c r="BN516" s="49"/>
      <c r="BO516" s="49"/>
      <c r="BP516" s="49"/>
      <c r="BQ516" s="49"/>
      <c r="BR516" s="49"/>
      <c r="BS516" s="49"/>
      <c r="BT516" s="49"/>
      <c r="BU516" s="49"/>
      <c r="BV516" s="49"/>
      <c r="BW516" s="49"/>
      <c r="BX516" s="49"/>
      <c r="BY516" s="49"/>
      <c r="BZ516" s="49"/>
      <c r="CA516" s="49"/>
      <c r="CB516" s="49"/>
      <c r="CC516" s="49"/>
      <c r="CD516" s="49"/>
      <c r="CE516" s="49"/>
      <c r="CF516" s="49"/>
      <c r="CG516" s="49"/>
      <c r="CH516" s="49"/>
      <c r="CI516" s="49"/>
      <c r="CJ516" s="49"/>
      <c r="CK516" s="49"/>
      <c r="CL516" s="49"/>
      <c r="CM516" s="49"/>
      <c r="CN516" s="49"/>
      <c r="CO516" s="49"/>
      <c r="CP516" s="49"/>
      <c r="CQ516" s="49"/>
      <c r="CR516" s="49"/>
      <c r="CS516" s="49"/>
      <c r="CT516" s="49"/>
      <c r="CU516" s="49"/>
      <c r="CV516" s="49"/>
      <c r="CW516" s="49"/>
      <c r="CX516" s="49"/>
      <c r="CY516" s="49"/>
      <c r="CZ516" s="49"/>
      <c r="DA516" s="49"/>
      <c r="DB516" s="49"/>
      <c r="DC516" s="49"/>
      <c r="DD516" s="49"/>
      <c r="DE516" s="49"/>
      <c r="DF516" s="49"/>
      <c r="DG516" s="49"/>
      <c r="DH516" s="49"/>
      <c r="DI516" s="49"/>
      <c r="DJ516" s="49"/>
      <c r="DK516" s="49"/>
      <c r="DL516" s="49"/>
      <c r="DM516" s="49"/>
      <c r="DN516" s="49"/>
      <c r="DO516" s="49"/>
      <c r="DP516" s="49"/>
      <c r="DQ516"/>
      <c r="DR516"/>
      <c r="DS516"/>
      <c r="DT516"/>
      <c r="DU516"/>
      <c r="DV516"/>
      <c r="DW516"/>
      <c r="DX516"/>
      <c r="DY516"/>
      <c r="DZ516"/>
      <c r="EA516"/>
      <c r="EB516"/>
      <c r="EC516"/>
      <c r="ED516"/>
      <c r="EE516"/>
      <c r="EF516"/>
      <c r="EG516"/>
      <c r="EH516"/>
      <c r="EI516"/>
      <c r="EJ516"/>
      <c r="EK516"/>
      <c r="EL516"/>
      <c r="EM516"/>
      <c r="EN516"/>
      <c r="EO516"/>
      <c r="EP516"/>
      <c r="EQ516"/>
      <c r="ER516"/>
      <c r="ES516"/>
      <c r="ET516"/>
      <c r="EU516"/>
      <c r="EV516"/>
      <c r="EW516"/>
      <c r="EX516"/>
      <c r="EY516"/>
      <c r="EZ516"/>
      <c r="FA516"/>
      <c r="FB516"/>
      <c r="FC516"/>
      <c r="FD516"/>
      <c r="FE516"/>
      <c r="FF516"/>
      <c r="FG516"/>
      <c r="FH516"/>
      <c r="FI516"/>
      <c r="FJ516"/>
      <c r="FK516"/>
      <c r="FL516"/>
      <c r="FM516"/>
      <c r="FN516"/>
      <c r="FO516"/>
      <c r="FP516"/>
      <c r="FQ516"/>
      <c r="FR516"/>
      <c r="FS516"/>
      <c r="FT516"/>
      <c r="FU516"/>
      <c r="FV516"/>
      <c r="FW516"/>
      <c r="FX516"/>
      <c r="FY516"/>
      <c r="FZ516"/>
      <c r="GA516"/>
      <c r="GB516"/>
      <c r="GC516"/>
      <c r="GD516"/>
      <c r="GE516"/>
      <c r="GF516"/>
      <c r="GG516"/>
      <c r="GH516"/>
      <c r="GI516"/>
      <c r="GJ516"/>
      <c r="GK516"/>
      <c r="GL516"/>
      <c r="GM516"/>
      <c r="GN516"/>
      <c r="GO516"/>
      <c r="GP516"/>
      <c r="GQ516"/>
      <c r="GR516"/>
      <c r="GS516"/>
      <c r="GT516"/>
      <c r="GU516"/>
      <c r="GV516"/>
      <c r="GW516"/>
      <c r="GX516"/>
      <c r="GY516"/>
      <c r="GZ516"/>
      <c r="HA516"/>
      <c r="HB516"/>
      <c r="HC516"/>
      <c r="HD516"/>
      <c r="HE516"/>
      <c r="HF516"/>
      <c r="HG516"/>
      <c r="HH516"/>
      <c r="HI516"/>
      <c r="HJ516"/>
      <c r="HK516"/>
      <c r="HL516"/>
      <c r="HM516"/>
      <c r="HN516"/>
      <c r="HO516"/>
      <c r="HP516"/>
      <c r="HQ516"/>
      <c r="HR516"/>
      <c r="HS516"/>
      <c r="HT516"/>
      <c r="HU516"/>
      <c r="HV516"/>
      <c r="HW516"/>
      <c r="HX516"/>
      <c r="HY516"/>
      <c r="HZ516"/>
      <c r="IA516"/>
      <c r="IB516"/>
      <c r="IC516"/>
      <c r="ID516"/>
      <c r="IE516"/>
      <c r="IF516"/>
      <c r="IG516"/>
      <c r="IH516"/>
      <c r="II516"/>
      <c r="IJ516"/>
      <c r="IK516"/>
      <c r="IL516"/>
      <c r="IM516"/>
      <c r="IN516"/>
      <c r="IO516"/>
      <c r="IP516"/>
      <c r="IQ516"/>
      <c r="IR516"/>
      <c r="IS516"/>
      <c r="IT516"/>
      <c r="IU516"/>
      <c r="IV516"/>
      <c r="IW516"/>
      <c r="IX516"/>
      <c r="IY516"/>
      <c r="IZ516"/>
      <c r="JA516"/>
      <c r="JB516"/>
      <c r="JC516"/>
      <c r="JD516"/>
      <c r="JE516"/>
      <c r="JF516"/>
      <c r="JG516"/>
      <c r="JH516"/>
      <c r="JI516"/>
      <c r="JJ516"/>
      <c r="JK516"/>
      <c r="JL516"/>
      <c r="JM516"/>
      <c r="JN516"/>
      <c r="JO516"/>
      <c r="JP516"/>
      <c r="JQ516"/>
      <c r="JR516"/>
      <c r="JS516"/>
      <c r="JT516"/>
      <c r="JU516"/>
      <c r="JV516"/>
      <c r="JW516"/>
      <c r="JX516"/>
      <c r="JY516"/>
      <c r="JZ516"/>
      <c r="KA516"/>
      <c r="KB516"/>
      <c r="KC516"/>
      <c r="KD516"/>
      <c r="KE516"/>
      <c r="KF516"/>
      <c r="KG516"/>
      <c r="KH516"/>
      <c r="KI516"/>
      <c r="KJ516"/>
      <c r="KK516"/>
      <c r="KL516"/>
      <c r="KM516"/>
      <c r="KN516"/>
      <c r="KO516"/>
      <c r="KP516"/>
      <c r="KQ516"/>
      <c r="KR516"/>
      <c r="KS516"/>
      <c r="KT516"/>
      <c r="KU516"/>
      <c r="KV516"/>
      <c r="KW516"/>
      <c r="KX516"/>
      <c r="KY516"/>
      <c r="KZ516"/>
      <c r="LA516"/>
      <c r="LB516"/>
      <c r="LC516"/>
      <c r="LD516"/>
      <c r="LE516"/>
      <c r="LF516"/>
      <c r="LG516"/>
      <c r="LH516"/>
      <c r="LI516"/>
      <c r="LJ516"/>
      <c r="LK516"/>
      <c r="LL516"/>
      <c r="LM516"/>
      <c r="LN516"/>
      <c r="LO516"/>
      <c r="LP516"/>
      <c r="LQ516"/>
      <c r="LR516"/>
      <c r="LS516"/>
      <c r="LT516"/>
      <c r="LU516"/>
      <c r="LV516"/>
      <c r="LW516"/>
      <c r="LX516"/>
      <c r="LY516"/>
      <c r="LZ516"/>
      <c r="MA516"/>
      <c r="MB516"/>
      <c r="MC516"/>
      <c r="MD516"/>
      <c r="ME516"/>
      <c r="MF516"/>
      <c r="MG516"/>
      <c r="MH516"/>
      <c r="MI516"/>
      <c r="MJ516"/>
      <c r="MK516"/>
      <c r="ML516"/>
      <c r="MM516"/>
      <c r="MN516"/>
      <c r="MO516"/>
      <c r="MP516"/>
      <c r="MQ516"/>
      <c r="MR516"/>
      <c r="MS516"/>
      <c r="MT516"/>
      <c r="MU516"/>
      <c r="MV516"/>
      <c r="MW516"/>
      <c r="MX516"/>
      <c r="MY516"/>
      <c r="MZ516"/>
      <c r="NA516"/>
      <c r="NB516"/>
      <c r="NC516"/>
      <c r="ND516"/>
      <c r="NE516"/>
      <c r="NF516"/>
      <c r="NG516"/>
      <c r="NH516"/>
      <c r="NI516"/>
      <c r="NJ516"/>
      <c r="NK516"/>
      <c r="NL516"/>
      <c r="NM516"/>
      <c r="NN516"/>
      <c r="NO516"/>
      <c r="NP516"/>
      <c r="NQ516"/>
      <c r="NR516"/>
      <c r="NS516"/>
      <c r="NT516"/>
      <c r="NU516"/>
      <c r="NV516"/>
      <c r="NW516"/>
      <c r="NX516"/>
      <c r="NY516"/>
      <c r="NZ516"/>
      <c r="OA516"/>
      <c r="OB516"/>
      <c r="OC516"/>
      <c r="OD516"/>
      <c r="OE516"/>
      <c r="OF516"/>
      <c r="OG516"/>
      <c r="OH516"/>
      <c r="OI516"/>
      <c r="OJ516"/>
      <c r="OK516"/>
      <c r="OL516"/>
      <c r="OM516"/>
      <c r="ON516"/>
      <c r="OO516"/>
      <c r="OP516"/>
      <c r="OQ516"/>
      <c r="OR516"/>
      <c r="OS516"/>
      <c r="OT516"/>
      <c r="OU516"/>
      <c r="OV516"/>
      <c r="OW516"/>
      <c r="OX516"/>
      <c r="OY516"/>
      <c r="OZ516"/>
      <c r="PA516"/>
      <c r="PB516"/>
      <c r="PC516"/>
      <c r="PD516"/>
      <c r="PE516"/>
      <c r="PF516"/>
      <c r="PG516"/>
      <c r="PH516"/>
      <c r="PI516"/>
      <c r="PJ516"/>
      <c r="PK516"/>
      <c r="PL516"/>
      <c r="PM516"/>
      <c r="PN516"/>
      <c r="PO516"/>
      <c r="PP516"/>
      <c r="PQ516"/>
      <c r="PR516"/>
      <c r="PS516"/>
      <c r="PT516"/>
      <c r="PU516"/>
      <c r="PV516"/>
      <c r="PW516"/>
      <c r="PX516"/>
      <c r="PY516"/>
      <c r="PZ516"/>
      <c r="QA516"/>
      <c r="QB516"/>
      <c r="QC516"/>
      <c r="QD516"/>
      <c r="QE516"/>
      <c r="QF516"/>
      <c r="QG516"/>
      <c r="QH516"/>
      <c r="QI516"/>
      <c r="QJ516"/>
      <c r="QK516"/>
      <c r="QL516"/>
      <c r="QM516"/>
      <c r="QN516"/>
      <c r="QO516"/>
      <c r="QP516"/>
      <c r="QQ516"/>
      <c r="QR516"/>
      <c r="QS516"/>
      <c r="QT516"/>
      <c r="QU516"/>
      <c r="QV516"/>
      <c r="QW516"/>
      <c r="QX516"/>
      <c r="QY516"/>
      <c r="QZ516"/>
      <c r="RA516"/>
      <c r="RB516"/>
      <c r="RC516"/>
      <c r="RD516"/>
      <c r="RE516"/>
      <c r="RF516"/>
      <c r="RG516"/>
      <c r="RH516"/>
      <c r="RI516"/>
      <c r="RJ516"/>
      <c r="RK516"/>
      <c r="RL516"/>
      <c r="RM516"/>
      <c r="RN516"/>
      <c r="RO516"/>
      <c r="RP516"/>
      <c r="RQ516"/>
      <c r="RR516"/>
      <c r="RS516"/>
      <c r="RT516"/>
      <c r="RU516"/>
      <c r="RV516"/>
      <c r="RW516"/>
      <c r="RX516"/>
      <c r="RY516"/>
      <c r="RZ516"/>
      <c r="SA516"/>
      <c r="SB516"/>
      <c r="SC516"/>
      <c r="SD516"/>
      <c r="SE516"/>
      <c r="SF516"/>
      <c r="SG516"/>
      <c r="SH516"/>
      <c r="SI516"/>
      <c r="SJ516"/>
      <c r="SK516"/>
      <c r="SL516"/>
      <c r="SM516"/>
      <c r="SN516"/>
      <c r="SO516"/>
      <c r="SP516"/>
      <c r="SQ516"/>
      <c r="SR516"/>
      <c r="SS516"/>
      <c r="ST516"/>
      <c r="SU516"/>
      <c r="SV516"/>
      <c r="SW516"/>
      <c r="SX516"/>
      <c r="SY516"/>
      <c r="SZ516"/>
      <c r="TA516"/>
      <c r="TB516"/>
      <c r="TC516"/>
      <c r="TD516"/>
      <c r="TE516"/>
      <c r="TF516"/>
      <c r="TG516"/>
      <c r="TH516"/>
      <c r="TI516"/>
      <c r="TJ516"/>
      <c r="TK516"/>
      <c r="TL516"/>
      <c r="TM516"/>
      <c r="TN516"/>
      <c r="TO516"/>
      <c r="TP516"/>
      <c r="TQ516"/>
      <c r="TR516"/>
      <c r="TS516"/>
      <c r="TT516"/>
      <c r="TU516"/>
      <c r="TV516"/>
      <c r="TW516"/>
      <c r="TX516"/>
      <c r="TY516"/>
      <c r="TZ516"/>
      <c r="UA516"/>
      <c r="UB516"/>
      <c r="UC516"/>
      <c r="UD516"/>
      <c r="UE516"/>
      <c r="UF516"/>
      <c r="UG516"/>
      <c r="UH516"/>
      <c r="UI516"/>
      <c r="UJ516"/>
      <c r="UK516"/>
      <c r="UL516"/>
      <c r="UM516"/>
      <c r="UN516"/>
      <c r="UO516"/>
      <c r="UP516"/>
      <c r="UQ516"/>
      <c r="UR516"/>
      <c r="US516"/>
      <c r="UT516"/>
      <c r="UU516"/>
      <c r="UV516"/>
      <c r="UW516"/>
      <c r="UX516"/>
      <c r="UY516"/>
      <c r="UZ516"/>
      <c r="VA516"/>
      <c r="VB516"/>
      <c r="VC516"/>
      <c r="VD516"/>
      <c r="VE516"/>
      <c r="VF516"/>
      <c r="VG516"/>
      <c r="VH516"/>
      <c r="VI516"/>
      <c r="VJ516"/>
      <c r="VK516"/>
      <c r="VL516"/>
      <c r="VM516"/>
      <c r="VN516"/>
      <c r="VO516"/>
      <c r="VP516"/>
      <c r="VQ516"/>
      <c r="VR516"/>
      <c r="VS516"/>
      <c r="VT516"/>
      <c r="VU516"/>
      <c r="VV516"/>
      <c r="VW516"/>
      <c r="VX516"/>
      <c r="VY516"/>
      <c r="VZ516"/>
      <c r="WA516"/>
      <c r="WB516"/>
      <c r="WC516"/>
      <c r="WD516"/>
      <c r="WE516"/>
      <c r="WF516"/>
      <c r="WG516"/>
      <c r="WH516"/>
      <c r="WI516"/>
      <c r="WJ516"/>
      <c r="WK516"/>
      <c r="WL516"/>
      <c r="WM516"/>
      <c r="WN516"/>
      <c r="WO516"/>
      <c r="WP516"/>
      <c r="WQ516"/>
      <c r="WR516"/>
      <c r="WS516"/>
      <c r="WT516"/>
      <c r="WU516"/>
      <c r="WV516"/>
      <c r="WW516"/>
      <c r="WX516"/>
      <c r="WY516"/>
      <c r="WZ516"/>
      <c r="XA516"/>
      <c r="XB516"/>
      <c r="XC516"/>
      <c r="XD516"/>
      <c r="XE516"/>
      <c r="XF516"/>
      <c r="XG516"/>
      <c r="XH516"/>
      <c r="XI516"/>
      <c r="XJ516"/>
      <c r="XK516"/>
      <c r="XL516"/>
      <c r="XM516"/>
      <c r="XN516"/>
      <c r="XO516"/>
      <c r="XP516"/>
      <c r="XQ516"/>
      <c r="XR516"/>
      <c r="XS516"/>
      <c r="XT516"/>
      <c r="XU516"/>
      <c r="XV516"/>
      <c r="XW516"/>
      <c r="XX516"/>
      <c r="XY516"/>
      <c r="XZ516"/>
      <c r="YA516"/>
      <c r="YB516"/>
      <c r="YC516"/>
      <c r="YD516"/>
      <c r="YE516"/>
      <c r="YF516"/>
      <c r="YG516"/>
      <c r="YH516"/>
      <c r="YI516"/>
      <c r="YJ516"/>
      <c r="YK516"/>
      <c r="YL516"/>
      <c r="YM516"/>
      <c r="YN516"/>
      <c r="YO516"/>
      <c r="YP516"/>
      <c r="YQ516"/>
      <c r="YR516"/>
      <c r="YS516"/>
      <c r="YT516"/>
      <c r="YU516"/>
      <c r="YV516"/>
      <c r="YW516"/>
      <c r="YX516"/>
      <c r="YY516"/>
      <c r="YZ516"/>
      <c r="ZA516"/>
      <c r="ZB516"/>
      <c r="ZC516"/>
      <c r="ZD516"/>
      <c r="ZE516"/>
      <c r="ZF516"/>
      <c r="ZG516"/>
      <c r="ZH516"/>
      <c r="ZI516"/>
      <c r="ZJ516"/>
      <c r="ZK516"/>
      <c r="ZL516"/>
      <c r="ZM516"/>
      <c r="ZN516"/>
      <c r="ZO516"/>
      <c r="ZP516"/>
      <c r="ZQ516"/>
      <c r="ZR516"/>
      <c r="ZS516"/>
      <c r="ZT516"/>
      <c r="ZU516"/>
      <c r="ZV516"/>
      <c r="ZW516"/>
      <c r="ZX516"/>
      <c r="ZY516"/>
      <c r="ZZ516" s="52"/>
      <c r="AAA516" s="192" t="s">
        <v>0</v>
      </c>
      <c r="AAD516" s="90"/>
      <c r="AAE516" s="519">
        <f t="shared" si="420"/>
        <v>1</v>
      </c>
      <c r="AAF516" s="90"/>
      <c r="AAG516" s="72"/>
      <c r="AAH516" s="72"/>
      <c r="AAI516" s="72"/>
      <c r="AAJ516" s="72"/>
      <c r="AAK516" s="87"/>
      <c r="AAL516" s="90"/>
    </row>
    <row r="517" spans="1:715" s="23" customFormat="1" ht="15" customHeight="1" outlineLevel="1">
      <c r="A517" s="171"/>
      <c r="B517" s="640" t="s">
        <v>334</v>
      </c>
      <c r="C517"/>
      <c r="D517"/>
      <c r="E517"/>
      <c r="F517"/>
      <c r="G517"/>
      <c r="H517"/>
      <c r="I517" s="244"/>
      <c r="J517" s="194"/>
      <c r="K517" s="49"/>
      <c r="L517" s="49"/>
      <c r="M517" s="49"/>
      <c r="N517" s="49"/>
      <c r="O517" s="49"/>
      <c r="P517" s="49"/>
      <c r="Q517" s="49"/>
      <c r="R517" s="49"/>
      <c r="S517" s="49"/>
      <c r="T517" s="49"/>
      <c r="U517" s="49"/>
      <c r="V517" s="49"/>
      <c r="W517" s="49"/>
      <c r="X517" s="49"/>
      <c r="Y517" s="49"/>
      <c r="Z517" s="49"/>
      <c r="AA517" s="49"/>
      <c r="AB517" s="49"/>
      <c r="AC517" s="49"/>
      <c r="AD517" s="49"/>
      <c r="AE517" s="49"/>
      <c r="AF517" s="49"/>
      <c r="AG517" s="49"/>
      <c r="AH517" s="49"/>
      <c r="AI517" s="49"/>
      <c r="AJ517" s="49"/>
      <c r="AK517" s="49"/>
      <c r="AL517" s="49"/>
      <c r="AM517" s="49"/>
      <c r="AN517" s="49"/>
      <c r="AO517" s="49"/>
      <c r="AP517" s="49"/>
      <c r="AQ517" s="49"/>
      <c r="AR517" s="49"/>
      <c r="AS517" s="49"/>
      <c r="AT517" s="49"/>
      <c r="AU517" s="49"/>
      <c r="AV517" s="49"/>
      <c r="AW517" s="49"/>
      <c r="AX517" s="49"/>
      <c r="AY517" s="49"/>
      <c r="AZ517" s="49"/>
      <c r="BA517" s="49"/>
      <c r="BB517" s="49"/>
      <c r="BC517" s="49"/>
      <c r="BD517" s="49"/>
      <c r="BE517" s="49"/>
      <c r="BF517" s="49"/>
      <c r="BG517" s="49"/>
      <c r="BH517" s="49"/>
      <c r="BI517" s="49"/>
      <c r="BJ517" s="49"/>
      <c r="BK517" s="49"/>
      <c r="BL517" s="49"/>
      <c r="BM517" s="49"/>
      <c r="BN517" s="49"/>
      <c r="BO517" s="49"/>
      <c r="BP517" s="49"/>
      <c r="BQ517" s="49"/>
      <c r="BR517" s="49"/>
      <c r="BS517" s="49"/>
      <c r="BT517" s="49"/>
      <c r="BU517" s="49"/>
      <c r="BV517" s="49"/>
      <c r="BW517" s="49"/>
      <c r="BX517" s="49"/>
      <c r="BY517" s="49"/>
      <c r="BZ517" s="49"/>
      <c r="CA517" s="49"/>
      <c r="CB517" s="49"/>
      <c r="CC517" s="49"/>
      <c r="CD517" s="49"/>
      <c r="CE517" s="49"/>
      <c r="CF517" s="49"/>
      <c r="CG517" s="49"/>
      <c r="CH517" s="49"/>
      <c r="CI517" s="49"/>
      <c r="CJ517" s="49"/>
      <c r="CK517" s="49"/>
      <c r="CL517" s="49"/>
      <c r="CM517" s="49"/>
      <c r="CN517" s="49"/>
      <c r="CO517" s="49"/>
      <c r="CP517" s="49"/>
      <c r="CQ517" s="49"/>
      <c r="CR517" s="49"/>
      <c r="CS517" s="49"/>
      <c r="CT517" s="49"/>
      <c r="CU517" s="49"/>
      <c r="CV517" s="49"/>
      <c r="CW517" s="49"/>
      <c r="CX517" s="49"/>
      <c r="CY517" s="49"/>
      <c r="CZ517" s="49"/>
      <c r="DA517" s="49"/>
      <c r="DB517" s="49"/>
      <c r="DC517" s="49"/>
      <c r="DD517" s="49"/>
      <c r="DE517" s="49"/>
      <c r="DF517" s="49"/>
      <c r="DG517" s="49"/>
      <c r="DH517" s="49"/>
      <c r="DI517" s="49"/>
      <c r="DJ517" s="49"/>
      <c r="DK517" s="49"/>
      <c r="DL517" s="49"/>
      <c r="DM517" s="49"/>
      <c r="DN517" s="49"/>
      <c r="DO517" s="49"/>
      <c r="DP517" s="49"/>
      <c r="DQ517"/>
      <c r="DR517"/>
      <c r="DS517"/>
      <c r="DT517"/>
      <c r="DU517"/>
      <c r="DV517"/>
      <c r="DW517"/>
      <c r="DX517"/>
      <c r="DY517"/>
      <c r="DZ517"/>
      <c r="EA517"/>
      <c r="EB517"/>
      <c r="EC517"/>
      <c r="ED517"/>
      <c r="EE517"/>
      <c r="EF517"/>
      <c r="EG517"/>
      <c r="EH517"/>
      <c r="EI517"/>
      <c r="EJ517"/>
      <c r="EK517"/>
      <c r="EL517"/>
      <c r="EM517"/>
      <c r="EN517"/>
      <c r="EO517"/>
      <c r="EP517"/>
      <c r="EQ517"/>
      <c r="ER517"/>
      <c r="ES517"/>
      <c r="ET517"/>
      <c r="EU517"/>
      <c r="EV517"/>
      <c r="EW517"/>
      <c r="EX517"/>
      <c r="EY517"/>
      <c r="EZ517"/>
      <c r="FA517"/>
      <c r="FB517"/>
      <c r="FC517"/>
      <c r="FD517"/>
      <c r="FE517"/>
      <c r="FF517"/>
      <c r="FG517"/>
      <c r="FH517"/>
      <c r="FI517"/>
      <c r="FJ517"/>
      <c r="FK517"/>
      <c r="FL517"/>
      <c r="FM517"/>
      <c r="FN517"/>
      <c r="FO517"/>
      <c r="FP517"/>
      <c r="FQ517"/>
      <c r="FR517"/>
      <c r="FS517"/>
      <c r="FT517"/>
      <c r="FU517"/>
      <c r="FV517"/>
      <c r="FW517"/>
      <c r="FX517"/>
      <c r="FY517"/>
      <c r="FZ517"/>
      <c r="GA517"/>
      <c r="GB517"/>
      <c r="GC517"/>
      <c r="GD517"/>
      <c r="GE517"/>
      <c r="GF517"/>
      <c r="GG517"/>
      <c r="GH517"/>
      <c r="GI517"/>
      <c r="GJ517"/>
      <c r="GK517"/>
      <c r="GL517"/>
      <c r="GM517"/>
      <c r="GN517"/>
      <c r="GO517"/>
      <c r="GP517"/>
      <c r="GQ517"/>
      <c r="GR517"/>
      <c r="GS517"/>
      <c r="GT517"/>
      <c r="GU517"/>
      <c r="GV517"/>
      <c r="GW517"/>
      <c r="GX517"/>
      <c r="GY517"/>
      <c r="GZ517"/>
      <c r="HA517"/>
      <c r="HB517"/>
      <c r="HC517"/>
      <c r="HD517"/>
      <c r="HE517"/>
      <c r="HF517"/>
      <c r="HG517"/>
      <c r="HH517"/>
      <c r="HI517"/>
      <c r="HJ517"/>
      <c r="HK517"/>
      <c r="HL517"/>
      <c r="HM517"/>
      <c r="HN517"/>
      <c r="HO517"/>
      <c r="HP517"/>
      <c r="HQ517"/>
      <c r="HR517"/>
      <c r="HS517"/>
      <c r="HT517"/>
      <c r="HU517"/>
      <c r="HV517"/>
      <c r="HW517"/>
      <c r="HX517"/>
      <c r="HY517"/>
      <c r="HZ517"/>
      <c r="IA517"/>
      <c r="IB517"/>
      <c r="IC517"/>
      <c r="ID517"/>
      <c r="IE517"/>
      <c r="IF517"/>
      <c r="IG517"/>
      <c r="IH517"/>
      <c r="II517"/>
      <c r="IJ517"/>
      <c r="IK517"/>
      <c r="IL517"/>
      <c r="IM517"/>
      <c r="IN517"/>
      <c r="IO517"/>
      <c r="IP517"/>
      <c r="IQ517"/>
      <c r="IR517"/>
      <c r="IS517"/>
      <c r="IT517"/>
      <c r="IU517"/>
      <c r="IV517"/>
      <c r="IW517"/>
      <c r="IX517"/>
      <c r="IY517"/>
      <c r="IZ517"/>
      <c r="JA517"/>
      <c r="JB517"/>
      <c r="JC517"/>
      <c r="JD517"/>
      <c r="JE517"/>
      <c r="JF517"/>
      <c r="JG517"/>
      <c r="JH517"/>
      <c r="JI517"/>
      <c r="JJ517"/>
      <c r="JK517"/>
      <c r="JL517"/>
      <c r="JM517"/>
      <c r="JN517"/>
      <c r="JO517"/>
      <c r="JP517"/>
      <c r="JQ517"/>
      <c r="JR517"/>
      <c r="JS517"/>
      <c r="JT517"/>
      <c r="JU517"/>
      <c r="JV517"/>
      <c r="JW517"/>
      <c r="JX517"/>
      <c r="JY517"/>
      <c r="JZ517"/>
      <c r="KA517"/>
      <c r="KB517"/>
      <c r="KC517"/>
      <c r="KD517"/>
      <c r="KE517"/>
      <c r="KF517"/>
      <c r="KG517"/>
      <c r="KH517"/>
      <c r="KI517"/>
      <c r="KJ517"/>
      <c r="KK517"/>
      <c r="KL517"/>
      <c r="KM517"/>
      <c r="KN517"/>
      <c r="KO517"/>
      <c r="KP517"/>
      <c r="KQ517"/>
      <c r="KR517"/>
      <c r="KS517"/>
      <c r="KT517"/>
      <c r="KU517"/>
      <c r="KV517"/>
      <c r="KW517"/>
      <c r="KX517"/>
      <c r="KY517"/>
      <c r="KZ517"/>
      <c r="LA517"/>
      <c r="LB517"/>
      <c r="LC517"/>
      <c r="LD517"/>
      <c r="LE517"/>
      <c r="LF517"/>
      <c r="LG517"/>
      <c r="LH517"/>
      <c r="LI517"/>
      <c r="LJ517"/>
      <c r="LK517"/>
      <c r="LL517"/>
      <c r="LM517"/>
      <c r="LN517"/>
      <c r="LO517"/>
      <c r="LP517"/>
      <c r="LQ517"/>
      <c r="LR517"/>
      <c r="LS517"/>
      <c r="LT517"/>
      <c r="LU517"/>
      <c r="LV517"/>
      <c r="LW517"/>
      <c r="LX517"/>
      <c r="LY517"/>
      <c r="LZ517"/>
      <c r="MA517"/>
      <c r="MB517"/>
      <c r="MC517"/>
      <c r="MD517"/>
      <c r="ME517"/>
      <c r="MF517"/>
      <c r="MG517"/>
      <c r="MH517"/>
      <c r="MI517"/>
      <c r="MJ517"/>
      <c r="MK517"/>
      <c r="ML517"/>
      <c r="MM517"/>
      <c r="MN517"/>
      <c r="MO517"/>
      <c r="MP517"/>
      <c r="MQ517"/>
      <c r="MR517"/>
      <c r="MS517"/>
      <c r="MT517"/>
      <c r="MU517"/>
      <c r="MV517"/>
      <c r="MW517"/>
      <c r="MX517"/>
      <c r="MY517"/>
      <c r="MZ517"/>
      <c r="NA517"/>
      <c r="NB517"/>
      <c r="NC517"/>
      <c r="ND517"/>
      <c r="NE517"/>
      <c r="NF517"/>
      <c r="NG517"/>
      <c r="NH517"/>
      <c r="NI517"/>
      <c r="NJ517"/>
      <c r="NK517"/>
      <c r="NL517"/>
      <c r="NM517"/>
      <c r="NN517"/>
      <c r="NO517"/>
      <c r="NP517"/>
      <c r="NQ517"/>
      <c r="NR517"/>
      <c r="NS517"/>
      <c r="NT517"/>
      <c r="NU517"/>
      <c r="NV517"/>
      <c r="NW517"/>
      <c r="NX517"/>
      <c r="NY517"/>
      <c r="NZ517"/>
      <c r="OA517"/>
      <c r="OB517"/>
      <c r="OC517"/>
      <c r="OD517"/>
      <c r="OE517"/>
      <c r="OF517"/>
      <c r="OG517"/>
      <c r="OH517"/>
      <c r="OI517"/>
      <c r="OJ517"/>
      <c r="OK517"/>
      <c r="OL517"/>
      <c r="OM517"/>
      <c r="ON517"/>
      <c r="OO517"/>
      <c r="OP517"/>
      <c r="OQ517"/>
      <c r="OR517"/>
      <c r="OS517"/>
      <c r="OT517"/>
      <c r="OU517"/>
      <c r="OV517"/>
      <c r="OW517"/>
      <c r="OX517"/>
      <c r="OY517"/>
      <c r="OZ517"/>
      <c r="PA517"/>
      <c r="PB517"/>
      <c r="PC517"/>
      <c r="PD517"/>
      <c r="PE517"/>
      <c r="PF517"/>
      <c r="PG517"/>
      <c r="PH517"/>
      <c r="PI517"/>
      <c r="PJ517"/>
      <c r="PK517"/>
      <c r="PL517"/>
      <c r="PM517"/>
      <c r="PN517"/>
      <c r="PO517"/>
      <c r="PP517"/>
      <c r="PQ517"/>
      <c r="PR517"/>
      <c r="PS517"/>
      <c r="PT517"/>
      <c r="PU517"/>
      <c r="PV517"/>
      <c r="PW517"/>
      <c r="PX517"/>
      <c r="PY517"/>
      <c r="PZ517"/>
      <c r="QA517"/>
      <c r="QB517"/>
      <c r="QC517"/>
      <c r="QD517"/>
      <c r="QE517"/>
      <c r="QF517"/>
      <c r="QG517"/>
      <c r="QH517"/>
      <c r="QI517"/>
      <c r="QJ517"/>
      <c r="QK517"/>
      <c r="QL517"/>
      <c r="QM517"/>
      <c r="QN517"/>
      <c r="QO517"/>
      <c r="QP517"/>
      <c r="QQ517"/>
      <c r="QR517"/>
      <c r="QS517"/>
      <c r="QT517"/>
      <c r="QU517"/>
      <c r="QV517"/>
      <c r="QW517"/>
      <c r="QX517"/>
      <c r="QY517"/>
      <c r="QZ517"/>
      <c r="RA517"/>
      <c r="RB517"/>
      <c r="RC517"/>
      <c r="RD517"/>
      <c r="RE517"/>
      <c r="RF517"/>
      <c r="RG517"/>
      <c r="RH517"/>
      <c r="RI517"/>
      <c r="RJ517"/>
      <c r="RK517"/>
      <c r="RL517"/>
      <c r="RM517"/>
      <c r="RN517"/>
      <c r="RO517"/>
      <c r="RP517"/>
      <c r="RQ517"/>
      <c r="RR517"/>
      <c r="RS517"/>
      <c r="RT517"/>
      <c r="RU517"/>
      <c r="RV517"/>
      <c r="RW517"/>
      <c r="RX517"/>
      <c r="RY517"/>
      <c r="RZ517"/>
      <c r="SA517"/>
      <c r="SB517"/>
      <c r="SC517"/>
      <c r="SD517"/>
      <c r="SE517"/>
      <c r="SF517"/>
      <c r="SG517"/>
      <c r="SH517"/>
      <c r="SI517"/>
      <c r="SJ517"/>
      <c r="SK517"/>
      <c r="SL517"/>
      <c r="SM517"/>
      <c r="SN517"/>
      <c r="SO517"/>
      <c r="SP517"/>
      <c r="SQ517"/>
      <c r="SR517"/>
      <c r="SS517"/>
      <c r="ST517"/>
      <c r="SU517"/>
      <c r="SV517"/>
      <c r="SW517"/>
      <c r="SX517"/>
      <c r="SY517"/>
      <c r="SZ517"/>
      <c r="TA517"/>
      <c r="TB517"/>
      <c r="TC517"/>
      <c r="TD517"/>
      <c r="TE517"/>
      <c r="TF517"/>
      <c r="TG517"/>
      <c r="TH517"/>
      <c r="TI517"/>
      <c r="TJ517"/>
      <c r="TK517"/>
      <c r="TL517"/>
      <c r="TM517"/>
      <c r="TN517"/>
      <c r="TO517"/>
      <c r="TP517"/>
      <c r="TQ517"/>
      <c r="TR517"/>
      <c r="TS517"/>
      <c r="TT517"/>
      <c r="TU517"/>
      <c r="TV517"/>
      <c r="TW517"/>
      <c r="TX517"/>
      <c r="TY517"/>
      <c r="TZ517"/>
      <c r="UA517"/>
      <c r="UB517"/>
      <c r="UC517"/>
      <c r="UD517"/>
      <c r="UE517"/>
      <c r="UF517"/>
      <c r="UG517"/>
      <c r="UH517"/>
      <c r="UI517"/>
      <c r="UJ517"/>
      <c r="UK517"/>
      <c r="UL517"/>
      <c r="UM517"/>
      <c r="UN517"/>
      <c r="UO517"/>
      <c r="UP517"/>
      <c r="UQ517"/>
      <c r="UR517"/>
      <c r="US517"/>
      <c r="UT517"/>
      <c r="UU517"/>
      <c r="UV517"/>
      <c r="UW517"/>
      <c r="UX517"/>
      <c r="UY517"/>
      <c r="UZ517"/>
      <c r="VA517"/>
      <c r="VB517"/>
      <c r="VC517"/>
      <c r="VD517"/>
      <c r="VE517"/>
      <c r="VF517"/>
      <c r="VG517"/>
      <c r="VH517"/>
      <c r="VI517"/>
      <c r="VJ517"/>
      <c r="VK517"/>
      <c r="VL517"/>
      <c r="VM517"/>
      <c r="VN517"/>
      <c r="VO517"/>
      <c r="VP517"/>
      <c r="VQ517"/>
      <c r="VR517"/>
      <c r="VS517"/>
      <c r="VT517"/>
      <c r="VU517"/>
      <c r="VV517"/>
      <c r="VW517"/>
      <c r="VX517"/>
      <c r="VY517"/>
      <c r="VZ517"/>
      <c r="WA517"/>
      <c r="WB517"/>
      <c r="WC517"/>
      <c r="WD517"/>
      <c r="WE517"/>
      <c r="WF517"/>
      <c r="WG517"/>
      <c r="WH517"/>
      <c r="WI517"/>
      <c r="WJ517"/>
      <c r="WK517"/>
      <c r="WL517"/>
      <c r="WM517"/>
      <c r="WN517"/>
      <c r="WO517"/>
      <c r="WP517"/>
      <c r="WQ517"/>
      <c r="WR517"/>
      <c r="WS517"/>
      <c r="WT517"/>
      <c r="WU517"/>
      <c r="WV517"/>
      <c r="WW517"/>
      <c r="WX517"/>
      <c r="WY517"/>
      <c r="WZ517"/>
      <c r="XA517"/>
      <c r="XB517"/>
      <c r="XC517"/>
      <c r="XD517"/>
      <c r="XE517"/>
      <c r="XF517"/>
      <c r="XG517"/>
      <c r="XH517"/>
      <c r="XI517"/>
      <c r="XJ517"/>
      <c r="XK517"/>
      <c r="XL517"/>
      <c r="XM517"/>
      <c r="XN517"/>
      <c r="XO517"/>
      <c r="XP517"/>
      <c r="XQ517"/>
      <c r="XR517"/>
      <c r="XS517"/>
      <c r="XT517"/>
      <c r="XU517"/>
      <c r="XV517"/>
      <c r="XW517"/>
      <c r="XX517"/>
      <c r="XY517"/>
      <c r="XZ517"/>
      <c r="YA517"/>
      <c r="YB517"/>
      <c r="YC517"/>
      <c r="YD517"/>
      <c r="YE517"/>
      <c r="YF517"/>
      <c r="YG517"/>
      <c r="YH517"/>
      <c r="YI517"/>
      <c r="YJ517"/>
      <c r="YK517"/>
      <c r="YL517"/>
      <c r="YM517"/>
      <c r="YN517"/>
      <c r="YO517"/>
      <c r="YP517"/>
      <c r="YQ517"/>
      <c r="YR517"/>
      <c r="YS517"/>
      <c r="YT517"/>
      <c r="YU517"/>
      <c r="YV517"/>
      <c r="YW517"/>
      <c r="YX517"/>
      <c r="YY517"/>
      <c r="YZ517"/>
      <c r="ZA517"/>
      <c r="ZB517"/>
      <c r="ZC517"/>
      <c r="ZD517"/>
      <c r="ZE517"/>
      <c r="ZF517"/>
      <c r="ZG517"/>
      <c r="ZH517"/>
      <c r="ZI517"/>
      <c r="ZJ517"/>
      <c r="ZK517"/>
      <c r="ZL517"/>
      <c r="ZM517"/>
      <c r="ZN517"/>
      <c r="ZO517"/>
      <c r="ZP517"/>
      <c r="ZQ517"/>
      <c r="ZR517"/>
      <c r="ZS517"/>
      <c r="ZT517"/>
      <c r="ZU517"/>
      <c r="ZV517"/>
      <c r="ZW517"/>
      <c r="ZX517"/>
      <c r="ZY517"/>
      <c r="ZZ517" s="52"/>
      <c r="AAA517" s="192"/>
      <c r="AAD517" s="90"/>
      <c r="AAE517" s="519">
        <f t="shared" si="420"/>
        <v>1</v>
      </c>
      <c r="AAF517" s="190" t="s">
        <v>52</v>
      </c>
      <c r="AAG517" s="61"/>
      <c r="AAH517" s="61"/>
      <c r="AAI517" s="72"/>
      <c r="AAJ517" s="72"/>
      <c r="AAK517" s="87"/>
      <c r="AAL517" s="90"/>
    </row>
    <row r="518" spans="1:715" s="23" customFormat="1" ht="15" customHeight="1" outlineLevel="1">
      <c r="A518" s="171" t="s">
        <v>0</v>
      </c>
      <c r="B518" s="640" t="s">
        <v>335</v>
      </c>
      <c r="C518" s="376" t="s">
        <v>0</v>
      </c>
      <c r="D518"/>
      <c r="E518"/>
      <c r="F518"/>
      <c r="G518"/>
      <c r="H518"/>
      <c r="I518" s="244"/>
      <c r="J518" s="194"/>
      <c r="K518" s="49"/>
      <c r="L518" s="49"/>
      <c r="M518" s="49"/>
      <c r="N518" s="49"/>
      <c r="O518" s="49"/>
      <c r="P518" s="49"/>
      <c r="Q518" s="49"/>
      <c r="R518" s="49"/>
      <c r="S518" s="49"/>
      <c r="T518" s="49"/>
      <c r="U518" s="49"/>
      <c r="V518" s="49"/>
      <c r="W518" s="49"/>
      <c r="X518" s="49"/>
      <c r="Y518" s="49"/>
      <c r="Z518" s="49"/>
      <c r="AA518" s="49"/>
      <c r="AB518" s="49"/>
      <c r="AC518" s="49"/>
      <c r="AD518" s="49"/>
      <c r="AE518" s="49"/>
      <c r="AF518" s="49"/>
      <c r="AG518" s="49"/>
      <c r="AH518" s="49"/>
      <c r="AI518" s="49"/>
      <c r="AJ518" s="49"/>
      <c r="AK518" s="49"/>
      <c r="AL518" s="49"/>
      <c r="AM518" s="49"/>
      <c r="AN518" s="49"/>
      <c r="AO518" s="49"/>
      <c r="AP518" s="49"/>
      <c r="AQ518" s="49"/>
      <c r="AR518" s="49"/>
      <c r="AS518" s="49"/>
      <c r="AT518" s="49"/>
      <c r="AU518" s="49"/>
      <c r="AV518" s="49"/>
      <c r="AW518" s="49"/>
      <c r="AX518" s="49"/>
      <c r="AY518" s="49"/>
      <c r="AZ518" s="49"/>
      <c r="BA518" s="49"/>
      <c r="BB518" s="49"/>
      <c r="BC518" s="49"/>
      <c r="BD518" s="49"/>
      <c r="BE518" s="49"/>
      <c r="BF518" s="49"/>
      <c r="BG518" s="49"/>
      <c r="BH518" s="49"/>
      <c r="BI518" s="49"/>
      <c r="BJ518" s="49"/>
      <c r="BK518" s="49"/>
      <c r="BL518" s="49"/>
      <c r="BM518" s="49"/>
      <c r="BN518" s="49"/>
      <c r="BO518" s="49"/>
      <c r="BP518" s="49"/>
      <c r="BQ518" s="49"/>
      <c r="BR518" s="49"/>
      <c r="BS518" s="49"/>
      <c r="BT518" s="49"/>
      <c r="BU518" s="49"/>
      <c r="BV518" s="49"/>
      <c r="BW518" s="49"/>
      <c r="BX518" s="49"/>
      <c r="BY518" s="49"/>
      <c r="BZ518" s="49"/>
      <c r="CA518" s="49"/>
      <c r="CB518" s="49"/>
      <c r="CC518" s="49"/>
      <c r="CD518" s="49"/>
      <c r="CE518" s="49"/>
      <c r="CF518" s="49"/>
      <c r="CG518" s="49"/>
      <c r="CH518" s="49"/>
      <c r="CI518" s="49"/>
      <c r="CJ518" s="49"/>
      <c r="CK518" s="49"/>
      <c r="CL518" s="49"/>
      <c r="CM518" s="49"/>
      <c r="CN518" s="49"/>
      <c r="CO518" s="49"/>
      <c r="CP518" s="49"/>
      <c r="CQ518" s="49"/>
      <c r="CR518" s="49"/>
      <c r="CS518" s="49"/>
      <c r="CT518" s="49"/>
      <c r="CU518" s="49"/>
      <c r="CV518" s="49"/>
      <c r="CW518" s="49"/>
      <c r="CX518" s="49"/>
      <c r="CY518" s="49"/>
      <c r="CZ518" s="49"/>
      <c r="DA518" s="49"/>
      <c r="DB518" s="49"/>
      <c r="DC518" s="49"/>
      <c r="DD518" s="49"/>
      <c r="DE518" s="49"/>
      <c r="DF518" s="49"/>
      <c r="DG518" s="49"/>
      <c r="DH518" s="49"/>
      <c r="DI518" s="49"/>
      <c r="DJ518" s="49"/>
      <c r="DK518" s="49"/>
      <c r="DL518" s="49"/>
      <c r="DM518" s="49"/>
      <c r="DN518" s="49"/>
      <c r="DO518" s="49"/>
      <c r="DP518" s="49"/>
      <c r="DQ518"/>
      <c r="DR518"/>
      <c r="DS518"/>
      <c r="DT518"/>
      <c r="DU518"/>
      <c r="DV518"/>
      <c r="DW518"/>
      <c r="DX518"/>
      <c r="DY518"/>
      <c r="DZ518"/>
      <c r="EA518"/>
      <c r="EB518"/>
      <c r="EC518"/>
      <c r="ED518"/>
      <c r="EE518"/>
      <c r="EF518"/>
      <c r="EG518"/>
      <c r="EH518"/>
      <c r="EI518"/>
      <c r="EJ518"/>
      <c r="EK518"/>
      <c r="EL518"/>
      <c r="EM518"/>
      <c r="EN518"/>
      <c r="EO518"/>
      <c r="EP518"/>
      <c r="EQ518"/>
      <c r="ER518"/>
      <c r="ES518"/>
      <c r="ET518"/>
      <c r="EU518"/>
      <c r="EV518"/>
      <c r="EW518"/>
      <c r="EX518"/>
      <c r="EY518"/>
      <c r="EZ518"/>
      <c r="FA518"/>
      <c r="FB518"/>
      <c r="FC518"/>
      <c r="FD518"/>
      <c r="FE518"/>
      <c r="FF518"/>
      <c r="FG518"/>
      <c r="FH518"/>
      <c r="FI518"/>
      <c r="FJ518"/>
      <c r="FK518"/>
      <c r="FL518"/>
      <c r="FM518"/>
      <c r="FN518"/>
      <c r="FO518"/>
      <c r="FP518"/>
      <c r="FQ518"/>
      <c r="FR518"/>
      <c r="FS518"/>
      <c r="FT518"/>
      <c r="FU518"/>
      <c r="FV518"/>
      <c r="FW518"/>
      <c r="FX518"/>
      <c r="FY518"/>
      <c r="FZ518"/>
      <c r="GA518"/>
      <c r="GB518"/>
      <c r="GC518"/>
      <c r="GD518"/>
      <c r="GE518"/>
      <c r="GF518"/>
      <c r="GG518"/>
      <c r="GH518"/>
      <c r="GI518"/>
      <c r="GJ518"/>
      <c r="GK518"/>
      <c r="GL518"/>
      <c r="GM518"/>
      <c r="GN518"/>
      <c r="GO518"/>
      <c r="GP518"/>
      <c r="GQ518"/>
      <c r="GR518"/>
      <c r="GS518"/>
      <c r="GT518"/>
      <c r="GU518"/>
      <c r="GV518"/>
      <c r="GW518"/>
      <c r="GX518"/>
      <c r="GY518"/>
      <c r="GZ518"/>
      <c r="HA518"/>
      <c r="HB518"/>
      <c r="HC518"/>
      <c r="HD518"/>
      <c r="HE518"/>
      <c r="HF518"/>
      <c r="HG518"/>
      <c r="HH518"/>
      <c r="HI518"/>
      <c r="HJ518"/>
      <c r="HK518"/>
      <c r="HL518"/>
      <c r="HM518"/>
      <c r="HN518"/>
      <c r="HO518"/>
      <c r="HP518"/>
      <c r="HQ518"/>
      <c r="HR518"/>
      <c r="HS518"/>
      <c r="HT518"/>
      <c r="HU518"/>
      <c r="HV518"/>
      <c r="HW518"/>
      <c r="HX518"/>
      <c r="HY518"/>
      <c r="HZ518"/>
      <c r="IA518"/>
      <c r="IB518"/>
      <c r="IC518"/>
      <c r="ID518"/>
      <c r="IE518"/>
      <c r="IF518"/>
      <c r="IG518"/>
      <c r="IH518"/>
      <c r="II518"/>
      <c r="IJ518"/>
      <c r="IK518"/>
      <c r="IL518"/>
      <c r="IM518"/>
      <c r="IN518"/>
      <c r="IO518"/>
      <c r="IP518"/>
      <c r="IQ518"/>
      <c r="IR518"/>
      <c r="IS518"/>
      <c r="IT518"/>
      <c r="IU518"/>
      <c r="IV518"/>
      <c r="IW518"/>
      <c r="IX518"/>
      <c r="IY518"/>
      <c r="IZ518"/>
      <c r="JA518"/>
      <c r="JB518"/>
      <c r="JC518"/>
      <c r="JD518"/>
      <c r="JE518"/>
      <c r="JF518"/>
      <c r="JG518"/>
      <c r="JH518"/>
      <c r="JI518"/>
      <c r="JJ518"/>
      <c r="JK518"/>
      <c r="JL518"/>
      <c r="JM518"/>
      <c r="JN518"/>
      <c r="JO518"/>
      <c r="JP518"/>
      <c r="JQ518"/>
      <c r="JR518"/>
      <c r="JS518"/>
      <c r="JT518"/>
      <c r="JU518"/>
      <c r="JV518"/>
      <c r="JW518"/>
      <c r="JX518"/>
      <c r="JY518"/>
      <c r="JZ518"/>
      <c r="KA518"/>
      <c r="KB518"/>
      <c r="KC518"/>
      <c r="KD518"/>
      <c r="KE518"/>
      <c r="KF518"/>
      <c r="KG518"/>
      <c r="KH518"/>
      <c r="KI518"/>
      <c r="KJ518"/>
      <c r="KK518"/>
      <c r="KL518"/>
      <c r="KM518"/>
      <c r="KN518"/>
      <c r="KO518"/>
      <c r="KP518"/>
      <c r="KQ518"/>
      <c r="KR518"/>
      <c r="KS518"/>
      <c r="KT518"/>
      <c r="KU518"/>
      <c r="KV518"/>
      <c r="KW518"/>
      <c r="KX518"/>
      <c r="KY518"/>
      <c r="KZ518"/>
      <c r="LA518"/>
      <c r="LB518"/>
      <c r="LC518"/>
      <c r="LD518"/>
      <c r="LE518"/>
      <c r="LF518"/>
      <c r="LG518"/>
      <c r="LH518"/>
      <c r="LI518"/>
      <c r="LJ518"/>
      <c r="LK518"/>
      <c r="LL518"/>
      <c r="LM518"/>
      <c r="LN518"/>
      <c r="LO518"/>
      <c r="LP518"/>
      <c r="LQ518"/>
      <c r="LR518"/>
      <c r="LS518"/>
      <c r="LT518"/>
      <c r="LU518"/>
      <c r="LV518"/>
      <c r="LW518"/>
      <c r="LX518"/>
      <c r="LY518"/>
      <c r="LZ518"/>
      <c r="MA518"/>
      <c r="MB518"/>
      <c r="MC518"/>
      <c r="MD518"/>
      <c r="ME518"/>
      <c r="MF518"/>
      <c r="MG518"/>
      <c r="MH518"/>
      <c r="MI518"/>
      <c r="MJ518"/>
      <c r="MK518"/>
      <c r="ML518"/>
      <c r="MM518"/>
      <c r="MN518"/>
      <c r="MO518"/>
      <c r="MP518"/>
      <c r="MQ518"/>
      <c r="MR518"/>
      <c r="MS518"/>
      <c r="MT518"/>
      <c r="MU518"/>
      <c r="MV518"/>
      <c r="MW518"/>
      <c r="MX518"/>
      <c r="MY518"/>
      <c r="MZ518"/>
      <c r="NA518"/>
      <c r="NB518"/>
      <c r="NC518"/>
      <c r="ND518"/>
      <c r="NE518"/>
      <c r="NF518"/>
      <c r="NG518"/>
      <c r="NH518"/>
      <c r="NI518"/>
      <c r="NJ518"/>
      <c r="NK518"/>
      <c r="NL518"/>
      <c r="NM518"/>
      <c r="NN518"/>
      <c r="NO518"/>
      <c r="NP518"/>
      <c r="NQ518"/>
      <c r="NR518"/>
      <c r="NS518"/>
      <c r="NT518"/>
      <c r="NU518"/>
      <c r="NV518"/>
      <c r="NW518"/>
      <c r="NX518"/>
      <c r="NY518"/>
      <c r="NZ518"/>
      <c r="OA518"/>
      <c r="OB518"/>
      <c r="OC518"/>
      <c r="OD518"/>
      <c r="OE518"/>
      <c r="OF518"/>
      <c r="OG518"/>
      <c r="OH518"/>
      <c r="OI518"/>
      <c r="OJ518"/>
      <c r="OK518"/>
      <c r="OL518"/>
      <c r="OM518"/>
      <c r="ON518"/>
      <c r="OO518"/>
      <c r="OP518"/>
      <c r="OQ518"/>
      <c r="OR518"/>
      <c r="OS518"/>
      <c r="OT518"/>
      <c r="OU518"/>
      <c r="OV518"/>
      <c r="OW518"/>
      <c r="OX518"/>
      <c r="OY518"/>
      <c r="OZ518"/>
      <c r="PA518"/>
      <c r="PB518"/>
      <c r="PC518"/>
      <c r="PD518"/>
      <c r="PE518"/>
      <c r="PF518"/>
      <c r="PG518"/>
      <c r="PH518"/>
      <c r="PI518"/>
      <c r="PJ518"/>
      <c r="PK518"/>
      <c r="PL518"/>
      <c r="PM518"/>
      <c r="PN518"/>
      <c r="PO518"/>
      <c r="PP518"/>
      <c r="PQ518"/>
      <c r="PR518"/>
      <c r="PS518"/>
      <c r="PT518"/>
      <c r="PU518"/>
      <c r="PV518"/>
      <c r="PW518"/>
      <c r="PX518"/>
      <c r="PY518"/>
      <c r="PZ518"/>
      <c r="QA518"/>
      <c r="QB518"/>
      <c r="QC518"/>
      <c r="QD518"/>
      <c r="QE518"/>
      <c r="QF518"/>
      <c r="QG518"/>
      <c r="QH518"/>
      <c r="QI518"/>
      <c r="QJ518"/>
      <c r="QK518"/>
      <c r="QL518"/>
      <c r="QM518"/>
      <c r="QN518"/>
      <c r="QO518"/>
      <c r="QP518"/>
      <c r="QQ518"/>
      <c r="QR518"/>
      <c r="QS518"/>
      <c r="QT518"/>
      <c r="QU518"/>
      <c r="QV518"/>
      <c r="QW518"/>
      <c r="QX518"/>
      <c r="QY518"/>
      <c r="QZ518"/>
      <c r="RA518"/>
      <c r="RB518"/>
      <c r="RC518"/>
      <c r="RD518"/>
      <c r="RE518"/>
      <c r="RF518"/>
      <c r="RG518"/>
      <c r="RH518"/>
      <c r="RI518"/>
      <c r="RJ518"/>
      <c r="RK518"/>
      <c r="RL518"/>
      <c r="RM518"/>
      <c r="RN518"/>
      <c r="RO518"/>
      <c r="RP518"/>
      <c r="RQ518"/>
      <c r="RR518"/>
      <c r="RS518"/>
      <c r="RT518"/>
      <c r="RU518"/>
      <c r="RV518"/>
      <c r="RW518"/>
      <c r="RX518"/>
      <c r="RY518"/>
      <c r="RZ518"/>
      <c r="SA518"/>
      <c r="SB518"/>
      <c r="SC518"/>
      <c r="SD518"/>
      <c r="SE518"/>
      <c r="SF518"/>
      <c r="SG518"/>
      <c r="SH518"/>
      <c r="SI518"/>
      <c r="SJ518"/>
      <c r="SK518"/>
      <c r="SL518"/>
      <c r="SM518"/>
      <c r="SN518"/>
      <c r="SO518"/>
      <c r="SP518"/>
      <c r="SQ518"/>
      <c r="SR518"/>
      <c r="SS518"/>
      <c r="ST518"/>
      <c r="SU518"/>
      <c r="SV518"/>
      <c r="SW518"/>
      <c r="SX518"/>
      <c r="SY518"/>
      <c r="SZ518"/>
      <c r="TA518"/>
      <c r="TB518"/>
      <c r="TC518"/>
      <c r="TD518"/>
      <c r="TE518"/>
      <c r="TF518"/>
      <c r="TG518"/>
      <c r="TH518"/>
      <c r="TI518"/>
      <c r="TJ518"/>
      <c r="TK518"/>
      <c r="TL518"/>
      <c r="TM518"/>
      <c r="TN518"/>
      <c r="TO518"/>
      <c r="TP518"/>
      <c r="TQ518"/>
      <c r="TR518"/>
      <c r="TS518"/>
      <c r="TT518"/>
      <c r="TU518"/>
      <c r="TV518"/>
      <c r="TW518"/>
      <c r="TX518"/>
      <c r="TY518"/>
      <c r="TZ518"/>
      <c r="UA518"/>
      <c r="UB518"/>
      <c r="UC518"/>
      <c r="UD518"/>
      <c r="UE518"/>
      <c r="UF518"/>
      <c r="UG518"/>
      <c r="UH518"/>
      <c r="UI518"/>
      <c r="UJ518"/>
      <c r="UK518"/>
      <c r="UL518"/>
      <c r="UM518"/>
      <c r="UN518"/>
      <c r="UO518"/>
      <c r="UP518"/>
      <c r="UQ518"/>
      <c r="UR518"/>
      <c r="US518"/>
      <c r="UT518"/>
      <c r="UU518"/>
      <c r="UV518"/>
      <c r="UW518"/>
      <c r="UX518"/>
      <c r="UY518"/>
      <c r="UZ518"/>
      <c r="VA518"/>
      <c r="VB518"/>
      <c r="VC518"/>
      <c r="VD518"/>
      <c r="VE518"/>
      <c r="VF518"/>
      <c r="VG518"/>
      <c r="VH518"/>
      <c r="VI518"/>
      <c r="VJ518"/>
      <c r="VK518"/>
      <c r="VL518"/>
      <c r="VM518"/>
      <c r="VN518"/>
      <c r="VO518"/>
      <c r="VP518"/>
      <c r="VQ518"/>
      <c r="VR518"/>
      <c r="VS518"/>
      <c r="VT518"/>
      <c r="VU518"/>
      <c r="VV518"/>
      <c r="VW518"/>
      <c r="VX518"/>
      <c r="VY518"/>
      <c r="VZ518"/>
      <c r="WA518"/>
      <c r="WB518"/>
      <c r="WC518"/>
      <c r="WD518"/>
      <c r="WE518"/>
      <c r="WF518"/>
      <c r="WG518"/>
      <c r="WH518"/>
      <c r="WI518"/>
      <c r="WJ518"/>
      <c r="WK518"/>
      <c r="WL518"/>
      <c r="WM518"/>
      <c r="WN518"/>
      <c r="WO518"/>
      <c r="WP518"/>
      <c r="WQ518"/>
      <c r="WR518"/>
      <c r="WS518"/>
      <c r="WT518"/>
      <c r="WU518"/>
      <c r="WV518"/>
      <c r="WW518"/>
      <c r="WX518"/>
      <c r="WY518"/>
      <c r="WZ518"/>
      <c r="XA518"/>
      <c r="XB518"/>
      <c r="XC518"/>
      <c r="XD518"/>
      <c r="XE518"/>
      <c r="XF518"/>
      <c r="XG518"/>
      <c r="XH518"/>
      <c r="XI518"/>
      <c r="XJ518"/>
      <c r="XK518"/>
      <c r="XL518"/>
      <c r="XM518"/>
      <c r="XN518"/>
      <c r="XO518"/>
      <c r="XP518"/>
      <c r="XQ518"/>
      <c r="XR518"/>
      <c r="XS518"/>
      <c r="XT518"/>
      <c r="XU518"/>
      <c r="XV518"/>
      <c r="XW518"/>
      <c r="XX518"/>
      <c r="XY518"/>
      <c r="XZ518"/>
      <c r="YA518"/>
      <c r="YB518"/>
      <c r="YC518"/>
      <c r="YD518"/>
      <c r="YE518"/>
      <c r="YF518"/>
      <c r="YG518"/>
      <c r="YH518"/>
      <c r="YI518"/>
      <c r="YJ518"/>
      <c r="YK518"/>
      <c r="YL518"/>
      <c r="YM518"/>
      <c r="YN518"/>
      <c r="YO518"/>
      <c r="YP518"/>
      <c r="YQ518"/>
      <c r="YR518"/>
      <c r="YS518"/>
      <c r="YT518"/>
      <c r="YU518"/>
      <c r="YV518"/>
      <c r="YW518"/>
      <c r="YX518"/>
      <c r="YY518"/>
      <c r="YZ518"/>
      <c r="ZA518"/>
      <c r="ZB518"/>
      <c r="ZC518"/>
      <c r="ZD518"/>
      <c r="ZE518"/>
      <c r="ZF518"/>
      <c r="ZG518"/>
      <c r="ZH518"/>
      <c r="ZI518"/>
      <c r="ZJ518"/>
      <c r="ZK518"/>
      <c r="ZL518"/>
      <c r="ZM518"/>
      <c r="ZN518"/>
      <c r="ZO518"/>
      <c r="ZP518"/>
      <c r="ZQ518"/>
      <c r="ZR518"/>
      <c r="ZS518"/>
      <c r="ZT518"/>
      <c r="ZU518"/>
      <c r="ZV518"/>
      <c r="ZW518"/>
      <c r="ZX518"/>
      <c r="ZY518"/>
      <c r="ZZ518" s="52"/>
      <c r="AAA518" s="192" t="s">
        <v>0</v>
      </c>
      <c r="AAD518" s="90"/>
      <c r="AAE518" s="519">
        <f>IF(AND(S.Notice.DASNotification=TRUE,S.Notice.Involved="Y"),1,0)</f>
        <v>0</v>
      </c>
      <c r="AAF518" s="90"/>
      <c r="AAG518" s="61"/>
      <c r="AAH518" s="61"/>
      <c r="AAI518" s="72"/>
      <c r="AAJ518" s="72"/>
      <c r="AAK518" s="87"/>
      <c r="AAL518" s="90"/>
    </row>
    <row r="519" spans="1:715" s="23" customFormat="1" ht="15" customHeight="1" outlineLevel="1" thickBot="1">
      <c r="A519" s="171" t="s">
        <v>0</v>
      </c>
      <c r="B519" s="640" t="s">
        <v>336</v>
      </c>
      <c r="C519" s="376" t="s">
        <v>0</v>
      </c>
      <c r="D519"/>
      <c r="E519"/>
      <c r="F519"/>
      <c r="G519"/>
      <c r="H519"/>
      <c r="I519" s="244"/>
      <c r="J519" s="194"/>
      <c r="K519" s="49"/>
      <c r="L519" s="49"/>
      <c r="M519" s="49"/>
      <c r="N519" s="49"/>
      <c r="O519" s="49"/>
      <c r="P519" s="49"/>
      <c r="Q519" s="49"/>
      <c r="R519" s="49"/>
      <c r="S519" s="49"/>
      <c r="T519" s="49"/>
      <c r="U519" s="49"/>
      <c r="V519" s="49"/>
      <c r="W519" s="49"/>
      <c r="X519" s="49"/>
      <c r="Y519" s="49"/>
      <c r="Z519" s="49"/>
      <c r="AA519" s="49"/>
      <c r="AB519" s="49"/>
      <c r="AC519" s="49"/>
      <c r="AD519" s="49"/>
      <c r="AE519" s="49"/>
      <c r="AF519" s="49"/>
      <c r="AG519" s="49"/>
      <c r="AH519" s="49"/>
      <c r="AI519" s="49"/>
      <c r="AJ519" s="49"/>
      <c r="AK519" s="49"/>
      <c r="AL519" s="49"/>
      <c r="AM519" s="49"/>
      <c r="AN519" s="49"/>
      <c r="AO519" s="49"/>
      <c r="AP519" s="49"/>
      <c r="AQ519" s="49"/>
      <c r="AR519" s="49"/>
      <c r="AS519" s="49"/>
      <c r="AT519" s="49"/>
      <c r="AU519" s="49"/>
      <c r="AV519" s="49"/>
      <c r="AW519" s="49"/>
      <c r="AX519" s="49"/>
      <c r="AY519" s="49"/>
      <c r="AZ519" s="49"/>
      <c r="BA519" s="49"/>
      <c r="BB519" s="49"/>
      <c r="BC519" s="49"/>
      <c r="BD519" s="49"/>
      <c r="BE519" s="49"/>
      <c r="BF519" s="49"/>
      <c r="BG519" s="49"/>
      <c r="BH519" s="49"/>
      <c r="BI519" s="49"/>
      <c r="BJ519" s="49"/>
      <c r="BK519" s="49"/>
      <c r="BL519" s="49"/>
      <c r="BM519" s="49"/>
      <c r="BN519" s="49"/>
      <c r="BO519" s="49"/>
      <c r="BP519" s="49"/>
      <c r="BQ519" s="49"/>
      <c r="BR519" s="49"/>
      <c r="BS519" s="49"/>
      <c r="BT519" s="49"/>
      <c r="BU519" s="49"/>
      <c r="BV519" s="49"/>
      <c r="BW519" s="49"/>
      <c r="BX519" s="49"/>
      <c r="BY519" s="49"/>
      <c r="BZ519" s="49"/>
      <c r="CA519" s="49"/>
      <c r="CB519" s="49"/>
      <c r="CC519" s="49"/>
      <c r="CD519" s="49"/>
      <c r="CE519" s="49"/>
      <c r="CF519" s="49"/>
      <c r="CG519" s="49"/>
      <c r="CH519" s="49"/>
      <c r="CI519" s="49"/>
      <c r="CJ519" s="49"/>
      <c r="CK519" s="49"/>
      <c r="CL519" s="49"/>
      <c r="CM519" s="49"/>
      <c r="CN519" s="49"/>
      <c r="CO519" s="49"/>
      <c r="CP519" s="49"/>
      <c r="CQ519" s="49"/>
      <c r="CR519" s="49"/>
      <c r="CS519" s="49"/>
      <c r="CT519" s="49"/>
      <c r="CU519" s="49"/>
      <c r="CV519" s="49"/>
      <c r="CW519" s="49"/>
      <c r="CX519" s="49"/>
      <c r="CY519" s="49"/>
      <c r="CZ519" s="49"/>
      <c r="DA519" s="49"/>
      <c r="DB519" s="49"/>
      <c r="DC519" s="49"/>
      <c r="DD519" s="49"/>
      <c r="DE519" s="49"/>
      <c r="DF519" s="49"/>
      <c r="DG519" s="49"/>
      <c r="DH519" s="49"/>
      <c r="DI519" s="49"/>
      <c r="DJ519" s="49"/>
      <c r="DK519" s="49"/>
      <c r="DL519" s="49"/>
      <c r="DM519" s="49"/>
      <c r="DN519" s="49"/>
      <c r="DO519" s="49"/>
      <c r="DP519" s="49"/>
      <c r="DQ519"/>
      <c r="DR519"/>
      <c r="DS519"/>
      <c r="DT519"/>
      <c r="DU519"/>
      <c r="DV519"/>
      <c r="DW519"/>
      <c r="DX519"/>
      <c r="DY519"/>
      <c r="DZ519"/>
      <c r="EA519"/>
      <c r="EB519"/>
      <c r="EC519"/>
      <c r="ED519"/>
      <c r="EE519"/>
      <c r="EF519"/>
      <c r="EG519"/>
      <c r="EH519"/>
      <c r="EI519"/>
      <c r="EJ519"/>
      <c r="EK519"/>
      <c r="EL519"/>
      <c r="EM519"/>
      <c r="EN519"/>
      <c r="EO519"/>
      <c r="EP519"/>
      <c r="EQ519"/>
      <c r="ER519"/>
      <c r="ES519"/>
      <c r="ET519"/>
      <c r="EU519"/>
      <c r="EV519"/>
      <c r="EW519"/>
      <c r="EX519"/>
      <c r="EY519"/>
      <c r="EZ519"/>
      <c r="FA519"/>
      <c r="FB519"/>
      <c r="FC519"/>
      <c r="FD519"/>
      <c r="FE519"/>
      <c r="FF519"/>
      <c r="FG519"/>
      <c r="FH519"/>
      <c r="FI519"/>
      <c r="FJ519"/>
      <c r="FK519"/>
      <c r="FL519"/>
      <c r="FM519"/>
      <c r="FN519"/>
      <c r="FO519"/>
      <c r="FP519"/>
      <c r="FQ519"/>
      <c r="FR519"/>
      <c r="FS519"/>
      <c r="FT519"/>
      <c r="FU519"/>
      <c r="FV519"/>
      <c r="FW519"/>
      <c r="FX519"/>
      <c r="FY519"/>
      <c r="FZ519"/>
      <c r="GA519"/>
      <c r="GB519"/>
      <c r="GC519"/>
      <c r="GD519"/>
      <c r="GE519"/>
      <c r="GF519"/>
      <c r="GG519"/>
      <c r="GH519"/>
      <c r="GI519"/>
      <c r="GJ519"/>
      <c r="GK519"/>
      <c r="GL519"/>
      <c r="GM519"/>
      <c r="GN519"/>
      <c r="GO519"/>
      <c r="GP519"/>
      <c r="GQ519"/>
      <c r="GR519"/>
      <c r="GS519"/>
      <c r="GT519"/>
      <c r="GU519"/>
      <c r="GV519"/>
      <c r="GW519"/>
      <c r="GX519"/>
      <c r="GY519"/>
      <c r="GZ519"/>
      <c r="HA519"/>
      <c r="HB519"/>
      <c r="HC519"/>
      <c r="HD519"/>
      <c r="HE519"/>
      <c r="HF519"/>
      <c r="HG519"/>
      <c r="HH519"/>
      <c r="HI519"/>
      <c r="HJ519"/>
      <c r="HK519"/>
      <c r="HL519"/>
      <c r="HM519"/>
      <c r="HN519"/>
      <c r="HO519"/>
      <c r="HP519"/>
      <c r="HQ519"/>
      <c r="HR519"/>
      <c r="HS519"/>
      <c r="HT519"/>
      <c r="HU519"/>
      <c r="HV519"/>
      <c r="HW519"/>
      <c r="HX519"/>
      <c r="HY519"/>
      <c r="HZ519"/>
      <c r="IA519"/>
      <c r="IB519"/>
      <c r="IC519"/>
      <c r="ID519"/>
      <c r="IE519"/>
      <c r="IF519"/>
      <c r="IG519"/>
      <c r="IH519"/>
      <c r="II519"/>
      <c r="IJ519"/>
      <c r="IK519"/>
      <c r="IL519"/>
      <c r="IM519"/>
      <c r="IN519"/>
      <c r="IO519"/>
      <c r="IP519"/>
      <c r="IQ519"/>
      <c r="IR519"/>
      <c r="IS519"/>
      <c r="IT519"/>
      <c r="IU519"/>
      <c r="IV519"/>
      <c r="IW519"/>
      <c r="IX519"/>
      <c r="IY519"/>
      <c r="IZ519"/>
      <c r="JA519"/>
      <c r="JB519"/>
      <c r="JC519"/>
      <c r="JD519"/>
      <c r="JE519"/>
      <c r="JF519"/>
      <c r="JG519"/>
      <c r="JH519"/>
      <c r="JI519"/>
      <c r="JJ519"/>
      <c r="JK519"/>
      <c r="JL519"/>
      <c r="JM519"/>
      <c r="JN519"/>
      <c r="JO519"/>
      <c r="JP519"/>
      <c r="JQ519"/>
      <c r="JR519"/>
      <c r="JS519"/>
      <c r="JT519"/>
      <c r="JU519"/>
      <c r="JV519"/>
      <c r="JW519"/>
      <c r="JX519"/>
      <c r="JY519"/>
      <c r="JZ519"/>
      <c r="KA519"/>
      <c r="KB519"/>
      <c r="KC519"/>
      <c r="KD519"/>
      <c r="KE519"/>
      <c r="KF519"/>
      <c r="KG519"/>
      <c r="KH519"/>
      <c r="KI519"/>
      <c r="KJ519"/>
      <c r="KK519"/>
      <c r="KL519"/>
      <c r="KM519"/>
      <c r="KN519"/>
      <c r="KO519"/>
      <c r="KP519"/>
      <c r="KQ519"/>
      <c r="KR519"/>
      <c r="KS519"/>
      <c r="KT519"/>
      <c r="KU519"/>
      <c r="KV519"/>
      <c r="KW519"/>
      <c r="KX519"/>
      <c r="KY519"/>
      <c r="KZ519"/>
      <c r="LA519"/>
      <c r="LB519"/>
      <c r="LC519"/>
      <c r="LD519"/>
      <c r="LE519"/>
      <c r="LF519"/>
      <c r="LG519"/>
      <c r="LH519"/>
      <c r="LI519"/>
      <c r="LJ519"/>
      <c r="LK519"/>
      <c r="LL519"/>
      <c r="LM519"/>
      <c r="LN519"/>
      <c r="LO519"/>
      <c r="LP519"/>
      <c r="LQ519"/>
      <c r="LR519"/>
      <c r="LS519"/>
      <c r="LT519"/>
      <c r="LU519"/>
      <c r="LV519"/>
      <c r="LW519"/>
      <c r="LX519"/>
      <c r="LY519"/>
      <c r="LZ519"/>
      <c r="MA519"/>
      <c r="MB519"/>
      <c r="MC519"/>
      <c r="MD519"/>
      <c r="ME519"/>
      <c r="MF519"/>
      <c r="MG519"/>
      <c r="MH519"/>
      <c r="MI519"/>
      <c r="MJ519"/>
      <c r="MK519"/>
      <c r="ML519"/>
      <c r="MM519"/>
      <c r="MN519"/>
      <c r="MO519"/>
      <c r="MP519"/>
      <c r="MQ519"/>
      <c r="MR519"/>
      <c r="MS519"/>
      <c r="MT519"/>
      <c r="MU519"/>
      <c r="MV519"/>
      <c r="MW519"/>
      <c r="MX519"/>
      <c r="MY519"/>
      <c r="MZ519"/>
      <c r="NA519"/>
      <c r="NB519"/>
      <c r="NC519"/>
      <c r="ND519"/>
      <c r="NE519"/>
      <c r="NF519"/>
      <c r="NG519"/>
      <c r="NH519"/>
      <c r="NI519"/>
      <c r="NJ519"/>
      <c r="NK519"/>
      <c r="NL519"/>
      <c r="NM519"/>
      <c r="NN519"/>
      <c r="NO519"/>
      <c r="NP519"/>
      <c r="NQ519"/>
      <c r="NR519"/>
      <c r="NS519"/>
      <c r="NT519"/>
      <c r="NU519"/>
      <c r="NV519"/>
      <c r="NW519"/>
      <c r="NX519"/>
      <c r="NY519"/>
      <c r="NZ519"/>
      <c r="OA519"/>
      <c r="OB519"/>
      <c r="OC519"/>
      <c r="OD519"/>
      <c r="OE519"/>
      <c r="OF519"/>
      <c r="OG519"/>
      <c r="OH519"/>
      <c r="OI519"/>
      <c r="OJ519"/>
      <c r="OK519"/>
      <c r="OL519"/>
      <c r="OM519"/>
      <c r="ON519"/>
      <c r="OO519"/>
      <c r="OP519"/>
      <c r="OQ519"/>
      <c r="OR519"/>
      <c r="OS519"/>
      <c r="OT519"/>
      <c r="OU519"/>
      <c r="OV519"/>
      <c r="OW519"/>
      <c r="OX519"/>
      <c r="OY519"/>
      <c r="OZ519"/>
      <c r="PA519"/>
      <c r="PB519"/>
      <c r="PC519"/>
      <c r="PD519"/>
      <c r="PE519"/>
      <c r="PF519"/>
      <c r="PG519"/>
      <c r="PH519"/>
      <c r="PI519"/>
      <c r="PJ519"/>
      <c r="PK519"/>
      <c r="PL519"/>
      <c r="PM519"/>
      <c r="PN519"/>
      <c r="PO519"/>
      <c r="PP519"/>
      <c r="PQ519"/>
      <c r="PR519"/>
      <c r="PS519"/>
      <c r="PT519"/>
      <c r="PU519"/>
      <c r="PV519"/>
      <c r="PW519"/>
      <c r="PX519"/>
      <c r="PY519"/>
      <c r="PZ519"/>
      <c r="QA519"/>
      <c r="QB519"/>
      <c r="QC519"/>
      <c r="QD519"/>
      <c r="QE519"/>
      <c r="QF519"/>
      <c r="QG519"/>
      <c r="QH519"/>
      <c r="QI519"/>
      <c r="QJ519"/>
      <c r="QK519"/>
      <c r="QL519"/>
      <c r="QM519"/>
      <c r="QN519"/>
      <c r="QO519"/>
      <c r="QP519"/>
      <c r="QQ519"/>
      <c r="QR519"/>
      <c r="QS519"/>
      <c r="QT519"/>
      <c r="QU519"/>
      <c r="QV519"/>
      <c r="QW519"/>
      <c r="QX519"/>
      <c r="QY519"/>
      <c r="QZ519"/>
      <c r="RA519"/>
      <c r="RB519"/>
      <c r="RC519"/>
      <c r="RD519"/>
      <c r="RE519"/>
      <c r="RF519"/>
      <c r="RG519"/>
      <c r="RH519"/>
      <c r="RI519"/>
      <c r="RJ519"/>
      <c r="RK519"/>
      <c r="RL519"/>
      <c r="RM519"/>
      <c r="RN519"/>
      <c r="RO519"/>
      <c r="RP519"/>
      <c r="RQ519"/>
      <c r="RR519"/>
      <c r="RS519"/>
      <c r="RT519"/>
      <c r="RU519"/>
      <c r="RV519"/>
      <c r="RW519"/>
      <c r="RX519"/>
      <c r="RY519"/>
      <c r="RZ519"/>
      <c r="SA519"/>
      <c r="SB519"/>
      <c r="SC519"/>
      <c r="SD519"/>
      <c r="SE519"/>
      <c r="SF519"/>
      <c r="SG519"/>
      <c r="SH519"/>
      <c r="SI519"/>
      <c r="SJ519"/>
      <c r="SK519"/>
      <c r="SL519"/>
      <c r="SM519"/>
      <c r="SN519"/>
      <c r="SO519"/>
      <c r="SP519"/>
      <c r="SQ519"/>
      <c r="SR519"/>
      <c r="SS519"/>
      <c r="ST519"/>
      <c r="SU519"/>
      <c r="SV519"/>
      <c r="SW519"/>
      <c r="SX519"/>
      <c r="SY519"/>
      <c r="SZ519"/>
      <c r="TA519"/>
      <c r="TB519"/>
      <c r="TC519"/>
      <c r="TD519"/>
      <c r="TE519"/>
      <c r="TF519"/>
      <c r="TG519"/>
      <c r="TH519"/>
      <c r="TI519"/>
      <c r="TJ519"/>
      <c r="TK519"/>
      <c r="TL519"/>
      <c r="TM519"/>
      <c r="TN519"/>
      <c r="TO519"/>
      <c r="TP519"/>
      <c r="TQ519"/>
      <c r="TR519"/>
      <c r="TS519"/>
      <c r="TT519"/>
      <c r="TU519"/>
      <c r="TV519"/>
      <c r="TW519"/>
      <c r="TX519"/>
      <c r="TY519"/>
      <c r="TZ519"/>
      <c r="UA519"/>
      <c r="UB519"/>
      <c r="UC519"/>
      <c r="UD519"/>
      <c r="UE519"/>
      <c r="UF519"/>
      <c r="UG519"/>
      <c r="UH519"/>
      <c r="UI519"/>
      <c r="UJ519"/>
      <c r="UK519"/>
      <c r="UL519"/>
      <c r="UM519"/>
      <c r="UN519"/>
      <c r="UO519"/>
      <c r="UP519"/>
      <c r="UQ519"/>
      <c r="UR519"/>
      <c r="US519"/>
      <c r="UT519"/>
      <c r="UU519"/>
      <c r="UV519"/>
      <c r="UW519"/>
      <c r="UX519"/>
      <c r="UY519"/>
      <c r="UZ519"/>
      <c r="VA519"/>
      <c r="VB519"/>
      <c r="VC519"/>
      <c r="VD519"/>
      <c r="VE519"/>
      <c r="VF519"/>
      <c r="VG519"/>
      <c r="VH519"/>
      <c r="VI519"/>
      <c r="VJ519"/>
      <c r="VK519"/>
      <c r="VL519"/>
      <c r="VM519"/>
      <c r="VN519"/>
      <c r="VO519"/>
      <c r="VP519"/>
      <c r="VQ519"/>
      <c r="VR519"/>
      <c r="VS519"/>
      <c r="VT519"/>
      <c r="VU519"/>
      <c r="VV519"/>
      <c r="VW519"/>
      <c r="VX519"/>
      <c r="VY519"/>
      <c r="VZ519"/>
      <c r="WA519"/>
      <c r="WB519"/>
      <c r="WC519"/>
      <c r="WD519"/>
      <c r="WE519"/>
      <c r="WF519"/>
      <c r="WG519"/>
      <c r="WH519"/>
      <c r="WI519"/>
      <c r="WJ519"/>
      <c r="WK519"/>
      <c r="WL519"/>
      <c r="WM519"/>
      <c r="WN519"/>
      <c r="WO519"/>
      <c r="WP519"/>
      <c r="WQ519"/>
      <c r="WR519"/>
      <c r="WS519"/>
      <c r="WT519"/>
      <c r="WU519"/>
      <c r="WV519"/>
      <c r="WW519"/>
      <c r="WX519"/>
      <c r="WY519"/>
      <c r="WZ519"/>
      <c r="XA519"/>
      <c r="XB519"/>
      <c r="XC519"/>
      <c r="XD519"/>
      <c r="XE519"/>
      <c r="XF519"/>
      <c r="XG519"/>
      <c r="XH519"/>
      <c r="XI519"/>
      <c r="XJ519"/>
      <c r="XK519"/>
      <c r="XL519"/>
      <c r="XM519"/>
      <c r="XN519"/>
      <c r="XO519"/>
      <c r="XP519"/>
      <c r="XQ519"/>
      <c r="XR519"/>
      <c r="XS519"/>
      <c r="XT519"/>
      <c r="XU519"/>
      <c r="XV519"/>
      <c r="XW519"/>
      <c r="XX519"/>
      <c r="XY519"/>
      <c r="XZ519"/>
      <c r="YA519"/>
      <c r="YB519"/>
      <c r="YC519"/>
      <c r="YD519"/>
      <c r="YE519"/>
      <c r="YF519"/>
      <c r="YG519"/>
      <c r="YH519"/>
      <c r="YI519"/>
      <c r="YJ519"/>
      <c r="YK519"/>
      <c r="YL519"/>
      <c r="YM519"/>
      <c r="YN519"/>
      <c r="YO519"/>
      <c r="YP519"/>
      <c r="YQ519"/>
      <c r="YR519"/>
      <c r="YS519"/>
      <c r="YT519"/>
      <c r="YU519"/>
      <c r="YV519"/>
      <c r="YW519"/>
      <c r="YX519"/>
      <c r="YY519"/>
      <c r="YZ519"/>
      <c r="ZA519"/>
      <c r="ZB519"/>
      <c r="ZC519"/>
      <c r="ZD519"/>
      <c r="ZE519"/>
      <c r="ZF519"/>
      <c r="ZG519"/>
      <c r="ZH519"/>
      <c r="ZI519"/>
      <c r="ZJ519"/>
      <c r="ZK519"/>
      <c r="ZL519"/>
      <c r="ZM519"/>
      <c r="ZN519"/>
      <c r="ZO519"/>
      <c r="ZP519"/>
      <c r="ZQ519"/>
      <c r="ZR519"/>
      <c r="ZS519"/>
      <c r="ZT519"/>
      <c r="ZU519"/>
      <c r="ZV519"/>
      <c r="ZW519"/>
      <c r="ZX519"/>
      <c r="ZY519"/>
      <c r="ZZ519" s="52"/>
      <c r="AAA519" s="192" t="s">
        <v>0</v>
      </c>
      <c r="AAD519" s="90"/>
      <c r="AAE519" s="519">
        <f>IF(AND(S.Notice.DASNotification=TRUE,S.Notice.Involved="Y"),1,0)</f>
        <v>0</v>
      </c>
      <c r="AAF519" s="90"/>
      <c r="AAG519" s="61"/>
      <c r="AAH519" s="61"/>
      <c r="AAI519" s="72"/>
      <c r="AAJ519" s="72"/>
      <c r="AAK519" s="87"/>
      <c r="AAL519" s="90"/>
    </row>
    <row r="520" spans="1:715" s="23" customFormat="1" ht="15" customHeight="1" outlineLevel="1" thickBot="1">
      <c r="A520" s="171"/>
      <c r="B520" s="407" t="s">
        <v>490</v>
      </c>
      <c r="C520" s="762" t="s">
        <v>53</v>
      </c>
      <c r="D520" s="380"/>
      <c r="E520"/>
      <c r="F520" s="672">
        <f ca="1">IF(YEAR(H520)&gt;2000,NETWORKDAYS(TODAY(),H520,S.DDL_DEQClosed),0)</f>
        <v>32</v>
      </c>
      <c r="G520"/>
      <c r="H520" s="343">
        <f>AAH520</f>
        <v>41618</v>
      </c>
      <c r="I520" s="244"/>
      <c r="J520" s="194"/>
      <c r="K520" s="49"/>
      <c r="L520" s="49"/>
      <c r="M520" s="49"/>
      <c r="N520" s="49"/>
      <c r="O520" s="49"/>
      <c r="P520" s="49"/>
      <c r="Q520" s="49"/>
      <c r="R520" s="49"/>
      <c r="S520" s="49"/>
      <c r="T520" s="49"/>
      <c r="U520" s="49"/>
      <c r="V520" s="49"/>
      <c r="W520" s="49"/>
      <c r="X520" s="49"/>
      <c r="Y520" s="49"/>
      <c r="Z520" s="49"/>
      <c r="AA520" s="49"/>
      <c r="AB520" s="49"/>
      <c r="AC520" s="49"/>
      <c r="AD520" s="49"/>
      <c r="AE520" s="49"/>
      <c r="AF520" s="49"/>
      <c r="AG520" s="49"/>
      <c r="AH520" s="49"/>
      <c r="AI520" s="49"/>
      <c r="AJ520" s="49"/>
      <c r="AK520" s="49"/>
      <c r="AL520" s="49"/>
      <c r="AM520" s="49"/>
      <c r="AN520" s="49"/>
      <c r="AO520" s="49"/>
      <c r="AP520" s="49"/>
      <c r="AQ520" s="49"/>
      <c r="AR520" s="49"/>
      <c r="AS520" s="49"/>
      <c r="AT520" s="49"/>
      <c r="AU520" s="49"/>
      <c r="AV520" s="49"/>
      <c r="AW520" s="49"/>
      <c r="AX520" s="49"/>
      <c r="AY520" s="49"/>
      <c r="AZ520" s="49"/>
      <c r="BA520" s="49"/>
      <c r="BB520" s="49"/>
      <c r="BC520" s="49"/>
      <c r="BD520" s="49"/>
      <c r="BE520" s="49"/>
      <c r="BF520" s="49"/>
      <c r="BG520" s="49"/>
      <c r="BH520" s="49"/>
      <c r="BI520" s="49"/>
      <c r="BJ520" s="49"/>
      <c r="BK520" s="49"/>
      <c r="BL520" s="49"/>
      <c r="BM520" s="49"/>
      <c r="BN520" s="49"/>
      <c r="BO520" s="49"/>
      <c r="BP520" s="49"/>
      <c r="BQ520" s="49"/>
      <c r="BR520" s="49"/>
      <c r="BS520" s="49"/>
      <c r="BT520" s="49"/>
      <c r="BU520" s="49"/>
      <c r="BV520" s="49"/>
      <c r="BW520" s="49"/>
      <c r="BX520" s="49"/>
      <c r="BY520" s="49"/>
      <c r="BZ520" s="49"/>
      <c r="CA520" s="49"/>
      <c r="CB520" s="49"/>
      <c r="CC520" s="49"/>
      <c r="CD520" s="49"/>
      <c r="CE520" s="49"/>
      <c r="CF520" s="49"/>
      <c r="CG520" s="49"/>
      <c r="CH520" s="49"/>
      <c r="CI520" s="49"/>
      <c r="CJ520" s="49"/>
      <c r="CK520" s="49"/>
      <c r="CL520" s="49"/>
      <c r="CM520" s="49"/>
      <c r="CN520" s="49"/>
      <c r="CO520" s="49"/>
      <c r="CP520" s="49"/>
      <c r="CQ520" s="49"/>
      <c r="CR520" s="49"/>
      <c r="CS520" s="49"/>
      <c r="CT520" s="49"/>
      <c r="CU520" s="49"/>
      <c r="CV520" s="49"/>
      <c r="CW520" s="49"/>
      <c r="CX520" s="49"/>
      <c r="CY520" s="49"/>
      <c r="CZ520" s="49"/>
      <c r="DA520" s="49"/>
      <c r="DB520" s="49"/>
      <c r="DC520" s="49"/>
      <c r="DD520" s="49"/>
      <c r="DE520" s="49"/>
      <c r="DF520" s="49"/>
      <c r="DG520" s="49"/>
      <c r="DH520" s="49"/>
      <c r="DI520" s="49"/>
      <c r="DJ520" s="49"/>
      <c r="DK520" s="49"/>
      <c r="DL520" s="49"/>
      <c r="DM520" s="49"/>
      <c r="DN520" s="49"/>
      <c r="DO520" s="49"/>
      <c r="DP520" s="49"/>
      <c r="DQ520"/>
      <c r="DR520"/>
      <c r="DS520"/>
      <c r="DT520"/>
      <c r="DU520"/>
      <c r="DV520"/>
      <c r="DW520"/>
      <c r="DX520"/>
      <c r="DY520"/>
      <c r="DZ520"/>
      <c r="EA520"/>
      <c r="EB520"/>
      <c r="EC520"/>
      <c r="ED520"/>
      <c r="EE520"/>
      <c r="EF520"/>
      <c r="EG520"/>
      <c r="EH520"/>
      <c r="EI520"/>
      <c r="EJ520"/>
      <c r="EK520"/>
      <c r="EL520"/>
      <c r="EM520"/>
      <c r="EN520"/>
      <c r="EO520"/>
      <c r="EP520"/>
      <c r="EQ520"/>
      <c r="ER520"/>
      <c r="ES520"/>
      <c r="ET520"/>
      <c r="EU520"/>
      <c r="EV520"/>
      <c r="EW520"/>
      <c r="EX520"/>
      <c r="EY520"/>
      <c r="EZ520"/>
      <c r="FA520"/>
      <c r="FB520"/>
      <c r="FC520"/>
      <c r="FD520"/>
      <c r="FE520"/>
      <c r="FF520"/>
      <c r="FG520"/>
      <c r="FH520"/>
      <c r="FI520"/>
      <c r="FJ520"/>
      <c r="FK520"/>
      <c r="FL520"/>
      <c r="FM520"/>
      <c r="FN520"/>
      <c r="FO520"/>
      <c r="FP520"/>
      <c r="FQ520"/>
      <c r="FR520"/>
      <c r="FS520"/>
      <c r="FT520"/>
      <c r="FU520"/>
      <c r="FV520"/>
      <c r="FW520"/>
      <c r="FX520"/>
      <c r="FY520"/>
      <c r="FZ520"/>
      <c r="GA520"/>
      <c r="GB520"/>
      <c r="GC520"/>
      <c r="GD520"/>
      <c r="GE520"/>
      <c r="GF520"/>
      <c r="GG520"/>
      <c r="GH520"/>
      <c r="GI520"/>
      <c r="GJ520"/>
      <c r="GK520"/>
      <c r="GL520"/>
      <c r="GM520"/>
      <c r="GN520"/>
      <c r="GO520"/>
      <c r="GP520"/>
      <c r="GQ520"/>
      <c r="GR520"/>
      <c r="GS520"/>
      <c r="GT520"/>
      <c r="GU520"/>
      <c r="GV520"/>
      <c r="GW520"/>
      <c r="GX520"/>
      <c r="GY520"/>
      <c r="GZ520"/>
      <c r="HA520"/>
      <c r="HB520"/>
      <c r="HC520"/>
      <c r="HD520"/>
      <c r="HE520"/>
      <c r="HF520"/>
      <c r="HG520"/>
      <c r="HH520"/>
      <c r="HI520"/>
      <c r="HJ520"/>
      <c r="HK520"/>
      <c r="HL520"/>
      <c r="HM520"/>
      <c r="HN520"/>
      <c r="HO520"/>
      <c r="HP520"/>
      <c r="HQ520"/>
      <c r="HR520"/>
      <c r="HS520"/>
      <c r="HT520"/>
      <c r="HU520"/>
      <c r="HV520"/>
      <c r="HW520"/>
      <c r="HX520"/>
      <c r="HY520"/>
      <c r="HZ520"/>
      <c r="IA520"/>
      <c r="IB520"/>
      <c r="IC520"/>
      <c r="ID520"/>
      <c r="IE520"/>
      <c r="IF520"/>
      <c r="IG520"/>
      <c r="IH520"/>
      <c r="II520"/>
      <c r="IJ520"/>
      <c r="IK520"/>
      <c r="IL520"/>
      <c r="IM520"/>
      <c r="IN520"/>
      <c r="IO520"/>
      <c r="IP520"/>
      <c r="IQ520"/>
      <c r="IR520"/>
      <c r="IS520"/>
      <c r="IT520"/>
      <c r="IU520"/>
      <c r="IV520"/>
      <c r="IW520"/>
      <c r="IX520"/>
      <c r="IY520"/>
      <c r="IZ520"/>
      <c r="JA520"/>
      <c r="JB520"/>
      <c r="JC520"/>
      <c r="JD520"/>
      <c r="JE520"/>
      <c r="JF520"/>
      <c r="JG520"/>
      <c r="JH520"/>
      <c r="JI520"/>
      <c r="JJ520"/>
      <c r="JK520"/>
      <c r="JL520"/>
      <c r="JM520"/>
      <c r="JN520"/>
      <c r="JO520"/>
      <c r="JP520"/>
      <c r="JQ520"/>
      <c r="JR520"/>
      <c r="JS520"/>
      <c r="JT520"/>
      <c r="JU520"/>
      <c r="JV520"/>
      <c r="JW520"/>
      <c r="JX520"/>
      <c r="JY520"/>
      <c r="JZ520"/>
      <c r="KA520"/>
      <c r="KB520"/>
      <c r="KC520"/>
      <c r="KD520"/>
      <c r="KE520"/>
      <c r="KF520"/>
      <c r="KG520"/>
      <c r="KH520"/>
      <c r="KI520"/>
      <c r="KJ520"/>
      <c r="KK520"/>
      <c r="KL520"/>
      <c r="KM520"/>
      <c r="KN520"/>
      <c r="KO520"/>
      <c r="KP520"/>
      <c r="KQ520"/>
      <c r="KR520"/>
      <c r="KS520"/>
      <c r="KT520"/>
      <c r="KU520"/>
      <c r="KV520"/>
      <c r="KW520"/>
      <c r="KX520"/>
      <c r="KY520"/>
      <c r="KZ520"/>
      <c r="LA520"/>
      <c r="LB520"/>
      <c r="LC520"/>
      <c r="LD520"/>
      <c r="LE520"/>
      <c r="LF520"/>
      <c r="LG520"/>
      <c r="LH520"/>
      <c r="LI520"/>
      <c r="LJ520"/>
      <c r="LK520"/>
      <c r="LL520"/>
      <c r="LM520"/>
      <c r="LN520"/>
      <c r="LO520"/>
      <c r="LP520"/>
      <c r="LQ520"/>
      <c r="LR520"/>
      <c r="LS520"/>
      <c r="LT520"/>
      <c r="LU520"/>
      <c r="LV520"/>
      <c r="LW520"/>
      <c r="LX520"/>
      <c r="LY520"/>
      <c r="LZ520"/>
      <c r="MA520"/>
      <c r="MB520"/>
      <c r="MC520"/>
      <c r="MD520"/>
      <c r="ME520"/>
      <c r="MF520"/>
      <c r="MG520"/>
      <c r="MH520"/>
      <c r="MI520"/>
      <c r="MJ520"/>
      <c r="MK520"/>
      <c r="ML520"/>
      <c r="MM520"/>
      <c r="MN520"/>
      <c r="MO520"/>
      <c r="MP520"/>
      <c r="MQ520"/>
      <c r="MR520"/>
      <c r="MS520"/>
      <c r="MT520"/>
      <c r="MU520"/>
      <c r="MV520"/>
      <c r="MW520"/>
      <c r="MX520"/>
      <c r="MY520"/>
      <c r="MZ520"/>
      <c r="NA520"/>
      <c r="NB520"/>
      <c r="NC520"/>
      <c r="ND520"/>
      <c r="NE520"/>
      <c r="NF520"/>
      <c r="NG520"/>
      <c r="NH520"/>
      <c r="NI520"/>
      <c r="NJ520"/>
      <c r="NK520"/>
      <c r="NL520"/>
      <c r="NM520"/>
      <c r="NN520"/>
      <c r="NO520"/>
      <c r="NP520"/>
      <c r="NQ520"/>
      <c r="NR520"/>
      <c r="NS520"/>
      <c r="NT520"/>
      <c r="NU520"/>
      <c r="NV520"/>
      <c r="NW520"/>
      <c r="NX520"/>
      <c r="NY520"/>
      <c r="NZ520"/>
      <c r="OA520"/>
      <c r="OB520"/>
      <c r="OC520"/>
      <c r="OD520"/>
      <c r="OE520"/>
      <c r="OF520"/>
      <c r="OG520"/>
      <c r="OH520"/>
      <c r="OI520"/>
      <c r="OJ520"/>
      <c r="OK520"/>
      <c r="OL520"/>
      <c r="OM520"/>
      <c r="ON520"/>
      <c r="OO520"/>
      <c r="OP520"/>
      <c r="OQ520"/>
      <c r="OR520"/>
      <c r="OS520"/>
      <c r="OT520"/>
      <c r="OU520"/>
      <c r="OV520"/>
      <c r="OW520"/>
      <c r="OX520"/>
      <c r="OY520"/>
      <c r="OZ520"/>
      <c r="PA520"/>
      <c r="PB520"/>
      <c r="PC520"/>
      <c r="PD520"/>
      <c r="PE520"/>
      <c r="PF520"/>
      <c r="PG520"/>
      <c r="PH520"/>
      <c r="PI520"/>
      <c r="PJ520"/>
      <c r="PK520"/>
      <c r="PL520"/>
      <c r="PM520"/>
      <c r="PN520"/>
      <c r="PO520"/>
      <c r="PP520"/>
      <c r="PQ520"/>
      <c r="PR520"/>
      <c r="PS520"/>
      <c r="PT520"/>
      <c r="PU520"/>
      <c r="PV520"/>
      <c r="PW520"/>
      <c r="PX520"/>
      <c r="PY520"/>
      <c r="PZ520"/>
      <c r="QA520"/>
      <c r="QB520"/>
      <c r="QC520"/>
      <c r="QD520"/>
      <c r="QE520"/>
      <c r="QF520"/>
      <c r="QG520"/>
      <c r="QH520"/>
      <c r="QI520"/>
      <c r="QJ520"/>
      <c r="QK520"/>
      <c r="QL520"/>
      <c r="QM520"/>
      <c r="QN520"/>
      <c r="QO520"/>
      <c r="QP520"/>
      <c r="QQ520"/>
      <c r="QR520"/>
      <c r="QS520"/>
      <c r="QT520"/>
      <c r="QU520"/>
      <c r="QV520"/>
      <c r="QW520"/>
      <c r="QX520"/>
      <c r="QY520"/>
      <c r="QZ520"/>
      <c r="RA520"/>
      <c r="RB520"/>
      <c r="RC520"/>
      <c r="RD520"/>
      <c r="RE520"/>
      <c r="RF520"/>
      <c r="RG520"/>
      <c r="RH520"/>
      <c r="RI520"/>
      <c r="RJ520"/>
      <c r="RK520"/>
      <c r="RL520"/>
      <c r="RM520"/>
      <c r="RN520"/>
      <c r="RO520"/>
      <c r="RP520"/>
      <c r="RQ520"/>
      <c r="RR520"/>
      <c r="RS520"/>
      <c r="RT520"/>
      <c r="RU520"/>
      <c r="RV520"/>
      <c r="RW520"/>
      <c r="RX520"/>
      <c r="RY520"/>
      <c r="RZ520"/>
      <c r="SA520"/>
      <c r="SB520"/>
      <c r="SC520"/>
      <c r="SD520"/>
      <c r="SE520"/>
      <c r="SF520"/>
      <c r="SG520"/>
      <c r="SH520"/>
      <c r="SI520"/>
      <c r="SJ520"/>
      <c r="SK520"/>
      <c r="SL520"/>
      <c r="SM520"/>
      <c r="SN520"/>
      <c r="SO520"/>
      <c r="SP520"/>
      <c r="SQ520"/>
      <c r="SR520"/>
      <c r="SS520"/>
      <c r="ST520"/>
      <c r="SU520"/>
      <c r="SV520"/>
      <c r="SW520"/>
      <c r="SX520"/>
      <c r="SY520"/>
      <c r="SZ520"/>
      <c r="TA520"/>
      <c r="TB520"/>
      <c r="TC520"/>
      <c r="TD520"/>
      <c r="TE520"/>
      <c r="TF520"/>
      <c r="TG520"/>
      <c r="TH520"/>
      <c r="TI520"/>
      <c r="TJ520"/>
      <c r="TK520"/>
      <c r="TL520"/>
      <c r="TM520"/>
      <c r="TN520"/>
      <c r="TO520"/>
      <c r="TP520"/>
      <c r="TQ520"/>
      <c r="TR520"/>
      <c r="TS520"/>
      <c r="TT520"/>
      <c r="TU520"/>
      <c r="TV520"/>
      <c r="TW520"/>
      <c r="TX520"/>
      <c r="TY520"/>
      <c r="TZ520"/>
      <c r="UA520"/>
      <c r="UB520"/>
      <c r="UC520"/>
      <c r="UD520"/>
      <c r="UE520"/>
      <c r="UF520"/>
      <c r="UG520"/>
      <c r="UH520"/>
      <c r="UI520"/>
      <c r="UJ520"/>
      <c r="UK520"/>
      <c r="UL520"/>
      <c r="UM520"/>
      <c r="UN520"/>
      <c r="UO520"/>
      <c r="UP520"/>
      <c r="UQ520"/>
      <c r="UR520"/>
      <c r="US520"/>
      <c r="UT520"/>
      <c r="UU520"/>
      <c r="UV520"/>
      <c r="UW520"/>
      <c r="UX520"/>
      <c r="UY520"/>
      <c r="UZ520"/>
      <c r="VA520"/>
      <c r="VB520"/>
      <c r="VC520"/>
      <c r="VD520"/>
      <c r="VE520"/>
      <c r="VF520"/>
      <c r="VG520"/>
      <c r="VH520"/>
      <c r="VI520"/>
      <c r="VJ520"/>
      <c r="VK520"/>
      <c r="VL520"/>
      <c r="VM520"/>
      <c r="VN520"/>
      <c r="VO520"/>
      <c r="VP520"/>
      <c r="VQ520"/>
      <c r="VR520"/>
      <c r="VS520"/>
      <c r="VT520"/>
      <c r="VU520"/>
      <c r="VV520"/>
      <c r="VW520"/>
      <c r="VX520"/>
      <c r="VY520"/>
      <c r="VZ520"/>
      <c r="WA520"/>
      <c r="WB520"/>
      <c r="WC520"/>
      <c r="WD520"/>
      <c r="WE520"/>
      <c r="WF520"/>
      <c r="WG520"/>
      <c r="WH520"/>
      <c r="WI520"/>
      <c r="WJ520"/>
      <c r="WK520"/>
      <c r="WL520"/>
      <c r="WM520"/>
      <c r="WN520"/>
      <c r="WO520"/>
      <c r="WP520"/>
      <c r="WQ520"/>
      <c r="WR520"/>
      <c r="WS520"/>
      <c r="WT520"/>
      <c r="WU520"/>
      <c r="WV520"/>
      <c r="WW520"/>
      <c r="WX520"/>
      <c r="WY520"/>
      <c r="WZ520"/>
      <c r="XA520"/>
      <c r="XB520"/>
      <c r="XC520"/>
      <c r="XD520"/>
      <c r="XE520"/>
      <c r="XF520"/>
      <c r="XG520"/>
      <c r="XH520"/>
      <c r="XI520"/>
      <c r="XJ520"/>
      <c r="XK520"/>
      <c r="XL520"/>
      <c r="XM520"/>
      <c r="XN520"/>
      <c r="XO520"/>
      <c r="XP520"/>
      <c r="XQ520"/>
      <c r="XR520"/>
      <c r="XS520"/>
      <c r="XT520"/>
      <c r="XU520"/>
      <c r="XV520"/>
      <c r="XW520"/>
      <c r="XX520"/>
      <c r="XY520"/>
      <c r="XZ520"/>
      <c r="YA520"/>
      <c r="YB520"/>
      <c r="YC520"/>
      <c r="YD520"/>
      <c r="YE520"/>
      <c r="YF520"/>
      <c r="YG520"/>
      <c r="YH520"/>
      <c r="YI520"/>
      <c r="YJ520"/>
      <c r="YK520"/>
      <c r="YL520"/>
      <c r="YM520"/>
      <c r="YN520"/>
      <c r="YO520"/>
      <c r="YP520"/>
      <c r="YQ520"/>
      <c r="YR520"/>
      <c r="YS520"/>
      <c r="YT520"/>
      <c r="YU520"/>
      <c r="YV520"/>
      <c r="YW520"/>
      <c r="YX520"/>
      <c r="YY520"/>
      <c r="YZ520"/>
      <c r="ZA520"/>
      <c r="ZB520"/>
      <c r="ZC520"/>
      <c r="ZD520"/>
      <c r="ZE520"/>
      <c r="ZF520"/>
      <c r="ZG520"/>
      <c r="ZH520"/>
      <c r="ZI520"/>
      <c r="ZJ520"/>
      <c r="ZK520"/>
      <c r="ZL520"/>
      <c r="ZM520"/>
      <c r="ZN520"/>
      <c r="ZO520"/>
      <c r="ZP520"/>
      <c r="ZQ520"/>
      <c r="ZR520"/>
      <c r="ZS520"/>
      <c r="ZT520"/>
      <c r="ZU520"/>
      <c r="ZV520"/>
      <c r="ZW520"/>
      <c r="ZX520"/>
      <c r="ZY520"/>
      <c r="ZZ520" s="52"/>
      <c r="AAA520" s="192" t="s">
        <v>0</v>
      </c>
      <c r="AAD520" s="90"/>
      <c r="AAE520" s="519">
        <f>IF(S.Notice.Involved="Y",1,0)</f>
        <v>1</v>
      </c>
      <c r="AAF520" s="90"/>
      <c r="AAG520" s="61"/>
      <c r="AAH520" s="73">
        <f>IF(AAE520=0,,WORKDAY(S.Notice.EMAIL.RulePublication,2,S.DDL_DEQClosed))</f>
        <v>41618</v>
      </c>
      <c r="AAI520" s="72"/>
      <c r="AAJ520" s="72"/>
      <c r="AAK520" s="87"/>
      <c r="AAL520" s="90"/>
    </row>
    <row r="521" spans="1:715" ht="15" customHeight="1" outlineLevel="1">
      <c r="A521" s="171"/>
      <c r="B521" s="407" t="s">
        <v>249</v>
      </c>
      <c r="C521" s="376" t="s">
        <v>0</v>
      </c>
      <c r="D521" s="380"/>
      <c r="E521" s="23"/>
      <c r="F521" s="672">
        <f ca="1">IF(YEAR(H521)&gt;2000,NETWORKDAYS(TODAY(),H521,S.DDL_DEQClosed),0)</f>
        <v>32</v>
      </c>
      <c r="G521" s="23"/>
      <c r="H521" s="487">
        <f t="shared" ref="H521" si="422">AAH521</f>
        <v>41618</v>
      </c>
      <c r="I521" s="244"/>
      <c r="J521" s="194"/>
      <c r="K521" s="49"/>
      <c r="L521" s="49"/>
      <c r="M521" s="49"/>
      <c r="N521" s="49"/>
      <c r="O521" s="49"/>
      <c r="P521" s="49"/>
      <c r="Q521" s="49"/>
      <c r="R521" s="49"/>
      <c r="S521" s="49"/>
      <c r="T521" s="49"/>
      <c r="U521" s="49"/>
      <c r="V521" s="49"/>
      <c r="W521" s="49"/>
      <c r="X521" s="49"/>
      <c r="Y521" s="49"/>
      <c r="Z521" s="49"/>
      <c r="AA521" s="49"/>
      <c r="AB521" s="49"/>
      <c r="AC521" s="49"/>
      <c r="AD521" s="49"/>
      <c r="AE521" s="49"/>
      <c r="AF521" s="49"/>
      <c r="AG521" s="49"/>
      <c r="AH521" s="49"/>
      <c r="AI521" s="49"/>
      <c r="AJ521" s="49"/>
      <c r="AK521" s="49"/>
      <c r="AL521" s="49"/>
      <c r="AM521" s="49"/>
      <c r="AN521" s="49"/>
      <c r="AO521" s="49"/>
      <c r="AP521" s="49"/>
      <c r="AQ521" s="49"/>
      <c r="AR521" s="49"/>
      <c r="AS521" s="49"/>
      <c r="AT521" s="49"/>
      <c r="AU521" s="49"/>
      <c r="AV521" s="49"/>
      <c r="AW521" s="49"/>
      <c r="AX521" s="49"/>
      <c r="AY521" s="49"/>
      <c r="AZ521" s="49"/>
      <c r="BA521" s="49"/>
      <c r="BB521" s="49"/>
      <c r="BC521" s="49"/>
      <c r="BD521" s="49"/>
      <c r="BE521" s="49"/>
      <c r="BF521" s="49"/>
      <c r="BG521" s="49"/>
      <c r="BH521" s="49"/>
      <c r="BI521" s="49"/>
      <c r="BJ521" s="49"/>
      <c r="BK521" s="49"/>
      <c r="BL521" s="49"/>
      <c r="BM521" s="49"/>
      <c r="BN521" s="49"/>
      <c r="BO521" s="49"/>
      <c r="BP521" s="49"/>
      <c r="BQ521" s="49"/>
      <c r="BR521" s="49"/>
      <c r="BS521" s="49"/>
      <c r="BT521" s="49"/>
      <c r="BU521" s="49"/>
      <c r="BV521" s="49"/>
      <c r="BW521" s="49"/>
      <c r="BX521" s="49"/>
      <c r="BY521" s="49"/>
      <c r="BZ521" s="49"/>
      <c r="CA521" s="49"/>
      <c r="CB521" s="49"/>
      <c r="CC521" s="49"/>
      <c r="CD521" s="49"/>
      <c r="CE521" s="49"/>
      <c r="CF521" s="49"/>
      <c r="CG521" s="49"/>
      <c r="CH521" s="49"/>
      <c r="CI521" s="49"/>
      <c r="CJ521" s="49"/>
      <c r="CK521" s="49"/>
      <c r="CL521" s="49"/>
      <c r="CM521" s="49"/>
      <c r="CN521" s="49"/>
      <c r="CO521" s="49"/>
      <c r="CP521" s="49"/>
      <c r="CQ521" s="49"/>
      <c r="CR521" s="49"/>
      <c r="CS521" s="49"/>
      <c r="CT521" s="49"/>
      <c r="CU521" s="49"/>
      <c r="CV521" s="49"/>
      <c r="CW521" s="49"/>
      <c r="CX521" s="49"/>
      <c r="CY521" s="49"/>
      <c r="CZ521" s="49"/>
      <c r="DA521" s="49"/>
      <c r="DB521" s="49"/>
      <c r="DC521" s="49"/>
      <c r="DD521" s="49"/>
      <c r="DE521" s="49"/>
      <c r="DF521" s="49"/>
      <c r="DG521" s="49"/>
      <c r="DH521" s="49"/>
      <c r="DI521" s="49"/>
      <c r="DJ521" s="49"/>
      <c r="DK521" s="49"/>
      <c r="DL521" s="49"/>
      <c r="DM521" s="49"/>
      <c r="DN521" s="49"/>
      <c r="DO521" s="49"/>
      <c r="DP521" s="49"/>
      <c r="AAA521" s="192" t="s">
        <v>0</v>
      </c>
      <c r="AAD521" s="90"/>
      <c r="AAE521" s="519">
        <f>IF(S.SIP.Involved="Y",1,0)</f>
        <v>1</v>
      </c>
      <c r="AAF521" s="90"/>
      <c r="AAG521" s="61"/>
      <c r="AAH521" s="73">
        <f>IF(AAE521=0,,WORKDAY(S.Notice.EMAIL.RulePublication,2,S.DDL_DEQClosed))</f>
        <v>41618</v>
      </c>
      <c r="AAI521" s="72"/>
      <c r="AAJ521" s="72"/>
      <c r="AAK521" s="87"/>
      <c r="AAL521" s="90"/>
      <c r="AAM521"/>
    </row>
    <row r="522" spans="1:715" s="23" customFormat="1" ht="15" customHeight="1" outlineLevel="1">
      <c r="A522" s="171"/>
      <c r="B522" s="671" t="s">
        <v>395</v>
      </c>
      <c r="C522" s="346"/>
      <c r="D522" s="357"/>
      <c r="E522" s="350"/>
      <c r="F522" s="350"/>
      <c r="G522" s="346"/>
      <c r="H522" s="346"/>
      <c r="I522" s="244"/>
      <c r="J522" s="194"/>
      <c r="K522" s="49"/>
      <c r="L522" s="49"/>
      <c r="M522" s="49"/>
      <c r="N522" s="49"/>
      <c r="O522" s="49"/>
      <c r="P522" s="49"/>
      <c r="Q522" s="49"/>
      <c r="R522" s="49"/>
      <c r="S522" s="49"/>
      <c r="T522" s="49"/>
      <c r="U522" s="49"/>
      <c r="V522" s="49"/>
      <c r="W522" s="49"/>
      <c r="X522" s="49"/>
      <c r="Y522" s="49"/>
      <c r="Z522" s="49"/>
      <c r="AA522" s="49"/>
      <c r="AB522" s="49"/>
      <c r="AC522" s="49"/>
      <c r="AD522" s="49"/>
      <c r="AE522" s="49"/>
      <c r="AF522" s="49"/>
      <c r="AG522" s="49"/>
      <c r="AH522" s="49"/>
      <c r="AI522" s="49"/>
      <c r="AJ522" s="49"/>
      <c r="AK522" s="49"/>
      <c r="AL522" s="49"/>
      <c r="AM522" s="49"/>
      <c r="AN522" s="49"/>
      <c r="AO522" s="49"/>
      <c r="AP522" s="49"/>
      <c r="AQ522" s="49"/>
      <c r="AR522" s="49"/>
      <c r="AS522" s="49"/>
      <c r="AT522" s="49"/>
      <c r="AU522" s="49"/>
      <c r="AV522" s="49"/>
      <c r="AW522" s="49"/>
      <c r="AX522" s="49"/>
      <c r="AY522" s="49"/>
      <c r="AZ522" s="49"/>
      <c r="BA522" s="49"/>
      <c r="BB522" s="49"/>
      <c r="BC522" s="49"/>
      <c r="BD522" s="49"/>
      <c r="BE522" s="49"/>
      <c r="BF522" s="49"/>
      <c r="BG522" s="49"/>
      <c r="BH522" s="49"/>
      <c r="BI522" s="49"/>
      <c r="BJ522" s="49"/>
      <c r="BK522" s="49"/>
      <c r="BL522" s="49"/>
      <c r="BM522" s="49"/>
      <c r="BN522" s="49"/>
      <c r="BO522" s="49"/>
      <c r="BP522" s="49"/>
      <c r="BQ522" s="49"/>
      <c r="BR522" s="49"/>
      <c r="BS522" s="49"/>
      <c r="BT522" s="49"/>
      <c r="BU522" s="49"/>
      <c r="BV522" s="49"/>
      <c r="BW522" s="49"/>
      <c r="BX522" s="49"/>
      <c r="BY522" s="49"/>
      <c r="BZ522" s="49"/>
      <c r="CA522" s="49"/>
      <c r="CB522" s="49"/>
      <c r="CC522" s="49"/>
      <c r="CD522" s="49"/>
      <c r="CE522" s="49"/>
      <c r="CF522" s="49"/>
      <c r="CG522" s="49"/>
      <c r="CH522" s="49"/>
      <c r="CI522" s="49"/>
      <c r="CJ522" s="49"/>
      <c r="CK522" s="49"/>
      <c r="CL522" s="49"/>
      <c r="CM522" s="49"/>
      <c r="CN522" s="49"/>
      <c r="CO522" s="49"/>
      <c r="CP522" s="49"/>
      <c r="CQ522" s="49"/>
      <c r="CR522" s="49"/>
      <c r="CS522" s="49"/>
      <c r="CT522" s="49"/>
      <c r="CU522" s="49"/>
      <c r="CV522" s="49"/>
      <c r="CW522" s="49"/>
      <c r="CX522" s="49"/>
      <c r="CY522" s="49"/>
      <c r="CZ522" s="49"/>
      <c r="DA522" s="49"/>
      <c r="DB522" s="49"/>
      <c r="DC522" s="49"/>
      <c r="DD522" s="49"/>
      <c r="DE522" s="49"/>
      <c r="DF522" s="49"/>
      <c r="DG522" s="49"/>
      <c r="DH522" s="49"/>
      <c r="DI522" s="49"/>
      <c r="DJ522" s="49"/>
      <c r="DK522" s="49"/>
      <c r="DL522" s="49"/>
      <c r="DM522" s="49"/>
      <c r="DN522" s="49"/>
      <c r="DO522" s="49"/>
      <c r="DP522" s="49"/>
      <c r="DQ522"/>
      <c r="DR522"/>
      <c r="DS522"/>
      <c r="DT522"/>
      <c r="DU522"/>
      <c r="DV522"/>
      <c r="DW522"/>
      <c r="DX522"/>
      <c r="DY522"/>
      <c r="DZ522"/>
      <c r="EA522"/>
      <c r="EB522"/>
      <c r="EC522"/>
      <c r="ED522"/>
      <c r="EE522"/>
      <c r="EF522"/>
      <c r="EG522"/>
      <c r="EH522"/>
      <c r="EI522"/>
      <c r="EJ522"/>
      <c r="EK522"/>
      <c r="EL522"/>
      <c r="EM522"/>
      <c r="EN522"/>
      <c r="EO522"/>
      <c r="EP522"/>
      <c r="EQ522"/>
      <c r="ER522"/>
      <c r="ES522"/>
      <c r="ET522"/>
      <c r="EU522"/>
      <c r="EV522"/>
      <c r="EW522"/>
      <c r="EX522"/>
      <c r="EY522"/>
      <c r="EZ522"/>
      <c r="FA522"/>
      <c r="FB522"/>
      <c r="FC522"/>
      <c r="FD522"/>
      <c r="FE522"/>
      <c r="FF522"/>
      <c r="FG522"/>
      <c r="FH522"/>
      <c r="FI522"/>
      <c r="FJ522"/>
      <c r="FK522"/>
      <c r="FL522"/>
      <c r="FM522"/>
      <c r="FN522"/>
      <c r="FO522"/>
      <c r="FP522"/>
      <c r="FQ522"/>
      <c r="FR522"/>
      <c r="FS522"/>
      <c r="FT522"/>
      <c r="FU522"/>
      <c r="FV522"/>
      <c r="FW522"/>
      <c r="FX522"/>
      <c r="FY522"/>
      <c r="FZ522"/>
      <c r="GA522"/>
      <c r="GB522"/>
      <c r="GC522"/>
      <c r="GD522"/>
      <c r="GE522"/>
      <c r="GF522"/>
      <c r="GG522"/>
      <c r="GH522"/>
      <c r="GI522"/>
      <c r="GJ522"/>
      <c r="GK522"/>
      <c r="GL522"/>
      <c r="GM522"/>
      <c r="GN522"/>
      <c r="GO522"/>
      <c r="GP522"/>
      <c r="GQ522"/>
      <c r="GR522"/>
      <c r="GS522"/>
      <c r="GT522"/>
      <c r="GU522"/>
      <c r="GV522"/>
      <c r="GW522"/>
      <c r="GX522"/>
      <c r="GY522"/>
      <c r="GZ522"/>
      <c r="HA522"/>
      <c r="HB522"/>
      <c r="HC522"/>
      <c r="HD522"/>
      <c r="HE522"/>
      <c r="HF522"/>
      <c r="HG522"/>
      <c r="HH522"/>
      <c r="HI522"/>
      <c r="HJ522"/>
      <c r="HK522"/>
      <c r="HL522"/>
      <c r="HM522"/>
      <c r="HN522"/>
      <c r="HO522"/>
      <c r="HP522"/>
      <c r="HQ522"/>
      <c r="HR522"/>
      <c r="HS522"/>
      <c r="HT522"/>
      <c r="HU522"/>
      <c r="HV522"/>
      <c r="HW522"/>
      <c r="HX522"/>
      <c r="HY522"/>
      <c r="HZ522"/>
      <c r="IA522"/>
      <c r="IB522"/>
      <c r="IC522"/>
      <c r="ID522"/>
      <c r="IE522"/>
      <c r="IF522"/>
      <c r="IG522"/>
      <c r="IH522"/>
      <c r="II522"/>
      <c r="IJ522"/>
      <c r="IK522"/>
      <c r="IL522"/>
      <c r="IM522"/>
      <c r="IN522"/>
      <c r="IO522"/>
      <c r="IP522"/>
      <c r="IQ522"/>
      <c r="IR522"/>
      <c r="IS522"/>
      <c r="IT522"/>
      <c r="IU522"/>
      <c r="IV522"/>
      <c r="IW522"/>
      <c r="IX522"/>
      <c r="IY522"/>
      <c r="IZ522"/>
      <c r="JA522"/>
      <c r="JB522"/>
      <c r="JC522"/>
      <c r="JD522"/>
      <c r="JE522"/>
      <c r="JF522"/>
      <c r="JG522"/>
      <c r="JH522"/>
      <c r="JI522"/>
      <c r="JJ522"/>
      <c r="JK522"/>
      <c r="JL522"/>
      <c r="JM522"/>
      <c r="JN522"/>
      <c r="JO522"/>
      <c r="JP522"/>
      <c r="JQ522"/>
      <c r="JR522"/>
      <c r="JS522"/>
      <c r="JT522"/>
      <c r="JU522"/>
      <c r="JV522"/>
      <c r="JW522"/>
      <c r="JX522"/>
      <c r="JY522"/>
      <c r="JZ522"/>
      <c r="KA522"/>
      <c r="KB522"/>
      <c r="KC522"/>
      <c r="KD522"/>
      <c r="KE522"/>
      <c r="KF522"/>
      <c r="KG522"/>
      <c r="KH522"/>
      <c r="KI522"/>
      <c r="KJ522"/>
      <c r="KK522"/>
      <c r="KL522"/>
      <c r="KM522"/>
      <c r="KN522"/>
      <c r="KO522"/>
      <c r="KP522"/>
      <c r="KQ522"/>
      <c r="KR522"/>
      <c r="KS522"/>
      <c r="KT522"/>
      <c r="KU522"/>
      <c r="KV522"/>
      <c r="KW522"/>
      <c r="KX522"/>
      <c r="KY522"/>
      <c r="KZ522"/>
      <c r="LA522"/>
      <c r="LB522"/>
      <c r="LC522"/>
      <c r="LD522"/>
      <c r="LE522"/>
      <c r="LF522"/>
      <c r="LG522"/>
      <c r="LH522"/>
      <c r="LI522"/>
      <c r="LJ522"/>
      <c r="LK522"/>
      <c r="LL522"/>
      <c r="LM522"/>
      <c r="LN522"/>
      <c r="LO522"/>
      <c r="LP522"/>
      <c r="LQ522"/>
      <c r="LR522"/>
      <c r="LS522"/>
      <c r="LT522"/>
      <c r="LU522"/>
      <c r="LV522"/>
      <c r="LW522"/>
      <c r="LX522"/>
      <c r="LY522"/>
      <c r="LZ522"/>
      <c r="MA522"/>
      <c r="MB522"/>
      <c r="MC522"/>
      <c r="MD522"/>
      <c r="ME522"/>
      <c r="MF522"/>
      <c r="MG522"/>
      <c r="MH522"/>
      <c r="MI522"/>
      <c r="MJ522"/>
      <c r="MK522"/>
      <c r="ML522"/>
      <c r="MM522"/>
      <c r="MN522"/>
      <c r="MO522"/>
      <c r="MP522"/>
      <c r="MQ522"/>
      <c r="MR522"/>
      <c r="MS522"/>
      <c r="MT522"/>
      <c r="MU522"/>
      <c r="MV522"/>
      <c r="MW522"/>
      <c r="MX522"/>
      <c r="MY522"/>
      <c r="MZ522"/>
      <c r="NA522"/>
      <c r="NB522"/>
      <c r="NC522"/>
      <c r="ND522"/>
      <c r="NE522"/>
      <c r="NF522"/>
      <c r="NG522"/>
      <c r="NH522"/>
      <c r="NI522"/>
      <c r="NJ522"/>
      <c r="NK522"/>
      <c r="NL522"/>
      <c r="NM522"/>
      <c r="NN522"/>
      <c r="NO522"/>
      <c r="NP522"/>
      <c r="NQ522"/>
      <c r="NR522"/>
      <c r="NS522"/>
      <c r="NT522"/>
      <c r="NU522"/>
      <c r="NV522"/>
      <c r="NW522"/>
      <c r="NX522"/>
      <c r="NY522"/>
      <c r="NZ522"/>
      <c r="OA522"/>
      <c r="OB522"/>
      <c r="OC522"/>
      <c r="OD522"/>
      <c r="OE522"/>
      <c r="OF522"/>
      <c r="OG522"/>
      <c r="OH522"/>
      <c r="OI522"/>
      <c r="OJ522"/>
      <c r="OK522"/>
      <c r="OL522"/>
      <c r="OM522"/>
      <c r="ON522"/>
      <c r="OO522"/>
      <c r="OP522"/>
      <c r="OQ522"/>
      <c r="OR522"/>
      <c r="OS522"/>
      <c r="OT522"/>
      <c r="OU522"/>
      <c r="OV522"/>
      <c r="OW522"/>
      <c r="OX522"/>
      <c r="OY522"/>
      <c r="OZ522"/>
      <c r="PA522"/>
      <c r="PB522"/>
      <c r="PC522"/>
      <c r="PD522"/>
      <c r="PE522"/>
      <c r="PF522"/>
      <c r="PG522"/>
      <c r="PH522"/>
      <c r="PI522"/>
      <c r="PJ522"/>
      <c r="PK522"/>
      <c r="PL522"/>
      <c r="PM522"/>
      <c r="PN522"/>
      <c r="PO522"/>
      <c r="PP522"/>
      <c r="PQ522"/>
      <c r="PR522"/>
      <c r="PS522"/>
      <c r="PT522"/>
      <c r="PU522"/>
      <c r="PV522"/>
      <c r="PW522"/>
      <c r="PX522"/>
      <c r="PY522"/>
      <c r="PZ522"/>
      <c r="QA522"/>
      <c r="QB522"/>
      <c r="QC522"/>
      <c r="QD522"/>
      <c r="QE522"/>
      <c r="QF522"/>
      <c r="QG522"/>
      <c r="QH522"/>
      <c r="QI522"/>
      <c r="QJ522"/>
      <c r="QK522"/>
      <c r="QL522"/>
      <c r="QM522"/>
      <c r="QN522"/>
      <c r="QO522"/>
      <c r="QP522"/>
      <c r="QQ522"/>
      <c r="QR522"/>
      <c r="QS522"/>
      <c r="QT522"/>
      <c r="QU522"/>
      <c r="QV522"/>
      <c r="QW522"/>
      <c r="QX522"/>
      <c r="QY522"/>
      <c r="QZ522"/>
      <c r="RA522"/>
      <c r="RB522"/>
      <c r="RC522"/>
      <c r="RD522"/>
      <c r="RE522"/>
      <c r="RF522"/>
      <c r="RG522"/>
      <c r="RH522"/>
      <c r="RI522"/>
      <c r="RJ522"/>
      <c r="RK522"/>
      <c r="RL522"/>
      <c r="RM522"/>
      <c r="RN522"/>
      <c r="RO522"/>
      <c r="RP522"/>
      <c r="RQ522"/>
      <c r="RR522"/>
      <c r="RS522"/>
      <c r="RT522"/>
      <c r="RU522"/>
      <c r="RV522"/>
      <c r="RW522"/>
      <c r="RX522"/>
      <c r="RY522"/>
      <c r="RZ522"/>
      <c r="SA522"/>
      <c r="SB522"/>
      <c r="SC522"/>
      <c r="SD522"/>
      <c r="SE522"/>
      <c r="SF522"/>
      <c r="SG522"/>
      <c r="SH522"/>
      <c r="SI522"/>
      <c r="SJ522"/>
      <c r="SK522"/>
      <c r="SL522"/>
      <c r="SM522"/>
      <c r="SN522"/>
      <c r="SO522"/>
      <c r="SP522"/>
      <c r="SQ522"/>
      <c r="SR522"/>
      <c r="SS522"/>
      <c r="ST522"/>
      <c r="SU522"/>
      <c r="SV522"/>
      <c r="SW522"/>
      <c r="SX522"/>
      <c r="SY522"/>
      <c r="SZ522"/>
      <c r="TA522"/>
      <c r="TB522"/>
      <c r="TC522"/>
      <c r="TD522"/>
      <c r="TE522"/>
      <c r="TF522"/>
      <c r="TG522"/>
      <c r="TH522"/>
      <c r="TI522"/>
      <c r="TJ522"/>
      <c r="TK522"/>
      <c r="TL522"/>
      <c r="TM522"/>
      <c r="TN522"/>
      <c r="TO522"/>
      <c r="TP522"/>
      <c r="TQ522"/>
      <c r="TR522"/>
      <c r="TS522"/>
      <c r="TT522"/>
      <c r="TU522"/>
      <c r="TV522"/>
      <c r="TW522"/>
      <c r="TX522"/>
      <c r="TY522"/>
      <c r="TZ522"/>
      <c r="UA522"/>
      <c r="UB522"/>
      <c r="UC522"/>
      <c r="UD522"/>
      <c r="UE522"/>
      <c r="UF522"/>
      <c r="UG522"/>
      <c r="UH522"/>
      <c r="UI522"/>
      <c r="UJ522"/>
      <c r="UK522"/>
      <c r="UL522"/>
      <c r="UM522"/>
      <c r="UN522"/>
      <c r="UO522"/>
      <c r="UP522"/>
      <c r="UQ522"/>
      <c r="UR522"/>
      <c r="US522"/>
      <c r="UT522"/>
      <c r="UU522"/>
      <c r="UV522"/>
      <c r="UW522"/>
      <c r="UX522"/>
      <c r="UY522"/>
      <c r="UZ522"/>
      <c r="VA522"/>
      <c r="VB522"/>
      <c r="VC522"/>
      <c r="VD522"/>
      <c r="VE522"/>
      <c r="VF522"/>
      <c r="VG522"/>
      <c r="VH522"/>
      <c r="VI522"/>
      <c r="VJ522"/>
      <c r="VK522"/>
      <c r="VL522"/>
      <c r="VM522"/>
      <c r="VN522"/>
      <c r="VO522"/>
      <c r="VP522"/>
      <c r="VQ522"/>
      <c r="VR522"/>
      <c r="VS522"/>
      <c r="VT522"/>
      <c r="VU522"/>
      <c r="VV522"/>
      <c r="VW522"/>
      <c r="VX522"/>
      <c r="VY522"/>
      <c r="VZ522"/>
      <c r="WA522"/>
      <c r="WB522"/>
      <c r="WC522"/>
      <c r="WD522"/>
      <c r="WE522"/>
      <c r="WF522"/>
      <c r="WG522"/>
      <c r="WH522"/>
      <c r="WI522"/>
      <c r="WJ522"/>
      <c r="WK522"/>
      <c r="WL522"/>
      <c r="WM522"/>
      <c r="WN522"/>
      <c r="WO522"/>
      <c r="WP522"/>
      <c r="WQ522"/>
      <c r="WR522"/>
      <c r="WS522"/>
      <c r="WT522"/>
      <c r="WU522"/>
      <c r="WV522"/>
      <c r="WW522"/>
      <c r="WX522"/>
      <c r="WY522"/>
      <c r="WZ522"/>
      <c r="XA522"/>
      <c r="XB522"/>
      <c r="XC522"/>
      <c r="XD522"/>
      <c r="XE522"/>
      <c r="XF522"/>
      <c r="XG522"/>
      <c r="XH522"/>
      <c r="XI522"/>
      <c r="XJ522"/>
      <c r="XK522"/>
      <c r="XL522"/>
      <c r="XM522"/>
      <c r="XN522"/>
      <c r="XO522"/>
      <c r="XP522"/>
      <c r="XQ522"/>
      <c r="XR522"/>
      <c r="XS522"/>
      <c r="XT522"/>
      <c r="XU522"/>
      <c r="XV522"/>
      <c r="XW522"/>
      <c r="XX522"/>
      <c r="XY522"/>
      <c r="XZ522"/>
      <c r="YA522"/>
      <c r="YB522"/>
      <c r="YC522"/>
      <c r="YD522"/>
      <c r="YE522"/>
      <c r="YF522"/>
      <c r="YG522"/>
      <c r="YH522"/>
      <c r="YI522"/>
      <c r="YJ522"/>
      <c r="YK522"/>
      <c r="YL522"/>
      <c r="YM522"/>
      <c r="YN522"/>
      <c r="YO522"/>
      <c r="YP522"/>
      <c r="YQ522"/>
      <c r="YR522"/>
      <c r="YS522"/>
      <c r="YT522"/>
      <c r="YU522"/>
      <c r="YV522"/>
      <c r="YW522"/>
      <c r="YX522"/>
      <c r="YY522"/>
      <c r="YZ522"/>
      <c r="ZA522"/>
      <c r="ZB522"/>
      <c r="ZC522"/>
      <c r="ZD522"/>
      <c r="ZE522"/>
      <c r="ZF522"/>
      <c r="ZG522"/>
      <c r="ZH522"/>
      <c r="ZI522"/>
      <c r="ZJ522"/>
      <c r="ZK522"/>
      <c r="ZL522"/>
      <c r="ZM522"/>
      <c r="ZN522"/>
      <c r="ZO522"/>
      <c r="ZP522"/>
      <c r="ZQ522"/>
      <c r="ZR522"/>
      <c r="ZS522"/>
      <c r="ZT522"/>
      <c r="ZU522"/>
      <c r="ZV522"/>
      <c r="ZW522"/>
      <c r="ZX522"/>
      <c r="ZY522"/>
      <c r="ZZ522" s="52"/>
      <c r="AAA522" s="192"/>
      <c r="AAD522" s="90"/>
      <c r="AAE522" s="519">
        <f t="shared" ref="AAE522:AAE537" si="423">IF(S.Notice.Involved="Y",1,0)</f>
        <v>1</v>
      </c>
      <c r="AAF522" s="190" t="s">
        <v>52</v>
      </c>
      <c r="AAG522" s="71"/>
      <c r="AAH522" s="71"/>
      <c r="AAI522" s="72"/>
      <c r="AAJ522" s="72"/>
      <c r="AAK522" s="254" t="str">
        <f>S.Staff.DivisionRulesCoordinator&amp;":"</f>
        <v>AndreaDRC:</v>
      </c>
      <c r="AAL522" s="90"/>
    </row>
    <row r="523" spans="1:715" ht="15" customHeight="1" outlineLevel="1">
      <c r="A523" s="171"/>
      <c r="B523" s="396" t="s">
        <v>293</v>
      </c>
      <c r="C523" s="376" t="s">
        <v>0</v>
      </c>
      <c r="D523" s="863" t="s">
        <v>294</v>
      </c>
      <c r="E523" s="863"/>
      <c r="F523" s="863"/>
      <c r="G523" s="864"/>
      <c r="H523" s="351">
        <f>AAH523</f>
        <v>41621</v>
      </c>
      <c r="I523" s="244"/>
      <c r="J523" s="194"/>
      <c r="K523" s="49"/>
      <c r="L523" s="49"/>
      <c r="M523" s="49"/>
      <c r="N523" s="49"/>
      <c r="O523" s="49"/>
      <c r="P523" s="49"/>
      <c r="Q523" s="49"/>
      <c r="R523" s="49"/>
      <c r="S523" s="49"/>
      <c r="T523" s="49"/>
      <c r="U523" s="49"/>
      <c r="V523" s="49"/>
      <c r="W523" s="49"/>
      <c r="X523" s="49"/>
      <c r="Y523" s="49"/>
      <c r="Z523" s="49"/>
      <c r="AA523" s="49"/>
      <c r="AB523" s="49"/>
      <c r="AC523" s="49"/>
      <c r="AD523" s="49"/>
      <c r="AE523" s="49"/>
      <c r="AF523" s="49"/>
      <c r="AG523" s="49"/>
      <c r="AH523" s="49"/>
      <c r="AI523" s="49"/>
      <c r="AJ523" s="49"/>
      <c r="AK523" s="49"/>
      <c r="AL523" s="49"/>
      <c r="AM523" s="49"/>
      <c r="AN523" s="49"/>
      <c r="AO523" s="49"/>
      <c r="AP523" s="49"/>
      <c r="AQ523" s="49"/>
      <c r="AR523" s="49"/>
      <c r="AS523" s="49"/>
      <c r="AT523" s="49"/>
      <c r="AU523" s="49"/>
      <c r="AV523" s="49"/>
      <c r="AW523" s="49"/>
      <c r="AX523" s="49"/>
      <c r="AY523" s="49"/>
      <c r="AZ523" s="49"/>
      <c r="BA523" s="49"/>
      <c r="BB523" s="49"/>
      <c r="BC523" s="49"/>
      <c r="BD523" s="49"/>
      <c r="BE523" s="49"/>
      <c r="BF523" s="49"/>
      <c r="BG523" s="49"/>
      <c r="BH523" s="49"/>
      <c r="BI523" s="49"/>
      <c r="BJ523" s="49"/>
      <c r="BK523" s="49"/>
      <c r="BL523" s="49"/>
      <c r="BM523" s="49"/>
      <c r="BN523" s="49"/>
      <c r="BO523" s="49"/>
      <c r="BP523" s="49"/>
      <c r="BQ523" s="49"/>
      <c r="BR523" s="49"/>
      <c r="BS523" s="49"/>
      <c r="BT523" s="49"/>
      <c r="BU523" s="49"/>
      <c r="BV523" s="49"/>
      <c r="BW523" s="49"/>
      <c r="BX523" s="49"/>
      <c r="BY523" s="49"/>
      <c r="BZ523" s="49"/>
      <c r="CA523" s="49"/>
      <c r="CB523" s="49"/>
      <c r="CC523" s="49"/>
      <c r="CD523" s="49"/>
      <c r="CE523" s="49"/>
      <c r="CF523" s="49"/>
      <c r="CG523" s="49"/>
      <c r="CH523" s="49"/>
      <c r="CI523" s="49"/>
      <c r="CJ523" s="49"/>
      <c r="CK523" s="49"/>
      <c r="CL523" s="49"/>
      <c r="CM523" s="49"/>
      <c r="CN523" s="49"/>
      <c r="CO523" s="49"/>
      <c r="CP523" s="49"/>
      <c r="CQ523" s="49"/>
      <c r="CR523" s="49"/>
      <c r="CS523" s="49"/>
      <c r="CT523" s="49"/>
      <c r="CU523" s="49"/>
      <c r="CV523" s="49"/>
      <c r="CW523" s="49"/>
      <c r="CX523" s="49"/>
      <c r="CY523" s="49"/>
      <c r="CZ523" s="49"/>
      <c r="DA523" s="49"/>
      <c r="DB523" s="49"/>
      <c r="DC523" s="49"/>
      <c r="DD523" s="49"/>
      <c r="DE523" s="49"/>
      <c r="DF523" s="49"/>
      <c r="DG523" s="49"/>
      <c r="DH523" s="49"/>
      <c r="DI523" s="49"/>
      <c r="DJ523" s="49"/>
      <c r="DK523" s="49"/>
      <c r="DL523" s="49"/>
      <c r="DM523" s="49"/>
      <c r="DN523" s="49"/>
      <c r="DO523" s="49"/>
      <c r="DP523" s="49"/>
      <c r="AAA523" s="192" t="s">
        <v>0</v>
      </c>
      <c r="AAD523" s="90"/>
      <c r="AAE523" s="519">
        <f t="shared" si="423"/>
        <v>1</v>
      </c>
      <c r="AAF523" s="90"/>
      <c r="AAG523" s="72"/>
      <c r="AAH523" s="73">
        <f>IF(AAE523=0,,S.Notice.OpenComment)</f>
        <v>41621</v>
      </c>
      <c r="AAI523" s="72"/>
      <c r="AAJ523" s="72"/>
      <c r="AAK523" s="87"/>
      <c r="AAL523" s="90"/>
      <c r="AAM523"/>
    </row>
    <row r="524" spans="1:715" s="23" customFormat="1" ht="15" customHeight="1" outlineLevel="1">
      <c r="A524" s="171"/>
      <c r="B524" s="624" t="s">
        <v>237</v>
      </c>
      <c r="C524" s="376" t="s">
        <v>0</v>
      </c>
      <c r="D524" s="380"/>
      <c r="E524" s="397">
        <f t="shared" ref="E524" si="424">NETWORKDAYS(G524,H524,S.DDL_DEQClosed)</f>
        <v>1</v>
      </c>
      <c r="F524" s="457">
        <f t="shared" ref="F524:F527" ca="1" si="425">IF(YEAR(H524)&gt;2000,NETWORKDAYS(TODAY(),H524,S.DDL_DEQClosed),0)</f>
        <v>35</v>
      </c>
      <c r="G524" s="400">
        <f t="shared" ref="G524:G527" si="426">AAG524</f>
        <v>41621</v>
      </c>
      <c r="H524" s="487">
        <f t="shared" ref="H524:H527" si="427">AAG524</f>
        <v>41621</v>
      </c>
      <c r="I524" s="244"/>
      <c r="J524" s="194"/>
      <c r="K524" s="49"/>
      <c r="L524" s="49"/>
      <c r="M524" s="49"/>
      <c r="N524" s="49"/>
      <c r="O524" s="49"/>
      <c r="P524" s="49"/>
      <c r="Q524" s="49"/>
      <c r="R524" s="49"/>
      <c r="S524" s="49"/>
      <c r="T524" s="49"/>
      <c r="U524" s="49"/>
      <c r="V524" s="49"/>
      <c r="W524" s="49"/>
      <c r="X524" s="49"/>
      <c r="Y524" s="49"/>
      <c r="Z524" s="49"/>
      <c r="AA524" s="49"/>
      <c r="AB524" s="49"/>
      <c r="AC524" s="49"/>
      <c r="AD524" s="49"/>
      <c r="AE524" s="49"/>
      <c r="AF524" s="49"/>
      <c r="AG524" s="49"/>
      <c r="AH524" s="49"/>
      <c r="AI524" s="49"/>
      <c r="AJ524" s="49"/>
      <c r="AK524" s="49"/>
      <c r="AL524" s="49"/>
      <c r="AM524" s="49"/>
      <c r="AN524" s="49"/>
      <c r="AO524" s="49"/>
      <c r="AP524" s="49"/>
      <c r="AQ524" s="49"/>
      <c r="AR524" s="49"/>
      <c r="AS524" s="49"/>
      <c r="AT524" s="49"/>
      <c r="AU524" s="49"/>
      <c r="AV524" s="49"/>
      <c r="AW524" s="49"/>
      <c r="AX524" s="49"/>
      <c r="AY524" s="49"/>
      <c r="AZ524" s="49"/>
      <c r="BA524" s="49"/>
      <c r="BB524" s="49"/>
      <c r="BC524" s="49"/>
      <c r="BD524" s="49"/>
      <c r="BE524" s="49"/>
      <c r="BF524" s="49"/>
      <c r="BG524" s="49"/>
      <c r="BH524" s="49"/>
      <c r="BI524" s="49"/>
      <c r="BJ524" s="49"/>
      <c r="BK524" s="49"/>
      <c r="BL524" s="49"/>
      <c r="BM524" s="49"/>
      <c r="BN524" s="49"/>
      <c r="BO524" s="49"/>
      <c r="BP524" s="49"/>
      <c r="BQ524" s="49"/>
      <c r="BR524" s="49"/>
      <c r="BS524" s="49"/>
      <c r="BT524" s="49"/>
      <c r="BU524" s="49"/>
      <c r="BV524" s="49"/>
      <c r="BW524" s="49"/>
      <c r="BX524" s="49"/>
      <c r="BY524" s="49"/>
      <c r="BZ524" s="49"/>
      <c r="CA524" s="49"/>
      <c r="CB524" s="49"/>
      <c r="CC524" s="49"/>
      <c r="CD524" s="49"/>
      <c r="CE524" s="49"/>
      <c r="CF524" s="49"/>
      <c r="CG524" s="49"/>
      <c r="CH524" s="49"/>
      <c r="CI524" s="49"/>
      <c r="CJ524" s="49"/>
      <c r="CK524" s="49"/>
      <c r="CL524" s="49"/>
      <c r="CM524" s="49"/>
      <c r="CN524" s="49"/>
      <c r="CO524" s="49"/>
      <c r="CP524" s="49"/>
      <c r="CQ524" s="49"/>
      <c r="CR524" s="49"/>
      <c r="CS524" s="49"/>
      <c r="CT524" s="49"/>
      <c r="CU524" s="49"/>
      <c r="CV524" s="49"/>
      <c r="CW524" s="49"/>
      <c r="CX524" s="49"/>
      <c r="CY524" s="49"/>
      <c r="CZ524" s="49"/>
      <c r="DA524" s="49"/>
      <c r="DB524" s="49"/>
      <c r="DC524" s="49"/>
      <c r="DD524" s="49"/>
      <c r="DE524" s="49"/>
      <c r="DF524" s="49"/>
      <c r="DG524" s="49"/>
      <c r="DH524" s="49"/>
      <c r="DI524" s="49"/>
      <c r="DJ524" s="49"/>
      <c r="DK524" s="49"/>
      <c r="DL524" s="49"/>
      <c r="DM524" s="49"/>
      <c r="DN524" s="49"/>
      <c r="DO524" s="49"/>
      <c r="DP524" s="49"/>
      <c r="DQ524"/>
      <c r="DR524"/>
      <c r="DS524"/>
      <c r="DT524"/>
      <c r="DU524"/>
      <c r="DV524"/>
      <c r="DW524"/>
      <c r="DX524"/>
      <c r="DY524"/>
      <c r="DZ524"/>
      <c r="EA524"/>
      <c r="EB524"/>
      <c r="EC524"/>
      <c r="ED524"/>
      <c r="EE524"/>
      <c r="EF524"/>
      <c r="EG524"/>
      <c r="EH524"/>
      <c r="EI524"/>
      <c r="EJ524"/>
      <c r="EK524"/>
      <c r="EL524"/>
      <c r="EM524"/>
      <c r="EN524"/>
      <c r="EO524"/>
      <c r="EP524"/>
      <c r="EQ524"/>
      <c r="ER524"/>
      <c r="ES524"/>
      <c r="ET524"/>
      <c r="EU524"/>
      <c r="EV524"/>
      <c r="EW524"/>
      <c r="EX524"/>
      <c r="EY524"/>
      <c r="EZ524"/>
      <c r="FA524"/>
      <c r="FB524"/>
      <c r="FC524"/>
      <c r="FD524"/>
      <c r="FE524"/>
      <c r="FF524"/>
      <c r="FG524"/>
      <c r="FH524"/>
      <c r="FI524"/>
      <c r="FJ524"/>
      <c r="FK524"/>
      <c r="FL524"/>
      <c r="FM524"/>
      <c r="FN524"/>
      <c r="FO524"/>
      <c r="FP524"/>
      <c r="FQ524"/>
      <c r="FR524"/>
      <c r="FS524"/>
      <c r="FT524"/>
      <c r="FU524"/>
      <c r="FV524"/>
      <c r="FW524"/>
      <c r="FX524"/>
      <c r="FY524"/>
      <c r="FZ524"/>
      <c r="GA524"/>
      <c r="GB524"/>
      <c r="GC524"/>
      <c r="GD524"/>
      <c r="GE524"/>
      <c r="GF524"/>
      <c r="GG524"/>
      <c r="GH524"/>
      <c r="GI524"/>
      <c r="GJ524"/>
      <c r="GK524"/>
      <c r="GL524"/>
      <c r="GM524"/>
      <c r="GN524"/>
      <c r="GO524"/>
      <c r="GP524"/>
      <c r="GQ524"/>
      <c r="GR524"/>
      <c r="GS524"/>
      <c r="GT524"/>
      <c r="GU524"/>
      <c r="GV524"/>
      <c r="GW524"/>
      <c r="GX524"/>
      <c r="GY524"/>
      <c r="GZ524"/>
      <c r="HA524"/>
      <c r="HB524"/>
      <c r="HC524"/>
      <c r="HD524"/>
      <c r="HE524"/>
      <c r="HF524"/>
      <c r="HG524"/>
      <c r="HH524"/>
      <c r="HI524"/>
      <c r="HJ524"/>
      <c r="HK524"/>
      <c r="HL524"/>
      <c r="HM524"/>
      <c r="HN524"/>
      <c r="HO524"/>
      <c r="HP524"/>
      <c r="HQ524"/>
      <c r="HR524"/>
      <c r="HS524"/>
      <c r="HT524"/>
      <c r="HU524"/>
      <c r="HV524"/>
      <c r="HW524"/>
      <c r="HX524"/>
      <c r="HY524"/>
      <c r="HZ524"/>
      <c r="IA524"/>
      <c r="IB524"/>
      <c r="IC524"/>
      <c r="ID524"/>
      <c r="IE524"/>
      <c r="IF524"/>
      <c r="IG524"/>
      <c r="IH524"/>
      <c r="II524"/>
      <c r="IJ524"/>
      <c r="IK524"/>
      <c r="IL524"/>
      <c r="IM524"/>
      <c r="IN524"/>
      <c r="IO524"/>
      <c r="IP524"/>
      <c r="IQ524"/>
      <c r="IR524"/>
      <c r="IS524"/>
      <c r="IT524"/>
      <c r="IU524"/>
      <c r="IV524"/>
      <c r="IW524"/>
      <c r="IX524"/>
      <c r="IY524"/>
      <c r="IZ524"/>
      <c r="JA524"/>
      <c r="JB524"/>
      <c r="JC524"/>
      <c r="JD524"/>
      <c r="JE524"/>
      <c r="JF524"/>
      <c r="JG524"/>
      <c r="JH524"/>
      <c r="JI524"/>
      <c r="JJ524"/>
      <c r="JK524"/>
      <c r="JL524"/>
      <c r="JM524"/>
      <c r="JN524"/>
      <c r="JO524"/>
      <c r="JP524"/>
      <c r="JQ524"/>
      <c r="JR524"/>
      <c r="JS524"/>
      <c r="JT524"/>
      <c r="JU524"/>
      <c r="JV524"/>
      <c r="JW524"/>
      <c r="JX524"/>
      <c r="JY524"/>
      <c r="JZ524"/>
      <c r="KA524"/>
      <c r="KB524"/>
      <c r="KC524"/>
      <c r="KD524"/>
      <c r="KE524"/>
      <c r="KF524"/>
      <c r="KG524"/>
      <c r="KH524"/>
      <c r="KI524"/>
      <c r="KJ524"/>
      <c r="KK524"/>
      <c r="KL524"/>
      <c r="KM524"/>
      <c r="KN524"/>
      <c r="KO524"/>
      <c r="KP524"/>
      <c r="KQ524"/>
      <c r="KR524"/>
      <c r="KS524"/>
      <c r="KT524"/>
      <c r="KU524"/>
      <c r="KV524"/>
      <c r="KW524"/>
      <c r="KX524"/>
      <c r="KY524"/>
      <c r="KZ524"/>
      <c r="LA524"/>
      <c r="LB524"/>
      <c r="LC524"/>
      <c r="LD524"/>
      <c r="LE524"/>
      <c r="LF524"/>
      <c r="LG524"/>
      <c r="LH524"/>
      <c r="LI524"/>
      <c r="LJ524"/>
      <c r="LK524"/>
      <c r="LL524"/>
      <c r="LM524"/>
      <c r="LN524"/>
      <c r="LO524"/>
      <c r="LP524"/>
      <c r="LQ524"/>
      <c r="LR524"/>
      <c r="LS524"/>
      <c r="LT524"/>
      <c r="LU524"/>
      <c r="LV524"/>
      <c r="LW524"/>
      <c r="LX524"/>
      <c r="LY524"/>
      <c r="LZ524"/>
      <c r="MA524"/>
      <c r="MB524"/>
      <c r="MC524"/>
      <c r="MD524"/>
      <c r="ME524"/>
      <c r="MF524"/>
      <c r="MG524"/>
      <c r="MH524"/>
      <c r="MI524"/>
      <c r="MJ524"/>
      <c r="MK524"/>
      <c r="ML524"/>
      <c r="MM524"/>
      <c r="MN524"/>
      <c r="MO524"/>
      <c r="MP524"/>
      <c r="MQ524"/>
      <c r="MR524"/>
      <c r="MS524"/>
      <c r="MT524"/>
      <c r="MU524"/>
      <c r="MV524"/>
      <c r="MW524"/>
      <c r="MX524"/>
      <c r="MY524"/>
      <c r="MZ524"/>
      <c r="NA524"/>
      <c r="NB524"/>
      <c r="NC524"/>
      <c r="ND524"/>
      <c r="NE524"/>
      <c r="NF524"/>
      <c r="NG524"/>
      <c r="NH524"/>
      <c r="NI524"/>
      <c r="NJ524"/>
      <c r="NK524"/>
      <c r="NL524"/>
      <c r="NM524"/>
      <c r="NN524"/>
      <c r="NO524"/>
      <c r="NP524"/>
      <c r="NQ524"/>
      <c r="NR524"/>
      <c r="NS524"/>
      <c r="NT524"/>
      <c r="NU524"/>
      <c r="NV524"/>
      <c r="NW524"/>
      <c r="NX524"/>
      <c r="NY524"/>
      <c r="NZ524"/>
      <c r="OA524"/>
      <c r="OB524"/>
      <c r="OC524"/>
      <c r="OD524"/>
      <c r="OE524"/>
      <c r="OF524"/>
      <c r="OG524"/>
      <c r="OH524"/>
      <c r="OI524"/>
      <c r="OJ524"/>
      <c r="OK524"/>
      <c r="OL524"/>
      <c r="OM524"/>
      <c r="ON524"/>
      <c r="OO524"/>
      <c r="OP524"/>
      <c r="OQ524"/>
      <c r="OR524"/>
      <c r="OS524"/>
      <c r="OT524"/>
      <c r="OU524"/>
      <c r="OV524"/>
      <c r="OW524"/>
      <c r="OX524"/>
      <c r="OY524"/>
      <c r="OZ524"/>
      <c r="PA524"/>
      <c r="PB524"/>
      <c r="PC524"/>
      <c r="PD524"/>
      <c r="PE524"/>
      <c r="PF524"/>
      <c r="PG524"/>
      <c r="PH524"/>
      <c r="PI524"/>
      <c r="PJ524"/>
      <c r="PK524"/>
      <c r="PL524"/>
      <c r="PM524"/>
      <c r="PN524"/>
      <c r="PO524"/>
      <c r="PP524"/>
      <c r="PQ524"/>
      <c r="PR524"/>
      <c r="PS524"/>
      <c r="PT524"/>
      <c r="PU524"/>
      <c r="PV524"/>
      <c r="PW524"/>
      <c r="PX524"/>
      <c r="PY524"/>
      <c r="PZ524"/>
      <c r="QA524"/>
      <c r="QB524"/>
      <c r="QC524"/>
      <c r="QD524"/>
      <c r="QE524"/>
      <c r="QF524"/>
      <c r="QG524"/>
      <c r="QH524"/>
      <c r="QI524"/>
      <c r="QJ524"/>
      <c r="QK524"/>
      <c r="QL524"/>
      <c r="QM524"/>
      <c r="QN524"/>
      <c r="QO524"/>
      <c r="QP524"/>
      <c r="QQ524"/>
      <c r="QR524"/>
      <c r="QS524"/>
      <c r="QT524"/>
      <c r="QU524"/>
      <c r="QV524"/>
      <c r="QW524"/>
      <c r="QX524"/>
      <c r="QY524"/>
      <c r="QZ524"/>
      <c r="RA524"/>
      <c r="RB524"/>
      <c r="RC524"/>
      <c r="RD524"/>
      <c r="RE524"/>
      <c r="RF524"/>
      <c r="RG524"/>
      <c r="RH524"/>
      <c r="RI524"/>
      <c r="RJ524"/>
      <c r="RK524"/>
      <c r="RL524"/>
      <c r="RM524"/>
      <c r="RN524"/>
      <c r="RO524"/>
      <c r="RP524"/>
      <c r="RQ524"/>
      <c r="RR524"/>
      <c r="RS524"/>
      <c r="RT524"/>
      <c r="RU524"/>
      <c r="RV524"/>
      <c r="RW524"/>
      <c r="RX524"/>
      <c r="RY524"/>
      <c r="RZ524"/>
      <c r="SA524"/>
      <c r="SB524"/>
      <c r="SC524"/>
      <c r="SD524"/>
      <c r="SE524"/>
      <c r="SF524"/>
      <c r="SG524"/>
      <c r="SH524"/>
      <c r="SI524"/>
      <c r="SJ524"/>
      <c r="SK524"/>
      <c r="SL524"/>
      <c r="SM524"/>
      <c r="SN524"/>
      <c r="SO524"/>
      <c r="SP524"/>
      <c r="SQ524"/>
      <c r="SR524"/>
      <c r="SS524"/>
      <c r="ST524"/>
      <c r="SU524"/>
      <c r="SV524"/>
      <c r="SW524"/>
      <c r="SX524"/>
      <c r="SY524"/>
      <c r="SZ524"/>
      <c r="TA524"/>
      <c r="TB524"/>
      <c r="TC524"/>
      <c r="TD524"/>
      <c r="TE524"/>
      <c r="TF524"/>
      <c r="TG524"/>
      <c r="TH524"/>
      <c r="TI524"/>
      <c r="TJ524"/>
      <c r="TK524"/>
      <c r="TL524"/>
      <c r="TM524"/>
      <c r="TN524"/>
      <c r="TO524"/>
      <c r="TP524"/>
      <c r="TQ524"/>
      <c r="TR524"/>
      <c r="TS524"/>
      <c r="TT524"/>
      <c r="TU524"/>
      <c r="TV524"/>
      <c r="TW524"/>
      <c r="TX524"/>
      <c r="TY524"/>
      <c r="TZ524"/>
      <c r="UA524"/>
      <c r="UB524"/>
      <c r="UC524"/>
      <c r="UD524"/>
      <c r="UE524"/>
      <c r="UF524"/>
      <c r="UG524"/>
      <c r="UH524"/>
      <c r="UI524"/>
      <c r="UJ524"/>
      <c r="UK524"/>
      <c r="UL524"/>
      <c r="UM524"/>
      <c r="UN524"/>
      <c r="UO524"/>
      <c r="UP524"/>
      <c r="UQ524"/>
      <c r="UR524"/>
      <c r="US524"/>
      <c r="UT524"/>
      <c r="UU524"/>
      <c r="UV524"/>
      <c r="UW524"/>
      <c r="UX524"/>
      <c r="UY524"/>
      <c r="UZ524"/>
      <c r="VA524"/>
      <c r="VB524"/>
      <c r="VC524"/>
      <c r="VD524"/>
      <c r="VE524"/>
      <c r="VF524"/>
      <c r="VG524"/>
      <c r="VH524"/>
      <c r="VI524"/>
      <c r="VJ524"/>
      <c r="VK524"/>
      <c r="VL524"/>
      <c r="VM524"/>
      <c r="VN524"/>
      <c r="VO524"/>
      <c r="VP524"/>
      <c r="VQ524"/>
      <c r="VR524"/>
      <c r="VS524"/>
      <c r="VT524"/>
      <c r="VU524"/>
      <c r="VV524"/>
      <c r="VW524"/>
      <c r="VX524"/>
      <c r="VY524"/>
      <c r="VZ524"/>
      <c r="WA524"/>
      <c r="WB524"/>
      <c r="WC524"/>
      <c r="WD524"/>
      <c r="WE524"/>
      <c r="WF524"/>
      <c r="WG524"/>
      <c r="WH524"/>
      <c r="WI524"/>
      <c r="WJ524"/>
      <c r="WK524"/>
      <c r="WL524"/>
      <c r="WM524"/>
      <c r="WN524"/>
      <c r="WO524"/>
      <c r="WP524"/>
      <c r="WQ524"/>
      <c r="WR524"/>
      <c r="WS524"/>
      <c r="WT524"/>
      <c r="WU524"/>
      <c r="WV524"/>
      <c r="WW524"/>
      <c r="WX524"/>
      <c r="WY524"/>
      <c r="WZ524"/>
      <c r="XA524"/>
      <c r="XB524"/>
      <c r="XC524"/>
      <c r="XD524"/>
      <c r="XE524"/>
      <c r="XF524"/>
      <c r="XG524"/>
      <c r="XH524"/>
      <c r="XI524"/>
      <c r="XJ524"/>
      <c r="XK524"/>
      <c r="XL524"/>
      <c r="XM524"/>
      <c r="XN524"/>
      <c r="XO524"/>
      <c r="XP524"/>
      <c r="XQ524"/>
      <c r="XR524"/>
      <c r="XS524"/>
      <c r="XT524"/>
      <c r="XU524"/>
      <c r="XV524"/>
      <c r="XW524"/>
      <c r="XX524"/>
      <c r="XY524"/>
      <c r="XZ524"/>
      <c r="YA524"/>
      <c r="YB524"/>
      <c r="YC524"/>
      <c r="YD524"/>
      <c r="YE524"/>
      <c r="YF524"/>
      <c r="YG524"/>
      <c r="YH524"/>
      <c r="YI524"/>
      <c r="YJ524"/>
      <c r="YK524"/>
      <c r="YL524"/>
      <c r="YM524"/>
      <c r="YN524"/>
      <c r="YO524"/>
      <c r="YP524"/>
      <c r="YQ524"/>
      <c r="YR524"/>
      <c r="YS524"/>
      <c r="YT524"/>
      <c r="YU524"/>
      <c r="YV524"/>
      <c r="YW524"/>
      <c r="YX524"/>
      <c r="YY524"/>
      <c r="YZ524"/>
      <c r="ZA524"/>
      <c r="ZB524"/>
      <c r="ZC524"/>
      <c r="ZD524"/>
      <c r="ZE524"/>
      <c r="ZF524"/>
      <c r="ZG524"/>
      <c r="ZH524"/>
      <c r="ZI524"/>
      <c r="ZJ524"/>
      <c r="ZK524"/>
      <c r="ZL524"/>
      <c r="ZM524"/>
      <c r="ZN524"/>
      <c r="ZO524"/>
      <c r="ZP524"/>
      <c r="ZQ524"/>
      <c r="ZR524"/>
      <c r="ZS524"/>
      <c r="ZT524"/>
      <c r="ZU524"/>
      <c r="ZV524"/>
      <c r="ZW524"/>
      <c r="ZX524"/>
      <c r="ZY524"/>
      <c r="ZZ524" s="52"/>
      <c r="AAA524" s="192"/>
      <c r="AAD524" s="90"/>
      <c r="AAE524" s="519">
        <f t="shared" si="423"/>
        <v>1</v>
      </c>
      <c r="AAF524" s="90"/>
      <c r="AAG524" s="73">
        <f>IF(AAE524=0,,S.Notice.OpenComment)</f>
        <v>41621</v>
      </c>
      <c r="AAH524" s="73">
        <f>IF(AAE524=0,,G524)</f>
        <v>41621</v>
      </c>
      <c r="AAI524" s="72"/>
      <c r="AAJ524" s="72"/>
      <c r="AAK524" s="185" t="s">
        <v>0</v>
      </c>
      <c r="AAL524" s="90"/>
    </row>
    <row r="525" spans="1:715" s="23" customFormat="1" ht="15" customHeight="1" outlineLevel="1">
      <c r="A525" s="171"/>
      <c r="B525" s="624" t="s">
        <v>250</v>
      </c>
      <c r="C525" s="376" t="s">
        <v>0</v>
      </c>
      <c r="D525" s="380"/>
      <c r="E525" s="397">
        <f t="shared" ref="E525" si="428">NETWORKDAYS(G525,H525,S.DDL_DEQClosed)</f>
        <v>1</v>
      </c>
      <c r="F525" s="457">
        <f t="shared" ca="1" si="425"/>
        <v>35</v>
      </c>
      <c r="G525" s="400">
        <f t="shared" si="426"/>
        <v>41621</v>
      </c>
      <c r="H525" s="487">
        <f t="shared" si="427"/>
        <v>41621</v>
      </c>
      <c r="I525" s="244"/>
      <c r="J525" s="194"/>
      <c r="K525" s="49"/>
      <c r="L525" s="49"/>
      <c r="M525" s="49"/>
      <c r="N525" s="49"/>
      <c r="O525" s="49"/>
      <c r="P525" s="49"/>
      <c r="Q525" s="49"/>
      <c r="R525" s="49"/>
      <c r="S525" s="49"/>
      <c r="T525" s="49"/>
      <c r="U525" s="49"/>
      <c r="V525" s="49"/>
      <c r="W525" s="49"/>
      <c r="X525" s="49"/>
      <c r="Y525" s="49"/>
      <c r="Z525" s="49"/>
      <c r="AA525" s="49"/>
      <c r="AB525" s="49"/>
      <c r="AC525" s="49"/>
      <c r="AD525" s="49"/>
      <c r="AE525" s="49"/>
      <c r="AF525" s="49"/>
      <c r="AG525" s="49"/>
      <c r="AH525" s="49"/>
      <c r="AI525" s="49"/>
      <c r="AJ525" s="49"/>
      <c r="AK525" s="49"/>
      <c r="AL525" s="49"/>
      <c r="AM525" s="49"/>
      <c r="AN525" s="49"/>
      <c r="AO525" s="49"/>
      <c r="AP525" s="49"/>
      <c r="AQ525" s="49"/>
      <c r="AR525" s="49"/>
      <c r="AS525" s="49"/>
      <c r="AT525" s="49"/>
      <c r="AU525" s="49"/>
      <c r="AV525" s="49"/>
      <c r="AW525" s="49"/>
      <c r="AX525" s="49"/>
      <c r="AY525" s="49"/>
      <c r="AZ525" s="49"/>
      <c r="BA525" s="49"/>
      <c r="BB525" s="49"/>
      <c r="BC525" s="49"/>
      <c r="BD525" s="49"/>
      <c r="BE525" s="49"/>
      <c r="BF525" s="49"/>
      <c r="BG525" s="49"/>
      <c r="BH525" s="49"/>
      <c r="BI525" s="49"/>
      <c r="BJ525" s="49"/>
      <c r="BK525" s="49"/>
      <c r="BL525" s="49"/>
      <c r="BM525" s="49"/>
      <c r="BN525" s="49"/>
      <c r="BO525" s="49"/>
      <c r="BP525" s="49"/>
      <c r="BQ525" s="49"/>
      <c r="BR525" s="49"/>
      <c r="BS525" s="49"/>
      <c r="BT525" s="49"/>
      <c r="BU525" s="49"/>
      <c r="BV525" s="49"/>
      <c r="BW525" s="49"/>
      <c r="BX525" s="49"/>
      <c r="BY525" s="49"/>
      <c r="BZ525" s="49"/>
      <c r="CA525" s="49"/>
      <c r="CB525" s="49"/>
      <c r="CC525" s="49"/>
      <c r="CD525" s="49"/>
      <c r="CE525" s="49"/>
      <c r="CF525" s="49"/>
      <c r="CG525" s="49"/>
      <c r="CH525" s="49"/>
      <c r="CI525" s="49"/>
      <c r="CJ525" s="49"/>
      <c r="CK525" s="49"/>
      <c r="CL525" s="49"/>
      <c r="CM525" s="49"/>
      <c r="CN525" s="49"/>
      <c r="CO525" s="49"/>
      <c r="CP525" s="49"/>
      <c r="CQ525" s="49"/>
      <c r="CR525" s="49"/>
      <c r="CS525" s="49"/>
      <c r="CT525" s="49"/>
      <c r="CU525" s="49"/>
      <c r="CV525" s="49"/>
      <c r="CW525" s="49"/>
      <c r="CX525" s="49"/>
      <c r="CY525" s="49"/>
      <c r="CZ525" s="49"/>
      <c r="DA525" s="49"/>
      <c r="DB525" s="49"/>
      <c r="DC525" s="49"/>
      <c r="DD525" s="49"/>
      <c r="DE525" s="49"/>
      <c r="DF525" s="49"/>
      <c r="DG525" s="49"/>
      <c r="DH525" s="49"/>
      <c r="DI525" s="49"/>
      <c r="DJ525" s="49"/>
      <c r="DK525" s="49"/>
      <c r="DL525" s="49"/>
      <c r="DM525" s="49"/>
      <c r="DN525" s="49"/>
      <c r="DO525" s="49"/>
      <c r="DP525" s="49"/>
      <c r="DQ525"/>
      <c r="DR525"/>
      <c r="DS525"/>
      <c r="DT525"/>
      <c r="DU525"/>
      <c r="DV525"/>
      <c r="DW525"/>
      <c r="DX525"/>
      <c r="DY525"/>
      <c r="DZ525"/>
      <c r="EA525"/>
      <c r="EB525"/>
      <c r="EC525"/>
      <c r="ED525"/>
      <c r="EE525"/>
      <c r="EF525"/>
      <c r="EG525"/>
      <c r="EH525"/>
      <c r="EI525"/>
      <c r="EJ525"/>
      <c r="EK525"/>
      <c r="EL525"/>
      <c r="EM525"/>
      <c r="EN525"/>
      <c r="EO525"/>
      <c r="EP525"/>
      <c r="EQ525"/>
      <c r="ER525"/>
      <c r="ES525"/>
      <c r="ET525"/>
      <c r="EU525"/>
      <c r="EV525"/>
      <c r="EW525"/>
      <c r="EX525"/>
      <c r="EY525"/>
      <c r="EZ525"/>
      <c r="FA525"/>
      <c r="FB525"/>
      <c r="FC525"/>
      <c r="FD525"/>
      <c r="FE525"/>
      <c r="FF525"/>
      <c r="FG525"/>
      <c r="FH525"/>
      <c r="FI525"/>
      <c r="FJ525"/>
      <c r="FK525"/>
      <c r="FL525"/>
      <c r="FM525"/>
      <c r="FN525"/>
      <c r="FO525"/>
      <c r="FP525"/>
      <c r="FQ525"/>
      <c r="FR525"/>
      <c r="FS525"/>
      <c r="FT525"/>
      <c r="FU525"/>
      <c r="FV525"/>
      <c r="FW525"/>
      <c r="FX525"/>
      <c r="FY525"/>
      <c r="FZ525"/>
      <c r="GA525"/>
      <c r="GB525"/>
      <c r="GC525"/>
      <c r="GD525"/>
      <c r="GE525"/>
      <c r="GF525"/>
      <c r="GG525"/>
      <c r="GH525"/>
      <c r="GI525"/>
      <c r="GJ525"/>
      <c r="GK525"/>
      <c r="GL525"/>
      <c r="GM525"/>
      <c r="GN525"/>
      <c r="GO525"/>
      <c r="GP525"/>
      <c r="GQ525"/>
      <c r="GR525"/>
      <c r="GS525"/>
      <c r="GT525"/>
      <c r="GU525"/>
      <c r="GV525"/>
      <c r="GW525"/>
      <c r="GX525"/>
      <c r="GY525"/>
      <c r="GZ525"/>
      <c r="HA525"/>
      <c r="HB525"/>
      <c r="HC525"/>
      <c r="HD525"/>
      <c r="HE525"/>
      <c r="HF525"/>
      <c r="HG525"/>
      <c r="HH525"/>
      <c r="HI525"/>
      <c r="HJ525"/>
      <c r="HK525"/>
      <c r="HL525"/>
      <c r="HM525"/>
      <c r="HN525"/>
      <c r="HO525"/>
      <c r="HP525"/>
      <c r="HQ525"/>
      <c r="HR525"/>
      <c r="HS525"/>
      <c r="HT525"/>
      <c r="HU525"/>
      <c r="HV525"/>
      <c r="HW525"/>
      <c r="HX525"/>
      <c r="HY525"/>
      <c r="HZ525"/>
      <c r="IA525"/>
      <c r="IB525"/>
      <c r="IC525"/>
      <c r="ID525"/>
      <c r="IE525"/>
      <c r="IF525"/>
      <c r="IG525"/>
      <c r="IH525"/>
      <c r="II525"/>
      <c r="IJ525"/>
      <c r="IK525"/>
      <c r="IL525"/>
      <c r="IM525"/>
      <c r="IN525"/>
      <c r="IO525"/>
      <c r="IP525"/>
      <c r="IQ525"/>
      <c r="IR525"/>
      <c r="IS525"/>
      <c r="IT525"/>
      <c r="IU525"/>
      <c r="IV525"/>
      <c r="IW525"/>
      <c r="IX525"/>
      <c r="IY525"/>
      <c r="IZ525"/>
      <c r="JA525"/>
      <c r="JB525"/>
      <c r="JC525"/>
      <c r="JD525"/>
      <c r="JE525"/>
      <c r="JF525"/>
      <c r="JG525"/>
      <c r="JH525"/>
      <c r="JI525"/>
      <c r="JJ525"/>
      <c r="JK525"/>
      <c r="JL525"/>
      <c r="JM525"/>
      <c r="JN525"/>
      <c r="JO525"/>
      <c r="JP525"/>
      <c r="JQ525"/>
      <c r="JR525"/>
      <c r="JS525"/>
      <c r="JT525"/>
      <c r="JU525"/>
      <c r="JV525"/>
      <c r="JW525"/>
      <c r="JX525"/>
      <c r="JY525"/>
      <c r="JZ525"/>
      <c r="KA525"/>
      <c r="KB525"/>
      <c r="KC525"/>
      <c r="KD525"/>
      <c r="KE525"/>
      <c r="KF525"/>
      <c r="KG525"/>
      <c r="KH525"/>
      <c r="KI525"/>
      <c r="KJ525"/>
      <c r="KK525"/>
      <c r="KL525"/>
      <c r="KM525"/>
      <c r="KN525"/>
      <c r="KO525"/>
      <c r="KP525"/>
      <c r="KQ525"/>
      <c r="KR525"/>
      <c r="KS525"/>
      <c r="KT525"/>
      <c r="KU525"/>
      <c r="KV525"/>
      <c r="KW525"/>
      <c r="KX525"/>
      <c r="KY525"/>
      <c r="KZ525"/>
      <c r="LA525"/>
      <c r="LB525"/>
      <c r="LC525"/>
      <c r="LD525"/>
      <c r="LE525"/>
      <c r="LF525"/>
      <c r="LG525"/>
      <c r="LH525"/>
      <c r="LI525"/>
      <c r="LJ525"/>
      <c r="LK525"/>
      <c r="LL525"/>
      <c r="LM525"/>
      <c r="LN525"/>
      <c r="LO525"/>
      <c r="LP525"/>
      <c r="LQ525"/>
      <c r="LR525"/>
      <c r="LS525"/>
      <c r="LT525"/>
      <c r="LU525"/>
      <c r="LV525"/>
      <c r="LW525"/>
      <c r="LX525"/>
      <c r="LY525"/>
      <c r="LZ525"/>
      <c r="MA525"/>
      <c r="MB525"/>
      <c r="MC525"/>
      <c r="MD525"/>
      <c r="ME525"/>
      <c r="MF525"/>
      <c r="MG525"/>
      <c r="MH525"/>
      <c r="MI525"/>
      <c r="MJ525"/>
      <c r="MK525"/>
      <c r="ML525"/>
      <c r="MM525"/>
      <c r="MN525"/>
      <c r="MO525"/>
      <c r="MP525"/>
      <c r="MQ525"/>
      <c r="MR525"/>
      <c r="MS525"/>
      <c r="MT525"/>
      <c r="MU525"/>
      <c r="MV525"/>
      <c r="MW525"/>
      <c r="MX525"/>
      <c r="MY525"/>
      <c r="MZ525"/>
      <c r="NA525"/>
      <c r="NB525"/>
      <c r="NC525"/>
      <c r="ND525"/>
      <c r="NE525"/>
      <c r="NF525"/>
      <c r="NG525"/>
      <c r="NH525"/>
      <c r="NI525"/>
      <c r="NJ525"/>
      <c r="NK525"/>
      <c r="NL525"/>
      <c r="NM525"/>
      <c r="NN525"/>
      <c r="NO525"/>
      <c r="NP525"/>
      <c r="NQ525"/>
      <c r="NR525"/>
      <c r="NS525"/>
      <c r="NT525"/>
      <c r="NU525"/>
      <c r="NV525"/>
      <c r="NW525"/>
      <c r="NX525"/>
      <c r="NY525"/>
      <c r="NZ525"/>
      <c r="OA525"/>
      <c r="OB525"/>
      <c r="OC525"/>
      <c r="OD525"/>
      <c r="OE525"/>
      <c r="OF525"/>
      <c r="OG525"/>
      <c r="OH525"/>
      <c r="OI525"/>
      <c r="OJ525"/>
      <c r="OK525"/>
      <c r="OL525"/>
      <c r="OM525"/>
      <c r="ON525"/>
      <c r="OO525"/>
      <c r="OP525"/>
      <c r="OQ525"/>
      <c r="OR525"/>
      <c r="OS525"/>
      <c r="OT525"/>
      <c r="OU525"/>
      <c r="OV525"/>
      <c r="OW525"/>
      <c r="OX525"/>
      <c r="OY525"/>
      <c r="OZ525"/>
      <c r="PA525"/>
      <c r="PB525"/>
      <c r="PC525"/>
      <c r="PD525"/>
      <c r="PE525"/>
      <c r="PF525"/>
      <c r="PG525"/>
      <c r="PH525"/>
      <c r="PI525"/>
      <c r="PJ525"/>
      <c r="PK525"/>
      <c r="PL525"/>
      <c r="PM525"/>
      <c r="PN525"/>
      <c r="PO525"/>
      <c r="PP525"/>
      <c r="PQ525"/>
      <c r="PR525"/>
      <c r="PS525"/>
      <c r="PT525"/>
      <c r="PU525"/>
      <c r="PV525"/>
      <c r="PW525"/>
      <c r="PX525"/>
      <c r="PY525"/>
      <c r="PZ525"/>
      <c r="QA525"/>
      <c r="QB525"/>
      <c r="QC525"/>
      <c r="QD525"/>
      <c r="QE525"/>
      <c r="QF525"/>
      <c r="QG525"/>
      <c r="QH525"/>
      <c r="QI525"/>
      <c r="QJ525"/>
      <c r="QK525"/>
      <c r="QL525"/>
      <c r="QM525"/>
      <c r="QN525"/>
      <c r="QO525"/>
      <c r="QP525"/>
      <c r="QQ525"/>
      <c r="QR525"/>
      <c r="QS525"/>
      <c r="QT525"/>
      <c r="QU525"/>
      <c r="QV525"/>
      <c r="QW525"/>
      <c r="QX525"/>
      <c r="QY525"/>
      <c r="QZ525"/>
      <c r="RA525"/>
      <c r="RB525"/>
      <c r="RC525"/>
      <c r="RD525"/>
      <c r="RE525"/>
      <c r="RF525"/>
      <c r="RG525"/>
      <c r="RH525"/>
      <c r="RI525"/>
      <c r="RJ525"/>
      <c r="RK525"/>
      <c r="RL525"/>
      <c r="RM525"/>
      <c r="RN525"/>
      <c r="RO525"/>
      <c r="RP525"/>
      <c r="RQ525"/>
      <c r="RR525"/>
      <c r="RS525"/>
      <c r="RT525"/>
      <c r="RU525"/>
      <c r="RV525"/>
      <c r="RW525"/>
      <c r="RX525"/>
      <c r="RY525"/>
      <c r="RZ525"/>
      <c r="SA525"/>
      <c r="SB525"/>
      <c r="SC525"/>
      <c r="SD525"/>
      <c r="SE525"/>
      <c r="SF525"/>
      <c r="SG525"/>
      <c r="SH525"/>
      <c r="SI525"/>
      <c r="SJ525"/>
      <c r="SK525"/>
      <c r="SL525"/>
      <c r="SM525"/>
      <c r="SN525"/>
      <c r="SO525"/>
      <c r="SP525"/>
      <c r="SQ525"/>
      <c r="SR525"/>
      <c r="SS525"/>
      <c r="ST525"/>
      <c r="SU525"/>
      <c r="SV525"/>
      <c r="SW525"/>
      <c r="SX525"/>
      <c r="SY525"/>
      <c r="SZ525"/>
      <c r="TA525"/>
      <c r="TB525"/>
      <c r="TC525"/>
      <c r="TD525"/>
      <c r="TE525"/>
      <c r="TF525"/>
      <c r="TG525"/>
      <c r="TH525"/>
      <c r="TI525"/>
      <c r="TJ525"/>
      <c r="TK525"/>
      <c r="TL525"/>
      <c r="TM525"/>
      <c r="TN525"/>
      <c r="TO525"/>
      <c r="TP525"/>
      <c r="TQ525"/>
      <c r="TR525"/>
      <c r="TS525"/>
      <c r="TT525"/>
      <c r="TU525"/>
      <c r="TV525"/>
      <c r="TW525"/>
      <c r="TX525"/>
      <c r="TY525"/>
      <c r="TZ525"/>
      <c r="UA525"/>
      <c r="UB525"/>
      <c r="UC525"/>
      <c r="UD525"/>
      <c r="UE525"/>
      <c r="UF525"/>
      <c r="UG525"/>
      <c r="UH525"/>
      <c r="UI525"/>
      <c r="UJ525"/>
      <c r="UK525"/>
      <c r="UL525"/>
      <c r="UM525"/>
      <c r="UN525"/>
      <c r="UO525"/>
      <c r="UP525"/>
      <c r="UQ525"/>
      <c r="UR525"/>
      <c r="US525"/>
      <c r="UT525"/>
      <c r="UU525"/>
      <c r="UV525"/>
      <c r="UW525"/>
      <c r="UX525"/>
      <c r="UY525"/>
      <c r="UZ525"/>
      <c r="VA525"/>
      <c r="VB525"/>
      <c r="VC525"/>
      <c r="VD525"/>
      <c r="VE525"/>
      <c r="VF525"/>
      <c r="VG525"/>
      <c r="VH525"/>
      <c r="VI525"/>
      <c r="VJ525"/>
      <c r="VK525"/>
      <c r="VL525"/>
      <c r="VM525"/>
      <c r="VN525"/>
      <c r="VO525"/>
      <c r="VP525"/>
      <c r="VQ525"/>
      <c r="VR525"/>
      <c r="VS525"/>
      <c r="VT525"/>
      <c r="VU525"/>
      <c r="VV525"/>
      <c r="VW525"/>
      <c r="VX525"/>
      <c r="VY525"/>
      <c r="VZ525"/>
      <c r="WA525"/>
      <c r="WB525"/>
      <c r="WC525"/>
      <c r="WD525"/>
      <c r="WE525"/>
      <c r="WF525"/>
      <c r="WG525"/>
      <c r="WH525"/>
      <c r="WI525"/>
      <c r="WJ525"/>
      <c r="WK525"/>
      <c r="WL525"/>
      <c r="WM525"/>
      <c r="WN525"/>
      <c r="WO525"/>
      <c r="WP525"/>
      <c r="WQ525"/>
      <c r="WR525"/>
      <c r="WS525"/>
      <c r="WT525"/>
      <c r="WU525"/>
      <c r="WV525"/>
      <c r="WW525"/>
      <c r="WX525"/>
      <c r="WY525"/>
      <c r="WZ525"/>
      <c r="XA525"/>
      <c r="XB525"/>
      <c r="XC525"/>
      <c r="XD525"/>
      <c r="XE525"/>
      <c r="XF525"/>
      <c r="XG525"/>
      <c r="XH525"/>
      <c r="XI525"/>
      <c r="XJ525"/>
      <c r="XK525"/>
      <c r="XL525"/>
      <c r="XM525"/>
      <c r="XN525"/>
      <c r="XO525"/>
      <c r="XP525"/>
      <c r="XQ525"/>
      <c r="XR525"/>
      <c r="XS525"/>
      <c r="XT525"/>
      <c r="XU525"/>
      <c r="XV525"/>
      <c r="XW525"/>
      <c r="XX525"/>
      <c r="XY525"/>
      <c r="XZ525"/>
      <c r="YA525"/>
      <c r="YB525"/>
      <c r="YC525"/>
      <c r="YD525"/>
      <c r="YE525"/>
      <c r="YF525"/>
      <c r="YG525"/>
      <c r="YH525"/>
      <c r="YI525"/>
      <c r="YJ525"/>
      <c r="YK525"/>
      <c r="YL525"/>
      <c r="YM525"/>
      <c r="YN525"/>
      <c r="YO525"/>
      <c r="YP525"/>
      <c r="YQ525"/>
      <c r="YR525"/>
      <c r="YS525"/>
      <c r="YT525"/>
      <c r="YU525"/>
      <c r="YV525"/>
      <c r="YW525"/>
      <c r="YX525"/>
      <c r="YY525"/>
      <c r="YZ525"/>
      <c r="ZA525"/>
      <c r="ZB525"/>
      <c r="ZC525"/>
      <c r="ZD525"/>
      <c r="ZE525"/>
      <c r="ZF525"/>
      <c r="ZG525"/>
      <c r="ZH525"/>
      <c r="ZI525"/>
      <c r="ZJ525"/>
      <c r="ZK525"/>
      <c r="ZL525"/>
      <c r="ZM525"/>
      <c r="ZN525"/>
      <c r="ZO525"/>
      <c r="ZP525"/>
      <c r="ZQ525"/>
      <c r="ZR525"/>
      <c r="ZS525"/>
      <c r="ZT525"/>
      <c r="ZU525"/>
      <c r="ZV525"/>
      <c r="ZW525"/>
      <c r="ZX525"/>
      <c r="ZY525"/>
      <c r="ZZ525" s="52"/>
      <c r="AAA525" s="192"/>
      <c r="AAD525" s="90"/>
      <c r="AAE525" s="519">
        <f t="shared" si="423"/>
        <v>1</v>
      </c>
      <c r="AAF525" s="90"/>
      <c r="AAG525" s="73">
        <f>IF(AAE525=0,,S.Notice.OpenComment)</f>
        <v>41621</v>
      </c>
      <c r="AAH525" s="73">
        <f t="shared" ref="AAH525:AAH528" si="429">IF(AAE525=0,,G525)</f>
        <v>41621</v>
      </c>
      <c r="AAI525" s="72"/>
      <c r="AAJ525" s="72"/>
      <c r="AAK525" s="185" t="s">
        <v>0</v>
      </c>
      <c r="AAL525" s="90"/>
    </row>
    <row r="526" spans="1:715" s="23" customFormat="1" ht="15" customHeight="1" outlineLevel="1">
      <c r="A526" s="171"/>
      <c r="B526" s="624" t="s">
        <v>251</v>
      </c>
      <c r="C526" s="376" t="s">
        <v>0</v>
      </c>
      <c r="D526" s="380"/>
      <c r="E526" s="397">
        <f t="shared" ref="E526:E527" si="430">NETWORKDAYS(G526,H526,S.DDL_DEQClosed)</f>
        <v>1</v>
      </c>
      <c r="F526" s="457">
        <f t="shared" ca="1" si="425"/>
        <v>35</v>
      </c>
      <c r="G526" s="400">
        <f t="shared" si="426"/>
        <v>41621</v>
      </c>
      <c r="H526" s="487">
        <f t="shared" si="427"/>
        <v>41621</v>
      </c>
      <c r="I526" s="244"/>
      <c r="J526" s="194"/>
      <c r="K526" s="49"/>
      <c r="L526" s="49"/>
      <c r="M526" s="49"/>
      <c r="N526" s="49"/>
      <c r="O526" s="49"/>
      <c r="P526" s="49"/>
      <c r="Q526" s="49"/>
      <c r="R526" s="49"/>
      <c r="S526" s="49"/>
      <c r="T526" s="49"/>
      <c r="U526" s="49"/>
      <c r="V526" s="49"/>
      <c r="W526" s="49"/>
      <c r="X526" s="49"/>
      <c r="Y526" s="49"/>
      <c r="Z526" s="49"/>
      <c r="AA526" s="49"/>
      <c r="AB526" s="49"/>
      <c r="AC526" s="49"/>
      <c r="AD526" s="49"/>
      <c r="AE526" s="49"/>
      <c r="AF526" s="49"/>
      <c r="AG526" s="49"/>
      <c r="AH526" s="49"/>
      <c r="AI526" s="49"/>
      <c r="AJ526" s="49"/>
      <c r="AK526" s="49"/>
      <c r="AL526" s="49"/>
      <c r="AM526" s="49"/>
      <c r="AN526" s="49"/>
      <c r="AO526" s="49"/>
      <c r="AP526" s="49"/>
      <c r="AQ526" s="49"/>
      <c r="AR526" s="49"/>
      <c r="AS526" s="49"/>
      <c r="AT526" s="49"/>
      <c r="AU526" s="49"/>
      <c r="AV526" s="49"/>
      <c r="AW526" s="49"/>
      <c r="AX526" s="49"/>
      <c r="AY526" s="49"/>
      <c r="AZ526" s="49"/>
      <c r="BA526" s="49"/>
      <c r="BB526" s="49"/>
      <c r="BC526" s="49"/>
      <c r="BD526" s="49"/>
      <c r="BE526" s="49"/>
      <c r="BF526" s="49"/>
      <c r="BG526" s="49"/>
      <c r="BH526" s="49"/>
      <c r="BI526" s="49"/>
      <c r="BJ526" s="49"/>
      <c r="BK526" s="49"/>
      <c r="BL526" s="49"/>
      <c r="BM526" s="49"/>
      <c r="BN526" s="49"/>
      <c r="BO526" s="49"/>
      <c r="BP526" s="49"/>
      <c r="BQ526" s="49"/>
      <c r="BR526" s="49"/>
      <c r="BS526" s="49"/>
      <c r="BT526" s="49"/>
      <c r="BU526" s="49"/>
      <c r="BV526" s="49"/>
      <c r="BW526" s="49"/>
      <c r="BX526" s="49"/>
      <c r="BY526" s="49"/>
      <c r="BZ526" s="49"/>
      <c r="CA526" s="49"/>
      <c r="CB526" s="49"/>
      <c r="CC526" s="49"/>
      <c r="CD526" s="49"/>
      <c r="CE526" s="49"/>
      <c r="CF526" s="49"/>
      <c r="CG526" s="49"/>
      <c r="CH526" s="49"/>
      <c r="CI526" s="49"/>
      <c r="CJ526" s="49"/>
      <c r="CK526" s="49"/>
      <c r="CL526" s="49"/>
      <c r="CM526" s="49"/>
      <c r="CN526" s="49"/>
      <c r="CO526" s="49"/>
      <c r="CP526" s="49"/>
      <c r="CQ526" s="49"/>
      <c r="CR526" s="49"/>
      <c r="CS526" s="49"/>
      <c r="CT526" s="49"/>
      <c r="CU526" s="49"/>
      <c r="CV526" s="49"/>
      <c r="CW526" s="49"/>
      <c r="CX526" s="49"/>
      <c r="CY526" s="49"/>
      <c r="CZ526" s="49"/>
      <c r="DA526" s="49"/>
      <c r="DB526" s="49"/>
      <c r="DC526" s="49"/>
      <c r="DD526" s="49"/>
      <c r="DE526" s="49"/>
      <c r="DF526" s="49"/>
      <c r="DG526" s="49"/>
      <c r="DH526" s="49"/>
      <c r="DI526" s="49"/>
      <c r="DJ526" s="49"/>
      <c r="DK526" s="49"/>
      <c r="DL526" s="49"/>
      <c r="DM526" s="49"/>
      <c r="DN526" s="49"/>
      <c r="DO526" s="49"/>
      <c r="DP526" s="49"/>
      <c r="DQ526"/>
      <c r="DR526"/>
      <c r="DS526"/>
      <c r="DT526"/>
      <c r="DU526"/>
      <c r="DV526"/>
      <c r="DW526"/>
      <c r="DX526"/>
      <c r="DY526"/>
      <c r="DZ526"/>
      <c r="EA526"/>
      <c r="EB526"/>
      <c r="EC526"/>
      <c r="ED526"/>
      <c r="EE526"/>
      <c r="EF526"/>
      <c r="EG526"/>
      <c r="EH526"/>
      <c r="EI526"/>
      <c r="EJ526"/>
      <c r="EK526"/>
      <c r="EL526"/>
      <c r="EM526"/>
      <c r="EN526"/>
      <c r="EO526"/>
      <c r="EP526"/>
      <c r="EQ526"/>
      <c r="ER526"/>
      <c r="ES526"/>
      <c r="ET526"/>
      <c r="EU526"/>
      <c r="EV526"/>
      <c r="EW526"/>
      <c r="EX526"/>
      <c r="EY526"/>
      <c r="EZ526"/>
      <c r="FA526"/>
      <c r="FB526"/>
      <c r="FC526"/>
      <c r="FD526"/>
      <c r="FE526"/>
      <c r="FF526"/>
      <c r="FG526"/>
      <c r="FH526"/>
      <c r="FI526"/>
      <c r="FJ526"/>
      <c r="FK526"/>
      <c r="FL526"/>
      <c r="FM526"/>
      <c r="FN526"/>
      <c r="FO526"/>
      <c r="FP526"/>
      <c r="FQ526"/>
      <c r="FR526"/>
      <c r="FS526"/>
      <c r="FT526"/>
      <c r="FU526"/>
      <c r="FV526"/>
      <c r="FW526"/>
      <c r="FX526"/>
      <c r="FY526"/>
      <c r="FZ526"/>
      <c r="GA526"/>
      <c r="GB526"/>
      <c r="GC526"/>
      <c r="GD526"/>
      <c r="GE526"/>
      <c r="GF526"/>
      <c r="GG526"/>
      <c r="GH526"/>
      <c r="GI526"/>
      <c r="GJ526"/>
      <c r="GK526"/>
      <c r="GL526"/>
      <c r="GM526"/>
      <c r="GN526"/>
      <c r="GO526"/>
      <c r="GP526"/>
      <c r="GQ526"/>
      <c r="GR526"/>
      <c r="GS526"/>
      <c r="GT526"/>
      <c r="GU526"/>
      <c r="GV526"/>
      <c r="GW526"/>
      <c r="GX526"/>
      <c r="GY526"/>
      <c r="GZ526"/>
      <c r="HA526"/>
      <c r="HB526"/>
      <c r="HC526"/>
      <c r="HD526"/>
      <c r="HE526"/>
      <c r="HF526"/>
      <c r="HG526"/>
      <c r="HH526"/>
      <c r="HI526"/>
      <c r="HJ526"/>
      <c r="HK526"/>
      <c r="HL526"/>
      <c r="HM526"/>
      <c r="HN526"/>
      <c r="HO526"/>
      <c r="HP526"/>
      <c r="HQ526"/>
      <c r="HR526"/>
      <c r="HS526"/>
      <c r="HT526"/>
      <c r="HU526"/>
      <c r="HV526"/>
      <c r="HW526"/>
      <c r="HX526"/>
      <c r="HY526"/>
      <c r="HZ526"/>
      <c r="IA526"/>
      <c r="IB526"/>
      <c r="IC526"/>
      <c r="ID526"/>
      <c r="IE526"/>
      <c r="IF526"/>
      <c r="IG526"/>
      <c r="IH526"/>
      <c r="II526"/>
      <c r="IJ526"/>
      <c r="IK526"/>
      <c r="IL526"/>
      <c r="IM526"/>
      <c r="IN526"/>
      <c r="IO526"/>
      <c r="IP526"/>
      <c r="IQ526"/>
      <c r="IR526"/>
      <c r="IS526"/>
      <c r="IT526"/>
      <c r="IU526"/>
      <c r="IV526"/>
      <c r="IW526"/>
      <c r="IX526"/>
      <c r="IY526"/>
      <c r="IZ526"/>
      <c r="JA526"/>
      <c r="JB526"/>
      <c r="JC526"/>
      <c r="JD526"/>
      <c r="JE526"/>
      <c r="JF526"/>
      <c r="JG526"/>
      <c r="JH526"/>
      <c r="JI526"/>
      <c r="JJ526"/>
      <c r="JK526"/>
      <c r="JL526"/>
      <c r="JM526"/>
      <c r="JN526"/>
      <c r="JO526"/>
      <c r="JP526"/>
      <c r="JQ526"/>
      <c r="JR526"/>
      <c r="JS526"/>
      <c r="JT526"/>
      <c r="JU526"/>
      <c r="JV526"/>
      <c r="JW526"/>
      <c r="JX526"/>
      <c r="JY526"/>
      <c r="JZ526"/>
      <c r="KA526"/>
      <c r="KB526"/>
      <c r="KC526"/>
      <c r="KD526"/>
      <c r="KE526"/>
      <c r="KF526"/>
      <c r="KG526"/>
      <c r="KH526"/>
      <c r="KI526"/>
      <c r="KJ526"/>
      <c r="KK526"/>
      <c r="KL526"/>
      <c r="KM526"/>
      <c r="KN526"/>
      <c r="KO526"/>
      <c r="KP526"/>
      <c r="KQ526"/>
      <c r="KR526"/>
      <c r="KS526"/>
      <c r="KT526"/>
      <c r="KU526"/>
      <c r="KV526"/>
      <c r="KW526"/>
      <c r="KX526"/>
      <c r="KY526"/>
      <c r="KZ526"/>
      <c r="LA526"/>
      <c r="LB526"/>
      <c r="LC526"/>
      <c r="LD526"/>
      <c r="LE526"/>
      <c r="LF526"/>
      <c r="LG526"/>
      <c r="LH526"/>
      <c r="LI526"/>
      <c r="LJ526"/>
      <c r="LK526"/>
      <c r="LL526"/>
      <c r="LM526"/>
      <c r="LN526"/>
      <c r="LO526"/>
      <c r="LP526"/>
      <c r="LQ526"/>
      <c r="LR526"/>
      <c r="LS526"/>
      <c r="LT526"/>
      <c r="LU526"/>
      <c r="LV526"/>
      <c r="LW526"/>
      <c r="LX526"/>
      <c r="LY526"/>
      <c r="LZ526"/>
      <c r="MA526"/>
      <c r="MB526"/>
      <c r="MC526"/>
      <c r="MD526"/>
      <c r="ME526"/>
      <c r="MF526"/>
      <c r="MG526"/>
      <c r="MH526"/>
      <c r="MI526"/>
      <c r="MJ526"/>
      <c r="MK526"/>
      <c r="ML526"/>
      <c r="MM526"/>
      <c r="MN526"/>
      <c r="MO526"/>
      <c r="MP526"/>
      <c r="MQ526"/>
      <c r="MR526"/>
      <c r="MS526"/>
      <c r="MT526"/>
      <c r="MU526"/>
      <c r="MV526"/>
      <c r="MW526"/>
      <c r="MX526"/>
      <c r="MY526"/>
      <c r="MZ526"/>
      <c r="NA526"/>
      <c r="NB526"/>
      <c r="NC526"/>
      <c r="ND526"/>
      <c r="NE526"/>
      <c r="NF526"/>
      <c r="NG526"/>
      <c r="NH526"/>
      <c r="NI526"/>
      <c r="NJ526"/>
      <c r="NK526"/>
      <c r="NL526"/>
      <c r="NM526"/>
      <c r="NN526"/>
      <c r="NO526"/>
      <c r="NP526"/>
      <c r="NQ526"/>
      <c r="NR526"/>
      <c r="NS526"/>
      <c r="NT526"/>
      <c r="NU526"/>
      <c r="NV526"/>
      <c r="NW526"/>
      <c r="NX526"/>
      <c r="NY526"/>
      <c r="NZ526"/>
      <c r="OA526"/>
      <c r="OB526"/>
      <c r="OC526"/>
      <c r="OD526"/>
      <c r="OE526"/>
      <c r="OF526"/>
      <c r="OG526"/>
      <c r="OH526"/>
      <c r="OI526"/>
      <c r="OJ526"/>
      <c r="OK526"/>
      <c r="OL526"/>
      <c r="OM526"/>
      <c r="ON526"/>
      <c r="OO526"/>
      <c r="OP526"/>
      <c r="OQ526"/>
      <c r="OR526"/>
      <c r="OS526"/>
      <c r="OT526"/>
      <c r="OU526"/>
      <c r="OV526"/>
      <c r="OW526"/>
      <c r="OX526"/>
      <c r="OY526"/>
      <c r="OZ526"/>
      <c r="PA526"/>
      <c r="PB526"/>
      <c r="PC526"/>
      <c r="PD526"/>
      <c r="PE526"/>
      <c r="PF526"/>
      <c r="PG526"/>
      <c r="PH526"/>
      <c r="PI526"/>
      <c r="PJ526"/>
      <c r="PK526"/>
      <c r="PL526"/>
      <c r="PM526"/>
      <c r="PN526"/>
      <c r="PO526"/>
      <c r="PP526"/>
      <c r="PQ526"/>
      <c r="PR526"/>
      <c r="PS526"/>
      <c r="PT526"/>
      <c r="PU526"/>
      <c r="PV526"/>
      <c r="PW526"/>
      <c r="PX526"/>
      <c r="PY526"/>
      <c r="PZ526"/>
      <c r="QA526"/>
      <c r="QB526"/>
      <c r="QC526"/>
      <c r="QD526"/>
      <c r="QE526"/>
      <c r="QF526"/>
      <c r="QG526"/>
      <c r="QH526"/>
      <c r="QI526"/>
      <c r="QJ526"/>
      <c r="QK526"/>
      <c r="QL526"/>
      <c r="QM526"/>
      <c r="QN526"/>
      <c r="QO526"/>
      <c r="QP526"/>
      <c r="QQ526"/>
      <c r="QR526"/>
      <c r="QS526"/>
      <c r="QT526"/>
      <c r="QU526"/>
      <c r="QV526"/>
      <c r="QW526"/>
      <c r="QX526"/>
      <c r="QY526"/>
      <c r="QZ526"/>
      <c r="RA526"/>
      <c r="RB526"/>
      <c r="RC526"/>
      <c r="RD526"/>
      <c r="RE526"/>
      <c r="RF526"/>
      <c r="RG526"/>
      <c r="RH526"/>
      <c r="RI526"/>
      <c r="RJ526"/>
      <c r="RK526"/>
      <c r="RL526"/>
      <c r="RM526"/>
      <c r="RN526"/>
      <c r="RO526"/>
      <c r="RP526"/>
      <c r="RQ526"/>
      <c r="RR526"/>
      <c r="RS526"/>
      <c r="RT526"/>
      <c r="RU526"/>
      <c r="RV526"/>
      <c r="RW526"/>
      <c r="RX526"/>
      <c r="RY526"/>
      <c r="RZ526"/>
      <c r="SA526"/>
      <c r="SB526"/>
      <c r="SC526"/>
      <c r="SD526"/>
      <c r="SE526"/>
      <c r="SF526"/>
      <c r="SG526"/>
      <c r="SH526"/>
      <c r="SI526"/>
      <c r="SJ526"/>
      <c r="SK526"/>
      <c r="SL526"/>
      <c r="SM526"/>
      <c r="SN526"/>
      <c r="SO526"/>
      <c r="SP526"/>
      <c r="SQ526"/>
      <c r="SR526"/>
      <c r="SS526"/>
      <c r="ST526"/>
      <c r="SU526"/>
      <c r="SV526"/>
      <c r="SW526"/>
      <c r="SX526"/>
      <c r="SY526"/>
      <c r="SZ526"/>
      <c r="TA526"/>
      <c r="TB526"/>
      <c r="TC526"/>
      <c r="TD526"/>
      <c r="TE526"/>
      <c r="TF526"/>
      <c r="TG526"/>
      <c r="TH526"/>
      <c r="TI526"/>
      <c r="TJ526"/>
      <c r="TK526"/>
      <c r="TL526"/>
      <c r="TM526"/>
      <c r="TN526"/>
      <c r="TO526"/>
      <c r="TP526"/>
      <c r="TQ526"/>
      <c r="TR526"/>
      <c r="TS526"/>
      <c r="TT526"/>
      <c r="TU526"/>
      <c r="TV526"/>
      <c r="TW526"/>
      <c r="TX526"/>
      <c r="TY526"/>
      <c r="TZ526"/>
      <c r="UA526"/>
      <c r="UB526"/>
      <c r="UC526"/>
      <c r="UD526"/>
      <c r="UE526"/>
      <c r="UF526"/>
      <c r="UG526"/>
      <c r="UH526"/>
      <c r="UI526"/>
      <c r="UJ526"/>
      <c r="UK526"/>
      <c r="UL526"/>
      <c r="UM526"/>
      <c r="UN526"/>
      <c r="UO526"/>
      <c r="UP526"/>
      <c r="UQ526"/>
      <c r="UR526"/>
      <c r="US526"/>
      <c r="UT526"/>
      <c r="UU526"/>
      <c r="UV526"/>
      <c r="UW526"/>
      <c r="UX526"/>
      <c r="UY526"/>
      <c r="UZ526"/>
      <c r="VA526"/>
      <c r="VB526"/>
      <c r="VC526"/>
      <c r="VD526"/>
      <c r="VE526"/>
      <c r="VF526"/>
      <c r="VG526"/>
      <c r="VH526"/>
      <c r="VI526"/>
      <c r="VJ526"/>
      <c r="VK526"/>
      <c r="VL526"/>
      <c r="VM526"/>
      <c r="VN526"/>
      <c r="VO526"/>
      <c r="VP526"/>
      <c r="VQ526"/>
      <c r="VR526"/>
      <c r="VS526"/>
      <c r="VT526"/>
      <c r="VU526"/>
      <c r="VV526"/>
      <c r="VW526"/>
      <c r="VX526"/>
      <c r="VY526"/>
      <c r="VZ526"/>
      <c r="WA526"/>
      <c r="WB526"/>
      <c r="WC526"/>
      <c r="WD526"/>
      <c r="WE526"/>
      <c r="WF526"/>
      <c r="WG526"/>
      <c r="WH526"/>
      <c r="WI526"/>
      <c r="WJ526"/>
      <c r="WK526"/>
      <c r="WL526"/>
      <c r="WM526"/>
      <c r="WN526"/>
      <c r="WO526"/>
      <c r="WP526"/>
      <c r="WQ526"/>
      <c r="WR526"/>
      <c r="WS526"/>
      <c r="WT526"/>
      <c r="WU526"/>
      <c r="WV526"/>
      <c r="WW526"/>
      <c r="WX526"/>
      <c r="WY526"/>
      <c r="WZ526"/>
      <c r="XA526"/>
      <c r="XB526"/>
      <c r="XC526"/>
      <c r="XD526"/>
      <c r="XE526"/>
      <c r="XF526"/>
      <c r="XG526"/>
      <c r="XH526"/>
      <c r="XI526"/>
      <c r="XJ526"/>
      <c r="XK526"/>
      <c r="XL526"/>
      <c r="XM526"/>
      <c r="XN526"/>
      <c r="XO526"/>
      <c r="XP526"/>
      <c r="XQ526"/>
      <c r="XR526"/>
      <c r="XS526"/>
      <c r="XT526"/>
      <c r="XU526"/>
      <c r="XV526"/>
      <c r="XW526"/>
      <c r="XX526"/>
      <c r="XY526"/>
      <c r="XZ526"/>
      <c r="YA526"/>
      <c r="YB526"/>
      <c r="YC526"/>
      <c r="YD526"/>
      <c r="YE526"/>
      <c r="YF526"/>
      <c r="YG526"/>
      <c r="YH526"/>
      <c r="YI526"/>
      <c r="YJ526"/>
      <c r="YK526"/>
      <c r="YL526"/>
      <c r="YM526"/>
      <c r="YN526"/>
      <c r="YO526"/>
      <c r="YP526"/>
      <c r="YQ526"/>
      <c r="YR526"/>
      <c r="YS526"/>
      <c r="YT526"/>
      <c r="YU526"/>
      <c r="YV526"/>
      <c r="YW526"/>
      <c r="YX526"/>
      <c r="YY526"/>
      <c r="YZ526"/>
      <c r="ZA526"/>
      <c r="ZB526"/>
      <c r="ZC526"/>
      <c r="ZD526"/>
      <c r="ZE526"/>
      <c r="ZF526"/>
      <c r="ZG526"/>
      <c r="ZH526"/>
      <c r="ZI526"/>
      <c r="ZJ526"/>
      <c r="ZK526"/>
      <c r="ZL526"/>
      <c r="ZM526"/>
      <c r="ZN526"/>
      <c r="ZO526"/>
      <c r="ZP526"/>
      <c r="ZQ526"/>
      <c r="ZR526"/>
      <c r="ZS526"/>
      <c r="ZT526"/>
      <c r="ZU526"/>
      <c r="ZV526"/>
      <c r="ZW526"/>
      <c r="ZX526"/>
      <c r="ZY526"/>
      <c r="ZZ526" s="52"/>
      <c r="AAA526" s="192"/>
      <c r="AAD526" s="90"/>
      <c r="AAE526" s="519">
        <f t="shared" si="423"/>
        <v>1</v>
      </c>
      <c r="AAF526" s="90"/>
      <c r="AAG526" s="73">
        <f>IF(AAE526=0,,S.Notice.OpenComment)</f>
        <v>41621</v>
      </c>
      <c r="AAH526" s="73">
        <f t="shared" si="429"/>
        <v>41621</v>
      </c>
      <c r="AAI526" s="72"/>
      <c r="AAJ526" s="72"/>
      <c r="AAK526" s="185" t="s">
        <v>0</v>
      </c>
      <c r="AAL526" s="90"/>
    </row>
    <row r="527" spans="1:715" s="23" customFormat="1" ht="15" customHeight="1" outlineLevel="1" thickBot="1">
      <c r="A527" s="171"/>
      <c r="B527" s="396" t="s">
        <v>411</v>
      </c>
      <c r="C527" s="376" t="s">
        <v>0</v>
      </c>
      <c r="D527" s="380"/>
      <c r="E527" s="397">
        <f t="shared" si="430"/>
        <v>1</v>
      </c>
      <c r="F527" s="457">
        <f t="shared" ca="1" si="425"/>
        <v>35</v>
      </c>
      <c r="G527" s="400">
        <f t="shared" si="426"/>
        <v>41621</v>
      </c>
      <c r="H527" s="487">
        <f t="shared" si="427"/>
        <v>41621</v>
      </c>
      <c r="I527" s="244"/>
      <c r="J527" s="194"/>
      <c r="K527" s="49"/>
      <c r="L527" s="49"/>
      <c r="M527" s="49"/>
      <c r="N527" s="49"/>
      <c r="O527" s="49"/>
      <c r="P527" s="49"/>
      <c r="Q527" s="49"/>
      <c r="R527" s="49"/>
      <c r="S527" s="49"/>
      <c r="T527" s="49"/>
      <c r="U527" s="49"/>
      <c r="V527" s="49"/>
      <c r="W527" s="49"/>
      <c r="X527" s="49"/>
      <c r="Y527" s="49"/>
      <c r="Z527" s="49"/>
      <c r="AA527" s="49"/>
      <c r="AB527" s="49"/>
      <c r="AC527" s="49"/>
      <c r="AD527" s="49"/>
      <c r="AE527" s="49"/>
      <c r="AF527" s="49"/>
      <c r="AG527" s="49"/>
      <c r="AH527" s="49"/>
      <c r="AI527" s="49"/>
      <c r="AJ527" s="49"/>
      <c r="AK527" s="49"/>
      <c r="AL527" s="49"/>
      <c r="AM527" s="49"/>
      <c r="AN527" s="49"/>
      <c r="AO527" s="49"/>
      <c r="AP527" s="49"/>
      <c r="AQ527" s="49"/>
      <c r="AR527" s="49"/>
      <c r="AS527" s="49"/>
      <c r="AT527" s="49"/>
      <c r="AU527" s="49"/>
      <c r="AV527" s="49"/>
      <c r="AW527" s="49"/>
      <c r="AX527" s="49"/>
      <c r="AY527" s="49"/>
      <c r="AZ527" s="49"/>
      <c r="BA527" s="49"/>
      <c r="BB527" s="49"/>
      <c r="BC527" s="49"/>
      <c r="BD527" s="49"/>
      <c r="BE527" s="49"/>
      <c r="BF527" s="49"/>
      <c r="BG527" s="49"/>
      <c r="BH527" s="49"/>
      <c r="BI527" s="49"/>
      <c r="BJ527" s="49"/>
      <c r="BK527" s="49"/>
      <c r="BL527" s="49"/>
      <c r="BM527" s="49"/>
      <c r="BN527" s="49"/>
      <c r="BO527" s="49"/>
      <c r="BP527" s="49"/>
      <c r="BQ527" s="49"/>
      <c r="BR527" s="49"/>
      <c r="BS527" s="49"/>
      <c r="BT527" s="49"/>
      <c r="BU527" s="49"/>
      <c r="BV527" s="49"/>
      <c r="BW527" s="49"/>
      <c r="BX527" s="49"/>
      <c r="BY527" s="49"/>
      <c r="BZ527" s="49"/>
      <c r="CA527" s="49"/>
      <c r="CB527" s="49"/>
      <c r="CC527" s="49"/>
      <c r="CD527" s="49"/>
      <c r="CE527" s="49"/>
      <c r="CF527" s="49"/>
      <c r="CG527" s="49"/>
      <c r="CH527" s="49"/>
      <c r="CI527" s="49"/>
      <c r="CJ527" s="49"/>
      <c r="CK527" s="49"/>
      <c r="CL527" s="49"/>
      <c r="CM527" s="49"/>
      <c r="CN527" s="49"/>
      <c r="CO527" s="49"/>
      <c r="CP527" s="49"/>
      <c r="CQ527" s="49"/>
      <c r="CR527" s="49"/>
      <c r="CS527" s="49"/>
      <c r="CT527" s="49"/>
      <c r="CU527" s="49"/>
      <c r="CV527" s="49"/>
      <c r="CW527" s="49"/>
      <c r="CX527" s="49"/>
      <c r="CY527" s="49"/>
      <c r="CZ527" s="49"/>
      <c r="DA527" s="49"/>
      <c r="DB527" s="49"/>
      <c r="DC527" s="49"/>
      <c r="DD527" s="49"/>
      <c r="DE527" s="49"/>
      <c r="DF527" s="49"/>
      <c r="DG527" s="49"/>
      <c r="DH527" s="49"/>
      <c r="DI527" s="49"/>
      <c r="DJ527" s="49"/>
      <c r="DK527" s="49"/>
      <c r="DL527" s="49"/>
      <c r="DM527" s="49"/>
      <c r="DN527" s="49"/>
      <c r="DO527" s="49"/>
      <c r="DP527" s="49"/>
      <c r="DQ527"/>
      <c r="DR527"/>
      <c r="DS527"/>
      <c r="DT527"/>
      <c r="DU527"/>
      <c r="DV527"/>
      <c r="DW527"/>
      <c r="DX527"/>
      <c r="DY527"/>
      <c r="DZ527"/>
      <c r="EA527"/>
      <c r="EB527"/>
      <c r="EC527"/>
      <c r="ED527"/>
      <c r="EE527"/>
      <c r="EF527"/>
      <c r="EG527"/>
      <c r="EH527"/>
      <c r="EI527"/>
      <c r="EJ527"/>
      <c r="EK527"/>
      <c r="EL527"/>
      <c r="EM527"/>
      <c r="EN527"/>
      <c r="EO527"/>
      <c r="EP527"/>
      <c r="EQ527"/>
      <c r="ER527"/>
      <c r="ES527"/>
      <c r="ET527"/>
      <c r="EU527"/>
      <c r="EV527"/>
      <c r="EW527"/>
      <c r="EX527"/>
      <c r="EY527"/>
      <c r="EZ527"/>
      <c r="FA527"/>
      <c r="FB527"/>
      <c r="FC527"/>
      <c r="FD527"/>
      <c r="FE527"/>
      <c r="FF527"/>
      <c r="FG527"/>
      <c r="FH527"/>
      <c r="FI527"/>
      <c r="FJ527"/>
      <c r="FK527"/>
      <c r="FL527"/>
      <c r="FM527"/>
      <c r="FN527"/>
      <c r="FO527"/>
      <c r="FP527"/>
      <c r="FQ527"/>
      <c r="FR527"/>
      <c r="FS527"/>
      <c r="FT527"/>
      <c r="FU527"/>
      <c r="FV527"/>
      <c r="FW527"/>
      <c r="FX527"/>
      <c r="FY527"/>
      <c r="FZ527"/>
      <c r="GA527"/>
      <c r="GB527"/>
      <c r="GC527"/>
      <c r="GD527"/>
      <c r="GE527"/>
      <c r="GF527"/>
      <c r="GG527"/>
      <c r="GH527"/>
      <c r="GI527"/>
      <c r="GJ527"/>
      <c r="GK527"/>
      <c r="GL527"/>
      <c r="GM527"/>
      <c r="GN527"/>
      <c r="GO527"/>
      <c r="GP527"/>
      <c r="GQ527"/>
      <c r="GR527"/>
      <c r="GS527"/>
      <c r="GT527"/>
      <c r="GU527"/>
      <c r="GV527"/>
      <c r="GW527"/>
      <c r="GX527"/>
      <c r="GY527"/>
      <c r="GZ527"/>
      <c r="HA527"/>
      <c r="HB527"/>
      <c r="HC527"/>
      <c r="HD527"/>
      <c r="HE527"/>
      <c r="HF527"/>
      <c r="HG527"/>
      <c r="HH527"/>
      <c r="HI527"/>
      <c r="HJ527"/>
      <c r="HK527"/>
      <c r="HL527"/>
      <c r="HM527"/>
      <c r="HN527"/>
      <c r="HO527"/>
      <c r="HP527"/>
      <c r="HQ527"/>
      <c r="HR527"/>
      <c r="HS527"/>
      <c r="HT527"/>
      <c r="HU527"/>
      <c r="HV527"/>
      <c r="HW527"/>
      <c r="HX527"/>
      <c r="HY527"/>
      <c r="HZ527"/>
      <c r="IA527"/>
      <c r="IB527"/>
      <c r="IC527"/>
      <c r="ID527"/>
      <c r="IE527"/>
      <c r="IF527"/>
      <c r="IG527"/>
      <c r="IH527"/>
      <c r="II527"/>
      <c r="IJ527"/>
      <c r="IK527"/>
      <c r="IL527"/>
      <c r="IM527"/>
      <c r="IN527"/>
      <c r="IO527"/>
      <c r="IP527"/>
      <c r="IQ527"/>
      <c r="IR527"/>
      <c r="IS527"/>
      <c r="IT527"/>
      <c r="IU527"/>
      <c r="IV527"/>
      <c r="IW527"/>
      <c r="IX527"/>
      <c r="IY527"/>
      <c r="IZ527"/>
      <c r="JA527"/>
      <c r="JB527"/>
      <c r="JC527"/>
      <c r="JD527"/>
      <c r="JE527"/>
      <c r="JF527"/>
      <c r="JG527"/>
      <c r="JH527"/>
      <c r="JI527"/>
      <c r="JJ527"/>
      <c r="JK527"/>
      <c r="JL527"/>
      <c r="JM527"/>
      <c r="JN527"/>
      <c r="JO527"/>
      <c r="JP527"/>
      <c r="JQ527"/>
      <c r="JR527"/>
      <c r="JS527"/>
      <c r="JT527"/>
      <c r="JU527"/>
      <c r="JV527"/>
      <c r="JW527"/>
      <c r="JX527"/>
      <c r="JY527"/>
      <c r="JZ527"/>
      <c r="KA527"/>
      <c r="KB527"/>
      <c r="KC527"/>
      <c r="KD527"/>
      <c r="KE527"/>
      <c r="KF527"/>
      <c r="KG527"/>
      <c r="KH527"/>
      <c r="KI527"/>
      <c r="KJ527"/>
      <c r="KK527"/>
      <c r="KL527"/>
      <c r="KM527"/>
      <c r="KN527"/>
      <c r="KO527"/>
      <c r="KP527"/>
      <c r="KQ527"/>
      <c r="KR527"/>
      <c r="KS527"/>
      <c r="KT527"/>
      <c r="KU527"/>
      <c r="KV527"/>
      <c r="KW527"/>
      <c r="KX527"/>
      <c r="KY527"/>
      <c r="KZ527"/>
      <c r="LA527"/>
      <c r="LB527"/>
      <c r="LC527"/>
      <c r="LD527"/>
      <c r="LE527"/>
      <c r="LF527"/>
      <c r="LG527"/>
      <c r="LH527"/>
      <c r="LI527"/>
      <c r="LJ527"/>
      <c r="LK527"/>
      <c r="LL527"/>
      <c r="LM527"/>
      <c r="LN527"/>
      <c r="LO527"/>
      <c r="LP527"/>
      <c r="LQ527"/>
      <c r="LR527"/>
      <c r="LS527"/>
      <c r="LT527"/>
      <c r="LU527"/>
      <c r="LV527"/>
      <c r="LW527"/>
      <c r="LX527"/>
      <c r="LY527"/>
      <c r="LZ527"/>
      <c r="MA527"/>
      <c r="MB527"/>
      <c r="MC527"/>
      <c r="MD527"/>
      <c r="ME527"/>
      <c r="MF527"/>
      <c r="MG527"/>
      <c r="MH527"/>
      <c r="MI527"/>
      <c r="MJ527"/>
      <c r="MK527"/>
      <c r="ML527"/>
      <c r="MM527"/>
      <c r="MN527"/>
      <c r="MO527"/>
      <c r="MP527"/>
      <c r="MQ527"/>
      <c r="MR527"/>
      <c r="MS527"/>
      <c r="MT527"/>
      <c r="MU527"/>
      <c r="MV527"/>
      <c r="MW527"/>
      <c r="MX527"/>
      <c r="MY527"/>
      <c r="MZ527"/>
      <c r="NA527"/>
      <c r="NB527"/>
      <c r="NC527"/>
      <c r="ND527"/>
      <c r="NE527"/>
      <c r="NF527"/>
      <c r="NG527"/>
      <c r="NH527"/>
      <c r="NI527"/>
      <c r="NJ527"/>
      <c r="NK527"/>
      <c r="NL527"/>
      <c r="NM527"/>
      <c r="NN527"/>
      <c r="NO527"/>
      <c r="NP527"/>
      <c r="NQ527"/>
      <c r="NR527"/>
      <c r="NS527"/>
      <c r="NT527"/>
      <c r="NU527"/>
      <c r="NV527"/>
      <c r="NW527"/>
      <c r="NX527"/>
      <c r="NY527"/>
      <c r="NZ527"/>
      <c r="OA527"/>
      <c r="OB527"/>
      <c r="OC527"/>
      <c r="OD527"/>
      <c r="OE527"/>
      <c r="OF527"/>
      <c r="OG527"/>
      <c r="OH527"/>
      <c r="OI527"/>
      <c r="OJ527"/>
      <c r="OK527"/>
      <c r="OL527"/>
      <c r="OM527"/>
      <c r="ON527"/>
      <c r="OO527"/>
      <c r="OP527"/>
      <c r="OQ527"/>
      <c r="OR527"/>
      <c r="OS527"/>
      <c r="OT527"/>
      <c r="OU527"/>
      <c r="OV527"/>
      <c r="OW527"/>
      <c r="OX527"/>
      <c r="OY527"/>
      <c r="OZ527"/>
      <c r="PA527"/>
      <c r="PB527"/>
      <c r="PC527"/>
      <c r="PD527"/>
      <c r="PE527"/>
      <c r="PF527"/>
      <c r="PG527"/>
      <c r="PH527"/>
      <c r="PI527"/>
      <c r="PJ527"/>
      <c r="PK527"/>
      <c r="PL527"/>
      <c r="PM527"/>
      <c r="PN527"/>
      <c r="PO527"/>
      <c r="PP527"/>
      <c r="PQ527"/>
      <c r="PR527"/>
      <c r="PS527"/>
      <c r="PT527"/>
      <c r="PU527"/>
      <c r="PV527"/>
      <c r="PW527"/>
      <c r="PX527"/>
      <c r="PY527"/>
      <c r="PZ527"/>
      <c r="QA527"/>
      <c r="QB527"/>
      <c r="QC527"/>
      <c r="QD527"/>
      <c r="QE527"/>
      <c r="QF527"/>
      <c r="QG527"/>
      <c r="QH527"/>
      <c r="QI527"/>
      <c r="QJ527"/>
      <c r="QK527"/>
      <c r="QL527"/>
      <c r="QM527"/>
      <c r="QN527"/>
      <c r="QO527"/>
      <c r="QP527"/>
      <c r="QQ527"/>
      <c r="QR527"/>
      <c r="QS527"/>
      <c r="QT527"/>
      <c r="QU527"/>
      <c r="QV527"/>
      <c r="QW527"/>
      <c r="QX527"/>
      <c r="QY527"/>
      <c r="QZ527"/>
      <c r="RA527"/>
      <c r="RB527"/>
      <c r="RC527"/>
      <c r="RD527"/>
      <c r="RE527"/>
      <c r="RF527"/>
      <c r="RG527"/>
      <c r="RH527"/>
      <c r="RI527"/>
      <c r="RJ527"/>
      <c r="RK527"/>
      <c r="RL527"/>
      <c r="RM527"/>
      <c r="RN527"/>
      <c r="RO527"/>
      <c r="RP527"/>
      <c r="RQ527"/>
      <c r="RR527"/>
      <c r="RS527"/>
      <c r="RT527"/>
      <c r="RU527"/>
      <c r="RV527"/>
      <c r="RW527"/>
      <c r="RX527"/>
      <c r="RY527"/>
      <c r="RZ527"/>
      <c r="SA527"/>
      <c r="SB527"/>
      <c r="SC527"/>
      <c r="SD527"/>
      <c r="SE527"/>
      <c r="SF527"/>
      <c r="SG527"/>
      <c r="SH527"/>
      <c r="SI527"/>
      <c r="SJ527"/>
      <c r="SK527"/>
      <c r="SL527"/>
      <c r="SM527"/>
      <c r="SN527"/>
      <c r="SO527"/>
      <c r="SP527"/>
      <c r="SQ527"/>
      <c r="SR527"/>
      <c r="SS527"/>
      <c r="ST527"/>
      <c r="SU527"/>
      <c r="SV527"/>
      <c r="SW527"/>
      <c r="SX527"/>
      <c r="SY527"/>
      <c r="SZ527"/>
      <c r="TA527"/>
      <c r="TB527"/>
      <c r="TC527"/>
      <c r="TD527"/>
      <c r="TE527"/>
      <c r="TF527"/>
      <c r="TG527"/>
      <c r="TH527"/>
      <c r="TI527"/>
      <c r="TJ527"/>
      <c r="TK527"/>
      <c r="TL527"/>
      <c r="TM527"/>
      <c r="TN527"/>
      <c r="TO527"/>
      <c r="TP527"/>
      <c r="TQ527"/>
      <c r="TR527"/>
      <c r="TS527"/>
      <c r="TT527"/>
      <c r="TU527"/>
      <c r="TV527"/>
      <c r="TW527"/>
      <c r="TX527"/>
      <c r="TY527"/>
      <c r="TZ527"/>
      <c r="UA527"/>
      <c r="UB527"/>
      <c r="UC527"/>
      <c r="UD527"/>
      <c r="UE527"/>
      <c r="UF527"/>
      <c r="UG527"/>
      <c r="UH527"/>
      <c r="UI527"/>
      <c r="UJ527"/>
      <c r="UK527"/>
      <c r="UL527"/>
      <c r="UM527"/>
      <c r="UN527"/>
      <c r="UO527"/>
      <c r="UP527"/>
      <c r="UQ527"/>
      <c r="UR527"/>
      <c r="US527"/>
      <c r="UT527"/>
      <c r="UU527"/>
      <c r="UV527"/>
      <c r="UW527"/>
      <c r="UX527"/>
      <c r="UY527"/>
      <c r="UZ527"/>
      <c r="VA527"/>
      <c r="VB527"/>
      <c r="VC527"/>
      <c r="VD527"/>
      <c r="VE527"/>
      <c r="VF527"/>
      <c r="VG527"/>
      <c r="VH527"/>
      <c r="VI527"/>
      <c r="VJ527"/>
      <c r="VK527"/>
      <c r="VL527"/>
      <c r="VM527"/>
      <c r="VN527"/>
      <c r="VO527"/>
      <c r="VP527"/>
      <c r="VQ527"/>
      <c r="VR527"/>
      <c r="VS527"/>
      <c r="VT527"/>
      <c r="VU527"/>
      <c r="VV527"/>
      <c r="VW527"/>
      <c r="VX527"/>
      <c r="VY527"/>
      <c r="VZ527"/>
      <c r="WA527"/>
      <c r="WB527"/>
      <c r="WC527"/>
      <c r="WD527"/>
      <c r="WE527"/>
      <c r="WF527"/>
      <c r="WG527"/>
      <c r="WH527"/>
      <c r="WI527"/>
      <c r="WJ527"/>
      <c r="WK527"/>
      <c r="WL527"/>
      <c r="WM527"/>
      <c r="WN527"/>
      <c r="WO527"/>
      <c r="WP527"/>
      <c r="WQ527"/>
      <c r="WR527"/>
      <c r="WS527"/>
      <c r="WT527"/>
      <c r="WU527"/>
      <c r="WV527"/>
      <c r="WW527"/>
      <c r="WX527"/>
      <c r="WY527"/>
      <c r="WZ527"/>
      <c r="XA527"/>
      <c r="XB527"/>
      <c r="XC527"/>
      <c r="XD527"/>
      <c r="XE527"/>
      <c r="XF527"/>
      <c r="XG527"/>
      <c r="XH527"/>
      <c r="XI527"/>
      <c r="XJ527"/>
      <c r="XK527"/>
      <c r="XL527"/>
      <c r="XM527"/>
      <c r="XN527"/>
      <c r="XO527"/>
      <c r="XP527"/>
      <c r="XQ527"/>
      <c r="XR527"/>
      <c r="XS527"/>
      <c r="XT527"/>
      <c r="XU527"/>
      <c r="XV527"/>
      <c r="XW527"/>
      <c r="XX527"/>
      <c r="XY527"/>
      <c r="XZ527"/>
      <c r="YA527"/>
      <c r="YB527"/>
      <c r="YC527"/>
      <c r="YD527"/>
      <c r="YE527"/>
      <c r="YF527"/>
      <c r="YG527"/>
      <c r="YH527"/>
      <c r="YI527"/>
      <c r="YJ527"/>
      <c r="YK527"/>
      <c r="YL527"/>
      <c r="YM527"/>
      <c r="YN527"/>
      <c r="YO527"/>
      <c r="YP527"/>
      <c r="YQ527"/>
      <c r="YR527"/>
      <c r="YS527"/>
      <c r="YT527"/>
      <c r="YU527"/>
      <c r="YV527"/>
      <c r="YW527"/>
      <c r="YX527"/>
      <c r="YY527"/>
      <c r="YZ527"/>
      <c r="ZA527"/>
      <c r="ZB527"/>
      <c r="ZC527"/>
      <c r="ZD527"/>
      <c r="ZE527"/>
      <c r="ZF527"/>
      <c r="ZG527"/>
      <c r="ZH527"/>
      <c r="ZI527"/>
      <c r="ZJ527"/>
      <c r="ZK527"/>
      <c r="ZL527"/>
      <c r="ZM527"/>
      <c r="ZN527"/>
      <c r="ZO527"/>
      <c r="ZP527"/>
      <c r="ZQ527"/>
      <c r="ZR527"/>
      <c r="ZS527"/>
      <c r="ZT527"/>
      <c r="ZU527"/>
      <c r="ZV527"/>
      <c r="ZW527"/>
      <c r="ZX527"/>
      <c r="ZY527"/>
      <c r="ZZ527" s="52"/>
      <c r="AAA527" s="192" t="s">
        <v>0</v>
      </c>
      <c r="AAD527" s="90"/>
      <c r="AAE527" s="519">
        <f t="shared" si="423"/>
        <v>1</v>
      </c>
      <c r="AAF527" s="90"/>
      <c r="AAG527" s="73">
        <f>IF(AAE527=0,,S.Notice.OpenComment)</f>
        <v>41621</v>
      </c>
      <c r="AAH527" s="73">
        <f t="shared" si="429"/>
        <v>41621</v>
      </c>
      <c r="AAI527" s="72"/>
      <c r="AAJ527" s="72"/>
      <c r="AAK527" s="185" t="s">
        <v>0</v>
      </c>
      <c r="AAL527" s="90"/>
    </row>
    <row r="528" spans="1:715" s="23" customFormat="1" ht="15" customHeight="1" outlineLevel="1" thickBot="1">
      <c r="A528" s="171"/>
      <c r="B528" s="624" t="s">
        <v>412</v>
      </c>
      <c r="C528" s="513" t="s">
        <v>53</v>
      </c>
      <c r="D528" s="380"/>
      <c r="E528" s="397">
        <f t="shared" ref="E528" si="431">NETWORKDAYS(G528,H528,S.DDL_DEQClosed)</f>
        <v>1</v>
      </c>
      <c r="F528" s="457">
        <f t="shared" ref="F528" ca="1" si="432">IF(YEAR(H528)&gt;2000,NETWORKDAYS(TODAY(),H528,S.DDL_DEQClosed),0)</f>
        <v>35</v>
      </c>
      <c r="G528" s="400">
        <f t="shared" ref="G528" si="433">AAG528</f>
        <v>41621</v>
      </c>
      <c r="H528" s="487">
        <f t="shared" ref="H528" si="434">AAG528</f>
        <v>41621</v>
      </c>
      <c r="I528" s="244"/>
      <c r="J528" s="194"/>
      <c r="K528" s="49"/>
      <c r="L528" s="49"/>
      <c r="M528" s="49"/>
      <c r="N528" s="49"/>
      <c r="O528" s="49"/>
      <c r="P528" s="49"/>
      <c r="Q528" s="49"/>
      <c r="R528" s="49"/>
      <c r="S528" s="49"/>
      <c r="T528" s="49"/>
      <c r="U528" s="49"/>
      <c r="V528" s="49"/>
      <c r="W528" s="49"/>
      <c r="X528" s="49"/>
      <c r="Y528" s="49"/>
      <c r="Z528" s="49"/>
      <c r="AA528" s="49"/>
      <c r="AB528" s="49"/>
      <c r="AC528" s="49"/>
      <c r="AD528" s="49"/>
      <c r="AE528" s="49"/>
      <c r="AF528" s="49"/>
      <c r="AG528" s="49"/>
      <c r="AH528" s="49"/>
      <c r="AI528" s="49"/>
      <c r="AJ528" s="49"/>
      <c r="AK528" s="49"/>
      <c r="AL528" s="49"/>
      <c r="AM528" s="49"/>
      <c r="AN528" s="49"/>
      <c r="AO528" s="49"/>
      <c r="AP528" s="49"/>
      <c r="AQ528" s="49"/>
      <c r="AR528" s="49"/>
      <c r="AS528" s="49"/>
      <c r="AT528" s="49"/>
      <c r="AU528" s="49"/>
      <c r="AV528" s="49"/>
      <c r="AW528" s="49"/>
      <c r="AX528" s="49"/>
      <c r="AY528" s="49"/>
      <c r="AZ528" s="49"/>
      <c r="BA528" s="49"/>
      <c r="BB528" s="49"/>
      <c r="BC528" s="49"/>
      <c r="BD528" s="49"/>
      <c r="BE528" s="49"/>
      <c r="BF528" s="49"/>
      <c r="BG528" s="49"/>
      <c r="BH528" s="49"/>
      <c r="BI528" s="49"/>
      <c r="BJ528" s="49"/>
      <c r="BK528" s="49"/>
      <c r="BL528" s="49"/>
      <c r="BM528" s="49"/>
      <c r="BN528" s="49"/>
      <c r="BO528" s="49"/>
      <c r="BP528" s="49"/>
      <c r="BQ528" s="49"/>
      <c r="BR528" s="49"/>
      <c r="BS528" s="49"/>
      <c r="BT528" s="49"/>
      <c r="BU528" s="49"/>
      <c r="BV528" s="49"/>
      <c r="BW528" s="49"/>
      <c r="BX528" s="49"/>
      <c r="BY528" s="49"/>
      <c r="BZ528" s="49"/>
      <c r="CA528" s="49"/>
      <c r="CB528" s="49"/>
      <c r="CC528" s="49"/>
      <c r="CD528" s="49"/>
      <c r="CE528" s="49"/>
      <c r="CF528" s="49"/>
      <c r="CG528" s="49"/>
      <c r="CH528" s="49"/>
      <c r="CI528" s="49"/>
      <c r="CJ528" s="49"/>
      <c r="CK528" s="49"/>
      <c r="CL528" s="49"/>
      <c r="CM528" s="49"/>
      <c r="CN528" s="49"/>
      <c r="CO528" s="49"/>
      <c r="CP528" s="49"/>
      <c r="CQ528" s="49"/>
      <c r="CR528" s="49"/>
      <c r="CS528" s="49"/>
      <c r="CT528" s="49"/>
      <c r="CU528" s="49"/>
      <c r="CV528" s="49"/>
      <c r="CW528" s="49"/>
      <c r="CX528" s="49"/>
      <c r="CY528" s="49"/>
      <c r="CZ528" s="49"/>
      <c r="DA528" s="49"/>
      <c r="DB528" s="49"/>
      <c r="DC528" s="49"/>
      <c r="DD528" s="49"/>
      <c r="DE528" s="49"/>
      <c r="DF528" s="49"/>
      <c r="DG528" s="49"/>
      <c r="DH528" s="49"/>
      <c r="DI528" s="49"/>
      <c r="DJ528" s="49"/>
      <c r="DK528" s="49"/>
      <c r="DL528" s="49"/>
      <c r="DM528" s="49"/>
      <c r="DN528" s="49"/>
      <c r="DO528" s="49"/>
      <c r="DP528" s="49"/>
      <c r="DQ528"/>
      <c r="DR528"/>
      <c r="DS528"/>
      <c r="DT528"/>
      <c r="DU528"/>
      <c r="DV528"/>
      <c r="DW528"/>
      <c r="DX528"/>
      <c r="DY528"/>
      <c r="DZ528"/>
      <c r="EA528"/>
      <c r="EB528"/>
      <c r="EC528"/>
      <c r="ED528"/>
      <c r="EE528"/>
      <c r="EF528"/>
      <c r="EG528"/>
      <c r="EH528"/>
      <c r="EI528"/>
      <c r="EJ528"/>
      <c r="EK528"/>
      <c r="EL528"/>
      <c r="EM528"/>
      <c r="EN528"/>
      <c r="EO528"/>
      <c r="EP528"/>
      <c r="EQ528"/>
      <c r="ER528"/>
      <c r="ES528"/>
      <c r="ET528"/>
      <c r="EU528"/>
      <c r="EV528"/>
      <c r="EW528"/>
      <c r="EX528"/>
      <c r="EY528"/>
      <c r="EZ528"/>
      <c r="FA528"/>
      <c r="FB528"/>
      <c r="FC528"/>
      <c r="FD528"/>
      <c r="FE528"/>
      <c r="FF528"/>
      <c r="FG528"/>
      <c r="FH528"/>
      <c r="FI528"/>
      <c r="FJ528"/>
      <c r="FK528"/>
      <c r="FL528"/>
      <c r="FM528"/>
      <c r="FN528"/>
      <c r="FO528"/>
      <c r="FP528"/>
      <c r="FQ528"/>
      <c r="FR528"/>
      <c r="FS528"/>
      <c r="FT528"/>
      <c r="FU528"/>
      <c r="FV528"/>
      <c r="FW528"/>
      <c r="FX528"/>
      <c r="FY528"/>
      <c r="FZ528"/>
      <c r="GA528"/>
      <c r="GB528"/>
      <c r="GC528"/>
      <c r="GD528"/>
      <c r="GE528"/>
      <c r="GF528"/>
      <c r="GG528"/>
      <c r="GH528"/>
      <c r="GI528"/>
      <c r="GJ528"/>
      <c r="GK528"/>
      <c r="GL528"/>
      <c r="GM528"/>
      <c r="GN528"/>
      <c r="GO528"/>
      <c r="GP528"/>
      <c r="GQ528"/>
      <c r="GR528"/>
      <c r="GS528"/>
      <c r="GT528"/>
      <c r="GU528"/>
      <c r="GV528"/>
      <c r="GW528"/>
      <c r="GX528"/>
      <c r="GY528"/>
      <c r="GZ528"/>
      <c r="HA528"/>
      <c r="HB528"/>
      <c r="HC528"/>
      <c r="HD528"/>
      <c r="HE528"/>
      <c r="HF528"/>
      <c r="HG528"/>
      <c r="HH528"/>
      <c r="HI528"/>
      <c r="HJ528"/>
      <c r="HK528"/>
      <c r="HL528"/>
      <c r="HM528"/>
      <c r="HN528"/>
      <c r="HO528"/>
      <c r="HP528"/>
      <c r="HQ528"/>
      <c r="HR528"/>
      <c r="HS528"/>
      <c r="HT528"/>
      <c r="HU528"/>
      <c r="HV528"/>
      <c r="HW528"/>
      <c r="HX528"/>
      <c r="HY528"/>
      <c r="HZ528"/>
      <c r="IA528"/>
      <c r="IB528"/>
      <c r="IC528"/>
      <c r="ID528"/>
      <c r="IE528"/>
      <c r="IF528"/>
      <c r="IG528"/>
      <c r="IH528"/>
      <c r="II528"/>
      <c r="IJ528"/>
      <c r="IK528"/>
      <c r="IL528"/>
      <c r="IM528"/>
      <c r="IN528"/>
      <c r="IO528"/>
      <c r="IP528"/>
      <c r="IQ528"/>
      <c r="IR528"/>
      <c r="IS528"/>
      <c r="IT528"/>
      <c r="IU528"/>
      <c r="IV528"/>
      <c r="IW528"/>
      <c r="IX528"/>
      <c r="IY528"/>
      <c r="IZ528"/>
      <c r="JA528"/>
      <c r="JB528"/>
      <c r="JC528"/>
      <c r="JD528"/>
      <c r="JE528"/>
      <c r="JF528"/>
      <c r="JG528"/>
      <c r="JH528"/>
      <c r="JI528"/>
      <c r="JJ528"/>
      <c r="JK528"/>
      <c r="JL528"/>
      <c r="JM528"/>
      <c r="JN528"/>
      <c r="JO528"/>
      <c r="JP528"/>
      <c r="JQ528"/>
      <c r="JR528"/>
      <c r="JS528"/>
      <c r="JT528"/>
      <c r="JU528"/>
      <c r="JV528"/>
      <c r="JW528"/>
      <c r="JX528"/>
      <c r="JY528"/>
      <c r="JZ528"/>
      <c r="KA528"/>
      <c r="KB528"/>
      <c r="KC528"/>
      <c r="KD528"/>
      <c r="KE528"/>
      <c r="KF528"/>
      <c r="KG528"/>
      <c r="KH528"/>
      <c r="KI528"/>
      <c r="KJ528"/>
      <c r="KK528"/>
      <c r="KL528"/>
      <c r="KM528"/>
      <c r="KN528"/>
      <c r="KO528"/>
      <c r="KP528"/>
      <c r="KQ528"/>
      <c r="KR528"/>
      <c r="KS528"/>
      <c r="KT528"/>
      <c r="KU528"/>
      <c r="KV528"/>
      <c r="KW528"/>
      <c r="KX528"/>
      <c r="KY528"/>
      <c r="KZ528"/>
      <c r="LA528"/>
      <c r="LB528"/>
      <c r="LC528"/>
      <c r="LD528"/>
      <c r="LE528"/>
      <c r="LF528"/>
      <c r="LG528"/>
      <c r="LH528"/>
      <c r="LI528"/>
      <c r="LJ528"/>
      <c r="LK528"/>
      <c r="LL528"/>
      <c r="LM528"/>
      <c r="LN528"/>
      <c r="LO528"/>
      <c r="LP528"/>
      <c r="LQ528"/>
      <c r="LR528"/>
      <c r="LS528"/>
      <c r="LT528"/>
      <c r="LU528"/>
      <c r="LV528"/>
      <c r="LW528"/>
      <c r="LX528"/>
      <c r="LY528"/>
      <c r="LZ528"/>
      <c r="MA528"/>
      <c r="MB528"/>
      <c r="MC528"/>
      <c r="MD528"/>
      <c r="ME528"/>
      <c r="MF528"/>
      <c r="MG528"/>
      <c r="MH528"/>
      <c r="MI528"/>
      <c r="MJ528"/>
      <c r="MK528"/>
      <c r="ML528"/>
      <c r="MM528"/>
      <c r="MN528"/>
      <c r="MO528"/>
      <c r="MP528"/>
      <c r="MQ528"/>
      <c r="MR528"/>
      <c r="MS528"/>
      <c r="MT528"/>
      <c r="MU528"/>
      <c r="MV528"/>
      <c r="MW528"/>
      <c r="MX528"/>
      <c r="MY528"/>
      <c r="MZ528"/>
      <c r="NA528"/>
      <c r="NB528"/>
      <c r="NC528"/>
      <c r="ND528"/>
      <c r="NE528"/>
      <c r="NF528"/>
      <c r="NG528"/>
      <c r="NH528"/>
      <c r="NI528"/>
      <c r="NJ528"/>
      <c r="NK528"/>
      <c r="NL528"/>
      <c r="NM528"/>
      <c r="NN528"/>
      <c r="NO528"/>
      <c r="NP528"/>
      <c r="NQ528"/>
      <c r="NR528"/>
      <c r="NS528"/>
      <c r="NT528"/>
      <c r="NU528"/>
      <c r="NV528"/>
      <c r="NW528"/>
      <c r="NX528"/>
      <c r="NY528"/>
      <c r="NZ528"/>
      <c r="OA528"/>
      <c r="OB528"/>
      <c r="OC528"/>
      <c r="OD528"/>
      <c r="OE528"/>
      <c r="OF528"/>
      <c r="OG528"/>
      <c r="OH528"/>
      <c r="OI528"/>
      <c r="OJ528"/>
      <c r="OK528"/>
      <c r="OL528"/>
      <c r="OM528"/>
      <c r="ON528"/>
      <c r="OO528"/>
      <c r="OP528"/>
      <c r="OQ528"/>
      <c r="OR528"/>
      <c r="OS528"/>
      <c r="OT528"/>
      <c r="OU528"/>
      <c r="OV528"/>
      <c r="OW528"/>
      <c r="OX528"/>
      <c r="OY528"/>
      <c r="OZ528"/>
      <c r="PA528"/>
      <c r="PB528"/>
      <c r="PC528"/>
      <c r="PD528"/>
      <c r="PE528"/>
      <c r="PF528"/>
      <c r="PG528"/>
      <c r="PH528"/>
      <c r="PI528"/>
      <c r="PJ528"/>
      <c r="PK528"/>
      <c r="PL528"/>
      <c r="PM528"/>
      <c r="PN528"/>
      <c r="PO528"/>
      <c r="PP528"/>
      <c r="PQ528"/>
      <c r="PR528"/>
      <c r="PS528"/>
      <c r="PT528"/>
      <c r="PU528"/>
      <c r="PV528"/>
      <c r="PW528"/>
      <c r="PX528"/>
      <c r="PY528"/>
      <c r="PZ528"/>
      <c r="QA528"/>
      <c r="QB528"/>
      <c r="QC528"/>
      <c r="QD528"/>
      <c r="QE528"/>
      <c r="QF528"/>
      <c r="QG528"/>
      <c r="QH528"/>
      <c r="QI528"/>
      <c r="QJ528"/>
      <c r="QK528"/>
      <c r="QL528"/>
      <c r="QM528"/>
      <c r="QN528"/>
      <c r="QO528"/>
      <c r="QP528"/>
      <c r="QQ528"/>
      <c r="QR528"/>
      <c r="QS528"/>
      <c r="QT528"/>
      <c r="QU528"/>
      <c r="QV528"/>
      <c r="QW528"/>
      <c r="QX528"/>
      <c r="QY528"/>
      <c r="QZ528"/>
      <c r="RA528"/>
      <c r="RB528"/>
      <c r="RC528"/>
      <c r="RD528"/>
      <c r="RE528"/>
      <c r="RF528"/>
      <c r="RG528"/>
      <c r="RH528"/>
      <c r="RI528"/>
      <c r="RJ528"/>
      <c r="RK528"/>
      <c r="RL528"/>
      <c r="RM528"/>
      <c r="RN528"/>
      <c r="RO528"/>
      <c r="RP528"/>
      <c r="RQ528"/>
      <c r="RR528"/>
      <c r="RS528"/>
      <c r="RT528"/>
      <c r="RU528"/>
      <c r="RV528"/>
      <c r="RW528"/>
      <c r="RX528"/>
      <c r="RY528"/>
      <c r="RZ528"/>
      <c r="SA528"/>
      <c r="SB528"/>
      <c r="SC528"/>
      <c r="SD528"/>
      <c r="SE528"/>
      <c r="SF528"/>
      <c r="SG528"/>
      <c r="SH528"/>
      <c r="SI528"/>
      <c r="SJ528"/>
      <c r="SK528"/>
      <c r="SL528"/>
      <c r="SM528"/>
      <c r="SN528"/>
      <c r="SO528"/>
      <c r="SP528"/>
      <c r="SQ528"/>
      <c r="SR528"/>
      <c r="SS528"/>
      <c r="ST528"/>
      <c r="SU528"/>
      <c r="SV528"/>
      <c r="SW528"/>
      <c r="SX528"/>
      <c r="SY528"/>
      <c r="SZ528"/>
      <c r="TA528"/>
      <c r="TB528"/>
      <c r="TC528"/>
      <c r="TD528"/>
      <c r="TE528"/>
      <c r="TF528"/>
      <c r="TG528"/>
      <c r="TH528"/>
      <c r="TI528"/>
      <c r="TJ528"/>
      <c r="TK528"/>
      <c r="TL528"/>
      <c r="TM528"/>
      <c r="TN528"/>
      <c r="TO528"/>
      <c r="TP528"/>
      <c r="TQ528"/>
      <c r="TR528"/>
      <c r="TS528"/>
      <c r="TT528"/>
      <c r="TU528"/>
      <c r="TV528"/>
      <c r="TW528"/>
      <c r="TX528"/>
      <c r="TY528"/>
      <c r="TZ528"/>
      <c r="UA528"/>
      <c r="UB528"/>
      <c r="UC528"/>
      <c r="UD528"/>
      <c r="UE528"/>
      <c r="UF528"/>
      <c r="UG528"/>
      <c r="UH528"/>
      <c r="UI528"/>
      <c r="UJ528"/>
      <c r="UK528"/>
      <c r="UL528"/>
      <c r="UM528"/>
      <c r="UN528"/>
      <c r="UO528"/>
      <c r="UP528"/>
      <c r="UQ528"/>
      <c r="UR528"/>
      <c r="US528"/>
      <c r="UT528"/>
      <c r="UU528"/>
      <c r="UV528"/>
      <c r="UW528"/>
      <c r="UX528"/>
      <c r="UY528"/>
      <c r="UZ528"/>
      <c r="VA528"/>
      <c r="VB528"/>
      <c r="VC528"/>
      <c r="VD528"/>
      <c r="VE528"/>
      <c r="VF528"/>
      <c r="VG528"/>
      <c r="VH528"/>
      <c r="VI528"/>
      <c r="VJ528"/>
      <c r="VK528"/>
      <c r="VL528"/>
      <c r="VM528"/>
      <c r="VN528"/>
      <c r="VO528"/>
      <c r="VP528"/>
      <c r="VQ528"/>
      <c r="VR528"/>
      <c r="VS528"/>
      <c r="VT528"/>
      <c r="VU528"/>
      <c r="VV528"/>
      <c r="VW528"/>
      <c r="VX528"/>
      <c r="VY528"/>
      <c r="VZ528"/>
      <c r="WA528"/>
      <c r="WB528"/>
      <c r="WC528"/>
      <c r="WD528"/>
      <c r="WE528"/>
      <c r="WF528"/>
      <c r="WG528"/>
      <c r="WH528"/>
      <c r="WI528"/>
      <c r="WJ528"/>
      <c r="WK528"/>
      <c r="WL528"/>
      <c r="WM528"/>
      <c r="WN528"/>
      <c r="WO528"/>
      <c r="WP528"/>
      <c r="WQ528"/>
      <c r="WR528"/>
      <c r="WS528"/>
      <c r="WT528"/>
      <c r="WU528"/>
      <c r="WV528"/>
      <c r="WW528"/>
      <c r="WX528"/>
      <c r="WY528"/>
      <c r="WZ528"/>
      <c r="XA528"/>
      <c r="XB528"/>
      <c r="XC528"/>
      <c r="XD528"/>
      <c r="XE528"/>
      <c r="XF528"/>
      <c r="XG528"/>
      <c r="XH528"/>
      <c r="XI528"/>
      <c r="XJ528"/>
      <c r="XK528"/>
      <c r="XL528"/>
      <c r="XM528"/>
      <c r="XN528"/>
      <c r="XO528"/>
      <c r="XP528"/>
      <c r="XQ528"/>
      <c r="XR528"/>
      <c r="XS528"/>
      <c r="XT528"/>
      <c r="XU528"/>
      <c r="XV528"/>
      <c r="XW528"/>
      <c r="XX528"/>
      <c r="XY528"/>
      <c r="XZ528"/>
      <c r="YA528"/>
      <c r="YB528"/>
      <c r="YC528"/>
      <c r="YD528"/>
      <c r="YE528"/>
      <c r="YF528"/>
      <c r="YG528"/>
      <c r="YH528"/>
      <c r="YI528"/>
      <c r="YJ528"/>
      <c r="YK528"/>
      <c r="YL528"/>
      <c r="YM528"/>
      <c r="YN528"/>
      <c r="YO528"/>
      <c r="YP528"/>
      <c r="YQ528"/>
      <c r="YR528"/>
      <c r="YS528"/>
      <c r="YT528"/>
      <c r="YU528"/>
      <c r="YV528"/>
      <c r="YW528"/>
      <c r="YX528"/>
      <c r="YY528"/>
      <c r="YZ528"/>
      <c r="ZA528"/>
      <c r="ZB528"/>
      <c r="ZC528"/>
      <c r="ZD528"/>
      <c r="ZE528"/>
      <c r="ZF528"/>
      <c r="ZG528"/>
      <c r="ZH528"/>
      <c r="ZI528"/>
      <c r="ZJ528"/>
      <c r="ZK528"/>
      <c r="ZL528"/>
      <c r="ZM528"/>
      <c r="ZN528"/>
      <c r="ZO528"/>
      <c r="ZP528"/>
      <c r="ZQ528"/>
      <c r="ZR528"/>
      <c r="ZS528"/>
      <c r="ZT528"/>
      <c r="ZU528"/>
      <c r="ZV528"/>
      <c r="ZW528"/>
      <c r="ZX528"/>
      <c r="ZY528"/>
      <c r="ZZ528" s="52"/>
      <c r="AAA528" s="192"/>
      <c r="AAD528" s="90"/>
      <c r="AAE528" s="519">
        <f t="shared" si="423"/>
        <v>1</v>
      </c>
      <c r="AAF528" s="90"/>
      <c r="AAG528" s="73">
        <f>IF(AAE528=0,,S.Notice.OpenComment)</f>
        <v>41621</v>
      </c>
      <c r="AAH528" s="73">
        <f t="shared" si="429"/>
        <v>41621</v>
      </c>
      <c r="AAI528" s="72"/>
      <c r="AAJ528" s="72"/>
      <c r="AAK528" s="185" t="s">
        <v>0</v>
      </c>
      <c r="AAL528" s="90"/>
    </row>
    <row r="529" spans="1:715" ht="15" customHeight="1" outlineLevel="1">
      <c r="A529" s="171"/>
      <c r="B529" s="612" t="s">
        <v>338</v>
      </c>
      <c r="C529" s="346"/>
      <c r="D529" s="357"/>
      <c r="E529" s="350"/>
      <c r="F529" s="350"/>
      <c r="G529" s="346"/>
      <c r="H529" s="346"/>
      <c r="I529" s="244"/>
      <c r="J529" s="194"/>
      <c r="K529" s="49"/>
      <c r="L529" s="49"/>
      <c r="M529" s="49"/>
      <c r="N529" s="49"/>
      <c r="O529" s="49"/>
      <c r="P529" s="49"/>
      <c r="Q529" s="49"/>
      <c r="R529" s="49"/>
      <c r="S529" s="49"/>
      <c r="T529" s="49"/>
      <c r="U529" s="49"/>
      <c r="V529" s="49"/>
      <c r="W529" s="49"/>
      <c r="X529" s="49"/>
      <c r="Y529" s="49"/>
      <c r="Z529" s="49"/>
      <c r="AA529" s="49"/>
      <c r="AB529" s="49"/>
      <c r="AC529" s="49"/>
      <c r="AD529" s="49"/>
      <c r="AE529" s="49"/>
      <c r="AF529" s="49"/>
      <c r="AG529" s="49"/>
      <c r="AH529" s="49"/>
      <c r="AI529" s="49"/>
      <c r="AJ529" s="49"/>
      <c r="AK529" s="49"/>
      <c r="AL529" s="49"/>
      <c r="AM529" s="49"/>
      <c r="AN529" s="49"/>
      <c r="AO529" s="49"/>
      <c r="AP529" s="49"/>
      <c r="AQ529" s="49"/>
      <c r="AR529" s="49"/>
      <c r="AS529" s="49"/>
      <c r="AT529" s="49"/>
      <c r="AU529" s="49"/>
      <c r="AV529" s="49"/>
      <c r="AW529" s="49"/>
      <c r="AX529" s="49"/>
      <c r="AY529" s="49"/>
      <c r="AZ529" s="49"/>
      <c r="BA529" s="49"/>
      <c r="BB529" s="49"/>
      <c r="BC529" s="49"/>
      <c r="BD529" s="49"/>
      <c r="BE529" s="49"/>
      <c r="BF529" s="49"/>
      <c r="BG529" s="49"/>
      <c r="BH529" s="49"/>
      <c r="BI529" s="49"/>
      <c r="BJ529" s="49"/>
      <c r="BK529" s="49"/>
      <c r="BL529" s="49"/>
      <c r="BM529" s="49"/>
      <c r="BN529" s="49"/>
      <c r="BO529" s="49"/>
      <c r="BP529" s="49"/>
      <c r="BQ529" s="49"/>
      <c r="BR529" s="49"/>
      <c r="BS529" s="49"/>
      <c r="BT529" s="49"/>
      <c r="BU529" s="49"/>
      <c r="BV529" s="49"/>
      <c r="BW529" s="49"/>
      <c r="BX529" s="49"/>
      <c r="BY529" s="49"/>
      <c r="BZ529" s="49"/>
      <c r="CA529" s="49"/>
      <c r="CB529" s="49"/>
      <c r="CC529" s="49"/>
      <c r="CD529" s="49"/>
      <c r="CE529" s="49"/>
      <c r="CF529" s="49"/>
      <c r="CG529" s="49"/>
      <c r="CH529" s="49"/>
      <c r="CI529" s="49"/>
      <c r="CJ529" s="49"/>
      <c r="CK529" s="49"/>
      <c r="CL529" s="49"/>
      <c r="CM529" s="49"/>
      <c r="CN529" s="49"/>
      <c r="CO529" s="49"/>
      <c r="CP529" s="49"/>
      <c r="CQ529" s="49"/>
      <c r="CR529" s="49"/>
      <c r="CS529" s="49"/>
      <c r="CT529" s="49"/>
      <c r="CU529" s="49"/>
      <c r="CV529" s="49"/>
      <c r="CW529" s="49"/>
      <c r="CX529" s="49"/>
      <c r="CY529" s="49"/>
      <c r="CZ529" s="49"/>
      <c r="DA529" s="49"/>
      <c r="DB529" s="49"/>
      <c r="DC529" s="49"/>
      <c r="DD529" s="49"/>
      <c r="DE529" s="49"/>
      <c r="DF529" s="49"/>
      <c r="DG529" s="49"/>
      <c r="DH529" s="49"/>
      <c r="DI529" s="49"/>
      <c r="DJ529" s="49"/>
      <c r="DK529" s="49"/>
      <c r="DL529" s="49"/>
      <c r="DM529" s="49"/>
      <c r="DN529" s="49"/>
      <c r="DO529" s="49"/>
      <c r="DP529" s="49"/>
      <c r="AAA529" s="192"/>
      <c r="AAD529" s="90"/>
      <c r="AAE529" s="519">
        <f t="shared" si="423"/>
        <v>1</v>
      </c>
      <c r="AAF529" s="190" t="s">
        <v>52</v>
      </c>
      <c r="AAG529" s="71"/>
      <c r="AAH529" s="71"/>
      <c r="AAI529" s="72"/>
      <c r="AAJ529" s="72"/>
      <c r="AAK529" s="491"/>
      <c r="AAL529" s="90"/>
      <c r="AAM529"/>
    </row>
    <row r="530" spans="1:715" ht="15" customHeight="1" outlineLevel="1">
      <c r="A530" s="171"/>
      <c r="B530" s="612" t="s">
        <v>339</v>
      </c>
      <c r="C530" s="346"/>
      <c r="D530" s="357"/>
      <c r="E530" s="350"/>
      <c r="F530" s="350"/>
      <c r="G530" s="346"/>
      <c r="H530" s="346"/>
      <c r="I530" s="244"/>
      <c r="J530" s="194"/>
      <c r="K530" s="49"/>
      <c r="L530" s="49"/>
      <c r="M530" s="49"/>
      <c r="N530" s="49"/>
      <c r="O530" s="49"/>
      <c r="P530" s="49"/>
      <c r="Q530" s="49"/>
      <c r="R530" s="49"/>
      <c r="S530" s="49"/>
      <c r="T530" s="49"/>
      <c r="U530" s="49"/>
      <c r="V530" s="49"/>
      <c r="W530" s="49"/>
      <c r="X530" s="49"/>
      <c r="Y530" s="49"/>
      <c r="Z530" s="49"/>
      <c r="AA530" s="49"/>
      <c r="AB530" s="49"/>
      <c r="AC530" s="49"/>
      <c r="AD530" s="49"/>
      <c r="AE530" s="49"/>
      <c r="AF530" s="49"/>
      <c r="AG530" s="49"/>
      <c r="AH530" s="49"/>
      <c r="AI530" s="49"/>
      <c r="AJ530" s="49"/>
      <c r="AK530" s="49"/>
      <c r="AL530" s="49"/>
      <c r="AM530" s="49"/>
      <c r="AN530" s="49"/>
      <c r="AO530" s="49"/>
      <c r="AP530" s="49"/>
      <c r="AQ530" s="49"/>
      <c r="AR530" s="49"/>
      <c r="AS530" s="49"/>
      <c r="AT530" s="49"/>
      <c r="AU530" s="49"/>
      <c r="AV530" s="49"/>
      <c r="AW530" s="49"/>
      <c r="AX530" s="49"/>
      <c r="AY530" s="49"/>
      <c r="AZ530" s="49"/>
      <c r="BA530" s="49"/>
      <c r="BB530" s="49"/>
      <c r="BC530" s="49"/>
      <c r="BD530" s="49"/>
      <c r="BE530" s="49"/>
      <c r="BF530" s="49"/>
      <c r="BG530" s="49"/>
      <c r="BH530" s="49"/>
      <c r="BI530" s="49"/>
      <c r="BJ530" s="49"/>
      <c r="BK530" s="49"/>
      <c r="BL530" s="49"/>
      <c r="BM530" s="49"/>
      <c r="BN530" s="49"/>
      <c r="BO530" s="49"/>
      <c r="BP530" s="49"/>
      <c r="BQ530" s="49"/>
      <c r="BR530" s="49"/>
      <c r="BS530" s="49"/>
      <c r="BT530" s="49"/>
      <c r="BU530" s="49"/>
      <c r="BV530" s="49"/>
      <c r="BW530" s="49"/>
      <c r="BX530" s="49"/>
      <c r="BY530" s="49"/>
      <c r="BZ530" s="49"/>
      <c r="CA530" s="49"/>
      <c r="CB530" s="49"/>
      <c r="CC530" s="49"/>
      <c r="CD530" s="49"/>
      <c r="CE530" s="49"/>
      <c r="CF530" s="49"/>
      <c r="CG530" s="49"/>
      <c r="CH530" s="49"/>
      <c r="CI530" s="49"/>
      <c r="CJ530" s="49"/>
      <c r="CK530" s="49"/>
      <c r="CL530" s="49"/>
      <c r="CM530" s="49"/>
      <c r="CN530" s="49"/>
      <c r="CO530" s="49"/>
      <c r="CP530" s="49"/>
      <c r="CQ530" s="49"/>
      <c r="CR530" s="49"/>
      <c r="CS530" s="49"/>
      <c r="CT530" s="49"/>
      <c r="CU530" s="49"/>
      <c r="CV530" s="49"/>
      <c r="CW530" s="49"/>
      <c r="CX530" s="49"/>
      <c r="CY530" s="49"/>
      <c r="CZ530" s="49"/>
      <c r="DA530" s="49"/>
      <c r="DB530" s="49"/>
      <c r="DC530" s="49"/>
      <c r="DD530" s="49"/>
      <c r="DE530" s="49"/>
      <c r="DF530" s="49"/>
      <c r="DG530" s="49"/>
      <c r="DH530" s="49"/>
      <c r="DI530" s="49"/>
      <c r="DJ530" s="49"/>
      <c r="DK530" s="49"/>
      <c r="DL530" s="49"/>
      <c r="DM530" s="49"/>
      <c r="DN530" s="49"/>
      <c r="DO530" s="49"/>
      <c r="DP530" s="49"/>
      <c r="AAA530" s="192"/>
      <c r="AAD530" s="90"/>
      <c r="AAE530" s="519">
        <f t="shared" si="423"/>
        <v>1</v>
      </c>
      <c r="AAF530" s="190" t="s">
        <v>52</v>
      </c>
      <c r="AAG530" s="71"/>
      <c r="AAH530" s="71"/>
      <c r="AAI530" s="72"/>
      <c r="AAJ530" s="72"/>
      <c r="AAK530" s="491"/>
      <c r="AAL530" s="90"/>
      <c r="AAM530"/>
    </row>
    <row r="531" spans="1:715" ht="15" customHeight="1" outlineLevel="1">
      <c r="A531" s="171"/>
      <c r="B531" s="612" t="s">
        <v>365</v>
      </c>
      <c r="C531" s="346"/>
      <c r="D531" s="357"/>
      <c r="E531" s="350"/>
      <c r="F531" s="350"/>
      <c r="G531" s="346"/>
      <c r="H531" s="346"/>
      <c r="I531" s="244"/>
      <c r="J531" s="194"/>
      <c r="K531" s="49"/>
      <c r="L531" s="49"/>
      <c r="M531" s="49"/>
      <c r="N531" s="49"/>
      <c r="O531" s="49"/>
      <c r="P531" s="49"/>
      <c r="Q531" s="49"/>
      <c r="R531" s="49"/>
      <c r="S531" s="49"/>
      <c r="T531" s="49"/>
      <c r="U531" s="49"/>
      <c r="V531" s="49"/>
      <c r="W531" s="49"/>
      <c r="X531" s="49"/>
      <c r="Y531" s="49"/>
      <c r="Z531" s="49"/>
      <c r="AA531" s="49"/>
      <c r="AB531" s="49"/>
      <c r="AC531" s="49"/>
      <c r="AD531" s="49"/>
      <c r="AE531" s="49"/>
      <c r="AF531" s="49"/>
      <c r="AG531" s="49"/>
      <c r="AH531" s="49"/>
      <c r="AI531" s="49"/>
      <c r="AJ531" s="49"/>
      <c r="AK531" s="49"/>
      <c r="AL531" s="49"/>
      <c r="AM531" s="49"/>
      <c r="AN531" s="49"/>
      <c r="AO531" s="49"/>
      <c r="AP531" s="49"/>
      <c r="AQ531" s="49"/>
      <c r="AR531" s="49"/>
      <c r="AS531" s="49"/>
      <c r="AT531" s="49"/>
      <c r="AU531" s="49"/>
      <c r="AV531" s="49"/>
      <c r="AW531" s="49"/>
      <c r="AX531" s="49"/>
      <c r="AY531" s="49"/>
      <c r="AZ531" s="49"/>
      <c r="BA531" s="49"/>
      <c r="BB531" s="49"/>
      <c r="BC531" s="49"/>
      <c r="BD531" s="49"/>
      <c r="BE531" s="49"/>
      <c r="BF531" s="49"/>
      <c r="BG531" s="49"/>
      <c r="BH531" s="49"/>
      <c r="BI531" s="49"/>
      <c r="BJ531" s="49"/>
      <c r="BK531" s="49"/>
      <c r="BL531" s="49"/>
      <c r="BM531" s="49"/>
      <c r="BN531" s="49"/>
      <c r="BO531" s="49"/>
      <c r="BP531" s="49"/>
      <c r="BQ531" s="49"/>
      <c r="BR531" s="49"/>
      <c r="BS531" s="49"/>
      <c r="BT531" s="49"/>
      <c r="BU531" s="49"/>
      <c r="BV531" s="49"/>
      <c r="BW531" s="49"/>
      <c r="BX531" s="49"/>
      <c r="BY531" s="49"/>
      <c r="BZ531" s="49"/>
      <c r="CA531" s="49"/>
      <c r="CB531" s="49"/>
      <c r="CC531" s="49"/>
      <c r="CD531" s="49"/>
      <c r="CE531" s="49"/>
      <c r="CF531" s="49"/>
      <c r="CG531" s="49"/>
      <c r="CH531" s="49"/>
      <c r="CI531" s="49"/>
      <c r="CJ531" s="49"/>
      <c r="CK531" s="49"/>
      <c r="CL531" s="49"/>
      <c r="CM531" s="49"/>
      <c r="CN531" s="49"/>
      <c r="CO531" s="49"/>
      <c r="CP531" s="49"/>
      <c r="CQ531" s="49"/>
      <c r="CR531" s="49"/>
      <c r="CS531" s="49"/>
      <c r="CT531" s="49"/>
      <c r="CU531" s="49"/>
      <c r="CV531" s="49"/>
      <c r="CW531" s="49"/>
      <c r="CX531" s="49"/>
      <c r="CY531" s="49"/>
      <c r="CZ531" s="49"/>
      <c r="DA531" s="49"/>
      <c r="DB531" s="49"/>
      <c r="DC531" s="49"/>
      <c r="DD531" s="49"/>
      <c r="DE531" s="49"/>
      <c r="DF531" s="49"/>
      <c r="DG531" s="49"/>
      <c r="DH531" s="49"/>
      <c r="DI531" s="49"/>
      <c r="DJ531" s="49"/>
      <c r="DK531" s="49"/>
      <c r="DL531" s="49"/>
      <c r="DM531" s="49"/>
      <c r="DN531" s="49"/>
      <c r="DO531" s="49"/>
      <c r="DP531" s="49"/>
      <c r="AAA531" s="192"/>
      <c r="AAD531" s="90"/>
      <c r="AAE531" s="519">
        <f t="shared" si="423"/>
        <v>1</v>
      </c>
      <c r="AAF531" s="190" t="s">
        <v>52</v>
      </c>
      <c r="AAG531" s="71"/>
      <c r="AAH531" s="71"/>
      <c r="AAI531" s="72"/>
      <c r="AAJ531" s="72"/>
      <c r="AAK531" s="491"/>
      <c r="AAL531" s="90"/>
      <c r="AAM531"/>
    </row>
    <row r="532" spans="1:715" s="23" customFormat="1" ht="15" customHeight="1" outlineLevel="1">
      <c r="A532" s="171"/>
      <c r="B532" s="641" t="str">
        <f>AAK532</f>
        <v>AndreaDRC:</v>
      </c>
      <c r="C532" s="346"/>
      <c r="D532" s="357"/>
      <c r="E532" s="350"/>
      <c r="F532" s="350"/>
      <c r="G532" s="346"/>
      <c r="H532" s="346"/>
      <c r="I532" s="244"/>
      <c r="J532" s="194"/>
      <c r="K532" s="49"/>
      <c r="L532" s="49"/>
      <c r="M532" s="49"/>
      <c r="N532" s="49"/>
      <c r="O532" s="49"/>
      <c r="P532" s="49"/>
      <c r="Q532" s="49"/>
      <c r="R532" s="49"/>
      <c r="S532" s="49"/>
      <c r="T532" s="49"/>
      <c r="U532" s="49"/>
      <c r="V532" s="49"/>
      <c r="W532" s="49"/>
      <c r="X532" s="49"/>
      <c r="Y532" s="49"/>
      <c r="Z532" s="49"/>
      <c r="AA532" s="49"/>
      <c r="AB532" s="49"/>
      <c r="AC532" s="49"/>
      <c r="AD532" s="49"/>
      <c r="AE532" s="49"/>
      <c r="AF532" s="49"/>
      <c r="AG532" s="49"/>
      <c r="AH532" s="49"/>
      <c r="AI532" s="49"/>
      <c r="AJ532" s="49"/>
      <c r="AK532" s="49"/>
      <c r="AL532" s="49"/>
      <c r="AM532" s="49"/>
      <c r="AN532" s="49"/>
      <c r="AO532" s="49"/>
      <c r="AP532" s="49"/>
      <c r="AQ532" s="49"/>
      <c r="AR532" s="49"/>
      <c r="AS532" s="49"/>
      <c r="AT532" s="49"/>
      <c r="AU532" s="49"/>
      <c r="AV532" s="49"/>
      <c r="AW532" s="49"/>
      <c r="AX532" s="49"/>
      <c r="AY532" s="49"/>
      <c r="AZ532" s="49"/>
      <c r="BA532" s="49"/>
      <c r="BB532" s="49"/>
      <c r="BC532" s="49"/>
      <c r="BD532" s="49"/>
      <c r="BE532" s="49"/>
      <c r="BF532" s="49"/>
      <c r="BG532" s="49"/>
      <c r="BH532" s="49"/>
      <c r="BI532" s="49"/>
      <c r="BJ532" s="49"/>
      <c r="BK532" s="49"/>
      <c r="BL532" s="49"/>
      <c r="BM532" s="49"/>
      <c r="BN532" s="49"/>
      <c r="BO532" s="49"/>
      <c r="BP532" s="49"/>
      <c r="BQ532" s="49"/>
      <c r="BR532" s="49"/>
      <c r="BS532" s="49"/>
      <c r="BT532" s="49"/>
      <c r="BU532" s="49"/>
      <c r="BV532" s="49"/>
      <c r="BW532" s="49"/>
      <c r="BX532" s="49"/>
      <c r="BY532" s="49"/>
      <c r="BZ532" s="49"/>
      <c r="CA532" s="49"/>
      <c r="CB532" s="49"/>
      <c r="CC532" s="49"/>
      <c r="CD532" s="49"/>
      <c r="CE532" s="49"/>
      <c r="CF532" s="49"/>
      <c r="CG532" s="49"/>
      <c r="CH532" s="49"/>
      <c r="CI532" s="49"/>
      <c r="CJ532" s="49"/>
      <c r="CK532" s="49"/>
      <c r="CL532" s="49"/>
      <c r="CM532" s="49"/>
      <c r="CN532" s="49"/>
      <c r="CO532" s="49"/>
      <c r="CP532" s="49"/>
      <c r="CQ532" s="49"/>
      <c r="CR532" s="49"/>
      <c r="CS532" s="49"/>
      <c r="CT532" s="49"/>
      <c r="CU532" s="49"/>
      <c r="CV532" s="49"/>
      <c r="CW532" s="49"/>
      <c r="CX532" s="49"/>
      <c r="CY532" s="49"/>
      <c r="CZ532" s="49"/>
      <c r="DA532" s="49"/>
      <c r="DB532" s="49"/>
      <c r="DC532" s="49"/>
      <c r="DD532" s="49"/>
      <c r="DE532" s="49"/>
      <c r="DF532" s="49"/>
      <c r="DG532" s="49"/>
      <c r="DH532" s="49"/>
      <c r="DI532" s="49"/>
      <c r="DJ532" s="49"/>
      <c r="DK532" s="49"/>
      <c r="DL532" s="49"/>
      <c r="DM532" s="49"/>
      <c r="DN532" s="49"/>
      <c r="DO532" s="49"/>
      <c r="DP532" s="49"/>
      <c r="DQ532"/>
      <c r="DR532"/>
      <c r="DS532"/>
      <c r="DT532"/>
      <c r="DU532"/>
      <c r="DV532"/>
      <c r="DW532"/>
      <c r="DX532"/>
      <c r="DY532"/>
      <c r="DZ532"/>
      <c r="EA532"/>
      <c r="EB532"/>
      <c r="EC532"/>
      <c r="ED532"/>
      <c r="EE532"/>
      <c r="EF532"/>
      <c r="EG532"/>
      <c r="EH532"/>
      <c r="EI532"/>
      <c r="EJ532"/>
      <c r="EK532"/>
      <c r="EL532"/>
      <c r="EM532"/>
      <c r="EN532"/>
      <c r="EO532"/>
      <c r="EP532"/>
      <c r="EQ532"/>
      <c r="ER532"/>
      <c r="ES532"/>
      <c r="ET532"/>
      <c r="EU532"/>
      <c r="EV532"/>
      <c r="EW532"/>
      <c r="EX532"/>
      <c r="EY532"/>
      <c r="EZ532"/>
      <c r="FA532"/>
      <c r="FB532"/>
      <c r="FC532"/>
      <c r="FD532"/>
      <c r="FE532"/>
      <c r="FF532"/>
      <c r="FG532"/>
      <c r="FH532"/>
      <c r="FI532"/>
      <c r="FJ532"/>
      <c r="FK532"/>
      <c r="FL532"/>
      <c r="FM532"/>
      <c r="FN532"/>
      <c r="FO532"/>
      <c r="FP532"/>
      <c r="FQ532"/>
      <c r="FR532"/>
      <c r="FS532"/>
      <c r="FT532"/>
      <c r="FU532"/>
      <c r="FV532"/>
      <c r="FW532"/>
      <c r="FX532"/>
      <c r="FY532"/>
      <c r="FZ532"/>
      <c r="GA532"/>
      <c r="GB532"/>
      <c r="GC532"/>
      <c r="GD532"/>
      <c r="GE532"/>
      <c r="GF532"/>
      <c r="GG532"/>
      <c r="GH532"/>
      <c r="GI532"/>
      <c r="GJ532"/>
      <c r="GK532"/>
      <c r="GL532"/>
      <c r="GM532"/>
      <c r="GN532"/>
      <c r="GO532"/>
      <c r="GP532"/>
      <c r="GQ532"/>
      <c r="GR532"/>
      <c r="GS532"/>
      <c r="GT532"/>
      <c r="GU532"/>
      <c r="GV532"/>
      <c r="GW532"/>
      <c r="GX532"/>
      <c r="GY532"/>
      <c r="GZ532"/>
      <c r="HA532"/>
      <c r="HB532"/>
      <c r="HC532"/>
      <c r="HD532"/>
      <c r="HE532"/>
      <c r="HF532"/>
      <c r="HG532"/>
      <c r="HH532"/>
      <c r="HI532"/>
      <c r="HJ532"/>
      <c r="HK532"/>
      <c r="HL532"/>
      <c r="HM532"/>
      <c r="HN532"/>
      <c r="HO532"/>
      <c r="HP532"/>
      <c r="HQ532"/>
      <c r="HR532"/>
      <c r="HS532"/>
      <c r="HT532"/>
      <c r="HU532"/>
      <c r="HV532"/>
      <c r="HW532"/>
      <c r="HX532"/>
      <c r="HY532"/>
      <c r="HZ532"/>
      <c r="IA532"/>
      <c r="IB532"/>
      <c r="IC532"/>
      <c r="ID532"/>
      <c r="IE532"/>
      <c r="IF532"/>
      <c r="IG532"/>
      <c r="IH532"/>
      <c r="II532"/>
      <c r="IJ532"/>
      <c r="IK532"/>
      <c r="IL532"/>
      <c r="IM532"/>
      <c r="IN532"/>
      <c r="IO532"/>
      <c r="IP532"/>
      <c r="IQ532"/>
      <c r="IR532"/>
      <c r="IS532"/>
      <c r="IT532"/>
      <c r="IU532"/>
      <c r="IV532"/>
      <c r="IW532"/>
      <c r="IX532"/>
      <c r="IY532"/>
      <c r="IZ532"/>
      <c r="JA532"/>
      <c r="JB532"/>
      <c r="JC532"/>
      <c r="JD532"/>
      <c r="JE532"/>
      <c r="JF532"/>
      <c r="JG532"/>
      <c r="JH532"/>
      <c r="JI532"/>
      <c r="JJ532"/>
      <c r="JK532"/>
      <c r="JL532"/>
      <c r="JM532"/>
      <c r="JN532"/>
      <c r="JO532"/>
      <c r="JP532"/>
      <c r="JQ532"/>
      <c r="JR532"/>
      <c r="JS532"/>
      <c r="JT532"/>
      <c r="JU532"/>
      <c r="JV532"/>
      <c r="JW532"/>
      <c r="JX532"/>
      <c r="JY532"/>
      <c r="JZ532"/>
      <c r="KA532"/>
      <c r="KB532"/>
      <c r="KC532"/>
      <c r="KD532"/>
      <c r="KE532"/>
      <c r="KF532"/>
      <c r="KG532"/>
      <c r="KH532"/>
      <c r="KI532"/>
      <c r="KJ532"/>
      <c r="KK532"/>
      <c r="KL532"/>
      <c r="KM532"/>
      <c r="KN532"/>
      <c r="KO532"/>
      <c r="KP532"/>
      <c r="KQ532"/>
      <c r="KR532"/>
      <c r="KS532"/>
      <c r="KT532"/>
      <c r="KU532"/>
      <c r="KV532"/>
      <c r="KW532"/>
      <c r="KX532"/>
      <c r="KY532"/>
      <c r="KZ532"/>
      <c r="LA532"/>
      <c r="LB532"/>
      <c r="LC532"/>
      <c r="LD532"/>
      <c r="LE532"/>
      <c r="LF532"/>
      <c r="LG532"/>
      <c r="LH532"/>
      <c r="LI532"/>
      <c r="LJ532"/>
      <c r="LK532"/>
      <c r="LL532"/>
      <c r="LM532"/>
      <c r="LN532"/>
      <c r="LO532"/>
      <c r="LP532"/>
      <c r="LQ532"/>
      <c r="LR532"/>
      <c r="LS532"/>
      <c r="LT532"/>
      <c r="LU532"/>
      <c r="LV532"/>
      <c r="LW532"/>
      <c r="LX532"/>
      <c r="LY532"/>
      <c r="LZ532"/>
      <c r="MA532"/>
      <c r="MB532"/>
      <c r="MC532"/>
      <c r="MD532"/>
      <c r="ME532"/>
      <c r="MF532"/>
      <c r="MG532"/>
      <c r="MH532"/>
      <c r="MI532"/>
      <c r="MJ532"/>
      <c r="MK532"/>
      <c r="ML532"/>
      <c r="MM532"/>
      <c r="MN532"/>
      <c r="MO532"/>
      <c r="MP532"/>
      <c r="MQ532"/>
      <c r="MR532"/>
      <c r="MS532"/>
      <c r="MT532"/>
      <c r="MU532"/>
      <c r="MV532"/>
      <c r="MW532"/>
      <c r="MX532"/>
      <c r="MY532"/>
      <c r="MZ532"/>
      <c r="NA532"/>
      <c r="NB532"/>
      <c r="NC532"/>
      <c r="ND532"/>
      <c r="NE532"/>
      <c r="NF532"/>
      <c r="NG532"/>
      <c r="NH532"/>
      <c r="NI532"/>
      <c r="NJ532"/>
      <c r="NK532"/>
      <c r="NL532"/>
      <c r="NM532"/>
      <c r="NN532"/>
      <c r="NO532"/>
      <c r="NP532"/>
      <c r="NQ532"/>
      <c r="NR532"/>
      <c r="NS532"/>
      <c r="NT532"/>
      <c r="NU532"/>
      <c r="NV532"/>
      <c r="NW532"/>
      <c r="NX532"/>
      <c r="NY532"/>
      <c r="NZ532"/>
      <c r="OA532"/>
      <c r="OB532"/>
      <c r="OC532"/>
      <c r="OD532"/>
      <c r="OE532"/>
      <c r="OF532"/>
      <c r="OG532"/>
      <c r="OH532"/>
      <c r="OI532"/>
      <c r="OJ532"/>
      <c r="OK532"/>
      <c r="OL532"/>
      <c r="OM532"/>
      <c r="ON532"/>
      <c r="OO532"/>
      <c r="OP532"/>
      <c r="OQ532"/>
      <c r="OR532"/>
      <c r="OS532"/>
      <c r="OT532"/>
      <c r="OU532"/>
      <c r="OV532"/>
      <c r="OW532"/>
      <c r="OX532"/>
      <c r="OY532"/>
      <c r="OZ532"/>
      <c r="PA532"/>
      <c r="PB532"/>
      <c r="PC532"/>
      <c r="PD532"/>
      <c r="PE532"/>
      <c r="PF532"/>
      <c r="PG532"/>
      <c r="PH532"/>
      <c r="PI532"/>
      <c r="PJ532"/>
      <c r="PK532"/>
      <c r="PL532"/>
      <c r="PM532"/>
      <c r="PN532"/>
      <c r="PO532"/>
      <c r="PP532"/>
      <c r="PQ532"/>
      <c r="PR532"/>
      <c r="PS532"/>
      <c r="PT532"/>
      <c r="PU532"/>
      <c r="PV532"/>
      <c r="PW532"/>
      <c r="PX532"/>
      <c r="PY532"/>
      <c r="PZ532"/>
      <c r="QA532"/>
      <c r="QB532"/>
      <c r="QC532"/>
      <c r="QD532"/>
      <c r="QE532"/>
      <c r="QF532"/>
      <c r="QG532"/>
      <c r="QH532"/>
      <c r="QI532"/>
      <c r="QJ532"/>
      <c r="QK532"/>
      <c r="QL532"/>
      <c r="QM532"/>
      <c r="QN532"/>
      <c r="QO532"/>
      <c r="QP532"/>
      <c r="QQ532"/>
      <c r="QR532"/>
      <c r="QS532"/>
      <c r="QT532"/>
      <c r="QU532"/>
      <c r="QV532"/>
      <c r="QW532"/>
      <c r="QX532"/>
      <c r="QY532"/>
      <c r="QZ532"/>
      <c r="RA532"/>
      <c r="RB532"/>
      <c r="RC532"/>
      <c r="RD532"/>
      <c r="RE532"/>
      <c r="RF532"/>
      <c r="RG532"/>
      <c r="RH532"/>
      <c r="RI532"/>
      <c r="RJ532"/>
      <c r="RK532"/>
      <c r="RL532"/>
      <c r="RM532"/>
      <c r="RN532"/>
      <c r="RO532"/>
      <c r="RP532"/>
      <c r="RQ532"/>
      <c r="RR532"/>
      <c r="RS532"/>
      <c r="RT532"/>
      <c r="RU532"/>
      <c r="RV532"/>
      <c r="RW532"/>
      <c r="RX532"/>
      <c r="RY532"/>
      <c r="RZ532"/>
      <c r="SA532"/>
      <c r="SB532"/>
      <c r="SC532"/>
      <c r="SD532"/>
      <c r="SE532"/>
      <c r="SF532"/>
      <c r="SG532"/>
      <c r="SH532"/>
      <c r="SI532"/>
      <c r="SJ532"/>
      <c r="SK532"/>
      <c r="SL532"/>
      <c r="SM532"/>
      <c r="SN532"/>
      <c r="SO532"/>
      <c r="SP532"/>
      <c r="SQ532"/>
      <c r="SR532"/>
      <c r="SS532"/>
      <c r="ST532"/>
      <c r="SU532"/>
      <c r="SV532"/>
      <c r="SW532"/>
      <c r="SX532"/>
      <c r="SY532"/>
      <c r="SZ532"/>
      <c r="TA532"/>
      <c r="TB532"/>
      <c r="TC532"/>
      <c r="TD532"/>
      <c r="TE532"/>
      <c r="TF532"/>
      <c r="TG532"/>
      <c r="TH532"/>
      <c r="TI532"/>
      <c r="TJ532"/>
      <c r="TK532"/>
      <c r="TL532"/>
      <c r="TM532"/>
      <c r="TN532"/>
      <c r="TO532"/>
      <c r="TP532"/>
      <c r="TQ532"/>
      <c r="TR532"/>
      <c r="TS532"/>
      <c r="TT532"/>
      <c r="TU532"/>
      <c r="TV532"/>
      <c r="TW532"/>
      <c r="TX532"/>
      <c r="TY532"/>
      <c r="TZ532"/>
      <c r="UA532"/>
      <c r="UB532"/>
      <c r="UC532"/>
      <c r="UD532"/>
      <c r="UE532"/>
      <c r="UF532"/>
      <c r="UG532"/>
      <c r="UH532"/>
      <c r="UI532"/>
      <c r="UJ532"/>
      <c r="UK532"/>
      <c r="UL532"/>
      <c r="UM532"/>
      <c r="UN532"/>
      <c r="UO532"/>
      <c r="UP532"/>
      <c r="UQ532"/>
      <c r="UR532"/>
      <c r="US532"/>
      <c r="UT532"/>
      <c r="UU532"/>
      <c r="UV532"/>
      <c r="UW532"/>
      <c r="UX532"/>
      <c r="UY532"/>
      <c r="UZ532"/>
      <c r="VA532"/>
      <c r="VB532"/>
      <c r="VC532"/>
      <c r="VD532"/>
      <c r="VE532"/>
      <c r="VF532"/>
      <c r="VG532"/>
      <c r="VH532"/>
      <c r="VI532"/>
      <c r="VJ532"/>
      <c r="VK532"/>
      <c r="VL532"/>
      <c r="VM532"/>
      <c r="VN532"/>
      <c r="VO532"/>
      <c r="VP532"/>
      <c r="VQ532"/>
      <c r="VR532"/>
      <c r="VS532"/>
      <c r="VT532"/>
      <c r="VU532"/>
      <c r="VV532"/>
      <c r="VW532"/>
      <c r="VX532"/>
      <c r="VY532"/>
      <c r="VZ532"/>
      <c r="WA532"/>
      <c r="WB532"/>
      <c r="WC532"/>
      <c r="WD532"/>
      <c r="WE532"/>
      <c r="WF532"/>
      <c r="WG532"/>
      <c r="WH532"/>
      <c r="WI532"/>
      <c r="WJ532"/>
      <c r="WK532"/>
      <c r="WL532"/>
      <c r="WM532"/>
      <c r="WN532"/>
      <c r="WO532"/>
      <c r="WP532"/>
      <c r="WQ532"/>
      <c r="WR532"/>
      <c r="WS532"/>
      <c r="WT532"/>
      <c r="WU532"/>
      <c r="WV532"/>
      <c r="WW532"/>
      <c r="WX532"/>
      <c r="WY532"/>
      <c r="WZ532"/>
      <c r="XA532"/>
      <c r="XB532"/>
      <c r="XC532"/>
      <c r="XD532"/>
      <c r="XE532"/>
      <c r="XF532"/>
      <c r="XG532"/>
      <c r="XH532"/>
      <c r="XI532"/>
      <c r="XJ532"/>
      <c r="XK532"/>
      <c r="XL532"/>
      <c r="XM532"/>
      <c r="XN532"/>
      <c r="XO532"/>
      <c r="XP532"/>
      <c r="XQ532"/>
      <c r="XR532"/>
      <c r="XS532"/>
      <c r="XT532"/>
      <c r="XU532"/>
      <c r="XV532"/>
      <c r="XW532"/>
      <c r="XX532"/>
      <c r="XY532"/>
      <c r="XZ532"/>
      <c r="YA532"/>
      <c r="YB532"/>
      <c r="YC532"/>
      <c r="YD532"/>
      <c r="YE532"/>
      <c r="YF532"/>
      <c r="YG532"/>
      <c r="YH532"/>
      <c r="YI532"/>
      <c r="YJ532"/>
      <c r="YK532"/>
      <c r="YL532"/>
      <c r="YM532"/>
      <c r="YN532"/>
      <c r="YO532"/>
      <c r="YP532"/>
      <c r="YQ532"/>
      <c r="YR532"/>
      <c r="YS532"/>
      <c r="YT532"/>
      <c r="YU532"/>
      <c r="YV532"/>
      <c r="YW532"/>
      <c r="YX532"/>
      <c r="YY532"/>
      <c r="YZ532"/>
      <c r="ZA532"/>
      <c r="ZB532"/>
      <c r="ZC532"/>
      <c r="ZD532"/>
      <c r="ZE532"/>
      <c r="ZF532"/>
      <c r="ZG532"/>
      <c r="ZH532"/>
      <c r="ZI532"/>
      <c r="ZJ532"/>
      <c r="ZK532"/>
      <c r="ZL532"/>
      <c r="ZM532"/>
      <c r="ZN532"/>
      <c r="ZO532"/>
      <c r="ZP532"/>
      <c r="ZQ532"/>
      <c r="ZR532"/>
      <c r="ZS532"/>
      <c r="ZT532"/>
      <c r="ZU532"/>
      <c r="ZV532"/>
      <c r="ZW532"/>
      <c r="ZX532"/>
      <c r="ZY532"/>
      <c r="ZZ532" s="52"/>
      <c r="AAA532" s="192"/>
      <c r="AAD532" s="90"/>
      <c r="AAE532" s="519">
        <f t="shared" si="423"/>
        <v>1</v>
      </c>
      <c r="AAF532" s="190" t="s">
        <v>52</v>
      </c>
      <c r="AAG532" s="71"/>
      <c r="AAH532" s="71"/>
      <c r="AAI532" s="72"/>
      <c r="AAJ532" s="72"/>
      <c r="AAK532" s="254" t="str">
        <f>S.Staff.DivisionRulesCoordinator&amp;":"</f>
        <v>AndreaDRC:</v>
      </c>
      <c r="AAL532" s="90"/>
    </row>
    <row r="533" spans="1:715" ht="15" customHeight="1" outlineLevel="1">
      <c r="A533" s="171"/>
      <c r="B533" s="304" t="s">
        <v>353</v>
      </c>
      <c r="C533" s="376" t="s">
        <v>0</v>
      </c>
      <c r="D533" s="380"/>
      <c r="E533" s="644">
        <f t="shared" ref="E533" si="435">NETWORKDAYS(G533,H533,S.DDL_DEQClosed)</f>
        <v>1</v>
      </c>
      <c r="F533" s="575">
        <f t="shared" ref="F533" ca="1" si="436">IF(YEAR(H533)&gt;2000,NETWORKDAYS(TODAY(),H533,S.DDL_DEQClosed),0)</f>
        <v>35</v>
      </c>
      <c r="G533" s="400">
        <f t="shared" ref="G533" si="437">AAG533</f>
        <v>41621</v>
      </c>
      <c r="H533" s="645">
        <f t="shared" ref="H533" si="438">AAH533</f>
        <v>41621</v>
      </c>
      <c r="I533" s="244"/>
      <c r="J533" s="194"/>
      <c r="K533" s="49"/>
      <c r="L533" s="49"/>
      <c r="M533" s="49"/>
      <c r="N533" s="49"/>
      <c r="O533" s="49"/>
      <c r="P533" s="49"/>
      <c r="Q533" s="49"/>
      <c r="R533" s="49"/>
      <c r="S533" s="49"/>
      <c r="T533" s="49"/>
      <c r="U533" s="49"/>
      <c r="V533" s="49"/>
      <c r="W533" s="49"/>
      <c r="X533" s="49"/>
      <c r="Y533" s="49"/>
      <c r="Z533" s="49"/>
      <c r="AA533" s="49"/>
      <c r="AB533" s="49"/>
      <c r="AC533" s="49"/>
      <c r="AD533" s="49"/>
      <c r="AE533" s="49"/>
      <c r="AF533" s="49"/>
      <c r="AG533" s="49"/>
      <c r="AH533" s="49"/>
      <c r="AI533" s="49"/>
      <c r="AJ533" s="49"/>
      <c r="AK533" s="49"/>
      <c r="AL533" s="49"/>
      <c r="AM533" s="49"/>
      <c r="AN533" s="49"/>
      <c r="AO533" s="49"/>
      <c r="AP533" s="49"/>
      <c r="AQ533" s="49"/>
      <c r="AR533" s="49"/>
      <c r="AS533" s="49"/>
      <c r="AT533" s="49"/>
      <c r="AU533" s="49"/>
      <c r="AV533" s="49"/>
      <c r="AW533" s="49"/>
      <c r="AX533" s="49"/>
      <c r="AY533" s="49"/>
      <c r="AZ533" s="49"/>
      <c r="BA533" s="49"/>
      <c r="BB533" s="49"/>
      <c r="BC533" s="49"/>
      <c r="BD533" s="49"/>
      <c r="BE533" s="49"/>
      <c r="BF533" s="49"/>
      <c r="BG533" s="49"/>
      <c r="BH533" s="49"/>
      <c r="BI533" s="49"/>
      <c r="BJ533" s="49"/>
      <c r="BK533" s="49"/>
      <c r="BL533" s="49"/>
      <c r="BM533" s="49"/>
      <c r="BN533" s="49"/>
      <c r="BO533" s="49"/>
      <c r="BP533" s="49"/>
      <c r="BQ533" s="49"/>
      <c r="BR533" s="49"/>
      <c r="BS533" s="49"/>
      <c r="BT533" s="49"/>
      <c r="BU533" s="49"/>
      <c r="BV533" s="49"/>
      <c r="BW533" s="49"/>
      <c r="BX533" s="49"/>
      <c r="BY533" s="49"/>
      <c r="BZ533" s="49"/>
      <c r="CA533" s="49"/>
      <c r="CB533" s="49"/>
      <c r="CC533" s="49"/>
      <c r="CD533" s="49"/>
      <c r="CE533" s="49"/>
      <c r="CF533" s="49"/>
      <c r="CG533" s="49"/>
      <c r="CH533" s="49"/>
      <c r="CI533" s="49"/>
      <c r="CJ533" s="49"/>
      <c r="CK533" s="49"/>
      <c r="CL533" s="49"/>
      <c r="CM533" s="49"/>
      <c r="CN533" s="49"/>
      <c r="CO533" s="49"/>
      <c r="CP533" s="49"/>
      <c r="CQ533" s="49"/>
      <c r="CR533" s="49"/>
      <c r="CS533" s="49"/>
      <c r="CT533" s="49"/>
      <c r="CU533" s="49"/>
      <c r="CV533" s="49"/>
      <c r="CW533" s="49"/>
      <c r="CX533" s="49"/>
      <c r="CY533" s="49"/>
      <c r="CZ533" s="49"/>
      <c r="DA533" s="49"/>
      <c r="DB533" s="49"/>
      <c r="DC533" s="49"/>
      <c r="DD533" s="49"/>
      <c r="DE533" s="49"/>
      <c r="DF533" s="49"/>
      <c r="DG533" s="49"/>
      <c r="DH533" s="49"/>
      <c r="DI533" s="49"/>
      <c r="DJ533" s="49"/>
      <c r="DK533" s="49"/>
      <c r="DL533" s="49"/>
      <c r="DM533" s="49"/>
      <c r="DN533" s="49"/>
      <c r="DO533" s="49"/>
      <c r="DP533" s="49"/>
      <c r="AAA533" s="192"/>
      <c r="AAD533" s="90"/>
      <c r="AAE533" s="519">
        <f t="shared" si="423"/>
        <v>1</v>
      </c>
      <c r="AAF533" s="90"/>
      <c r="AAG533" s="73">
        <f>IF(AAE533=0,,S.Notice.OpenComment)</f>
        <v>41621</v>
      </c>
      <c r="AAH533" s="73">
        <f t="shared" ref="AAH533" si="439">IF(AAE533=0,,G533)</f>
        <v>41621</v>
      </c>
      <c r="AAI533" s="72"/>
      <c r="AAJ533" s="72"/>
      <c r="AAK533" s="491"/>
      <c r="AAL533" s="90"/>
      <c r="AAM533"/>
    </row>
    <row r="534" spans="1:715" s="23" customFormat="1" ht="15" customHeight="1" outlineLevel="1" thickBot="1">
      <c r="A534" s="171"/>
      <c r="B534" s="304" t="str">
        <f>AAK534</f>
        <v>* copies AndreaRW</v>
      </c>
      <c r="C534" s="376" t="s">
        <v>0</v>
      </c>
      <c r="D534" s="380"/>
      <c r="E534"/>
      <c r="F534"/>
      <c r="G534"/>
      <c r="H534"/>
      <c r="I534" s="244"/>
      <c r="J534" s="194"/>
      <c r="K534" s="49"/>
      <c r="L534" s="49"/>
      <c r="M534" s="49"/>
      <c r="N534" s="49"/>
      <c r="O534" s="49"/>
      <c r="P534" s="49"/>
      <c r="Q534" s="49"/>
      <c r="R534" s="49"/>
      <c r="S534" s="49"/>
      <c r="T534" s="49"/>
      <c r="U534" s="49"/>
      <c r="V534" s="49"/>
      <c r="W534" s="49"/>
      <c r="X534" s="49"/>
      <c r="Y534" s="49"/>
      <c r="Z534" s="49"/>
      <c r="AA534" s="49"/>
      <c r="AB534" s="49"/>
      <c r="AC534" s="49"/>
      <c r="AD534" s="49"/>
      <c r="AE534" s="49"/>
      <c r="AF534" s="49"/>
      <c r="AG534" s="49"/>
      <c r="AH534" s="49"/>
      <c r="AI534" s="49"/>
      <c r="AJ534" s="49"/>
      <c r="AK534" s="49"/>
      <c r="AL534" s="49"/>
      <c r="AM534" s="49"/>
      <c r="AN534" s="49"/>
      <c r="AO534" s="49"/>
      <c r="AP534" s="49"/>
      <c r="AQ534" s="49"/>
      <c r="AR534" s="49"/>
      <c r="AS534" s="49"/>
      <c r="AT534" s="49"/>
      <c r="AU534" s="49"/>
      <c r="AV534" s="49"/>
      <c r="AW534" s="49"/>
      <c r="AX534" s="49"/>
      <c r="AY534" s="49"/>
      <c r="AZ534" s="49"/>
      <c r="BA534" s="49"/>
      <c r="BB534" s="49"/>
      <c r="BC534" s="49"/>
      <c r="BD534" s="49"/>
      <c r="BE534" s="49"/>
      <c r="BF534" s="49"/>
      <c r="BG534" s="49"/>
      <c r="BH534" s="49"/>
      <c r="BI534" s="49"/>
      <c r="BJ534" s="49"/>
      <c r="BK534" s="49"/>
      <c r="BL534" s="49"/>
      <c r="BM534" s="49"/>
      <c r="BN534" s="49"/>
      <c r="BO534" s="49"/>
      <c r="BP534" s="49"/>
      <c r="BQ534" s="49"/>
      <c r="BR534" s="49"/>
      <c r="BS534" s="49"/>
      <c r="BT534" s="49"/>
      <c r="BU534" s="49"/>
      <c r="BV534" s="49"/>
      <c r="BW534" s="49"/>
      <c r="BX534" s="49"/>
      <c r="BY534" s="49"/>
      <c r="BZ534" s="49"/>
      <c r="CA534" s="49"/>
      <c r="CB534" s="49"/>
      <c r="CC534" s="49"/>
      <c r="CD534" s="49"/>
      <c r="CE534" s="49"/>
      <c r="CF534" s="49"/>
      <c r="CG534" s="49"/>
      <c r="CH534" s="49"/>
      <c r="CI534" s="49"/>
      <c r="CJ534" s="49"/>
      <c r="CK534" s="49"/>
      <c r="CL534" s="49"/>
      <c r="CM534" s="49"/>
      <c r="CN534" s="49"/>
      <c r="CO534" s="49"/>
      <c r="CP534" s="49"/>
      <c r="CQ534" s="49"/>
      <c r="CR534" s="49"/>
      <c r="CS534" s="49"/>
      <c r="CT534" s="49"/>
      <c r="CU534" s="49"/>
      <c r="CV534" s="49"/>
      <c r="CW534" s="49"/>
      <c r="CX534" s="49"/>
      <c r="CY534" s="49"/>
      <c r="CZ534" s="49"/>
      <c r="DA534" s="49"/>
      <c r="DB534" s="49"/>
      <c r="DC534" s="49"/>
      <c r="DD534" s="49"/>
      <c r="DE534" s="49"/>
      <c r="DF534" s="49"/>
      <c r="DG534" s="49"/>
      <c r="DH534" s="49"/>
      <c r="DI534" s="49"/>
      <c r="DJ534" s="49"/>
      <c r="DK534" s="49"/>
      <c r="DL534" s="49"/>
      <c r="DM534" s="49"/>
      <c r="DN534" s="49"/>
      <c r="DO534" s="49"/>
      <c r="DP534" s="49"/>
      <c r="DQ534"/>
      <c r="DR534"/>
      <c r="DS534"/>
      <c r="DT534"/>
      <c r="DU534"/>
      <c r="DV534"/>
      <c r="DW534"/>
      <c r="DX534"/>
      <c r="DY534"/>
      <c r="DZ534"/>
      <c r="EA534"/>
      <c r="EB534"/>
      <c r="EC534"/>
      <c r="ED534"/>
      <c r="EE534"/>
      <c r="EF534"/>
      <c r="EG534"/>
      <c r="EH534"/>
      <c r="EI534"/>
      <c r="EJ534"/>
      <c r="EK534"/>
      <c r="EL534"/>
      <c r="EM534"/>
      <c r="EN534"/>
      <c r="EO534"/>
      <c r="EP534"/>
      <c r="EQ534"/>
      <c r="ER534"/>
      <c r="ES534"/>
      <c r="ET534"/>
      <c r="EU534"/>
      <c r="EV534"/>
      <c r="EW534"/>
      <c r="EX534"/>
      <c r="EY534"/>
      <c r="EZ534"/>
      <c r="FA534"/>
      <c r="FB534"/>
      <c r="FC534"/>
      <c r="FD534"/>
      <c r="FE534"/>
      <c r="FF534"/>
      <c r="FG534"/>
      <c r="FH534"/>
      <c r="FI534"/>
      <c r="FJ534"/>
      <c r="FK534"/>
      <c r="FL534"/>
      <c r="FM534"/>
      <c r="FN534"/>
      <c r="FO534"/>
      <c r="FP534"/>
      <c r="FQ534"/>
      <c r="FR534"/>
      <c r="FS534"/>
      <c r="FT534"/>
      <c r="FU534"/>
      <c r="FV534"/>
      <c r="FW534"/>
      <c r="FX534"/>
      <c r="FY534"/>
      <c r="FZ534"/>
      <c r="GA534"/>
      <c r="GB534"/>
      <c r="GC534"/>
      <c r="GD534"/>
      <c r="GE534"/>
      <c r="GF534"/>
      <c r="GG534"/>
      <c r="GH534"/>
      <c r="GI534"/>
      <c r="GJ534"/>
      <c r="GK534"/>
      <c r="GL534"/>
      <c r="GM534"/>
      <c r="GN534"/>
      <c r="GO534"/>
      <c r="GP534"/>
      <c r="GQ534"/>
      <c r="GR534"/>
      <c r="GS534"/>
      <c r="GT534"/>
      <c r="GU534"/>
      <c r="GV534"/>
      <c r="GW534"/>
      <c r="GX534"/>
      <c r="GY534"/>
      <c r="GZ534"/>
      <c r="HA534"/>
      <c r="HB534"/>
      <c r="HC534"/>
      <c r="HD534"/>
      <c r="HE534"/>
      <c r="HF534"/>
      <c r="HG534"/>
      <c r="HH534"/>
      <c r="HI534"/>
      <c r="HJ534"/>
      <c r="HK534"/>
      <c r="HL534"/>
      <c r="HM534"/>
      <c r="HN534"/>
      <c r="HO534"/>
      <c r="HP534"/>
      <c r="HQ534"/>
      <c r="HR534"/>
      <c r="HS534"/>
      <c r="HT534"/>
      <c r="HU534"/>
      <c r="HV534"/>
      <c r="HW534"/>
      <c r="HX534"/>
      <c r="HY534"/>
      <c r="HZ534"/>
      <c r="IA534"/>
      <c r="IB534"/>
      <c r="IC534"/>
      <c r="ID534"/>
      <c r="IE534"/>
      <c r="IF534"/>
      <c r="IG534"/>
      <c r="IH534"/>
      <c r="II534"/>
      <c r="IJ534"/>
      <c r="IK534"/>
      <c r="IL534"/>
      <c r="IM534"/>
      <c r="IN534"/>
      <c r="IO534"/>
      <c r="IP534"/>
      <c r="IQ534"/>
      <c r="IR534"/>
      <c r="IS534"/>
      <c r="IT534"/>
      <c r="IU534"/>
      <c r="IV534"/>
      <c r="IW534"/>
      <c r="IX534"/>
      <c r="IY534"/>
      <c r="IZ534"/>
      <c r="JA534"/>
      <c r="JB534"/>
      <c r="JC534"/>
      <c r="JD534"/>
      <c r="JE534"/>
      <c r="JF534"/>
      <c r="JG534"/>
      <c r="JH534"/>
      <c r="JI534"/>
      <c r="JJ534"/>
      <c r="JK534"/>
      <c r="JL534"/>
      <c r="JM534"/>
      <c r="JN534"/>
      <c r="JO534"/>
      <c r="JP534"/>
      <c r="JQ534"/>
      <c r="JR534"/>
      <c r="JS534"/>
      <c r="JT534"/>
      <c r="JU534"/>
      <c r="JV534"/>
      <c r="JW534"/>
      <c r="JX534"/>
      <c r="JY534"/>
      <c r="JZ534"/>
      <c r="KA534"/>
      <c r="KB534"/>
      <c r="KC534"/>
      <c r="KD534"/>
      <c r="KE534"/>
      <c r="KF534"/>
      <c r="KG534"/>
      <c r="KH534"/>
      <c r="KI534"/>
      <c r="KJ534"/>
      <c r="KK534"/>
      <c r="KL534"/>
      <c r="KM534"/>
      <c r="KN534"/>
      <c r="KO534"/>
      <c r="KP534"/>
      <c r="KQ534"/>
      <c r="KR534"/>
      <c r="KS534"/>
      <c r="KT534"/>
      <c r="KU534"/>
      <c r="KV534"/>
      <c r="KW534"/>
      <c r="KX534"/>
      <c r="KY534"/>
      <c r="KZ534"/>
      <c r="LA534"/>
      <c r="LB534"/>
      <c r="LC534"/>
      <c r="LD534"/>
      <c r="LE534"/>
      <c r="LF534"/>
      <c r="LG534"/>
      <c r="LH534"/>
      <c r="LI534"/>
      <c r="LJ534"/>
      <c r="LK534"/>
      <c r="LL534"/>
      <c r="LM534"/>
      <c r="LN534"/>
      <c r="LO534"/>
      <c r="LP534"/>
      <c r="LQ534"/>
      <c r="LR534"/>
      <c r="LS534"/>
      <c r="LT534"/>
      <c r="LU534"/>
      <c r="LV534"/>
      <c r="LW534"/>
      <c r="LX534"/>
      <c r="LY534"/>
      <c r="LZ534"/>
      <c r="MA534"/>
      <c r="MB534"/>
      <c r="MC534"/>
      <c r="MD534"/>
      <c r="ME534"/>
      <c r="MF534"/>
      <c r="MG534"/>
      <c r="MH534"/>
      <c r="MI534"/>
      <c r="MJ534"/>
      <c r="MK534"/>
      <c r="ML534"/>
      <c r="MM534"/>
      <c r="MN534"/>
      <c r="MO534"/>
      <c r="MP534"/>
      <c r="MQ534"/>
      <c r="MR534"/>
      <c r="MS534"/>
      <c r="MT534"/>
      <c r="MU534"/>
      <c r="MV534"/>
      <c r="MW534"/>
      <c r="MX534"/>
      <c r="MY534"/>
      <c r="MZ534"/>
      <c r="NA534"/>
      <c r="NB534"/>
      <c r="NC534"/>
      <c r="ND534"/>
      <c r="NE534"/>
      <c r="NF534"/>
      <c r="NG534"/>
      <c r="NH534"/>
      <c r="NI534"/>
      <c r="NJ534"/>
      <c r="NK534"/>
      <c r="NL534"/>
      <c r="NM534"/>
      <c r="NN534"/>
      <c r="NO534"/>
      <c r="NP534"/>
      <c r="NQ534"/>
      <c r="NR534"/>
      <c r="NS534"/>
      <c r="NT534"/>
      <c r="NU534"/>
      <c r="NV534"/>
      <c r="NW534"/>
      <c r="NX534"/>
      <c r="NY534"/>
      <c r="NZ534"/>
      <c r="OA534"/>
      <c r="OB534"/>
      <c r="OC534"/>
      <c r="OD534"/>
      <c r="OE534"/>
      <c r="OF534"/>
      <c r="OG534"/>
      <c r="OH534"/>
      <c r="OI534"/>
      <c r="OJ534"/>
      <c r="OK534"/>
      <c r="OL534"/>
      <c r="OM534"/>
      <c r="ON534"/>
      <c r="OO534"/>
      <c r="OP534"/>
      <c r="OQ534"/>
      <c r="OR534"/>
      <c r="OS534"/>
      <c r="OT534"/>
      <c r="OU534"/>
      <c r="OV534"/>
      <c r="OW534"/>
      <c r="OX534"/>
      <c r="OY534"/>
      <c r="OZ534"/>
      <c r="PA534"/>
      <c r="PB534"/>
      <c r="PC534"/>
      <c r="PD534"/>
      <c r="PE534"/>
      <c r="PF534"/>
      <c r="PG534"/>
      <c r="PH534"/>
      <c r="PI534"/>
      <c r="PJ534"/>
      <c r="PK534"/>
      <c r="PL534"/>
      <c r="PM534"/>
      <c r="PN534"/>
      <c r="PO534"/>
      <c r="PP534"/>
      <c r="PQ534"/>
      <c r="PR534"/>
      <c r="PS534"/>
      <c r="PT534"/>
      <c r="PU534"/>
      <c r="PV534"/>
      <c r="PW534"/>
      <c r="PX534"/>
      <c r="PY534"/>
      <c r="PZ534"/>
      <c r="QA534"/>
      <c r="QB534"/>
      <c r="QC534"/>
      <c r="QD534"/>
      <c r="QE534"/>
      <c r="QF534"/>
      <c r="QG534"/>
      <c r="QH534"/>
      <c r="QI534"/>
      <c r="QJ534"/>
      <c r="QK534"/>
      <c r="QL534"/>
      <c r="QM534"/>
      <c r="QN534"/>
      <c r="QO534"/>
      <c r="QP534"/>
      <c r="QQ534"/>
      <c r="QR534"/>
      <c r="QS534"/>
      <c r="QT534"/>
      <c r="QU534"/>
      <c r="QV534"/>
      <c r="QW534"/>
      <c r="QX534"/>
      <c r="QY534"/>
      <c r="QZ534"/>
      <c r="RA534"/>
      <c r="RB534"/>
      <c r="RC534"/>
      <c r="RD534"/>
      <c r="RE534"/>
      <c r="RF534"/>
      <c r="RG534"/>
      <c r="RH534"/>
      <c r="RI534"/>
      <c r="RJ534"/>
      <c r="RK534"/>
      <c r="RL534"/>
      <c r="RM534"/>
      <c r="RN534"/>
      <c r="RO534"/>
      <c r="RP534"/>
      <c r="RQ534"/>
      <c r="RR534"/>
      <c r="RS534"/>
      <c r="RT534"/>
      <c r="RU534"/>
      <c r="RV534"/>
      <c r="RW534"/>
      <c r="RX534"/>
      <c r="RY534"/>
      <c r="RZ534"/>
      <c r="SA534"/>
      <c r="SB534"/>
      <c r="SC534"/>
      <c r="SD534"/>
      <c r="SE534"/>
      <c r="SF534"/>
      <c r="SG534"/>
      <c r="SH534"/>
      <c r="SI534"/>
      <c r="SJ534"/>
      <c r="SK534"/>
      <c r="SL534"/>
      <c r="SM534"/>
      <c r="SN534"/>
      <c r="SO534"/>
      <c r="SP534"/>
      <c r="SQ534"/>
      <c r="SR534"/>
      <c r="SS534"/>
      <c r="ST534"/>
      <c r="SU534"/>
      <c r="SV534"/>
      <c r="SW534"/>
      <c r="SX534"/>
      <c r="SY534"/>
      <c r="SZ534"/>
      <c r="TA534"/>
      <c r="TB534"/>
      <c r="TC534"/>
      <c r="TD534"/>
      <c r="TE534"/>
      <c r="TF534"/>
      <c r="TG534"/>
      <c r="TH534"/>
      <c r="TI534"/>
      <c r="TJ534"/>
      <c r="TK534"/>
      <c r="TL534"/>
      <c r="TM534"/>
      <c r="TN534"/>
      <c r="TO534"/>
      <c r="TP534"/>
      <c r="TQ534"/>
      <c r="TR534"/>
      <c r="TS534"/>
      <c r="TT534"/>
      <c r="TU534"/>
      <c r="TV534"/>
      <c r="TW534"/>
      <c r="TX534"/>
      <c r="TY534"/>
      <c r="TZ534"/>
      <c r="UA534"/>
      <c r="UB534"/>
      <c r="UC534"/>
      <c r="UD534"/>
      <c r="UE534"/>
      <c r="UF534"/>
      <c r="UG534"/>
      <c r="UH534"/>
      <c r="UI534"/>
      <c r="UJ534"/>
      <c r="UK534"/>
      <c r="UL534"/>
      <c r="UM534"/>
      <c r="UN534"/>
      <c r="UO534"/>
      <c r="UP534"/>
      <c r="UQ534"/>
      <c r="UR534"/>
      <c r="US534"/>
      <c r="UT534"/>
      <c r="UU534"/>
      <c r="UV534"/>
      <c r="UW534"/>
      <c r="UX534"/>
      <c r="UY534"/>
      <c r="UZ534"/>
      <c r="VA534"/>
      <c r="VB534"/>
      <c r="VC534"/>
      <c r="VD534"/>
      <c r="VE534"/>
      <c r="VF534"/>
      <c r="VG534"/>
      <c r="VH534"/>
      <c r="VI534"/>
      <c r="VJ534"/>
      <c r="VK534"/>
      <c r="VL534"/>
      <c r="VM534"/>
      <c r="VN534"/>
      <c r="VO534"/>
      <c r="VP534"/>
      <c r="VQ534"/>
      <c r="VR534"/>
      <c r="VS534"/>
      <c r="VT534"/>
      <c r="VU534"/>
      <c r="VV534"/>
      <c r="VW534"/>
      <c r="VX534"/>
      <c r="VY534"/>
      <c r="VZ534"/>
      <c r="WA534"/>
      <c r="WB534"/>
      <c r="WC534"/>
      <c r="WD534"/>
      <c r="WE534"/>
      <c r="WF534"/>
      <c r="WG534"/>
      <c r="WH534"/>
      <c r="WI534"/>
      <c r="WJ534"/>
      <c r="WK534"/>
      <c r="WL534"/>
      <c r="WM534"/>
      <c r="WN534"/>
      <c r="WO534"/>
      <c r="WP534"/>
      <c r="WQ534"/>
      <c r="WR534"/>
      <c r="WS534"/>
      <c r="WT534"/>
      <c r="WU534"/>
      <c r="WV534"/>
      <c r="WW534"/>
      <c r="WX534"/>
      <c r="WY534"/>
      <c r="WZ534"/>
      <c r="XA534"/>
      <c r="XB534"/>
      <c r="XC534"/>
      <c r="XD534"/>
      <c r="XE534"/>
      <c r="XF534"/>
      <c r="XG534"/>
      <c r="XH534"/>
      <c r="XI534"/>
      <c r="XJ534"/>
      <c r="XK534"/>
      <c r="XL534"/>
      <c r="XM534"/>
      <c r="XN534"/>
      <c r="XO534"/>
      <c r="XP534"/>
      <c r="XQ534"/>
      <c r="XR534"/>
      <c r="XS534"/>
      <c r="XT534"/>
      <c r="XU534"/>
      <c r="XV534"/>
      <c r="XW534"/>
      <c r="XX534"/>
      <c r="XY534"/>
      <c r="XZ534"/>
      <c r="YA534"/>
      <c r="YB534"/>
      <c r="YC534"/>
      <c r="YD534"/>
      <c r="YE534"/>
      <c r="YF534"/>
      <c r="YG534"/>
      <c r="YH534"/>
      <c r="YI534"/>
      <c r="YJ534"/>
      <c r="YK534"/>
      <c r="YL534"/>
      <c r="YM534"/>
      <c r="YN534"/>
      <c r="YO534"/>
      <c r="YP534"/>
      <c r="YQ534"/>
      <c r="YR534"/>
      <c r="YS534"/>
      <c r="YT534"/>
      <c r="YU534"/>
      <c r="YV534"/>
      <c r="YW534"/>
      <c r="YX534"/>
      <c r="YY534"/>
      <c r="YZ534"/>
      <c r="ZA534"/>
      <c r="ZB534"/>
      <c r="ZC534"/>
      <c r="ZD534"/>
      <c r="ZE534"/>
      <c r="ZF534"/>
      <c r="ZG534"/>
      <c r="ZH534"/>
      <c r="ZI534"/>
      <c r="ZJ534"/>
      <c r="ZK534"/>
      <c r="ZL534"/>
      <c r="ZM534"/>
      <c r="ZN534"/>
      <c r="ZO534"/>
      <c r="ZP534"/>
      <c r="ZQ534"/>
      <c r="ZR534"/>
      <c r="ZS534"/>
      <c r="ZT534"/>
      <c r="ZU534"/>
      <c r="ZV534"/>
      <c r="ZW534"/>
      <c r="ZX534"/>
      <c r="ZY534"/>
      <c r="ZZ534" s="52"/>
      <c r="AAA534" s="192"/>
      <c r="AAD534" s="90"/>
      <c r="AAE534" s="519">
        <f t="shared" si="423"/>
        <v>1</v>
      </c>
      <c r="AAF534" s="90"/>
      <c r="AAG534" s="71"/>
      <c r="AAH534" s="71"/>
      <c r="AAI534" s="72"/>
      <c r="AAJ534" s="72"/>
      <c r="AAK534" s="254" t="str">
        <f>"* copies "&amp;S.Staff.Lead</f>
        <v>* copies AndreaRW</v>
      </c>
      <c r="AAL534" s="90"/>
    </row>
    <row r="535" spans="1:715" s="23" customFormat="1" ht="15" customHeight="1" outlineLevel="1" thickBot="1">
      <c r="A535" s="171"/>
      <c r="B535" s="304" t="s">
        <v>291</v>
      </c>
      <c r="C535" s="607" t="s">
        <v>53</v>
      </c>
      <c r="D535" s="380"/>
      <c r="E535"/>
      <c r="F535"/>
      <c r="G535"/>
      <c r="H535"/>
      <c r="I535" s="244"/>
      <c r="J535" s="194"/>
      <c r="K535" s="49"/>
      <c r="L535" s="49"/>
      <c r="M535" s="49"/>
      <c r="N535" s="49"/>
      <c r="O535" s="49"/>
      <c r="P535" s="49"/>
      <c r="Q535" s="49"/>
      <c r="R535" s="49"/>
      <c r="S535" s="49"/>
      <c r="T535" s="49"/>
      <c r="U535" s="49"/>
      <c r="V535" s="49"/>
      <c r="W535" s="49"/>
      <c r="X535" s="49"/>
      <c r="Y535" s="49"/>
      <c r="Z535" s="49"/>
      <c r="AA535" s="49"/>
      <c r="AB535" s="49"/>
      <c r="AC535" s="49"/>
      <c r="AD535" s="49"/>
      <c r="AE535" s="49"/>
      <c r="AF535" s="49"/>
      <c r="AG535" s="49"/>
      <c r="AH535" s="49"/>
      <c r="AI535" s="49"/>
      <c r="AJ535" s="49"/>
      <c r="AK535" s="49"/>
      <c r="AL535" s="49"/>
      <c r="AM535" s="49"/>
      <c r="AN535" s="49"/>
      <c r="AO535" s="49"/>
      <c r="AP535" s="49"/>
      <c r="AQ535" s="49"/>
      <c r="AR535" s="49"/>
      <c r="AS535" s="49"/>
      <c r="AT535" s="49"/>
      <c r="AU535" s="49"/>
      <c r="AV535" s="49"/>
      <c r="AW535" s="49"/>
      <c r="AX535" s="49"/>
      <c r="AY535" s="49"/>
      <c r="AZ535" s="49"/>
      <c r="BA535" s="49"/>
      <c r="BB535" s="49"/>
      <c r="BC535" s="49"/>
      <c r="BD535" s="49"/>
      <c r="BE535" s="49"/>
      <c r="BF535" s="49"/>
      <c r="BG535" s="49"/>
      <c r="BH535" s="49"/>
      <c r="BI535" s="49"/>
      <c r="BJ535" s="49"/>
      <c r="BK535" s="49"/>
      <c r="BL535" s="49"/>
      <c r="BM535" s="49"/>
      <c r="BN535" s="49"/>
      <c r="BO535" s="49"/>
      <c r="BP535" s="49"/>
      <c r="BQ535" s="49"/>
      <c r="BR535" s="49"/>
      <c r="BS535" s="49"/>
      <c r="BT535" s="49"/>
      <c r="BU535" s="49"/>
      <c r="BV535" s="49"/>
      <c r="BW535" s="49"/>
      <c r="BX535" s="49"/>
      <c r="BY535" s="49"/>
      <c r="BZ535" s="49"/>
      <c r="CA535" s="49"/>
      <c r="CB535" s="49"/>
      <c r="CC535" s="49"/>
      <c r="CD535" s="49"/>
      <c r="CE535" s="49"/>
      <c r="CF535" s="49"/>
      <c r="CG535" s="49"/>
      <c r="CH535" s="49"/>
      <c r="CI535" s="49"/>
      <c r="CJ535" s="49"/>
      <c r="CK535" s="49"/>
      <c r="CL535" s="49"/>
      <c r="CM535" s="49"/>
      <c r="CN535" s="49"/>
      <c r="CO535" s="49"/>
      <c r="CP535" s="49"/>
      <c r="CQ535" s="49"/>
      <c r="CR535" s="49"/>
      <c r="CS535" s="49"/>
      <c r="CT535" s="49"/>
      <c r="CU535" s="49"/>
      <c r="CV535" s="49"/>
      <c r="CW535" s="49"/>
      <c r="CX535" s="49"/>
      <c r="CY535" s="49"/>
      <c r="CZ535" s="49"/>
      <c r="DA535" s="49"/>
      <c r="DB535" s="49"/>
      <c r="DC535" s="49"/>
      <c r="DD535" s="49"/>
      <c r="DE535" s="49"/>
      <c r="DF535" s="49"/>
      <c r="DG535" s="49"/>
      <c r="DH535" s="49"/>
      <c r="DI535" s="49"/>
      <c r="DJ535" s="49"/>
      <c r="DK535" s="49"/>
      <c r="DL535" s="49"/>
      <c r="DM535" s="49"/>
      <c r="DN535" s="49"/>
      <c r="DO535" s="49"/>
      <c r="DP535" s="49"/>
      <c r="DQ535"/>
      <c r="DR535"/>
      <c r="DS535"/>
      <c r="DT535"/>
      <c r="DU535"/>
      <c r="DV535"/>
      <c r="DW535"/>
      <c r="DX535"/>
      <c r="DY535"/>
      <c r="DZ535"/>
      <c r="EA535"/>
      <c r="EB535"/>
      <c r="EC535"/>
      <c r="ED535"/>
      <c r="EE535"/>
      <c r="EF535"/>
      <c r="EG535"/>
      <c r="EH535"/>
      <c r="EI535"/>
      <c r="EJ535"/>
      <c r="EK535"/>
      <c r="EL535"/>
      <c r="EM535"/>
      <c r="EN535"/>
      <c r="EO535"/>
      <c r="EP535"/>
      <c r="EQ535"/>
      <c r="ER535"/>
      <c r="ES535"/>
      <c r="ET535"/>
      <c r="EU535"/>
      <c r="EV535"/>
      <c r="EW535"/>
      <c r="EX535"/>
      <c r="EY535"/>
      <c r="EZ535"/>
      <c r="FA535"/>
      <c r="FB535"/>
      <c r="FC535"/>
      <c r="FD535"/>
      <c r="FE535"/>
      <c r="FF535"/>
      <c r="FG535"/>
      <c r="FH535"/>
      <c r="FI535"/>
      <c r="FJ535"/>
      <c r="FK535"/>
      <c r="FL535"/>
      <c r="FM535"/>
      <c r="FN535"/>
      <c r="FO535"/>
      <c r="FP535"/>
      <c r="FQ535"/>
      <c r="FR535"/>
      <c r="FS535"/>
      <c r="FT535"/>
      <c r="FU535"/>
      <c r="FV535"/>
      <c r="FW535"/>
      <c r="FX535"/>
      <c r="FY535"/>
      <c r="FZ535"/>
      <c r="GA535"/>
      <c r="GB535"/>
      <c r="GC535"/>
      <c r="GD535"/>
      <c r="GE535"/>
      <c r="GF535"/>
      <c r="GG535"/>
      <c r="GH535"/>
      <c r="GI535"/>
      <c r="GJ535"/>
      <c r="GK535"/>
      <c r="GL535"/>
      <c r="GM535"/>
      <c r="GN535"/>
      <c r="GO535"/>
      <c r="GP535"/>
      <c r="GQ535"/>
      <c r="GR535"/>
      <c r="GS535"/>
      <c r="GT535"/>
      <c r="GU535"/>
      <c r="GV535"/>
      <c r="GW535"/>
      <c r="GX535"/>
      <c r="GY535"/>
      <c r="GZ535"/>
      <c r="HA535"/>
      <c r="HB535"/>
      <c r="HC535"/>
      <c r="HD535"/>
      <c r="HE535"/>
      <c r="HF535"/>
      <c r="HG535"/>
      <c r="HH535"/>
      <c r="HI535"/>
      <c r="HJ535"/>
      <c r="HK535"/>
      <c r="HL535"/>
      <c r="HM535"/>
      <c r="HN535"/>
      <c r="HO535"/>
      <c r="HP535"/>
      <c r="HQ535"/>
      <c r="HR535"/>
      <c r="HS535"/>
      <c r="HT535"/>
      <c r="HU535"/>
      <c r="HV535"/>
      <c r="HW535"/>
      <c r="HX535"/>
      <c r="HY535"/>
      <c r="HZ535"/>
      <c r="IA535"/>
      <c r="IB535"/>
      <c r="IC535"/>
      <c r="ID535"/>
      <c r="IE535"/>
      <c r="IF535"/>
      <c r="IG535"/>
      <c r="IH535"/>
      <c r="II535"/>
      <c r="IJ535"/>
      <c r="IK535"/>
      <c r="IL535"/>
      <c r="IM535"/>
      <c r="IN535"/>
      <c r="IO535"/>
      <c r="IP535"/>
      <c r="IQ535"/>
      <c r="IR535"/>
      <c r="IS535"/>
      <c r="IT535"/>
      <c r="IU535"/>
      <c r="IV535"/>
      <c r="IW535"/>
      <c r="IX535"/>
      <c r="IY535"/>
      <c r="IZ535"/>
      <c r="JA535"/>
      <c r="JB535"/>
      <c r="JC535"/>
      <c r="JD535"/>
      <c r="JE535"/>
      <c r="JF535"/>
      <c r="JG535"/>
      <c r="JH535"/>
      <c r="JI535"/>
      <c r="JJ535"/>
      <c r="JK535"/>
      <c r="JL535"/>
      <c r="JM535"/>
      <c r="JN535"/>
      <c r="JO535"/>
      <c r="JP535"/>
      <c r="JQ535"/>
      <c r="JR535"/>
      <c r="JS535"/>
      <c r="JT535"/>
      <c r="JU535"/>
      <c r="JV535"/>
      <c r="JW535"/>
      <c r="JX535"/>
      <c r="JY535"/>
      <c r="JZ535"/>
      <c r="KA535"/>
      <c r="KB535"/>
      <c r="KC535"/>
      <c r="KD535"/>
      <c r="KE535"/>
      <c r="KF535"/>
      <c r="KG535"/>
      <c r="KH535"/>
      <c r="KI535"/>
      <c r="KJ535"/>
      <c r="KK535"/>
      <c r="KL535"/>
      <c r="KM535"/>
      <c r="KN535"/>
      <c r="KO535"/>
      <c r="KP535"/>
      <c r="KQ535"/>
      <c r="KR535"/>
      <c r="KS535"/>
      <c r="KT535"/>
      <c r="KU535"/>
      <c r="KV535"/>
      <c r="KW535"/>
      <c r="KX535"/>
      <c r="KY535"/>
      <c r="KZ535"/>
      <c r="LA535"/>
      <c r="LB535"/>
      <c r="LC535"/>
      <c r="LD535"/>
      <c r="LE535"/>
      <c r="LF535"/>
      <c r="LG535"/>
      <c r="LH535"/>
      <c r="LI535"/>
      <c r="LJ535"/>
      <c r="LK535"/>
      <c r="LL535"/>
      <c r="LM535"/>
      <c r="LN535"/>
      <c r="LO535"/>
      <c r="LP535"/>
      <c r="LQ535"/>
      <c r="LR535"/>
      <c r="LS535"/>
      <c r="LT535"/>
      <c r="LU535"/>
      <c r="LV535"/>
      <c r="LW535"/>
      <c r="LX535"/>
      <c r="LY535"/>
      <c r="LZ535"/>
      <c r="MA535"/>
      <c r="MB535"/>
      <c r="MC535"/>
      <c r="MD535"/>
      <c r="ME535"/>
      <c r="MF535"/>
      <c r="MG535"/>
      <c r="MH535"/>
      <c r="MI535"/>
      <c r="MJ535"/>
      <c r="MK535"/>
      <c r="ML535"/>
      <c r="MM535"/>
      <c r="MN535"/>
      <c r="MO535"/>
      <c r="MP535"/>
      <c r="MQ535"/>
      <c r="MR535"/>
      <c r="MS535"/>
      <c r="MT535"/>
      <c r="MU535"/>
      <c r="MV535"/>
      <c r="MW535"/>
      <c r="MX535"/>
      <c r="MY535"/>
      <c r="MZ535"/>
      <c r="NA535"/>
      <c r="NB535"/>
      <c r="NC535"/>
      <c r="ND535"/>
      <c r="NE535"/>
      <c r="NF535"/>
      <c r="NG535"/>
      <c r="NH535"/>
      <c r="NI535"/>
      <c r="NJ535"/>
      <c r="NK535"/>
      <c r="NL535"/>
      <c r="NM535"/>
      <c r="NN535"/>
      <c r="NO535"/>
      <c r="NP535"/>
      <c r="NQ535"/>
      <c r="NR535"/>
      <c r="NS535"/>
      <c r="NT535"/>
      <c r="NU535"/>
      <c r="NV535"/>
      <c r="NW535"/>
      <c r="NX535"/>
      <c r="NY535"/>
      <c r="NZ535"/>
      <c r="OA535"/>
      <c r="OB535"/>
      <c r="OC535"/>
      <c r="OD535"/>
      <c r="OE535"/>
      <c r="OF535"/>
      <c r="OG535"/>
      <c r="OH535"/>
      <c r="OI535"/>
      <c r="OJ535"/>
      <c r="OK535"/>
      <c r="OL535"/>
      <c r="OM535"/>
      <c r="ON535"/>
      <c r="OO535"/>
      <c r="OP535"/>
      <c r="OQ535"/>
      <c r="OR535"/>
      <c r="OS535"/>
      <c r="OT535"/>
      <c r="OU535"/>
      <c r="OV535"/>
      <c r="OW535"/>
      <c r="OX535"/>
      <c r="OY535"/>
      <c r="OZ535"/>
      <c r="PA535"/>
      <c r="PB535"/>
      <c r="PC535"/>
      <c r="PD535"/>
      <c r="PE535"/>
      <c r="PF535"/>
      <c r="PG535"/>
      <c r="PH535"/>
      <c r="PI535"/>
      <c r="PJ535"/>
      <c r="PK535"/>
      <c r="PL535"/>
      <c r="PM535"/>
      <c r="PN535"/>
      <c r="PO535"/>
      <c r="PP535"/>
      <c r="PQ535"/>
      <c r="PR535"/>
      <c r="PS535"/>
      <c r="PT535"/>
      <c r="PU535"/>
      <c r="PV535"/>
      <c r="PW535"/>
      <c r="PX535"/>
      <c r="PY535"/>
      <c r="PZ535"/>
      <c r="QA535"/>
      <c r="QB535"/>
      <c r="QC535"/>
      <c r="QD535"/>
      <c r="QE535"/>
      <c r="QF535"/>
      <c r="QG535"/>
      <c r="QH535"/>
      <c r="QI535"/>
      <c r="QJ535"/>
      <c r="QK535"/>
      <c r="QL535"/>
      <c r="QM535"/>
      <c r="QN535"/>
      <c r="QO535"/>
      <c r="QP535"/>
      <c r="QQ535"/>
      <c r="QR535"/>
      <c r="QS535"/>
      <c r="QT535"/>
      <c r="QU535"/>
      <c r="QV535"/>
      <c r="QW535"/>
      <c r="QX535"/>
      <c r="QY535"/>
      <c r="QZ535"/>
      <c r="RA535"/>
      <c r="RB535"/>
      <c r="RC535"/>
      <c r="RD535"/>
      <c r="RE535"/>
      <c r="RF535"/>
      <c r="RG535"/>
      <c r="RH535"/>
      <c r="RI535"/>
      <c r="RJ535"/>
      <c r="RK535"/>
      <c r="RL535"/>
      <c r="RM535"/>
      <c r="RN535"/>
      <c r="RO535"/>
      <c r="RP535"/>
      <c r="RQ535"/>
      <c r="RR535"/>
      <c r="RS535"/>
      <c r="RT535"/>
      <c r="RU535"/>
      <c r="RV535"/>
      <c r="RW535"/>
      <c r="RX535"/>
      <c r="RY535"/>
      <c r="RZ535"/>
      <c r="SA535"/>
      <c r="SB535"/>
      <c r="SC535"/>
      <c r="SD535"/>
      <c r="SE535"/>
      <c r="SF535"/>
      <c r="SG535"/>
      <c r="SH535"/>
      <c r="SI535"/>
      <c r="SJ535"/>
      <c r="SK535"/>
      <c r="SL535"/>
      <c r="SM535"/>
      <c r="SN535"/>
      <c r="SO535"/>
      <c r="SP535"/>
      <c r="SQ535"/>
      <c r="SR535"/>
      <c r="SS535"/>
      <c r="ST535"/>
      <c r="SU535"/>
      <c r="SV535"/>
      <c r="SW535"/>
      <c r="SX535"/>
      <c r="SY535"/>
      <c r="SZ535"/>
      <c r="TA535"/>
      <c r="TB535"/>
      <c r="TC535"/>
      <c r="TD535"/>
      <c r="TE535"/>
      <c r="TF535"/>
      <c r="TG535"/>
      <c r="TH535"/>
      <c r="TI535"/>
      <c r="TJ535"/>
      <c r="TK535"/>
      <c r="TL535"/>
      <c r="TM535"/>
      <c r="TN535"/>
      <c r="TO535"/>
      <c r="TP535"/>
      <c r="TQ535"/>
      <c r="TR535"/>
      <c r="TS535"/>
      <c r="TT535"/>
      <c r="TU535"/>
      <c r="TV535"/>
      <c r="TW535"/>
      <c r="TX535"/>
      <c r="TY535"/>
      <c r="TZ535"/>
      <c r="UA535"/>
      <c r="UB535"/>
      <c r="UC535"/>
      <c r="UD535"/>
      <c r="UE535"/>
      <c r="UF535"/>
      <c r="UG535"/>
      <c r="UH535"/>
      <c r="UI535"/>
      <c r="UJ535"/>
      <c r="UK535"/>
      <c r="UL535"/>
      <c r="UM535"/>
      <c r="UN535"/>
      <c r="UO535"/>
      <c r="UP535"/>
      <c r="UQ535"/>
      <c r="UR535"/>
      <c r="US535"/>
      <c r="UT535"/>
      <c r="UU535"/>
      <c r="UV535"/>
      <c r="UW535"/>
      <c r="UX535"/>
      <c r="UY535"/>
      <c r="UZ535"/>
      <c r="VA535"/>
      <c r="VB535"/>
      <c r="VC535"/>
      <c r="VD535"/>
      <c r="VE535"/>
      <c r="VF535"/>
      <c r="VG535"/>
      <c r="VH535"/>
      <c r="VI535"/>
      <c r="VJ535"/>
      <c r="VK535"/>
      <c r="VL535"/>
      <c r="VM535"/>
      <c r="VN535"/>
      <c r="VO535"/>
      <c r="VP535"/>
      <c r="VQ535"/>
      <c r="VR535"/>
      <c r="VS535"/>
      <c r="VT535"/>
      <c r="VU535"/>
      <c r="VV535"/>
      <c r="VW535"/>
      <c r="VX535"/>
      <c r="VY535"/>
      <c r="VZ535"/>
      <c r="WA535"/>
      <c r="WB535"/>
      <c r="WC535"/>
      <c r="WD535"/>
      <c r="WE535"/>
      <c r="WF535"/>
      <c r="WG535"/>
      <c r="WH535"/>
      <c r="WI535"/>
      <c r="WJ535"/>
      <c r="WK535"/>
      <c r="WL535"/>
      <c r="WM535"/>
      <c r="WN535"/>
      <c r="WO535"/>
      <c r="WP535"/>
      <c r="WQ535"/>
      <c r="WR535"/>
      <c r="WS535"/>
      <c r="WT535"/>
      <c r="WU535"/>
      <c r="WV535"/>
      <c r="WW535"/>
      <c r="WX535"/>
      <c r="WY535"/>
      <c r="WZ535"/>
      <c r="XA535"/>
      <c r="XB535"/>
      <c r="XC535"/>
      <c r="XD535"/>
      <c r="XE535"/>
      <c r="XF535"/>
      <c r="XG535"/>
      <c r="XH535"/>
      <c r="XI535"/>
      <c r="XJ535"/>
      <c r="XK535"/>
      <c r="XL535"/>
      <c r="XM535"/>
      <c r="XN535"/>
      <c r="XO535"/>
      <c r="XP535"/>
      <c r="XQ535"/>
      <c r="XR535"/>
      <c r="XS535"/>
      <c r="XT535"/>
      <c r="XU535"/>
      <c r="XV535"/>
      <c r="XW535"/>
      <c r="XX535"/>
      <c r="XY535"/>
      <c r="XZ535"/>
      <c r="YA535"/>
      <c r="YB535"/>
      <c r="YC535"/>
      <c r="YD535"/>
      <c r="YE535"/>
      <c r="YF535"/>
      <c r="YG535"/>
      <c r="YH535"/>
      <c r="YI535"/>
      <c r="YJ535"/>
      <c r="YK535"/>
      <c r="YL535"/>
      <c r="YM535"/>
      <c r="YN535"/>
      <c r="YO535"/>
      <c r="YP535"/>
      <c r="YQ535"/>
      <c r="YR535"/>
      <c r="YS535"/>
      <c r="YT535"/>
      <c r="YU535"/>
      <c r="YV535"/>
      <c r="YW535"/>
      <c r="YX535"/>
      <c r="YY535"/>
      <c r="YZ535"/>
      <c r="ZA535"/>
      <c r="ZB535"/>
      <c r="ZC535"/>
      <c r="ZD535"/>
      <c r="ZE535"/>
      <c r="ZF535"/>
      <c r="ZG535"/>
      <c r="ZH535"/>
      <c r="ZI535"/>
      <c r="ZJ535"/>
      <c r="ZK535"/>
      <c r="ZL535"/>
      <c r="ZM535"/>
      <c r="ZN535"/>
      <c r="ZO535"/>
      <c r="ZP535"/>
      <c r="ZQ535"/>
      <c r="ZR535"/>
      <c r="ZS535"/>
      <c r="ZT535"/>
      <c r="ZU535"/>
      <c r="ZV535"/>
      <c r="ZW535"/>
      <c r="ZX535"/>
      <c r="ZY535"/>
      <c r="ZZ535" s="52"/>
      <c r="AAA535" s="192"/>
      <c r="AAD535" s="90"/>
      <c r="AAE535" s="519">
        <f t="shared" si="423"/>
        <v>1</v>
      </c>
      <c r="AAF535" s="90"/>
      <c r="AAG535" s="71"/>
      <c r="AAH535" s="71"/>
      <c r="AAI535" s="72"/>
      <c r="AAJ535" s="72"/>
      <c r="AAK535" s="491"/>
      <c r="AAL535" s="90"/>
    </row>
    <row r="536" spans="1:715" s="23" customFormat="1" ht="15" customHeight="1" outlineLevel="1">
      <c r="A536" s="171"/>
      <c r="B536" s="304" t="s">
        <v>292</v>
      </c>
      <c r="C536" s="346"/>
      <c r="D536" s="380"/>
      <c r="E536" s="350"/>
      <c r="F536" s="350"/>
      <c r="G536" s="346"/>
      <c r="H536" s="346"/>
      <c r="I536" s="244"/>
      <c r="J536" s="194"/>
      <c r="K536" s="49"/>
      <c r="L536" s="49"/>
      <c r="M536" s="49"/>
      <c r="N536" s="49"/>
      <c r="O536" s="49"/>
      <c r="P536" s="49"/>
      <c r="Q536" s="49"/>
      <c r="R536" s="49"/>
      <c r="S536" s="49"/>
      <c r="T536" s="49"/>
      <c r="U536" s="49"/>
      <c r="V536" s="49"/>
      <c r="W536" s="49"/>
      <c r="X536" s="49"/>
      <c r="Y536" s="49"/>
      <c r="Z536" s="49"/>
      <c r="AA536" s="49"/>
      <c r="AB536" s="49"/>
      <c r="AC536" s="49"/>
      <c r="AD536" s="49"/>
      <c r="AE536" s="49"/>
      <c r="AF536" s="49"/>
      <c r="AG536" s="49"/>
      <c r="AH536" s="49"/>
      <c r="AI536" s="49"/>
      <c r="AJ536" s="49"/>
      <c r="AK536" s="49"/>
      <c r="AL536" s="49"/>
      <c r="AM536" s="49"/>
      <c r="AN536" s="49"/>
      <c r="AO536" s="49"/>
      <c r="AP536" s="49"/>
      <c r="AQ536" s="49"/>
      <c r="AR536" s="49"/>
      <c r="AS536" s="49"/>
      <c r="AT536" s="49"/>
      <c r="AU536" s="49"/>
      <c r="AV536" s="49"/>
      <c r="AW536" s="49"/>
      <c r="AX536" s="49"/>
      <c r="AY536" s="49"/>
      <c r="AZ536" s="49"/>
      <c r="BA536" s="49"/>
      <c r="BB536" s="49"/>
      <c r="BC536" s="49"/>
      <c r="BD536" s="49"/>
      <c r="BE536" s="49"/>
      <c r="BF536" s="49"/>
      <c r="BG536" s="49"/>
      <c r="BH536" s="49"/>
      <c r="BI536" s="49"/>
      <c r="BJ536" s="49"/>
      <c r="BK536" s="49"/>
      <c r="BL536" s="49"/>
      <c r="BM536" s="49"/>
      <c r="BN536" s="49"/>
      <c r="BO536" s="49"/>
      <c r="BP536" s="49"/>
      <c r="BQ536" s="49"/>
      <c r="BR536" s="49"/>
      <c r="BS536" s="49"/>
      <c r="BT536" s="49"/>
      <c r="BU536" s="49"/>
      <c r="BV536" s="49"/>
      <c r="BW536" s="49"/>
      <c r="BX536" s="49"/>
      <c r="BY536" s="49"/>
      <c r="BZ536" s="49"/>
      <c r="CA536" s="49"/>
      <c r="CB536" s="49"/>
      <c r="CC536" s="49"/>
      <c r="CD536" s="49"/>
      <c r="CE536" s="49"/>
      <c r="CF536" s="49"/>
      <c r="CG536" s="49"/>
      <c r="CH536" s="49"/>
      <c r="CI536" s="49"/>
      <c r="CJ536" s="49"/>
      <c r="CK536" s="49"/>
      <c r="CL536" s="49"/>
      <c r="CM536" s="49"/>
      <c r="CN536" s="49"/>
      <c r="CO536" s="49"/>
      <c r="CP536" s="49"/>
      <c r="CQ536" s="49"/>
      <c r="CR536" s="49"/>
      <c r="CS536" s="49"/>
      <c r="CT536" s="49"/>
      <c r="CU536" s="49"/>
      <c r="CV536" s="49"/>
      <c r="CW536" s="49"/>
      <c r="CX536" s="49"/>
      <c r="CY536" s="49"/>
      <c r="CZ536" s="49"/>
      <c r="DA536" s="49"/>
      <c r="DB536" s="49"/>
      <c r="DC536" s="49"/>
      <c r="DD536" s="49"/>
      <c r="DE536" s="49"/>
      <c r="DF536" s="49"/>
      <c r="DG536" s="49"/>
      <c r="DH536" s="49"/>
      <c r="DI536" s="49"/>
      <c r="DJ536" s="49"/>
      <c r="DK536" s="49"/>
      <c r="DL536" s="49"/>
      <c r="DM536" s="49"/>
      <c r="DN536" s="49"/>
      <c r="DO536" s="49"/>
      <c r="DP536" s="49"/>
      <c r="DQ536"/>
      <c r="DR536"/>
      <c r="DS536"/>
      <c r="DT536"/>
      <c r="DU536"/>
      <c r="DV536"/>
      <c r="DW536"/>
      <c r="DX536"/>
      <c r="DY536"/>
      <c r="DZ536"/>
      <c r="EA536"/>
      <c r="EB536"/>
      <c r="EC536"/>
      <c r="ED536"/>
      <c r="EE536"/>
      <c r="EF536"/>
      <c r="EG536"/>
      <c r="EH536"/>
      <c r="EI536"/>
      <c r="EJ536"/>
      <c r="EK536"/>
      <c r="EL536"/>
      <c r="EM536"/>
      <c r="EN536"/>
      <c r="EO536"/>
      <c r="EP536"/>
      <c r="EQ536"/>
      <c r="ER536"/>
      <c r="ES536"/>
      <c r="ET536"/>
      <c r="EU536"/>
      <c r="EV536"/>
      <c r="EW536"/>
      <c r="EX536"/>
      <c r="EY536"/>
      <c r="EZ536"/>
      <c r="FA536"/>
      <c r="FB536"/>
      <c r="FC536"/>
      <c r="FD536"/>
      <c r="FE536"/>
      <c r="FF536"/>
      <c r="FG536"/>
      <c r="FH536"/>
      <c r="FI536"/>
      <c r="FJ536"/>
      <c r="FK536"/>
      <c r="FL536"/>
      <c r="FM536"/>
      <c r="FN536"/>
      <c r="FO536"/>
      <c r="FP536"/>
      <c r="FQ536"/>
      <c r="FR536"/>
      <c r="FS536"/>
      <c r="FT536"/>
      <c r="FU536"/>
      <c r="FV536"/>
      <c r="FW536"/>
      <c r="FX536"/>
      <c r="FY536"/>
      <c r="FZ536"/>
      <c r="GA536"/>
      <c r="GB536"/>
      <c r="GC536"/>
      <c r="GD536"/>
      <c r="GE536"/>
      <c r="GF536"/>
      <c r="GG536"/>
      <c r="GH536"/>
      <c r="GI536"/>
      <c r="GJ536"/>
      <c r="GK536"/>
      <c r="GL536"/>
      <c r="GM536"/>
      <c r="GN536"/>
      <c r="GO536"/>
      <c r="GP536"/>
      <c r="GQ536"/>
      <c r="GR536"/>
      <c r="GS536"/>
      <c r="GT536"/>
      <c r="GU536"/>
      <c r="GV536"/>
      <c r="GW536"/>
      <c r="GX536"/>
      <c r="GY536"/>
      <c r="GZ536"/>
      <c r="HA536"/>
      <c r="HB536"/>
      <c r="HC536"/>
      <c r="HD536"/>
      <c r="HE536"/>
      <c r="HF536"/>
      <c r="HG536"/>
      <c r="HH536"/>
      <c r="HI536"/>
      <c r="HJ536"/>
      <c r="HK536"/>
      <c r="HL536"/>
      <c r="HM536"/>
      <c r="HN536"/>
      <c r="HO536"/>
      <c r="HP536"/>
      <c r="HQ536"/>
      <c r="HR536"/>
      <c r="HS536"/>
      <c r="HT536"/>
      <c r="HU536"/>
      <c r="HV536"/>
      <c r="HW536"/>
      <c r="HX536"/>
      <c r="HY536"/>
      <c r="HZ536"/>
      <c r="IA536"/>
      <c r="IB536"/>
      <c r="IC536"/>
      <c r="ID536"/>
      <c r="IE536"/>
      <c r="IF536"/>
      <c r="IG536"/>
      <c r="IH536"/>
      <c r="II536"/>
      <c r="IJ536"/>
      <c r="IK536"/>
      <c r="IL536"/>
      <c r="IM536"/>
      <c r="IN536"/>
      <c r="IO536"/>
      <c r="IP536"/>
      <c r="IQ536"/>
      <c r="IR536"/>
      <c r="IS536"/>
      <c r="IT536"/>
      <c r="IU536"/>
      <c r="IV536"/>
      <c r="IW536"/>
      <c r="IX536"/>
      <c r="IY536"/>
      <c r="IZ536"/>
      <c r="JA536"/>
      <c r="JB536"/>
      <c r="JC536"/>
      <c r="JD536"/>
      <c r="JE536"/>
      <c r="JF536"/>
      <c r="JG536"/>
      <c r="JH536"/>
      <c r="JI536"/>
      <c r="JJ536"/>
      <c r="JK536"/>
      <c r="JL536"/>
      <c r="JM536"/>
      <c r="JN536"/>
      <c r="JO536"/>
      <c r="JP536"/>
      <c r="JQ536"/>
      <c r="JR536"/>
      <c r="JS536"/>
      <c r="JT536"/>
      <c r="JU536"/>
      <c r="JV536"/>
      <c r="JW536"/>
      <c r="JX536"/>
      <c r="JY536"/>
      <c r="JZ536"/>
      <c r="KA536"/>
      <c r="KB536"/>
      <c r="KC536"/>
      <c r="KD536"/>
      <c r="KE536"/>
      <c r="KF536"/>
      <c r="KG536"/>
      <c r="KH536"/>
      <c r="KI536"/>
      <c r="KJ536"/>
      <c r="KK536"/>
      <c r="KL536"/>
      <c r="KM536"/>
      <c r="KN536"/>
      <c r="KO536"/>
      <c r="KP536"/>
      <c r="KQ536"/>
      <c r="KR536"/>
      <c r="KS536"/>
      <c r="KT536"/>
      <c r="KU536"/>
      <c r="KV536"/>
      <c r="KW536"/>
      <c r="KX536"/>
      <c r="KY536"/>
      <c r="KZ536"/>
      <c r="LA536"/>
      <c r="LB536"/>
      <c r="LC536"/>
      <c r="LD536"/>
      <c r="LE536"/>
      <c r="LF536"/>
      <c r="LG536"/>
      <c r="LH536"/>
      <c r="LI536"/>
      <c r="LJ536"/>
      <c r="LK536"/>
      <c r="LL536"/>
      <c r="LM536"/>
      <c r="LN536"/>
      <c r="LO536"/>
      <c r="LP536"/>
      <c r="LQ536"/>
      <c r="LR536"/>
      <c r="LS536"/>
      <c r="LT536"/>
      <c r="LU536"/>
      <c r="LV536"/>
      <c r="LW536"/>
      <c r="LX536"/>
      <c r="LY536"/>
      <c r="LZ536"/>
      <c r="MA536"/>
      <c r="MB536"/>
      <c r="MC536"/>
      <c r="MD536"/>
      <c r="ME536"/>
      <c r="MF536"/>
      <c r="MG536"/>
      <c r="MH536"/>
      <c r="MI536"/>
      <c r="MJ536"/>
      <c r="MK536"/>
      <c r="ML536"/>
      <c r="MM536"/>
      <c r="MN536"/>
      <c r="MO536"/>
      <c r="MP536"/>
      <c r="MQ536"/>
      <c r="MR536"/>
      <c r="MS536"/>
      <c r="MT536"/>
      <c r="MU536"/>
      <c r="MV536"/>
      <c r="MW536"/>
      <c r="MX536"/>
      <c r="MY536"/>
      <c r="MZ536"/>
      <c r="NA536"/>
      <c r="NB536"/>
      <c r="NC536"/>
      <c r="ND536"/>
      <c r="NE536"/>
      <c r="NF536"/>
      <c r="NG536"/>
      <c r="NH536"/>
      <c r="NI536"/>
      <c r="NJ536"/>
      <c r="NK536"/>
      <c r="NL536"/>
      <c r="NM536"/>
      <c r="NN536"/>
      <c r="NO536"/>
      <c r="NP536"/>
      <c r="NQ536"/>
      <c r="NR536"/>
      <c r="NS536"/>
      <c r="NT536"/>
      <c r="NU536"/>
      <c r="NV536"/>
      <c r="NW536"/>
      <c r="NX536"/>
      <c r="NY536"/>
      <c r="NZ536"/>
      <c r="OA536"/>
      <c r="OB536"/>
      <c r="OC536"/>
      <c r="OD536"/>
      <c r="OE536"/>
      <c r="OF536"/>
      <c r="OG536"/>
      <c r="OH536"/>
      <c r="OI536"/>
      <c r="OJ536"/>
      <c r="OK536"/>
      <c r="OL536"/>
      <c r="OM536"/>
      <c r="ON536"/>
      <c r="OO536"/>
      <c r="OP536"/>
      <c r="OQ536"/>
      <c r="OR536"/>
      <c r="OS536"/>
      <c r="OT536"/>
      <c r="OU536"/>
      <c r="OV536"/>
      <c r="OW536"/>
      <c r="OX536"/>
      <c r="OY536"/>
      <c r="OZ536"/>
      <c r="PA536"/>
      <c r="PB536"/>
      <c r="PC536"/>
      <c r="PD536"/>
      <c r="PE536"/>
      <c r="PF536"/>
      <c r="PG536"/>
      <c r="PH536"/>
      <c r="PI536"/>
      <c r="PJ536"/>
      <c r="PK536"/>
      <c r="PL536"/>
      <c r="PM536"/>
      <c r="PN536"/>
      <c r="PO536"/>
      <c r="PP536"/>
      <c r="PQ536"/>
      <c r="PR536"/>
      <c r="PS536"/>
      <c r="PT536"/>
      <c r="PU536"/>
      <c r="PV536"/>
      <c r="PW536"/>
      <c r="PX536"/>
      <c r="PY536"/>
      <c r="PZ536"/>
      <c r="QA536"/>
      <c r="QB536"/>
      <c r="QC536"/>
      <c r="QD536"/>
      <c r="QE536"/>
      <c r="QF536"/>
      <c r="QG536"/>
      <c r="QH536"/>
      <c r="QI536"/>
      <c r="QJ536"/>
      <c r="QK536"/>
      <c r="QL536"/>
      <c r="QM536"/>
      <c r="QN536"/>
      <c r="QO536"/>
      <c r="QP536"/>
      <c r="QQ536"/>
      <c r="QR536"/>
      <c r="QS536"/>
      <c r="QT536"/>
      <c r="QU536"/>
      <c r="QV536"/>
      <c r="QW536"/>
      <c r="QX536"/>
      <c r="QY536"/>
      <c r="QZ536"/>
      <c r="RA536"/>
      <c r="RB536"/>
      <c r="RC536"/>
      <c r="RD536"/>
      <c r="RE536"/>
      <c r="RF536"/>
      <c r="RG536"/>
      <c r="RH536"/>
      <c r="RI536"/>
      <c r="RJ536"/>
      <c r="RK536"/>
      <c r="RL536"/>
      <c r="RM536"/>
      <c r="RN536"/>
      <c r="RO536"/>
      <c r="RP536"/>
      <c r="RQ536"/>
      <c r="RR536"/>
      <c r="RS536"/>
      <c r="RT536"/>
      <c r="RU536"/>
      <c r="RV536"/>
      <c r="RW536"/>
      <c r="RX536"/>
      <c r="RY536"/>
      <c r="RZ536"/>
      <c r="SA536"/>
      <c r="SB536"/>
      <c r="SC536"/>
      <c r="SD536"/>
      <c r="SE536"/>
      <c r="SF536"/>
      <c r="SG536"/>
      <c r="SH536"/>
      <c r="SI536"/>
      <c r="SJ536"/>
      <c r="SK536"/>
      <c r="SL536"/>
      <c r="SM536"/>
      <c r="SN536"/>
      <c r="SO536"/>
      <c r="SP536"/>
      <c r="SQ536"/>
      <c r="SR536"/>
      <c r="SS536"/>
      <c r="ST536"/>
      <c r="SU536"/>
      <c r="SV536"/>
      <c r="SW536"/>
      <c r="SX536"/>
      <c r="SY536"/>
      <c r="SZ536"/>
      <c r="TA536"/>
      <c r="TB536"/>
      <c r="TC536"/>
      <c r="TD536"/>
      <c r="TE536"/>
      <c r="TF536"/>
      <c r="TG536"/>
      <c r="TH536"/>
      <c r="TI536"/>
      <c r="TJ536"/>
      <c r="TK536"/>
      <c r="TL536"/>
      <c r="TM536"/>
      <c r="TN536"/>
      <c r="TO536"/>
      <c r="TP536"/>
      <c r="TQ536"/>
      <c r="TR536"/>
      <c r="TS536"/>
      <c r="TT536"/>
      <c r="TU536"/>
      <c r="TV536"/>
      <c r="TW536"/>
      <c r="TX536"/>
      <c r="TY536"/>
      <c r="TZ536"/>
      <c r="UA536"/>
      <c r="UB536"/>
      <c r="UC536"/>
      <c r="UD536"/>
      <c r="UE536"/>
      <c r="UF536"/>
      <c r="UG536"/>
      <c r="UH536"/>
      <c r="UI536"/>
      <c r="UJ536"/>
      <c r="UK536"/>
      <c r="UL536"/>
      <c r="UM536"/>
      <c r="UN536"/>
      <c r="UO536"/>
      <c r="UP536"/>
      <c r="UQ536"/>
      <c r="UR536"/>
      <c r="US536"/>
      <c r="UT536"/>
      <c r="UU536"/>
      <c r="UV536"/>
      <c r="UW536"/>
      <c r="UX536"/>
      <c r="UY536"/>
      <c r="UZ536"/>
      <c r="VA536"/>
      <c r="VB536"/>
      <c r="VC536"/>
      <c r="VD536"/>
      <c r="VE536"/>
      <c r="VF536"/>
      <c r="VG536"/>
      <c r="VH536"/>
      <c r="VI536"/>
      <c r="VJ536"/>
      <c r="VK536"/>
      <c r="VL536"/>
      <c r="VM536"/>
      <c r="VN536"/>
      <c r="VO536"/>
      <c r="VP536"/>
      <c r="VQ536"/>
      <c r="VR536"/>
      <c r="VS536"/>
      <c r="VT536"/>
      <c r="VU536"/>
      <c r="VV536"/>
      <c r="VW536"/>
      <c r="VX536"/>
      <c r="VY536"/>
      <c r="VZ536"/>
      <c r="WA536"/>
      <c r="WB536"/>
      <c r="WC536"/>
      <c r="WD536"/>
      <c r="WE536"/>
      <c r="WF536"/>
      <c r="WG536"/>
      <c r="WH536"/>
      <c r="WI536"/>
      <c r="WJ536"/>
      <c r="WK536"/>
      <c r="WL536"/>
      <c r="WM536"/>
      <c r="WN536"/>
      <c r="WO536"/>
      <c r="WP536"/>
      <c r="WQ536"/>
      <c r="WR536"/>
      <c r="WS536"/>
      <c r="WT536"/>
      <c r="WU536"/>
      <c r="WV536"/>
      <c r="WW536"/>
      <c r="WX536"/>
      <c r="WY536"/>
      <c r="WZ536"/>
      <c r="XA536"/>
      <c r="XB536"/>
      <c r="XC536"/>
      <c r="XD536"/>
      <c r="XE536"/>
      <c r="XF536"/>
      <c r="XG536"/>
      <c r="XH536"/>
      <c r="XI536"/>
      <c r="XJ536"/>
      <c r="XK536"/>
      <c r="XL536"/>
      <c r="XM536"/>
      <c r="XN536"/>
      <c r="XO536"/>
      <c r="XP536"/>
      <c r="XQ536"/>
      <c r="XR536"/>
      <c r="XS536"/>
      <c r="XT536"/>
      <c r="XU536"/>
      <c r="XV536"/>
      <c r="XW536"/>
      <c r="XX536"/>
      <c r="XY536"/>
      <c r="XZ536"/>
      <c r="YA536"/>
      <c r="YB536"/>
      <c r="YC536"/>
      <c r="YD536"/>
      <c r="YE536"/>
      <c r="YF536"/>
      <c r="YG536"/>
      <c r="YH536"/>
      <c r="YI536"/>
      <c r="YJ536"/>
      <c r="YK536"/>
      <c r="YL536"/>
      <c r="YM536"/>
      <c r="YN536"/>
      <c r="YO536"/>
      <c r="YP536"/>
      <c r="YQ536"/>
      <c r="YR536"/>
      <c r="YS536"/>
      <c r="YT536"/>
      <c r="YU536"/>
      <c r="YV536"/>
      <c r="YW536"/>
      <c r="YX536"/>
      <c r="YY536"/>
      <c r="YZ536"/>
      <c r="ZA536"/>
      <c r="ZB536"/>
      <c r="ZC536"/>
      <c r="ZD536"/>
      <c r="ZE536"/>
      <c r="ZF536"/>
      <c r="ZG536"/>
      <c r="ZH536"/>
      <c r="ZI536"/>
      <c r="ZJ536"/>
      <c r="ZK536"/>
      <c r="ZL536"/>
      <c r="ZM536"/>
      <c r="ZN536"/>
      <c r="ZO536"/>
      <c r="ZP536"/>
      <c r="ZQ536"/>
      <c r="ZR536"/>
      <c r="ZS536"/>
      <c r="ZT536"/>
      <c r="ZU536"/>
      <c r="ZV536"/>
      <c r="ZW536"/>
      <c r="ZX536"/>
      <c r="ZY536"/>
      <c r="ZZ536" s="52"/>
      <c r="AAA536" s="192"/>
      <c r="AAD536" s="90"/>
      <c r="AAE536" s="519">
        <f t="shared" si="423"/>
        <v>1</v>
      </c>
      <c r="AAF536" s="190" t="s">
        <v>52</v>
      </c>
      <c r="AAG536" s="71"/>
      <c r="AAH536" s="71"/>
      <c r="AAI536" s="72"/>
      <c r="AAJ536" s="72"/>
      <c r="AAK536" s="491"/>
      <c r="AAL536" s="90"/>
    </row>
    <row r="537" spans="1:715" ht="15" customHeight="1" outlineLevel="1">
      <c r="A537" s="171"/>
      <c r="B537" s="289" t="s">
        <v>286</v>
      </c>
      <c r="C537" s="346"/>
      <c r="D537" s="399"/>
      <c r="E537" s="350"/>
      <c r="F537" s="350"/>
      <c r="G537" s="346"/>
      <c r="H537" s="346"/>
      <c r="I537" s="244"/>
      <c r="J537" s="194"/>
      <c r="K537" s="49"/>
      <c r="L537" s="49"/>
      <c r="M537" s="49"/>
      <c r="N537" s="49"/>
      <c r="O537" s="49"/>
      <c r="P537" s="49"/>
      <c r="Q537" s="49"/>
      <c r="R537" s="49"/>
      <c r="S537" s="49"/>
      <c r="T537" s="49"/>
      <c r="U537" s="49"/>
      <c r="V537" s="49"/>
      <c r="W537" s="49"/>
      <c r="X537" s="49"/>
      <c r="Y537" s="49"/>
      <c r="Z537" s="49"/>
      <c r="AA537" s="49"/>
      <c r="AB537" s="49"/>
      <c r="AC537" s="49"/>
      <c r="AD537" s="49"/>
      <c r="AE537" s="49"/>
      <c r="AF537" s="49"/>
      <c r="AG537" s="49"/>
      <c r="AH537" s="49"/>
      <c r="AI537" s="49"/>
      <c r="AJ537" s="49"/>
      <c r="AK537" s="49"/>
      <c r="AL537" s="49"/>
      <c r="AM537" s="49"/>
      <c r="AN537" s="49"/>
      <c r="AO537" s="49"/>
      <c r="AP537" s="49"/>
      <c r="AQ537" s="49"/>
      <c r="AR537" s="49"/>
      <c r="AS537" s="49"/>
      <c r="AT537" s="49"/>
      <c r="AU537" s="49"/>
      <c r="AV537" s="49"/>
      <c r="AW537" s="49"/>
      <c r="AX537" s="49"/>
      <c r="AY537" s="49"/>
      <c r="AZ537" s="49"/>
      <c r="BA537" s="49"/>
      <c r="BB537" s="49"/>
      <c r="BC537" s="49"/>
      <c r="BD537" s="49"/>
      <c r="BE537" s="49"/>
      <c r="BF537" s="49"/>
      <c r="BG537" s="49"/>
      <c r="BH537" s="49"/>
      <c r="BI537" s="49"/>
      <c r="BJ537" s="49"/>
      <c r="BK537" s="49"/>
      <c r="BL537" s="49"/>
      <c r="BM537" s="49"/>
      <c r="BN537" s="49"/>
      <c r="BO537" s="49"/>
      <c r="BP537" s="49"/>
      <c r="BQ537" s="49"/>
      <c r="BR537" s="49"/>
      <c r="BS537" s="49"/>
      <c r="BT537" s="49"/>
      <c r="BU537" s="49"/>
      <c r="BV537" s="49"/>
      <c r="BW537" s="49"/>
      <c r="BX537" s="49"/>
      <c r="BY537" s="49"/>
      <c r="BZ537" s="49"/>
      <c r="CA537" s="49"/>
      <c r="CB537" s="49"/>
      <c r="CC537" s="49"/>
      <c r="CD537" s="49"/>
      <c r="CE537" s="49"/>
      <c r="CF537" s="49"/>
      <c r="CG537" s="49"/>
      <c r="CH537" s="49"/>
      <c r="CI537" s="49"/>
      <c r="CJ537" s="49"/>
      <c r="CK537" s="49"/>
      <c r="CL537" s="49"/>
      <c r="CM537" s="49"/>
      <c r="CN537" s="49"/>
      <c r="CO537" s="49"/>
      <c r="CP537" s="49"/>
      <c r="CQ537" s="49"/>
      <c r="CR537" s="49"/>
      <c r="CS537" s="49"/>
      <c r="CT537" s="49"/>
      <c r="CU537" s="49"/>
      <c r="CV537" s="49"/>
      <c r="CW537" s="49"/>
      <c r="CX537" s="49"/>
      <c r="CY537" s="49"/>
      <c r="CZ537" s="49"/>
      <c r="DA537" s="49"/>
      <c r="DB537" s="49"/>
      <c r="DC537" s="49"/>
      <c r="DD537" s="49"/>
      <c r="DE537" s="49"/>
      <c r="DF537" s="49"/>
      <c r="DG537" s="49"/>
      <c r="DH537" s="49"/>
      <c r="DI537" s="49"/>
      <c r="DJ537" s="49"/>
      <c r="DK537" s="49"/>
      <c r="DL537" s="49"/>
      <c r="DM537" s="49"/>
      <c r="DN537" s="49"/>
      <c r="DO537" s="49"/>
      <c r="DP537" s="49"/>
      <c r="AAA537" s="192"/>
      <c r="AAD537" s="90"/>
      <c r="AAE537" s="519">
        <f t="shared" si="423"/>
        <v>1</v>
      </c>
      <c r="AAF537" s="190" t="s">
        <v>52</v>
      </c>
      <c r="AAG537" s="71"/>
      <c r="AAH537" s="71"/>
      <c r="AAI537" s="72"/>
      <c r="AAJ537" s="72"/>
      <c r="AAK537" s="491"/>
      <c r="AAL537" s="90"/>
      <c r="AAM537"/>
    </row>
    <row r="538" spans="1:715" s="23" customFormat="1" ht="15" customHeight="1" outlineLevel="1">
      <c r="A538" s="171"/>
      <c r="B538" s="398" t="str">
        <f>AAK538</f>
        <v>AndreaRW:</v>
      </c>
      <c r="C538" s="346"/>
      <c r="D538" s="357"/>
      <c r="E538" s="350"/>
      <c r="F538" s="350"/>
      <c r="G538" s="346"/>
      <c r="H538" s="346"/>
      <c r="I538" s="244"/>
      <c r="J538" s="194"/>
      <c r="K538" s="49"/>
      <c r="L538" s="49"/>
      <c r="M538" s="49"/>
      <c r="N538" s="49"/>
      <c r="O538" s="49"/>
      <c r="P538" s="49"/>
      <c r="Q538" s="49"/>
      <c r="R538" s="49"/>
      <c r="S538" s="49"/>
      <c r="T538" s="49"/>
      <c r="U538" s="49"/>
      <c r="V538" s="49"/>
      <c r="W538" s="49"/>
      <c r="X538" s="49"/>
      <c r="Y538" s="49"/>
      <c r="Z538" s="49"/>
      <c r="AA538" s="49"/>
      <c r="AB538" s="49"/>
      <c r="AC538" s="49"/>
      <c r="AD538" s="49"/>
      <c r="AE538" s="49"/>
      <c r="AF538" s="49"/>
      <c r="AG538" s="49"/>
      <c r="AH538" s="49"/>
      <c r="AI538" s="49"/>
      <c r="AJ538" s="49"/>
      <c r="AK538" s="49"/>
      <c r="AL538" s="49"/>
      <c r="AM538" s="49"/>
      <c r="AN538" s="49"/>
      <c r="AO538" s="49"/>
      <c r="AP538" s="49"/>
      <c r="AQ538" s="49"/>
      <c r="AR538" s="49"/>
      <c r="AS538" s="49"/>
      <c r="AT538" s="49"/>
      <c r="AU538" s="49"/>
      <c r="AV538" s="49"/>
      <c r="AW538" s="49"/>
      <c r="AX538" s="49"/>
      <c r="AY538" s="49"/>
      <c r="AZ538" s="49"/>
      <c r="BA538" s="49"/>
      <c r="BB538" s="49"/>
      <c r="BC538" s="49"/>
      <c r="BD538" s="49"/>
      <c r="BE538" s="49"/>
      <c r="BF538" s="49"/>
      <c r="BG538" s="49"/>
      <c r="BH538" s="49"/>
      <c r="BI538" s="49"/>
      <c r="BJ538" s="49"/>
      <c r="BK538" s="49"/>
      <c r="BL538" s="49"/>
      <c r="BM538" s="49"/>
      <c r="BN538" s="49"/>
      <c r="BO538" s="49"/>
      <c r="BP538" s="49"/>
      <c r="BQ538" s="49"/>
      <c r="BR538" s="49"/>
      <c r="BS538" s="49"/>
      <c r="BT538" s="49"/>
      <c r="BU538" s="49"/>
      <c r="BV538" s="49"/>
      <c r="BW538" s="49"/>
      <c r="BX538" s="49"/>
      <c r="BY538" s="49"/>
      <c r="BZ538" s="49"/>
      <c r="CA538" s="49"/>
      <c r="CB538" s="49"/>
      <c r="CC538" s="49"/>
      <c r="CD538" s="49"/>
      <c r="CE538" s="49"/>
      <c r="CF538" s="49"/>
      <c r="CG538" s="49"/>
      <c r="CH538" s="49"/>
      <c r="CI538" s="49"/>
      <c r="CJ538" s="49"/>
      <c r="CK538" s="49"/>
      <c r="CL538" s="49"/>
      <c r="CM538" s="49"/>
      <c r="CN538" s="49"/>
      <c r="CO538" s="49"/>
      <c r="CP538" s="49"/>
      <c r="CQ538" s="49"/>
      <c r="CR538" s="49"/>
      <c r="CS538" s="49"/>
      <c r="CT538" s="49"/>
      <c r="CU538" s="49"/>
      <c r="CV538" s="49"/>
      <c r="CW538" s="49"/>
      <c r="CX538" s="49"/>
      <c r="CY538" s="49"/>
      <c r="CZ538" s="49"/>
      <c r="DA538" s="49"/>
      <c r="DB538" s="49"/>
      <c r="DC538" s="49"/>
      <c r="DD538" s="49"/>
      <c r="DE538" s="49"/>
      <c r="DF538" s="49"/>
      <c r="DG538" s="49"/>
      <c r="DH538" s="49"/>
      <c r="DI538" s="49"/>
      <c r="DJ538" s="49"/>
      <c r="DK538" s="49"/>
      <c r="DL538" s="49"/>
      <c r="DM538" s="49"/>
      <c r="DN538" s="49"/>
      <c r="DO538" s="49"/>
      <c r="DP538" s="49"/>
      <c r="DQ538"/>
      <c r="DR538"/>
      <c r="DS538"/>
      <c r="DT538"/>
      <c r="DU538"/>
      <c r="DV538"/>
      <c r="DW538"/>
      <c r="DX538"/>
      <c r="DY538"/>
      <c r="DZ538"/>
      <c r="EA538"/>
      <c r="EB538"/>
      <c r="EC538"/>
      <c r="ED538"/>
      <c r="EE538"/>
      <c r="EF538"/>
      <c r="EG538"/>
      <c r="EH538"/>
      <c r="EI538"/>
      <c r="EJ538"/>
      <c r="EK538"/>
      <c r="EL538"/>
      <c r="EM538"/>
      <c r="EN538"/>
      <c r="EO538"/>
      <c r="EP538"/>
      <c r="EQ538"/>
      <c r="ER538"/>
      <c r="ES538"/>
      <c r="ET538"/>
      <c r="EU538"/>
      <c r="EV538"/>
      <c r="EW538"/>
      <c r="EX538"/>
      <c r="EY538"/>
      <c r="EZ538"/>
      <c r="FA538"/>
      <c r="FB538"/>
      <c r="FC538"/>
      <c r="FD538"/>
      <c r="FE538"/>
      <c r="FF538"/>
      <c r="FG538"/>
      <c r="FH538"/>
      <c r="FI538"/>
      <c r="FJ538"/>
      <c r="FK538"/>
      <c r="FL538"/>
      <c r="FM538"/>
      <c r="FN538"/>
      <c r="FO538"/>
      <c r="FP538"/>
      <c r="FQ538"/>
      <c r="FR538"/>
      <c r="FS538"/>
      <c r="FT538"/>
      <c r="FU538"/>
      <c r="FV538"/>
      <c r="FW538"/>
      <c r="FX538"/>
      <c r="FY538"/>
      <c r="FZ538"/>
      <c r="GA538"/>
      <c r="GB538"/>
      <c r="GC538"/>
      <c r="GD538"/>
      <c r="GE538"/>
      <c r="GF538"/>
      <c r="GG538"/>
      <c r="GH538"/>
      <c r="GI538"/>
      <c r="GJ538"/>
      <c r="GK538"/>
      <c r="GL538"/>
      <c r="GM538"/>
      <c r="GN538"/>
      <c r="GO538"/>
      <c r="GP538"/>
      <c r="GQ538"/>
      <c r="GR538"/>
      <c r="GS538"/>
      <c r="GT538"/>
      <c r="GU538"/>
      <c r="GV538"/>
      <c r="GW538"/>
      <c r="GX538"/>
      <c r="GY538"/>
      <c r="GZ538"/>
      <c r="HA538"/>
      <c r="HB538"/>
      <c r="HC538"/>
      <c r="HD538"/>
      <c r="HE538"/>
      <c r="HF538"/>
      <c r="HG538"/>
      <c r="HH538"/>
      <c r="HI538"/>
      <c r="HJ538"/>
      <c r="HK538"/>
      <c r="HL538"/>
      <c r="HM538"/>
      <c r="HN538"/>
      <c r="HO538"/>
      <c r="HP538"/>
      <c r="HQ538"/>
      <c r="HR538"/>
      <c r="HS538"/>
      <c r="HT538"/>
      <c r="HU538"/>
      <c r="HV538"/>
      <c r="HW538"/>
      <c r="HX538"/>
      <c r="HY538"/>
      <c r="HZ538"/>
      <c r="IA538"/>
      <c r="IB538"/>
      <c r="IC538"/>
      <c r="ID538"/>
      <c r="IE538"/>
      <c r="IF538"/>
      <c r="IG538"/>
      <c r="IH538"/>
      <c r="II538"/>
      <c r="IJ538"/>
      <c r="IK538"/>
      <c r="IL538"/>
      <c r="IM538"/>
      <c r="IN538"/>
      <c r="IO538"/>
      <c r="IP538"/>
      <c r="IQ538"/>
      <c r="IR538"/>
      <c r="IS538"/>
      <c r="IT538"/>
      <c r="IU538"/>
      <c r="IV538"/>
      <c r="IW538"/>
      <c r="IX538"/>
      <c r="IY538"/>
      <c r="IZ538"/>
      <c r="JA538"/>
      <c r="JB538"/>
      <c r="JC538"/>
      <c r="JD538"/>
      <c r="JE538"/>
      <c r="JF538"/>
      <c r="JG538"/>
      <c r="JH538"/>
      <c r="JI538"/>
      <c r="JJ538"/>
      <c r="JK538"/>
      <c r="JL538"/>
      <c r="JM538"/>
      <c r="JN538"/>
      <c r="JO538"/>
      <c r="JP538"/>
      <c r="JQ538"/>
      <c r="JR538"/>
      <c r="JS538"/>
      <c r="JT538"/>
      <c r="JU538"/>
      <c r="JV538"/>
      <c r="JW538"/>
      <c r="JX538"/>
      <c r="JY538"/>
      <c r="JZ538"/>
      <c r="KA538"/>
      <c r="KB538"/>
      <c r="KC538"/>
      <c r="KD538"/>
      <c r="KE538"/>
      <c r="KF538"/>
      <c r="KG538"/>
      <c r="KH538"/>
      <c r="KI538"/>
      <c r="KJ538"/>
      <c r="KK538"/>
      <c r="KL538"/>
      <c r="KM538"/>
      <c r="KN538"/>
      <c r="KO538"/>
      <c r="KP538"/>
      <c r="KQ538"/>
      <c r="KR538"/>
      <c r="KS538"/>
      <c r="KT538"/>
      <c r="KU538"/>
      <c r="KV538"/>
      <c r="KW538"/>
      <c r="KX538"/>
      <c r="KY538"/>
      <c r="KZ538"/>
      <c r="LA538"/>
      <c r="LB538"/>
      <c r="LC538"/>
      <c r="LD538"/>
      <c r="LE538"/>
      <c r="LF538"/>
      <c r="LG538"/>
      <c r="LH538"/>
      <c r="LI538"/>
      <c r="LJ538"/>
      <c r="LK538"/>
      <c r="LL538"/>
      <c r="LM538"/>
      <c r="LN538"/>
      <c r="LO538"/>
      <c r="LP538"/>
      <c r="LQ538"/>
      <c r="LR538"/>
      <c r="LS538"/>
      <c r="LT538"/>
      <c r="LU538"/>
      <c r="LV538"/>
      <c r="LW538"/>
      <c r="LX538"/>
      <c r="LY538"/>
      <c r="LZ538"/>
      <c r="MA538"/>
      <c r="MB538"/>
      <c r="MC538"/>
      <c r="MD538"/>
      <c r="ME538"/>
      <c r="MF538"/>
      <c r="MG538"/>
      <c r="MH538"/>
      <c r="MI538"/>
      <c r="MJ538"/>
      <c r="MK538"/>
      <c r="ML538"/>
      <c r="MM538"/>
      <c r="MN538"/>
      <c r="MO538"/>
      <c r="MP538"/>
      <c r="MQ538"/>
      <c r="MR538"/>
      <c r="MS538"/>
      <c r="MT538"/>
      <c r="MU538"/>
      <c r="MV538"/>
      <c r="MW538"/>
      <c r="MX538"/>
      <c r="MY538"/>
      <c r="MZ538"/>
      <c r="NA538"/>
      <c r="NB538"/>
      <c r="NC538"/>
      <c r="ND538"/>
      <c r="NE538"/>
      <c r="NF538"/>
      <c r="NG538"/>
      <c r="NH538"/>
      <c r="NI538"/>
      <c r="NJ538"/>
      <c r="NK538"/>
      <c r="NL538"/>
      <c r="NM538"/>
      <c r="NN538"/>
      <c r="NO538"/>
      <c r="NP538"/>
      <c r="NQ538"/>
      <c r="NR538"/>
      <c r="NS538"/>
      <c r="NT538"/>
      <c r="NU538"/>
      <c r="NV538"/>
      <c r="NW538"/>
      <c r="NX538"/>
      <c r="NY538"/>
      <c r="NZ538"/>
      <c r="OA538"/>
      <c r="OB538"/>
      <c r="OC538"/>
      <c r="OD538"/>
      <c r="OE538"/>
      <c r="OF538"/>
      <c r="OG538"/>
      <c r="OH538"/>
      <c r="OI538"/>
      <c r="OJ538"/>
      <c r="OK538"/>
      <c r="OL538"/>
      <c r="OM538"/>
      <c r="ON538"/>
      <c r="OO538"/>
      <c r="OP538"/>
      <c r="OQ538"/>
      <c r="OR538"/>
      <c r="OS538"/>
      <c r="OT538"/>
      <c r="OU538"/>
      <c r="OV538"/>
      <c r="OW538"/>
      <c r="OX538"/>
      <c r="OY538"/>
      <c r="OZ538"/>
      <c r="PA538"/>
      <c r="PB538"/>
      <c r="PC538"/>
      <c r="PD538"/>
      <c r="PE538"/>
      <c r="PF538"/>
      <c r="PG538"/>
      <c r="PH538"/>
      <c r="PI538"/>
      <c r="PJ538"/>
      <c r="PK538"/>
      <c r="PL538"/>
      <c r="PM538"/>
      <c r="PN538"/>
      <c r="PO538"/>
      <c r="PP538"/>
      <c r="PQ538"/>
      <c r="PR538"/>
      <c r="PS538"/>
      <c r="PT538"/>
      <c r="PU538"/>
      <c r="PV538"/>
      <c r="PW538"/>
      <c r="PX538"/>
      <c r="PY538"/>
      <c r="PZ538"/>
      <c r="QA538"/>
      <c r="QB538"/>
      <c r="QC538"/>
      <c r="QD538"/>
      <c r="QE538"/>
      <c r="QF538"/>
      <c r="QG538"/>
      <c r="QH538"/>
      <c r="QI538"/>
      <c r="QJ538"/>
      <c r="QK538"/>
      <c r="QL538"/>
      <c r="QM538"/>
      <c r="QN538"/>
      <c r="QO538"/>
      <c r="QP538"/>
      <c r="QQ538"/>
      <c r="QR538"/>
      <c r="QS538"/>
      <c r="QT538"/>
      <c r="QU538"/>
      <c r="QV538"/>
      <c r="QW538"/>
      <c r="QX538"/>
      <c r="QY538"/>
      <c r="QZ538"/>
      <c r="RA538"/>
      <c r="RB538"/>
      <c r="RC538"/>
      <c r="RD538"/>
      <c r="RE538"/>
      <c r="RF538"/>
      <c r="RG538"/>
      <c r="RH538"/>
      <c r="RI538"/>
      <c r="RJ538"/>
      <c r="RK538"/>
      <c r="RL538"/>
      <c r="RM538"/>
      <c r="RN538"/>
      <c r="RO538"/>
      <c r="RP538"/>
      <c r="RQ538"/>
      <c r="RR538"/>
      <c r="RS538"/>
      <c r="RT538"/>
      <c r="RU538"/>
      <c r="RV538"/>
      <c r="RW538"/>
      <c r="RX538"/>
      <c r="RY538"/>
      <c r="RZ538"/>
      <c r="SA538"/>
      <c r="SB538"/>
      <c r="SC538"/>
      <c r="SD538"/>
      <c r="SE538"/>
      <c r="SF538"/>
      <c r="SG538"/>
      <c r="SH538"/>
      <c r="SI538"/>
      <c r="SJ538"/>
      <c r="SK538"/>
      <c r="SL538"/>
      <c r="SM538"/>
      <c r="SN538"/>
      <c r="SO538"/>
      <c r="SP538"/>
      <c r="SQ538"/>
      <c r="SR538"/>
      <c r="SS538"/>
      <c r="ST538"/>
      <c r="SU538"/>
      <c r="SV538"/>
      <c r="SW538"/>
      <c r="SX538"/>
      <c r="SY538"/>
      <c r="SZ538"/>
      <c r="TA538"/>
      <c r="TB538"/>
      <c r="TC538"/>
      <c r="TD538"/>
      <c r="TE538"/>
      <c r="TF538"/>
      <c r="TG538"/>
      <c r="TH538"/>
      <c r="TI538"/>
      <c r="TJ538"/>
      <c r="TK538"/>
      <c r="TL538"/>
      <c r="TM538"/>
      <c r="TN538"/>
      <c r="TO538"/>
      <c r="TP538"/>
      <c r="TQ538"/>
      <c r="TR538"/>
      <c r="TS538"/>
      <c r="TT538"/>
      <c r="TU538"/>
      <c r="TV538"/>
      <c r="TW538"/>
      <c r="TX538"/>
      <c r="TY538"/>
      <c r="TZ538"/>
      <c r="UA538"/>
      <c r="UB538"/>
      <c r="UC538"/>
      <c r="UD538"/>
      <c r="UE538"/>
      <c r="UF538"/>
      <c r="UG538"/>
      <c r="UH538"/>
      <c r="UI538"/>
      <c r="UJ538"/>
      <c r="UK538"/>
      <c r="UL538"/>
      <c r="UM538"/>
      <c r="UN538"/>
      <c r="UO538"/>
      <c r="UP538"/>
      <c r="UQ538"/>
      <c r="UR538"/>
      <c r="US538"/>
      <c r="UT538"/>
      <c r="UU538"/>
      <c r="UV538"/>
      <c r="UW538"/>
      <c r="UX538"/>
      <c r="UY538"/>
      <c r="UZ538"/>
      <c r="VA538"/>
      <c r="VB538"/>
      <c r="VC538"/>
      <c r="VD538"/>
      <c r="VE538"/>
      <c r="VF538"/>
      <c r="VG538"/>
      <c r="VH538"/>
      <c r="VI538"/>
      <c r="VJ538"/>
      <c r="VK538"/>
      <c r="VL538"/>
      <c r="VM538"/>
      <c r="VN538"/>
      <c r="VO538"/>
      <c r="VP538"/>
      <c r="VQ538"/>
      <c r="VR538"/>
      <c r="VS538"/>
      <c r="VT538"/>
      <c r="VU538"/>
      <c r="VV538"/>
      <c r="VW538"/>
      <c r="VX538"/>
      <c r="VY538"/>
      <c r="VZ538"/>
      <c r="WA538"/>
      <c r="WB538"/>
      <c r="WC538"/>
      <c r="WD538"/>
      <c r="WE538"/>
      <c r="WF538"/>
      <c r="WG538"/>
      <c r="WH538"/>
      <c r="WI538"/>
      <c r="WJ538"/>
      <c r="WK538"/>
      <c r="WL538"/>
      <c r="WM538"/>
      <c r="WN538"/>
      <c r="WO538"/>
      <c r="WP538"/>
      <c r="WQ538"/>
      <c r="WR538"/>
      <c r="WS538"/>
      <c r="WT538"/>
      <c r="WU538"/>
      <c r="WV538"/>
      <c r="WW538"/>
      <c r="WX538"/>
      <c r="WY538"/>
      <c r="WZ538"/>
      <c r="XA538"/>
      <c r="XB538"/>
      <c r="XC538"/>
      <c r="XD538"/>
      <c r="XE538"/>
      <c r="XF538"/>
      <c r="XG538"/>
      <c r="XH538"/>
      <c r="XI538"/>
      <c r="XJ538"/>
      <c r="XK538"/>
      <c r="XL538"/>
      <c r="XM538"/>
      <c r="XN538"/>
      <c r="XO538"/>
      <c r="XP538"/>
      <c r="XQ538"/>
      <c r="XR538"/>
      <c r="XS538"/>
      <c r="XT538"/>
      <c r="XU538"/>
      <c r="XV538"/>
      <c r="XW538"/>
      <c r="XX538"/>
      <c r="XY538"/>
      <c r="XZ538"/>
      <c r="YA538"/>
      <c r="YB538"/>
      <c r="YC538"/>
      <c r="YD538"/>
      <c r="YE538"/>
      <c r="YF538"/>
      <c r="YG538"/>
      <c r="YH538"/>
      <c r="YI538"/>
      <c r="YJ538"/>
      <c r="YK538"/>
      <c r="YL538"/>
      <c r="YM538"/>
      <c r="YN538"/>
      <c r="YO538"/>
      <c r="YP538"/>
      <c r="YQ538"/>
      <c r="YR538"/>
      <c r="YS538"/>
      <c r="YT538"/>
      <c r="YU538"/>
      <c r="YV538"/>
      <c r="YW538"/>
      <c r="YX538"/>
      <c r="YY538"/>
      <c r="YZ538"/>
      <c r="ZA538"/>
      <c r="ZB538"/>
      <c r="ZC538"/>
      <c r="ZD538"/>
      <c r="ZE538"/>
      <c r="ZF538"/>
      <c r="ZG538"/>
      <c r="ZH538"/>
      <c r="ZI538"/>
      <c r="ZJ538"/>
      <c r="ZK538"/>
      <c r="ZL538"/>
      <c r="ZM538"/>
      <c r="ZN538"/>
      <c r="ZO538"/>
      <c r="ZP538"/>
      <c r="ZQ538"/>
      <c r="ZR538"/>
      <c r="ZS538"/>
      <c r="ZT538"/>
      <c r="ZU538"/>
      <c r="ZV538"/>
      <c r="ZW538"/>
      <c r="ZX538"/>
      <c r="ZY538"/>
      <c r="ZZ538" s="52"/>
      <c r="AAA538" s="192"/>
      <c r="AAD538" s="90"/>
      <c r="AAE538" s="519">
        <f>IF(AND(S.Notice.Involved="Y",S.Notice.AD.Involved="Y"),1,0)</f>
        <v>1</v>
      </c>
      <c r="AAF538" s="190" t="s">
        <v>52</v>
      </c>
      <c r="AAG538" s="71"/>
      <c r="AAH538" s="71"/>
      <c r="AAI538" s="72"/>
      <c r="AAJ538" s="72"/>
      <c r="AAK538" s="80" t="str">
        <f>S.Staff.Lead&amp;":"</f>
        <v>AndreaRW:</v>
      </c>
      <c r="AAL538" s="90"/>
    </row>
    <row r="539" spans="1:715" s="23" customFormat="1" ht="15" customHeight="1" outlineLevel="1">
      <c r="A539" s="171"/>
      <c r="B539" s="396" t="s">
        <v>287</v>
      </c>
      <c r="C539" s="376" t="s">
        <v>0</v>
      </c>
      <c r="D539" s="380"/>
      <c r="E539" s="397">
        <f t="shared" ref="E539" si="440">NETWORKDAYS(G539,H539,S.DDL_DEQClosed)</f>
        <v>1</v>
      </c>
      <c r="F539" s="457">
        <f ca="1">IF(YEAR(H539)&gt;2000,NETWORKDAYS(TODAY(),H539,S.DDL_DEQClosed),0)</f>
        <v>35</v>
      </c>
      <c r="G539" s="400">
        <f t="shared" ref="G539:G540" si="441">AAG539</f>
        <v>41621</v>
      </c>
      <c r="H539" s="343">
        <f t="shared" ref="H539" si="442">AAH539</f>
        <v>41621</v>
      </c>
      <c r="I539" s="244"/>
      <c r="J539" s="194"/>
      <c r="K539" s="49"/>
      <c r="L539" s="49"/>
      <c r="M539" s="49"/>
      <c r="N539" s="49"/>
      <c r="O539" s="49"/>
      <c r="P539" s="49"/>
      <c r="Q539" s="49"/>
      <c r="R539" s="49"/>
      <c r="S539" s="49"/>
      <c r="T539" s="49"/>
      <c r="U539" s="49"/>
      <c r="V539" s="49"/>
      <c r="W539" s="49"/>
      <c r="X539" s="49"/>
      <c r="Y539" s="49"/>
      <c r="Z539" s="49"/>
      <c r="AA539" s="49"/>
      <c r="AB539" s="49"/>
      <c r="AC539" s="49"/>
      <c r="AD539" s="49"/>
      <c r="AE539" s="49"/>
      <c r="AF539" s="49"/>
      <c r="AG539" s="49"/>
      <c r="AH539" s="49"/>
      <c r="AI539" s="49"/>
      <c r="AJ539" s="49"/>
      <c r="AK539" s="49"/>
      <c r="AL539" s="49"/>
      <c r="AM539" s="49"/>
      <c r="AN539" s="49"/>
      <c r="AO539" s="49"/>
      <c r="AP539" s="49"/>
      <c r="AQ539" s="49"/>
      <c r="AR539" s="49"/>
      <c r="AS539" s="49"/>
      <c r="AT539" s="49"/>
      <c r="AU539" s="49"/>
      <c r="AV539" s="49"/>
      <c r="AW539" s="49"/>
      <c r="AX539" s="49"/>
      <c r="AY539" s="49"/>
      <c r="AZ539" s="49"/>
      <c r="BA539" s="49"/>
      <c r="BB539" s="49"/>
      <c r="BC539" s="49"/>
      <c r="BD539" s="49"/>
      <c r="BE539" s="49"/>
      <c r="BF539" s="49"/>
      <c r="BG539" s="49"/>
      <c r="BH539" s="49"/>
      <c r="BI539" s="49"/>
      <c r="BJ539" s="49"/>
      <c r="BK539" s="49"/>
      <c r="BL539" s="49"/>
      <c r="BM539" s="49"/>
      <c r="BN539" s="49"/>
      <c r="BO539" s="49"/>
      <c r="BP539" s="49"/>
      <c r="BQ539" s="49"/>
      <c r="BR539" s="49"/>
      <c r="BS539" s="49"/>
      <c r="BT539" s="49"/>
      <c r="BU539" s="49"/>
      <c r="BV539" s="49"/>
      <c r="BW539" s="49"/>
      <c r="BX539" s="49"/>
      <c r="BY539" s="49"/>
      <c r="BZ539" s="49"/>
      <c r="CA539" s="49"/>
      <c r="CB539" s="49"/>
      <c r="CC539" s="49"/>
      <c r="CD539" s="49"/>
      <c r="CE539" s="49"/>
      <c r="CF539" s="49"/>
      <c r="CG539" s="49"/>
      <c r="CH539" s="49"/>
      <c r="CI539" s="49"/>
      <c r="CJ539" s="49"/>
      <c r="CK539" s="49"/>
      <c r="CL539" s="49"/>
      <c r="CM539" s="49"/>
      <c r="CN539" s="49"/>
      <c r="CO539" s="49"/>
      <c r="CP539" s="49"/>
      <c r="CQ539" s="49"/>
      <c r="CR539" s="49"/>
      <c r="CS539" s="49"/>
      <c r="CT539" s="49"/>
      <c r="CU539" s="49"/>
      <c r="CV539" s="49"/>
      <c r="CW539" s="49"/>
      <c r="CX539" s="49"/>
      <c r="CY539" s="49"/>
      <c r="CZ539" s="49"/>
      <c r="DA539" s="49"/>
      <c r="DB539" s="49"/>
      <c r="DC539" s="49"/>
      <c r="DD539" s="49"/>
      <c r="DE539" s="49"/>
      <c r="DF539" s="49"/>
      <c r="DG539" s="49"/>
      <c r="DH539" s="49"/>
      <c r="DI539" s="49"/>
      <c r="DJ539" s="49"/>
      <c r="DK539" s="49"/>
      <c r="DL539" s="49"/>
      <c r="DM539" s="49"/>
      <c r="DN539" s="49"/>
      <c r="DO539" s="49"/>
      <c r="DP539" s="49"/>
      <c r="DQ539"/>
      <c r="DR539"/>
      <c r="DS539"/>
      <c r="DT539"/>
      <c r="DU539"/>
      <c r="DV539"/>
      <c r="DW539"/>
      <c r="DX539"/>
      <c r="DY539"/>
      <c r="DZ539"/>
      <c r="EA539"/>
      <c r="EB539"/>
      <c r="EC539"/>
      <c r="ED539"/>
      <c r="EE539"/>
      <c r="EF539"/>
      <c r="EG539"/>
      <c r="EH539"/>
      <c r="EI539"/>
      <c r="EJ539"/>
      <c r="EK539"/>
      <c r="EL539"/>
      <c r="EM539"/>
      <c r="EN539"/>
      <c r="EO539"/>
      <c r="EP539"/>
      <c r="EQ539"/>
      <c r="ER539"/>
      <c r="ES539"/>
      <c r="ET539"/>
      <c r="EU539"/>
      <c r="EV539"/>
      <c r="EW539"/>
      <c r="EX539"/>
      <c r="EY539"/>
      <c r="EZ539"/>
      <c r="FA539"/>
      <c r="FB539"/>
      <c r="FC539"/>
      <c r="FD539"/>
      <c r="FE539"/>
      <c r="FF539"/>
      <c r="FG539"/>
      <c r="FH539"/>
      <c r="FI539"/>
      <c r="FJ539"/>
      <c r="FK539"/>
      <c r="FL539"/>
      <c r="FM539"/>
      <c r="FN539"/>
      <c r="FO539"/>
      <c r="FP539"/>
      <c r="FQ539"/>
      <c r="FR539"/>
      <c r="FS539"/>
      <c r="FT539"/>
      <c r="FU539"/>
      <c r="FV539"/>
      <c r="FW539"/>
      <c r="FX539"/>
      <c r="FY539"/>
      <c r="FZ539"/>
      <c r="GA539"/>
      <c r="GB539"/>
      <c r="GC539"/>
      <c r="GD539"/>
      <c r="GE539"/>
      <c r="GF539"/>
      <c r="GG539"/>
      <c r="GH539"/>
      <c r="GI539"/>
      <c r="GJ539"/>
      <c r="GK539"/>
      <c r="GL539"/>
      <c r="GM539"/>
      <c r="GN539"/>
      <c r="GO539"/>
      <c r="GP539"/>
      <c r="GQ539"/>
      <c r="GR539"/>
      <c r="GS539"/>
      <c r="GT539"/>
      <c r="GU539"/>
      <c r="GV539"/>
      <c r="GW539"/>
      <c r="GX539"/>
      <c r="GY539"/>
      <c r="GZ539"/>
      <c r="HA539"/>
      <c r="HB539"/>
      <c r="HC539"/>
      <c r="HD539"/>
      <c r="HE539"/>
      <c r="HF539"/>
      <c r="HG539"/>
      <c r="HH539"/>
      <c r="HI539"/>
      <c r="HJ539"/>
      <c r="HK539"/>
      <c r="HL539"/>
      <c r="HM539"/>
      <c r="HN539"/>
      <c r="HO539"/>
      <c r="HP539"/>
      <c r="HQ539"/>
      <c r="HR539"/>
      <c r="HS539"/>
      <c r="HT539"/>
      <c r="HU539"/>
      <c r="HV539"/>
      <c r="HW539"/>
      <c r="HX539"/>
      <c r="HY539"/>
      <c r="HZ539"/>
      <c r="IA539"/>
      <c r="IB539"/>
      <c r="IC539"/>
      <c r="ID539"/>
      <c r="IE539"/>
      <c r="IF539"/>
      <c r="IG539"/>
      <c r="IH539"/>
      <c r="II539"/>
      <c r="IJ539"/>
      <c r="IK539"/>
      <c r="IL539"/>
      <c r="IM539"/>
      <c r="IN539"/>
      <c r="IO539"/>
      <c r="IP539"/>
      <c r="IQ539"/>
      <c r="IR539"/>
      <c r="IS539"/>
      <c r="IT539"/>
      <c r="IU539"/>
      <c r="IV539"/>
      <c r="IW539"/>
      <c r="IX539"/>
      <c r="IY539"/>
      <c r="IZ539"/>
      <c r="JA539"/>
      <c r="JB539"/>
      <c r="JC539"/>
      <c r="JD539"/>
      <c r="JE539"/>
      <c r="JF539"/>
      <c r="JG539"/>
      <c r="JH539"/>
      <c r="JI539"/>
      <c r="JJ539"/>
      <c r="JK539"/>
      <c r="JL539"/>
      <c r="JM539"/>
      <c r="JN539"/>
      <c r="JO539"/>
      <c r="JP539"/>
      <c r="JQ539"/>
      <c r="JR539"/>
      <c r="JS539"/>
      <c r="JT539"/>
      <c r="JU539"/>
      <c r="JV539"/>
      <c r="JW539"/>
      <c r="JX539"/>
      <c r="JY539"/>
      <c r="JZ539"/>
      <c r="KA539"/>
      <c r="KB539"/>
      <c r="KC539"/>
      <c r="KD539"/>
      <c r="KE539"/>
      <c r="KF539"/>
      <c r="KG539"/>
      <c r="KH539"/>
      <c r="KI539"/>
      <c r="KJ539"/>
      <c r="KK539"/>
      <c r="KL539"/>
      <c r="KM539"/>
      <c r="KN539"/>
      <c r="KO539"/>
      <c r="KP539"/>
      <c r="KQ539"/>
      <c r="KR539"/>
      <c r="KS539"/>
      <c r="KT539"/>
      <c r="KU539"/>
      <c r="KV539"/>
      <c r="KW539"/>
      <c r="KX539"/>
      <c r="KY539"/>
      <c r="KZ539"/>
      <c r="LA539"/>
      <c r="LB539"/>
      <c r="LC539"/>
      <c r="LD539"/>
      <c r="LE539"/>
      <c r="LF539"/>
      <c r="LG539"/>
      <c r="LH539"/>
      <c r="LI539"/>
      <c r="LJ539"/>
      <c r="LK539"/>
      <c r="LL539"/>
      <c r="LM539"/>
      <c r="LN539"/>
      <c r="LO539"/>
      <c r="LP539"/>
      <c r="LQ539"/>
      <c r="LR539"/>
      <c r="LS539"/>
      <c r="LT539"/>
      <c r="LU539"/>
      <c r="LV539"/>
      <c r="LW539"/>
      <c r="LX539"/>
      <c r="LY539"/>
      <c r="LZ539"/>
      <c r="MA539"/>
      <c r="MB539"/>
      <c r="MC539"/>
      <c r="MD539"/>
      <c r="ME539"/>
      <c r="MF539"/>
      <c r="MG539"/>
      <c r="MH539"/>
      <c r="MI539"/>
      <c r="MJ539"/>
      <c r="MK539"/>
      <c r="ML539"/>
      <c r="MM539"/>
      <c r="MN539"/>
      <c r="MO539"/>
      <c r="MP539"/>
      <c r="MQ539"/>
      <c r="MR539"/>
      <c r="MS539"/>
      <c r="MT539"/>
      <c r="MU539"/>
      <c r="MV539"/>
      <c r="MW539"/>
      <c r="MX539"/>
      <c r="MY539"/>
      <c r="MZ539"/>
      <c r="NA539"/>
      <c r="NB539"/>
      <c r="NC539"/>
      <c r="ND539"/>
      <c r="NE539"/>
      <c r="NF539"/>
      <c r="NG539"/>
      <c r="NH539"/>
      <c r="NI539"/>
      <c r="NJ539"/>
      <c r="NK539"/>
      <c r="NL539"/>
      <c r="NM539"/>
      <c r="NN539"/>
      <c r="NO539"/>
      <c r="NP539"/>
      <c r="NQ539"/>
      <c r="NR539"/>
      <c r="NS539"/>
      <c r="NT539"/>
      <c r="NU539"/>
      <c r="NV539"/>
      <c r="NW539"/>
      <c r="NX539"/>
      <c r="NY539"/>
      <c r="NZ539"/>
      <c r="OA539"/>
      <c r="OB539"/>
      <c r="OC539"/>
      <c r="OD539"/>
      <c r="OE539"/>
      <c r="OF539"/>
      <c r="OG539"/>
      <c r="OH539"/>
      <c r="OI539"/>
      <c r="OJ539"/>
      <c r="OK539"/>
      <c r="OL539"/>
      <c r="OM539"/>
      <c r="ON539"/>
      <c r="OO539"/>
      <c r="OP539"/>
      <c r="OQ539"/>
      <c r="OR539"/>
      <c r="OS539"/>
      <c r="OT539"/>
      <c r="OU539"/>
      <c r="OV539"/>
      <c r="OW539"/>
      <c r="OX539"/>
      <c r="OY539"/>
      <c r="OZ539"/>
      <c r="PA539"/>
      <c r="PB539"/>
      <c r="PC539"/>
      <c r="PD539"/>
      <c r="PE539"/>
      <c r="PF539"/>
      <c r="PG539"/>
      <c r="PH539"/>
      <c r="PI539"/>
      <c r="PJ539"/>
      <c r="PK539"/>
      <c r="PL539"/>
      <c r="PM539"/>
      <c r="PN539"/>
      <c r="PO539"/>
      <c r="PP539"/>
      <c r="PQ539"/>
      <c r="PR539"/>
      <c r="PS539"/>
      <c r="PT539"/>
      <c r="PU539"/>
      <c r="PV539"/>
      <c r="PW539"/>
      <c r="PX539"/>
      <c r="PY539"/>
      <c r="PZ539"/>
      <c r="QA539"/>
      <c r="QB539"/>
      <c r="QC539"/>
      <c r="QD539"/>
      <c r="QE539"/>
      <c r="QF539"/>
      <c r="QG539"/>
      <c r="QH539"/>
      <c r="QI539"/>
      <c r="QJ539"/>
      <c r="QK539"/>
      <c r="QL539"/>
      <c r="QM539"/>
      <c r="QN539"/>
      <c r="QO539"/>
      <c r="QP539"/>
      <c r="QQ539"/>
      <c r="QR539"/>
      <c r="QS539"/>
      <c r="QT539"/>
      <c r="QU539"/>
      <c r="QV539"/>
      <c r="QW539"/>
      <c r="QX539"/>
      <c r="QY539"/>
      <c r="QZ539"/>
      <c r="RA539"/>
      <c r="RB539"/>
      <c r="RC539"/>
      <c r="RD539"/>
      <c r="RE539"/>
      <c r="RF539"/>
      <c r="RG539"/>
      <c r="RH539"/>
      <c r="RI539"/>
      <c r="RJ539"/>
      <c r="RK539"/>
      <c r="RL539"/>
      <c r="RM539"/>
      <c r="RN539"/>
      <c r="RO539"/>
      <c r="RP539"/>
      <c r="RQ539"/>
      <c r="RR539"/>
      <c r="RS539"/>
      <c r="RT539"/>
      <c r="RU539"/>
      <c r="RV539"/>
      <c r="RW539"/>
      <c r="RX539"/>
      <c r="RY539"/>
      <c r="RZ539"/>
      <c r="SA539"/>
      <c r="SB539"/>
      <c r="SC539"/>
      <c r="SD539"/>
      <c r="SE539"/>
      <c r="SF539"/>
      <c r="SG539"/>
      <c r="SH539"/>
      <c r="SI539"/>
      <c r="SJ539"/>
      <c r="SK539"/>
      <c r="SL539"/>
      <c r="SM539"/>
      <c r="SN539"/>
      <c r="SO539"/>
      <c r="SP539"/>
      <c r="SQ539"/>
      <c r="SR539"/>
      <c r="SS539"/>
      <c r="ST539"/>
      <c r="SU539"/>
      <c r="SV539"/>
      <c r="SW539"/>
      <c r="SX539"/>
      <c r="SY539"/>
      <c r="SZ539"/>
      <c r="TA539"/>
      <c r="TB539"/>
      <c r="TC539"/>
      <c r="TD539"/>
      <c r="TE539"/>
      <c r="TF539"/>
      <c r="TG539"/>
      <c r="TH539"/>
      <c r="TI539"/>
      <c r="TJ539"/>
      <c r="TK539"/>
      <c r="TL539"/>
      <c r="TM539"/>
      <c r="TN539"/>
      <c r="TO539"/>
      <c r="TP539"/>
      <c r="TQ539"/>
      <c r="TR539"/>
      <c r="TS539"/>
      <c r="TT539"/>
      <c r="TU539"/>
      <c r="TV539"/>
      <c r="TW539"/>
      <c r="TX539"/>
      <c r="TY539"/>
      <c r="TZ539"/>
      <c r="UA539"/>
      <c r="UB539"/>
      <c r="UC539"/>
      <c r="UD539"/>
      <c r="UE539"/>
      <c r="UF539"/>
      <c r="UG539"/>
      <c r="UH539"/>
      <c r="UI539"/>
      <c r="UJ539"/>
      <c r="UK539"/>
      <c r="UL539"/>
      <c r="UM539"/>
      <c r="UN539"/>
      <c r="UO539"/>
      <c r="UP539"/>
      <c r="UQ539"/>
      <c r="UR539"/>
      <c r="US539"/>
      <c r="UT539"/>
      <c r="UU539"/>
      <c r="UV539"/>
      <c r="UW539"/>
      <c r="UX539"/>
      <c r="UY539"/>
      <c r="UZ539"/>
      <c r="VA539"/>
      <c r="VB539"/>
      <c r="VC539"/>
      <c r="VD539"/>
      <c r="VE539"/>
      <c r="VF539"/>
      <c r="VG539"/>
      <c r="VH539"/>
      <c r="VI539"/>
      <c r="VJ539"/>
      <c r="VK539"/>
      <c r="VL539"/>
      <c r="VM539"/>
      <c r="VN539"/>
      <c r="VO539"/>
      <c r="VP539"/>
      <c r="VQ539"/>
      <c r="VR539"/>
      <c r="VS539"/>
      <c r="VT539"/>
      <c r="VU539"/>
      <c r="VV539"/>
      <c r="VW539"/>
      <c r="VX539"/>
      <c r="VY539"/>
      <c r="VZ539"/>
      <c r="WA539"/>
      <c r="WB539"/>
      <c r="WC539"/>
      <c r="WD539"/>
      <c r="WE539"/>
      <c r="WF539"/>
      <c r="WG539"/>
      <c r="WH539"/>
      <c r="WI539"/>
      <c r="WJ539"/>
      <c r="WK539"/>
      <c r="WL539"/>
      <c r="WM539"/>
      <c r="WN539"/>
      <c r="WO539"/>
      <c r="WP539"/>
      <c r="WQ539"/>
      <c r="WR539"/>
      <c r="WS539"/>
      <c r="WT539"/>
      <c r="WU539"/>
      <c r="WV539"/>
      <c r="WW539"/>
      <c r="WX539"/>
      <c r="WY539"/>
      <c r="WZ539"/>
      <c r="XA539"/>
      <c r="XB539"/>
      <c r="XC539"/>
      <c r="XD539"/>
      <c r="XE539"/>
      <c r="XF539"/>
      <c r="XG539"/>
      <c r="XH539"/>
      <c r="XI539"/>
      <c r="XJ539"/>
      <c r="XK539"/>
      <c r="XL539"/>
      <c r="XM539"/>
      <c r="XN539"/>
      <c r="XO539"/>
      <c r="XP539"/>
      <c r="XQ539"/>
      <c r="XR539"/>
      <c r="XS539"/>
      <c r="XT539"/>
      <c r="XU539"/>
      <c r="XV539"/>
      <c r="XW539"/>
      <c r="XX539"/>
      <c r="XY539"/>
      <c r="XZ539"/>
      <c r="YA539"/>
      <c r="YB539"/>
      <c r="YC539"/>
      <c r="YD539"/>
      <c r="YE539"/>
      <c r="YF539"/>
      <c r="YG539"/>
      <c r="YH539"/>
      <c r="YI539"/>
      <c r="YJ539"/>
      <c r="YK539"/>
      <c r="YL539"/>
      <c r="YM539"/>
      <c r="YN539"/>
      <c r="YO539"/>
      <c r="YP539"/>
      <c r="YQ539"/>
      <c r="YR539"/>
      <c r="YS539"/>
      <c r="YT539"/>
      <c r="YU539"/>
      <c r="YV539"/>
      <c r="YW539"/>
      <c r="YX539"/>
      <c r="YY539"/>
      <c r="YZ539"/>
      <c r="ZA539"/>
      <c r="ZB539"/>
      <c r="ZC539"/>
      <c r="ZD539"/>
      <c r="ZE539"/>
      <c r="ZF539"/>
      <c r="ZG539"/>
      <c r="ZH539"/>
      <c r="ZI539"/>
      <c r="ZJ539"/>
      <c r="ZK539"/>
      <c r="ZL539"/>
      <c r="ZM539"/>
      <c r="ZN539"/>
      <c r="ZO539"/>
      <c r="ZP539"/>
      <c r="ZQ539"/>
      <c r="ZR539"/>
      <c r="ZS539"/>
      <c r="ZT539"/>
      <c r="ZU539"/>
      <c r="ZV539"/>
      <c r="ZW539"/>
      <c r="ZX539"/>
      <c r="ZY539"/>
      <c r="ZZ539" s="52"/>
      <c r="AAA539" s="192"/>
      <c r="AAD539" s="90"/>
      <c r="AAE539" s="519">
        <f>IF(AND(S.Notice.AD.Involved="Y",S.Notice.Involved="Y"),1,0)</f>
        <v>1</v>
      </c>
      <c r="AAF539" s="90"/>
      <c r="AAG539" s="73">
        <f>IF(AAE539=0,,IF(S.Notice.AD.Involved="N",,S.Notice.SubmitToSOS))</f>
        <v>41621</v>
      </c>
      <c r="AAH539" s="73">
        <f t="shared" ref="AAH539:AAH541" si="443">IF(AAE539=0,,G539)</f>
        <v>41621</v>
      </c>
      <c r="AAI539" s="72"/>
      <c r="AAJ539" s="72"/>
      <c r="AAK539" s="71" t="s">
        <v>0</v>
      </c>
      <c r="AAL539" s="90"/>
    </row>
    <row r="540" spans="1:715" s="23" customFormat="1" ht="15" customHeight="1" outlineLevel="1">
      <c r="A540" s="171"/>
      <c r="B540" s="396" t="s">
        <v>362</v>
      </c>
      <c r="C540" s="376" t="s">
        <v>0</v>
      </c>
      <c r="D540" s="380"/>
      <c r="E540" s="397">
        <f t="shared" ref="E540" si="444">NETWORKDAYS(G540,H540,S.DDL_DEQClosed)</f>
        <v>1</v>
      </c>
      <c r="F540" s="457">
        <f ca="1">IF(YEAR(H540)&gt;2000,NETWORKDAYS(TODAY(),H540,S.DDL_DEQClosed),0)</f>
        <v>35</v>
      </c>
      <c r="G540" s="400">
        <f t="shared" si="441"/>
        <v>41621</v>
      </c>
      <c r="H540" s="343">
        <f t="shared" ref="H540" si="445">AAH540</f>
        <v>41621</v>
      </c>
      <c r="I540" s="244"/>
      <c r="J540" s="194"/>
      <c r="K540" s="49"/>
      <c r="L540" s="49"/>
      <c r="M540" s="49"/>
      <c r="N540" s="49"/>
      <c r="O540" s="49"/>
      <c r="P540" s="49"/>
      <c r="Q540" s="49"/>
      <c r="R540" s="49"/>
      <c r="S540" s="49"/>
      <c r="T540" s="49"/>
      <c r="U540" s="49"/>
      <c r="V540" s="49"/>
      <c r="W540" s="49"/>
      <c r="X540" s="49"/>
      <c r="Y540" s="49"/>
      <c r="Z540" s="49"/>
      <c r="AA540" s="49"/>
      <c r="AB540" s="49"/>
      <c r="AC540" s="49"/>
      <c r="AD540" s="49"/>
      <c r="AE540" s="49"/>
      <c r="AF540" s="49"/>
      <c r="AG540" s="49"/>
      <c r="AH540" s="49"/>
      <c r="AI540" s="49"/>
      <c r="AJ540" s="49"/>
      <c r="AK540" s="49"/>
      <c r="AL540" s="49"/>
      <c r="AM540" s="49"/>
      <c r="AN540" s="49"/>
      <c r="AO540" s="49"/>
      <c r="AP540" s="49"/>
      <c r="AQ540" s="49"/>
      <c r="AR540" s="49"/>
      <c r="AS540" s="49"/>
      <c r="AT540" s="49"/>
      <c r="AU540" s="49"/>
      <c r="AV540" s="49"/>
      <c r="AW540" s="49"/>
      <c r="AX540" s="49"/>
      <c r="AY540" s="49"/>
      <c r="AZ540" s="49"/>
      <c r="BA540" s="49"/>
      <c r="BB540" s="49"/>
      <c r="BC540" s="49"/>
      <c r="BD540" s="49"/>
      <c r="BE540" s="49"/>
      <c r="BF540" s="49"/>
      <c r="BG540" s="49"/>
      <c r="BH540" s="49"/>
      <c r="BI540" s="49"/>
      <c r="BJ540" s="49"/>
      <c r="BK540" s="49"/>
      <c r="BL540" s="49"/>
      <c r="BM540" s="49"/>
      <c r="BN540" s="49"/>
      <c r="BO540" s="49"/>
      <c r="BP540" s="49"/>
      <c r="BQ540" s="49"/>
      <c r="BR540" s="49"/>
      <c r="BS540" s="49"/>
      <c r="BT540" s="49"/>
      <c r="BU540" s="49"/>
      <c r="BV540" s="49"/>
      <c r="BW540" s="49"/>
      <c r="BX540" s="49"/>
      <c r="BY540" s="49"/>
      <c r="BZ540" s="49"/>
      <c r="CA540" s="49"/>
      <c r="CB540" s="49"/>
      <c r="CC540" s="49"/>
      <c r="CD540" s="49"/>
      <c r="CE540" s="49"/>
      <c r="CF540" s="49"/>
      <c r="CG540" s="49"/>
      <c r="CH540" s="49"/>
      <c r="CI540" s="49"/>
      <c r="CJ540" s="49"/>
      <c r="CK540" s="49"/>
      <c r="CL540" s="49"/>
      <c r="CM540" s="49"/>
      <c r="CN540" s="49"/>
      <c r="CO540" s="49"/>
      <c r="CP540" s="49"/>
      <c r="CQ540" s="49"/>
      <c r="CR540" s="49"/>
      <c r="CS540" s="49"/>
      <c r="CT540" s="49"/>
      <c r="CU540" s="49"/>
      <c r="CV540" s="49"/>
      <c r="CW540" s="49"/>
      <c r="CX540" s="49"/>
      <c r="CY540" s="49"/>
      <c r="CZ540" s="49"/>
      <c r="DA540" s="49"/>
      <c r="DB540" s="49"/>
      <c r="DC540" s="49"/>
      <c r="DD540" s="49"/>
      <c r="DE540" s="49"/>
      <c r="DF540" s="49"/>
      <c r="DG540" s="49"/>
      <c r="DH540" s="49"/>
      <c r="DI540" s="49"/>
      <c r="DJ540" s="49"/>
      <c r="DK540" s="49"/>
      <c r="DL540" s="49"/>
      <c r="DM540" s="49"/>
      <c r="DN540" s="49"/>
      <c r="DO540" s="49"/>
      <c r="DP540" s="49"/>
      <c r="DQ540"/>
      <c r="DR540"/>
      <c r="DS540"/>
      <c r="DT540"/>
      <c r="DU540"/>
      <c r="DV540"/>
      <c r="DW540"/>
      <c r="DX540"/>
      <c r="DY540"/>
      <c r="DZ540"/>
      <c r="EA540"/>
      <c r="EB540"/>
      <c r="EC540"/>
      <c r="ED540"/>
      <c r="EE540"/>
      <c r="EF540"/>
      <c r="EG540"/>
      <c r="EH540"/>
      <c r="EI540"/>
      <c r="EJ540"/>
      <c r="EK540"/>
      <c r="EL540"/>
      <c r="EM540"/>
      <c r="EN540"/>
      <c r="EO540"/>
      <c r="EP540"/>
      <c r="EQ540"/>
      <c r="ER540"/>
      <c r="ES540"/>
      <c r="ET540"/>
      <c r="EU540"/>
      <c r="EV540"/>
      <c r="EW540"/>
      <c r="EX540"/>
      <c r="EY540"/>
      <c r="EZ540"/>
      <c r="FA540"/>
      <c r="FB540"/>
      <c r="FC540"/>
      <c r="FD540"/>
      <c r="FE540"/>
      <c r="FF540"/>
      <c r="FG540"/>
      <c r="FH540"/>
      <c r="FI540"/>
      <c r="FJ540"/>
      <c r="FK540"/>
      <c r="FL540"/>
      <c r="FM540"/>
      <c r="FN540"/>
      <c r="FO540"/>
      <c r="FP540"/>
      <c r="FQ540"/>
      <c r="FR540"/>
      <c r="FS540"/>
      <c r="FT540"/>
      <c r="FU540"/>
      <c r="FV540"/>
      <c r="FW540"/>
      <c r="FX540"/>
      <c r="FY540"/>
      <c r="FZ540"/>
      <c r="GA540"/>
      <c r="GB540"/>
      <c r="GC540"/>
      <c r="GD540"/>
      <c r="GE540"/>
      <c r="GF540"/>
      <c r="GG540"/>
      <c r="GH540"/>
      <c r="GI540"/>
      <c r="GJ540"/>
      <c r="GK540"/>
      <c r="GL540"/>
      <c r="GM540"/>
      <c r="GN540"/>
      <c r="GO540"/>
      <c r="GP540"/>
      <c r="GQ540"/>
      <c r="GR540"/>
      <c r="GS540"/>
      <c r="GT540"/>
      <c r="GU540"/>
      <c r="GV540"/>
      <c r="GW540"/>
      <c r="GX540"/>
      <c r="GY540"/>
      <c r="GZ540"/>
      <c r="HA540"/>
      <c r="HB540"/>
      <c r="HC540"/>
      <c r="HD540"/>
      <c r="HE540"/>
      <c r="HF540"/>
      <c r="HG540"/>
      <c r="HH540"/>
      <c r="HI540"/>
      <c r="HJ540"/>
      <c r="HK540"/>
      <c r="HL540"/>
      <c r="HM540"/>
      <c r="HN540"/>
      <c r="HO540"/>
      <c r="HP540"/>
      <c r="HQ540"/>
      <c r="HR540"/>
      <c r="HS540"/>
      <c r="HT540"/>
      <c r="HU540"/>
      <c r="HV540"/>
      <c r="HW540"/>
      <c r="HX540"/>
      <c r="HY540"/>
      <c r="HZ540"/>
      <c r="IA540"/>
      <c r="IB540"/>
      <c r="IC540"/>
      <c r="ID540"/>
      <c r="IE540"/>
      <c r="IF540"/>
      <c r="IG540"/>
      <c r="IH540"/>
      <c r="II540"/>
      <c r="IJ540"/>
      <c r="IK540"/>
      <c r="IL540"/>
      <c r="IM540"/>
      <c r="IN540"/>
      <c r="IO540"/>
      <c r="IP540"/>
      <c r="IQ540"/>
      <c r="IR540"/>
      <c r="IS540"/>
      <c r="IT540"/>
      <c r="IU540"/>
      <c r="IV540"/>
      <c r="IW540"/>
      <c r="IX540"/>
      <c r="IY540"/>
      <c r="IZ540"/>
      <c r="JA540"/>
      <c r="JB540"/>
      <c r="JC540"/>
      <c r="JD540"/>
      <c r="JE540"/>
      <c r="JF540"/>
      <c r="JG540"/>
      <c r="JH540"/>
      <c r="JI540"/>
      <c r="JJ540"/>
      <c r="JK540"/>
      <c r="JL540"/>
      <c r="JM540"/>
      <c r="JN540"/>
      <c r="JO540"/>
      <c r="JP540"/>
      <c r="JQ540"/>
      <c r="JR540"/>
      <c r="JS540"/>
      <c r="JT540"/>
      <c r="JU540"/>
      <c r="JV540"/>
      <c r="JW540"/>
      <c r="JX540"/>
      <c r="JY540"/>
      <c r="JZ540"/>
      <c r="KA540"/>
      <c r="KB540"/>
      <c r="KC540"/>
      <c r="KD540"/>
      <c r="KE540"/>
      <c r="KF540"/>
      <c r="KG540"/>
      <c r="KH540"/>
      <c r="KI540"/>
      <c r="KJ540"/>
      <c r="KK540"/>
      <c r="KL540"/>
      <c r="KM540"/>
      <c r="KN540"/>
      <c r="KO540"/>
      <c r="KP540"/>
      <c r="KQ540"/>
      <c r="KR540"/>
      <c r="KS540"/>
      <c r="KT540"/>
      <c r="KU540"/>
      <c r="KV540"/>
      <c r="KW540"/>
      <c r="KX540"/>
      <c r="KY540"/>
      <c r="KZ540"/>
      <c r="LA540"/>
      <c r="LB540"/>
      <c r="LC540"/>
      <c r="LD540"/>
      <c r="LE540"/>
      <c r="LF540"/>
      <c r="LG540"/>
      <c r="LH540"/>
      <c r="LI540"/>
      <c r="LJ540"/>
      <c r="LK540"/>
      <c r="LL540"/>
      <c r="LM540"/>
      <c r="LN540"/>
      <c r="LO540"/>
      <c r="LP540"/>
      <c r="LQ540"/>
      <c r="LR540"/>
      <c r="LS540"/>
      <c r="LT540"/>
      <c r="LU540"/>
      <c r="LV540"/>
      <c r="LW540"/>
      <c r="LX540"/>
      <c r="LY540"/>
      <c r="LZ540"/>
      <c r="MA540"/>
      <c r="MB540"/>
      <c r="MC540"/>
      <c r="MD540"/>
      <c r="ME540"/>
      <c r="MF540"/>
      <c r="MG540"/>
      <c r="MH540"/>
      <c r="MI540"/>
      <c r="MJ540"/>
      <c r="MK540"/>
      <c r="ML540"/>
      <c r="MM540"/>
      <c r="MN540"/>
      <c r="MO540"/>
      <c r="MP540"/>
      <c r="MQ540"/>
      <c r="MR540"/>
      <c r="MS540"/>
      <c r="MT540"/>
      <c r="MU540"/>
      <c r="MV540"/>
      <c r="MW540"/>
      <c r="MX540"/>
      <c r="MY540"/>
      <c r="MZ540"/>
      <c r="NA540"/>
      <c r="NB540"/>
      <c r="NC540"/>
      <c r="ND540"/>
      <c r="NE540"/>
      <c r="NF540"/>
      <c r="NG540"/>
      <c r="NH540"/>
      <c r="NI540"/>
      <c r="NJ540"/>
      <c r="NK540"/>
      <c r="NL540"/>
      <c r="NM540"/>
      <c r="NN540"/>
      <c r="NO540"/>
      <c r="NP540"/>
      <c r="NQ540"/>
      <c r="NR540"/>
      <c r="NS540"/>
      <c r="NT540"/>
      <c r="NU540"/>
      <c r="NV540"/>
      <c r="NW540"/>
      <c r="NX540"/>
      <c r="NY540"/>
      <c r="NZ540"/>
      <c r="OA540"/>
      <c r="OB540"/>
      <c r="OC540"/>
      <c r="OD540"/>
      <c r="OE540"/>
      <c r="OF540"/>
      <c r="OG540"/>
      <c r="OH540"/>
      <c r="OI540"/>
      <c r="OJ540"/>
      <c r="OK540"/>
      <c r="OL540"/>
      <c r="OM540"/>
      <c r="ON540"/>
      <c r="OO540"/>
      <c r="OP540"/>
      <c r="OQ540"/>
      <c r="OR540"/>
      <c r="OS540"/>
      <c r="OT540"/>
      <c r="OU540"/>
      <c r="OV540"/>
      <c r="OW540"/>
      <c r="OX540"/>
      <c r="OY540"/>
      <c r="OZ540"/>
      <c r="PA540"/>
      <c r="PB540"/>
      <c r="PC540"/>
      <c r="PD540"/>
      <c r="PE540"/>
      <c r="PF540"/>
      <c r="PG540"/>
      <c r="PH540"/>
      <c r="PI540"/>
      <c r="PJ540"/>
      <c r="PK540"/>
      <c r="PL540"/>
      <c r="PM540"/>
      <c r="PN540"/>
      <c r="PO540"/>
      <c r="PP540"/>
      <c r="PQ540"/>
      <c r="PR540"/>
      <c r="PS540"/>
      <c r="PT540"/>
      <c r="PU540"/>
      <c r="PV540"/>
      <c r="PW540"/>
      <c r="PX540"/>
      <c r="PY540"/>
      <c r="PZ540"/>
      <c r="QA540"/>
      <c r="QB540"/>
      <c r="QC540"/>
      <c r="QD540"/>
      <c r="QE540"/>
      <c r="QF540"/>
      <c r="QG540"/>
      <c r="QH540"/>
      <c r="QI540"/>
      <c r="QJ540"/>
      <c r="QK540"/>
      <c r="QL540"/>
      <c r="QM540"/>
      <c r="QN540"/>
      <c r="QO540"/>
      <c r="QP540"/>
      <c r="QQ540"/>
      <c r="QR540"/>
      <c r="QS540"/>
      <c r="QT540"/>
      <c r="QU540"/>
      <c r="QV540"/>
      <c r="QW540"/>
      <c r="QX540"/>
      <c r="QY540"/>
      <c r="QZ540"/>
      <c r="RA540"/>
      <c r="RB540"/>
      <c r="RC540"/>
      <c r="RD540"/>
      <c r="RE540"/>
      <c r="RF540"/>
      <c r="RG540"/>
      <c r="RH540"/>
      <c r="RI540"/>
      <c r="RJ540"/>
      <c r="RK540"/>
      <c r="RL540"/>
      <c r="RM540"/>
      <c r="RN540"/>
      <c r="RO540"/>
      <c r="RP540"/>
      <c r="RQ540"/>
      <c r="RR540"/>
      <c r="RS540"/>
      <c r="RT540"/>
      <c r="RU540"/>
      <c r="RV540"/>
      <c r="RW540"/>
      <c r="RX540"/>
      <c r="RY540"/>
      <c r="RZ540"/>
      <c r="SA540"/>
      <c r="SB540"/>
      <c r="SC540"/>
      <c r="SD540"/>
      <c r="SE540"/>
      <c r="SF540"/>
      <c r="SG540"/>
      <c r="SH540"/>
      <c r="SI540"/>
      <c r="SJ540"/>
      <c r="SK540"/>
      <c r="SL540"/>
      <c r="SM540"/>
      <c r="SN540"/>
      <c r="SO540"/>
      <c r="SP540"/>
      <c r="SQ540"/>
      <c r="SR540"/>
      <c r="SS540"/>
      <c r="ST540"/>
      <c r="SU540"/>
      <c r="SV540"/>
      <c r="SW540"/>
      <c r="SX540"/>
      <c r="SY540"/>
      <c r="SZ540"/>
      <c r="TA540"/>
      <c r="TB540"/>
      <c r="TC540"/>
      <c r="TD540"/>
      <c r="TE540"/>
      <c r="TF540"/>
      <c r="TG540"/>
      <c r="TH540"/>
      <c r="TI540"/>
      <c r="TJ540"/>
      <c r="TK540"/>
      <c r="TL540"/>
      <c r="TM540"/>
      <c r="TN540"/>
      <c r="TO540"/>
      <c r="TP540"/>
      <c r="TQ540"/>
      <c r="TR540"/>
      <c r="TS540"/>
      <c r="TT540"/>
      <c r="TU540"/>
      <c r="TV540"/>
      <c r="TW540"/>
      <c r="TX540"/>
      <c r="TY540"/>
      <c r="TZ540"/>
      <c r="UA540"/>
      <c r="UB540"/>
      <c r="UC540"/>
      <c r="UD540"/>
      <c r="UE540"/>
      <c r="UF540"/>
      <c r="UG540"/>
      <c r="UH540"/>
      <c r="UI540"/>
      <c r="UJ540"/>
      <c r="UK540"/>
      <c r="UL540"/>
      <c r="UM540"/>
      <c r="UN540"/>
      <c r="UO540"/>
      <c r="UP540"/>
      <c r="UQ540"/>
      <c r="UR540"/>
      <c r="US540"/>
      <c r="UT540"/>
      <c r="UU540"/>
      <c r="UV540"/>
      <c r="UW540"/>
      <c r="UX540"/>
      <c r="UY540"/>
      <c r="UZ540"/>
      <c r="VA540"/>
      <c r="VB540"/>
      <c r="VC540"/>
      <c r="VD540"/>
      <c r="VE540"/>
      <c r="VF540"/>
      <c r="VG540"/>
      <c r="VH540"/>
      <c r="VI540"/>
      <c r="VJ540"/>
      <c r="VK540"/>
      <c r="VL540"/>
      <c r="VM540"/>
      <c r="VN540"/>
      <c r="VO540"/>
      <c r="VP540"/>
      <c r="VQ540"/>
      <c r="VR540"/>
      <c r="VS540"/>
      <c r="VT540"/>
      <c r="VU540"/>
      <c r="VV540"/>
      <c r="VW540"/>
      <c r="VX540"/>
      <c r="VY540"/>
      <c r="VZ540"/>
      <c r="WA540"/>
      <c r="WB540"/>
      <c r="WC540"/>
      <c r="WD540"/>
      <c r="WE540"/>
      <c r="WF540"/>
      <c r="WG540"/>
      <c r="WH540"/>
      <c r="WI540"/>
      <c r="WJ540"/>
      <c r="WK540"/>
      <c r="WL540"/>
      <c r="WM540"/>
      <c r="WN540"/>
      <c r="WO540"/>
      <c r="WP540"/>
      <c r="WQ540"/>
      <c r="WR540"/>
      <c r="WS540"/>
      <c r="WT540"/>
      <c r="WU540"/>
      <c r="WV540"/>
      <c r="WW540"/>
      <c r="WX540"/>
      <c r="WY540"/>
      <c r="WZ540"/>
      <c r="XA540"/>
      <c r="XB540"/>
      <c r="XC540"/>
      <c r="XD540"/>
      <c r="XE540"/>
      <c r="XF540"/>
      <c r="XG540"/>
      <c r="XH540"/>
      <c r="XI540"/>
      <c r="XJ540"/>
      <c r="XK540"/>
      <c r="XL540"/>
      <c r="XM540"/>
      <c r="XN540"/>
      <c r="XO540"/>
      <c r="XP540"/>
      <c r="XQ540"/>
      <c r="XR540"/>
      <c r="XS540"/>
      <c r="XT540"/>
      <c r="XU540"/>
      <c r="XV540"/>
      <c r="XW540"/>
      <c r="XX540"/>
      <c r="XY540"/>
      <c r="XZ540"/>
      <c r="YA540"/>
      <c r="YB540"/>
      <c r="YC540"/>
      <c r="YD540"/>
      <c r="YE540"/>
      <c r="YF540"/>
      <c r="YG540"/>
      <c r="YH540"/>
      <c r="YI540"/>
      <c r="YJ540"/>
      <c r="YK540"/>
      <c r="YL540"/>
      <c r="YM540"/>
      <c r="YN540"/>
      <c r="YO540"/>
      <c r="YP540"/>
      <c r="YQ540"/>
      <c r="YR540"/>
      <c r="YS540"/>
      <c r="YT540"/>
      <c r="YU540"/>
      <c r="YV540"/>
      <c r="YW540"/>
      <c r="YX540"/>
      <c r="YY540"/>
      <c r="YZ540"/>
      <c r="ZA540"/>
      <c r="ZB540"/>
      <c r="ZC540"/>
      <c r="ZD540"/>
      <c r="ZE540"/>
      <c r="ZF540"/>
      <c r="ZG540"/>
      <c r="ZH540"/>
      <c r="ZI540"/>
      <c r="ZJ540"/>
      <c r="ZK540"/>
      <c r="ZL540"/>
      <c r="ZM540"/>
      <c r="ZN540"/>
      <c r="ZO540"/>
      <c r="ZP540"/>
      <c r="ZQ540"/>
      <c r="ZR540"/>
      <c r="ZS540"/>
      <c r="ZT540"/>
      <c r="ZU540"/>
      <c r="ZV540"/>
      <c r="ZW540"/>
      <c r="ZX540"/>
      <c r="ZY540"/>
      <c r="ZZ540" s="52"/>
      <c r="AAA540" s="192"/>
      <c r="AAD540" s="90"/>
      <c r="AAE540" s="519">
        <f>IF(AND(S.Notice.AD.Involved="Y",S.Notice.Involved="Y"),1,0)</f>
        <v>1</v>
      </c>
      <c r="AAF540" s="90"/>
      <c r="AAG540" s="73">
        <f>IF(AAE540=0,,IF(S.Notice.AD.Involved="N",,S.Notice.SubmitToSOS))</f>
        <v>41621</v>
      </c>
      <c r="AAH540" s="73">
        <f t="shared" si="443"/>
        <v>41621</v>
      </c>
      <c r="AAI540" s="72"/>
      <c r="AAJ540" s="72"/>
      <c r="AAK540" s="56"/>
      <c r="AAL540" s="90"/>
    </row>
    <row r="541" spans="1:715" s="23" customFormat="1" ht="15" customHeight="1" outlineLevel="1">
      <c r="A541" s="171"/>
      <c r="B541" s="396" t="s">
        <v>423</v>
      </c>
      <c r="C541" s="376" t="s">
        <v>0</v>
      </c>
      <c r="D541" s="380"/>
      <c r="E541" s="397">
        <f t="shared" ref="E541" si="446">NETWORKDAYS(G541,H541,S.DDL_DEQClosed)</f>
        <v>1</v>
      </c>
      <c r="F541" s="457">
        <f ca="1">IF(YEAR(H541)&gt;2000,NETWORKDAYS(TODAY(),H541,S.DDL_DEQClosed),0)</f>
        <v>35</v>
      </c>
      <c r="G541" s="400">
        <f t="shared" ref="G541" si="447">AAG541</f>
        <v>41621</v>
      </c>
      <c r="H541" s="343">
        <f t="shared" ref="H541" si="448">AAH541</f>
        <v>41621</v>
      </c>
      <c r="I541" s="244"/>
      <c r="J541" s="194"/>
      <c r="K541" s="49"/>
      <c r="L541" s="49"/>
      <c r="M541" s="49"/>
      <c r="N541" s="49"/>
      <c r="O541" s="49"/>
      <c r="P541" s="49"/>
      <c r="Q541" s="49"/>
      <c r="R541" s="49"/>
      <c r="S541" s="49"/>
      <c r="T541" s="49"/>
      <c r="U541" s="49"/>
      <c r="V541" s="49"/>
      <c r="W541" s="49"/>
      <c r="X541" s="49"/>
      <c r="Y541" s="49"/>
      <c r="Z541" s="49"/>
      <c r="AA541" s="49"/>
      <c r="AB541" s="49"/>
      <c r="AC541" s="49"/>
      <c r="AD541" s="49"/>
      <c r="AE541" s="49"/>
      <c r="AF541" s="49"/>
      <c r="AG541" s="49"/>
      <c r="AH541" s="49"/>
      <c r="AI541" s="49"/>
      <c r="AJ541" s="49"/>
      <c r="AK541" s="49"/>
      <c r="AL541" s="49"/>
      <c r="AM541" s="49"/>
      <c r="AN541" s="49"/>
      <c r="AO541" s="49"/>
      <c r="AP541" s="49"/>
      <c r="AQ541" s="49"/>
      <c r="AR541" s="49"/>
      <c r="AS541" s="49"/>
      <c r="AT541" s="49"/>
      <c r="AU541" s="49"/>
      <c r="AV541" s="49"/>
      <c r="AW541" s="49"/>
      <c r="AX541" s="49"/>
      <c r="AY541" s="49"/>
      <c r="AZ541" s="49"/>
      <c r="BA541" s="49"/>
      <c r="BB541" s="49"/>
      <c r="BC541" s="49"/>
      <c r="BD541" s="49"/>
      <c r="BE541" s="49"/>
      <c r="BF541" s="49"/>
      <c r="BG541" s="49"/>
      <c r="BH541" s="49"/>
      <c r="BI541" s="49"/>
      <c r="BJ541" s="49"/>
      <c r="BK541" s="49"/>
      <c r="BL541" s="49"/>
      <c r="BM541" s="49"/>
      <c r="BN541" s="49"/>
      <c r="BO541" s="49"/>
      <c r="BP541" s="49"/>
      <c r="BQ541" s="49"/>
      <c r="BR541" s="49"/>
      <c r="BS541" s="49"/>
      <c r="BT541" s="49"/>
      <c r="BU541" s="49"/>
      <c r="BV541" s="49"/>
      <c r="BW541" s="49"/>
      <c r="BX541" s="49"/>
      <c r="BY541" s="49"/>
      <c r="BZ541" s="49"/>
      <c r="CA541" s="49"/>
      <c r="CB541" s="49"/>
      <c r="CC541" s="49"/>
      <c r="CD541" s="49"/>
      <c r="CE541" s="49"/>
      <c r="CF541" s="49"/>
      <c r="CG541" s="49"/>
      <c r="CH541" s="49"/>
      <c r="CI541" s="49"/>
      <c r="CJ541" s="49"/>
      <c r="CK541" s="49"/>
      <c r="CL541" s="49"/>
      <c r="CM541" s="49"/>
      <c r="CN541" s="49"/>
      <c r="CO541" s="49"/>
      <c r="CP541" s="49"/>
      <c r="CQ541" s="49"/>
      <c r="CR541" s="49"/>
      <c r="CS541" s="49"/>
      <c r="CT541" s="49"/>
      <c r="CU541" s="49"/>
      <c r="CV541" s="49"/>
      <c r="CW541" s="49"/>
      <c r="CX541" s="49"/>
      <c r="CY541" s="49"/>
      <c r="CZ541" s="49"/>
      <c r="DA541" s="49"/>
      <c r="DB541" s="49"/>
      <c r="DC541" s="49"/>
      <c r="DD541" s="49"/>
      <c r="DE541" s="49"/>
      <c r="DF541" s="49"/>
      <c r="DG541" s="49"/>
      <c r="DH541" s="49"/>
      <c r="DI541" s="49"/>
      <c r="DJ541" s="49"/>
      <c r="DK541" s="49"/>
      <c r="DL541" s="49"/>
      <c r="DM541" s="49"/>
      <c r="DN541" s="49"/>
      <c r="DO541" s="49"/>
      <c r="DP541" s="49"/>
      <c r="DQ541"/>
      <c r="DR541"/>
      <c r="DS541"/>
      <c r="DT541"/>
      <c r="DU541"/>
      <c r="DV541"/>
      <c r="DW541"/>
      <c r="DX541"/>
      <c r="DY541"/>
      <c r="DZ541"/>
      <c r="EA541"/>
      <c r="EB541"/>
      <c r="EC541"/>
      <c r="ED541"/>
      <c r="EE541"/>
      <c r="EF541"/>
      <c r="EG541"/>
      <c r="EH541"/>
      <c r="EI541"/>
      <c r="EJ541"/>
      <c r="EK541"/>
      <c r="EL541"/>
      <c r="EM541"/>
      <c r="EN541"/>
      <c r="EO541"/>
      <c r="EP541"/>
      <c r="EQ541"/>
      <c r="ER541"/>
      <c r="ES541"/>
      <c r="ET541"/>
      <c r="EU541"/>
      <c r="EV541"/>
      <c r="EW541"/>
      <c r="EX541"/>
      <c r="EY541"/>
      <c r="EZ541"/>
      <c r="FA541"/>
      <c r="FB541"/>
      <c r="FC541"/>
      <c r="FD541"/>
      <c r="FE541"/>
      <c r="FF541"/>
      <c r="FG541"/>
      <c r="FH541"/>
      <c r="FI541"/>
      <c r="FJ541"/>
      <c r="FK541"/>
      <c r="FL541"/>
      <c r="FM541"/>
      <c r="FN541"/>
      <c r="FO541"/>
      <c r="FP541"/>
      <c r="FQ541"/>
      <c r="FR541"/>
      <c r="FS541"/>
      <c r="FT541"/>
      <c r="FU541"/>
      <c r="FV541"/>
      <c r="FW541"/>
      <c r="FX541"/>
      <c r="FY541"/>
      <c r="FZ541"/>
      <c r="GA541"/>
      <c r="GB541"/>
      <c r="GC541"/>
      <c r="GD541"/>
      <c r="GE541"/>
      <c r="GF541"/>
      <c r="GG541"/>
      <c r="GH541"/>
      <c r="GI541"/>
      <c r="GJ541"/>
      <c r="GK541"/>
      <c r="GL541"/>
      <c r="GM541"/>
      <c r="GN541"/>
      <c r="GO541"/>
      <c r="GP541"/>
      <c r="GQ541"/>
      <c r="GR541"/>
      <c r="GS541"/>
      <c r="GT541"/>
      <c r="GU541"/>
      <c r="GV541"/>
      <c r="GW541"/>
      <c r="GX541"/>
      <c r="GY541"/>
      <c r="GZ541"/>
      <c r="HA541"/>
      <c r="HB541"/>
      <c r="HC541"/>
      <c r="HD541"/>
      <c r="HE541"/>
      <c r="HF541"/>
      <c r="HG541"/>
      <c r="HH541"/>
      <c r="HI541"/>
      <c r="HJ541"/>
      <c r="HK541"/>
      <c r="HL541"/>
      <c r="HM541"/>
      <c r="HN541"/>
      <c r="HO541"/>
      <c r="HP541"/>
      <c r="HQ541"/>
      <c r="HR541"/>
      <c r="HS541"/>
      <c r="HT541"/>
      <c r="HU541"/>
      <c r="HV541"/>
      <c r="HW541"/>
      <c r="HX541"/>
      <c r="HY541"/>
      <c r="HZ541"/>
      <c r="IA541"/>
      <c r="IB541"/>
      <c r="IC541"/>
      <c r="ID541"/>
      <c r="IE541"/>
      <c r="IF541"/>
      <c r="IG541"/>
      <c r="IH541"/>
      <c r="II541"/>
      <c r="IJ541"/>
      <c r="IK541"/>
      <c r="IL541"/>
      <c r="IM541"/>
      <c r="IN541"/>
      <c r="IO541"/>
      <c r="IP541"/>
      <c r="IQ541"/>
      <c r="IR541"/>
      <c r="IS541"/>
      <c r="IT541"/>
      <c r="IU541"/>
      <c r="IV541"/>
      <c r="IW541"/>
      <c r="IX541"/>
      <c r="IY541"/>
      <c r="IZ541"/>
      <c r="JA541"/>
      <c r="JB541"/>
      <c r="JC541"/>
      <c r="JD541"/>
      <c r="JE541"/>
      <c r="JF541"/>
      <c r="JG541"/>
      <c r="JH541"/>
      <c r="JI541"/>
      <c r="JJ541"/>
      <c r="JK541"/>
      <c r="JL541"/>
      <c r="JM541"/>
      <c r="JN541"/>
      <c r="JO541"/>
      <c r="JP541"/>
      <c r="JQ541"/>
      <c r="JR541"/>
      <c r="JS541"/>
      <c r="JT541"/>
      <c r="JU541"/>
      <c r="JV541"/>
      <c r="JW541"/>
      <c r="JX541"/>
      <c r="JY541"/>
      <c r="JZ541"/>
      <c r="KA541"/>
      <c r="KB541"/>
      <c r="KC541"/>
      <c r="KD541"/>
      <c r="KE541"/>
      <c r="KF541"/>
      <c r="KG541"/>
      <c r="KH541"/>
      <c r="KI541"/>
      <c r="KJ541"/>
      <c r="KK541"/>
      <c r="KL541"/>
      <c r="KM541"/>
      <c r="KN541"/>
      <c r="KO541"/>
      <c r="KP541"/>
      <c r="KQ541"/>
      <c r="KR541"/>
      <c r="KS541"/>
      <c r="KT541"/>
      <c r="KU541"/>
      <c r="KV541"/>
      <c r="KW541"/>
      <c r="KX541"/>
      <c r="KY541"/>
      <c r="KZ541"/>
      <c r="LA541"/>
      <c r="LB541"/>
      <c r="LC541"/>
      <c r="LD541"/>
      <c r="LE541"/>
      <c r="LF541"/>
      <c r="LG541"/>
      <c r="LH541"/>
      <c r="LI541"/>
      <c r="LJ541"/>
      <c r="LK541"/>
      <c r="LL541"/>
      <c r="LM541"/>
      <c r="LN541"/>
      <c r="LO541"/>
      <c r="LP541"/>
      <c r="LQ541"/>
      <c r="LR541"/>
      <c r="LS541"/>
      <c r="LT541"/>
      <c r="LU541"/>
      <c r="LV541"/>
      <c r="LW541"/>
      <c r="LX541"/>
      <c r="LY541"/>
      <c r="LZ541"/>
      <c r="MA541"/>
      <c r="MB541"/>
      <c r="MC541"/>
      <c r="MD541"/>
      <c r="ME541"/>
      <c r="MF541"/>
      <c r="MG541"/>
      <c r="MH541"/>
      <c r="MI541"/>
      <c r="MJ541"/>
      <c r="MK541"/>
      <c r="ML541"/>
      <c r="MM541"/>
      <c r="MN541"/>
      <c r="MO541"/>
      <c r="MP541"/>
      <c r="MQ541"/>
      <c r="MR541"/>
      <c r="MS541"/>
      <c r="MT541"/>
      <c r="MU541"/>
      <c r="MV541"/>
      <c r="MW541"/>
      <c r="MX541"/>
      <c r="MY541"/>
      <c r="MZ541"/>
      <c r="NA541"/>
      <c r="NB541"/>
      <c r="NC541"/>
      <c r="ND541"/>
      <c r="NE541"/>
      <c r="NF541"/>
      <c r="NG541"/>
      <c r="NH541"/>
      <c r="NI541"/>
      <c r="NJ541"/>
      <c r="NK541"/>
      <c r="NL541"/>
      <c r="NM541"/>
      <c r="NN541"/>
      <c r="NO541"/>
      <c r="NP541"/>
      <c r="NQ541"/>
      <c r="NR541"/>
      <c r="NS541"/>
      <c r="NT541"/>
      <c r="NU541"/>
      <c r="NV541"/>
      <c r="NW541"/>
      <c r="NX541"/>
      <c r="NY541"/>
      <c r="NZ541"/>
      <c r="OA541"/>
      <c r="OB541"/>
      <c r="OC541"/>
      <c r="OD541"/>
      <c r="OE541"/>
      <c r="OF541"/>
      <c r="OG541"/>
      <c r="OH541"/>
      <c r="OI541"/>
      <c r="OJ541"/>
      <c r="OK541"/>
      <c r="OL541"/>
      <c r="OM541"/>
      <c r="ON541"/>
      <c r="OO541"/>
      <c r="OP541"/>
      <c r="OQ541"/>
      <c r="OR541"/>
      <c r="OS541"/>
      <c r="OT541"/>
      <c r="OU541"/>
      <c r="OV541"/>
      <c r="OW541"/>
      <c r="OX541"/>
      <c r="OY541"/>
      <c r="OZ541"/>
      <c r="PA541"/>
      <c r="PB541"/>
      <c r="PC541"/>
      <c r="PD541"/>
      <c r="PE541"/>
      <c r="PF541"/>
      <c r="PG541"/>
      <c r="PH541"/>
      <c r="PI541"/>
      <c r="PJ541"/>
      <c r="PK541"/>
      <c r="PL541"/>
      <c r="PM541"/>
      <c r="PN541"/>
      <c r="PO541"/>
      <c r="PP541"/>
      <c r="PQ541"/>
      <c r="PR541"/>
      <c r="PS541"/>
      <c r="PT541"/>
      <c r="PU541"/>
      <c r="PV541"/>
      <c r="PW541"/>
      <c r="PX541"/>
      <c r="PY541"/>
      <c r="PZ541"/>
      <c r="QA541"/>
      <c r="QB541"/>
      <c r="QC541"/>
      <c r="QD541"/>
      <c r="QE541"/>
      <c r="QF541"/>
      <c r="QG541"/>
      <c r="QH541"/>
      <c r="QI541"/>
      <c r="QJ541"/>
      <c r="QK541"/>
      <c r="QL541"/>
      <c r="QM541"/>
      <c r="QN541"/>
      <c r="QO541"/>
      <c r="QP541"/>
      <c r="QQ541"/>
      <c r="QR541"/>
      <c r="QS541"/>
      <c r="QT541"/>
      <c r="QU541"/>
      <c r="QV541"/>
      <c r="QW541"/>
      <c r="QX541"/>
      <c r="QY541"/>
      <c r="QZ541"/>
      <c r="RA541"/>
      <c r="RB541"/>
      <c r="RC541"/>
      <c r="RD541"/>
      <c r="RE541"/>
      <c r="RF541"/>
      <c r="RG541"/>
      <c r="RH541"/>
      <c r="RI541"/>
      <c r="RJ541"/>
      <c r="RK541"/>
      <c r="RL541"/>
      <c r="RM541"/>
      <c r="RN541"/>
      <c r="RO541"/>
      <c r="RP541"/>
      <c r="RQ541"/>
      <c r="RR541"/>
      <c r="RS541"/>
      <c r="RT541"/>
      <c r="RU541"/>
      <c r="RV541"/>
      <c r="RW541"/>
      <c r="RX541"/>
      <c r="RY541"/>
      <c r="RZ541"/>
      <c r="SA541"/>
      <c r="SB541"/>
      <c r="SC541"/>
      <c r="SD541"/>
      <c r="SE541"/>
      <c r="SF541"/>
      <c r="SG541"/>
      <c r="SH541"/>
      <c r="SI541"/>
      <c r="SJ541"/>
      <c r="SK541"/>
      <c r="SL541"/>
      <c r="SM541"/>
      <c r="SN541"/>
      <c r="SO541"/>
      <c r="SP541"/>
      <c r="SQ541"/>
      <c r="SR541"/>
      <c r="SS541"/>
      <c r="ST541"/>
      <c r="SU541"/>
      <c r="SV541"/>
      <c r="SW541"/>
      <c r="SX541"/>
      <c r="SY541"/>
      <c r="SZ541"/>
      <c r="TA541"/>
      <c r="TB541"/>
      <c r="TC541"/>
      <c r="TD541"/>
      <c r="TE541"/>
      <c r="TF541"/>
      <c r="TG541"/>
      <c r="TH541"/>
      <c r="TI541"/>
      <c r="TJ541"/>
      <c r="TK541"/>
      <c r="TL541"/>
      <c r="TM541"/>
      <c r="TN541"/>
      <c r="TO541"/>
      <c r="TP541"/>
      <c r="TQ541"/>
      <c r="TR541"/>
      <c r="TS541"/>
      <c r="TT541"/>
      <c r="TU541"/>
      <c r="TV541"/>
      <c r="TW541"/>
      <c r="TX541"/>
      <c r="TY541"/>
      <c r="TZ541"/>
      <c r="UA541"/>
      <c r="UB541"/>
      <c r="UC541"/>
      <c r="UD541"/>
      <c r="UE541"/>
      <c r="UF541"/>
      <c r="UG541"/>
      <c r="UH541"/>
      <c r="UI541"/>
      <c r="UJ541"/>
      <c r="UK541"/>
      <c r="UL541"/>
      <c r="UM541"/>
      <c r="UN541"/>
      <c r="UO541"/>
      <c r="UP541"/>
      <c r="UQ541"/>
      <c r="UR541"/>
      <c r="US541"/>
      <c r="UT541"/>
      <c r="UU541"/>
      <c r="UV541"/>
      <c r="UW541"/>
      <c r="UX541"/>
      <c r="UY541"/>
      <c r="UZ541"/>
      <c r="VA541"/>
      <c r="VB541"/>
      <c r="VC541"/>
      <c r="VD541"/>
      <c r="VE541"/>
      <c r="VF541"/>
      <c r="VG541"/>
      <c r="VH541"/>
      <c r="VI541"/>
      <c r="VJ541"/>
      <c r="VK541"/>
      <c r="VL541"/>
      <c r="VM541"/>
      <c r="VN541"/>
      <c r="VO541"/>
      <c r="VP541"/>
      <c r="VQ541"/>
      <c r="VR541"/>
      <c r="VS541"/>
      <c r="VT541"/>
      <c r="VU541"/>
      <c r="VV541"/>
      <c r="VW541"/>
      <c r="VX541"/>
      <c r="VY541"/>
      <c r="VZ541"/>
      <c r="WA541"/>
      <c r="WB541"/>
      <c r="WC541"/>
      <c r="WD541"/>
      <c r="WE541"/>
      <c r="WF541"/>
      <c r="WG541"/>
      <c r="WH541"/>
      <c r="WI541"/>
      <c r="WJ541"/>
      <c r="WK541"/>
      <c r="WL541"/>
      <c r="WM541"/>
      <c r="WN541"/>
      <c r="WO541"/>
      <c r="WP541"/>
      <c r="WQ541"/>
      <c r="WR541"/>
      <c r="WS541"/>
      <c r="WT541"/>
      <c r="WU541"/>
      <c r="WV541"/>
      <c r="WW541"/>
      <c r="WX541"/>
      <c r="WY541"/>
      <c r="WZ541"/>
      <c r="XA541"/>
      <c r="XB541"/>
      <c r="XC541"/>
      <c r="XD541"/>
      <c r="XE541"/>
      <c r="XF541"/>
      <c r="XG541"/>
      <c r="XH541"/>
      <c r="XI541"/>
      <c r="XJ541"/>
      <c r="XK541"/>
      <c r="XL541"/>
      <c r="XM541"/>
      <c r="XN541"/>
      <c r="XO541"/>
      <c r="XP541"/>
      <c r="XQ541"/>
      <c r="XR541"/>
      <c r="XS541"/>
      <c r="XT541"/>
      <c r="XU541"/>
      <c r="XV541"/>
      <c r="XW541"/>
      <c r="XX541"/>
      <c r="XY541"/>
      <c r="XZ541"/>
      <c r="YA541"/>
      <c r="YB541"/>
      <c r="YC541"/>
      <c r="YD541"/>
      <c r="YE541"/>
      <c r="YF541"/>
      <c r="YG541"/>
      <c r="YH541"/>
      <c r="YI541"/>
      <c r="YJ541"/>
      <c r="YK541"/>
      <c r="YL541"/>
      <c r="YM541"/>
      <c r="YN541"/>
      <c r="YO541"/>
      <c r="YP541"/>
      <c r="YQ541"/>
      <c r="YR541"/>
      <c r="YS541"/>
      <c r="YT541"/>
      <c r="YU541"/>
      <c r="YV541"/>
      <c r="YW541"/>
      <c r="YX541"/>
      <c r="YY541"/>
      <c r="YZ541"/>
      <c r="ZA541"/>
      <c r="ZB541"/>
      <c r="ZC541"/>
      <c r="ZD541"/>
      <c r="ZE541"/>
      <c r="ZF541"/>
      <c r="ZG541"/>
      <c r="ZH541"/>
      <c r="ZI541"/>
      <c r="ZJ541"/>
      <c r="ZK541"/>
      <c r="ZL541"/>
      <c r="ZM541"/>
      <c r="ZN541"/>
      <c r="ZO541"/>
      <c r="ZP541"/>
      <c r="ZQ541"/>
      <c r="ZR541"/>
      <c r="ZS541"/>
      <c r="ZT541"/>
      <c r="ZU541"/>
      <c r="ZV541"/>
      <c r="ZW541"/>
      <c r="ZX541"/>
      <c r="ZY541"/>
      <c r="ZZ541" s="52"/>
      <c r="AAA541" s="192"/>
      <c r="AAD541" s="90"/>
      <c r="AAE541" s="519">
        <f>IF(AND(S.Notice.AD.Involved="Y",S.Notice.Involved="Y"),1,0)</f>
        <v>1</v>
      </c>
      <c r="AAF541" s="90"/>
      <c r="AAG541" s="73">
        <f>IF(AAE541=0,,IF(S.Notice.AD.Involved="N",,S.Notice.SubmitToSOS))</f>
        <v>41621</v>
      </c>
      <c r="AAH541" s="73">
        <f t="shared" si="443"/>
        <v>41621</v>
      </c>
      <c r="AAI541" s="72"/>
      <c r="AAJ541" s="72"/>
      <c r="AAK541" s="56"/>
      <c r="AAL541" s="90"/>
    </row>
    <row r="542" spans="1:715" ht="15" customHeight="1" outlineLevel="1">
      <c r="A542" s="171"/>
      <c r="B542" s="483" t="s">
        <v>396</v>
      </c>
      <c r="C542" s="346"/>
      <c r="D542" s="357"/>
      <c r="E542" s="350"/>
      <c r="F542" s="350"/>
      <c r="G542" s="346"/>
      <c r="H542" s="346"/>
      <c r="I542" s="244"/>
      <c r="J542" s="194"/>
      <c r="K542" s="49"/>
      <c r="L542" s="49"/>
      <c r="M542" s="49"/>
      <c r="N542" s="49"/>
      <c r="O542" s="49"/>
      <c r="P542" s="49"/>
      <c r="Q542" s="49"/>
      <c r="R542" s="49"/>
      <c r="S542" s="49"/>
      <c r="T542" s="49"/>
      <c r="U542" s="49"/>
      <c r="V542" s="49"/>
      <c r="W542" s="49"/>
      <c r="X542" s="49"/>
      <c r="Y542" s="49"/>
      <c r="Z542" s="49"/>
      <c r="AA542" s="49"/>
      <c r="AB542" s="49"/>
      <c r="AC542" s="49"/>
      <c r="AD542" s="49"/>
      <c r="AE542" s="49"/>
      <c r="AF542" s="49"/>
      <c r="AG542" s="49"/>
      <c r="AH542" s="49"/>
      <c r="AI542" s="49"/>
      <c r="AJ542" s="49"/>
      <c r="AK542" s="49"/>
      <c r="AL542" s="49"/>
      <c r="AM542" s="49"/>
      <c r="AN542" s="49"/>
      <c r="AO542" s="49"/>
      <c r="AP542" s="49"/>
      <c r="AQ542" s="49"/>
      <c r="AR542" s="49"/>
      <c r="AS542" s="49"/>
      <c r="AT542" s="49"/>
      <c r="AU542" s="49"/>
      <c r="AV542" s="49"/>
      <c r="AW542" s="49"/>
      <c r="AX542" s="49"/>
      <c r="AY542" s="49"/>
      <c r="AZ542" s="49"/>
      <c r="BA542" s="49"/>
      <c r="BB542" s="49"/>
      <c r="BC542" s="49"/>
      <c r="BD542" s="49"/>
      <c r="BE542" s="49"/>
      <c r="BF542" s="49"/>
      <c r="BG542" s="49"/>
      <c r="BH542" s="49"/>
      <c r="BI542" s="49"/>
      <c r="BJ542" s="49"/>
      <c r="BK542" s="49"/>
      <c r="BL542" s="49"/>
      <c r="BM542" s="49"/>
      <c r="BN542" s="49"/>
      <c r="BO542" s="49"/>
      <c r="BP542" s="49"/>
      <c r="BQ542" s="49"/>
      <c r="BR542" s="49"/>
      <c r="BS542" s="49"/>
      <c r="BT542" s="49"/>
      <c r="BU542" s="49"/>
      <c r="BV542" s="49"/>
      <c r="BW542" s="49"/>
      <c r="BX542" s="49"/>
      <c r="BY542" s="49"/>
      <c r="BZ542" s="49"/>
      <c r="CA542" s="49"/>
      <c r="CB542" s="49"/>
      <c r="CC542" s="49"/>
      <c r="CD542" s="49"/>
      <c r="CE542" s="49"/>
      <c r="CF542" s="49"/>
      <c r="CG542" s="49"/>
      <c r="CH542" s="49"/>
      <c r="CI542" s="49"/>
      <c r="CJ542" s="49"/>
      <c r="CK542" s="49"/>
      <c r="CL542" s="49"/>
      <c r="CM542" s="49"/>
      <c r="CN542" s="49"/>
      <c r="CO542" s="49"/>
      <c r="CP542" s="49"/>
      <c r="CQ542" s="49"/>
      <c r="CR542" s="49"/>
      <c r="CS542" s="49"/>
      <c r="CT542" s="49"/>
      <c r="CU542" s="49"/>
      <c r="CV542" s="49"/>
      <c r="CW542" s="49"/>
      <c r="CX542" s="49"/>
      <c r="CY542" s="49"/>
      <c r="CZ542" s="49"/>
      <c r="DA542" s="49"/>
      <c r="DB542" s="49"/>
      <c r="DC542" s="49"/>
      <c r="DD542" s="49"/>
      <c r="DE542" s="49"/>
      <c r="DF542" s="49"/>
      <c r="DG542" s="49"/>
      <c r="DH542" s="49"/>
      <c r="DI542" s="49"/>
      <c r="DJ542" s="49"/>
      <c r="DK542" s="49"/>
      <c r="DL542" s="49"/>
      <c r="DM542" s="49"/>
      <c r="DN542" s="49"/>
      <c r="DO542" s="49"/>
      <c r="DP542" s="49"/>
      <c r="AAA542" s="192"/>
      <c r="AAD542" s="90"/>
      <c r="AAE542" s="519">
        <f>IF(AND(S.Notice.AD.Involved="Y",S.Notice.Involved="Y"),1,0)</f>
        <v>1</v>
      </c>
      <c r="AAF542" s="190" t="s">
        <v>52</v>
      </c>
      <c r="AAG542" s="71"/>
      <c r="AAH542" s="71"/>
      <c r="AAI542" s="72"/>
      <c r="AAJ542" s="72"/>
      <c r="AAK542" s="56"/>
      <c r="AAL542" s="90"/>
      <c r="AAM542"/>
    </row>
    <row r="543" spans="1:715" s="23" customFormat="1" ht="15" customHeight="1" outlineLevel="1">
      <c r="A543" s="171"/>
      <c r="B543" s="389" t="str">
        <f>AAK543</f>
        <v>AndreaDRC &amp; Michele maintain Rukemaking Activities Web page</v>
      </c>
      <c r="C543" s="376" t="s">
        <v>0</v>
      </c>
      <c r="D543" s="380"/>
      <c r="E543" s="397">
        <f t="shared" ref="E543:E544" si="449">NETWORKDAYS(G543,H543,S.DDL_DEQClosed)</f>
        <v>23</v>
      </c>
      <c r="F543" s="457">
        <f ca="1">IF(YEAR(H543)&gt;2000,NETWORKDAYS(TODAY(),H543,S.DDL_DEQClosed),0)</f>
        <v>57</v>
      </c>
      <c r="G543" s="424">
        <f t="shared" ref="G543" si="450">AAG543</f>
        <v>41621</v>
      </c>
      <c r="H543" s="351">
        <f t="shared" ref="H543" si="451">AAH543</f>
        <v>41655</v>
      </c>
      <c r="I543" s="244"/>
      <c r="J543" s="194"/>
      <c r="K543" s="49"/>
      <c r="L543" s="49"/>
      <c r="M543" s="49"/>
      <c r="N543" s="49"/>
      <c r="O543" s="49"/>
      <c r="P543" s="49"/>
      <c r="Q543" s="49"/>
      <c r="R543" s="49"/>
      <c r="S543" s="49"/>
      <c r="T543" s="49"/>
      <c r="U543" s="49"/>
      <c r="V543" s="49"/>
      <c r="W543" s="49"/>
      <c r="X543" s="49"/>
      <c r="Y543" s="49"/>
      <c r="Z543" s="49"/>
      <c r="AA543" s="49"/>
      <c r="AB543" s="49"/>
      <c r="AC543" s="49"/>
      <c r="AD543" s="49"/>
      <c r="AE543" s="49"/>
      <c r="AF543" s="49"/>
      <c r="AG543" s="49"/>
      <c r="AH543" s="49"/>
      <c r="AI543" s="49"/>
      <c r="AJ543" s="49"/>
      <c r="AK543" s="49"/>
      <c r="AL543" s="49"/>
      <c r="AM543" s="49"/>
      <c r="AN543" s="49"/>
      <c r="AO543" s="49"/>
      <c r="AP543" s="49"/>
      <c r="AQ543" s="49"/>
      <c r="AR543" s="49"/>
      <c r="AS543" s="49"/>
      <c r="AT543" s="49"/>
      <c r="AU543" s="49"/>
      <c r="AV543" s="49"/>
      <c r="AW543" s="49"/>
      <c r="AX543" s="49"/>
      <c r="AY543" s="49"/>
      <c r="AZ543" s="49"/>
      <c r="BA543" s="49"/>
      <c r="BB543" s="49"/>
      <c r="BC543" s="49"/>
      <c r="BD543" s="49"/>
      <c r="BE543" s="49"/>
      <c r="BF543" s="49"/>
      <c r="BG543" s="49"/>
      <c r="BH543" s="49"/>
      <c r="BI543" s="49"/>
      <c r="BJ543" s="49"/>
      <c r="BK543" s="49"/>
      <c r="BL543" s="49"/>
      <c r="BM543" s="49"/>
      <c r="BN543" s="49"/>
      <c r="BO543" s="49"/>
      <c r="BP543" s="49"/>
      <c r="BQ543" s="49"/>
      <c r="BR543" s="49"/>
      <c r="BS543" s="49"/>
      <c r="BT543" s="49"/>
      <c r="BU543" s="49"/>
      <c r="BV543" s="49"/>
      <c r="BW543" s="49"/>
      <c r="BX543" s="49"/>
      <c r="BY543" s="49"/>
      <c r="BZ543" s="49"/>
      <c r="CA543" s="49"/>
      <c r="CB543" s="49"/>
      <c r="CC543" s="49"/>
      <c r="CD543" s="49"/>
      <c r="CE543" s="49"/>
      <c r="CF543" s="49"/>
      <c r="CG543" s="49"/>
      <c r="CH543" s="49"/>
      <c r="CI543" s="49"/>
      <c r="CJ543" s="49"/>
      <c r="CK543" s="49"/>
      <c r="CL543" s="49"/>
      <c r="CM543" s="49"/>
      <c r="CN543" s="49"/>
      <c r="CO543" s="49"/>
      <c r="CP543" s="49"/>
      <c r="CQ543" s="49"/>
      <c r="CR543" s="49"/>
      <c r="CS543" s="49"/>
      <c r="CT543" s="49"/>
      <c r="CU543" s="49"/>
      <c r="CV543" s="49"/>
      <c r="CW543" s="49"/>
      <c r="CX543" s="49"/>
      <c r="CY543" s="49"/>
      <c r="CZ543" s="49"/>
      <c r="DA543" s="49"/>
      <c r="DB543" s="49"/>
      <c r="DC543" s="49"/>
      <c r="DD543" s="49"/>
      <c r="DE543" s="49"/>
      <c r="DF543" s="49"/>
      <c r="DG543" s="49"/>
      <c r="DH543" s="49"/>
      <c r="DI543" s="49"/>
      <c r="DJ543" s="49"/>
      <c r="DK543" s="49"/>
      <c r="DL543" s="49"/>
      <c r="DM543" s="49"/>
      <c r="DN543" s="49"/>
      <c r="DO543" s="49"/>
      <c r="DP543" s="49"/>
      <c r="DQ543"/>
      <c r="DR543"/>
      <c r="DS543"/>
      <c r="DT543"/>
      <c r="DU543"/>
      <c r="DV543"/>
      <c r="DW543"/>
      <c r="DX543"/>
      <c r="DY543"/>
      <c r="DZ543"/>
      <c r="EA543"/>
      <c r="EB543"/>
      <c r="EC543"/>
      <c r="ED543"/>
      <c r="EE543"/>
      <c r="EF543"/>
      <c r="EG543"/>
      <c r="EH543"/>
      <c r="EI543"/>
      <c r="EJ543"/>
      <c r="EK543"/>
      <c r="EL543"/>
      <c r="EM543"/>
      <c r="EN543"/>
      <c r="EO543"/>
      <c r="EP543"/>
      <c r="EQ543"/>
      <c r="ER543"/>
      <c r="ES543"/>
      <c r="ET543"/>
      <c r="EU543"/>
      <c r="EV543"/>
      <c r="EW543"/>
      <c r="EX543"/>
      <c r="EY543"/>
      <c r="EZ543"/>
      <c r="FA543"/>
      <c r="FB543"/>
      <c r="FC543"/>
      <c r="FD543"/>
      <c r="FE543"/>
      <c r="FF543"/>
      <c r="FG543"/>
      <c r="FH543"/>
      <c r="FI543"/>
      <c r="FJ543"/>
      <c r="FK543"/>
      <c r="FL543"/>
      <c r="FM543"/>
      <c r="FN543"/>
      <c r="FO543"/>
      <c r="FP543"/>
      <c r="FQ543"/>
      <c r="FR543"/>
      <c r="FS543"/>
      <c r="FT543"/>
      <c r="FU543"/>
      <c r="FV543"/>
      <c r="FW543"/>
      <c r="FX543"/>
      <c r="FY543"/>
      <c r="FZ543"/>
      <c r="GA543"/>
      <c r="GB543"/>
      <c r="GC543"/>
      <c r="GD543"/>
      <c r="GE543"/>
      <c r="GF543"/>
      <c r="GG543"/>
      <c r="GH543"/>
      <c r="GI543"/>
      <c r="GJ543"/>
      <c r="GK543"/>
      <c r="GL543"/>
      <c r="GM543"/>
      <c r="GN543"/>
      <c r="GO543"/>
      <c r="GP543"/>
      <c r="GQ543"/>
      <c r="GR543"/>
      <c r="GS543"/>
      <c r="GT543"/>
      <c r="GU543"/>
      <c r="GV543"/>
      <c r="GW543"/>
      <c r="GX543"/>
      <c r="GY543"/>
      <c r="GZ543"/>
      <c r="HA543"/>
      <c r="HB543"/>
      <c r="HC543"/>
      <c r="HD543"/>
      <c r="HE543"/>
      <c r="HF543"/>
      <c r="HG543"/>
      <c r="HH543"/>
      <c r="HI543"/>
      <c r="HJ543"/>
      <c r="HK543"/>
      <c r="HL543"/>
      <c r="HM543"/>
      <c r="HN543"/>
      <c r="HO543"/>
      <c r="HP543"/>
      <c r="HQ543"/>
      <c r="HR543"/>
      <c r="HS543"/>
      <c r="HT543"/>
      <c r="HU543"/>
      <c r="HV543"/>
      <c r="HW543"/>
      <c r="HX543"/>
      <c r="HY543"/>
      <c r="HZ543"/>
      <c r="IA543"/>
      <c r="IB543"/>
      <c r="IC543"/>
      <c r="ID543"/>
      <c r="IE543"/>
      <c r="IF543"/>
      <c r="IG543"/>
      <c r="IH543"/>
      <c r="II543"/>
      <c r="IJ543"/>
      <c r="IK543"/>
      <c r="IL543"/>
      <c r="IM543"/>
      <c r="IN543"/>
      <c r="IO543"/>
      <c r="IP543"/>
      <c r="IQ543"/>
      <c r="IR543"/>
      <c r="IS543"/>
      <c r="IT543"/>
      <c r="IU543"/>
      <c r="IV543"/>
      <c r="IW543"/>
      <c r="IX543"/>
      <c r="IY543"/>
      <c r="IZ543"/>
      <c r="JA543"/>
      <c r="JB543"/>
      <c r="JC543"/>
      <c r="JD543"/>
      <c r="JE543"/>
      <c r="JF543"/>
      <c r="JG543"/>
      <c r="JH543"/>
      <c r="JI543"/>
      <c r="JJ543"/>
      <c r="JK543"/>
      <c r="JL543"/>
      <c r="JM543"/>
      <c r="JN543"/>
      <c r="JO543"/>
      <c r="JP543"/>
      <c r="JQ543"/>
      <c r="JR543"/>
      <c r="JS543"/>
      <c r="JT543"/>
      <c r="JU543"/>
      <c r="JV543"/>
      <c r="JW543"/>
      <c r="JX543"/>
      <c r="JY543"/>
      <c r="JZ543"/>
      <c r="KA543"/>
      <c r="KB543"/>
      <c r="KC543"/>
      <c r="KD543"/>
      <c r="KE543"/>
      <c r="KF543"/>
      <c r="KG543"/>
      <c r="KH543"/>
      <c r="KI543"/>
      <c r="KJ543"/>
      <c r="KK543"/>
      <c r="KL543"/>
      <c r="KM543"/>
      <c r="KN543"/>
      <c r="KO543"/>
      <c r="KP543"/>
      <c r="KQ543"/>
      <c r="KR543"/>
      <c r="KS543"/>
      <c r="KT543"/>
      <c r="KU543"/>
      <c r="KV543"/>
      <c r="KW543"/>
      <c r="KX543"/>
      <c r="KY543"/>
      <c r="KZ543"/>
      <c r="LA543"/>
      <c r="LB543"/>
      <c r="LC543"/>
      <c r="LD543"/>
      <c r="LE543"/>
      <c r="LF543"/>
      <c r="LG543"/>
      <c r="LH543"/>
      <c r="LI543"/>
      <c r="LJ543"/>
      <c r="LK543"/>
      <c r="LL543"/>
      <c r="LM543"/>
      <c r="LN543"/>
      <c r="LO543"/>
      <c r="LP543"/>
      <c r="LQ543"/>
      <c r="LR543"/>
      <c r="LS543"/>
      <c r="LT543"/>
      <c r="LU543"/>
      <c r="LV543"/>
      <c r="LW543"/>
      <c r="LX543"/>
      <c r="LY543"/>
      <c r="LZ543"/>
      <c r="MA543"/>
      <c r="MB543"/>
      <c r="MC543"/>
      <c r="MD543"/>
      <c r="ME543"/>
      <c r="MF543"/>
      <c r="MG543"/>
      <c r="MH543"/>
      <c r="MI543"/>
      <c r="MJ543"/>
      <c r="MK543"/>
      <c r="ML543"/>
      <c r="MM543"/>
      <c r="MN543"/>
      <c r="MO543"/>
      <c r="MP543"/>
      <c r="MQ543"/>
      <c r="MR543"/>
      <c r="MS543"/>
      <c r="MT543"/>
      <c r="MU543"/>
      <c r="MV543"/>
      <c r="MW543"/>
      <c r="MX543"/>
      <c r="MY543"/>
      <c r="MZ543"/>
      <c r="NA543"/>
      <c r="NB543"/>
      <c r="NC543"/>
      <c r="ND543"/>
      <c r="NE543"/>
      <c r="NF543"/>
      <c r="NG543"/>
      <c r="NH543"/>
      <c r="NI543"/>
      <c r="NJ543"/>
      <c r="NK543"/>
      <c r="NL543"/>
      <c r="NM543"/>
      <c r="NN543"/>
      <c r="NO543"/>
      <c r="NP543"/>
      <c r="NQ543"/>
      <c r="NR543"/>
      <c r="NS543"/>
      <c r="NT543"/>
      <c r="NU543"/>
      <c r="NV543"/>
      <c r="NW543"/>
      <c r="NX543"/>
      <c r="NY543"/>
      <c r="NZ543"/>
      <c r="OA543"/>
      <c r="OB543"/>
      <c r="OC543"/>
      <c r="OD543"/>
      <c r="OE543"/>
      <c r="OF543"/>
      <c r="OG543"/>
      <c r="OH543"/>
      <c r="OI543"/>
      <c r="OJ543"/>
      <c r="OK543"/>
      <c r="OL543"/>
      <c r="OM543"/>
      <c r="ON543"/>
      <c r="OO543"/>
      <c r="OP543"/>
      <c r="OQ543"/>
      <c r="OR543"/>
      <c r="OS543"/>
      <c r="OT543"/>
      <c r="OU543"/>
      <c r="OV543"/>
      <c r="OW543"/>
      <c r="OX543"/>
      <c r="OY543"/>
      <c r="OZ543"/>
      <c r="PA543"/>
      <c r="PB543"/>
      <c r="PC543"/>
      <c r="PD543"/>
      <c r="PE543"/>
      <c r="PF543"/>
      <c r="PG543"/>
      <c r="PH543"/>
      <c r="PI543"/>
      <c r="PJ543"/>
      <c r="PK543"/>
      <c r="PL543"/>
      <c r="PM543"/>
      <c r="PN543"/>
      <c r="PO543"/>
      <c r="PP543"/>
      <c r="PQ543"/>
      <c r="PR543"/>
      <c r="PS543"/>
      <c r="PT543"/>
      <c r="PU543"/>
      <c r="PV543"/>
      <c r="PW543"/>
      <c r="PX543"/>
      <c r="PY543"/>
      <c r="PZ543"/>
      <c r="QA543"/>
      <c r="QB543"/>
      <c r="QC543"/>
      <c r="QD543"/>
      <c r="QE543"/>
      <c r="QF543"/>
      <c r="QG543"/>
      <c r="QH543"/>
      <c r="QI543"/>
      <c r="QJ543"/>
      <c r="QK543"/>
      <c r="QL543"/>
      <c r="QM543"/>
      <c r="QN543"/>
      <c r="QO543"/>
      <c r="QP543"/>
      <c r="QQ543"/>
      <c r="QR543"/>
      <c r="QS543"/>
      <c r="QT543"/>
      <c r="QU543"/>
      <c r="QV543"/>
      <c r="QW543"/>
      <c r="QX543"/>
      <c r="QY543"/>
      <c r="QZ543"/>
      <c r="RA543"/>
      <c r="RB543"/>
      <c r="RC543"/>
      <c r="RD543"/>
      <c r="RE543"/>
      <c r="RF543"/>
      <c r="RG543"/>
      <c r="RH543"/>
      <c r="RI543"/>
      <c r="RJ543"/>
      <c r="RK543"/>
      <c r="RL543"/>
      <c r="RM543"/>
      <c r="RN543"/>
      <c r="RO543"/>
      <c r="RP543"/>
      <c r="RQ543"/>
      <c r="RR543"/>
      <c r="RS543"/>
      <c r="RT543"/>
      <c r="RU543"/>
      <c r="RV543"/>
      <c r="RW543"/>
      <c r="RX543"/>
      <c r="RY543"/>
      <c r="RZ543"/>
      <c r="SA543"/>
      <c r="SB543"/>
      <c r="SC543"/>
      <c r="SD543"/>
      <c r="SE543"/>
      <c r="SF543"/>
      <c r="SG543"/>
      <c r="SH543"/>
      <c r="SI543"/>
      <c r="SJ543"/>
      <c r="SK543"/>
      <c r="SL543"/>
      <c r="SM543"/>
      <c r="SN543"/>
      <c r="SO543"/>
      <c r="SP543"/>
      <c r="SQ543"/>
      <c r="SR543"/>
      <c r="SS543"/>
      <c r="ST543"/>
      <c r="SU543"/>
      <c r="SV543"/>
      <c r="SW543"/>
      <c r="SX543"/>
      <c r="SY543"/>
      <c r="SZ543"/>
      <c r="TA543"/>
      <c r="TB543"/>
      <c r="TC543"/>
      <c r="TD543"/>
      <c r="TE543"/>
      <c r="TF543"/>
      <c r="TG543"/>
      <c r="TH543"/>
      <c r="TI543"/>
      <c r="TJ543"/>
      <c r="TK543"/>
      <c r="TL543"/>
      <c r="TM543"/>
      <c r="TN543"/>
      <c r="TO543"/>
      <c r="TP543"/>
      <c r="TQ543"/>
      <c r="TR543"/>
      <c r="TS543"/>
      <c r="TT543"/>
      <c r="TU543"/>
      <c r="TV543"/>
      <c r="TW543"/>
      <c r="TX543"/>
      <c r="TY543"/>
      <c r="TZ543"/>
      <c r="UA543"/>
      <c r="UB543"/>
      <c r="UC543"/>
      <c r="UD543"/>
      <c r="UE543"/>
      <c r="UF543"/>
      <c r="UG543"/>
      <c r="UH543"/>
      <c r="UI543"/>
      <c r="UJ543"/>
      <c r="UK543"/>
      <c r="UL543"/>
      <c r="UM543"/>
      <c r="UN543"/>
      <c r="UO543"/>
      <c r="UP543"/>
      <c r="UQ543"/>
      <c r="UR543"/>
      <c r="US543"/>
      <c r="UT543"/>
      <c r="UU543"/>
      <c r="UV543"/>
      <c r="UW543"/>
      <c r="UX543"/>
      <c r="UY543"/>
      <c r="UZ543"/>
      <c r="VA543"/>
      <c r="VB543"/>
      <c r="VC543"/>
      <c r="VD543"/>
      <c r="VE543"/>
      <c r="VF543"/>
      <c r="VG543"/>
      <c r="VH543"/>
      <c r="VI543"/>
      <c r="VJ543"/>
      <c r="VK543"/>
      <c r="VL543"/>
      <c r="VM543"/>
      <c r="VN543"/>
      <c r="VO543"/>
      <c r="VP543"/>
      <c r="VQ543"/>
      <c r="VR543"/>
      <c r="VS543"/>
      <c r="VT543"/>
      <c r="VU543"/>
      <c r="VV543"/>
      <c r="VW543"/>
      <c r="VX543"/>
      <c r="VY543"/>
      <c r="VZ543"/>
      <c r="WA543"/>
      <c r="WB543"/>
      <c r="WC543"/>
      <c r="WD543"/>
      <c r="WE543"/>
      <c r="WF543"/>
      <c r="WG543"/>
      <c r="WH543"/>
      <c r="WI543"/>
      <c r="WJ543"/>
      <c r="WK543"/>
      <c r="WL543"/>
      <c r="WM543"/>
      <c r="WN543"/>
      <c r="WO543"/>
      <c r="WP543"/>
      <c r="WQ543"/>
      <c r="WR543"/>
      <c r="WS543"/>
      <c r="WT543"/>
      <c r="WU543"/>
      <c r="WV543"/>
      <c r="WW543"/>
      <c r="WX543"/>
      <c r="WY543"/>
      <c r="WZ543"/>
      <c r="XA543"/>
      <c r="XB543"/>
      <c r="XC543"/>
      <c r="XD543"/>
      <c r="XE543"/>
      <c r="XF543"/>
      <c r="XG543"/>
      <c r="XH543"/>
      <c r="XI543"/>
      <c r="XJ543"/>
      <c r="XK543"/>
      <c r="XL543"/>
      <c r="XM543"/>
      <c r="XN543"/>
      <c r="XO543"/>
      <c r="XP543"/>
      <c r="XQ543"/>
      <c r="XR543"/>
      <c r="XS543"/>
      <c r="XT543"/>
      <c r="XU543"/>
      <c r="XV543"/>
      <c r="XW543"/>
      <c r="XX543"/>
      <c r="XY543"/>
      <c r="XZ543"/>
      <c r="YA543"/>
      <c r="YB543"/>
      <c r="YC543"/>
      <c r="YD543"/>
      <c r="YE543"/>
      <c r="YF543"/>
      <c r="YG543"/>
      <c r="YH543"/>
      <c r="YI543"/>
      <c r="YJ543"/>
      <c r="YK543"/>
      <c r="YL543"/>
      <c r="YM543"/>
      <c r="YN543"/>
      <c r="YO543"/>
      <c r="YP543"/>
      <c r="YQ543"/>
      <c r="YR543"/>
      <c r="YS543"/>
      <c r="YT543"/>
      <c r="YU543"/>
      <c r="YV543"/>
      <c r="YW543"/>
      <c r="YX543"/>
      <c r="YY543"/>
      <c r="YZ543"/>
      <c r="ZA543"/>
      <c r="ZB543"/>
      <c r="ZC543"/>
      <c r="ZD543"/>
      <c r="ZE543"/>
      <c r="ZF543"/>
      <c r="ZG543"/>
      <c r="ZH543"/>
      <c r="ZI543"/>
      <c r="ZJ543"/>
      <c r="ZK543"/>
      <c r="ZL543"/>
      <c r="ZM543"/>
      <c r="ZN543"/>
      <c r="ZO543"/>
      <c r="ZP543"/>
      <c r="ZQ543"/>
      <c r="ZR543"/>
      <c r="ZS543"/>
      <c r="ZT543"/>
      <c r="ZU543"/>
      <c r="ZV543"/>
      <c r="ZW543"/>
      <c r="ZX543"/>
      <c r="ZY543"/>
      <c r="ZZ543" s="52"/>
      <c r="AAA543" s="192"/>
      <c r="AAD543" s="90"/>
      <c r="AAE543" s="519">
        <f>IF(S.Notice.Involved="Y",1,0)</f>
        <v>1</v>
      </c>
      <c r="AAF543" s="90"/>
      <c r="AAG543" s="73">
        <f>IF(AAE543=0,,S.Notice.OpenComment)</f>
        <v>41621</v>
      </c>
      <c r="AAH543" s="73">
        <f>IF(AAE543=0,,S.Notice.BANNER.End)</f>
        <v>41655</v>
      </c>
      <c r="AAI543" s="72"/>
      <c r="AAJ543" s="72"/>
      <c r="AAK543" s="80" t="str">
        <f>S.Staff.DivisionRulesCoordinator&amp;" &amp; "&amp;S.Staff.WebMaster&amp;" maintain Rukemaking Activities Web page"</f>
        <v>AndreaDRC &amp; Michele maintain Rukemaking Activities Web page</v>
      </c>
      <c r="AAL543" s="90"/>
    </row>
    <row r="544" spans="1:715" s="23" customFormat="1" ht="15" customHeight="1" outlineLevel="1">
      <c r="A544" s="171"/>
      <c r="B544" s="291" t="str">
        <f>AAK544</f>
        <v>AndreaRW gathers and saves all notice emails for the Rule Record as:</v>
      </c>
      <c r="C544" s="789" t="str">
        <f>HYPERLINK("\\deqhq1\Rule_Development\Currrent Plan","i")</f>
        <v>i</v>
      </c>
      <c r="D544" s="574"/>
      <c r="E544" s="342">
        <f t="shared" si="449"/>
        <v>73</v>
      </c>
      <c r="F544" s="457">
        <f ca="1">IF(YEAR(H544)&gt;2000,NETWORKDAYS(TODAY(),H544,S.DDL_DEQClosed),0)</f>
        <v>57</v>
      </c>
      <c r="G544" s="351">
        <f>AAG544</f>
        <v>41549</v>
      </c>
      <c r="H544" s="351">
        <f>AAH544</f>
        <v>41655</v>
      </c>
      <c r="I544" s="244"/>
      <c r="J544" s="194"/>
      <c r="K544" s="49"/>
      <c r="L544" s="49"/>
      <c r="M544" s="49"/>
      <c r="N544" s="49"/>
      <c r="O544" s="49"/>
      <c r="P544" s="49"/>
      <c r="Q544" s="49"/>
      <c r="R544" s="49"/>
      <c r="S544" s="49"/>
      <c r="T544" s="49"/>
      <c r="U544" s="49"/>
      <c r="V544" s="49"/>
      <c r="W544" s="49"/>
      <c r="X544" s="49"/>
      <c r="Y544" s="49"/>
      <c r="Z544" s="49"/>
      <c r="AA544" s="49"/>
      <c r="AB544" s="49"/>
      <c r="AC544" s="49"/>
      <c r="AD544" s="49"/>
      <c r="AE544" s="49"/>
      <c r="AF544" s="49"/>
      <c r="AG544" s="49"/>
      <c r="AH544" s="49"/>
      <c r="AI544" s="49"/>
      <c r="AJ544" s="49"/>
      <c r="AK544" s="49"/>
      <c r="AL544" s="49"/>
      <c r="AM544" s="49"/>
      <c r="AN544" s="49"/>
      <c r="AO544" s="49"/>
      <c r="AP544" s="49"/>
      <c r="AQ544" s="49"/>
      <c r="AR544" s="49"/>
      <c r="AS544" s="49"/>
      <c r="AT544" s="49"/>
      <c r="AU544" s="49"/>
      <c r="AV544" s="49"/>
      <c r="AW544" s="49"/>
      <c r="AX544" s="49"/>
      <c r="AY544" s="49"/>
      <c r="AZ544" s="49"/>
      <c r="BA544" s="49"/>
      <c r="BB544" s="49"/>
      <c r="BC544" s="49"/>
      <c r="BD544" s="49"/>
      <c r="BE544" s="49"/>
      <c r="BF544" s="49"/>
      <c r="BG544" s="49"/>
      <c r="BH544" s="49"/>
      <c r="BI544" s="49"/>
      <c r="BJ544" s="49"/>
      <c r="BK544" s="49"/>
      <c r="BL544" s="49"/>
      <c r="BM544" s="49"/>
      <c r="BN544" s="49"/>
      <c r="BO544" s="49"/>
      <c r="BP544" s="49"/>
      <c r="BQ544" s="49"/>
      <c r="BR544" s="49"/>
      <c r="BS544" s="49"/>
      <c r="BT544" s="49"/>
      <c r="BU544" s="49"/>
      <c r="BV544" s="49"/>
      <c r="BW544" s="49"/>
      <c r="BX544" s="49"/>
      <c r="BY544" s="49"/>
      <c r="BZ544" s="49"/>
      <c r="CA544" s="49"/>
      <c r="CB544" s="49"/>
      <c r="CC544" s="49"/>
      <c r="CD544" s="49"/>
      <c r="CE544" s="49"/>
      <c r="CF544" s="49"/>
      <c r="CG544" s="49"/>
      <c r="CH544" s="49"/>
      <c r="CI544" s="49"/>
      <c r="CJ544" s="49"/>
      <c r="CK544" s="49"/>
      <c r="CL544" s="49"/>
      <c r="CM544" s="49"/>
      <c r="CN544" s="49"/>
      <c r="CO544" s="49"/>
      <c r="CP544" s="49"/>
      <c r="CQ544" s="49"/>
      <c r="CR544" s="49"/>
      <c r="CS544" s="49"/>
      <c r="CT544" s="49"/>
      <c r="CU544" s="49"/>
      <c r="CV544" s="49"/>
      <c r="CW544" s="49"/>
      <c r="CX544" s="49"/>
      <c r="CY544" s="49"/>
      <c r="CZ544" s="49"/>
      <c r="DA544" s="49"/>
      <c r="DB544" s="49"/>
      <c r="DC544" s="49"/>
      <c r="DD544" s="49"/>
      <c r="DE544" s="49"/>
      <c r="DF544" s="49"/>
      <c r="DG544" s="49"/>
      <c r="DH544" s="49"/>
      <c r="DI544" s="49"/>
      <c r="DJ544" s="49"/>
      <c r="DK544" s="49"/>
      <c r="DL544" s="49"/>
      <c r="DM544" s="49"/>
      <c r="DN544" s="49"/>
      <c r="DO544" s="49"/>
      <c r="DP544" s="49"/>
      <c r="DQ544"/>
      <c r="DR544"/>
      <c r="DS544"/>
      <c r="DT544"/>
      <c r="DU544"/>
      <c r="DV544"/>
      <c r="DW544"/>
      <c r="DX544"/>
      <c r="DY544"/>
      <c r="DZ544"/>
      <c r="EA544"/>
      <c r="EB544"/>
      <c r="EC544"/>
      <c r="ED544"/>
      <c r="EE544"/>
      <c r="EF544"/>
      <c r="EG544"/>
      <c r="EH544"/>
      <c r="EI544"/>
      <c r="EJ544"/>
      <c r="EK544"/>
      <c r="EL544"/>
      <c r="EM544"/>
      <c r="EN544"/>
      <c r="EO544"/>
      <c r="EP544"/>
      <c r="EQ544"/>
      <c r="ER544"/>
      <c r="ES544"/>
      <c r="ET544"/>
      <c r="EU544"/>
      <c r="EV544"/>
      <c r="EW544"/>
      <c r="EX544"/>
      <c r="EY544"/>
      <c r="EZ544"/>
      <c r="FA544"/>
      <c r="FB544"/>
      <c r="FC544"/>
      <c r="FD544"/>
      <c r="FE544"/>
      <c r="FF544"/>
      <c r="FG544"/>
      <c r="FH544"/>
      <c r="FI544"/>
      <c r="FJ544"/>
      <c r="FK544"/>
      <c r="FL544"/>
      <c r="FM544"/>
      <c r="FN544"/>
      <c r="FO544"/>
      <c r="FP544"/>
      <c r="FQ544"/>
      <c r="FR544"/>
      <c r="FS544"/>
      <c r="FT544"/>
      <c r="FU544"/>
      <c r="FV544"/>
      <c r="FW544"/>
      <c r="FX544"/>
      <c r="FY544"/>
      <c r="FZ544"/>
      <c r="GA544"/>
      <c r="GB544"/>
      <c r="GC544"/>
      <c r="GD544"/>
      <c r="GE544"/>
      <c r="GF544"/>
      <c r="GG544"/>
      <c r="GH544"/>
      <c r="GI544"/>
      <c r="GJ544"/>
      <c r="GK544"/>
      <c r="GL544"/>
      <c r="GM544"/>
      <c r="GN544"/>
      <c r="GO544"/>
      <c r="GP544"/>
      <c r="GQ544"/>
      <c r="GR544"/>
      <c r="GS544"/>
      <c r="GT544"/>
      <c r="GU544"/>
      <c r="GV544"/>
      <c r="GW544"/>
      <c r="GX544"/>
      <c r="GY544"/>
      <c r="GZ544"/>
      <c r="HA544"/>
      <c r="HB544"/>
      <c r="HC544"/>
      <c r="HD544"/>
      <c r="HE544"/>
      <c r="HF544"/>
      <c r="HG544"/>
      <c r="HH544"/>
      <c r="HI544"/>
      <c r="HJ544"/>
      <c r="HK544"/>
      <c r="HL544"/>
      <c r="HM544"/>
      <c r="HN544"/>
      <c r="HO544"/>
      <c r="HP544"/>
      <c r="HQ544"/>
      <c r="HR544"/>
      <c r="HS544"/>
      <c r="HT544"/>
      <c r="HU544"/>
      <c r="HV544"/>
      <c r="HW544"/>
      <c r="HX544"/>
      <c r="HY544"/>
      <c r="HZ544"/>
      <c r="IA544"/>
      <c r="IB544"/>
      <c r="IC544"/>
      <c r="ID544"/>
      <c r="IE544"/>
      <c r="IF544"/>
      <c r="IG544"/>
      <c r="IH544"/>
      <c r="II544"/>
      <c r="IJ544"/>
      <c r="IK544"/>
      <c r="IL544"/>
      <c r="IM544"/>
      <c r="IN544"/>
      <c r="IO544"/>
      <c r="IP544"/>
      <c r="IQ544"/>
      <c r="IR544"/>
      <c r="IS544"/>
      <c r="IT544"/>
      <c r="IU544"/>
      <c r="IV544"/>
      <c r="IW544"/>
      <c r="IX544"/>
      <c r="IY544"/>
      <c r="IZ544"/>
      <c r="JA544"/>
      <c r="JB544"/>
      <c r="JC544"/>
      <c r="JD544"/>
      <c r="JE544"/>
      <c r="JF544"/>
      <c r="JG544"/>
      <c r="JH544"/>
      <c r="JI544"/>
      <c r="JJ544"/>
      <c r="JK544"/>
      <c r="JL544"/>
      <c r="JM544"/>
      <c r="JN544"/>
      <c r="JO544"/>
      <c r="JP544"/>
      <c r="JQ544"/>
      <c r="JR544"/>
      <c r="JS544"/>
      <c r="JT544"/>
      <c r="JU544"/>
      <c r="JV544"/>
      <c r="JW544"/>
      <c r="JX544"/>
      <c r="JY544"/>
      <c r="JZ544"/>
      <c r="KA544"/>
      <c r="KB544"/>
      <c r="KC544"/>
      <c r="KD544"/>
      <c r="KE544"/>
      <c r="KF544"/>
      <c r="KG544"/>
      <c r="KH544"/>
      <c r="KI544"/>
      <c r="KJ544"/>
      <c r="KK544"/>
      <c r="KL544"/>
      <c r="KM544"/>
      <c r="KN544"/>
      <c r="KO544"/>
      <c r="KP544"/>
      <c r="KQ544"/>
      <c r="KR544"/>
      <c r="KS544"/>
      <c r="KT544"/>
      <c r="KU544"/>
      <c r="KV544"/>
      <c r="KW544"/>
      <c r="KX544"/>
      <c r="KY544"/>
      <c r="KZ544"/>
      <c r="LA544"/>
      <c r="LB544"/>
      <c r="LC544"/>
      <c r="LD544"/>
      <c r="LE544"/>
      <c r="LF544"/>
      <c r="LG544"/>
      <c r="LH544"/>
      <c r="LI544"/>
      <c r="LJ544"/>
      <c r="LK544"/>
      <c r="LL544"/>
      <c r="LM544"/>
      <c r="LN544"/>
      <c r="LO544"/>
      <c r="LP544"/>
      <c r="LQ544"/>
      <c r="LR544"/>
      <c r="LS544"/>
      <c r="LT544"/>
      <c r="LU544"/>
      <c r="LV544"/>
      <c r="LW544"/>
      <c r="LX544"/>
      <c r="LY544"/>
      <c r="LZ544"/>
      <c r="MA544"/>
      <c r="MB544"/>
      <c r="MC544"/>
      <c r="MD544"/>
      <c r="ME544"/>
      <c r="MF544"/>
      <c r="MG544"/>
      <c r="MH544"/>
      <c r="MI544"/>
      <c r="MJ544"/>
      <c r="MK544"/>
      <c r="ML544"/>
      <c r="MM544"/>
      <c r="MN544"/>
      <c r="MO544"/>
      <c r="MP544"/>
      <c r="MQ544"/>
      <c r="MR544"/>
      <c r="MS544"/>
      <c r="MT544"/>
      <c r="MU544"/>
      <c r="MV544"/>
      <c r="MW544"/>
      <c r="MX544"/>
      <c r="MY544"/>
      <c r="MZ544"/>
      <c r="NA544"/>
      <c r="NB544"/>
      <c r="NC544"/>
      <c r="ND544"/>
      <c r="NE544"/>
      <c r="NF544"/>
      <c r="NG544"/>
      <c r="NH544"/>
      <c r="NI544"/>
      <c r="NJ544"/>
      <c r="NK544"/>
      <c r="NL544"/>
      <c r="NM544"/>
      <c r="NN544"/>
      <c r="NO544"/>
      <c r="NP544"/>
      <c r="NQ544"/>
      <c r="NR544"/>
      <c r="NS544"/>
      <c r="NT544"/>
      <c r="NU544"/>
      <c r="NV544"/>
      <c r="NW544"/>
      <c r="NX544"/>
      <c r="NY544"/>
      <c r="NZ544"/>
      <c r="OA544"/>
      <c r="OB544"/>
      <c r="OC544"/>
      <c r="OD544"/>
      <c r="OE544"/>
      <c r="OF544"/>
      <c r="OG544"/>
      <c r="OH544"/>
      <c r="OI544"/>
      <c r="OJ544"/>
      <c r="OK544"/>
      <c r="OL544"/>
      <c r="OM544"/>
      <c r="ON544"/>
      <c r="OO544"/>
      <c r="OP544"/>
      <c r="OQ544"/>
      <c r="OR544"/>
      <c r="OS544"/>
      <c r="OT544"/>
      <c r="OU544"/>
      <c r="OV544"/>
      <c r="OW544"/>
      <c r="OX544"/>
      <c r="OY544"/>
      <c r="OZ544"/>
      <c r="PA544"/>
      <c r="PB544"/>
      <c r="PC544"/>
      <c r="PD544"/>
      <c r="PE544"/>
      <c r="PF544"/>
      <c r="PG544"/>
      <c r="PH544"/>
      <c r="PI544"/>
      <c r="PJ544"/>
      <c r="PK544"/>
      <c r="PL544"/>
      <c r="PM544"/>
      <c r="PN544"/>
      <c r="PO544"/>
      <c r="PP544"/>
      <c r="PQ544"/>
      <c r="PR544"/>
      <c r="PS544"/>
      <c r="PT544"/>
      <c r="PU544"/>
      <c r="PV544"/>
      <c r="PW544"/>
      <c r="PX544"/>
      <c r="PY544"/>
      <c r="PZ544"/>
      <c r="QA544"/>
      <c r="QB544"/>
      <c r="QC544"/>
      <c r="QD544"/>
      <c r="QE544"/>
      <c r="QF544"/>
      <c r="QG544"/>
      <c r="QH544"/>
      <c r="QI544"/>
      <c r="QJ544"/>
      <c r="QK544"/>
      <c r="QL544"/>
      <c r="QM544"/>
      <c r="QN544"/>
      <c r="QO544"/>
      <c r="QP544"/>
      <c r="QQ544"/>
      <c r="QR544"/>
      <c r="QS544"/>
      <c r="QT544"/>
      <c r="QU544"/>
      <c r="QV544"/>
      <c r="QW544"/>
      <c r="QX544"/>
      <c r="QY544"/>
      <c r="QZ544"/>
      <c r="RA544"/>
      <c r="RB544"/>
      <c r="RC544"/>
      <c r="RD544"/>
      <c r="RE544"/>
      <c r="RF544"/>
      <c r="RG544"/>
      <c r="RH544"/>
      <c r="RI544"/>
      <c r="RJ544"/>
      <c r="RK544"/>
      <c r="RL544"/>
      <c r="RM544"/>
      <c r="RN544"/>
      <c r="RO544"/>
      <c r="RP544"/>
      <c r="RQ544"/>
      <c r="RR544"/>
      <c r="RS544"/>
      <c r="RT544"/>
      <c r="RU544"/>
      <c r="RV544"/>
      <c r="RW544"/>
      <c r="RX544"/>
      <c r="RY544"/>
      <c r="RZ544"/>
      <c r="SA544"/>
      <c r="SB544"/>
      <c r="SC544"/>
      <c r="SD544"/>
      <c r="SE544"/>
      <c r="SF544"/>
      <c r="SG544"/>
      <c r="SH544"/>
      <c r="SI544"/>
      <c r="SJ544"/>
      <c r="SK544"/>
      <c r="SL544"/>
      <c r="SM544"/>
      <c r="SN544"/>
      <c r="SO544"/>
      <c r="SP544"/>
      <c r="SQ544"/>
      <c r="SR544"/>
      <c r="SS544"/>
      <c r="ST544"/>
      <c r="SU544"/>
      <c r="SV544"/>
      <c r="SW544"/>
      <c r="SX544"/>
      <c r="SY544"/>
      <c r="SZ544"/>
      <c r="TA544"/>
      <c r="TB544"/>
      <c r="TC544"/>
      <c r="TD544"/>
      <c r="TE544"/>
      <c r="TF544"/>
      <c r="TG544"/>
      <c r="TH544"/>
      <c r="TI544"/>
      <c r="TJ544"/>
      <c r="TK544"/>
      <c r="TL544"/>
      <c r="TM544"/>
      <c r="TN544"/>
      <c r="TO544"/>
      <c r="TP544"/>
      <c r="TQ544"/>
      <c r="TR544"/>
      <c r="TS544"/>
      <c r="TT544"/>
      <c r="TU544"/>
      <c r="TV544"/>
      <c r="TW544"/>
      <c r="TX544"/>
      <c r="TY544"/>
      <c r="TZ544"/>
      <c r="UA544"/>
      <c r="UB544"/>
      <c r="UC544"/>
      <c r="UD544"/>
      <c r="UE544"/>
      <c r="UF544"/>
      <c r="UG544"/>
      <c r="UH544"/>
      <c r="UI544"/>
      <c r="UJ544"/>
      <c r="UK544"/>
      <c r="UL544"/>
      <c r="UM544"/>
      <c r="UN544"/>
      <c r="UO544"/>
      <c r="UP544"/>
      <c r="UQ544"/>
      <c r="UR544"/>
      <c r="US544"/>
      <c r="UT544"/>
      <c r="UU544"/>
      <c r="UV544"/>
      <c r="UW544"/>
      <c r="UX544"/>
      <c r="UY544"/>
      <c r="UZ544"/>
      <c r="VA544"/>
      <c r="VB544"/>
      <c r="VC544"/>
      <c r="VD544"/>
      <c r="VE544"/>
      <c r="VF544"/>
      <c r="VG544"/>
      <c r="VH544"/>
      <c r="VI544"/>
      <c r="VJ544"/>
      <c r="VK544"/>
      <c r="VL544"/>
      <c r="VM544"/>
      <c r="VN544"/>
      <c r="VO544"/>
      <c r="VP544"/>
      <c r="VQ544"/>
      <c r="VR544"/>
      <c r="VS544"/>
      <c r="VT544"/>
      <c r="VU544"/>
      <c r="VV544"/>
      <c r="VW544"/>
      <c r="VX544"/>
      <c r="VY544"/>
      <c r="VZ544"/>
      <c r="WA544"/>
      <c r="WB544"/>
      <c r="WC544"/>
      <c r="WD544"/>
      <c r="WE544"/>
      <c r="WF544"/>
      <c r="WG544"/>
      <c r="WH544"/>
      <c r="WI544"/>
      <c r="WJ544"/>
      <c r="WK544"/>
      <c r="WL544"/>
      <c r="WM544"/>
      <c r="WN544"/>
      <c r="WO544"/>
      <c r="WP544"/>
      <c r="WQ544"/>
      <c r="WR544"/>
      <c r="WS544"/>
      <c r="WT544"/>
      <c r="WU544"/>
      <c r="WV544"/>
      <c r="WW544"/>
      <c r="WX544"/>
      <c r="WY544"/>
      <c r="WZ544"/>
      <c r="XA544"/>
      <c r="XB544"/>
      <c r="XC544"/>
      <c r="XD544"/>
      <c r="XE544"/>
      <c r="XF544"/>
      <c r="XG544"/>
      <c r="XH544"/>
      <c r="XI544"/>
      <c r="XJ544"/>
      <c r="XK544"/>
      <c r="XL544"/>
      <c r="XM544"/>
      <c r="XN544"/>
      <c r="XO544"/>
      <c r="XP544"/>
      <c r="XQ544"/>
      <c r="XR544"/>
      <c r="XS544"/>
      <c r="XT544"/>
      <c r="XU544"/>
      <c r="XV544"/>
      <c r="XW544"/>
      <c r="XX544"/>
      <c r="XY544"/>
      <c r="XZ544"/>
      <c r="YA544"/>
      <c r="YB544"/>
      <c r="YC544"/>
      <c r="YD544"/>
      <c r="YE544"/>
      <c r="YF544"/>
      <c r="YG544"/>
      <c r="YH544"/>
      <c r="YI544"/>
      <c r="YJ544"/>
      <c r="YK544"/>
      <c r="YL544"/>
      <c r="YM544"/>
      <c r="YN544"/>
      <c r="YO544"/>
      <c r="YP544"/>
      <c r="YQ544"/>
      <c r="YR544"/>
      <c r="YS544"/>
      <c r="YT544"/>
      <c r="YU544"/>
      <c r="YV544"/>
      <c r="YW544"/>
      <c r="YX544"/>
      <c r="YY544"/>
      <c r="YZ544"/>
      <c r="ZA544"/>
      <c r="ZB544"/>
      <c r="ZC544"/>
      <c r="ZD544"/>
      <c r="ZE544"/>
      <c r="ZF544"/>
      <c r="ZG544"/>
      <c r="ZH544"/>
      <c r="ZI544"/>
      <c r="ZJ544"/>
      <c r="ZK544"/>
      <c r="ZL544"/>
      <c r="ZM544"/>
      <c r="ZN544"/>
      <c r="ZO544"/>
      <c r="ZP544"/>
      <c r="ZQ544"/>
      <c r="ZR544"/>
      <c r="ZS544"/>
      <c r="ZT544"/>
      <c r="ZU544"/>
      <c r="ZV544"/>
      <c r="ZW544"/>
      <c r="ZX544"/>
      <c r="ZY544"/>
      <c r="ZZ544" s="52"/>
      <c r="AAA544" s="192"/>
      <c r="AAD544" s="90"/>
      <c r="AAE544" s="519">
        <f>IF(S.Notice.Involved="Y",1,0)</f>
        <v>1</v>
      </c>
      <c r="AAF544" s="90"/>
      <c r="AAG544" s="73">
        <f>IF(AAE544=0,,S.Notice.BANNER.Begin)</f>
        <v>41549</v>
      </c>
      <c r="AAH544" s="73">
        <f>IF(AAE544=0,,S.Notice.BANNER.End)</f>
        <v>41655</v>
      </c>
      <c r="AAI544" s="72"/>
      <c r="AAJ544" s="72"/>
      <c r="AAK544" s="92" t="str">
        <f>S.Staff.Lead&amp;" gathers and saves all notice emails for the Rule Record as:"</f>
        <v>AndreaRW gathers and saves all notice emails for the Rule Record as:</v>
      </c>
      <c r="AAL544" s="90"/>
    </row>
    <row r="545" spans="1:715" s="23" customFormat="1" ht="15" customHeight="1" outlineLevel="1">
      <c r="A545" s="171"/>
      <c r="B545" s="372" t="s">
        <v>171</v>
      </c>
      <c r="C545" s="362"/>
      <c r="D545" s="373"/>
      <c r="E545" s="350"/>
      <c r="F545" s="350"/>
      <c r="G545" s="346"/>
      <c r="H545" s="346"/>
      <c r="I545" s="244"/>
      <c r="J545" s="194"/>
      <c r="K545" s="49"/>
      <c r="L545" s="49"/>
      <c r="M545" s="49"/>
      <c r="N545" s="49"/>
      <c r="O545" s="49"/>
      <c r="P545" s="49"/>
      <c r="Q545" s="49"/>
      <c r="R545" s="49"/>
      <c r="S545" s="49"/>
      <c r="T545" s="49"/>
      <c r="U545" s="49"/>
      <c r="V545" s="49"/>
      <c r="W545" s="49"/>
      <c r="X545" s="49"/>
      <c r="Y545" s="49"/>
      <c r="Z545" s="49"/>
      <c r="AA545" s="49"/>
      <c r="AB545" s="49"/>
      <c r="AC545" s="49"/>
      <c r="AD545" s="49"/>
      <c r="AE545" s="49"/>
      <c r="AF545" s="49"/>
      <c r="AG545" s="49"/>
      <c r="AH545" s="49"/>
      <c r="AI545" s="49"/>
      <c r="AJ545" s="49"/>
      <c r="AK545" s="49"/>
      <c r="AL545" s="49"/>
      <c r="AM545" s="49"/>
      <c r="AN545" s="49"/>
      <c r="AO545" s="49"/>
      <c r="AP545" s="49"/>
      <c r="AQ545" s="49"/>
      <c r="AR545" s="49"/>
      <c r="AS545" s="49"/>
      <c r="AT545" s="49"/>
      <c r="AU545" s="49"/>
      <c r="AV545" s="49"/>
      <c r="AW545" s="49"/>
      <c r="AX545" s="49"/>
      <c r="AY545" s="49"/>
      <c r="AZ545" s="49"/>
      <c r="BA545" s="49"/>
      <c r="BB545" s="49"/>
      <c r="BC545" s="49"/>
      <c r="BD545" s="49"/>
      <c r="BE545" s="49"/>
      <c r="BF545" s="49"/>
      <c r="BG545" s="49"/>
      <c r="BH545" s="49"/>
      <c r="BI545" s="49"/>
      <c r="BJ545" s="49"/>
      <c r="BK545" s="49"/>
      <c r="BL545" s="49"/>
      <c r="BM545" s="49"/>
      <c r="BN545" s="49"/>
      <c r="BO545" s="49"/>
      <c r="BP545" s="49"/>
      <c r="BQ545" s="49"/>
      <c r="BR545" s="49"/>
      <c r="BS545" s="49"/>
      <c r="BT545" s="49"/>
      <c r="BU545" s="49"/>
      <c r="BV545" s="49"/>
      <c r="BW545" s="49"/>
      <c r="BX545" s="49"/>
      <c r="BY545" s="49"/>
      <c r="BZ545" s="49"/>
      <c r="CA545" s="49"/>
      <c r="CB545" s="49"/>
      <c r="CC545" s="49"/>
      <c r="CD545" s="49"/>
      <c r="CE545" s="49"/>
      <c r="CF545" s="49"/>
      <c r="CG545" s="49"/>
      <c r="CH545" s="49"/>
      <c r="CI545" s="49"/>
      <c r="CJ545" s="49"/>
      <c r="CK545" s="49"/>
      <c r="CL545" s="49"/>
      <c r="CM545" s="49"/>
      <c r="CN545" s="49"/>
      <c r="CO545" s="49"/>
      <c r="CP545" s="49"/>
      <c r="CQ545" s="49"/>
      <c r="CR545" s="49"/>
      <c r="CS545" s="49"/>
      <c r="CT545" s="49"/>
      <c r="CU545" s="49"/>
      <c r="CV545" s="49"/>
      <c r="CW545" s="49"/>
      <c r="CX545" s="49"/>
      <c r="CY545" s="49"/>
      <c r="CZ545" s="49"/>
      <c r="DA545" s="49"/>
      <c r="DB545" s="49"/>
      <c r="DC545" s="49"/>
      <c r="DD545" s="49"/>
      <c r="DE545" s="49"/>
      <c r="DF545" s="49"/>
      <c r="DG545" s="49"/>
      <c r="DH545" s="49"/>
      <c r="DI545" s="49"/>
      <c r="DJ545" s="49"/>
      <c r="DK545" s="49"/>
      <c r="DL545" s="49"/>
      <c r="DM545" s="49"/>
      <c r="DN545" s="49"/>
      <c r="DO545" s="49"/>
      <c r="DP545" s="49"/>
      <c r="DQ545"/>
      <c r="DR545"/>
      <c r="DS545"/>
      <c r="DT545"/>
      <c r="DU545"/>
      <c r="DV545"/>
      <c r="DW545"/>
      <c r="DX545"/>
      <c r="DY545"/>
      <c r="DZ545"/>
      <c r="EA545"/>
      <c r="EB545"/>
      <c r="EC545"/>
      <c r="ED545"/>
      <c r="EE545"/>
      <c r="EF545"/>
      <c r="EG545"/>
      <c r="EH545"/>
      <c r="EI545"/>
      <c r="EJ545"/>
      <c r="EK545"/>
      <c r="EL545"/>
      <c r="EM545"/>
      <c r="EN545"/>
      <c r="EO545"/>
      <c r="EP545"/>
      <c r="EQ545"/>
      <c r="ER545"/>
      <c r="ES545"/>
      <c r="ET545"/>
      <c r="EU545"/>
      <c r="EV545"/>
      <c r="EW545"/>
      <c r="EX545"/>
      <c r="EY545"/>
      <c r="EZ545"/>
      <c r="FA545"/>
      <c r="FB545"/>
      <c r="FC545"/>
      <c r="FD545"/>
      <c r="FE545"/>
      <c r="FF545"/>
      <c r="FG545"/>
      <c r="FH545"/>
      <c r="FI545"/>
      <c r="FJ545"/>
      <c r="FK545"/>
      <c r="FL545"/>
      <c r="FM545"/>
      <c r="FN545"/>
      <c r="FO545"/>
      <c r="FP545"/>
      <c r="FQ545"/>
      <c r="FR545"/>
      <c r="FS545"/>
      <c r="FT545"/>
      <c r="FU545"/>
      <c r="FV545"/>
      <c r="FW545"/>
      <c r="FX545"/>
      <c r="FY545"/>
      <c r="FZ545"/>
      <c r="GA545"/>
      <c r="GB545"/>
      <c r="GC545"/>
      <c r="GD545"/>
      <c r="GE545"/>
      <c r="GF545"/>
      <c r="GG545"/>
      <c r="GH545"/>
      <c r="GI545"/>
      <c r="GJ545"/>
      <c r="GK545"/>
      <c r="GL545"/>
      <c r="GM545"/>
      <c r="GN545"/>
      <c r="GO545"/>
      <c r="GP545"/>
      <c r="GQ545"/>
      <c r="GR545"/>
      <c r="GS545"/>
      <c r="GT545"/>
      <c r="GU545"/>
      <c r="GV545"/>
      <c r="GW545"/>
      <c r="GX545"/>
      <c r="GY545"/>
      <c r="GZ545"/>
      <c r="HA545"/>
      <c r="HB545"/>
      <c r="HC545"/>
      <c r="HD545"/>
      <c r="HE545"/>
      <c r="HF545"/>
      <c r="HG545"/>
      <c r="HH545"/>
      <c r="HI545"/>
      <c r="HJ545"/>
      <c r="HK545"/>
      <c r="HL545"/>
      <c r="HM545"/>
      <c r="HN545"/>
      <c r="HO545"/>
      <c r="HP545"/>
      <c r="HQ545"/>
      <c r="HR545"/>
      <c r="HS545"/>
      <c r="HT545"/>
      <c r="HU545"/>
      <c r="HV545"/>
      <c r="HW545"/>
      <c r="HX545"/>
      <c r="HY545"/>
      <c r="HZ545"/>
      <c r="IA545"/>
      <c r="IB545"/>
      <c r="IC545"/>
      <c r="ID545"/>
      <c r="IE545"/>
      <c r="IF545"/>
      <c r="IG545"/>
      <c r="IH545"/>
      <c r="II545"/>
      <c r="IJ545"/>
      <c r="IK545"/>
      <c r="IL545"/>
      <c r="IM545"/>
      <c r="IN545"/>
      <c r="IO545"/>
      <c r="IP545"/>
      <c r="IQ545"/>
      <c r="IR545"/>
      <c r="IS545"/>
      <c r="IT545"/>
      <c r="IU545"/>
      <c r="IV545"/>
      <c r="IW545"/>
      <c r="IX545"/>
      <c r="IY545"/>
      <c r="IZ545"/>
      <c r="JA545"/>
      <c r="JB545"/>
      <c r="JC545"/>
      <c r="JD545"/>
      <c r="JE545"/>
      <c r="JF545"/>
      <c r="JG545"/>
      <c r="JH545"/>
      <c r="JI545"/>
      <c r="JJ545"/>
      <c r="JK545"/>
      <c r="JL545"/>
      <c r="JM545"/>
      <c r="JN545"/>
      <c r="JO545"/>
      <c r="JP545"/>
      <c r="JQ545"/>
      <c r="JR545"/>
      <c r="JS545"/>
      <c r="JT545"/>
      <c r="JU545"/>
      <c r="JV545"/>
      <c r="JW545"/>
      <c r="JX545"/>
      <c r="JY545"/>
      <c r="JZ545"/>
      <c r="KA545"/>
      <c r="KB545"/>
      <c r="KC545"/>
      <c r="KD545"/>
      <c r="KE545"/>
      <c r="KF545"/>
      <c r="KG545"/>
      <c r="KH545"/>
      <c r="KI545"/>
      <c r="KJ545"/>
      <c r="KK545"/>
      <c r="KL545"/>
      <c r="KM545"/>
      <c r="KN545"/>
      <c r="KO545"/>
      <c r="KP545"/>
      <c r="KQ545"/>
      <c r="KR545"/>
      <c r="KS545"/>
      <c r="KT545"/>
      <c r="KU545"/>
      <c r="KV545"/>
      <c r="KW545"/>
      <c r="KX545"/>
      <c r="KY545"/>
      <c r="KZ545"/>
      <c r="LA545"/>
      <c r="LB545"/>
      <c r="LC545"/>
      <c r="LD545"/>
      <c r="LE545"/>
      <c r="LF545"/>
      <c r="LG545"/>
      <c r="LH545"/>
      <c r="LI545"/>
      <c r="LJ545"/>
      <c r="LK545"/>
      <c r="LL545"/>
      <c r="LM545"/>
      <c r="LN545"/>
      <c r="LO545"/>
      <c r="LP545"/>
      <c r="LQ545"/>
      <c r="LR545"/>
      <c r="LS545"/>
      <c r="LT545"/>
      <c r="LU545"/>
      <c r="LV545"/>
      <c r="LW545"/>
      <c r="LX545"/>
      <c r="LY545"/>
      <c r="LZ545"/>
      <c r="MA545"/>
      <c r="MB545"/>
      <c r="MC545"/>
      <c r="MD545"/>
      <c r="ME545"/>
      <c r="MF545"/>
      <c r="MG545"/>
      <c r="MH545"/>
      <c r="MI545"/>
      <c r="MJ545"/>
      <c r="MK545"/>
      <c r="ML545"/>
      <c r="MM545"/>
      <c r="MN545"/>
      <c r="MO545"/>
      <c r="MP545"/>
      <c r="MQ545"/>
      <c r="MR545"/>
      <c r="MS545"/>
      <c r="MT545"/>
      <c r="MU545"/>
      <c r="MV545"/>
      <c r="MW545"/>
      <c r="MX545"/>
      <c r="MY545"/>
      <c r="MZ545"/>
      <c r="NA545"/>
      <c r="NB545"/>
      <c r="NC545"/>
      <c r="ND545"/>
      <c r="NE545"/>
      <c r="NF545"/>
      <c r="NG545"/>
      <c r="NH545"/>
      <c r="NI545"/>
      <c r="NJ545"/>
      <c r="NK545"/>
      <c r="NL545"/>
      <c r="NM545"/>
      <c r="NN545"/>
      <c r="NO545"/>
      <c r="NP545"/>
      <c r="NQ545"/>
      <c r="NR545"/>
      <c r="NS545"/>
      <c r="NT545"/>
      <c r="NU545"/>
      <c r="NV545"/>
      <c r="NW545"/>
      <c r="NX545"/>
      <c r="NY545"/>
      <c r="NZ545"/>
      <c r="OA545"/>
      <c r="OB545"/>
      <c r="OC545"/>
      <c r="OD545"/>
      <c r="OE545"/>
      <c r="OF545"/>
      <c r="OG545"/>
      <c r="OH545"/>
      <c r="OI545"/>
      <c r="OJ545"/>
      <c r="OK545"/>
      <c r="OL545"/>
      <c r="OM545"/>
      <c r="ON545"/>
      <c r="OO545"/>
      <c r="OP545"/>
      <c r="OQ545"/>
      <c r="OR545"/>
      <c r="OS545"/>
      <c r="OT545"/>
      <c r="OU545"/>
      <c r="OV545"/>
      <c r="OW545"/>
      <c r="OX545"/>
      <c r="OY545"/>
      <c r="OZ545"/>
      <c r="PA545"/>
      <c r="PB545"/>
      <c r="PC545"/>
      <c r="PD545"/>
      <c r="PE545"/>
      <c r="PF545"/>
      <c r="PG545"/>
      <c r="PH545"/>
      <c r="PI545"/>
      <c r="PJ545"/>
      <c r="PK545"/>
      <c r="PL545"/>
      <c r="PM545"/>
      <c r="PN545"/>
      <c r="PO545"/>
      <c r="PP545"/>
      <c r="PQ545"/>
      <c r="PR545"/>
      <c r="PS545"/>
      <c r="PT545"/>
      <c r="PU545"/>
      <c r="PV545"/>
      <c r="PW545"/>
      <c r="PX545"/>
      <c r="PY545"/>
      <c r="PZ545"/>
      <c r="QA545"/>
      <c r="QB545"/>
      <c r="QC545"/>
      <c r="QD545"/>
      <c r="QE545"/>
      <c r="QF545"/>
      <c r="QG545"/>
      <c r="QH545"/>
      <c r="QI545"/>
      <c r="QJ545"/>
      <c r="QK545"/>
      <c r="QL545"/>
      <c r="QM545"/>
      <c r="QN545"/>
      <c r="QO545"/>
      <c r="QP545"/>
      <c r="QQ545"/>
      <c r="QR545"/>
      <c r="QS545"/>
      <c r="QT545"/>
      <c r="QU545"/>
      <c r="QV545"/>
      <c r="QW545"/>
      <c r="QX545"/>
      <c r="QY545"/>
      <c r="QZ545"/>
      <c r="RA545"/>
      <c r="RB545"/>
      <c r="RC545"/>
      <c r="RD545"/>
      <c r="RE545"/>
      <c r="RF545"/>
      <c r="RG545"/>
      <c r="RH545"/>
      <c r="RI545"/>
      <c r="RJ545"/>
      <c r="RK545"/>
      <c r="RL545"/>
      <c r="RM545"/>
      <c r="RN545"/>
      <c r="RO545"/>
      <c r="RP545"/>
      <c r="RQ545"/>
      <c r="RR545"/>
      <c r="RS545"/>
      <c r="RT545"/>
      <c r="RU545"/>
      <c r="RV545"/>
      <c r="RW545"/>
      <c r="RX545"/>
      <c r="RY545"/>
      <c r="RZ545"/>
      <c r="SA545"/>
      <c r="SB545"/>
      <c r="SC545"/>
      <c r="SD545"/>
      <c r="SE545"/>
      <c r="SF545"/>
      <c r="SG545"/>
      <c r="SH545"/>
      <c r="SI545"/>
      <c r="SJ545"/>
      <c r="SK545"/>
      <c r="SL545"/>
      <c r="SM545"/>
      <c r="SN545"/>
      <c r="SO545"/>
      <c r="SP545"/>
      <c r="SQ545"/>
      <c r="SR545"/>
      <c r="SS545"/>
      <c r="ST545"/>
      <c r="SU545"/>
      <c r="SV545"/>
      <c r="SW545"/>
      <c r="SX545"/>
      <c r="SY545"/>
      <c r="SZ545"/>
      <c r="TA545"/>
      <c r="TB545"/>
      <c r="TC545"/>
      <c r="TD545"/>
      <c r="TE545"/>
      <c r="TF545"/>
      <c r="TG545"/>
      <c r="TH545"/>
      <c r="TI545"/>
      <c r="TJ545"/>
      <c r="TK545"/>
      <c r="TL545"/>
      <c r="TM545"/>
      <c r="TN545"/>
      <c r="TO545"/>
      <c r="TP545"/>
      <c r="TQ545"/>
      <c r="TR545"/>
      <c r="TS545"/>
      <c r="TT545"/>
      <c r="TU545"/>
      <c r="TV545"/>
      <c r="TW545"/>
      <c r="TX545"/>
      <c r="TY545"/>
      <c r="TZ545"/>
      <c r="UA545"/>
      <c r="UB545"/>
      <c r="UC545"/>
      <c r="UD545"/>
      <c r="UE545"/>
      <c r="UF545"/>
      <c r="UG545"/>
      <c r="UH545"/>
      <c r="UI545"/>
      <c r="UJ545"/>
      <c r="UK545"/>
      <c r="UL545"/>
      <c r="UM545"/>
      <c r="UN545"/>
      <c r="UO545"/>
      <c r="UP545"/>
      <c r="UQ545"/>
      <c r="UR545"/>
      <c r="US545"/>
      <c r="UT545"/>
      <c r="UU545"/>
      <c r="UV545"/>
      <c r="UW545"/>
      <c r="UX545"/>
      <c r="UY545"/>
      <c r="UZ545"/>
      <c r="VA545"/>
      <c r="VB545"/>
      <c r="VC545"/>
      <c r="VD545"/>
      <c r="VE545"/>
      <c r="VF545"/>
      <c r="VG545"/>
      <c r="VH545"/>
      <c r="VI545"/>
      <c r="VJ545"/>
      <c r="VK545"/>
      <c r="VL545"/>
      <c r="VM545"/>
      <c r="VN545"/>
      <c r="VO545"/>
      <c r="VP545"/>
      <c r="VQ545"/>
      <c r="VR545"/>
      <c r="VS545"/>
      <c r="VT545"/>
      <c r="VU545"/>
      <c r="VV545"/>
      <c r="VW545"/>
      <c r="VX545"/>
      <c r="VY545"/>
      <c r="VZ545"/>
      <c r="WA545"/>
      <c r="WB545"/>
      <c r="WC545"/>
      <c r="WD545"/>
      <c r="WE545"/>
      <c r="WF545"/>
      <c r="WG545"/>
      <c r="WH545"/>
      <c r="WI545"/>
      <c r="WJ545"/>
      <c r="WK545"/>
      <c r="WL545"/>
      <c r="WM545"/>
      <c r="WN545"/>
      <c r="WO545"/>
      <c r="WP545"/>
      <c r="WQ545"/>
      <c r="WR545"/>
      <c r="WS545"/>
      <c r="WT545"/>
      <c r="WU545"/>
      <c r="WV545"/>
      <c r="WW545"/>
      <c r="WX545"/>
      <c r="WY545"/>
      <c r="WZ545"/>
      <c r="XA545"/>
      <c r="XB545"/>
      <c r="XC545"/>
      <c r="XD545"/>
      <c r="XE545"/>
      <c r="XF545"/>
      <c r="XG545"/>
      <c r="XH545"/>
      <c r="XI545"/>
      <c r="XJ545"/>
      <c r="XK545"/>
      <c r="XL545"/>
      <c r="XM545"/>
      <c r="XN545"/>
      <c r="XO545"/>
      <c r="XP545"/>
      <c r="XQ545"/>
      <c r="XR545"/>
      <c r="XS545"/>
      <c r="XT545"/>
      <c r="XU545"/>
      <c r="XV545"/>
      <c r="XW545"/>
      <c r="XX545"/>
      <c r="XY545"/>
      <c r="XZ545"/>
      <c r="YA545"/>
      <c r="YB545"/>
      <c r="YC545"/>
      <c r="YD545"/>
      <c r="YE545"/>
      <c r="YF545"/>
      <c r="YG545"/>
      <c r="YH545"/>
      <c r="YI545"/>
      <c r="YJ545"/>
      <c r="YK545"/>
      <c r="YL545"/>
      <c r="YM545"/>
      <c r="YN545"/>
      <c r="YO545"/>
      <c r="YP545"/>
      <c r="YQ545"/>
      <c r="YR545"/>
      <c r="YS545"/>
      <c r="YT545"/>
      <c r="YU545"/>
      <c r="YV545"/>
      <c r="YW545"/>
      <c r="YX545"/>
      <c r="YY545"/>
      <c r="YZ545"/>
      <c r="ZA545"/>
      <c r="ZB545"/>
      <c r="ZC545"/>
      <c r="ZD545"/>
      <c r="ZE545"/>
      <c r="ZF545"/>
      <c r="ZG545"/>
      <c r="ZH545"/>
      <c r="ZI545"/>
      <c r="ZJ545"/>
      <c r="ZK545"/>
      <c r="ZL545"/>
      <c r="ZM545"/>
      <c r="ZN545"/>
      <c r="ZO545"/>
      <c r="ZP545"/>
      <c r="ZQ545"/>
      <c r="ZR545"/>
      <c r="ZS545"/>
      <c r="ZT545"/>
      <c r="ZU545"/>
      <c r="ZV545"/>
      <c r="ZW545"/>
      <c r="ZX545"/>
      <c r="ZY545"/>
      <c r="ZZ545" s="52"/>
      <c r="AAA545" s="192"/>
      <c r="AAD545" s="90"/>
      <c r="AAE545" s="519">
        <f>IF(S.Notice.Involved="Y",1,0)</f>
        <v>1</v>
      </c>
      <c r="AAF545" s="190" t="s">
        <v>52</v>
      </c>
      <c r="AAG545" s="71"/>
      <c r="AAH545" s="71"/>
      <c r="AAI545" s="71"/>
      <c r="AAJ545" s="56"/>
      <c r="AAK545" s="71" t="s">
        <v>0</v>
      </c>
      <c r="AAL545" s="90"/>
    </row>
    <row r="546" spans="1:715" ht="6" customHeight="1">
      <c r="A546" s="171"/>
      <c r="B546" s="402"/>
      <c r="C546" s="404"/>
      <c r="D546" s="403"/>
      <c r="E546" s="405" t="s">
        <v>0</v>
      </c>
      <c r="F546" s="405" t="s">
        <v>0</v>
      </c>
      <c r="G546" s="406"/>
      <c r="H546" s="406"/>
      <c r="I546" s="244"/>
      <c r="J546" s="194"/>
      <c r="K546" s="49"/>
      <c r="L546" s="49"/>
      <c r="M546" s="49"/>
      <c r="N546" s="49"/>
      <c r="O546" s="49"/>
      <c r="P546" s="49"/>
      <c r="Q546" s="49"/>
      <c r="R546" s="49"/>
      <c r="S546" s="49"/>
      <c r="T546" s="49"/>
      <c r="U546" s="49"/>
      <c r="V546" s="49"/>
      <c r="W546" s="49"/>
      <c r="X546" s="49"/>
      <c r="Y546" s="49"/>
      <c r="Z546" s="49"/>
      <c r="AA546" s="49"/>
      <c r="AB546" s="49"/>
      <c r="AC546" s="49"/>
      <c r="AD546" s="49"/>
      <c r="AE546" s="49"/>
      <c r="AF546" s="49"/>
      <c r="AG546" s="49"/>
      <c r="AH546" s="49"/>
      <c r="AI546" s="49"/>
      <c r="AJ546" s="49"/>
      <c r="AK546" s="49"/>
      <c r="AL546" s="49"/>
      <c r="AM546" s="49"/>
      <c r="AN546" s="49"/>
      <c r="AO546" s="49"/>
      <c r="AP546" s="49"/>
      <c r="AQ546" s="49"/>
      <c r="AR546" s="49"/>
      <c r="AS546" s="49"/>
      <c r="AT546" s="49"/>
      <c r="AU546" s="49"/>
      <c r="AV546" s="49"/>
      <c r="AW546" s="49"/>
      <c r="AX546" s="49"/>
      <c r="AY546" s="49"/>
      <c r="AZ546" s="49"/>
      <c r="BA546" s="49"/>
      <c r="BB546" s="49"/>
      <c r="BC546" s="49"/>
      <c r="BD546" s="49"/>
      <c r="BE546" s="49"/>
      <c r="BF546" s="49"/>
      <c r="BG546" s="49"/>
      <c r="BH546" s="49"/>
      <c r="BI546" s="49"/>
      <c r="BJ546" s="49"/>
      <c r="BK546" s="49"/>
      <c r="BL546" s="49"/>
      <c r="BM546" s="49"/>
      <c r="BN546" s="49"/>
      <c r="BO546" s="49"/>
      <c r="BP546" s="49"/>
      <c r="BQ546" s="49"/>
      <c r="BR546" s="49"/>
      <c r="BS546" s="49"/>
      <c r="BT546" s="49"/>
      <c r="BU546" s="49"/>
      <c r="BV546" s="49"/>
      <c r="BW546" s="49"/>
      <c r="BX546" s="49"/>
      <c r="BY546" s="49"/>
      <c r="BZ546" s="49"/>
      <c r="CA546" s="49"/>
      <c r="CB546" s="49"/>
      <c r="CC546" s="49"/>
      <c r="CD546" s="49"/>
      <c r="CE546" s="49"/>
      <c r="CF546" s="49"/>
      <c r="CG546" s="49"/>
      <c r="CH546" s="49"/>
      <c r="CI546" s="49"/>
      <c r="CJ546" s="49"/>
      <c r="CK546" s="49"/>
      <c r="CL546" s="49"/>
      <c r="CM546" s="49"/>
      <c r="CN546" s="49"/>
      <c r="CO546" s="49"/>
      <c r="CP546" s="49"/>
      <c r="CQ546" s="49"/>
      <c r="CR546" s="49"/>
      <c r="CS546" s="49"/>
      <c r="CT546" s="49"/>
      <c r="CU546" s="49"/>
      <c r="CV546" s="49"/>
      <c r="CW546" s="49"/>
      <c r="CX546" s="49"/>
      <c r="CY546" s="49"/>
      <c r="CZ546" s="49"/>
      <c r="DA546" s="49"/>
      <c r="DB546" s="49"/>
      <c r="DC546" s="49"/>
      <c r="DD546" s="49"/>
      <c r="DE546" s="49"/>
      <c r="DF546" s="49"/>
      <c r="DG546" s="49"/>
      <c r="DH546" s="49"/>
      <c r="DI546" s="49"/>
      <c r="DJ546" s="49"/>
      <c r="DK546" s="49"/>
      <c r="DL546" s="49"/>
      <c r="DM546" s="49"/>
      <c r="DN546" s="49"/>
      <c r="DO546" s="49"/>
      <c r="DP546" s="49"/>
      <c r="AAA546" s="192"/>
      <c r="AAD546" s="90"/>
      <c r="AAE546" s="519" t="s">
        <v>21</v>
      </c>
      <c r="AAF546" s="190" t="s">
        <v>52</v>
      </c>
      <c r="AAG546" s="60"/>
      <c r="AAH546" s="60"/>
      <c r="AAI546" s="72"/>
      <c r="AAJ546" s="72"/>
      <c r="AAK546" s="56"/>
      <c r="AAL546" s="90"/>
      <c r="AAM546"/>
    </row>
    <row r="547" spans="1:715" s="23" customFormat="1" ht="18" customHeight="1">
      <c r="A547" s="171"/>
      <c r="B547" s="906" t="str">
        <f>AAK547</f>
        <v>Public Comment and Testimony</v>
      </c>
      <c r="C547" s="906"/>
      <c r="D547" s="906"/>
      <c r="E547" s="906"/>
      <c r="F547" s="906"/>
      <c r="G547" s="906"/>
      <c r="H547" s="906"/>
      <c r="I547" s="244"/>
      <c r="J547" s="195"/>
      <c r="K547" s="47"/>
      <c r="L547" s="47"/>
      <c r="M547" s="47"/>
      <c r="N547" s="47"/>
      <c r="O547" s="47"/>
      <c r="P547" s="47"/>
      <c r="Q547" s="47"/>
      <c r="R547" s="47"/>
      <c r="S547" s="47"/>
      <c r="T547" s="47"/>
      <c r="U547" s="47"/>
      <c r="V547" s="47"/>
      <c r="W547" s="47"/>
      <c r="X547" s="47"/>
      <c r="Y547" s="47"/>
      <c r="Z547" s="47"/>
      <c r="AA547" s="47"/>
      <c r="AB547" s="47"/>
      <c r="AC547" s="47"/>
      <c r="AD547" s="47"/>
      <c r="AE547" s="47"/>
      <c r="AF547" s="47"/>
      <c r="AG547" s="47"/>
      <c r="AH547" s="47"/>
      <c r="AI547" s="47"/>
      <c r="AJ547" s="47"/>
      <c r="AK547" s="47"/>
      <c r="AL547" s="47"/>
      <c r="AM547" s="47"/>
      <c r="AN547" s="47"/>
      <c r="AO547" s="47"/>
      <c r="AP547" s="47"/>
      <c r="AQ547" s="47"/>
      <c r="AR547" s="47"/>
      <c r="AS547" s="47"/>
      <c r="AT547" s="47"/>
      <c r="AU547" s="47"/>
      <c r="AV547" s="47"/>
      <c r="AW547" s="47"/>
      <c r="AX547" s="47"/>
      <c r="AY547" s="47"/>
      <c r="AZ547" s="47"/>
      <c r="BA547" s="47"/>
      <c r="BB547" s="47"/>
      <c r="BC547" s="47"/>
      <c r="BD547" s="47"/>
      <c r="BE547" s="47"/>
      <c r="BF547" s="47"/>
      <c r="BG547" s="47"/>
      <c r="BH547" s="47"/>
      <c r="BI547" s="47"/>
      <c r="BJ547" s="47"/>
      <c r="BK547" s="47"/>
      <c r="BL547" s="47"/>
      <c r="BM547" s="47"/>
      <c r="BN547" s="47"/>
      <c r="BO547" s="47"/>
      <c r="BP547" s="47"/>
      <c r="BQ547" s="47"/>
      <c r="BR547" s="47"/>
      <c r="BS547" s="47"/>
      <c r="BT547" s="47"/>
      <c r="BU547" s="47"/>
      <c r="BV547" s="47"/>
      <c r="BW547" s="47"/>
      <c r="BX547" s="47"/>
      <c r="BY547" s="47"/>
      <c r="BZ547" s="47"/>
      <c r="CA547" s="47"/>
      <c r="CB547" s="47"/>
      <c r="CC547" s="47"/>
      <c r="CD547" s="47"/>
      <c r="CE547" s="47"/>
      <c r="CF547" s="47"/>
      <c r="CG547" s="47"/>
      <c r="CH547" s="47"/>
      <c r="CI547" s="47"/>
      <c r="CJ547" s="47"/>
      <c r="CK547" s="47"/>
      <c r="CL547" s="47"/>
      <c r="CM547" s="47"/>
      <c r="CN547" s="47"/>
      <c r="CO547" s="47"/>
      <c r="CP547" s="47"/>
      <c r="CQ547" s="47"/>
      <c r="CR547" s="47"/>
      <c r="CS547" s="47"/>
      <c r="CT547" s="47"/>
      <c r="CU547" s="47"/>
      <c r="CV547" s="47"/>
      <c r="CW547" s="47"/>
      <c r="CX547" s="47"/>
      <c r="CY547" s="47"/>
      <c r="CZ547" s="47"/>
      <c r="DA547" s="47"/>
      <c r="DB547" s="47"/>
      <c r="DC547" s="47"/>
      <c r="DD547" s="47"/>
      <c r="DE547" s="47"/>
      <c r="DF547" s="47"/>
      <c r="DG547" s="47"/>
      <c r="DH547" s="47"/>
      <c r="DI547" s="47"/>
      <c r="DJ547" s="47"/>
      <c r="DK547" s="47"/>
      <c r="DL547" s="47"/>
      <c r="DM547" s="47"/>
      <c r="DN547" s="47"/>
      <c r="DO547" s="47"/>
      <c r="DP547" s="47"/>
      <c r="DQ547"/>
      <c r="DR547"/>
      <c r="DS547"/>
      <c r="DT547"/>
      <c r="DU547"/>
      <c r="DV547"/>
      <c r="DW547"/>
      <c r="DX547"/>
      <c r="DY547"/>
      <c r="DZ547"/>
      <c r="EA547"/>
      <c r="EB547"/>
      <c r="EC547"/>
      <c r="ED547"/>
      <c r="EE547"/>
      <c r="EF547"/>
      <c r="EG547"/>
      <c r="EH547"/>
      <c r="EI547"/>
      <c r="EJ547"/>
      <c r="EK547"/>
      <c r="EL547"/>
      <c r="EM547"/>
      <c r="EN547"/>
      <c r="EO547"/>
      <c r="EP547"/>
      <c r="EQ547"/>
      <c r="ER547"/>
      <c r="ES547"/>
      <c r="ET547"/>
      <c r="EU547"/>
      <c r="EV547"/>
      <c r="EW547"/>
      <c r="EX547"/>
      <c r="EY547"/>
      <c r="EZ547"/>
      <c r="FA547"/>
      <c r="FB547"/>
      <c r="FC547"/>
      <c r="FD547"/>
      <c r="FE547"/>
      <c r="FF547"/>
      <c r="FG547"/>
      <c r="FH547"/>
      <c r="FI547"/>
      <c r="FJ547"/>
      <c r="FK547"/>
      <c r="FL547"/>
      <c r="FM547"/>
      <c r="FN547"/>
      <c r="FO547"/>
      <c r="FP547"/>
      <c r="FQ547"/>
      <c r="FR547"/>
      <c r="FS547"/>
      <c r="FT547"/>
      <c r="FU547"/>
      <c r="FV547"/>
      <c r="FW547"/>
      <c r="FX547"/>
      <c r="FY547"/>
      <c r="FZ547"/>
      <c r="GA547"/>
      <c r="GB547"/>
      <c r="GC547"/>
      <c r="GD547"/>
      <c r="GE547"/>
      <c r="GF547"/>
      <c r="GG547"/>
      <c r="GH547"/>
      <c r="GI547"/>
      <c r="GJ547"/>
      <c r="GK547"/>
      <c r="GL547"/>
      <c r="GM547"/>
      <c r="GN547"/>
      <c r="GO547"/>
      <c r="GP547"/>
      <c r="GQ547"/>
      <c r="GR547"/>
      <c r="GS547"/>
      <c r="GT547"/>
      <c r="GU547"/>
      <c r="GV547"/>
      <c r="GW547"/>
      <c r="GX547"/>
      <c r="GY547"/>
      <c r="GZ547"/>
      <c r="HA547"/>
      <c r="HB547"/>
      <c r="HC547"/>
      <c r="HD547"/>
      <c r="HE547"/>
      <c r="HF547"/>
      <c r="HG547"/>
      <c r="HH547"/>
      <c r="HI547"/>
      <c r="HJ547"/>
      <c r="HK547"/>
      <c r="HL547"/>
      <c r="HM547"/>
      <c r="HN547"/>
      <c r="HO547"/>
      <c r="HP547"/>
      <c r="HQ547"/>
      <c r="HR547"/>
      <c r="HS547"/>
      <c r="HT547"/>
      <c r="HU547"/>
      <c r="HV547"/>
      <c r="HW547"/>
      <c r="HX547"/>
      <c r="HY547"/>
      <c r="HZ547"/>
      <c r="IA547"/>
      <c r="IB547"/>
      <c r="IC547"/>
      <c r="ID547"/>
      <c r="IE547"/>
      <c r="IF547"/>
      <c r="IG547"/>
      <c r="IH547"/>
      <c r="II547"/>
      <c r="IJ547"/>
      <c r="IK547"/>
      <c r="IL547"/>
      <c r="IM547"/>
      <c r="IN547"/>
      <c r="IO547"/>
      <c r="IP547"/>
      <c r="IQ547"/>
      <c r="IR547"/>
      <c r="IS547"/>
      <c r="IT547"/>
      <c r="IU547"/>
      <c r="IV547"/>
      <c r="IW547"/>
      <c r="IX547"/>
      <c r="IY547"/>
      <c r="IZ547"/>
      <c r="JA547"/>
      <c r="JB547"/>
      <c r="JC547"/>
      <c r="JD547"/>
      <c r="JE547"/>
      <c r="JF547"/>
      <c r="JG547"/>
      <c r="JH547"/>
      <c r="JI547"/>
      <c r="JJ547"/>
      <c r="JK547"/>
      <c r="JL547"/>
      <c r="JM547"/>
      <c r="JN547"/>
      <c r="JO547"/>
      <c r="JP547"/>
      <c r="JQ547"/>
      <c r="JR547"/>
      <c r="JS547"/>
      <c r="JT547"/>
      <c r="JU547"/>
      <c r="JV547"/>
      <c r="JW547"/>
      <c r="JX547"/>
      <c r="JY547"/>
      <c r="JZ547"/>
      <c r="KA547"/>
      <c r="KB547"/>
      <c r="KC547"/>
      <c r="KD547"/>
      <c r="KE547"/>
      <c r="KF547"/>
      <c r="KG547"/>
      <c r="KH547"/>
      <c r="KI547"/>
      <c r="KJ547"/>
      <c r="KK547"/>
      <c r="KL547"/>
      <c r="KM547"/>
      <c r="KN547"/>
      <c r="KO547"/>
      <c r="KP547"/>
      <c r="KQ547"/>
      <c r="KR547"/>
      <c r="KS547"/>
      <c r="KT547"/>
      <c r="KU547"/>
      <c r="KV547"/>
      <c r="KW547"/>
      <c r="KX547"/>
      <c r="KY547"/>
      <c r="KZ547"/>
      <c r="LA547"/>
      <c r="LB547"/>
      <c r="LC547"/>
      <c r="LD547"/>
      <c r="LE547"/>
      <c r="LF547"/>
      <c r="LG547"/>
      <c r="LH547"/>
      <c r="LI547"/>
      <c r="LJ547"/>
      <c r="LK547"/>
      <c r="LL547"/>
      <c r="LM547"/>
      <c r="LN547"/>
      <c r="LO547"/>
      <c r="LP547"/>
      <c r="LQ547"/>
      <c r="LR547"/>
      <c r="LS547"/>
      <c r="LT547"/>
      <c r="LU547"/>
      <c r="LV547"/>
      <c r="LW547"/>
      <c r="LX547"/>
      <c r="LY547"/>
      <c r="LZ547"/>
      <c r="MA547"/>
      <c r="MB547"/>
      <c r="MC547"/>
      <c r="MD547"/>
      <c r="ME547"/>
      <c r="MF547"/>
      <c r="MG547"/>
      <c r="MH547"/>
      <c r="MI547"/>
      <c r="MJ547"/>
      <c r="MK547"/>
      <c r="ML547"/>
      <c r="MM547"/>
      <c r="MN547"/>
      <c r="MO547"/>
      <c r="MP547"/>
      <c r="MQ547"/>
      <c r="MR547"/>
      <c r="MS547"/>
      <c r="MT547"/>
      <c r="MU547"/>
      <c r="MV547"/>
      <c r="MW547"/>
      <c r="MX547"/>
      <c r="MY547"/>
      <c r="MZ547"/>
      <c r="NA547"/>
      <c r="NB547"/>
      <c r="NC547"/>
      <c r="ND547"/>
      <c r="NE547"/>
      <c r="NF547"/>
      <c r="NG547"/>
      <c r="NH547"/>
      <c r="NI547"/>
      <c r="NJ547"/>
      <c r="NK547"/>
      <c r="NL547"/>
      <c r="NM547"/>
      <c r="NN547"/>
      <c r="NO547"/>
      <c r="NP547"/>
      <c r="NQ547"/>
      <c r="NR547"/>
      <c r="NS547"/>
      <c r="NT547"/>
      <c r="NU547"/>
      <c r="NV547"/>
      <c r="NW547"/>
      <c r="NX547"/>
      <c r="NY547"/>
      <c r="NZ547"/>
      <c r="OA547"/>
      <c r="OB547"/>
      <c r="OC547"/>
      <c r="OD547"/>
      <c r="OE547"/>
      <c r="OF547"/>
      <c r="OG547"/>
      <c r="OH547"/>
      <c r="OI547"/>
      <c r="OJ547"/>
      <c r="OK547"/>
      <c r="OL547"/>
      <c r="OM547"/>
      <c r="ON547"/>
      <c r="OO547"/>
      <c r="OP547"/>
      <c r="OQ547"/>
      <c r="OR547"/>
      <c r="OS547"/>
      <c r="OT547"/>
      <c r="OU547"/>
      <c r="OV547"/>
      <c r="OW547"/>
      <c r="OX547"/>
      <c r="OY547"/>
      <c r="OZ547"/>
      <c r="PA547"/>
      <c r="PB547"/>
      <c r="PC547"/>
      <c r="PD547"/>
      <c r="PE547"/>
      <c r="PF547"/>
      <c r="PG547"/>
      <c r="PH547"/>
      <c r="PI547"/>
      <c r="PJ547"/>
      <c r="PK547"/>
      <c r="PL547"/>
      <c r="PM547"/>
      <c r="PN547"/>
      <c r="PO547"/>
      <c r="PP547"/>
      <c r="PQ547"/>
      <c r="PR547"/>
      <c r="PS547"/>
      <c r="PT547"/>
      <c r="PU547"/>
      <c r="PV547"/>
      <c r="PW547"/>
      <c r="PX547"/>
      <c r="PY547"/>
      <c r="PZ547"/>
      <c r="QA547"/>
      <c r="QB547"/>
      <c r="QC547"/>
      <c r="QD547"/>
      <c r="QE547"/>
      <c r="QF547"/>
      <c r="QG547"/>
      <c r="QH547"/>
      <c r="QI547"/>
      <c r="QJ547"/>
      <c r="QK547"/>
      <c r="QL547"/>
      <c r="QM547"/>
      <c r="QN547"/>
      <c r="QO547"/>
      <c r="QP547"/>
      <c r="QQ547"/>
      <c r="QR547"/>
      <c r="QS547"/>
      <c r="QT547"/>
      <c r="QU547"/>
      <c r="QV547"/>
      <c r="QW547"/>
      <c r="QX547"/>
      <c r="QY547"/>
      <c r="QZ547"/>
      <c r="RA547"/>
      <c r="RB547"/>
      <c r="RC547"/>
      <c r="RD547"/>
      <c r="RE547"/>
      <c r="RF547"/>
      <c r="RG547"/>
      <c r="RH547"/>
      <c r="RI547"/>
      <c r="RJ547"/>
      <c r="RK547"/>
      <c r="RL547"/>
      <c r="RM547"/>
      <c r="RN547"/>
      <c r="RO547"/>
      <c r="RP547"/>
      <c r="RQ547"/>
      <c r="RR547"/>
      <c r="RS547"/>
      <c r="RT547"/>
      <c r="RU547"/>
      <c r="RV547"/>
      <c r="RW547"/>
      <c r="RX547"/>
      <c r="RY547"/>
      <c r="RZ547"/>
      <c r="SA547"/>
      <c r="SB547"/>
      <c r="SC547"/>
      <c r="SD547"/>
      <c r="SE547"/>
      <c r="SF547"/>
      <c r="SG547"/>
      <c r="SH547"/>
      <c r="SI547"/>
      <c r="SJ547"/>
      <c r="SK547"/>
      <c r="SL547"/>
      <c r="SM547"/>
      <c r="SN547"/>
      <c r="SO547"/>
      <c r="SP547"/>
      <c r="SQ547"/>
      <c r="SR547"/>
      <c r="SS547"/>
      <c r="ST547"/>
      <c r="SU547"/>
      <c r="SV547"/>
      <c r="SW547"/>
      <c r="SX547"/>
      <c r="SY547"/>
      <c r="SZ547"/>
      <c r="TA547"/>
      <c r="TB547"/>
      <c r="TC547"/>
      <c r="TD547"/>
      <c r="TE547"/>
      <c r="TF547"/>
      <c r="TG547"/>
      <c r="TH547"/>
      <c r="TI547"/>
      <c r="TJ547"/>
      <c r="TK547"/>
      <c r="TL547"/>
      <c r="TM547"/>
      <c r="TN547"/>
      <c r="TO547"/>
      <c r="TP547"/>
      <c r="TQ547"/>
      <c r="TR547"/>
      <c r="TS547"/>
      <c r="TT547"/>
      <c r="TU547"/>
      <c r="TV547"/>
      <c r="TW547"/>
      <c r="TX547"/>
      <c r="TY547"/>
      <c r="TZ547"/>
      <c r="UA547"/>
      <c r="UB547"/>
      <c r="UC547"/>
      <c r="UD547"/>
      <c r="UE547"/>
      <c r="UF547"/>
      <c r="UG547"/>
      <c r="UH547"/>
      <c r="UI547"/>
      <c r="UJ547"/>
      <c r="UK547"/>
      <c r="UL547"/>
      <c r="UM547"/>
      <c r="UN547"/>
      <c r="UO547"/>
      <c r="UP547"/>
      <c r="UQ547"/>
      <c r="UR547"/>
      <c r="US547"/>
      <c r="UT547"/>
      <c r="UU547"/>
      <c r="UV547"/>
      <c r="UW547"/>
      <c r="UX547"/>
      <c r="UY547"/>
      <c r="UZ547"/>
      <c r="VA547"/>
      <c r="VB547"/>
      <c r="VC547"/>
      <c r="VD547"/>
      <c r="VE547"/>
      <c r="VF547"/>
      <c r="VG547"/>
      <c r="VH547"/>
      <c r="VI547"/>
      <c r="VJ547"/>
      <c r="VK547"/>
      <c r="VL547"/>
      <c r="VM547"/>
      <c r="VN547"/>
      <c r="VO547"/>
      <c r="VP547"/>
      <c r="VQ547"/>
      <c r="VR547"/>
      <c r="VS547"/>
      <c r="VT547"/>
      <c r="VU547"/>
      <c r="VV547"/>
      <c r="VW547"/>
      <c r="VX547"/>
      <c r="VY547"/>
      <c r="VZ547"/>
      <c r="WA547"/>
      <c r="WB547"/>
      <c r="WC547"/>
      <c r="WD547"/>
      <c r="WE547"/>
      <c r="WF547"/>
      <c r="WG547"/>
      <c r="WH547"/>
      <c r="WI547"/>
      <c r="WJ547"/>
      <c r="WK547"/>
      <c r="WL547"/>
      <c r="WM547"/>
      <c r="WN547"/>
      <c r="WO547"/>
      <c r="WP547"/>
      <c r="WQ547"/>
      <c r="WR547"/>
      <c r="WS547"/>
      <c r="WT547"/>
      <c r="WU547"/>
      <c r="WV547"/>
      <c r="WW547"/>
      <c r="WX547"/>
      <c r="WY547"/>
      <c r="WZ547"/>
      <c r="XA547"/>
      <c r="XB547"/>
      <c r="XC547"/>
      <c r="XD547"/>
      <c r="XE547"/>
      <c r="XF547"/>
      <c r="XG547"/>
      <c r="XH547"/>
      <c r="XI547"/>
      <c r="XJ547"/>
      <c r="XK547"/>
      <c r="XL547"/>
      <c r="XM547"/>
      <c r="XN547"/>
      <c r="XO547"/>
      <c r="XP547"/>
      <c r="XQ547"/>
      <c r="XR547"/>
      <c r="XS547"/>
      <c r="XT547"/>
      <c r="XU547"/>
      <c r="XV547"/>
      <c r="XW547"/>
      <c r="XX547"/>
      <c r="XY547"/>
      <c r="XZ547"/>
      <c r="YA547"/>
      <c r="YB547"/>
      <c r="YC547"/>
      <c r="YD547"/>
      <c r="YE547"/>
      <c r="YF547"/>
      <c r="YG547"/>
      <c r="YH547"/>
      <c r="YI547"/>
      <c r="YJ547"/>
      <c r="YK547"/>
      <c r="YL547"/>
      <c r="YM547"/>
      <c r="YN547"/>
      <c r="YO547"/>
      <c r="YP547"/>
      <c r="YQ547"/>
      <c r="YR547"/>
      <c r="YS547"/>
      <c r="YT547"/>
      <c r="YU547"/>
      <c r="YV547"/>
      <c r="YW547"/>
      <c r="YX547"/>
      <c r="YY547"/>
      <c r="YZ547"/>
      <c r="ZA547"/>
      <c r="ZB547"/>
      <c r="ZC547"/>
      <c r="ZD547"/>
      <c r="ZE547"/>
      <c r="ZF547"/>
      <c r="ZG547"/>
      <c r="ZH547"/>
      <c r="ZI547"/>
      <c r="ZJ547"/>
      <c r="ZK547"/>
      <c r="ZL547"/>
      <c r="ZM547"/>
      <c r="ZN547"/>
      <c r="ZO547"/>
      <c r="ZP547"/>
      <c r="ZQ547"/>
      <c r="ZR547"/>
      <c r="ZS547"/>
      <c r="ZT547"/>
      <c r="ZU547"/>
      <c r="ZV547"/>
      <c r="ZW547"/>
      <c r="ZX547"/>
      <c r="ZY547"/>
      <c r="ZZ547" s="52"/>
      <c r="AAA547" s="192"/>
      <c r="AAB547"/>
      <c r="AAC547"/>
      <c r="AAD547" s="90"/>
      <c r="AAE547" s="519" t="s">
        <v>22</v>
      </c>
      <c r="AAF547" s="190" t="s">
        <v>52</v>
      </c>
      <c r="AAG547" s="90"/>
      <c r="AAH547" s="90"/>
      <c r="AAI547" s="72"/>
      <c r="AAJ547" s="81"/>
      <c r="AAK547" s="80" t="str">
        <f>IF(AND(S.Notice.Involved="Y",S.Hearing.1stInvolve="Y"),"Public Comment and Testimony","Public comment is not involved.")</f>
        <v>Public Comment and Testimony</v>
      </c>
      <c r="AAL547" s="90"/>
    </row>
    <row r="548" spans="1:715" s="23" customFormat="1" ht="14.25" customHeight="1" outlineLevel="1">
      <c r="A548" s="171"/>
      <c r="B548" s="141" t="s">
        <v>0</v>
      </c>
      <c r="C548" s="100" t="s">
        <v>0</v>
      </c>
      <c r="D548" s="237"/>
      <c r="E548" s="848" t="s">
        <v>225</v>
      </c>
      <c r="F548" s="848"/>
      <c r="G548" s="848" t="s">
        <v>12</v>
      </c>
      <c r="H548" s="848"/>
      <c r="I548" s="244"/>
      <c r="J548" s="195"/>
      <c r="K548" s="47"/>
      <c r="L548" s="47"/>
      <c r="M548" s="47"/>
      <c r="N548" s="47"/>
      <c r="O548" s="47"/>
      <c r="P548" s="47"/>
      <c r="Q548" s="47"/>
      <c r="R548" s="47"/>
      <c r="S548" s="47"/>
      <c r="T548" s="47"/>
      <c r="U548" s="47"/>
      <c r="V548" s="47"/>
      <c r="W548" s="47"/>
      <c r="X548" s="47"/>
      <c r="Y548" s="47"/>
      <c r="Z548" s="47"/>
      <c r="AA548" s="47"/>
      <c r="AB548" s="47"/>
      <c r="AC548" s="47"/>
      <c r="AD548" s="47"/>
      <c r="AE548" s="47"/>
      <c r="AF548" s="47"/>
      <c r="AG548" s="47"/>
      <c r="AH548" s="47"/>
      <c r="AI548" s="47"/>
      <c r="AJ548" s="47"/>
      <c r="AK548" s="47"/>
      <c r="AL548" s="47"/>
      <c r="AM548" s="47"/>
      <c r="AN548" s="47"/>
      <c r="AO548" s="47"/>
      <c r="AP548" s="47"/>
      <c r="AQ548" s="47"/>
      <c r="AR548" s="47"/>
      <c r="AS548" s="47"/>
      <c r="AT548" s="47"/>
      <c r="AU548" s="47"/>
      <c r="AV548" s="47"/>
      <c r="AW548" s="47"/>
      <c r="AX548" s="47"/>
      <c r="AY548" s="47"/>
      <c r="AZ548" s="47"/>
      <c r="BA548" s="47"/>
      <c r="BB548" s="47"/>
      <c r="BC548" s="47"/>
      <c r="BD548" s="47"/>
      <c r="BE548" s="47"/>
      <c r="BF548" s="47"/>
      <c r="BG548" s="47"/>
      <c r="BH548" s="47"/>
      <c r="BI548" s="47"/>
      <c r="BJ548" s="47"/>
      <c r="BK548" s="47"/>
      <c r="BL548" s="47"/>
      <c r="BM548" s="47"/>
      <c r="BN548" s="47"/>
      <c r="BO548" s="47"/>
      <c r="BP548" s="47"/>
      <c r="BQ548" s="47"/>
      <c r="BR548" s="47"/>
      <c r="BS548" s="47"/>
      <c r="BT548" s="47"/>
      <c r="BU548" s="47"/>
      <c r="BV548" s="47"/>
      <c r="BW548" s="47"/>
      <c r="BX548" s="47"/>
      <c r="BY548" s="47"/>
      <c r="BZ548" s="47"/>
      <c r="CA548" s="47"/>
      <c r="CB548" s="47"/>
      <c r="CC548" s="47"/>
      <c r="CD548" s="47"/>
      <c r="CE548" s="47"/>
      <c r="CF548" s="47"/>
      <c r="CG548" s="47"/>
      <c r="CH548" s="47"/>
      <c r="CI548" s="47"/>
      <c r="CJ548" s="47"/>
      <c r="CK548" s="47"/>
      <c r="CL548" s="47"/>
      <c r="CM548" s="47"/>
      <c r="CN548" s="47"/>
      <c r="CO548" s="47"/>
      <c r="CP548" s="47"/>
      <c r="CQ548" s="47"/>
      <c r="CR548" s="47"/>
      <c r="CS548" s="47"/>
      <c r="CT548" s="47"/>
      <c r="CU548" s="47"/>
      <c r="CV548" s="47"/>
      <c r="CW548" s="47"/>
      <c r="CX548" s="47"/>
      <c r="CY548" s="47"/>
      <c r="CZ548" s="47"/>
      <c r="DA548" s="47"/>
      <c r="DB548" s="47"/>
      <c r="DC548" s="47"/>
      <c r="DD548" s="47"/>
      <c r="DE548" s="47"/>
      <c r="DF548" s="47"/>
      <c r="DG548" s="47"/>
      <c r="DH548" s="47"/>
      <c r="DI548" s="47"/>
      <c r="DJ548" s="47"/>
      <c r="DK548" s="47"/>
      <c r="DL548" s="47"/>
      <c r="DM548" s="47"/>
      <c r="DN548" s="47"/>
      <c r="DO548" s="47"/>
      <c r="DP548" s="47"/>
      <c r="DQ548"/>
      <c r="DR548"/>
      <c r="DS548"/>
      <c r="DT548"/>
      <c r="DU548"/>
      <c r="DV548"/>
      <c r="DW548"/>
      <c r="DX548"/>
      <c r="DY548"/>
      <c r="DZ548"/>
      <c r="EA548"/>
      <c r="EB548"/>
      <c r="EC548"/>
      <c r="ED548"/>
      <c r="EE548"/>
      <c r="EF548"/>
      <c r="EG548"/>
      <c r="EH548"/>
      <c r="EI548"/>
      <c r="EJ548"/>
      <c r="EK548"/>
      <c r="EL548"/>
      <c r="EM548"/>
      <c r="EN548"/>
      <c r="EO548"/>
      <c r="EP548"/>
      <c r="EQ548"/>
      <c r="ER548"/>
      <c r="ES548"/>
      <c r="ET548"/>
      <c r="EU548"/>
      <c r="EV548"/>
      <c r="EW548"/>
      <c r="EX548"/>
      <c r="EY548"/>
      <c r="EZ548"/>
      <c r="FA548"/>
      <c r="FB548"/>
      <c r="FC548"/>
      <c r="FD548"/>
      <c r="FE548"/>
      <c r="FF548"/>
      <c r="FG548"/>
      <c r="FH548"/>
      <c r="FI548"/>
      <c r="FJ548"/>
      <c r="FK548"/>
      <c r="FL548"/>
      <c r="FM548"/>
      <c r="FN548"/>
      <c r="FO548"/>
      <c r="FP548"/>
      <c r="FQ548"/>
      <c r="FR548"/>
      <c r="FS548"/>
      <c r="FT548"/>
      <c r="FU548"/>
      <c r="FV548"/>
      <c r="FW548"/>
      <c r="FX548"/>
      <c r="FY548"/>
      <c r="FZ548"/>
      <c r="GA548"/>
      <c r="GB548"/>
      <c r="GC548"/>
      <c r="GD548"/>
      <c r="GE548"/>
      <c r="GF548"/>
      <c r="GG548"/>
      <c r="GH548"/>
      <c r="GI548"/>
      <c r="GJ548"/>
      <c r="GK548"/>
      <c r="GL548"/>
      <c r="GM548"/>
      <c r="GN548"/>
      <c r="GO548"/>
      <c r="GP548"/>
      <c r="GQ548"/>
      <c r="GR548"/>
      <c r="GS548"/>
      <c r="GT548"/>
      <c r="GU548"/>
      <c r="GV548"/>
      <c r="GW548"/>
      <c r="GX548"/>
      <c r="GY548"/>
      <c r="GZ548"/>
      <c r="HA548"/>
      <c r="HB548"/>
      <c r="HC548"/>
      <c r="HD548"/>
      <c r="HE548"/>
      <c r="HF548"/>
      <c r="HG548"/>
      <c r="HH548"/>
      <c r="HI548"/>
      <c r="HJ548"/>
      <c r="HK548"/>
      <c r="HL548"/>
      <c r="HM548"/>
      <c r="HN548"/>
      <c r="HO548"/>
      <c r="HP548"/>
      <c r="HQ548"/>
      <c r="HR548"/>
      <c r="HS548"/>
      <c r="HT548"/>
      <c r="HU548"/>
      <c r="HV548"/>
      <c r="HW548"/>
      <c r="HX548"/>
      <c r="HY548"/>
      <c r="HZ548"/>
      <c r="IA548"/>
      <c r="IB548"/>
      <c r="IC548"/>
      <c r="ID548"/>
      <c r="IE548"/>
      <c r="IF548"/>
      <c r="IG548"/>
      <c r="IH548"/>
      <c r="II548"/>
      <c r="IJ548"/>
      <c r="IK548"/>
      <c r="IL548"/>
      <c r="IM548"/>
      <c r="IN548"/>
      <c r="IO548"/>
      <c r="IP548"/>
      <c r="IQ548"/>
      <c r="IR548"/>
      <c r="IS548"/>
      <c r="IT548"/>
      <c r="IU548"/>
      <c r="IV548"/>
      <c r="IW548"/>
      <c r="IX548"/>
      <c r="IY548"/>
      <c r="IZ548"/>
      <c r="JA548"/>
      <c r="JB548"/>
      <c r="JC548"/>
      <c r="JD548"/>
      <c r="JE548"/>
      <c r="JF548"/>
      <c r="JG548"/>
      <c r="JH548"/>
      <c r="JI548"/>
      <c r="JJ548"/>
      <c r="JK548"/>
      <c r="JL548"/>
      <c r="JM548"/>
      <c r="JN548"/>
      <c r="JO548"/>
      <c r="JP548"/>
      <c r="JQ548"/>
      <c r="JR548"/>
      <c r="JS548"/>
      <c r="JT548"/>
      <c r="JU548"/>
      <c r="JV548"/>
      <c r="JW548"/>
      <c r="JX548"/>
      <c r="JY548"/>
      <c r="JZ548"/>
      <c r="KA548"/>
      <c r="KB548"/>
      <c r="KC548"/>
      <c r="KD548"/>
      <c r="KE548"/>
      <c r="KF548"/>
      <c r="KG548"/>
      <c r="KH548"/>
      <c r="KI548"/>
      <c r="KJ548"/>
      <c r="KK548"/>
      <c r="KL548"/>
      <c r="KM548"/>
      <c r="KN548"/>
      <c r="KO548"/>
      <c r="KP548"/>
      <c r="KQ548"/>
      <c r="KR548"/>
      <c r="KS548"/>
      <c r="KT548"/>
      <c r="KU548"/>
      <c r="KV548"/>
      <c r="KW548"/>
      <c r="KX548"/>
      <c r="KY548"/>
      <c r="KZ548"/>
      <c r="LA548"/>
      <c r="LB548"/>
      <c r="LC548"/>
      <c r="LD548"/>
      <c r="LE548"/>
      <c r="LF548"/>
      <c r="LG548"/>
      <c r="LH548"/>
      <c r="LI548"/>
      <c r="LJ548"/>
      <c r="LK548"/>
      <c r="LL548"/>
      <c r="LM548"/>
      <c r="LN548"/>
      <c r="LO548"/>
      <c r="LP548"/>
      <c r="LQ548"/>
      <c r="LR548"/>
      <c r="LS548"/>
      <c r="LT548"/>
      <c r="LU548"/>
      <c r="LV548"/>
      <c r="LW548"/>
      <c r="LX548"/>
      <c r="LY548"/>
      <c r="LZ548"/>
      <c r="MA548"/>
      <c r="MB548"/>
      <c r="MC548"/>
      <c r="MD548"/>
      <c r="ME548"/>
      <c r="MF548"/>
      <c r="MG548"/>
      <c r="MH548"/>
      <c r="MI548"/>
      <c r="MJ548"/>
      <c r="MK548"/>
      <c r="ML548"/>
      <c r="MM548"/>
      <c r="MN548"/>
      <c r="MO548"/>
      <c r="MP548"/>
      <c r="MQ548"/>
      <c r="MR548"/>
      <c r="MS548"/>
      <c r="MT548"/>
      <c r="MU548"/>
      <c r="MV548"/>
      <c r="MW548"/>
      <c r="MX548"/>
      <c r="MY548"/>
      <c r="MZ548"/>
      <c r="NA548"/>
      <c r="NB548"/>
      <c r="NC548"/>
      <c r="ND548"/>
      <c r="NE548"/>
      <c r="NF548"/>
      <c r="NG548"/>
      <c r="NH548"/>
      <c r="NI548"/>
      <c r="NJ548"/>
      <c r="NK548"/>
      <c r="NL548"/>
      <c r="NM548"/>
      <c r="NN548"/>
      <c r="NO548"/>
      <c r="NP548"/>
      <c r="NQ548"/>
      <c r="NR548"/>
      <c r="NS548"/>
      <c r="NT548"/>
      <c r="NU548"/>
      <c r="NV548"/>
      <c r="NW548"/>
      <c r="NX548"/>
      <c r="NY548"/>
      <c r="NZ548"/>
      <c r="OA548"/>
      <c r="OB548"/>
      <c r="OC548"/>
      <c r="OD548"/>
      <c r="OE548"/>
      <c r="OF548"/>
      <c r="OG548"/>
      <c r="OH548"/>
      <c r="OI548"/>
      <c r="OJ548"/>
      <c r="OK548"/>
      <c r="OL548"/>
      <c r="OM548"/>
      <c r="ON548"/>
      <c r="OO548"/>
      <c r="OP548"/>
      <c r="OQ548"/>
      <c r="OR548"/>
      <c r="OS548"/>
      <c r="OT548"/>
      <c r="OU548"/>
      <c r="OV548"/>
      <c r="OW548"/>
      <c r="OX548"/>
      <c r="OY548"/>
      <c r="OZ548"/>
      <c r="PA548"/>
      <c r="PB548"/>
      <c r="PC548"/>
      <c r="PD548"/>
      <c r="PE548"/>
      <c r="PF548"/>
      <c r="PG548"/>
      <c r="PH548"/>
      <c r="PI548"/>
      <c r="PJ548"/>
      <c r="PK548"/>
      <c r="PL548"/>
      <c r="PM548"/>
      <c r="PN548"/>
      <c r="PO548"/>
      <c r="PP548"/>
      <c r="PQ548"/>
      <c r="PR548"/>
      <c r="PS548"/>
      <c r="PT548"/>
      <c r="PU548"/>
      <c r="PV548"/>
      <c r="PW548"/>
      <c r="PX548"/>
      <c r="PY548"/>
      <c r="PZ548"/>
      <c r="QA548"/>
      <c r="QB548"/>
      <c r="QC548"/>
      <c r="QD548"/>
      <c r="QE548"/>
      <c r="QF548"/>
      <c r="QG548"/>
      <c r="QH548"/>
      <c r="QI548"/>
      <c r="QJ548"/>
      <c r="QK548"/>
      <c r="QL548"/>
      <c r="QM548"/>
      <c r="QN548"/>
      <c r="QO548"/>
      <c r="QP548"/>
      <c r="QQ548"/>
      <c r="QR548"/>
      <c r="QS548"/>
      <c r="QT548"/>
      <c r="QU548"/>
      <c r="QV548"/>
      <c r="QW548"/>
      <c r="QX548"/>
      <c r="QY548"/>
      <c r="QZ548"/>
      <c r="RA548"/>
      <c r="RB548"/>
      <c r="RC548"/>
      <c r="RD548"/>
      <c r="RE548"/>
      <c r="RF548"/>
      <c r="RG548"/>
      <c r="RH548"/>
      <c r="RI548"/>
      <c r="RJ548"/>
      <c r="RK548"/>
      <c r="RL548"/>
      <c r="RM548"/>
      <c r="RN548"/>
      <c r="RO548"/>
      <c r="RP548"/>
      <c r="RQ548"/>
      <c r="RR548"/>
      <c r="RS548"/>
      <c r="RT548"/>
      <c r="RU548"/>
      <c r="RV548"/>
      <c r="RW548"/>
      <c r="RX548"/>
      <c r="RY548"/>
      <c r="RZ548"/>
      <c r="SA548"/>
      <c r="SB548"/>
      <c r="SC548"/>
      <c r="SD548"/>
      <c r="SE548"/>
      <c r="SF548"/>
      <c r="SG548"/>
      <c r="SH548"/>
      <c r="SI548"/>
      <c r="SJ548"/>
      <c r="SK548"/>
      <c r="SL548"/>
      <c r="SM548"/>
      <c r="SN548"/>
      <c r="SO548"/>
      <c r="SP548"/>
      <c r="SQ548"/>
      <c r="SR548"/>
      <c r="SS548"/>
      <c r="ST548"/>
      <c r="SU548"/>
      <c r="SV548"/>
      <c r="SW548"/>
      <c r="SX548"/>
      <c r="SY548"/>
      <c r="SZ548"/>
      <c r="TA548"/>
      <c r="TB548"/>
      <c r="TC548"/>
      <c r="TD548"/>
      <c r="TE548"/>
      <c r="TF548"/>
      <c r="TG548"/>
      <c r="TH548"/>
      <c r="TI548"/>
      <c r="TJ548"/>
      <c r="TK548"/>
      <c r="TL548"/>
      <c r="TM548"/>
      <c r="TN548"/>
      <c r="TO548"/>
      <c r="TP548"/>
      <c r="TQ548"/>
      <c r="TR548"/>
      <c r="TS548"/>
      <c r="TT548"/>
      <c r="TU548"/>
      <c r="TV548"/>
      <c r="TW548"/>
      <c r="TX548"/>
      <c r="TY548"/>
      <c r="TZ548"/>
      <c r="UA548"/>
      <c r="UB548"/>
      <c r="UC548"/>
      <c r="UD548"/>
      <c r="UE548"/>
      <c r="UF548"/>
      <c r="UG548"/>
      <c r="UH548"/>
      <c r="UI548"/>
      <c r="UJ548"/>
      <c r="UK548"/>
      <c r="UL548"/>
      <c r="UM548"/>
      <c r="UN548"/>
      <c r="UO548"/>
      <c r="UP548"/>
      <c r="UQ548"/>
      <c r="UR548"/>
      <c r="US548"/>
      <c r="UT548"/>
      <c r="UU548"/>
      <c r="UV548"/>
      <c r="UW548"/>
      <c r="UX548"/>
      <c r="UY548"/>
      <c r="UZ548"/>
      <c r="VA548"/>
      <c r="VB548"/>
      <c r="VC548"/>
      <c r="VD548"/>
      <c r="VE548"/>
      <c r="VF548"/>
      <c r="VG548"/>
      <c r="VH548"/>
      <c r="VI548"/>
      <c r="VJ548"/>
      <c r="VK548"/>
      <c r="VL548"/>
      <c r="VM548"/>
      <c r="VN548"/>
      <c r="VO548"/>
      <c r="VP548"/>
      <c r="VQ548"/>
      <c r="VR548"/>
      <c r="VS548"/>
      <c r="VT548"/>
      <c r="VU548"/>
      <c r="VV548"/>
      <c r="VW548"/>
      <c r="VX548"/>
      <c r="VY548"/>
      <c r="VZ548"/>
      <c r="WA548"/>
      <c r="WB548"/>
      <c r="WC548"/>
      <c r="WD548"/>
      <c r="WE548"/>
      <c r="WF548"/>
      <c r="WG548"/>
      <c r="WH548"/>
      <c r="WI548"/>
      <c r="WJ548"/>
      <c r="WK548"/>
      <c r="WL548"/>
      <c r="WM548"/>
      <c r="WN548"/>
      <c r="WO548"/>
      <c r="WP548"/>
      <c r="WQ548"/>
      <c r="WR548"/>
      <c r="WS548"/>
      <c r="WT548"/>
      <c r="WU548"/>
      <c r="WV548"/>
      <c r="WW548"/>
      <c r="WX548"/>
      <c r="WY548"/>
      <c r="WZ548"/>
      <c r="XA548"/>
      <c r="XB548"/>
      <c r="XC548"/>
      <c r="XD548"/>
      <c r="XE548"/>
      <c r="XF548"/>
      <c r="XG548"/>
      <c r="XH548"/>
      <c r="XI548"/>
      <c r="XJ548"/>
      <c r="XK548"/>
      <c r="XL548"/>
      <c r="XM548"/>
      <c r="XN548"/>
      <c r="XO548"/>
      <c r="XP548"/>
      <c r="XQ548"/>
      <c r="XR548"/>
      <c r="XS548"/>
      <c r="XT548"/>
      <c r="XU548"/>
      <c r="XV548"/>
      <c r="XW548"/>
      <c r="XX548"/>
      <c r="XY548"/>
      <c r="XZ548"/>
      <c r="YA548"/>
      <c r="YB548"/>
      <c r="YC548"/>
      <c r="YD548"/>
      <c r="YE548"/>
      <c r="YF548"/>
      <c r="YG548"/>
      <c r="YH548"/>
      <c r="YI548"/>
      <c r="YJ548"/>
      <c r="YK548"/>
      <c r="YL548"/>
      <c r="YM548"/>
      <c r="YN548"/>
      <c r="YO548"/>
      <c r="YP548"/>
      <c r="YQ548"/>
      <c r="YR548"/>
      <c r="YS548"/>
      <c r="YT548"/>
      <c r="YU548"/>
      <c r="YV548"/>
      <c r="YW548"/>
      <c r="YX548"/>
      <c r="YY548"/>
      <c r="YZ548"/>
      <c r="ZA548"/>
      <c r="ZB548"/>
      <c r="ZC548"/>
      <c r="ZD548"/>
      <c r="ZE548"/>
      <c r="ZF548"/>
      <c r="ZG548"/>
      <c r="ZH548"/>
      <c r="ZI548"/>
      <c r="ZJ548"/>
      <c r="ZK548"/>
      <c r="ZL548"/>
      <c r="ZM548"/>
      <c r="ZN548"/>
      <c r="ZO548"/>
      <c r="ZP548"/>
      <c r="ZQ548"/>
      <c r="ZR548"/>
      <c r="ZS548"/>
      <c r="ZT548"/>
      <c r="ZU548"/>
      <c r="ZV548"/>
      <c r="ZW548"/>
      <c r="ZX548"/>
      <c r="ZY548"/>
      <c r="ZZ548" s="52"/>
      <c r="AAA548" s="192"/>
      <c r="AAD548" s="90"/>
      <c r="AAE548" s="519" t="s">
        <v>63</v>
      </c>
      <c r="AAF548" s="190" t="s">
        <v>52</v>
      </c>
      <c r="AAG548" s="90"/>
      <c r="AAH548" s="90"/>
      <c r="AAI548" s="72"/>
      <c r="AAJ548" s="81"/>
      <c r="AAK548" s="71"/>
      <c r="AAL548" s="90"/>
    </row>
    <row r="549" spans="1:715" s="552" customFormat="1" ht="24" customHeight="1" outlineLevel="1">
      <c r="A549" s="545"/>
      <c r="B549" s="686" t="str">
        <f>S.General.RulemakingTitle</f>
        <v>Incorporate Lane Regional Air Protection Agency Rules into State Implementation Plan</v>
      </c>
      <c r="C549" s="547" t="s">
        <v>0</v>
      </c>
      <c r="D549" s="547"/>
      <c r="E549" s="559" t="s">
        <v>228</v>
      </c>
      <c r="F549" s="560" t="s">
        <v>226</v>
      </c>
      <c r="G549" s="548" t="s">
        <v>61</v>
      </c>
      <c r="H549" s="548" t="s">
        <v>227</v>
      </c>
      <c r="I549" s="549"/>
      <c r="J549" s="550"/>
      <c r="K549" s="551"/>
      <c r="L549" s="551"/>
      <c r="M549" s="551"/>
      <c r="N549" s="551"/>
      <c r="O549" s="551"/>
      <c r="P549" s="551"/>
      <c r="Q549" s="551"/>
      <c r="R549" s="551"/>
      <c r="S549" s="551"/>
      <c r="T549" s="551"/>
      <c r="U549" s="551"/>
      <c r="V549" s="551"/>
      <c r="W549" s="551"/>
      <c r="X549" s="551"/>
      <c r="Y549" s="551"/>
      <c r="Z549" s="551"/>
      <c r="AA549" s="551"/>
      <c r="AB549" s="551"/>
      <c r="AC549" s="551"/>
      <c r="AD549" s="551"/>
      <c r="AE549" s="551"/>
      <c r="AF549" s="551"/>
      <c r="AG549" s="551"/>
      <c r="AH549" s="551"/>
      <c r="AI549" s="551"/>
      <c r="AJ549" s="551"/>
      <c r="AK549" s="551"/>
      <c r="AL549" s="551"/>
      <c r="AM549" s="551"/>
      <c r="AN549" s="551"/>
      <c r="AO549" s="551"/>
      <c r="AP549" s="551"/>
      <c r="AQ549" s="551"/>
      <c r="AR549" s="551"/>
      <c r="AS549" s="551"/>
      <c r="AT549" s="551"/>
      <c r="AU549" s="551"/>
      <c r="AV549" s="551"/>
      <c r="AW549" s="551"/>
      <c r="AX549" s="551"/>
      <c r="AY549" s="551"/>
      <c r="AZ549" s="551"/>
      <c r="BA549" s="551"/>
      <c r="BB549" s="551"/>
      <c r="BC549" s="551"/>
      <c r="BD549" s="551"/>
      <c r="BE549" s="551"/>
      <c r="BF549" s="551"/>
      <c r="BG549" s="551"/>
      <c r="BH549" s="551"/>
      <c r="BI549" s="551"/>
      <c r="BJ549" s="551"/>
      <c r="BK549" s="551"/>
      <c r="BL549" s="551"/>
      <c r="BM549" s="551"/>
      <c r="BN549" s="551"/>
      <c r="BO549" s="551"/>
      <c r="BP549" s="551"/>
      <c r="BQ549" s="551"/>
      <c r="BR549" s="551"/>
      <c r="BS549" s="551"/>
      <c r="BT549" s="551"/>
      <c r="BU549" s="551"/>
      <c r="BV549" s="551"/>
      <c r="BW549" s="551"/>
      <c r="BX549" s="551"/>
      <c r="BY549" s="551"/>
      <c r="BZ549" s="551"/>
      <c r="CA549" s="551"/>
      <c r="CB549" s="551"/>
      <c r="CC549" s="551"/>
      <c r="CD549" s="551"/>
      <c r="CE549" s="551"/>
      <c r="CF549" s="551"/>
      <c r="CG549" s="551"/>
      <c r="CH549" s="551"/>
      <c r="CI549" s="551"/>
      <c r="CJ549" s="551"/>
      <c r="CK549" s="551"/>
      <c r="CL549" s="551"/>
      <c r="CM549" s="551"/>
      <c r="CN549" s="551"/>
      <c r="CO549" s="551"/>
      <c r="CP549" s="551"/>
      <c r="CQ549" s="551"/>
      <c r="CR549" s="551"/>
      <c r="CS549" s="551"/>
      <c r="CT549" s="551"/>
      <c r="CU549" s="551"/>
      <c r="CV549" s="551"/>
      <c r="CW549" s="551"/>
      <c r="CX549" s="551"/>
      <c r="CY549" s="551"/>
      <c r="CZ549" s="551"/>
      <c r="DA549" s="551"/>
      <c r="DB549" s="551"/>
      <c r="DC549" s="551"/>
      <c r="DD549" s="551"/>
      <c r="DE549" s="551"/>
      <c r="DF549" s="551"/>
      <c r="DG549" s="551"/>
      <c r="DH549" s="551"/>
      <c r="DI549" s="551"/>
      <c r="DJ549" s="551"/>
      <c r="DK549" s="551"/>
      <c r="DL549" s="551"/>
      <c r="DM549" s="551"/>
      <c r="DN549" s="551"/>
      <c r="DO549" s="551"/>
      <c r="DP549" s="551"/>
      <c r="DQ549"/>
      <c r="DR549"/>
      <c r="DS549"/>
      <c r="DT549"/>
      <c r="DU549"/>
      <c r="DV549"/>
      <c r="DW549"/>
      <c r="DX549"/>
      <c r="DY549"/>
      <c r="DZ549"/>
      <c r="EA549"/>
      <c r="EB549"/>
      <c r="EC549"/>
      <c r="ED549"/>
      <c r="EE549"/>
      <c r="EF549"/>
      <c r="EG549"/>
      <c r="EH549"/>
      <c r="EI549"/>
      <c r="EJ549"/>
      <c r="EK549"/>
      <c r="EL549"/>
      <c r="EM549"/>
      <c r="EN549"/>
      <c r="EO549"/>
      <c r="EP549"/>
      <c r="EQ549"/>
      <c r="ER549"/>
      <c r="ES549"/>
      <c r="ET549"/>
      <c r="EU549"/>
      <c r="EV549"/>
      <c r="EW549"/>
      <c r="EX549"/>
      <c r="EY549"/>
      <c r="EZ549"/>
      <c r="FA549"/>
      <c r="FB549"/>
      <c r="FC549"/>
      <c r="FD549"/>
      <c r="FE549"/>
      <c r="FF549"/>
      <c r="FG549"/>
      <c r="FH549"/>
      <c r="FI549"/>
      <c r="FJ549"/>
      <c r="FK549"/>
      <c r="FL549"/>
      <c r="FM549"/>
      <c r="FN549"/>
      <c r="FO549"/>
      <c r="FP549"/>
      <c r="FQ549"/>
      <c r="FR549"/>
      <c r="FS549"/>
      <c r="FT549"/>
      <c r="FU549"/>
      <c r="FV549"/>
      <c r="FW549"/>
      <c r="FX549"/>
      <c r="FY549"/>
      <c r="FZ549"/>
      <c r="GA549"/>
      <c r="GB549"/>
      <c r="GC549"/>
      <c r="GD549"/>
      <c r="GE549"/>
      <c r="GF549"/>
      <c r="GG549"/>
      <c r="GH549"/>
      <c r="GI549"/>
      <c r="GJ549"/>
      <c r="GK549"/>
      <c r="GL549"/>
      <c r="GM549"/>
      <c r="GN549"/>
      <c r="GO549"/>
      <c r="GP549"/>
      <c r="GQ549"/>
      <c r="GR549"/>
      <c r="GS549"/>
      <c r="GT549"/>
      <c r="GU549"/>
      <c r="GV549"/>
      <c r="GW549"/>
      <c r="GX549"/>
      <c r="GY549"/>
      <c r="GZ549"/>
      <c r="HA549"/>
      <c r="HB549"/>
      <c r="HC549"/>
      <c r="HD549"/>
      <c r="HE549"/>
      <c r="HF549"/>
      <c r="HG549"/>
      <c r="HH549"/>
      <c r="HI549"/>
      <c r="HJ549"/>
      <c r="HK549"/>
      <c r="HL549"/>
      <c r="HM549"/>
      <c r="HN549"/>
      <c r="HO549"/>
      <c r="HP549"/>
      <c r="HQ549"/>
      <c r="HR549"/>
      <c r="HS549"/>
      <c r="HT549"/>
      <c r="HU549"/>
      <c r="HV549"/>
      <c r="HW549"/>
      <c r="HX549"/>
      <c r="HY549"/>
      <c r="HZ549"/>
      <c r="IA549"/>
      <c r="IB549"/>
      <c r="IC549"/>
      <c r="ID549"/>
      <c r="IE549"/>
      <c r="IF549"/>
      <c r="IG549"/>
      <c r="IH549"/>
      <c r="II549"/>
      <c r="IJ549"/>
      <c r="IK549"/>
      <c r="IL549"/>
      <c r="IM549"/>
      <c r="IN549"/>
      <c r="IO549"/>
      <c r="IP549"/>
      <c r="IQ549"/>
      <c r="IR549"/>
      <c r="IS549"/>
      <c r="IT549"/>
      <c r="IU549"/>
      <c r="IV549"/>
      <c r="IW549"/>
      <c r="IX549"/>
      <c r="IY549"/>
      <c r="IZ549"/>
      <c r="JA549"/>
      <c r="JB549"/>
      <c r="JC549"/>
      <c r="JD549"/>
      <c r="JE549"/>
      <c r="JF549"/>
      <c r="JG549"/>
      <c r="JH549"/>
      <c r="JI549"/>
      <c r="JJ549"/>
      <c r="JK549"/>
      <c r="JL549"/>
      <c r="JM549"/>
      <c r="JN549"/>
      <c r="JO549"/>
      <c r="JP549"/>
      <c r="JQ549"/>
      <c r="JR549"/>
      <c r="JS549"/>
      <c r="JT549"/>
      <c r="JU549"/>
      <c r="JV549"/>
      <c r="JW549"/>
      <c r="JX549"/>
      <c r="JY549"/>
      <c r="JZ549"/>
      <c r="KA549"/>
      <c r="KB549"/>
      <c r="KC549"/>
      <c r="KD549"/>
      <c r="KE549"/>
      <c r="KF549"/>
      <c r="KG549"/>
      <c r="KH549"/>
      <c r="KI549"/>
      <c r="KJ549"/>
      <c r="KK549"/>
      <c r="KL549"/>
      <c r="KM549"/>
      <c r="KN549"/>
      <c r="KO549"/>
      <c r="KP549"/>
      <c r="KQ549"/>
      <c r="KR549"/>
      <c r="KS549"/>
      <c r="KT549"/>
      <c r="KU549"/>
      <c r="KV549"/>
      <c r="KW549"/>
      <c r="KX549"/>
      <c r="KY549"/>
      <c r="KZ549"/>
      <c r="LA549"/>
      <c r="LB549"/>
      <c r="LC549"/>
      <c r="LD549"/>
      <c r="LE549"/>
      <c r="LF549"/>
      <c r="LG549"/>
      <c r="LH549"/>
      <c r="LI549"/>
      <c r="LJ549"/>
      <c r="LK549"/>
      <c r="LL549"/>
      <c r="LM549"/>
      <c r="LN549"/>
      <c r="LO549"/>
      <c r="LP549"/>
      <c r="LQ549"/>
      <c r="LR549"/>
      <c r="LS549"/>
      <c r="LT549"/>
      <c r="LU549"/>
      <c r="LV549"/>
      <c r="LW549"/>
      <c r="LX549"/>
      <c r="LY549"/>
      <c r="LZ549"/>
      <c r="MA549"/>
      <c r="MB549"/>
      <c r="MC549"/>
      <c r="MD549"/>
      <c r="ME549"/>
      <c r="MF549"/>
      <c r="MG549"/>
      <c r="MH549"/>
      <c r="MI549"/>
      <c r="MJ549"/>
      <c r="MK549"/>
      <c r="ML549"/>
      <c r="MM549"/>
      <c r="MN549"/>
      <c r="MO549"/>
      <c r="MP549"/>
      <c r="MQ549"/>
      <c r="MR549"/>
      <c r="MS549"/>
      <c r="MT549"/>
      <c r="MU549"/>
      <c r="MV549"/>
      <c r="MW549"/>
      <c r="MX549"/>
      <c r="MY549"/>
      <c r="MZ549"/>
      <c r="NA549"/>
      <c r="NB549"/>
      <c r="NC549"/>
      <c r="ND549"/>
      <c r="NE549"/>
      <c r="NF549"/>
      <c r="NG549"/>
      <c r="NH549"/>
      <c r="NI549"/>
      <c r="NJ549"/>
      <c r="NK549"/>
      <c r="NL549"/>
      <c r="NM549"/>
      <c r="NN549"/>
      <c r="NO549"/>
      <c r="NP549"/>
      <c r="NQ549"/>
      <c r="NR549"/>
      <c r="NS549"/>
      <c r="NT549"/>
      <c r="NU549"/>
      <c r="NV549"/>
      <c r="NW549"/>
      <c r="NX549"/>
      <c r="NY549"/>
      <c r="NZ549"/>
      <c r="OA549"/>
      <c r="OB549"/>
      <c r="OC549"/>
      <c r="OD549"/>
      <c r="OE549"/>
      <c r="OF549"/>
      <c r="OG549"/>
      <c r="OH549"/>
      <c r="OI549"/>
      <c r="OJ549"/>
      <c r="OK549"/>
      <c r="OL549"/>
      <c r="OM549"/>
      <c r="ON549"/>
      <c r="OO549"/>
      <c r="OP549"/>
      <c r="OQ549"/>
      <c r="OR549"/>
      <c r="OS549"/>
      <c r="OT549"/>
      <c r="OU549"/>
      <c r="OV549"/>
      <c r="OW549"/>
      <c r="OX549"/>
      <c r="OY549"/>
      <c r="OZ549"/>
      <c r="PA549"/>
      <c r="PB549"/>
      <c r="PC549"/>
      <c r="PD549"/>
      <c r="PE549"/>
      <c r="PF549"/>
      <c r="PG549"/>
      <c r="PH549"/>
      <c r="PI549"/>
      <c r="PJ549"/>
      <c r="PK549"/>
      <c r="PL549"/>
      <c r="PM549"/>
      <c r="PN549"/>
      <c r="PO549"/>
      <c r="PP549"/>
      <c r="PQ549"/>
      <c r="PR549"/>
      <c r="PS549"/>
      <c r="PT549"/>
      <c r="PU549"/>
      <c r="PV549"/>
      <c r="PW549"/>
      <c r="PX549"/>
      <c r="PY549"/>
      <c r="PZ549"/>
      <c r="QA549"/>
      <c r="QB549"/>
      <c r="QC549"/>
      <c r="QD549"/>
      <c r="QE549"/>
      <c r="QF549"/>
      <c r="QG549"/>
      <c r="QH549"/>
      <c r="QI549"/>
      <c r="QJ549"/>
      <c r="QK549"/>
      <c r="QL549"/>
      <c r="QM549"/>
      <c r="QN549"/>
      <c r="QO549"/>
      <c r="QP549"/>
      <c r="QQ549"/>
      <c r="QR549"/>
      <c r="QS549"/>
      <c r="QT549"/>
      <c r="QU549"/>
      <c r="QV549"/>
      <c r="QW549"/>
      <c r="QX549"/>
      <c r="QY549"/>
      <c r="QZ549"/>
      <c r="RA549"/>
      <c r="RB549"/>
      <c r="RC549"/>
      <c r="RD549"/>
      <c r="RE549"/>
      <c r="RF549"/>
      <c r="RG549"/>
      <c r="RH549"/>
      <c r="RI549"/>
      <c r="RJ549"/>
      <c r="RK549"/>
      <c r="RL549"/>
      <c r="RM549"/>
      <c r="RN549"/>
      <c r="RO549"/>
      <c r="RP549"/>
      <c r="RQ549"/>
      <c r="RR549"/>
      <c r="RS549"/>
      <c r="RT549"/>
      <c r="RU549"/>
      <c r="RV549"/>
      <c r="RW549"/>
      <c r="RX549"/>
      <c r="RY549"/>
      <c r="RZ549"/>
      <c r="SA549"/>
      <c r="SB549"/>
      <c r="SC549"/>
      <c r="SD549"/>
      <c r="SE549"/>
      <c r="SF549"/>
      <c r="SG549"/>
      <c r="SH549"/>
      <c r="SI549"/>
      <c r="SJ549"/>
      <c r="SK549"/>
      <c r="SL549"/>
      <c r="SM549"/>
      <c r="SN549"/>
      <c r="SO549"/>
      <c r="SP549"/>
      <c r="SQ549"/>
      <c r="SR549"/>
      <c r="SS549"/>
      <c r="ST549"/>
      <c r="SU549"/>
      <c r="SV549"/>
      <c r="SW549"/>
      <c r="SX549"/>
      <c r="SY549"/>
      <c r="SZ549"/>
      <c r="TA549"/>
      <c r="TB549"/>
      <c r="TC549"/>
      <c r="TD549"/>
      <c r="TE549"/>
      <c r="TF549"/>
      <c r="TG549"/>
      <c r="TH549"/>
      <c r="TI549"/>
      <c r="TJ549"/>
      <c r="TK549"/>
      <c r="TL549"/>
      <c r="TM549"/>
      <c r="TN549"/>
      <c r="TO549"/>
      <c r="TP549"/>
      <c r="TQ549"/>
      <c r="TR549"/>
      <c r="TS549"/>
      <c r="TT549"/>
      <c r="TU549"/>
      <c r="TV549"/>
      <c r="TW549"/>
      <c r="TX549"/>
      <c r="TY549"/>
      <c r="TZ549"/>
      <c r="UA549"/>
      <c r="UB549"/>
      <c r="UC549"/>
      <c r="UD549"/>
      <c r="UE549"/>
      <c r="UF549"/>
      <c r="UG549"/>
      <c r="UH549"/>
      <c r="UI549"/>
      <c r="UJ549"/>
      <c r="UK549"/>
      <c r="UL549"/>
      <c r="UM549"/>
      <c r="UN549"/>
      <c r="UO549"/>
      <c r="UP549"/>
      <c r="UQ549"/>
      <c r="UR549"/>
      <c r="US549"/>
      <c r="UT549"/>
      <c r="UU549"/>
      <c r="UV549"/>
      <c r="UW549"/>
      <c r="UX549"/>
      <c r="UY549"/>
      <c r="UZ549"/>
      <c r="VA549"/>
      <c r="VB549"/>
      <c r="VC549"/>
      <c r="VD549"/>
      <c r="VE549"/>
      <c r="VF549"/>
      <c r="VG549"/>
      <c r="VH549"/>
      <c r="VI549"/>
      <c r="VJ549"/>
      <c r="VK549"/>
      <c r="VL549"/>
      <c r="VM549"/>
      <c r="VN549"/>
      <c r="VO549"/>
      <c r="VP549"/>
      <c r="VQ549"/>
      <c r="VR549"/>
      <c r="VS549"/>
      <c r="VT549"/>
      <c r="VU549"/>
      <c r="VV549"/>
      <c r="VW549"/>
      <c r="VX549"/>
      <c r="VY549"/>
      <c r="VZ549"/>
      <c r="WA549"/>
      <c r="WB549"/>
      <c r="WC549"/>
      <c r="WD549"/>
      <c r="WE549"/>
      <c r="WF549"/>
      <c r="WG549"/>
      <c r="WH549"/>
      <c r="WI549"/>
      <c r="WJ549"/>
      <c r="WK549"/>
      <c r="WL549"/>
      <c r="WM549"/>
      <c r="WN549"/>
      <c r="WO549"/>
      <c r="WP549"/>
      <c r="WQ549"/>
      <c r="WR549"/>
      <c r="WS549"/>
      <c r="WT549"/>
      <c r="WU549"/>
      <c r="WV549"/>
      <c r="WW549"/>
      <c r="WX549"/>
      <c r="WY549"/>
      <c r="WZ549"/>
      <c r="XA549"/>
      <c r="XB549"/>
      <c r="XC549"/>
      <c r="XD549"/>
      <c r="XE549"/>
      <c r="XF549"/>
      <c r="XG549"/>
      <c r="XH549"/>
      <c r="XI549"/>
      <c r="XJ549"/>
      <c r="XK549"/>
      <c r="XL549"/>
      <c r="XM549"/>
      <c r="XN549"/>
      <c r="XO549"/>
      <c r="XP549"/>
      <c r="XQ549"/>
      <c r="XR549"/>
      <c r="XS549"/>
      <c r="XT549"/>
      <c r="XU549"/>
      <c r="XV549"/>
      <c r="XW549"/>
      <c r="XX549"/>
      <c r="XY549"/>
      <c r="XZ549"/>
      <c r="YA549"/>
      <c r="YB549"/>
      <c r="YC549"/>
      <c r="YD549"/>
      <c r="YE549"/>
      <c r="YF549"/>
      <c r="YG549"/>
      <c r="YH549"/>
      <c r="YI549"/>
      <c r="YJ549"/>
      <c r="YK549"/>
      <c r="YL549"/>
      <c r="YM549"/>
      <c r="YN549"/>
      <c r="YO549"/>
      <c r="YP549"/>
      <c r="YQ549"/>
      <c r="YR549"/>
      <c r="YS549"/>
      <c r="YT549"/>
      <c r="YU549"/>
      <c r="YV549"/>
      <c r="YW549"/>
      <c r="YX549"/>
      <c r="YY549"/>
      <c r="YZ549"/>
      <c r="ZA549"/>
      <c r="ZB549"/>
      <c r="ZC549"/>
      <c r="ZD549"/>
      <c r="ZE549"/>
      <c r="ZF549"/>
      <c r="ZG549"/>
      <c r="ZH549"/>
      <c r="ZI549"/>
      <c r="ZJ549"/>
      <c r="ZK549"/>
      <c r="ZL549"/>
      <c r="ZM549"/>
      <c r="ZN549"/>
      <c r="ZO549"/>
      <c r="ZP549"/>
      <c r="ZQ549"/>
      <c r="ZR549"/>
      <c r="ZS549"/>
      <c r="ZT549"/>
      <c r="ZU549"/>
      <c r="ZV549"/>
      <c r="ZW549"/>
      <c r="ZX549"/>
      <c r="ZY549"/>
      <c r="ZZ549" s="52"/>
      <c r="AAA549" s="770"/>
      <c r="AAD549" s="553"/>
      <c r="AAE549" s="554" t="s">
        <v>63</v>
      </c>
      <c r="AAF549" s="555" t="s">
        <v>52</v>
      </c>
      <c r="AAG549" s="553"/>
      <c r="AAH549" s="553"/>
      <c r="AAI549" s="556"/>
      <c r="AAJ549" s="557"/>
      <c r="AAK549" s="558"/>
      <c r="AAL549" s="553"/>
    </row>
    <row r="550" spans="1:715" ht="18" customHeight="1" outlineLevel="1">
      <c r="A550" s="171"/>
      <c r="B550" s="514" t="s">
        <v>12</v>
      </c>
      <c r="C550" s="118"/>
      <c r="D550" s="241"/>
      <c r="E550" s="140" t="s">
        <v>0</v>
      </c>
      <c r="F550" s="544">
        <f>NETWORKDAYS(S.Hearing.BANNER.Begin,S.Hearing.BANNER.End,S.DDL_DEQClosed)</f>
        <v>-29741</v>
      </c>
      <c r="G550" s="247">
        <f>AAG550</f>
        <v>41655</v>
      </c>
      <c r="H550" s="280">
        <f>AAH550</f>
        <v>0</v>
      </c>
      <c r="I550" s="244"/>
      <c r="J550" s="216"/>
      <c r="K550" s="219"/>
      <c r="L550" s="219"/>
      <c r="M550" s="219"/>
      <c r="N550" s="219"/>
      <c r="O550" s="219"/>
      <c r="P550" s="219"/>
      <c r="Q550" s="219"/>
      <c r="R550" s="219"/>
      <c r="S550" s="219"/>
      <c r="T550" s="219"/>
      <c r="U550" s="219"/>
      <c r="V550" s="219"/>
      <c r="W550" s="219"/>
      <c r="X550" s="219"/>
      <c r="Y550" s="219"/>
      <c r="Z550" s="219"/>
      <c r="AA550" s="219"/>
      <c r="AB550" s="219"/>
      <c r="AC550" s="219"/>
      <c r="AD550" s="219"/>
      <c r="AE550" s="219"/>
      <c r="AF550" s="219"/>
      <c r="AG550" s="219"/>
      <c r="AH550" s="219"/>
      <c r="AI550" s="219"/>
      <c r="AJ550" s="219"/>
      <c r="AK550" s="219"/>
      <c r="AL550" s="219"/>
      <c r="AM550" s="219"/>
      <c r="AN550" s="219"/>
      <c r="AO550" s="219"/>
      <c r="AP550" s="219"/>
      <c r="AQ550" s="219"/>
      <c r="AR550" s="219"/>
      <c r="AS550" s="219"/>
      <c r="AT550" s="219"/>
      <c r="AU550" s="219"/>
      <c r="AV550" s="219"/>
      <c r="AW550" s="219"/>
      <c r="AX550" s="219"/>
      <c r="AY550" s="219"/>
      <c r="AZ550" s="219"/>
      <c r="BA550" s="219"/>
      <c r="BB550" s="219"/>
      <c r="BC550" s="219"/>
      <c r="BD550" s="219"/>
      <c r="BE550" s="219"/>
      <c r="BF550" s="219"/>
      <c r="BG550" s="219"/>
      <c r="BH550" s="219"/>
      <c r="BI550" s="219"/>
      <c r="BJ550" s="219"/>
      <c r="BK550" s="219"/>
      <c r="BL550" s="219"/>
      <c r="BM550" s="219"/>
      <c r="BN550" s="219"/>
      <c r="BO550" s="219"/>
      <c r="BP550" s="219"/>
      <c r="BQ550" s="219"/>
      <c r="BR550" s="219"/>
      <c r="BS550" s="219"/>
      <c r="BT550" s="219"/>
      <c r="BU550" s="219"/>
      <c r="BV550" s="219"/>
      <c r="BW550" s="219"/>
      <c r="BX550" s="219"/>
      <c r="BY550" s="219"/>
      <c r="BZ550" s="219"/>
      <c r="CA550" s="219"/>
      <c r="CB550" s="219"/>
      <c r="CC550" s="219"/>
      <c r="CD550" s="219"/>
      <c r="CE550" s="219"/>
      <c r="CF550" s="219"/>
      <c r="CG550" s="219"/>
      <c r="CH550" s="219"/>
      <c r="CI550" s="219"/>
      <c r="CJ550" s="219"/>
      <c r="CK550" s="219"/>
      <c r="CL550" s="219"/>
      <c r="CM550" s="219"/>
      <c r="CN550" s="219"/>
      <c r="CO550" s="219"/>
      <c r="CP550" s="219"/>
      <c r="CQ550" s="219"/>
      <c r="CR550" s="219"/>
      <c r="CS550" s="219"/>
      <c r="CT550" s="219"/>
      <c r="CU550" s="219"/>
      <c r="CV550" s="219"/>
      <c r="CW550" s="219"/>
      <c r="CX550" s="219"/>
      <c r="CY550" s="219"/>
      <c r="CZ550" s="219"/>
      <c r="DA550" s="219"/>
      <c r="DB550" s="219"/>
      <c r="DC550" s="219"/>
      <c r="DD550" s="219"/>
      <c r="DE550" s="219"/>
      <c r="DF550" s="219"/>
      <c r="DG550" s="219"/>
      <c r="DH550" s="219"/>
      <c r="DI550" s="219"/>
      <c r="DJ550" s="219"/>
      <c r="DK550" s="219"/>
      <c r="DL550" s="219"/>
      <c r="DM550" s="219"/>
      <c r="DN550" s="219"/>
      <c r="DO550" s="219"/>
      <c r="DP550" s="219"/>
      <c r="AAA550" s="192" t="s">
        <v>511</v>
      </c>
      <c r="AAD550" s="90"/>
      <c r="AAE550" s="519" t="s">
        <v>63</v>
      </c>
      <c r="AAF550" s="190" t="s">
        <v>52</v>
      </c>
      <c r="AAG550" s="73">
        <f>S.Notice.CloseComment</f>
        <v>41655</v>
      </c>
      <c r="AAH550" s="73">
        <f>S.EQC.PacketEndReview</f>
        <v>0</v>
      </c>
      <c r="AAI550" s="72"/>
      <c r="AAJ550" s="72"/>
      <c r="AAK550" s="491"/>
      <c r="AAL550" s="90"/>
      <c r="AAM550"/>
    </row>
    <row r="551" spans="1:715" ht="6" customHeight="1" outlineLevel="1">
      <c r="A551" s="171"/>
      <c r="B551" s="120"/>
      <c r="C551" s="112"/>
      <c r="D551" s="230"/>
      <c r="E551" s="113"/>
      <c r="F551" s="113"/>
      <c r="G551" s="112"/>
      <c r="H551" s="112"/>
      <c r="I551" s="244"/>
      <c r="J551" s="32"/>
      <c r="K551" s="32"/>
      <c r="L551" s="32"/>
      <c r="M551" s="32"/>
      <c r="N551" s="32"/>
      <c r="O551" s="32"/>
      <c r="P551" s="32"/>
      <c r="Q551" s="32"/>
      <c r="R551" s="32"/>
      <c r="S551" s="32"/>
      <c r="T551" s="32"/>
      <c r="U551" s="32"/>
      <c r="V551" s="32"/>
      <c r="W551" s="32"/>
      <c r="X551" s="32"/>
      <c r="Y551" s="32"/>
      <c r="Z551" s="32"/>
      <c r="AA551" s="32"/>
      <c r="AB551" s="32"/>
      <c r="AC551" s="32"/>
      <c r="AD551" s="32"/>
      <c r="AE551" s="32"/>
      <c r="AF551" s="32"/>
      <c r="AG551" s="32"/>
      <c r="AH551" s="32"/>
      <c r="AI551" s="32"/>
      <c r="AJ551" s="32"/>
      <c r="AK551" s="32"/>
      <c r="AL551" s="32"/>
      <c r="AM551" s="32"/>
      <c r="AN551" s="32"/>
      <c r="AO551" s="32"/>
      <c r="AP551" s="32"/>
      <c r="AQ551" s="32"/>
      <c r="AR551" s="32"/>
      <c r="AS551" s="32"/>
      <c r="AT551" s="32"/>
      <c r="AU551" s="32"/>
      <c r="AV551" s="32"/>
      <c r="AW551" s="32"/>
      <c r="AX551" s="32"/>
      <c r="AY551" s="32"/>
      <c r="AZ551" s="32"/>
      <c r="BA551" s="32"/>
      <c r="BB551" s="32"/>
      <c r="BC551" s="32"/>
      <c r="BD551" s="32"/>
      <c r="BE551" s="32"/>
      <c r="BF551" s="32"/>
      <c r="BG551" s="32"/>
      <c r="BH551" s="32"/>
      <c r="BI551" s="32"/>
      <c r="BJ551" s="32"/>
      <c r="BK551" s="32"/>
      <c r="BL551" s="32"/>
      <c r="BM551" s="32"/>
      <c r="BN551" s="32"/>
      <c r="BO551" s="32"/>
      <c r="BP551" s="32"/>
      <c r="BQ551" s="32"/>
      <c r="BR551" s="32"/>
      <c r="BS551" s="32"/>
      <c r="BT551" s="32"/>
      <c r="BU551" s="32"/>
      <c r="BV551" s="32"/>
      <c r="BW551" s="32"/>
      <c r="BX551" s="32"/>
      <c r="BY551" s="32"/>
      <c r="BZ551" s="32"/>
      <c r="CA551" s="32"/>
      <c r="CB551" s="32"/>
      <c r="CC551" s="32"/>
      <c r="CD551" s="32"/>
      <c r="CE551" s="32"/>
      <c r="CF551" s="32"/>
      <c r="CG551" s="32"/>
      <c r="CH551" s="32"/>
      <c r="CI551" s="32"/>
      <c r="CJ551" s="32"/>
      <c r="CK551" s="32"/>
      <c r="CL551" s="32"/>
      <c r="CM551" s="32"/>
      <c r="CN551" s="32"/>
      <c r="CO551" s="32"/>
      <c r="CP551" s="32"/>
      <c r="CQ551" s="32"/>
      <c r="CR551" s="32"/>
      <c r="CS551" s="32"/>
      <c r="CT551" s="32"/>
      <c r="CU551" s="32"/>
      <c r="CV551" s="32"/>
      <c r="CW551" s="32"/>
      <c r="CX551" s="32"/>
      <c r="CY551" s="32"/>
      <c r="CZ551" s="32"/>
      <c r="DA551" s="32"/>
      <c r="DB551" s="32"/>
      <c r="DC551" s="32"/>
      <c r="DD551" s="32"/>
      <c r="DE551" s="32"/>
      <c r="DF551" s="32"/>
      <c r="DG551" s="32"/>
      <c r="DH551" s="32"/>
      <c r="DI551" s="32"/>
      <c r="DJ551" s="32"/>
      <c r="DK551" s="32"/>
      <c r="DL551" s="32"/>
      <c r="DM551" s="32"/>
      <c r="DN551" s="32"/>
      <c r="DO551" s="32"/>
      <c r="DP551" s="32"/>
      <c r="AAA551" s="192"/>
      <c r="AAD551" s="90"/>
      <c r="AAE551" s="519" t="s">
        <v>17</v>
      </c>
      <c r="AAF551" s="190" t="s">
        <v>52</v>
      </c>
      <c r="AAG551" s="60"/>
      <c r="AAH551" s="60"/>
      <c r="AAI551" s="72"/>
      <c r="AAJ551" s="72"/>
      <c r="AAK551" s="56"/>
      <c r="AAL551" s="90"/>
      <c r="AAM551"/>
    </row>
    <row r="552" spans="1:715" s="23" customFormat="1" ht="12.75" customHeight="1" outlineLevel="1" thickBot="1">
      <c r="A552" s="171"/>
      <c r="B552" s="798" t="s">
        <v>513</v>
      </c>
      <c r="C552" s="797" t="str">
        <f>HYPERLINK("","i")</f>
        <v>i</v>
      </c>
      <c r="D552" s="231"/>
      <c r="E552" s="97"/>
      <c r="F552" s="97"/>
      <c r="G552" s="96"/>
      <c r="H552" s="96"/>
      <c r="I552" s="244"/>
      <c r="J552" s="32"/>
      <c r="K552" s="32"/>
      <c r="L552" s="32"/>
      <c r="M552" s="32"/>
      <c r="N552" s="32"/>
      <c r="O552" s="32"/>
      <c r="P552" s="32"/>
      <c r="Q552" s="32"/>
      <c r="R552" s="32"/>
      <c r="S552" s="32"/>
      <c r="T552" s="32"/>
      <c r="U552" s="32"/>
      <c r="V552" s="32"/>
      <c r="W552" s="32"/>
      <c r="X552" s="32"/>
      <c r="Y552" s="32"/>
      <c r="Z552" s="32"/>
      <c r="AA552" s="32"/>
      <c r="AB552" s="32"/>
      <c r="AC552" s="32"/>
      <c r="AD552" s="32"/>
      <c r="AE552" s="32"/>
      <c r="AF552" s="32"/>
      <c r="AG552" s="32"/>
      <c r="AH552" s="32"/>
      <c r="AI552" s="32"/>
      <c r="AJ552" s="32"/>
      <c r="AK552" s="32"/>
      <c r="AL552" s="32"/>
      <c r="AM552" s="32"/>
      <c r="AN552" s="32"/>
      <c r="AO552" s="32"/>
      <c r="AP552" s="32"/>
      <c r="AQ552" s="32"/>
      <c r="AR552" s="32"/>
      <c r="AS552" s="32"/>
      <c r="AT552" s="32"/>
      <c r="AU552" s="32"/>
      <c r="AV552" s="32"/>
      <c r="AW552" s="32"/>
      <c r="AX552" s="32"/>
      <c r="AY552" s="32"/>
      <c r="AZ552" s="32"/>
      <c r="BA552" s="32"/>
      <c r="BB552" s="32"/>
      <c r="BC552" s="32"/>
      <c r="BD552" s="32"/>
      <c r="BE552" s="32"/>
      <c r="BF552" s="32"/>
      <c r="BG552" s="32"/>
      <c r="BH552" s="32"/>
      <c r="BI552" s="32"/>
      <c r="BJ552" s="32"/>
      <c r="BK552" s="32"/>
      <c r="BL552" s="32"/>
      <c r="BM552" s="32"/>
      <c r="BN552" s="32"/>
      <c r="BO552" s="32"/>
      <c r="BP552" s="32"/>
      <c r="BQ552" s="32"/>
      <c r="BR552" s="32"/>
      <c r="BS552" s="32"/>
      <c r="BT552" s="32"/>
      <c r="BU552" s="32"/>
      <c r="BV552" s="32"/>
      <c r="BW552" s="32"/>
      <c r="BX552" s="32"/>
      <c r="BY552" s="32"/>
      <c r="BZ552" s="32"/>
      <c r="CA552" s="32"/>
      <c r="CB552" s="32"/>
      <c r="CC552" s="32"/>
      <c r="CD552" s="32"/>
      <c r="CE552" s="32"/>
      <c r="CF552" s="32"/>
      <c r="CG552" s="32"/>
      <c r="CH552" s="32"/>
      <c r="CI552" s="32"/>
      <c r="CJ552" s="32"/>
      <c r="CK552" s="32"/>
      <c r="CL552" s="32"/>
      <c r="CM552" s="32"/>
      <c r="CN552" s="32"/>
      <c r="CO552" s="32"/>
      <c r="CP552" s="32"/>
      <c r="CQ552" s="32"/>
      <c r="CR552" s="32"/>
      <c r="CS552" s="32"/>
      <c r="CT552" s="32"/>
      <c r="CU552" s="32"/>
      <c r="CV552" s="32"/>
      <c r="CW552" s="32"/>
      <c r="CX552" s="32"/>
      <c r="CY552" s="32"/>
      <c r="CZ552" s="32"/>
      <c r="DA552" s="32"/>
      <c r="DB552" s="32"/>
      <c r="DC552" s="32"/>
      <c r="DD552" s="32"/>
      <c r="DE552" s="32"/>
      <c r="DF552" s="32"/>
      <c r="DG552" s="32"/>
      <c r="DH552" s="32"/>
      <c r="DI552" s="32"/>
      <c r="DJ552" s="32"/>
      <c r="DK552" s="32"/>
      <c r="DL552" s="32"/>
      <c r="DM552" s="32"/>
      <c r="DN552" s="32"/>
      <c r="DO552" s="32"/>
      <c r="DP552" s="32"/>
      <c r="ZZ552" s="52"/>
      <c r="AAA552" s="192"/>
      <c r="AAD552" s="90"/>
      <c r="AAE552" s="520" t="s">
        <v>21</v>
      </c>
      <c r="AAF552" s="190" t="s">
        <v>52</v>
      </c>
      <c r="AAG552" s="60"/>
      <c r="AAH552" s="60"/>
      <c r="AAI552" s="82"/>
      <c r="AAJ552" s="82"/>
      <c r="AAK552" s="40"/>
      <c r="AAL552" s="90"/>
    </row>
    <row r="553" spans="1:715" ht="15" customHeight="1" outlineLevel="1" thickBot="1">
      <c r="A553" s="171"/>
      <c r="B553" s="407" t="str">
        <f>AAK553</f>
        <v>SavvySupport reserves venues and equipment, gathers supplies</v>
      </c>
      <c r="C553" s="606" t="s">
        <v>53</v>
      </c>
      <c r="D553" s="511"/>
      <c r="E553" s="397">
        <f>NETWORKDAYS(G553,H553,S.DDL_DEQClosed)</f>
        <v>-4</v>
      </c>
      <c r="F553" s="457">
        <f ca="1">IF(YEAR(H553)&gt;2000,NETWORKDAYS(TODAY(),H553,S.DDL_DEQClosed),0)</f>
        <v>54</v>
      </c>
      <c r="G553" s="408">
        <f>AAG553</f>
        <v>41655</v>
      </c>
      <c r="H553" s="408">
        <f>AAH553</f>
        <v>41652</v>
      </c>
      <c r="I553" s="244"/>
      <c r="J553" s="222"/>
      <c r="K553" s="223"/>
      <c r="L553" s="223"/>
      <c r="M553" s="223"/>
      <c r="N553" s="223"/>
      <c r="O553" s="223"/>
      <c r="P553" s="223"/>
      <c r="Q553" s="223"/>
      <c r="R553" s="223"/>
      <c r="S553" s="223"/>
      <c r="T553" s="223"/>
      <c r="U553" s="223"/>
      <c r="V553" s="223"/>
      <c r="W553" s="223"/>
      <c r="X553" s="223"/>
      <c r="Y553" s="223"/>
      <c r="Z553" s="223"/>
      <c r="AA553" s="223"/>
      <c r="AB553" s="223"/>
      <c r="AC553" s="223"/>
      <c r="AD553" s="223"/>
      <c r="AE553" s="223"/>
      <c r="AF553" s="223"/>
      <c r="AG553" s="223"/>
      <c r="AH553" s="223"/>
      <c r="AI553" s="223"/>
      <c r="AJ553" s="223"/>
      <c r="AK553" s="223"/>
      <c r="AL553" s="223"/>
      <c r="AM553" s="223"/>
      <c r="AN553" s="223"/>
      <c r="AO553" s="223"/>
      <c r="AP553" s="223"/>
      <c r="AQ553" s="223"/>
      <c r="AR553" s="223"/>
      <c r="AS553" s="223"/>
      <c r="AT553" s="223"/>
      <c r="AU553" s="223"/>
      <c r="AV553" s="223"/>
      <c r="AW553" s="223"/>
      <c r="AX553" s="223"/>
      <c r="AY553" s="223"/>
      <c r="AZ553" s="223"/>
      <c r="BA553" s="223"/>
      <c r="BB553" s="223"/>
      <c r="BC553" s="223"/>
      <c r="BD553" s="223"/>
      <c r="BE553" s="223"/>
      <c r="BF553" s="223"/>
      <c r="BG553" s="223"/>
      <c r="BH553" s="223"/>
      <c r="BI553" s="223"/>
      <c r="BJ553" s="223"/>
      <c r="BK553" s="223"/>
      <c r="BL553" s="223"/>
      <c r="BM553" s="223"/>
      <c r="BN553" s="223"/>
      <c r="BO553" s="223"/>
      <c r="BP553" s="223"/>
      <c r="BQ553" s="223"/>
      <c r="BR553" s="223"/>
      <c r="BS553" s="223"/>
      <c r="BT553" s="223"/>
      <c r="BU553" s="223"/>
      <c r="BV553" s="223"/>
      <c r="BW553" s="223"/>
      <c r="BX553" s="223"/>
      <c r="BY553" s="223"/>
      <c r="BZ553" s="223"/>
      <c r="CA553" s="223"/>
      <c r="CB553" s="223"/>
      <c r="CC553" s="223"/>
      <c r="CD553" s="223"/>
      <c r="CE553" s="223"/>
      <c r="CF553" s="223"/>
      <c r="CG553" s="223"/>
      <c r="CH553" s="223"/>
      <c r="CI553" s="223"/>
      <c r="CJ553" s="223"/>
      <c r="CK553" s="223"/>
      <c r="CL553" s="223"/>
      <c r="CM553" s="223"/>
      <c r="CN553" s="223"/>
      <c r="CO553" s="223"/>
      <c r="CP553" s="223"/>
      <c r="CQ553" s="223"/>
      <c r="CR553" s="223"/>
      <c r="CS553" s="223"/>
      <c r="CT553" s="223"/>
      <c r="CU553" s="223"/>
      <c r="CV553" s="223"/>
      <c r="CW553" s="223"/>
      <c r="CX553" s="223"/>
      <c r="CY553" s="223"/>
      <c r="CZ553" s="223"/>
      <c r="DA553" s="223"/>
      <c r="DB553" s="223"/>
      <c r="DC553" s="223"/>
      <c r="DD553" s="223"/>
      <c r="DE553" s="223"/>
      <c r="DF553" s="223"/>
      <c r="DG553" s="223"/>
      <c r="DH553" s="223"/>
      <c r="DI553" s="223"/>
      <c r="DJ553" s="223"/>
      <c r="DK553" s="223"/>
      <c r="DL553" s="223"/>
      <c r="DM553" s="223"/>
      <c r="DN553" s="223"/>
      <c r="DO553" s="223"/>
      <c r="DP553" s="223"/>
      <c r="AAA553" s="192"/>
      <c r="AAD553" s="90"/>
      <c r="AAE553" s="519">
        <f>IF(AND(S.Notice.Involved="Y",S.Hearing.1stInvolve="Y"),1,0)</f>
        <v>1</v>
      </c>
      <c r="AAF553" s="191"/>
      <c r="AAG553" s="73">
        <f>S.Hearing.BANNER.Begin</f>
        <v>41655</v>
      </c>
      <c r="AAH553" s="73">
        <f>S.Hearing.1stDate</f>
        <v>41652</v>
      </c>
      <c r="AAI553" s="72"/>
      <c r="AAJ553" s="72"/>
      <c r="AAK553" s="80" t="str">
        <f>S.Staff.Support&amp;" reserves venues and equipment, gathers supplies"</f>
        <v>SavvySupport reserves venues and equipment, gathers supplies</v>
      </c>
      <c r="AAL553" s="90"/>
      <c r="AAM553"/>
    </row>
    <row r="554" spans="1:715" s="23" customFormat="1" ht="15" customHeight="1" outlineLevel="2">
      <c r="A554" s="171"/>
      <c r="B554" s="803" t="str">
        <f>AAK554</f>
        <v>START INFORMATION MEETING OPTION</v>
      </c>
      <c r="C554" s="409"/>
      <c r="D554" s="410"/>
      <c r="E554" s="350"/>
      <c r="F554" s="350"/>
      <c r="G554" s="409"/>
      <c r="H554" s="409"/>
      <c r="I554" s="244"/>
      <c r="J554" s="194"/>
      <c r="K554" s="49"/>
      <c r="L554" s="49"/>
      <c r="M554" s="49"/>
      <c r="N554" s="49"/>
      <c r="O554" s="49"/>
      <c r="P554" s="49"/>
      <c r="Q554" s="49"/>
      <c r="R554" s="49"/>
      <c r="S554" s="49"/>
      <c r="T554" s="49"/>
      <c r="U554" s="49"/>
      <c r="V554" s="49"/>
      <c r="W554" s="49"/>
      <c r="X554" s="49"/>
      <c r="Y554" s="49"/>
      <c r="Z554" s="49"/>
      <c r="AA554" s="49"/>
      <c r="AB554" s="49"/>
      <c r="AC554" s="49"/>
      <c r="AD554" s="49"/>
      <c r="AE554" s="49"/>
      <c r="AF554" s="49"/>
      <c r="AG554" s="49"/>
      <c r="AH554" s="49"/>
      <c r="AI554" s="49"/>
      <c r="AJ554" s="49"/>
      <c r="AK554" s="49"/>
      <c r="AL554" s="49"/>
      <c r="AM554" s="49"/>
      <c r="AN554" s="49"/>
      <c r="AO554" s="49"/>
      <c r="AP554" s="49"/>
      <c r="AQ554" s="49"/>
      <c r="AR554" s="49"/>
      <c r="AS554" s="49"/>
      <c r="AT554" s="49"/>
      <c r="AU554" s="49"/>
      <c r="AV554" s="49"/>
      <c r="AW554" s="49"/>
      <c r="AX554" s="49"/>
      <c r="AY554" s="49"/>
      <c r="AZ554" s="49"/>
      <c r="BA554" s="49"/>
      <c r="BB554" s="49"/>
      <c r="BC554" s="49"/>
      <c r="BD554" s="49"/>
      <c r="BE554" s="49"/>
      <c r="BF554" s="49"/>
      <c r="BG554" s="49"/>
      <c r="BH554" s="49"/>
      <c r="BI554" s="49"/>
      <c r="BJ554" s="49"/>
      <c r="BK554" s="49"/>
      <c r="BL554" s="49"/>
      <c r="BM554" s="49"/>
      <c r="BN554" s="49"/>
      <c r="BO554" s="49"/>
      <c r="BP554" s="49"/>
      <c r="BQ554" s="49"/>
      <c r="BR554" s="49"/>
      <c r="BS554" s="49"/>
      <c r="BT554" s="49"/>
      <c r="BU554" s="49"/>
      <c r="BV554" s="49"/>
      <c r="BW554" s="49"/>
      <c r="BX554" s="49"/>
      <c r="BY554" s="49"/>
      <c r="BZ554" s="49"/>
      <c r="CA554" s="49"/>
      <c r="CB554" s="49"/>
      <c r="CC554" s="49"/>
      <c r="CD554" s="49"/>
      <c r="CE554" s="49"/>
      <c r="CF554" s="49"/>
      <c r="CG554" s="49"/>
      <c r="CH554" s="49"/>
      <c r="CI554" s="49"/>
      <c r="CJ554" s="49"/>
      <c r="CK554" s="49"/>
      <c r="CL554" s="49"/>
      <c r="CM554" s="49"/>
      <c r="CN554" s="49"/>
      <c r="CO554" s="49"/>
      <c r="CP554" s="49"/>
      <c r="CQ554" s="49"/>
      <c r="CR554" s="49"/>
      <c r="CS554" s="49"/>
      <c r="CT554" s="49"/>
      <c r="CU554" s="49"/>
      <c r="CV554" s="49"/>
      <c r="CW554" s="49"/>
      <c r="CX554" s="49"/>
      <c r="CY554" s="49"/>
      <c r="CZ554" s="49"/>
      <c r="DA554" s="49"/>
      <c r="DB554" s="49"/>
      <c r="DC554" s="49"/>
      <c r="DD554" s="49"/>
      <c r="DE554" s="49"/>
      <c r="DF554" s="49"/>
      <c r="DG554" s="49"/>
      <c r="DH554" s="49"/>
      <c r="DI554" s="49"/>
      <c r="DJ554" s="49"/>
      <c r="DK554" s="49"/>
      <c r="DL554" s="49"/>
      <c r="DM554" s="49"/>
      <c r="DN554" s="49"/>
      <c r="DO554" s="49"/>
      <c r="DP554" s="49"/>
      <c r="DQ554"/>
      <c r="DR554"/>
      <c r="DS554"/>
      <c r="DT554"/>
      <c r="DU554"/>
      <c r="DV554"/>
      <c r="DW554"/>
      <c r="DX554"/>
      <c r="DY554"/>
      <c r="DZ554"/>
      <c r="EA554"/>
      <c r="EB554"/>
      <c r="EC554"/>
      <c r="ED554"/>
      <c r="EE554"/>
      <c r="EF554"/>
      <c r="EG554"/>
      <c r="EH554"/>
      <c r="EI554"/>
      <c r="EJ554"/>
      <c r="EK554"/>
      <c r="EL554"/>
      <c r="EM554"/>
      <c r="EN554"/>
      <c r="EO554"/>
      <c r="EP554"/>
      <c r="EQ554"/>
      <c r="ER554"/>
      <c r="ES554"/>
      <c r="ET554"/>
      <c r="EU554"/>
      <c r="EV554"/>
      <c r="EW554"/>
      <c r="EX554"/>
      <c r="EY554"/>
      <c r="EZ554"/>
      <c r="FA554"/>
      <c r="FB554"/>
      <c r="FC554"/>
      <c r="FD554"/>
      <c r="FE554"/>
      <c r="FF554"/>
      <c r="FG554"/>
      <c r="FH554"/>
      <c r="FI554"/>
      <c r="FJ554"/>
      <c r="FK554"/>
      <c r="FL554"/>
      <c r="FM554"/>
      <c r="FN554"/>
      <c r="FO554"/>
      <c r="FP554"/>
      <c r="FQ554"/>
      <c r="FR554"/>
      <c r="FS554"/>
      <c r="FT554"/>
      <c r="FU554"/>
      <c r="FV554"/>
      <c r="FW554"/>
      <c r="FX554"/>
      <c r="FY554"/>
      <c r="FZ554"/>
      <c r="GA554"/>
      <c r="GB554"/>
      <c r="GC554"/>
      <c r="GD554"/>
      <c r="GE554"/>
      <c r="GF554"/>
      <c r="GG554"/>
      <c r="GH554"/>
      <c r="GI554"/>
      <c r="GJ554"/>
      <c r="GK554"/>
      <c r="GL554"/>
      <c r="GM554"/>
      <c r="GN554"/>
      <c r="GO554"/>
      <c r="GP554"/>
      <c r="GQ554"/>
      <c r="GR554"/>
      <c r="GS554"/>
      <c r="GT554"/>
      <c r="GU554"/>
      <c r="GV554"/>
      <c r="GW554"/>
      <c r="GX554"/>
      <c r="GY554"/>
      <c r="GZ554"/>
      <c r="HA554"/>
      <c r="HB554"/>
      <c r="HC554"/>
      <c r="HD554"/>
      <c r="HE554"/>
      <c r="HF554"/>
      <c r="HG554"/>
      <c r="HH554"/>
      <c r="HI554"/>
      <c r="HJ554"/>
      <c r="HK554"/>
      <c r="HL554"/>
      <c r="HM554"/>
      <c r="HN554"/>
      <c r="HO554"/>
      <c r="HP554"/>
      <c r="HQ554"/>
      <c r="HR554"/>
      <c r="HS554"/>
      <c r="HT554"/>
      <c r="HU554"/>
      <c r="HV554"/>
      <c r="HW554"/>
      <c r="HX554"/>
      <c r="HY554"/>
      <c r="HZ554"/>
      <c r="IA554"/>
      <c r="IB554"/>
      <c r="IC554"/>
      <c r="ID554"/>
      <c r="IE554"/>
      <c r="IF554"/>
      <c r="IG554"/>
      <c r="IH554"/>
      <c r="II554"/>
      <c r="IJ554"/>
      <c r="IK554"/>
      <c r="IL554"/>
      <c r="IM554"/>
      <c r="IN554"/>
      <c r="IO554"/>
      <c r="IP554"/>
      <c r="IQ554"/>
      <c r="IR554"/>
      <c r="IS554"/>
      <c r="IT554"/>
      <c r="IU554"/>
      <c r="IV554"/>
      <c r="IW554"/>
      <c r="IX554"/>
      <c r="IY554"/>
      <c r="IZ554"/>
      <c r="JA554"/>
      <c r="JB554"/>
      <c r="JC554"/>
      <c r="JD554"/>
      <c r="JE554"/>
      <c r="JF554"/>
      <c r="JG554"/>
      <c r="JH554"/>
      <c r="JI554"/>
      <c r="JJ554"/>
      <c r="JK554"/>
      <c r="JL554"/>
      <c r="JM554"/>
      <c r="JN554"/>
      <c r="JO554"/>
      <c r="JP554"/>
      <c r="JQ554"/>
      <c r="JR554"/>
      <c r="JS554"/>
      <c r="JT554"/>
      <c r="JU554"/>
      <c r="JV554"/>
      <c r="JW554"/>
      <c r="JX554"/>
      <c r="JY554"/>
      <c r="JZ554"/>
      <c r="KA554"/>
      <c r="KB554"/>
      <c r="KC554"/>
      <c r="KD554"/>
      <c r="KE554"/>
      <c r="KF554"/>
      <c r="KG554"/>
      <c r="KH554"/>
      <c r="KI554"/>
      <c r="KJ554"/>
      <c r="KK554"/>
      <c r="KL554"/>
      <c r="KM554"/>
      <c r="KN554"/>
      <c r="KO554"/>
      <c r="KP554"/>
      <c r="KQ554"/>
      <c r="KR554"/>
      <c r="KS554"/>
      <c r="KT554"/>
      <c r="KU554"/>
      <c r="KV554"/>
      <c r="KW554"/>
      <c r="KX554"/>
      <c r="KY554"/>
      <c r="KZ554"/>
      <c r="LA554"/>
      <c r="LB554"/>
      <c r="LC554"/>
      <c r="LD554"/>
      <c r="LE554"/>
      <c r="LF554"/>
      <c r="LG554"/>
      <c r="LH554"/>
      <c r="LI554"/>
      <c r="LJ554"/>
      <c r="LK554"/>
      <c r="LL554"/>
      <c r="LM554"/>
      <c r="LN554"/>
      <c r="LO554"/>
      <c r="LP554"/>
      <c r="LQ554"/>
      <c r="LR554"/>
      <c r="LS554"/>
      <c r="LT554"/>
      <c r="LU554"/>
      <c r="LV554"/>
      <c r="LW554"/>
      <c r="LX554"/>
      <c r="LY554"/>
      <c r="LZ554"/>
      <c r="MA554"/>
      <c r="MB554"/>
      <c r="MC554"/>
      <c r="MD554"/>
      <c r="ME554"/>
      <c r="MF554"/>
      <c r="MG554"/>
      <c r="MH554"/>
      <c r="MI554"/>
      <c r="MJ554"/>
      <c r="MK554"/>
      <c r="ML554"/>
      <c r="MM554"/>
      <c r="MN554"/>
      <c r="MO554"/>
      <c r="MP554"/>
      <c r="MQ554"/>
      <c r="MR554"/>
      <c r="MS554"/>
      <c r="MT554"/>
      <c r="MU554"/>
      <c r="MV554"/>
      <c r="MW554"/>
      <c r="MX554"/>
      <c r="MY554"/>
      <c r="MZ554"/>
      <c r="NA554"/>
      <c r="NB554"/>
      <c r="NC554"/>
      <c r="ND554"/>
      <c r="NE554"/>
      <c r="NF554"/>
      <c r="NG554"/>
      <c r="NH554"/>
      <c r="NI554"/>
      <c r="NJ554"/>
      <c r="NK554"/>
      <c r="NL554"/>
      <c r="NM554"/>
      <c r="NN554"/>
      <c r="NO554"/>
      <c r="NP554"/>
      <c r="NQ554"/>
      <c r="NR554"/>
      <c r="NS554"/>
      <c r="NT554"/>
      <c r="NU554"/>
      <c r="NV554"/>
      <c r="NW554"/>
      <c r="NX554"/>
      <c r="NY554"/>
      <c r="NZ554"/>
      <c r="OA554"/>
      <c r="OB554"/>
      <c r="OC554"/>
      <c r="OD554"/>
      <c r="OE554"/>
      <c r="OF554"/>
      <c r="OG554"/>
      <c r="OH554"/>
      <c r="OI554"/>
      <c r="OJ554"/>
      <c r="OK554"/>
      <c r="OL554"/>
      <c r="OM554"/>
      <c r="ON554"/>
      <c r="OO554"/>
      <c r="OP554"/>
      <c r="OQ554"/>
      <c r="OR554"/>
      <c r="OS554"/>
      <c r="OT554"/>
      <c r="OU554"/>
      <c r="OV554"/>
      <c r="OW554"/>
      <c r="OX554"/>
      <c r="OY554"/>
      <c r="OZ554"/>
      <c r="PA554"/>
      <c r="PB554"/>
      <c r="PC554"/>
      <c r="PD554"/>
      <c r="PE554"/>
      <c r="PF554"/>
      <c r="PG554"/>
      <c r="PH554"/>
      <c r="PI554"/>
      <c r="PJ554"/>
      <c r="PK554"/>
      <c r="PL554"/>
      <c r="PM554"/>
      <c r="PN554"/>
      <c r="PO554"/>
      <c r="PP554"/>
      <c r="PQ554"/>
      <c r="PR554"/>
      <c r="PS554"/>
      <c r="PT554"/>
      <c r="PU554"/>
      <c r="PV554"/>
      <c r="PW554"/>
      <c r="PX554"/>
      <c r="PY554"/>
      <c r="PZ554"/>
      <c r="QA554"/>
      <c r="QB554"/>
      <c r="QC554"/>
      <c r="QD554"/>
      <c r="QE554"/>
      <c r="QF554"/>
      <c r="QG554"/>
      <c r="QH554"/>
      <c r="QI554"/>
      <c r="QJ554"/>
      <c r="QK554"/>
      <c r="QL554"/>
      <c r="QM554"/>
      <c r="QN554"/>
      <c r="QO554"/>
      <c r="QP554"/>
      <c r="QQ554"/>
      <c r="QR554"/>
      <c r="QS554"/>
      <c r="QT554"/>
      <c r="QU554"/>
      <c r="QV554"/>
      <c r="QW554"/>
      <c r="QX554"/>
      <c r="QY554"/>
      <c r="QZ554"/>
      <c r="RA554"/>
      <c r="RB554"/>
      <c r="RC554"/>
      <c r="RD554"/>
      <c r="RE554"/>
      <c r="RF554"/>
      <c r="RG554"/>
      <c r="RH554"/>
      <c r="RI554"/>
      <c r="RJ554"/>
      <c r="RK554"/>
      <c r="RL554"/>
      <c r="RM554"/>
      <c r="RN554"/>
      <c r="RO554"/>
      <c r="RP554"/>
      <c r="RQ554"/>
      <c r="RR554"/>
      <c r="RS554"/>
      <c r="RT554"/>
      <c r="RU554"/>
      <c r="RV554"/>
      <c r="RW554"/>
      <c r="RX554"/>
      <c r="RY554"/>
      <c r="RZ554"/>
      <c r="SA554"/>
      <c r="SB554"/>
      <c r="SC554"/>
      <c r="SD554"/>
      <c r="SE554"/>
      <c r="SF554"/>
      <c r="SG554"/>
      <c r="SH554"/>
      <c r="SI554"/>
      <c r="SJ554"/>
      <c r="SK554"/>
      <c r="SL554"/>
      <c r="SM554"/>
      <c r="SN554"/>
      <c r="SO554"/>
      <c r="SP554"/>
      <c r="SQ554"/>
      <c r="SR554"/>
      <c r="SS554"/>
      <c r="ST554"/>
      <c r="SU554"/>
      <c r="SV554"/>
      <c r="SW554"/>
      <c r="SX554"/>
      <c r="SY554"/>
      <c r="SZ554"/>
      <c r="TA554"/>
      <c r="TB554"/>
      <c r="TC554"/>
      <c r="TD554"/>
      <c r="TE554"/>
      <c r="TF554"/>
      <c r="TG554"/>
      <c r="TH554"/>
      <c r="TI554"/>
      <c r="TJ554"/>
      <c r="TK554"/>
      <c r="TL554"/>
      <c r="TM554"/>
      <c r="TN554"/>
      <c r="TO554"/>
      <c r="TP554"/>
      <c r="TQ554"/>
      <c r="TR554"/>
      <c r="TS554"/>
      <c r="TT554"/>
      <c r="TU554"/>
      <c r="TV554"/>
      <c r="TW554"/>
      <c r="TX554"/>
      <c r="TY554"/>
      <c r="TZ554"/>
      <c r="UA554"/>
      <c r="UB554"/>
      <c r="UC554"/>
      <c r="UD554"/>
      <c r="UE554"/>
      <c r="UF554"/>
      <c r="UG554"/>
      <c r="UH554"/>
      <c r="UI554"/>
      <c r="UJ554"/>
      <c r="UK554"/>
      <c r="UL554"/>
      <c r="UM554"/>
      <c r="UN554"/>
      <c r="UO554"/>
      <c r="UP554"/>
      <c r="UQ554"/>
      <c r="UR554"/>
      <c r="US554"/>
      <c r="UT554"/>
      <c r="UU554"/>
      <c r="UV554"/>
      <c r="UW554"/>
      <c r="UX554"/>
      <c r="UY554"/>
      <c r="UZ554"/>
      <c r="VA554"/>
      <c r="VB554"/>
      <c r="VC554"/>
      <c r="VD554"/>
      <c r="VE554"/>
      <c r="VF554"/>
      <c r="VG554"/>
      <c r="VH554"/>
      <c r="VI554"/>
      <c r="VJ554"/>
      <c r="VK554"/>
      <c r="VL554"/>
      <c r="VM554"/>
      <c r="VN554"/>
      <c r="VO554"/>
      <c r="VP554"/>
      <c r="VQ554"/>
      <c r="VR554"/>
      <c r="VS554"/>
      <c r="VT554"/>
      <c r="VU554"/>
      <c r="VV554"/>
      <c r="VW554"/>
      <c r="VX554"/>
      <c r="VY554"/>
      <c r="VZ554"/>
      <c r="WA554"/>
      <c r="WB554"/>
      <c r="WC554"/>
      <c r="WD554"/>
      <c r="WE554"/>
      <c r="WF554"/>
      <c r="WG554"/>
      <c r="WH554"/>
      <c r="WI554"/>
      <c r="WJ554"/>
      <c r="WK554"/>
      <c r="WL554"/>
      <c r="WM554"/>
      <c r="WN554"/>
      <c r="WO554"/>
      <c r="WP554"/>
      <c r="WQ554"/>
      <c r="WR554"/>
      <c r="WS554"/>
      <c r="WT554"/>
      <c r="WU554"/>
      <c r="WV554"/>
      <c r="WW554"/>
      <c r="WX554"/>
      <c r="WY554"/>
      <c r="WZ554"/>
      <c r="XA554"/>
      <c r="XB554"/>
      <c r="XC554"/>
      <c r="XD554"/>
      <c r="XE554"/>
      <c r="XF554"/>
      <c r="XG554"/>
      <c r="XH554"/>
      <c r="XI554"/>
      <c r="XJ554"/>
      <c r="XK554"/>
      <c r="XL554"/>
      <c r="XM554"/>
      <c r="XN554"/>
      <c r="XO554"/>
      <c r="XP554"/>
      <c r="XQ554"/>
      <c r="XR554"/>
      <c r="XS554"/>
      <c r="XT554"/>
      <c r="XU554"/>
      <c r="XV554"/>
      <c r="XW554"/>
      <c r="XX554"/>
      <c r="XY554"/>
      <c r="XZ554"/>
      <c r="YA554"/>
      <c r="YB554"/>
      <c r="YC554"/>
      <c r="YD554"/>
      <c r="YE554"/>
      <c r="YF554"/>
      <c r="YG554"/>
      <c r="YH554"/>
      <c r="YI554"/>
      <c r="YJ554"/>
      <c r="YK554"/>
      <c r="YL554"/>
      <c r="YM554"/>
      <c r="YN554"/>
      <c r="YO554"/>
      <c r="YP554"/>
      <c r="YQ554"/>
      <c r="YR554"/>
      <c r="YS554"/>
      <c r="YT554"/>
      <c r="YU554"/>
      <c r="YV554"/>
      <c r="YW554"/>
      <c r="YX554"/>
      <c r="YY554"/>
      <c r="YZ554"/>
      <c r="ZA554"/>
      <c r="ZB554"/>
      <c r="ZC554"/>
      <c r="ZD554"/>
      <c r="ZE554"/>
      <c r="ZF554"/>
      <c r="ZG554"/>
      <c r="ZH554"/>
      <c r="ZI554"/>
      <c r="ZJ554"/>
      <c r="ZK554"/>
      <c r="ZL554"/>
      <c r="ZM554"/>
      <c r="ZN554"/>
      <c r="ZO554"/>
      <c r="ZP554"/>
      <c r="ZQ554"/>
      <c r="ZR554"/>
      <c r="ZS554"/>
      <c r="ZT554"/>
      <c r="ZU554"/>
      <c r="ZV554"/>
      <c r="ZW554"/>
      <c r="ZX554"/>
      <c r="ZY554"/>
      <c r="ZZ554" s="52"/>
      <c r="AAA554" s="192"/>
      <c r="AAD554" s="90"/>
      <c r="AAE554" s="519">
        <f>IF(AND(S.Notice.Involved="Y",S.Hearing.1stInvolve="Y",S.Notice.InformationMeeting="Y"),1,0)</f>
        <v>1</v>
      </c>
      <c r="AAF554" s="190" t="s">
        <v>52</v>
      </c>
      <c r="AAG554" s="71"/>
      <c r="AAH554" s="71"/>
      <c r="AAI554" s="72"/>
      <c r="AAJ554" s="72"/>
      <c r="AAK554" s="80" t="str">
        <f>IF(S.Notice.InformationMeeting="Y","START INFORMATION MEETING OPTION","Team does not plan to hold information meeting")</f>
        <v>START INFORMATION MEETING OPTION</v>
      </c>
      <c r="AAL554" s="90"/>
    </row>
    <row r="555" spans="1:715" s="23" customFormat="1" ht="15" customHeight="1" outlineLevel="2">
      <c r="A555" s="171"/>
      <c r="B555" s="662" t="str">
        <f>AAK555</f>
        <v>AndreaRW:</v>
      </c>
      <c r="C555" s="346"/>
      <c r="D555" s="357"/>
      <c r="E555" s="350"/>
      <c r="F555" s="350"/>
      <c r="G555" s="346"/>
      <c r="H555" s="346"/>
      <c r="I555" s="244"/>
      <c r="J555" s="194"/>
      <c r="K555" s="49"/>
      <c r="L555" s="49"/>
      <c r="M555" s="49"/>
      <c r="N555" s="49"/>
      <c r="O555" s="49"/>
      <c r="P555" s="49"/>
      <c r="Q555" s="49"/>
      <c r="R555" s="49"/>
      <c r="S555" s="49"/>
      <c r="T555" s="49"/>
      <c r="U555" s="49"/>
      <c r="V555" s="49"/>
      <c r="W555" s="49"/>
      <c r="X555" s="49"/>
      <c r="Y555" s="49"/>
      <c r="Z555" s="49"/>
      <c r="AA555" s="49"/>
      <c r="AB555" s="49"/>
      <c r="AC555" s="49"/>
      <c r="AD555" s="49"/>
      <c r="AE555" s="49"/>
      <c r="AF555" s="49"/>
      <c r="AG555" s="49"/>
      <c r="AH555" s="49"/>
      <c r="AI555" s="49"/>
      <c r="AJ555" s="49"/>
      <c r="AK555" s="49"/>
      <c r="AL555" s="49"/>
      <c r="AM555" s="49"/>
      <c r="AN555" s="49"/>
      <c r="AO555" s="49"/>
      <c r="AP555" s="49"/>
      <c r="AQ555" s="49"/>
      <c r="AR555" s="49"/>
      <c r="AS555" s="49"/>
      <c r="AT555" s="49"/>
      <c r="AU555" s="49"/>
      <c r="AV555" s="49"/>
      <c r="AW555" s="49"/>
      <c r="AX555" s="49"/>
      <c r="AY555" s="49"/>
      <c r="AZ555" s="49"/>
      <c r="BA555" s="49"/>
      <c r="BB555" s="49"/>
      <c r="BC555" s="49"/>
      <c r="BD555" s="49"/>
      <c r="BE555" s="49"/>
      <c r="BF555" s="49"/>
      <c r="BG555" s="49"/>
      <c r="BH555" s="49"/>
      <c r="BI555" s="49"/>
      <c r="BJ555" s="49"/>
      <c r="BK555" s="49"/>
      <c r="BL555" s="49"/>
      <c r="BM555" s="49"/>
      <c r="BN555" s="49"/>
      <c r="BO555" s="49"/>
      <c r="BP555" s="49"/>
      <c r="BQ555" s="49"/>
      <c r="BR555" s="49"/>
      <c r="BS555" s="49"/>
      <c r="BT555" s="49"/>
      <c r="BU555" s="49"/>
      <c r="BV555" s="49"/>
      <c r="BW555" s="49"/>
      <c r="BX555" s="49"/>
      <c r="BY555" s="49"/>
      <c r="BZ555" s="49"/>
      <c r="CA555" s="49"/>
      <c r="CB555" s="49"/>
      <c r="CC555" s="49"/>
      <c r="CD555" s="49"/>
      <c r="CE555" s="49"/>
      <c r="CF555" s="49"/>
      <c r="CG555" s="49"/>
      <c r="CH555" s="49"/>
      <c r="CI555" s="49"/>
      <c r="CJ555" s="49"/>
      <c r="CK555" s="49"/>
      <c r="CL555" s="49"/>
      <c r="CM555" s="49"/>
      <c r="CN555" s="49"/>
      <c r="CO555" s="49"/>
      <c r="CP555" s="49"/>
      <c r="CQ555" s="49"/>
      <c r="CR555" s="49"/>
      <c r="CS555" s="49"/>
      <c r="CT555" s="49"/>
      <c r="CU555" s="49"/>
      <c r="CV555" s="49"/>
      <c r="CW555" s="49"/>
      <c r="CX555" s="49"/>
      <c r="CY555" s="49"/>
      <c r="CZ555" s="49"/>
      <c r="DA555" s="49"/>
      <c r="DB555" s="49"/>
      <c r="DC555" s="49"/>
      <c r="DD555" s="49"/>
      <c r="DE555" s="49"/>
      <c r="DF555" s="49"/>
      <c r="DG555" s="49"/>
      <c r="DH555" s="49"/>
      <c r="DI555" s="49"/>
      <c r="DJ555" s="49"/>
      <c r="DK555" s="49"/>
      <c r="DL555" s="49"/>
      <c r="DM555" s="49"/>
      <c r="DN555" s="49"/>
      <c r="DO555" s="49"/>
      <c r="DP555" s="49"/>
      <c r="DQ555"/>
      <c r="DR555"/>
      <c r="DS555"/>
      <c r="DT555"/>
      <c r="DU555"/>
      <c r="DV555"/>
      <c r="DW555"/>
      <c r="DX555"/>
      <c r="DY555"/>
      <c r="DZ555"/>
      <c r="EA555"/>
      <c r="EB555"/>
      <c r="EC555"/>
      <c r="ED555"/>
      <c r="EE555"/>
      <c r="EF555"/>
      <c r="EG555"/>
      <c r="EH555"/>
      <c r="EI555"/>
      <c r="EJ555"/>
      <c r="EK555"/>
      <c r="EL555"/>
      <c r="EM555"/>
      <c r="EN555"/>
      <c r="EO555"/>
      <c r="EP555"/>
      <c r="EQ555"/>
      <c r="ER555"/>
      <c r="ES555"/>
      <c r="ET555"/>
      <c r="EU555"/>
      <c r="EV555"/>
      <c r="EW555"/>
      <c r="EX555"/>
      <c r="EY555"/>
      <c r="EZ555"/>
      <c r="FA555"/>
      <c r="FB555"/>
      <c r="FC555"/>
      <c r="FD555"/>
      <c r="FE555"/>
      <c r="FF555"/>
      <c r="FG555"/>
      <c r="FH555"/>
      <c r="FI555"/>
      <c r="FJ555"/>
      <c r="FK555"/>
      <c r="FL555"/>
      <c r="FM555"/>
      <c r="FN555"/>
      <c r="FO555"/>
      <c r="FP555"/>
      <c r="FQ555"/>
      <c r="FR555"/>
      <c r="FS555"/>
      <c r="FT555"/>
      <c r="FU555"/>
      <c r="FV555"/>
      <c r="FW555"/>
      <c r="FX555"/>
      <c r="FY555"/>
      <c r="FZ555"/>
      <c r="GA555"/>
      <c r="GB555"/>
      <c r="GC555"/>
      <c r="GD555"/>
      <c r="GE555"/>
      <c r="GF555"/>
      <c r="GG555"/>
      <c r="GH555"/>
      <c r="GI555"/>
      <c r="GJ555"/>
      <c r="GK555"/>
      <c r="GL555"/>
      <c r="GM555"/>
      <c r="GN555"/>
      <c r="GO555"/>
      <c r="GP555"/>
      <c r="GQ555"/>
      <c r="GR555"/>
      <c r="GS555"/>
      <c r="GT555"/>
      <c r="GU555"/>
      <c r="GV555"/>
      <c r="GW555"/>
      <c r="GX555"/>
      <c r="GY555"/>
      <c r="GZ555"/>
      <c r="HA555"/>
      <c r="HB555"/>
      <c r="HC555"/>
      <c r="HD555"/>
      <c r="HE555"/>
      <c r="HF555"/>
      <c r="HG555"/>
      <c r="HH555"/>
      <c r="HI555"/>
      <c r="HJ555"/>
      <c r="HK555"/>
      <c r="HL555"/>
      <c r="HM555"/>
      <c r="HN555"/>
      <c r="HO555"/>
      <c r="HP555"/>
      <c r="HQ555"/>
      <c r="HR555"/>
      <c r="HS555"/>
      <c r="HT555"/>
      <c r="HU555"/>
      <c r="HV555"/>
      <c r="HW555"/>
      <c r="HX555"/>
      <c r="HY555"/>
      <c r="HZ555"/>
      <c r="IA555"/>
      <c r="IB555"/>
      <c r="IC555"/>
      <c r="ID555"/>
      <c r="IE555"/>
      <c r="IF555"/>
      <c r="IG555"/>
      <c r="IH555"/>
      <c r="II555"/>
      <c r="IJ555"/>
      <c r="IK555"/>
      <c r="IL555"/>
      <c r="IM555"/>
      <c r="IN555"/>
      <c r="IO555"/>
      <c r="IP555"/>
      <c r="IQ555"/>
      <c r="IR555"/>
      <c r="IS555"/>
      <c r="IT555"/>
      <c r="IU555"/>
      <c r="IV555"/>
      <c r="IW555"/>
      <c r="IX555"/>
      <c r="IY555"/>
      <c r="IZ555"/>
      <c r="JA555"/>
      <c r="JB555"/>
      <c r="JC555"/>
      <c r="JD555"/>
      <c r="JE555"/>
      <c r="JF555"/>
      <c r="JG555"/>
      <c r="JH555"/>
      <c r="JI555"/>
      <c r="JJ555"/>
      <c r="JK555"/>
      <c r="JL555"/>
      <c r="JM555"/>
      <c r="JN555"/>
      <c r="JO555"/>
      <c r="JP555"/>
      <c r="JQ555"/>
      <c r="JR555"/>
      <c r="JS555"/>
      <c r="JT555"/>
      <c r="JU555"/>
      <c r="JV555"/>
      <c r="JW555"/>
      <c r="JX555"/>
      <c r="JY555"/>
      <c r="JZ555"/>
      <c r="KA555"/>
      <c r="KB555"/>
      <c r="KC555"/>
      <c r="KD555"/>
      <c r="KE555"/>
      <c r="KF555"/>
      <c r="KG555"/>
      <c r="KH555"/>
      <c r="KI555"/>
      <c r="KJ555"/>
      <c r="KK555"/>
      <c r="KL555"/>
      <c r="KM555"/>
      <c r="KN555"/>
      <c r="KO555"/>
      <c r="KP555"/>
      <c r="KQ555"/>
      <c r="KR555"/>
      <c r="KS555"/>
      <c r="KT555"/>
      <c r="KU555"/>
      <c r="KV555"/>
      <c r="KW555"/>
      <c r="KX555"/>
      <c r="KY555"/>
      <c r="KZ555"/>
      <c r="LA555"/>
      <c r="LB555"/>
      <c r="LC555"/>
      <c r="LD555"/>
      <c r="LE555"/>
      <c r="LF555"/>
      <c r="LG555"/>
      <c r="LH555"/>
      <c r="LI555"/>
      <c r="LJ555"/>
      <c r="LK555"/>
      <c r="LL555"/>
      <c r="LM555"/>
      <c r="LN555"/>
      <c r="LO555"/>
      <c r="LP555"/>
      <c r="LQ555"/>
      <c r="LR555"/>
      <c r="LS555"/>
      <c r="LT555"/>
      <c r="LU555"/>
      <c r="LV555"/>
      <c r="LW555"/>
      <c r="LX555"/>
      <c r="LY555"/>
      <c r="LZ555"/>
      <c r="MA555"/>
      <c r="MB555"/>
      <c r="MC555"/>
      <c r="MD555"/>
      <c r="ME555"/>
      <c r="MF555"/>
      <c r="MG555"/>
      <c r="MH555"/>
      <c r="MI555"/>
      <c r="MJ555"/>
      <c r="MK555"/>
      <c r="ML555"/>
      <c r="MM555"/>
      <c r="MN555"/>
      <c r="MO555"/>
      <c r="MP555"/>
      <c r="MQ555"/>
      <c r="MR555"/>
      <c r="MS555"/>
      <c r="MT555"/>
      <c r="MU555"/>
      <c r="MV555"/>
      <c r="MW555"/>
      <c r="MX555"/>
      <c r="MY555"/>
      <c r="MZ555"/>
      <c r="NA555"/>
      <c r="NB555"/>
      <c r="NC555"/>
      <c r="ND555"/>
      <c r="NE555"/>
      <c r="NF555"/>
      <c r="NG555"/>
      <c r="NH555"/>
      <c r="NI555"/>
      <c r="NJ555"/>
      <c r="NK555"/>
      <c r="NL555"/>
      <c r="NM555"/>
      <c r="NN555"/>
      <c r="NO555"/>
      <c r="NP555"/>
      <c r="NQ555"/>
      <c r="NR555"/>
      <c r="NS555"/>
      <c r="NT555"/>
      <c r="NU555"/>
      <c r="NV555"/>
      <c r="NW555"/>
      <c r="NX555"/>
      <c r="NY555"/>
      <c r="NZ555"/>
      <c r="OA555"/>
      <c r="OB555"/>
      <c r="OC555"/>
      <c r="OD555"/>
      <c r="OE555"/>
      <c r="OF555"/>
      <c r="OG555"/>
      <c r="OH555"/>
      <c r="OI555"/>
      <c r="OJ555"/>
      <c r="OK555"/>
      <c r="OL555"/>
      <c r="OM555"/>
      <c r="ON555"/>
      <c r="OO555"/>
      <c r="OP555"/>
      <c r="OQ555"/>
      <c r="OR555"/>
      <c r="OS555"/>
      <c r="OT555"/>
      <c r="OU555"/>
      <c r="OV555"/>
      <c r="OW555"/>
      <c r="OX555"/>
      <c r="OY555"/>
      <c r="OZ555"/>
      <c r="PA555"/>
      <c r="PB555"/>
      <c r="PC555"/>
      <c r="PD555"/>
      <c r="PE555"/>
      <c r="PF555"/>
      <c r="PG555"/>
      <c r="PH555"/>
      <c r="PI555"/>
      <c r="PJ555"/>
      <c r="PK555"/>
      <c r="PL555"/>
      <c r="PM555"/>
      <c r="PN555"/>
      <c r="PO555"/>
      <c r="PP555"/>
      <c r="PQ555"/>
      <c r="PR555"/>
      <c r="PS555"/>
      <c r="PT555"/>
      <c r="PU555"/>
      <c r="PV555"/>
      <c r="PW555"/>
      <c r="PX555"/>
      <c r="PY555"/>
      <c r="PZ555"/>
      <c r="QA555"/>
      <c r="QB555"/>
      <c r="QC555"/>
      <c r="QD555"/>
      <c r="QE555"/>
      <c r="QF555"/>
      <c r="QG555"/>
      <c r="QH555"/>
      <c r="QI555"/>
      <c r="QJ555"/>
      <c r="QK555"/>
      <c r="QL555"/>
      <c r="QM555"/>
      <c r="QN555"/>
      <c r="QO555"/>
      <c r="QP555"/>
      <c r="QQ555"/>
      <c r="QR555"/>
      <c r="QS555"/>
      <c r="QT555"/>
      <c r="QU555"/>
      <c r="QV555"/>
      <c r="QW555"/>
      <c r="QX555"/>
      <c r="QY555"/>
      <c r="QZ555"/>
      <c r="RA555"/>
      <c r="RB555"/>
      <c r="RC555"/>
      <c r="RD555"/>
      <c r="RE555"/>
      <c r="RF555"/>
      <c r="RG555"/>
      <c r="RH555"/>
      <c r="RI555"/>
      <c r="RJ555"/>
      <c r="RK555"/>
      <c r="RL555"/>
      <c r="RM555"/>
      <c r="RN555"/>
      <c r="RO555"/>
      <c r="RP555"/>
      <c r="RQ555"/>
      <c r="RR555"/>
      <c r="RS555"/>
      <c r="RT555"/>
      <c r="RU555"/>
      <c r="RV555"/>
      <c r="RW555"/>
      <c r="RX555"/>
      <c r="RY555"/>
      <c r="RZ555"/>
      <c r="SA555"/>
      <c r="SB555"/>
      <c r="SC555"/>
      <c r="SD555"/>
      <c r="SE555"/>
      <c r="SF555"/>
      <c r="SG555"/>
      <c r="SH555"/>
      <c r="SI555"/>
      <c r="SJ555"/>
      <c r="SK555"/>
      <c r="SL555"/>
      <c r="SM555"/>
      <c r="SN555"/>
      <c r="SO555"/>
      <c r="SP555"/>
      <c r="SQ555"/>
      <c r="SR555"/>
      <c r="SS555"/>
      <c r="ST555"/>
      <c r="SU555"/>
      <c r="SV555"/>
      <c r="SW555"/>
      <c r="SX555"/>
      <c r="SY555"/>
      <c r="SZ555"/>
      <c r="TA555"/>
      <c r="TB555"/>
      <c r="TC555"/>
      <c r="TD555"/>
      <c r="TE555"/>
      <c r="TF555"/>
      <c r="TG555"/>
      <c r="TH555"/>
      <c r="TI555"/>
      <c r="TJ555"/>
      <c r="TK555"/>
      <c r="TL555"/>
      <c r="TM555"/>
      <c r="TN555"/>
      <c r="TO555"/>
      <c r="TP555"/>
      <c r="TQ555"/>
      <c r="TR555"/>
      <c r="TS555"/>
      <c r="TT555"/>
      <c r="TU555"/>
      <c r="TV555"/>
      <c r="TW555"/>
      <c r="TX555"/>
      <c r="TY555"/>
      <c r="TZ555"/>
      <c r="UA555"/>
      <c r="UB555"/>
      <c r="UC555"/>
      <c r="UD555"/>
      <c r="UE555"/>
      <c r="UF555"/>
      <c r="UG555"/>
      <c r="UH555"/>
      <c r="UI555"/>
      <c r="UJ555"/>
      <c r="UK555"/>
      <c r="UL555"/>
      <c r="UM555"/>
      <c r="UN555"/>
      <c r="UO555"/>
      <c r="UP555"/>
      <c r="UQ555"/>
      <c r="UR555"/>
      <c r="US555"/>
      <c r="UT555"/>
      <c r="UU555"/>
      <c r="UV555"/>
      <c r="UW555"/>
      <c r="UX555"/>
      <c r="UY555"/>
      <c r="UZ555"/>
      <c r="VA555"/>
      <c r="VB555"/>
      <c r="VC555"/>
      <c r="VD555"/>
      <c r="VE555"/>
      <c r="VF555"/>
      <c r="VG555"/>
      <c r="VH555"/>
      <c r="VI555"/>
      <c r="VJ555"/>
      <c r="VK555"/>
      <c r="VL555"/>
      <c r="VM555"/>
      <c r="VN555"/>
      <c r="VO555"/>
      <c r="VP555"/>
      <c r="VQ555"/>
      <c r="VR555"/>
      <c r="VS555"/>
      <c r="VT555"/>
      <c r="VU555"/>
      <c r="VV555"/>
      <c r="VW555"/>
      <c r="VX555"/>
      <c r="VY555"/>
      <c r="VZ555"/>
      <c r="WA555"/>
      <c r="WB555"/>
      <c r="WC555"/>
      <c r="WD555"/>
      <c r="WE555"/>
      <c r="WF555"/>
      <c r="WG555"/>
      <c r="WH555"/>
      <c r="WI555"/>
      <c r="WJ555"/>
      <c r="WK555"/>
      <c r="WL555"/>
      <c r="WM555"/>
      <c r="WN555"/>
      <c r="WO555"/>
      <c r="WP555"/>
      <c r="WQ555"/>
      <c r="WR555"/>
      <c r="WS555"/>
      <c r="WT555"/>
      <c r="WU555"/>
      <c r="WV555"/>
      <c r="WW555"/>
      <c r="WX555"/>
      <c r="WY555"/>
      <c r="WZ555"/>
      <c r="XA555"/>
      <c r="XB555"/>
      <c r="XC555"/>
      <c r="XD555"/>
      <c r="XE555"/>
      <c r="XF555"/>
      <c r="XG555"/>
      <c r="XH555"/>
      <c r="XI555"/>
      <c r="XJ555"/>
      <c r="XK555"/>
      <c r="XL555"/>
      <c r="XM555"/>
      <c r="XN555"/>
      <c r="XO555"/>
      <c r="XP555"/>
      <c r="XQ555"/>
      <c r="XR555"/>
      <c r="XS555"/>
      <c r="XT555"/>
      <c r="XU555"/>
      <c r="XV555"/>
      <c r="XW555"/>
      <c r="XX555"/>
      <c r="XY555"/>
      <c r="XZ555"/>
      <c r="YA555"/>
      <c r="YB555"/>
      <c r="YC555"/>
      <c r="YD555"/>
      <c r="YE555"/>
      <c r="YF555"/>
      <c r="YG555"/>
      <c r="YH555"/>
      <c r="YI555"/>
      <c r="YJ555"/>
      <c r="YK555"/>
      <c r="YL555"/>
      <c r="YM555"/>
      <c r="YN555"/>
      <c r="YO555"/>
      <c r="YP555"/>
      <c r="YQ555"/>
      <c r="YR555"/>
      <c r="YS555"/>
      <c r="YT555"/>
      <c r="YU555"/>
      <c r="YV555"/>
      <c r="YW555"/>
      <c r="YX555"/>
      <c r="YY555"/>
      <c r="YZ555"/>
      <c r="ZA555"/>
      <c r="ZB555"/>
      <c r="ZC555"/>
      <c r="ZD555"/>
      <c r="ZE555"/>
      <c r="ZF555"/>
      <c r="ZG555"/>
      <c r="ZH555"/>
      <c r="ZI555"/>
      <c r="ZJ555"/>
      <c r="ZK555"/>
      <c r="ZL555"/>
      <c r="ZM555"/>
      <c r="ZN555"/>
      <c r="ZO555"/>
      <c r="ZP555"/>
      <c r="ZQ555"/>
      <c r="ZR555"/>
      <c r="ZS555"/>
      <c r="ZT555"/>
      <c r="ZU555"/>
      <c r="ZV555"/>
      <c r="ZW555"/>
      <c r="ZX555"/>
      <c r="ZY555"/>
      <c r="ZZ555" s="52"/>
      <c r="AAA555" s="192"/>
      <c r="AAD555" s="90"/>
      <c r="AAE555" s="519">
        <f>IF(AND(S.Notice.Involved="Y",S.Notice.AD.Involved="Y"),1,0)</f>
        <v>1</v>
      </c>
      <c r="AAF555" s="190" t="s">
        <v>52</v>
      </c>
      <c r="AAG555" s="71"/>
      <c r="AAH555" s="71"/>
      <c r="AAI555" s="72"/>
      <c r="AAJ555" s="72"/>
      <c r="AAK555" s="80" t="str">
        <f>S.Staff.Lead&amp;":"</f>
        <v>AndreaRW:</v>
      </c>
      <c r="AAL555" s="90"/>
    </row>
    <row r="556" spans="1:715" s="23" customFormat="1" ht="15" customHeight="1" outlineLevel="2" thickBot="1">
      <c r="A556" s="171"/>
      <c r="B556" s="662" t="s">
        <v>340</v>
      </c>
      <c r="C556" s="376" t="s">
        <v>0</v>
      </c>
      <c r="D556" s="380"/>
      <c r="E556" s="342">
        <f>NETWORKDAYS(G556,H556,S.DDL_DEQClosed)</f>
        <v>1</v>
      </c>
      <c r="F556" s="457">
        <f t="shared" ref="F556:F565" ca="1" si="452">IF(YEAR(H556)&gt;2000,NETWORKDAYS(TODAY(),H556,S.DDL_DEQClosed),0)</f>
        <v>57</v>
      </c>
      <c r="G556" s="408">
        <f t="shared" ref="G556:G561" si="453">AAG556</f>
        <v>41655</v>
      </c>
      <c r="H556" s="408">
        <f t="shared" ref="H556:H561" si="454">AAH556</f>
        <v>41655</v>
      </c>
      <c r="I556" s="244"/>
      <c r="J556" s="194"/>
      <c r="K556" s="49"/>
      <c r="L556" s="49"/>
      <c r="M556" s="49"/>
      <c r="N556" s="49"/>
      <c r="O556" s="49"/>
      <c r="P556" s="49"/>
      <c r="Q556" s="49"/>
      <c r="R556" s="49"/>
      <c r="S556" s="49"/>
      <c r="T556" s="49"/>
      <c r="U556" s="49"/>
      <c r="V556" s="49"/>
      <c r="W556" s="49"/>
      <c r="X556" s="49"/>
      <c r="Y556" s="49"/>
      <c r="Z556" s="49"/>
      <c r="AA556" s="49"/>
      <c r="AB556" s="49"/>
      <c r="AC556" s="49"/>
      <c r="AD556" s="49"/>
      <c r="AE556" s="49"/>
      <c r="AF556" s="49"/>
      <c r="AG556" s="49"/>
      <c r="AH556" s="49"/>
      <c r="AI556" s="49"/>
      <c r="AJ556" s="49"/>
      <c r="AK556" s="49"/>
      <c r="AL556" s="49"/>
      <c r="AM556" s="49"/>
      <c r="AN556" s="49"/>
      <c r="AO556" s="49"/>
      <c r="AP556" s="49"/>
      <c r="AQ556" s="49"/>
      <c r="AR556" s="49"/>
      <c r="AS556" s="49"/>
      <c r="AT556" s="49"/>
      <c r="AU556" s="49"/>
      <c r="AV556" s="49"/>
      <c r="AW556" s="49"/>
      <c r="AX556" s="49"/>
      <c r="AY556" s="49"/>
      <c r="AZ556" s="49"/>
      <c r="BA556" s="49"/>
      <c r="BB556" s="49"/>
      <c r="BC556" s="49"/>
      <c r="BD556" s="49"/>
      <c r="BE556" s="49"/>
      <c r="BF556" s="49"/>
      <c r="BG556" s="49"/>
      <c r="BH556" s="49"/>
      <c r="BI556" s="49"/>
      <c r="BJ556" s="49"/>
      <c r="BK556" s="49"/>
      <c r="BL556" s="49"/>
      <c r="BM556" s="49"/>
      <c r="BN556" s="49"/>
      <c r="BO556" s="49"/>
      <c r="BP556" s="49"/>
      <c r="BQ556" s="49"/>
      <c r="BR556" s="49"/>
      <c r="BS556" s="49"/>
      <c r="BT556" s="49"/>
      <c r="BU556" s="49"/>
      <c r="BV556" s="49"/>
      <c r="BW556" s="49"/>
      <c r="BX556" s="49"/>
      <c r="BY556" s="49"/>
      <c r="BZ556" s="49"/>
      <c r="CA556" s="49"/>
      <c r="CB556" s="49"/>
      <c r="CC556" s="49"/>
      <c r="CD556" s="49"/>
      <c r="CE556" s="49"/>
      <c r="CF556" s="49"/>
      <c r="CG556" s="49"/>
      <c r="CH556" s="49"/>
      <c r="CI556" s="49"/>
      <c r="CJ556" s="49"/>
      <c r="CK556" s="49"/>
      <c r="CL556" s="49"/>
      <c r="CM556" s="49"/>
      <c r="CN556" s="49"/>
      <c r="CO556" s="49"/>
      <c r="CP556" s="49"/>
      <c r="CQ556" s="49"/>
      <c r="CR556" s="49"/>
      <c r="CS556" s="49"/>
      <c r="CT556" s="49"/>
      <c r="CU556" s="49"/>
      <c r="CV556" s="49"/>
      <c r="CW556" s="49"/>
      <c r="CX556" s="49"/>
      <c r="CY556" s="49"/>
      <c r="CZ556" s="49"/>
      <c r="DA556" s="49"/>
      <c r="DB556" s="49"/>
      <c r="DC556" s="49"/>
      <c r="DD556" s="49"/>
      <c r="DE556" s="49"/>
      <c r="DF556" s="49"/>
      <c r="DG556" s="49"/>
      <c r="DH556" s="49"/>
      <c r="DI556" s="49"/>
      <c r="DJ556" s="49"/>
      <c r="DK556" s="49"/>
      <c r="DL556" s="49"/>
      <c r="DM556" s="49"/>
      <c r="DN556" s="49"/>
      <c r="DO556" s="49"/>
      <c r="DP556" s="49"/>
      <c r="DQ556"/>
      <c r="DR556"/>
      <c r="DS556"/>
      <c r="DT556"/>
      <c r="DU556"/>
      <c r="DV556"/>
      <c r="DW556"/>
      <c r="DX556"/>
      <c r="DY556"/>
      <c r="DZ556"/>
      <c r="EA556"/>
      <c r="EB556"/>
      <c r="EC556"/>
      <c r="ED556"/>
      <c r="EE556"/>
      <c r="EF556"/>
      <c r="EG556"/>
      <c r="EH556"/>
      <c r="EI556"/>
      <c r="EJ556"/>
      <c r="EK556"/>
      <c r="EL556"/>
      <c r="EM556"/>
      <c r="EN556"/>
      <c r="EO556"/>
      <c r="EP556"/>
      <c r="EQ556"/>
      <c r="ER556"/>
      <c r="ES556"/>
      <c r="ET556"/>
      <c r="EU556"/>
      <c r="EV556"/>
      <c r="EW556"/>
      <c r="EX556"/>
      <c r="EY556"/>
      <c r="EZ556"/>
      <c r="FA556"/>
      <c r="FB556"/>
      <c r="FC556"/>
      <c r="FD556"/>
      <c r="FE556"/>
      <c r="FF556"/>
      <c r="FG556"/>
      <c r="FH556"/>
      <c r="FI556"/>
      <c r="FJ556"/>
      <c r="FK556"/>
      <c r="FL556"/>
      <c r="FM556"/>
      <c r="FN556"/>
      <c r="FO556"/>
      <c r="FP556"/>
      <c r="FQ556"/>
      <c r="FR556"/>
      <c r="FS556"/>
      <c r="FT556"/>
      <c r="FU556"/>
      <c r="FV556"/>
      <c r="FW556"/>
      <c r="FX556"/>
      <c r="FY556"/>
      <c r="FZ556"/>
      <c r="GA556"/>
      <c r="GB556"/>
      <c r="GC556"/>
      <c r="GD556"/>
      <c r="GE556"/>
      <c r="GF556"/>
      <c r="GG556"/>
      <c r="GH556"/>
      <c r="GI556"/>
      <c r="GJ556"/>
      <c r="GK556"/>
      <c r="GL556"/>
      <c r="GM556"/>
      <c r="GN556"/>
      <c r="GO556"/>
      <c r="GP556"/>
      <c r="GQ556"/>
      <c r="GR556"/>
      <c r="GS556"/>
      <c r="GT556"/>
      <c r="GU556"/>
      <c r="GV556"/>
      <c r="GW556"/>
      <c r="GX556"/>
      <c r="GY556"/>
      <c r="GZ556"/>
      <c r="HA556"/>
      <c r="HB556"/>
      <c r="HC556"/>
      <c r="HD556"/>
      <c r="HE556"/>
      <c r="HF556"/>
      <c r="HG556"/>
      <c r="HH556"/>
      <c r="HI556"/>
      <c r="HJ556"/>
      <c r="HK556"/>
      <c r="HL556"/>
      <c r="HM556"/>
      <c r="HN556"/>
      <c r="HO556"/>
      <c r="HP556"/>
      <c r="HQ556"/>
      <c r="HR556"/>
      <c r="HS556"/>
      <c r="HT556"/>
      <c r="HU556"/>
      <c r="HV556"/>
      <c r="HW556"/>
      <c r="HX556"/>
      <c r="HY556"/>
      <c r="HZ556"/>
      <c r="IA556"/>
      <c r="IB556"/>
      <c r="IC556"/>
      <c r="ID556"/>
      <c r="IE556"/>
      <c r="IF556"/>
      <c r="IG556"/>
      <c r="IH556"/>
      <c r="II556"/>
      <c r="IJ556"/>
      <c r="IK556"/>
      <c r="IL556"/>
      <c r="IM556"/>
      <c r="IN556"/>
      <c r="IO556"/>
      <c r="IP556"/>
      <c r="IQ556"/>
      <c r="IR556"/>
      <c r="IS556"/>
      <c r="IT556"/>
      <c r="IU556"/>
      <c r="IV556"/>
      <c r="IW556"/>
      <c r="IX556"/>
      <c r="IY556"/>
      <c r="IZ556"/>
      <c r="JA556"/>
      <c r="JB556"/>
      <c r="JC556"/>
      <c r="JD556"/>
      <c r="JE556"/>
      <c r="JF556"/>
      <c r="JG556"/>
      <c r="JH556"/>
      <c r="JI556"/>
      <c r="JJ556"/>
      <c r="JK556"/>
      <c r="JL556"/>
      <c r="JM556"/>
      <c r="JN556"/>
      <c r="JO556"/>
      <c r="JP556"/>
      <c r="JQ556"/>
      <c r="JR556"/>
      <c r="JS556"/>
      <c r="JT556"/>
      <c r="JU556"/>
      <c r="JV556"/>
      <c r="JW556"/>
      <c r="JX556"/>
      <c r="JY556"/>
      <c r="JZ556"/>
      <c r="KA556"/>
      <c r="KB556"/>
      <c r="KC556"/>
      <c r="KD556"/>
      <c r="KE556"/>
      <c r="KF556"/>
      <c r="KG556"/>
      <c r="KH556"/>
      <c r="KI556"/>
      <c r="KJ556"/>
      <c r="KK556"/>
      <c r="KL556"/>
      <c r="KM556"/>
      <c r="KN556"/>
      <c r="KO556"/>
      <c r="KP556"/>
      <c r="KQ556"/>
      <c r="KR556"/>
      <c r="KS556"/>
      <c r="KT556"/>
      <c r="KU556"/>
      <c r="KV556"/>
      <c r="KW556"/>
      <c r="KX556"/>
      <c r="KY556"/>
      <c r="KZ556"/>
      <c r="LA556"/>
      <c r="LB556"/>
      <c r="LC556"/>
      <c r="LD556"/>
      <c r="LE556"/>
      <c r="LF556"/>
      <c r="LG556"/>
      <c r="LH556"/>
      <c r="LI556"/>
      <c r="LJ556"/>
      <c r="LK556"/>
      <c r="LL556"/>
      <c r="LM556"/>
      <c r="LN556"/>
      <c r="LO556"/>
      <c r="LP556"/>
      <c r="LQ556"/>
      <c r="LR556"/>
      <c r="LS556"/>
      <c r="LT556"/>
      <c r="LU556"/>
      <c r="LV556"/>
      <c r="LW556"/>
      <c r="LX556"/>
      <c r="LY556"/>
      <c r="LZ556"/>
      <c r="MA556"/>
      <c r="MB556"/>
      <c r="MC556"/>
      <c r="MD556"/>
      <c r="ME556"/>
      <c r="MF556"/>
      <c r="MG556"/>
      <c r="MH556"/>
      <c r="MI556"/>
      <c r="MJ556"/>
      <c r="MK556"/>
      <c r="ML556"/>
      <c r="MM556"/>
      <c r="MN556"/>
      <c r="MO556"/>
      <c r="MP556"/>
      <c r="MQ556"/>
      <c r="MR556"/>
      <c r="MS556"/>
      <c r="MT556"/>
      <c r="MU556"/>
      <c r="MV556"/>
      <c r="MW556"/>
      <c r="MX556"/>
      <c r="MY556"/>
      <c r="MZ556"/>
      <c r="NA556"/>
      <c r="NB556"/>
      <c r="NC556"/>
      <c r="ND556"/>
      <c r="NE556"/>
      <c r="NF556"/>
      <c r="NG556"/>
      <c r="NH556"/>
      <c r="NI556"/>
      <c r="NJ556"/>
      <c r="NK556"/>
      <c r="NL556"/>
      <c r="NM556"/>
      <c r="NN556"/>
      <c r="NO556"/>
      <c r="NP556"/>
      <c r="NQ556"/>
      <c r="NR556"/>
      <c r="NS556"/>
      <c r="NT556"/>
      <c r="NU556"/>
      <c r="NV556"/>
      <c r="NW556"/>
      <c r="NX556"/>
      <c r="NY556"/>
      <c r="NZ556"/>
      <c r="OA556"/>
      <c r="OB556"/>
      <c r="OC556"/>
      <c r="OD556"/>
      <c r="OE556"/>
      <c r="OF556"/>
      <c r="OG556"/>
      <c r="OH556"/>
      <c r="OI556"/>
      <c r="OJ556"/>
      <c r="OK556"/>
      <c r="OL556"/>
      <c r="OM556"/>
      <c r="ON556"/>
      <c r="OO556"/>
      <c r="OP556"/>
      <c r="OQ556"/>
      <c r="OR556"/>
      <c r="OS556"/>
      <c r="OT556"/>
      <c r="OU556"/>
      <c r="OV556"/>
      <c r="OW556"/>
      <c r="OX556"/>
      <c r="OY556"/>
      <c r="OZ556"/>
      <c r="PA556"/>
      <c r="PB556"/>
      <c r="PC556"/>
      <c r="PD556"/>
      <c r="PE556"/>
      <c r="PF556"/>
      <c r="PG556"/>
      <c r="PH556"/>
      <c r="PI556"/>
      <c r="PJ556"/>
      <c r="PK556"/>
      <c r="PL556"/>
      <c r="PM556"/>
      <c r="PN556"/>
      <c r="PO556"/>
      <c r="PP556"/>
      <c r="PQ556"/>
      <c r="PR556"/>
      <c r="PS556"/>
      <c r="PT556"/>
      <c r="PU556"/>
      <c r="PV556"/>
      <c r="PW556"/>
      <c r="PX556"/>
      <c r="PY556"/>
      <c r="PZ556"/>
      <c r="QA556"/>
      <c r="QB556"/>
      <c r="QC556"/>
      <c r="QD556"/>
      <c r="QE556"/>
      <c r="QF556"/>
      <c r="QG556"/>
      <c r="QH556"/>
      <c r="QI556"/>
      <c r="QJ556"/>
      <c r="QK556"/>
      <c r="QL556"/>
      <c r="QM556"/>
      <c r="QN556"/>
      <c r="QO556"/>
      <c r="QP556"/>
      <c r="QQ556"/>
      <c r="QR556"/>
      <c r="QS556"/>
      <c r="QT556"/>
      <c r="QU556"/>
      <c r="QV556"/>
      <c r="QW556"/>
      <c r="QX556"/>
      <c r="QY556"/>
      <c r="QZ556"/>
      <c r="RA556"/>
      <c r="RB556"/>
      <c r="RC556"/>
      <c r="RD556"/>
      <c r="RE556"/>
      <c r="RF556"/>
      <c r="RG556"/>
      <c r="RH556"/>
      <c r="RI556"/>
      <c r="RJ556"/>
      <c r="RK556"/>
      <c r="RL556"/>
      <c r="RM556"/>
      <c r="RN556"/>
      <c r="RO556"/>
      <c r="RP556"/>
      <c r="RQ556"/>
      <c r="RR556"/>
      <c r="RS556"/>
      <c r="RT556"/>
      <c r="RU556"/>
      <c r="RV556"/>
      <c r="RW556"/>
      <c r="RX556"/>
      <c r="RY556"/>
      <c r="RZ556"/>
      <c r="SA556"/>
      <c r="SB556"/>
      <c r="SC556"/>
      <c r="SD556"/>
      <c r="SE556"/>
      <c r="SF556"/>
      <c r="SG556"/>
      <c r="SH556"/>
      <c r="SI556"/>
      <c r="SJ556"/>
      <c r="SK556"/>
      <c r="SL556"/>
      <c r="SM556"/>
      <c r="SN556"/>
      <c r="SO556"/>
      <c r="SP556"/>
      <c r="SQ556"/>
      <c r="SR556"/>
      <c r="SS556"/>
      <c r="ST556"/>
      <c r="SU556"/>
      <c r="SV556"/>
      <c r="SW556"/>
      <c r="SX556"/>
      <c r="SY556"/>
      <c r="SZ556"/>
      <c r="TA556"/>
      <c r="TB556"/>
      <c r="TC556"/>
      <c r="TD556"/>
      <c r="TE556"/>
      <c r="TF556"/>
      <c r="TG556"/>
      <c r="TH556"/>
      <c r="TI556"/>
      <c r="TJ556"/>
      <c r="TK556"/>
      <c r="TL556"/>
      <c r="TM556"/>
      <c r="TN556"/>
      <c r="TO556"/>
      <c r="TP556"/>
      <c r="TQ556"/>
      <c r="TR556"/>
      <c r="TS556"/>
      <c r="TT556"/>
      <c r="TU556"/>
      <c r="TV556"/>
      <c r="TW556"/>
      <c r="TX556"/>
      <c r="TY556"/>
      <c r="TZ556"/>
      <c r="UA556"/>
      <c r="UB556"/>
      <c r="UC556"/>
      <c r="UD556"/>
      <c r="UE556"/>
      <c r="UF556"/>
      <c r="UG556"/>
      <c r="UH556"/>
      <c r="UI556"/>
      <c r="UJ556"/>
      <c r="UK556"/>
      <c r="UL556"/>
      <c r="UM556"/>
      <c r="UN556"/>
      <c r="UO556"/>
      <c r="UP556"/>
      <c r="UQ556"/>
      <c r="UR556"/>
      <c r="US556"/>
      <c r="UT556"/>
      <c r="UU556"/>
      <c r="UV556"/>
      <c r="UW556"/>
      <c r="UX556"/>
      <c r="UY556"/>
      <c r="UZ556"/>
      <c r="VA556"/>
      <c r="VB556"/>
      <c r="VC556"/>
      <c r="VD556"/>
      <c r="VE556"/>
      <c r="VF556"/>
      <c r="VG556"/>
      <c r="VH556"/>
      <c r="VI556"/>
      <c r="VJ556"/>
      <c r="VK556"/>
      <c r="VL556"/>
      <c r="VM556"/>
      <c r="VN556"/>
      <c r="VO556"/>
      <c r="VP556"/>
      <c r="VQ556"/>
      <c r="VR556"/>
      <c r="VS556"/>
      <c r="VT556"/>
      <c r="VU556"/>
      <c r="VV556"/>
      <c r="VW556"/>
      <c r="VX556"/>
      <c r="VY556"/>
      <c r="VZ556"/>
      <c r="WA556"/>
      <c r="WB556"/>
      <c r="WC556"/>
      <c r="WD556"/>
      <c r="WE556"/>
      <c r="WF556"/>
      <c r="WG556"/>
      <c r="WH556"/>
      <c r="WI556"/>
      <c r="WJ556"/>
      <c r="WK556"/>
      <c r="WL556"/>
      <c r="WM556"/>
      <c r="WN556"/>
      <c r="WO556"/>
      <c r="WP556"/>
      <c r="WQ556"/>
      <c r="WR556"/>
      <c r="WS556"/>
      <c r="WT556"/>
      <c r="WU556"/>
      <c r="WV556"/>
      <c r="WW556"/>
      <c r="WX556"/>
      <c r="WY556"/>
      <c r="WZ556"/>
      <c r="XA556"/>
      <c r="XB556"/>
      <c r="XC556"/>
      <c r="XD556"/>
      <c r="XE556"/>
      <c r="XF556"/>
      <c r="XG556"/>
      <c r="XH556"/>
      <c r="XI556"/>
      <c r="XJ556"/>
      <c r="XK556"/>
      <c r="XL556"/>
      <c r="XM556"/>
      <c r="XN556"/>
      <c r="XO556"/>
      <c r="XP556"/>
      <c r="XQ556"/>
      <c r="XR556"/>
      <c r="XS556"/>
      <c r="XT556"/>
      <c r="XU556"/>
      <c r="XV556"/>
      <c r="XW556"/>
      <c r="XX556"/>
      <c r="XY556"/>
      <c r="XZ556"/>
      <c r="YA556"/>
      <c r="YB556"/>
      <c r="YC556"/>
      <c r="YD556"/>
      <c r="YE556"/>
      <c r="YF556"/>
      <c r="YG556"/>
      <c r="YH556"/>
      <c r="YI556"/>
      <c r="YJ556"/>
      <c r="YK556"/>
      <c r="YL556"/>
      <c r="YM556"/>
      <c r="YN556"/>
      <c r="YO556"/>
      <c r="YP556"/>
      <c r="YQ556"/>
      <c r="YR556"/>
      <c r="YS556"/>
      <c r="YT556"/>
      <c r="YU556"/>
      <c r="YV556"/>
      <c r="YW556"/>
      <c r="YX556"/>
      <c r="YY556"/>
      <c r="YZ556"/>
      <c r="ZA556"/>
      <c r="ZB556"/>
      <c r="ZC556"/>
      <c r="ZD556"/>
      <c r="ZE556"/>
      <c r="ZF556"/>
      <c r="ZG556"/>
      <c r="ZH556"/>
      <c r="ZI556"/>
      <c r="ZJ556"/>
      <c r="ZK556"/>
      <c r="ZL556"/>
      <c r="ZM556"/>
      <c r="ZN556"/>
      <c r="ZO556"/>
      <c r="ZP556"/>
      <c r="ZQ556"/>
      <c r="ZR556"/>
      <c r="ZS556"/>
      <c r="ZT556"/>
      <c r="ZU556"/>
      <c r="ZV556"/>
      <c r="ZW556"/>
      <c r="ZX556"/>
      <c r="ZY556"/>
      <c r="ZZ556" s="52"/>
      <c r="AAA556" s="192" t="s">
        <v>0</v>
      </c>
      <c r="AAD556" s="90"/>
      <c r="AAE556" s="519">
        <f>IF(AND(S.Notice.Involved="Y",S.Hearing.1stInvolve="Y",S.Notice.InformationMeeting="Y"),1,0)</f>
        <v>1</v>
      </c>
      <c r="AAF556" s="90"/>
      <c r="AAG556" s="73">
        <f>IF(AAE556=0,,S.Hearing.BANNER.Begin)</f>
        <v>41655</v>
      </c>
      <c r="AAH556" s="73">
        <f>G556</f>
        <v>41655</v>
      </c>
      <c r="AAI556" s="72"/>
      <c r="AAJ556" s="72"/>
      <c r="AAK556" s="558"/>
      <c r="AAL556" s="90"/>
    </row>
    <row r="557" spans="1:715" s="23" customFormat="1" ht="15" customHeight="1" outlineLevel="2" thickBot="1">
      <c r="A557" s="171"/>
      <c r="B557" s="662" t="s">
        <v>441</v>
      </c>
      <c r="C557" s="606" t="s">
        <v>53</v>
      </c>
      <c r="D557" s="511"/>
      <c r="E557" s="342">
        <f>NETWORKDAYS(G557,H557,S.DDL_DEQClosed)</f>
        <v>1</v>
      </c>
      <c r="F557" s="457">
        <f t="shared" ca="1" si="452"/>
        <v>57</v>
      </c>
      <c r="G557" s="408">
        <f t="shared" si="453"/>
        <v>41655</v>
      </c>
      <c r="H557" s="408">
        <f t="shared" si="454"/>
        <v>41655</v>
      </c>
      <c r="I557" s="244"/>
      <c r="J557" s="194"/>
      <c r="K557" s="49"/>
      <c r="L557" s="49"/>
      <c r="M557" s="49"/>
      <c r="N557" s="49"/>
      <c r="O557" s="49"/>
      <c r="P557" s="49"/>
      <c r="Q557" s="49"/>
      <c r="R557" s="49"/>
      <c r="S557" s="49"/>
      <c r="T557" s="49"/>
      <c r="U557" s="49"/>
      <c r="V557" s="49"/>
      <c r="W557" s="49"/>
      <c r="X557" s="49"/>
      <c r="Y557" s="49"/>
      <c r="Z557" s="49"/>
      <c r="AA557" s="49"/>
      <c r="AB557" s="49"/>
      <c r="AC557" s="49"/>
      <c r="AD557" s="49"/>
      <c r="AE557" s="49"/>
      <c r="AF557" s="49"/>
      <c r="AG557" s="49"/>
      <c r="AH557" s="49"/>
      <c r="AI557" s="49"/>
      <c r="AJ557" s="49"/>
      <c r="AK557" s="49"/>
      <c r="AL557" s="49"/>
      <c r="AM557" s="49"/>
      <c r="AN557" s="49"/>
      <c r="AO557" s="49"/>
      <c r="AP557" s="49"/>
      <c r="AQ557" s="49"/>
      <c r="AR557" s="49"/>
      <c r="AS557" s="49"/>
      <c r="AT557" s="49"/>
      <c r="AU557" s="49"/>
      <c r="AV557" s="49"/>
      <c r="AW557" s="49"/>
      <c r="AX557" s="49"/>
      <c r="AY557" s="49"/>
      <c r="AZ557" s="49"/>
      <c r="BA557" s="49"/>
      <c r="BB557" s="49"/>
      <c r="BC557" s="49"/>
      <c r="BD557" s="49"/>
      <c r="BE557" s="49"/>
      <c r="BF557" s="49"/>
      <c r="BG557" s="49"/>
      <c r="BH557" s="49"/>
      <c r="BI557" s="49"/>
      <c r="BJ557" s="49"/>
      <c r="BK557" s="49"/>
      <c r="BL557" s="49"/>
      <c r="BM557" s="49"/>
      <c r="BN557" s="49"/>
      <c r="BO557" s="49"/>
      <c r="BP557" s="49"/>
      <c r="BQ557" s="49"/>
      <c r="BR557" s="49"/>
      <c r="BS557" s="49"/>
      <c r="BT557" s="49"/>
      <c r="BU557" s="49"/>
      <c r="BV557" s="49"/>
      <c r="BW557" s="49"/>
      <c r="BX557" s="49"/>
      <c r="BY557" s="49"/>
      <c r="BZ557" s="49"/>
      <c r="CA557" s="49"/>
      <c r="CB557" s="49"/>
      <c r="CC557" s="49"/>
      <c r="CD557" s="49"/>
      <c r="CE557" s="49"/>
      <c r="CF557" s="49"/>
      <c r="CG557" s="49"/>
      <c r="CH557" s="49"/>
      <c r="CI557" s="49"/>
      <c r="CJ557" s="49"/>
      <c r="CK557" s="49"/>
      <c r="CL557" s="49"/>
      <c r="CM557" s="49"/>
      <c r="CN557" s="49"/>
      <c r="CO557" s="49"/>
      <c r="CP557" s="49"/>
      <c r="CQ557" s="49"/>
      <c r="CR557" s="49"/>
      <c r="CS557" s="49"/>
      <c r="CT557" s="49"/>
      <c r="CU557" s="49"/>
      <c r="CV557" s="49"/>
      <c r="CW557" s="49"/>
      <c r="CX557" s="49"/>
      <c r="CY557" s="49"/>
      <c r="CZ557" s="49"/>
      <c r="DA557" s="49"/>
      <c r="DB557" s="49"/>
      <c r="DC557" s="49"/>
      <c r="DD557" s="49"/>
      <c r="DE557" s="49"/>
      <c r="DF557" s="49"/>
      <c r="DG557" s="49"/>
      <c r="DH557" s="49"/>
      <c r="DI557" s="49"/>
      <c r="DJ557" s="49"/>
      <c r="DK557" s="49"/>
      <c r="DL557" s="49"/>
      <c r="DM557" s="49"/>
      <c r="DN557" s="49"/>
      <c r="DO557" s="49"/>
      <c r="DP557" s="49"/>
      <c r="DQ557"/>
      <c r="DR557"/>
      <c r="DS557"/>
      <c r="DT557"/>
      <c r="DU557"/>
      <c r="DV557"/>
      <c r="DW557"/>
      <c r="DX557"/>
      <c r="DY557"/>
      <c r="DZ557"/>
      <c r="EA557"/>
      <c r="EB557"/>
      <c r="EC557"/>
      <c r="ED557"/>
      <c r="EE557"/>
      <c r="EF557"/>
      <c r="EG557"/>
      <c r="EH557"/>
      <c r="EI557"/>
      <c r="EJ557"/>
      <c r="EK557"/>
      <c r="EL557"/>
      <c r="EM557"/>
      <c r="EN557"/>
      <c r="EO557"/>
      <c r="EP557"/>
      <c r="EQ557"/>
      <c r="ER557"/>
      <c r="ES557"/>
      <c r="ET557"/>
      <c r="EU557"/>
      <c r="EV557"/>
      <c r="EW557"/>
      <c r="EX557"/>
      <c r="EY557"/>
      <c r="EZ557"/>
      <c r="FA557"/>
      <c r="FB557"/>
      <c r="FC557"/>
      <c r="FD557"/>
      <c r="FE557"/>
      <c r="FF557"/>
      <c r="FG557"/>
      <c r="FH557"/>
      <c r="FI557"/>
      <c r="FJ557"/>
      <c r="FK557"/>
      <c r="FL557"/>
      <c r="FM557"/>
      <c r="FN557"/>
      <c r="FO557"/>
      <c r="FP557"/>
      <c r="FQ557"/>
      <c r="FR557"/>
      <c r="FS557"/>
      <c r="FT557"/>
      <c r="FU557"/>
      <c r="FV557"/>
      <c r="FW557"/>
      <c r="FX557"/>
      <c r="FY557"/>
      <c r="FZ557"/>
      <c r="GA557"/>
      <c r="GB557"/>
      <c r="GC557"/>
      <c r="GD557"/>
      <c r="GE557"/>
      <c r="GF557"/>
      <c r="GG557"/>
      <c r="GH557"/>
      <c r="GI557"/>
      <c r="GJ557"/>
      <c r="GK557"/>
      <c r="GL557"/>
      <c r="GM557"/>
      <c r="GN557"/>
      <c r="GO557"/>
      <c r="GP557"/>
      <c r="GQ557"/>
      <c r="GR557"/>
      <c r="GS557"/>
      <c r="GT557"/>
      <c r="GU557"/>
      <c r="GV557"/>
      <c r="GW557"/>
      <c r="GX557"/>
      <c r="GY557"/>
      <c r="GZ557"/>
      <c r="HA557"/>
      <c r="HB557"/>
      <c r="HC557"/>
      <c r="HD557"/>
      <c r="HE557"/>
      <c r="HF557"/>
      <c r="HG557"/>
      <c r="HH557"/>
      <c r="HI557"/>
      <c r="HJ557"/>
      <c r="HK557"/>
      <c r="HL557"/>
      <c r="HM557"/>
      <c r="HN557"/>
      <c r="HO557"/>
      <c r="HP557"/>
      <c r="HQ557"/>
      <c r="HR557"/>
      <c r="HS557"/>
      <c r="HT557"/>
      <c r="HU557"/>
      <c r="HV557"/>
      <c r="HW557"/>
      <c r="HX557"/>
      <c r="HY557"/>
      <c r="HZ557"/>
      <c r="IA557"/>
      <c r="IB557"/>
      <c r="IC557"/>
      <c r="ID557"/>
      <c r="IE557"/>
      <c r="IF557"/>
      <c r="IG557"/>
      <c r="IH557"/>
      <c r="II557"/>
      <c r="IJ557"/>
      <c r="IK557"/>
      <c r="IL557"/>
      <c r="IM557"/>
      <c r="IN557"/>
      <c r="IO557"/>
      <c r="IP557"/>
      <c r="IQ557"/>
      <c r="IR557"/>
      <c r="IS557"/>
      <c r="IT557"/>
      <c r="IU557"/>
      <c r="IV557"/>
      <c r="IW557"/>
      <c r="IX557"/>
      <c r="IY557"/>
      <c r="IZ557"/>
      <c r="JA557"/>
      <c r="JB557"/>
      <c r="JC557"/>
      <c r="JD557"/>
      <c r="JE557"/>
      <c r="JF557"/>
      <c r="JG557"/>
      <c r="JH557"/>
      <c r="JI557"/>
      <c r="JJ557"/>
      <c r="JK557"/>
      <c r="JL557"/>
      <c r="JM557"/>
      <c r="JN557"/>
      <c r="JO557"/>
      <c r="JP557"/>
      <c r="JQ557"/>
      <c r="JR557"/>
      <c r="JS557"/>
      <c r="JT557"/>
      <c r="JU557"/>
      <c r="JV557"/>
      <c r="JW557"/>
      <c r="JX557"/>
      <c r="JY557"/>
      <c r="JZ557"/>
      <c r="KA557"/>
      <c r="KB557"/>
      <c r="KC557"/>
      <c r="KD557"/>
      <c r="KE557"/>
      <c r="KF557"/>
      <c r="KG557"/>
      <c r="KH557"/>
      <c r="KI557"/>
      <c r="KJ557"/>
      <c r="KK557"/>
      <c r="KL557"/>
      <c r="KM557"/>
      <c r="KN557"/>
      <c r="KO557"/>
      <c r="KP557"/>
      <c r="KQ557"/>
      <c r="KR557"/>
      <c r="KS557"/>
      <c r="KT557"/>
      <c r="KU557"/>
      <c r="KV557"/>
      <c r="KW557"/>
      <c r="KX557"/>
      <c r="KY557"/>
      <c r="KZ557"/>
      <c r="LA557"/>
      <c r="LB557"/>
      <c r="LC557"/>
      <c r="LD557"/>
      <c r="LE557"/>
      <c r="LF557"/>
      <c r="LG557"/>
      <c r="LH557"/>
      <c r="LI557"/>
      <c r="LJ557"/>
      <c r="LK557"/>
      <c r="LL557"/>
      <c r="LM557"/>
      <c r="LN557"/>
      <c r="LO557"/>
      <c r="LP557"/>
      <c r="LQ557"/>
      <c r="LR557"/>
      <c r="LS557"/>
      <c r="LT557"/>
      <c r="LU557"/>
      <c r="LV557"/>
      <c r="LW557"/>
      <c r="LX557"/>
      <c r="LY557"/>
      <c r="LZ557"/>
      <c r="MA557"/>
      <c r="MB557"/>
      <c r="MC557"/>
      <c r="MD557"/>
      <c r="ME557"/>
      <c r="MF557"/>
      <c r="MG557"/>
      <c r="MH557"/>
      <c r="MI557"/>
      <c r="MJ557"/>
      <c r="MK557"/>
      <c r="ML557"/>
      <c r="MM557"/>
      <c r="MN557"/>
      <c r="MO557"/>
      <c r="MP557"/>
      <c r="MQ557"/>
      <c r="MR557"/>
      <c r="MS557"/>
      <c r="MT557"/>
      <c r="MU557"/>
      <c r="MV557"/>
      <c r="MW557"/>
      <c r="MX557"/>
      <c r="MY557"/>
      <c r="MZ557"/>
      <c r="NA557"/>
      <c r="NB557"/>
      <c r="NC557"/>
      <c r="ND557"/>
      <c r="NE557"/>
      <c r="NF557"/>
      <c r="NG557"/>
      <c r="NH557"/>
      <c r="NI557"/>
      <c r="NJ557"/>
      <c r="NK557"/>
      <c r="NL557"/>
      <c r="NM557"/>
      <c r="NN557"/>
      <c r="NO557"/>
      <c r="NP557"/>
      <c r="NQ557"/>
      <c r="NR557"/>
      <c r="NS557"/>
      <c r="NT557"/>
      <c r="NU557"/>
      <c r="NV557"/>
      <c r="NW557"/>
      <c r="NX557"/>
      <c r="NY557"/>
      <c r="NZ557"/>
      <c r="OA557"/>
      <c r="OB557"/>
      <c r="OC557"/>
      <c r="OD557"/>
      <c r="OE557"/>
      <c r="OF557"/>
      <c r="OG557"/>
      <c r="OH557"/>
      <c r="OI557"/>
      <c r="OJ557"/>
      <c r="OK557"/>
      <c r="OL557"/>
      <c r="OM557"/>
      <c r="ON557"/>
      <c r="OO557"/>
      <c r="OP557"/>
      <c r="OQ557"/>
      <c r="OR557"/>
      <c r="OS557"/>
      <c r="OT557"/>
      <c r="OU557"/>
      <c r="OV557"/>
      <c r="OW557"/>
      <c r="OX557"/>
      <c r="OY557"/>
      <c r="OZ557"/>
      <c r="PA557"/>
      <c r="PB557"/>
      <c r="PC557"/>
      <c r="PD557"/>
      <c r="PE557"/>
      <c r="PF557"/>
      <c r="PG557"/>
      <c r="PH557"/>
      <c r="PI557"/>
      <c r="PJ557"/>
      <c r="PK557"/>
      <c r="PL557"/>
      <c r="PM557"/>
      <c r="PN557"/>
      <c r="PO557"/>
      <c r="PP557"/>
      <c r="PQ557"/>
      <c r="PR557"/>
      <c r="PS557"/>
      <c r="PT557"/>
      <c r="PU557"/>
      <c r="PV557"/>
      <c r="PW557"/>
      <c r="PX557"/>
      <c r="PY557"/>
      <c r="PZ557"/>
      <c r="QA557"/>
      <c r="QB557"/>
      <c r="QC557"/>
      <c r="QD557"/>
      <c r="QE557"/>
      <c r="QF557"/>
      <c r="QG557"/>
      <c r="QH557"/>
      <c r="QI557"/>
      <c r="QJ557"/>
      <c r="QK557"/>
      <c r="QL557"/>
      <c r="QM557"/>
      <c r="QN557"/>
      <c r="QO557"/>
      <c r="QP557"/>
      <c r="QQ557"/>
      <c r="QR557"/>
      <c r="QS557"/>
      <c r="QT557"/>
      <c r="QU557"/>
      <c r="QV557"/>
      <c r="QW557"/>
      <c r="QX557"/>
      <c r="QY557"/>
      <c r="QZ557"/>
      <c r="RA557"/>
      <c r="RB557"/>
      <c r="RC557"/>
      <c r="RD557"/>
      <c r="RE557"/>
      <c r="RF557"/>
      <c r="RG557"/>
      <c r="RH557"/>
      <c r="RI557"/>
      <c r="RJ557"/>
      <c r="RK557"/>
      <c r="RL557"/>
      <c r="RM557"/>
      <c r="RN557"/>
      <c r="RO557"/>
      <c r="RP557"/>
      <c r="RQ557"/>
      <c r="RR557"/>
      <c r="RS557"/>
      <c r="RT557"/>
      <c r="RU557"/>
      <c r="RV557"/>
      <c r="RW557"/>
      <c r="RX557"/>
      <c r="RY557"/>
      <c r="RZ557"/>
      <c r="SA557"/>
      <c r="SB557"/>
      <c r="SC557"/>
      <c r="SD557"/>
      <c r="SE557"/>
      <c r="SF557"/>
      <c r="SG557"/>
      <c r="SH557"/>
      <c r="SI557"/>
      <c r="SJ557"/>
      <c r="SK557"/>
      <c r="SL557"/>
      <c r="SM557"/>
      <c r="SN557"/>
      <c r="SO557"/>
      <c r="SP557"/>
      <c r="SQ557"/>
      <c r="SR557"/>
      <c r="SS557"/>
      <c r="ST557"/>
      <c r="SU557"/>
      <c r="SV557"/>
      <c r="SW557"/>
      <c r="SX557"/>
      <c r="SY557"/>
      <c r="SZ557"/>
      <c r="TA557"/>
      <c r="TB557"/>
      <c r="TC557"/>
      <c r="TD557"/>
      <c r="TE557"/>
      <c r="TF557"/>
      <c r="TG557"/>
      <c r="TH557"/>
      <c r="TI557"/>
      <c r="TJ557"/>
      <c r="TK557"/>
      <c r="TL557"/>
      <c r="TM557"/>
      <c r="TN557"/>
      <c r="TO557"/>
      <c r="TP557"/>
      <c r="TQ557"/>
      <c r="TR557"/>
      <c r="TS557"/>
      <c r="TT557"/>
      <c r="TU557"/>
      <c r="TV557"/>
      <c r="TW557"/>
      <c r="TX557"/>
      <c r="TY557"/>
      <c r="TZ557"/>
      <c r="UA557"/>
      <c r="UB557"/>
      <c r="UC557"/>
      <c r="UD557"/>
      <c r="UE557"/>
      <c r="UF557"/>
      <c r="UG557"/>
      <c r="UH557"/>
      <c r="UI557"/>
      <c r="UJ557"/>
      <c r="UK557"/>
      <c r="UL557"/>
      <c r="UM557"/>
      <c r="UN557"/>
      <c r="UO557"/>
      <c r="UP557"/>
      <c r="UQ557"/>
      <c r="UR557"/>
      <c r="US557"/>
      <c r="UT557"/>
      <c r="UU557"/>
      <c r="UV557"/>
      <c r="UW557"/>
      <c r="UX557"/>
      <c r="UY557"/>
      <c r="UZ557"/>
      <c r="VA557"/>
      <c r="VB557"/>
      <c r="VC557"/>
      <c r="VD557"/>
      <c r="VE557"/>
      <c r="VF557"/>
      <c r="VG557"/>
      <c r="VH557"/>
      <c r="VI557"/>
      <c r="VJ557"/>
      <c r="VK557"/>
      <c r="VL557"/>
      <c r="VM557"/>
      <c r="VN557"/>
      <c r="VO557"/>
      <c r="VP557"/>
      <c r="VQ557"/>
      <c r="VR557"/>
      <c r="VS557"/>
      <c r="VT557"/>
      <c r="VU557"/>
      <c r="VV557"/>
      <c r="VW557"/>
      <c r="VX557"/>
      <c r="VY557"/>
      <c r="VZ557"/>
      <c r="WA557"/>
      <c r="WB557"/>
      <c r="WC557"/>
      <c r="WD557"/>
      <c r="WE557"/>
      <c r="WF557"/>
      <c r="WG557"/>
      <c r="WH557"/>
      <c r="WI557"/>
      <c r="WJ557"/>
      <c r="WK557"/>
      <c r="WL557"/>
      <c r="WM557"/>
      <c r="WN557"/>
      <c r="WO557"/>
      <c r="WP557"/>
      <c r="WQ557"/>
      <c r="WR557"/>
      <c r="WS557"/>
      <c r="WT557"/>
      <c r="WU557"/>
      <c r="WV557"/>
      <c r="WW557"/>
      <c r="WX557"/>
      <c r="WY557"/>
      <c r="WZ557"/>
      <c r="XA557"/>
      <c r="XB557"/>
      <c r="XC557"/>
      <c r="XD557"/>
      <c r="XE557"/>
      <c r="XF557"/>
      <c r="XG557"/>
      <c r="XH557"/>
      <c r="XI557"/>
      <c r="XJ557"/>
      <c r="XK557"/>
      <c r="XL557"/>
      <c r="XM557"/>
      <c r="XN557"/>
      <c r="XO557"/>
      <c r="XP557"/>
      <c r="XQ557"/>
      <c r="XR557"/>
      <c r="XS557"/>
      <c r="XT557"/>
      <c r="XU557"/>
      <c r="XV557"/>
      <c r="XW557"/>
      <c r="XX557"/>
      <c r="XY557"/>
      <c r="XZ557"/>
      <c r="YA557"/>
      <c r="YB557"/>
      <c r="YC557"/>
      <c r="YD557"/>
      <c r="YE557"/>
      <c r="YF557"/>
      <c r="YG557"/>
      <c r="YH557"/>
      <c r="YI557"/>
      <c r="YJ557"/>
      <c r="YK557"/>
      <c r="YL557"/>
      <c r="YM557"/>
      <c r="YN557"/>
      <c r="YO557"/>
      <c r="YP557"/>
      <c r="YQ557"/>
      <c r="YR557"/>
      <c r="YS557"/>
      <c r="YT557"/>
      <c r="YU557"/>
      <c r="YV557"/>
      <c r="YW557"/>
      <c r="YX557"/>
      <c r="YY557"/>
      <c r="YZ557"/>
      <c r="ZA557"/>
      <c r="ZB557"/>
      <c r="ZC557"/>
      <c r="ZD557"/>
      <c r="ZE557"/>
      <c r="ZF557"/>
      <c r="ZG557"/>
      <c r="ZH557"/>
      <c r="ZI557"/>
      <c r="ZJ557"/>
      <c r="ZK557"/>
      <c r="ZL557"/>
      <c r="ZM557"/>
      <c r="ZN557"/>
      <c r="ZO557"/>
      <c r="ZP557"/>
      <c r="ZQ557"/>
      <c r="ZR557"/>
      <c r="ZS557"/>
      <c r="ZT557"/>
      <c r="ZU557"/>
      <c r="ZV557"/>
      <c r="ZW557"/>
      <c r="ZX557"/>
      <c r="ZY557"/>
      <c r="ZZ557" s="52"/>
      <c r="AAA557" s="192" t="s">
        <v>0</v>
      </c>
      <c r="AAD557" s="90"/>
      <c r="AAE557" s="519">
        <f t="shared" ref="AAE557:AAE565" si="455">IF(AND(S.Notice.Involved="Y",S.Hearing.1stInvolve="Y",S.Notice.InformationMeeting="Y",S.Planning.MessageMap="Y"),1,0)</f>
        <v>1</v>
      </c>
      <c r="AAF557" s="90"/>
      <c r="AAG557" s="73">
        <f>IF(AAE557=0,,S.Hearing.BANNER.Begin)</f>
        <v>41655</v>
      </c>
      <c r="AAH557" s="73">
        <f t="shared" ref="AAH557:AAH560" si="456">G557</f>
        <v>41655</v>
      </c>
      <c r="AAI557" s="72"/>
      <c r="AAJ557" s="72"/>
      <c r="AAK557" s="558"/>
      <c r="AAL557" s="90"/>
    </row>
    <row r="558" spans="1:715" s="695" customFormat="1" ht="15" customHeight="1" outlineLevel="2">
      <c r="A558" s="689"/>
      <c r="B558" s="662" t="s">
        <v>341</v>
      </c>
      <c r="C558" s="690" t="s">
        <v>0</v>
      </c>
      <c r="D558" s="691"/>
      <c r="E558" s="735">
        <f>NETWORKDAYS(G558,H558,S.DDL_DEQClosed)</f>
        <v>1</v>
      </c>
      <c r="F558" s="736">
        <f t="shared" ca="1" si="452"/>
        <v>57</v>
      </c>
      <c r="G558" s="737">
        <f t="shared" si="453"/>
        <v>41655</v>
      </c>
      <c r="H558" s="737">
        <f t="shared" si="454"/>
        <v>41655</v>
      </c>
      <c r="I558" s="692"/>
      <c r="J558" s="693"/>
      <c r="K558" s="694"/>
      <c r="L558" s="694"/>
      <c r="M558" s="694"/>
      <c r="N558" s="694"/>
      <c r="O558" s="694"/>
      <c r="P558" s="694"/>
      <c r="Q558" s="694"/>
      <c r="R558" s="694"/>
      <c r="S558" s="694"/>
      <c r="T558" s="694"/>
      <c r="U558" s="694"/>
      <c r="V558" s="694"/>
      <c r="W558" s="694"/>
      <c r="X558" s="694"/>
      <c r="Y558" s="694"/>
      <c r="Z558" s="694"/>
      <c r="AA558" s="694"/>
      <c r="AB558" s="694"/>
      <c r="AC558" s="694"/>
      <c r="AD558" s="694"/>
      <c r="AE558" s="694"/>
      <c r="AF558" s="694"/>
      <c r="AG558" s="694"/>
      <c r="AH558" s="694"/>
      <c r="AI558" s="694"/>
      <c r="AJ558" s="694"/>
      <c r="AK558" s="694"/>
      <c r="AL558" s="694"/>
      <c r="AM558" s="694"/>
      <c r="AN558" s="694"/>
      <c r="AO558" s="694"/>
      <c r="AP558" s="694"/>
      <c r="AQ558" s="694"/>
      <c r="AR558" s="694"/>
      <c r="AS558" s="694"/>
      <c r="AT558" s="694"/>
      <c r="AU558" s="694"/>
      <c r="AV558" s="694"/>
      <c r="AW558" s="694"/>
      <c r="AX558" s="694"/>
      <c r="AY558" s="694"/>
      <c r="AZ558" s="694"/>
      <c r="BA558" s="694"/>
      <c r="BB558" s="694"/>
      <c r="BC558" s="694"/>
      <c r="BD558" s="694"/>
      <c r="BE558" s="694"/>
      <c r="BF558" s="694"/>
      <c r="BG558" s="694"/>
      <c r="BH558" s="694"/>
      <c r="BI558" s="694"/>
      <c r="BJ558" s="694"/>
      <c r="BK558" s="694"/>
      <c r="BL558" s="694"/>
      <c r="BM558" s="694"/>
      <c r="BN558" s="694"/>
      <c r="BO558" s="694"/>
      <c r="BP558" s="694"/>
      <c r="BQ558" s="694"/>
      <c r="BR558" s="694"/>
      <c r="BS558" s="694"/>
      <c r="BT558" s="694"/>
      <c r="BU558" s="694"/>
      <c r="BV558" s="694"/>
      <c r="BW558" s="694"/>
      <c r="BX558" s="694"/>
      <c r="BY558" s="694"/>
      <c r="BZ558" s="694"/>
      <c r="CA558" s="694"/>
      <c r="CB558" s="694"/>
      <c r="CC558" s="694"/>
      <c r="CD558" s="694"/>
      <c r="CE558" s="694"/>
      <c r="CF558" s="694"/>
      <c r="CG558" s="694"/>
      <c r="CH558" s="694"/>
      <c r="CI558" s="694"/>
      <c r="CJ558" s="694"/>
      <c r="CK558" s="694"/>
      <c r="CL558" s="694"/>
      <c r="CM558" s="694"/>
      <c r="CN558" s="694"/>
      <c r="CO558" s="694"/>
      <c r="CP558" s="694"/>
      <c r="CQ558" s="694"/>
      <c r="CR558" s="694"/>
      <c r="CS558" s="694"/>
      <c r="CT558" s="694"/>
      <c r="CU558" s="694"/>
      <c r="CV558" s="694"/>
      <c r="CW558" s="694"/>
      <c r="CX558" s="694"/>
      <c r="CY558" s="694"/>
      <c r="CZ558" s="694"/>
      <c r="DA558" s="694"/>
      <c r="DB558" s="694"/>
      <c r="DC558" s="694"/>
      <c r="DD558" s="694"/>
      <c r="DE558" s="694"/>
      <c r="DF558" s="694"/>
      <c r="DG558" s="694"/>
      <c r="DH558" s="694"/>
      <c r="DI558" s="694"/>
      <c r="DJ558" s="694"/>
      <c r="DK558" s="694"/>
      <c r="DL558" s="694"/>
      <c r="DM558" s="694"/>
      <c r="DN558" s="694"/>
      <c r="DO558" s="694"/>
      <c r="DP558" s="694"/>
      <c r="DQ558"/>
      <c r="DR558"/>
      <c r="DS558"/>
      <c r="DT558"/>
      <c r="DU558"/>
      <c r="DV558"/>
      <c r="DW558"/>
      <c r="DX558"/>
      <c r="DY558"/>
      <c r="DZ558"/>
      <c r="EA558"/>
      <c r="EB558"/>
      <c r="EC558"/>
      <c r="ED558"/>
      <c r="EE558"/>
      <c r="EF558"/>
      <c r="EG558"/>
      <c r="EH558"/>
      <c r="EI558"/>
      <c r="EJ558"/>
      <c r="EK558"/>
      <c r="EL558"/>
      <c r="EM558"/>
      <c r="EN558"/>
      <c r="EO558"/>
      <c r="EP558"/>
      <c r="EQ558"/>
      <c r="ER558"/>
      <c r="ES558"/>
      <c r="ET558"/>
      <c r="EU558"/>
      <c r="EV558"/>
      <c r="EW558"/>
      <c r="EX558"/>
      <c r="EY558"/>
      <c r="EZ558"/>
      <c r="FA558"/>
      <c r="FB558"/>
      <c r="FC558"/>
      <c r="FD558"/>
      <c r="FE558"/>
      <c r="FF558"/>
      <c r="FG558"/>
      <c r="FH558"/>
      <c r="FI558"/>
      <c r="FJ558"/>
      <c r="FK558"/>
      <c r="FL558"/>
      <c r="FM558"/>
      <c r="FN558"/>
      <c r="FO558"/>
      <c r="FP558"/>
      <c r="FQ558"/>
      <c r="FR558"/>
      <c r="FS558"/>
      <c r="FT558"/>
      <c r="FU558"/>
      <c r="FV558"/>
      <c r="FW558"/>
      <c r="FX558"/>
      <c r="FY558"/>
      <c r="FZ558"/>
      <c r="GA558"/>
      <c r="GB558"/>
      <c r="GC558"/>
      <c r="GD558"/>
      <c r="GE558"/>
      <c r="GF558"/>
      <c r="GG558"/>
      <c r="GH558"/>
      <c r="GI558"/>
      <c r="GJ558"/>
      <c r="GK558"/>
      <c r="GL558"/>
      <c r="GM558"/>
      <c r="GN558"/>
      <c r="GO558"/>
      <c r="GP558"/>
      <c r="GQ558"/>
      <c r="GR558"/>
      <c r="GS558"/>
      <c r="GT558"/>
      <c r="GU558"/>
      <c r="GV558"/>
      <c r="GW558"/>
      <c r="GX558"/>
      <c r="GY558"/>
      <c r="GZ558"/>
      <c r="HA558"/>
      <c r="HB558"/>
      <c r="HC558"/>
      <c r="HD558"/>
      <c r="HE558"/>
      <c r="HF558"/>
      <c r="HG558"/>
      <c r="HH558"/>
      <c r="HI558"/>
      <c r="HJ558"/>
      <c r="HK558"/>
      <c r="HL558"/>
      <c r="HM558"/>
      <c r="HN558"/>
      <c r="HO558"/>
      <c r="HP558"/>
      <c r="HQ558"/>
      <c r="HR558"/>
      <c r="HS558"/>
      <c r="HT558"/>
      <c r="HU558"/>
      <c r="HV558"/>
      <c r="HW558"/>
      <c r="HX558"/>
      <c r="HY558"/>
      <c r="HZ558"/>
      <c r="IA558"/>
      <c r="IB558"/>
      <c r="IC558"/>
      <c r="ID558"/>
      <c r="IE558"/>
      <c r="IF558"/>
      <c r="IG558"/>
      <c r="IH558"/>
      <c r="II558"/>
      <c r="IJ558"/>
      <c r="IK558"/>
      <c r="IL558"/>
      <c r="IM558"/>
      <c r="IN558"/>
      <c r="IO558"/>
      <c r="IP558"/>
      <c r="IQ558"/>
      <c r="IR558"/>
      <c r="IS558"/>
      <c r="IT558"/>
      <c r="IU558"/>
      <c r="IV558"/>
      <c r="IW558"/>
      <c r="IX558"/>
      <c r="IY558"/>
      <c r="IZ558"/>
      <c r="JA558"/>
      <c r="JB558"/>
      <c r="JC558"/>
      <c r="JD558"/>
      <c r="JE558"/>
      <c r="JF558"/>
      <c r="JG558"/>
      <c r="JH558"/>
      <c r="JI558"/>
      <c r="JJ558"/>
      <c r="JK558"/>
      <c r="JL558"/>
      <c r="JM558"/>
      <c r="JN558"/>
      <c r="JO558"/>
      <c r="JP558"/>
      <c r="JQ558"/>
      <c r="JR558"/>
      <c r="JS558"/>
      <c r="JT558"/>
      <c r="JU558"/>
      <c r="JV558"/>
      <c r="JW558"/>
      <c r="JX558"/>
      <c r="JY558"/>
      <c r="JZ558"/>
      <c r="KA558"/>
      <c r="KB558"/>
      <c r="KC558"/>
      <c r="KD558"/>
      <c r="KE558"/>
      <c r="KF558"/>
      <c r="KG558"/>
      <c r="KH558"/>
      <c r="KI558"/>
      <c r="KJ558"/>
      <c r="KK558"/>
      <c r="KL558"/>
      <c r="KM558"/>
      <c r="KN558"/>
      <c r="KO558"/>
      <c r="KP558"/>
      <c r="KQ558"/>
      <c r="KR558"/>
      <c r="KS558"/>
      <c r="KT558"/>
      <c r="KU558"/>
      <c r="KV558"/>
      <c r="KW558"/>
      <c r="KX558"/>
      <c r="KY558"/>
      <c r="KZ558"/>
      <c r="LA558"/>
      <c r="LB558"/>
      <c r="LC558"/>
      <c r="LD558"/>
      <c r="LE558"/>
      <c r="LF558"/>
      <c r="LG558"/>
      <c r="LH558"/>
      <c r="LI558"/>
      <c r="LJ558"/>
      <c r="LK558"/>
      <c r="LL558"/>
      <c r="LM558"/>
      <c r="LN558"/>
      <c r="LO558"/>
      <c r="LP558"/>
      <c r="LQ558"/>
      <c r="LR558"/>
      <c r="LS558"/>
      <c r="LT558"/>
      <c r="LU558"/>
      <c r="LV558"/>
      <c r="LW558"/>
      <c r="LX558"/>
      <c r="LY558"/>
      <c r="LZ558"/>
      <c r="MA558"/>
      <c r="MB558"/>
      <c r="MC558"/>
      <c r="MD558"/>
      <c r="ME558"/>
      <c r="MF558"/>
      <c r="MG558"/>
      <c r="MH558"/>
      <c r="MI558"/>
      <c r="MJ558"/>
      <c r="MK558"/>
      <c r="ML558"/>
      <c r="MM558"/>
      <c r="MN558"/>
      <c r="MO558"/>
      <c r="MP558"/>
      <c r="MQ558"/>
      <c r="MR558"/>
      <c r="MS558"/>
      <c r="MT558"/>
      <c r="MU558"/>
      <c r="MV558"/>
      <c r="MW558"/>
      <c r="MX558"/>
      <c r="MY558"/>
      <c r="MZ558"/>
      <c r="NA558"/>
      <c r="NB558"/>
      <c r="NC558"/>
      <c r="ND558"/>
      <c r="NE558"/>
      <c r="NF558"/>
      <c r="NG558"/>
      <c r="NH558"/>
      <c r="NI558"/>
      <c r="NJ558"/>
      <c r="NK558"/>
      <c r="NL558"/>
      <c r="NM558"/>
      <c r="NN558"/>
      <c r="NO558"/>
      <c r="NP558"/>
      <c r="NQ558"/>
      <c r="NR558"/>
      <c r="NS558"/>
      <c r="NT558"/>
      <c r="NU558"/>
      <c r="NV558"/>
      <c r="NW558"/>
      <c r="NX558"/>
      <c r="NY558"/>
      <c r="NZ558"/>
      <c r="OA558"/>
      <c r="OB558"/>
      <c r="OC558"/>
      <c r="OD558"/>
      <c r="OE558"/>
      <c r="OF558"/>
      <c r="OG558"/>
      <c r="OH558"/>
      <c r="OI558"/>
      <c r="OJ558"/>
      <c r="OK558"/>
      <c r="OL558"/>
      <c r="OM558"/>
      <c r="ON558"/>
      <c r="OO558"/>
      <c r="OP558"/>
      <c r="OQ558"/>
      <c r="OR558"/>
      <c r="OS558"/>
      <c r="OT558"/>
      <c r="OU558"/>
      <c r="OV558"/>
      <c r="OW558"/>
      <c r="OX558"/>
      <c r="OY558"/>
      <c r="OZ558"/>
      <c r="PA558"/>
      <c r="PB558"/>
      <c r="PC558"/>
      <c r="PD558"/>
      <c r="PE558"/>
      <c r="PF558"/>
      <c r="PG558"/>
      <c r="PH558"/>
      <c r="PI558"/>
      <c r="PJ558"/>
      <c r="PK558"/>
      <c r="PL558"/>
      <c r="PM558"/>
      <c r="PN558"/>
      <c r="PO558"/>
      <c r="PP558"/>
      <c r="PQ558"/>
      <c r="PR558"/>
      <c r="PS558"/>
      <c r="PT558"/>
      <c r="PU558"/>
      <c r="PV558"/>
      <c r="PW558"/>
      <c r="PX558"/>
      <c r="PY558"/>
      <c r="PZ558"/>
      <c r="QA558"/>
      <c r="QB558"/>
      <c r="QC558"/>
      <c r="QD558"/>
      <c r="QE558"/>
      <c r="QF558"/>
      <c r="QG558"/>
      <c r="QH558"/>
      <c r="QI558"/>
      <c r="QJ558"/>
      <c r="QK558"/>
      <c r="QL558"/>
      <c r="QM558"/>
      <c r="QN558"/>
      <c r="QO558"/>
      <c r="QP558"/>
      <c r="QQ558"/>
      <c r="QR558"/>
      <c r="QS558"/>
      <c r="QT558"/>
      <c r="QU558"/>
      <c r="QV558"/>
      <c r="QW558"/>
      <c r="QX558"/>
      <c r="QY558"/>
      <c r="QZ558"/>
      <c r="RA558"/>
      <c r="RB558"/>
      <c r="RC558"/>
      <c r="RD558"/>
      <c r="RE558"/>
      <c r="RF558"/>
      <c r="RG558"/>
      <c r="RH558"/>
      <c r="RI558"/>
      <c r="RJ558"/>
      <c r="RK558"/>
      <c r="RL558"/>
      <c r="RM558"/>
      <c r="RN558"/>
      <c r="RO558"/>
      <c r="RP558"/>
      <c r="RQ558"/>
      <c r="RR558"/>
      <c r="RS558"/>
      <c r="RT558"/>
      <c r="RU558"/>
      <c r="RV558"/>
      <c r="RW558"/>
      <c r="RX558"/>
      <c r="RY558"/>
      <c r="RZ558"/>
      <c r="SA558"/>
      <c r="SB558"/>
      <c r="SC558"/>
      <c r="SD558"/>
      <c r="SE558"/>
      <c r="SF558"/>
      <c r="SG558"/>
      <c r="SH558"/>
      <c r="SI558"/>
      <c r="SJ558"/>
      <c r="SK558"/>
      <c r="SL558"/>
      <c r="SM558"/>
      <c r="SN558"/>
      <c r="SO558"/>
      <c r="SP558"/>
      <c r="SQ558"/>
      <c r="SR558"/>
      <c r="SS558"/>
      <c r="ST558"/>
      <c r="SU558"/>
      <c r="SV558"/>
      <c r="SW558"/>
      <c r="SX558"/>
      <c r="SY558"/>
      <c r="SZ558"/>
      <c r="TA558"/>
      <c r="TB558"/>
      <c r="TC558"/>
      <c r="TD558"/>
      <c r="TE558"/>
      <c r="TF558"/>
      <c r="TG558"/>
      <c r="TH558"/>
      <c r="TI558"/>
      <c r="TJ558"/>
      <c r="TK558"/>
      <c r="TL558"/>
      <c r="TM558"/>
      <c r="TN558"/>
      <c r="TO558"/>
      <c r="TP558"/>
      <c r="TQ558"/>
      <c r="TR558"/>
      <c r="TS558"/>
      <c r="TT558"/>
      <c r="TU558"/>
      <c r="TV558"/>
      <c r="TW558"/>
      <c r="TX558"/>
      <c r="TY558"/>
      <c r="TZ558"/>
      <c r="UA558"/>
      <c r="UB558"/>
      <c r="UC558"/>
      <c r="UD558"/>
      <c r="UE558"/>
      <c r="UF558"/>
      <c r="UG558"/>
      <c r="UH558"/>
      <c r="UI558"/>
      <c r="UJ558"/>
      <c r="UK558"/>
      <c r="UL558"/>
      <c r="UM558"/>
      <c r="UN558"/>
      <c r="UO558"/>
      <c r="UP558"/>
      <c r="UQ558"/>
      <c r="UR558"/>
      <c r="US558"/>
      <c r="UT558"/>
      <c r="UU558"/>
      <c r="UV558"/>
      <c r="UW558"/>
      <c r="UX558"/>
      <c r="UY558"/>
      <c r="UZ558"/>
      <c r="VA558"/>
      <c r="VB558"/>
      <c r="VC558"/>
      <c r="VD558"/>
      <c r="VE558"/>
      <c r="VF558"/>
      <c r="VG558"/>
      <c r="VH558"/>
      <c r="VI558"/>
      <c r="VJ558"/>
      <c r="VK558"/>
      <c r="VL558"/>
      <c r="VM558"/>
      <c r="VN558"/>
      <c r="VO558"/>
      <c r="VP558"/>
      <c r="VQ558"/>
      <c r="VR558"/>
      <c r="VS558"/>
      <c r="VT558"/>
      <c r="VU558"/>
      <c r="VV558"/>
      <c r="VW558"/>
      <c r="VX558"/>
      <c r="VY558"/>
      <c r="VZ558"/>
      <c r="WA558"/>
      <c r="WB558"/>
      <c r="WC558"/>
      <c r="WD558"/>
      <c r="WE558"/>
      <c r="WF558"/>
      <c r="WG558"/>
      <c r="WH558"/>
      <c r="WI558"/>
      <c r="WJ558"/>
      <c r="WK558"/>
      <c r="WL558"/>
      <c r="WM558"/>
      <c r="WN558"/>
      <c r="WO558"/>
      <c r="WP558"/>
      <c r="WQ558"/>
      <c r="WR558"/>
      <c r="WS558"/>
      <c r="WT558"/>
      <c r="WU558"/>
      <c r="WV558"/>
      <c r="WW558"/>
      <c r="WX558"/>
      <c r="WY558"/>
      <c r="WZ558"/>
      <c r="XA558"/>
      <c r="XB558"/>
      <c r="XC558"/>
      <c r="XD558"/>
      <c r="XE558"/>
      <c r="XF558"/>
      <c r="XG558"/>
      <c r="XH558"/>
      <c r="XI558"/>
      <c r="XJ558"/>
      <c r="XK558"/>
      <c r="XL558"/>
      <c r="XM558"/>
      <c r="XN558"/>
      <c r="XO558"/>
      <c r="XP558"/>
      <c r="XQ558"/>
      <c r="XR558"/>
      <c r="XS558"/>
      <c r="XT558"/>
      <c r="XU558"/>
      <c r="XV558"/>
      <c r="XW558"/>
      <c r="XX558"/>
      <c r="XY558"/>
      <c r="XZ558"/>
      <c r="YA558"/>
      <c r="YB558"/>
      <c r="YC558"/>
      <c r="YD558"/>
      <c r="YE558"/>
      <c r="YF558"/>
      <c r="YG558"/>
      <c r="YH558"/>
      <c r="YI558"/>
      <c r="YJ558"/>
      <c r="YK558"/>
      <c r="YL558"/>
      <c r="YM558"/>
      <c r="YN558"/>
      <c r="YO558"/>
      <c r="YP558"/>
      <c r="YQ558"/>
      <c r="YR558"/>
      <c r="YS558"/>
      <c r="YT558"/>
      <c r="YU558"/>
      <c r="YV558"/>
      <c r="YW558"/>
      <c r="YX558"/>
      <c r="YY558"/>
      <c r="YZ558"/>
      <c r="ZA558"/>
      <c r="ZB558"/>
      <c r="ZC558"/>
      <c r="ZD558"/>
      <c r="ZE558"/>
      <c r="ZF558"/>
      <c r="ZG558"/>
      <c r="ZH558"/>
      <c r="ZI558"/>
      <c r="ZJ558"/>
      <c r="ZK558"/>
      <c r="ZL558"/>
      <c r="ZM558"/>
      <c r="ZN558"/>
      <c r="ZO558"/>
      <c r="ZP558"/>
      <c r="ZQ558"/>
      <c r="ZR558"/>
      <c r="ZS558"/>
      <c r="ZT558"/>
      <c r="ZU558"/>
      <c r="ZV558"/>
      <c r="ZW558"/>
      <c r="ZX558"/>
      <c r="ZY558"/>
      <c r="ZZ558" s="52"/>
      <c r="AAA558" s="773"/>
      <c r="AAD558" s="696"/>
      <c r="AAE558" s="519">
        <f t="shared" si="455"/>
        <v>1</v>
      </c>
      <c r="AAF558" s="696"/>
      <c r="AAG558" s="697">
        <f>IF(AAE558=0,,S.Hearing.BANNER.Begin)</f>
        <v>41655</v>
      </c>
      <c r="AAH558" s="697">
        <f t="shared" si="456"/>
        <v>41655</v>
      </c>
      <c r="AAI558" s="698"/>
      <c r="AAJ558" s="698"/>
      <c r="AAK558" s="558"/>
      <c r="AAL558" s="696"/>
    </row>
    <row r="559" spans="1:715" s="23" customFormat="1" ht="15" customHeight="1" outlineLevel="2">
      <c r="A559" s="171"/>
      <c r="B559" s="662" t="s">
        <v>342</v>
      </c>
      <c r="C559" s="376" t="s">
        <v>0</v>
      </c>
      <c r="D559" s="380"/>
      <c r="E559" s="342">
        <f>NETWORKDAYS(G559,H559,S.DDL_DEQClosed)</f>
        <v>1</v>
      </c>
      <c r="F559" s="457">
        <f t="shared" ca="1" si="452"/>
        <v>57</v>
      </c>
      <c r="G559" s="408">
        <f t="shared" si="453"/>
        <v>41655</v>
      </c>
      <c r="H559" s="408">
        <f t="shared" si="454"/>
        <v>41655</v>
      </c>
      <c r="I559" s="244"/>
      <c r="J559" s="194"/>
      <c r="K559" s="49"/>
      <c r="L559" s="49"/>
      <c r="M559" s="49"/>
      <c r="N559" s="49"/>
      <c r="O559" s="49"/>
      <c r="P559" s="49"/>
      <c r="Q559" s="49"/>
      <c r="R559" s="49"/>
      <c r="S559" s="49"/>
      <c r="T559" s="49"/>
      <c r="U559" s="49"/>
      <c r="V559" s="49"/>
      <c r="W559" s="49"/>
      <c r="X559" s="49"/>
      <c r="Y559" s="49"/>
      <c r="Z559" s="49"/>
      <c r="AA559" s="49"/>
      <c r="AB559" s="49"/>
      <c r="AC559" s="49"/>
      <c r="AD559" s="49"/>
      <c r="AE559" s="49"/>
      <c r="AF559" s="49"/>
      <c r="AG559" s="49"/>
      <c r="AH559" s="49"/>
      <c r="AI559" s="49"/>
      <c r="AJ559" s="49"/>
      <c r="AK559" s="49"/>
      <c r="AL559" s="49"/>
      <c r="AM559" s="49"/>
      <c r="AN559" s="49"/>
      <c r="AO559" s="49"/>
      <c r="AP559" s="49"/>
      <c r="AQ559" s="49"/>
      <c r="AR559" s="49"/>
      <c r="AS559" s="49"/>
      <c r="AT559" s="49"/>
      <c r="AU559" s="49"/>
      <c r="AV559" s="49"/>
      <c r="AW559" s="49"/>
      <c r="AX559" s="49"/>
      <c r="AY559" s="49"/>
      <c r="AZ559" s="49"/>
      <c r="BA559" s="49"/>
      <c r="BB559" s="49"/>
      <c r="BC559" s="49"/>
      <c r="BD559" s="49"/>
      <c r="BE559" s="49"/>
      <c r="BF559" s="49"/>
      <c r="BG559" s="49"/>
      <c r="BH559" s="49"/>
      <c r="BI559" s="49"/>
      <c r="BJ559" s="49"/>
      <c r="BK559" s="49"/>
      <c r="BL559" s="49"/>
      <c r="BM559" s="49"/>
      <c r="BN559" s="49"/>
      <c r="BO559" s="49"/>
      <c r="BP559" s="49"/>
      <c r="BQ559" s="49"/>
      <c r="BR559" s="49"/>
      <c r="BS559" s="49"/>
      <c r="BT559" s="49"/>
      <c r="BU559" s="49"/>
      <c r="BV559" s="49"/>
      <c r="BW559" s="49"/>
      <c r="BX559" s="49"/>
      <c r="BY559" s="49"/>
      <c r="BZ559" s="49"/>
      <c r="CA559" s="49"/>
      <c r="CB559" s="49"/>
      <c r="CC559" s="49"/>
      <c r="CD559" s="49"/>
      <c r="CE559" s="49"/>
      <c r="CF559" s="49"/>
      <c r="CG559" s="49"/>
      <c r="CH559" s="49"/>
      <c r="CI559" s="49"/>
      <c r="CJ559" s="49"/>
      <c r="CK559" s="49"/>
      <c r="CL559" s="49"/>
      <c r="CM559" s="49"/>
      <c r="CN559" s="49"/>
      <c r="CO559" s="49"/>
      <c r="CP559" s="49"/>
      <c r="CQ559" s="49"/>
      <c r="CR559" s="49"/>
      <c r="CS559" s="49"/>
      <c r="CT559" s="49"/>
      <c r="CU559" s="49"/>
      <c r="CV559" s="49"/>
      <c r="CW559" s="49"/>
      <c r="CX559" s="49"/>
      <c r="CY559" s="49"/>
      <c r="CZ559" s="49"/>
      <c r="DA559" s="49"/>
      <c r="DB559" s="49"/>
      <c r="DC559" s="49"/>
      <c r="DD559" s="49"/>
      <c r="DE559" s="49"/>
      <c r="DF559" s="49"/>
      <c r="DG559" s="49"/>
      <c r="DH559" s="49"/>
      <c r="DI559" s="49"/>
      <c r="DJ559" s="49"/>
      <c r="DK559" s="49"/>
      <c r="DL559" s="49"/>
      <c r="DM559" s="49"/>
      <c r="DN559" s="49"/>
      <c r="DO559" s="49"/>
      <c r="DP559" s="49"/>
      <c r="DQ559"/>
      <c r="DR559"/>
      <c r="DS559"/>
      <c r="DT559"/>
      <c r="DU559"/>
      <c r="DV559"/>
      <c r="DW559"/>
      <c r="DX559"/>
      <c r="DY559"/>
      <c r="DZ559"/>
      <c r="EA559"/>
      <c r="EB559"/>
      <c r="EC559"/>
      <c r="ED559"/>
      <c r="EE559"/>
      <c r="EF559"/>
      <c r="EG559"/>
      <c r="EH559"/>
      <c r="EI559"/>
      <c r="EJ559"/>
      <c r="EK559"/>
      <c r="EL559"/>
      <c r="EM559"/>
      <c r="EN559"/>
      <c r="EO559"/>
      <c r="EP559"/>
      <c r="EQ559"/>
      <c r="ER559"/>
      <c r="ES559"/>
      <c r="ET559"/>
      <c r="EU559"/>
      <c r="EV559"/>
      <c r="EW559"/>
      <c r="EX559"/>
      <c r="EY559"/>
      <c r="EZ559"/>
      <c r="FA559"/>
      <c r="FB559"/>
      <c r="FC559"/>
      <c r="FD559"/>
      <c r="FE559"/>
      <c r="FF559"/>
      <c r="FG559"/>
      <c r="FH559"/>
      <c r="FI559"/>
      <c r="FJ559"/>
      <c r="FK559"/>
      <c r="FL559"/>
      <c r="FM559"/>
      <c r="FN559"/>
      <c r="FO559"/>
      <c r="FP559"/>
      <c r="FQ559"/>
      <c r="FR559"/>
      <c r="FS559"/>
      <c r="FT559"/>
      <c r="FU559"/>
      <c r="FV559"/>
      <c r="FW559"/>
      <c r="FX559"/>
      <c r="FY559"/>
      <c r="FZ559"/>
      <c r="GA559"/>
      <c r="GB559"/>
      <c r="GC559"/>
      <c r="GD559"/>
      <c r="GE559"/>
      <c r="GF559"/>
      <c r="GG559"/>
      <c r="GH559"/>
      <c r="GI559"/>
      <c r="GJ559"/>
      <c r="GK559"/>
      <c r="GL559"/>
      <c r="GM559"/>
      <c r="GN559"/>
      <c r="GO559"/>
      <c r="GP559"/>
      <c r="GQ559"/>
      <c r="GR559"/>
      <c r="GS559"/>
      <c r="GT559"/>
      <c r="GU559"/>
      <c r="GV559"/>
      <c r="GW559"/>
      <c r="GX559"/>
      <c r="GY559"/>
      <c r="GZ559"/>
      <c r="HA559"/>
      <c r="HB559"/>
      <c r="HC559"/>
      <c r="HD559"/>
      <c r="HE559"/>
      <c r="HF559"/>
      <c r="HG559"/>
      <c r="HH559"/>
      <c r="HI559"/>
      <c r="HJ559"/>
      <c r="HK559"/>
      <c r="HL559"/>
      <c r="HM559"/>
      <c r="HN559"/>
      <c r="HO559"/>
      <c r="HP559"/>
      <c r="HQ559"/>
      <c r="HR559"/>
      <c r="HS559"/>
      <c r="HT559"/>
      <c r="HU559"/>
      <c r="HV559"/>
      <c r="HW559"/>
      <c r="HX559"/>
      <c r="HY559"/>
      <c r="HZ559"/>
      <c r="IA559"/>
      <c r="IB559"/>
      <c r="IC559"/>
      <c r="ID559"/>
      <c r="IE559"/>
      <c r="IF559"/>
      <c r="IG559"/>
      <c r="IH559"/>
      <c r="II559"/>
      <c r="IJ559"/>
      <c r="IK559"/>
      <c r="IL559"/>
      <c r="IM559"/>
      <c r="IN559"/>
      <c r="IO559"/>
      <c r="IP559"/>
      <c r="IQ559"/>
      <c r="IR559"/>
      <c r="IS559"/>
      <c r="IT559"/>
      <c r="IU559"/>
      <c r="IV559"/>
      <c r="IW559"/>
      <c r="IX559"/>
      <c r="IY559"/>
      <c r="IZ559"/>
      <c r="JA559"/>
      <c r="JB559"/>
      <c r="JC559"/>
      <c r="JD559"/>
      <c r="JE559"/>
      <c r="JF559"/>
      <c r="JG559"/>
      <c r="JH559"/>
      <c r="JI559"/>
      <c r="JJ559"/>
      <c r="JK559"/>
      <c r="JL559"/>
      <c r="JM559"/>
      <c r="JN559"/>
      <c r="JO559"/>
      <c r="JP559"/>
      <c r="JQ559"/>
      <c r="JR559"/>
      <c r="JS559"/>
      <c r="JT559"/>
      <c r="JU559"/>
      <c r="JV559"/>
      <c r="JW559"/>
      <c r="JX559"/>
      <c r="JY559"/>
      <c r="JZ559"/>
      <c r="KA559"/>
      <c r="KB559"/>
      <c r="KC559"/>
      <c r="KD559"/>
      <c r="KE559"/>
      <c r="KF559"/>
      <c r="KG559"/>
      <c r="KH559"/>
      <c r="KI559"/>
      <c r="KJ559"/>
      <c r="KK559"/>
      <c r="KL559"/>
      <c r="KM559"/>
      <c r="KN559"/>
      <c r="KO559"/>
      <c r="KP559"/>
      <c r="KQ559"/>
      <c r="KR559"/>
      <c r="KS559"/>
      <c r="KT559"/>
      <c r="KU559"/>
      <c r="KV559"/>
      <c r="KW559"/>
      <c r="KX559"/>
      <c r="KY559"/>
      <c r="KZ559"/>
      <c r="LA559"/>
      <c r="LB559"/>
      <c r="LC559"/>
      <c r="LD559"/>
      <c r="LE559"/>
      <c r="LF559"/>
      <c r="LG559"/>
      <c r="LH559"/>
      <c r="LI559"/>
      <c r="LJ559"/>
      <c r="LK559"/>
      <c r="LL559"/>
      <c r="LM559"/>
      <c r="LN559"/>
      <c r="LO559"/>
      <c r="LP559"/>
      <c r="LQ559"/>
      <c r="LR559"/>
      <c r="LS559"/>
      <c r="LT559"/>
      <c r="LU559"/>
      <c r="LV559"/>
      <c r="LW559"/>
      <c r="LX559"/>
      <c r="LY559"/>
      <c r="LZ559"/>
      <c r="MA559"/>
      <c r="MB559"/>
      <c r="MC559"/>
      <c r="MD559"/>
      <c r="ME559"/>
      <c r="MF559"/>
      <c r="MG559"/>
      <c r="MH559"/>
      <c r="MI559"/>
      <c r="MJ559"/>
      <c r="MK559"/>
      <c r="ML559"/>
      <c r="MM559"/>
      <c r="MN559"/>
      <c r="MO559"/>
      <c r="MP559"/>
      <c r="MQ559"/>
      <c r="MR559"/>
      <c r="MS559"/>
      <c r="MT559"/>
      <c r="MU559"/>
      <c r="MV559"/>
      <c r="MW559"/>
      <c r="MX559"/>
      <c r="MY559"/>
      <c r="MZ559"/>
      <c r="NA559"/>
      <c r="NB559"/>
      <c r="NC559"/>
      <c r="ND559"/>
      <c r="NE559"/>
      <c r="NF559"/>
      <c r="NG559"/>
      <c r="NH559"/>
      <c r="NI559"/>
      <c r="NJ559"/>
      <c r="NK559"/>
      <c r="NL559"/>
      <c r="NM559"/>
      <c r="NN559"/>
      <c r="NO559"/>
      <c r="NP559"/>
      <c r="NQ559"/>
      <c r="NR559"/>
      <c r="NS559"/>
      <c r="NT559"/>
      <c r="NU559"/>
      <c r="NV559"/>
      <c r="NW559"/>
      <c r="NX559"/>
      <c r="NY559"/>
      <c r="NZ559"/>
      <c r="OA559"/>
      <c r="OB559"/>
      <c r="OC559"/>
      <c r="OD559"/>
      <c r="OE559"/>
      <c r="OF559"/>
      <c r="OG559"/>
      <c r="OH559"/>
      <c r="OI559"/>
      <c r="OJ559"/>
      <c r="OK559"/>
      <c r="OL559"/>
      <c r="OM559"/>
      <c r="ON559"/>
      <c r="OO559"/>
      <c r="OP559"/>
      <c r="OQ559"/>
      <c r="OR559"/>
      <c r="OS559"/>
      <c r="OT559"/>
      <c r="OU559"/>
      <c r="OV559"/>
      <c r="OW559"/>
      <c r="OX559"/>
      <c r="OY559"/>
      <c r="OZ559"/>
      <c r="PA559"/>
      <c r="PB559"/>
      <c r="PC559"/>
      <c r="PD559"/>
      <c r="PE559"/>
      <c r="PF559"/>
      <c r="PG559"/>
      <c r="PH559"/>
      <c r="PI559"/>
      <c r="PJ559"/>
      <c r="PK559"/>
      <c r="PL559"/>
      <c r="PM559"/>
      <c r="PN559"/>
      <c r="PO559"/>
      <c r="PP559"/>
      <c r="PQ559"/>
      <c r="PR559"/>
      <c r="PS559"/>
      <c r="PT559"/>
      <c r="PU559"/>
      <c r="PV559"/>
      <c r="PW559"/>
      <c r="PX559"/>
      <c r="PY559"/>
      <c r="PZ559"/>
      <c r="QA559"/>
      <c r="QB559"/>
      <c r="QC559"/>
      <c r="QD559"/>
      <c r="QE559"/>
      <c r="QF559"/>
      <c r="QG559"/>
      <c r="QH559"/>
      <c r="QI559"/>
      <c r="QJ559"/>
      <c r="QK559"/>
      <c r="QL559"/>
      <c r="QM559"/>
      <c r="QN559"/>
      <c r="QO559"/>
      <c r="QP559"/>
      <c r="QQ559"/>
      <c r="QR559"/>
      <c r="QS559"/>
      <c r="QT559"/>
      <c r="QU559"/>
      <c r="QV559"/>
      <c r="QW559"/>
      <c r="QX559"/>
      <c r="QY559"/>
      <c r="QZ559"/>
      <c r="RA559"/>
      <c r="RB559"/>
      <c r="RC559"/>
      <c r="RD559"/>
      <c r="RE559"/>
      <c r="RF559"/>
      <c r="RG559"/>
      <c r="RH559"/>
      <c r="RI559"/>
      <c r="RJ559"/>
      <c r="RK559"/>
      <c r="RL559"/>
      <c r="RM559"/>
      <c r="RN559"/>
      <c r="RO559"/>
      <c r="RP559"/>
      <c r="RQ559"/>
      <c r="RR559"/>
      <c r="RS559"/>
      <c r="RT559"/>
      <c r="RU559"/>
      <c r="RV559"/>
      <c r="RW559"/>
      <c r="RX559"/>
      <c r="RY559"/>
      <c r="RZ559"/>
      <c r="SA559"/>
      <c r="SB559"/>
      <c r="SC559"/>
      <c r="SD559"/>
      <c r="SE559"/>
      <c r="SF559"/>
      <c r="SG559"/>
      <c r="SH559"/>
      <c r="SI559"/>
      <c r="SJ559"/>
      <c r="SK559"/>
      <c r="SL559"/>
      <c r="SM559"/>
      <c r="SN559"/>
      <c r="SO559"/>
      <c r="SP559"/>
      <c r="SQ559"/>
      <c r="SR559"/>
      <c r="SS559"/>
      <c r="ST559"/>
      <c r="SU559"/>
      <c r="SV559"/>
      <c r="SW559"/>
      <c r="SX559"/>
      <c r="SY559"/>
      <c r="SZ559"/>
      <c r="TA559"/>
      <c r="TB559"/>
      <c r="TC559"/>
      <c r="TD559"/>
      <c r="TE559"/>
      <c r="TF559"/>
      <c r="TG559"/>
      <c r="TH559"/>
      <c r="TI559"/>
      <c r="TJ559"/>
      <c r="TK559"/>
      <c r="TL559"/>
      <c r="TM559"/>
      <c r="TN559"/>
      <c r="TO559"/>
      <c r="TP559"/>
      <c r="TQ559"/>
      <c r="TR559"/>
      <c r="TS559"/>
      <c r="TT559"/>
      <c r="TU559"/>
      <c r="TV559"/>
      <c r="TW559"/>
      <c r="TX559"/>
      <c r="TY559"/>
      <c r="TZ559"/>
      <c r="UA559"/>
      <c r="UB559"/>
      <c r="UC559"/>
      <c r="UD559"/>
      <c r="UE559"/>
      <c r="UF559"/>
      <c r="UG559"/>
      <c r="UH559"/>
      <c r="UI559"/>
      <c r="UJ559"/>
      <c r="UK559"/>
      <c r="UL559"/>
      <c r="UM559"/>
      <c r="UN559"/>
      <c r="UO559"/>
      <c r="UP559"/>
      <c r="UQ559"/>
      <c r="UR559"/>
      <c r="US559"/>
      <c r="UT559"/>
      <c r="UU559"/>
      <c r="UV559"/>
      <c r="UW559"/>
      <c r="UX559"/>
      <c r="UY559"/>
      <c r="UZ559"/>
      <c r="VA559"/>
      <c r="VB559"/>
      <c r="VC559"/>
      <c r="VD559"/>
      <c r="VE559"/>
      <c r="VF559"/>
      <c r="VG559"/>
      <c r="VH559"/>
      <c r="VI559"/>
      <c r="VJ559"/>
      <c r="VK559"/>
      <c r="VL559"/>
      <c r="VM559"/>
      <c r="VN559"/>
      <c r="VO559"/>
      <c r="VP559"/>
      <c r="VQ559"/>
      <c r="VR559"/>
      <c r="VS559"/>
      <c r="VT559"/>
      <c r="VU559"/>
      <c r="VV559"/>
      <c r="VW559"/>
      <c r="VX559"/>
      <c r="VY559"/>
      <c r="VZ559"/>
      <c r="WA559"/>
      <c r="WB559"/>
      <c r="WC559"/>
      <c r="WD559"/>
      <c r="WE559"/>
      <c r="WF559"/>
      <c r="WG559"/>
      <c r="WH559"/>
      <c r="WI559"/>
      <c r="WJ559"/>
      <c r="WK559"/>
      <c r="WL559"/>
      <c r="WM559"/>
      <c r="WN559"/>
      <c r="WO559"/>
      <c r="WP559"/>
      <c r="WQ559"/>
      <c r="WR559"/>
      <c r="WS559"/>
      <c r="WT559"/>
      <c r="WU559"/>
      <c r="WV559"/>
      <c r="WW559"/>
      <c r="WX559"/>
      <c r="WY559"/>
      <c r="WZ559"/>
      <c r="XA559"/>
      <c r="XB559"/>
      <c r="XC559"/>
      <c r="XD559"/>
      <c r="XE559"/>
      <c r="XF559"/>
      <c r="XG559"/>
      <c r="XH559"/>
      <c r="XI559"/>
      <c r="XJ559"/>
      <c r="XK559"/>
      <c r="XL559"/>
      <c r="XM559"/>
      <c r="XN559"/>
      <c r="XO559"/>
      <c r="XP559"/>
      <c r="XQ559"/>
      <c r="XR559"/>
      <c r="XS559"/>
      <c r="XT559"/>
      <c r="XU559"/>
      <c r="XV559"/>
      <c r="XW559"/>
      <c r="XX559"/>
      <c r="XY559"/>
      <c r="XZ559"/>
      <c r="YA559"/>
      <c r="YB559"/>
      <c r="YC559"/>
      <c r="YD559"/>
      <c r="YE559"/>
      <c r="YF559"/>
      <c r="YG559"/>
      <c r="YH559"/>
      <c r="YI559"/>
      <c r="YJ559"/>
      <c r="YK559"/>
      <c r="YL559"/>
      <c r="YM559"/>
      <c r="YN559"/>
      <c r="YO559"/>
      <c r="YP559"/>
      <c r="YQ559"/>
      <c r="YR559"/>
      <c r="YS559"/>
      <c r="YT559"/>
      <c r="YU559"/>
      <c r="YV559"/>
      <c r="YW559"/>
      <c r="YX559"/>
      <c r="YY559"/>
      <c r="YZ559"/>
      <c r="ZA559"/>
      <c r="ZB559"/>
      <c r="ZC559"/>
      <c r="ZD559"/>
      <c r="ZE559"/>
      <c r="ZF559"/>
      <c r="ZG559"/>
      <c r="ZH559"/>
      <c r="ZI559"/>
      <c r="ZJ559"/>
      <c r="ZK559"/>
      <c r="ZL559"/>
      <c r="ZM559"/>
      <c r="ZN559"/>
      <c r="ZO559"/>
      <c r="ZP559"/>
      <c r="ZQ559"/>
      <c r="ZR559"/>
      <c r="ZS559"/>
      <c r="ZT559"/>
      <c r="ZU559"/>
      <c r="ZV559"/>
      <c r="ZW559"/>
      <c r="ZX559"/>
      <c r="ZY559"/>
      <c r="ZZ559" s="52"/>
      <c r="AAA559" s="192"/>
      <c r="AAD559" s="90"/>
      <c r="AAE559" s="519">
        <f t="shared" si="455"/>
        <v>1</v>
      </c>
      <c r="AAF559" s="90"/>
      <c r="AAG559" s="73">
        <f>IF(AAE559=0,,S.Hearing.BANNER.Begin)</f>
        <v>41655</v>
      </c>
      <c r="AAH559" s="73">
        <f t="shared" si="456"/>
        <v>41655</v>
      </c>
      <c r="AAI559" s="72"/>
      <c r="AAJ559" s="72"/>
      <c r="AAK559" s="558"/>
      <c r="AAL559" s="90"/>
    </row>
    <row r="560" spans="1:715" ht="15" customHeight="1" outlineLevel="2">
      <c r="A560" s="171"/>
      <c r="B560" s="662" t="s">
        <v>343</v>
      </c>
      <c r="C560" s="360" t="s">
        <v>0</v>
      </c>
      <c r="D560" s="380"/>
      <c r="E560" s="342">
        <f t="shared" ref="E560:E565" si="457">NETWORKDAYS(G560,H560,S.DDL_DEQClosed)</f>
        <v>1</v>
      </c>
      <c r="F560" s="457">
        <f t="shared" ca="1" si="452"/>
        <v>57</v>
      </c>
      <c r="G560" s="408">
        <f t="shared" si="453"/>
        <v>41655</v>
      </c>
      <c r="H560" s="408">
        <f t="shared" si="454"/>
        <v>41655</v>
      </c>
      <c r="I560" s="244"/>
      <c r="J560" s="193"/>
      <c r="K560" s="46"/>
      <c r="L560" s="46"/>
      <c r="M560" s="46"/>
      <c r="N560" s="46"/>
      <c r="O560" s="46"/>
      <c r="P560" s="46"/>
      <c r="Q560" s="46"/>
      <c r="R560" s="46"/>
      <c r="S560" s="46"/>
      <c r="T560" s="46"/>
      <c r="U560" s="46"/>
      <c r="V560" s="46"/>
      <c r="W560" s="46"/>
      <c r="X560" s="46"/>
      <c r="Y560" s="46"/>
      <c r="Z560" s="46"/>
      <c r="AA560" s="46"/>
      <c r="AB560" s="46"/>
      <c r="AC560" s="46"/>
      <c r="AD560" s="46"/>
      <c r="AE560" s="46"/>
      <c r="AF560" s="46"/>
      <c r="AG560" s="46"/>
      <c r="AH560" s="46"/>
      <c r="AI560" s="46"/>
      <c r="AJ560" s="46"/>
      <c r="AK560" s="46"/>
      <c r="AL560" s="46"/>
      <c r="AM560" s="46"/>
      <c r="AN560" s="46"/>
      <c r="AO560" s="46"/>
      <c r="AP560" s="46"/>
      <c r="AQ560" s="46"/>
      <c r="AR560" s="46"/>
      <c r="AS560" s="46"/>
      <c r="AT560" s="46"/>
      <c r="AU560" s="46"/>
      <c r="AV560" s="46"/>
      <c r="AW560" s="46"/>
      <c r="AX560" s="46"/>
      <c r="AY560" s="46"/>
      <c r="AZ560" s="46"/>
      <c r="BA560" s="46"/>
      <c r="BB560" s="46"/>
      <c r="BC560" s="46"/>
      <c r="BD560" s="46"/>
      <c r="BE560" s="46"/>
      <c r="BF560" s="46"/>
      <c r="BG560" s="46"/>
      <c r="BH560" s="46"/>
      <c r="BI560" s="46"/>
      <c r="BJ560" s="46"/>
      <c r="BK560" s="46"/>
      <c r="BL560" s="46"/>
      <c r="BM560" s="46"/>
      <c r="BN560" s="46"/>
      <c r="BO560" s="46"/>
      <c r="BP560" s="46"/>
      <c r="BQ560" s="46"/>
      <c r="BR560" s="46"/>
      <c r="BS560" s="46"/>
      <c r="BT560" s="46"/>
      <c r="BU560" s="46"/>
      <c r="BV560" s="46"/>
      <c r="BW560" s="46"/>
      <c r="BX560" s="46"/>
      <c r="BY560" s="46"/>
      <c r="BZ560" s="46"/>
      <c r="CA560" s="46"/>
      <c r="CB560" s="46"/>
      <c r="CC560" s="46"/>
      <c r="CD560" s="46"/>
      <c r="CE560" s="46"/>
      <c r="CF560" s="46"/>
      <c r="CG560" s="46"/>
      <c r="CH560" s="46"/>
      <c r="CI560" s="46"/>
      <c r="CJ560" s="46"/>
      <c r="CK560" s="46"/>
      <c r="CL560" s="46"/>
      <c r="CM560" s="46"/>
      <c r="CN560" s="46"/>
      <c r="CO560" s="46"/>
      <c r="CP560" s="46"/>
      <c r="CQ560" s="46"/>
      <c r="CR560" s="46"/>
      <c r="CS560" s="46"/>
      <c r="CT560" s="46"/>
      <c r="CU560" s="46"/>
      <c r="CV560" s="46"/>
      <c r="CW560" s="46"/>
      <c r="CX560" s="46"/>
      <c r="CY560" s="46"/>
      <c r="CZ560" s="46"/>
      <c r="DA560" s="46"/>
      <c r="DB560" s="46"/>
      <c r="DC560" s="46"/>
      <c r="DD560" s="46"/>
      <c r="DE560" s="46"/>
      <c r="DF560" s="46"/>
      <c r="DG560" s="46"/>
      <c r="DH560" s="46"/>
      <c r="DI560" s="46"/>
      <c r="DJ560" s="46"/>
      <c r="DK560" s="46"/>
      <c r="DL560" s="46"/>
      <c r="DM560" s="46"/>
      <c r="DN560" s="46"/>
      <c r="DO560" s="46"/>
      <c r="DP560" s="46"/>
      <c r="AAA560" s="192"/>
      <c r="AAD560" s="90"/>
      <c r="AAE560" s="519">
        <f t="shared" si="455"/>
        <v>1</v>
      </c>
      <c r="AAF560" s="90"/>
      <c r="AAG560" s="73">
        <f>IF(AAE560=0,,S.Hearing.BANNER.Begin)</f>
        <v>41655</v>
      </c>
      <c r="AAH560" s="73">
        <f t="shared" si="456"/>
        <v>41655</v>
      </c>
      <c r="AAI560" s="72"/>
      <c r="AAJ560" s="72"/>
      <c r="AAK560" s="558"/>
      <c r="AAL560" s="90"/>
      <c r="AAM560"/>
    </row>
    <row r="561" spans="1:715" s="23" customFormat="1" ht="15" customHeight="1" outlineLevel="2">
      <c r="A561" s="171"/>
      <c r="B561" s="662" t="str">
        <f>AAK561</f>
        <v>* initiates MargaretMGR's review/approval, addresses suggestions</v>
      </c>
      <c r="C561" s="376" t="s">
        <v>0</v>
      </c>
      <c r="D561" s="380"/>
      <c r="E561" s="342">
        <f>NETWORKDAYS(G561,H561,S.DDL_DEQClosed)</f>
        <v>1</v>
      </c>
      <c r="F561" s="457">
        <f t="shared" ca="1" si="452"/>
        <v>57</v>
      </c>
      <c r="G561" s="408">
        <f t="shared" si="453"/>
        <v>41655</v>
      </c>
      <c r="H561" s="408">
        <f t="shared" si="454"/>
        <v>41655</v>
      </c>
      <c r="I561" s="244"/>
      <c r="J561" s="194"/>
      <c r="K561" s="49"/>
      <c r="L561" s="49"/>
      <c r="M561" s="49"/>
      <c r="N561" s="49"/>
      <c r="O561" s="49"/>
      <c r="P561" s="49"/>
      <c r="Q561" s="49"/>
      <c r="R561" s="49"/>
      <c r="S561" s="49"/>
      <c r="T561" s="49"/>
      <c r="U561" s="49"/>
      <c r="V561" s="49"/>
      <c r="W561" s="49"/>
      <c r="X561" s="49"/>
      <c r="Y561" s="49"/>
      <c r="Z561" s="49"/>
      <c r="AA561" s="49"/>
      <c r="AB561" s="49"/>
      <c r="AC561" s="49"/>
      <c r="AD561" s="49"/>
      <c r="AE561" s="49"/>
      <c r="AF561" s="49"/>
      <c r="AG561" s="49"/>
      <c r="AH561" s="49"/>
      <c r="AI561" s="49"/>
      <c r="AJ561" s="49"/>
      <c r="AK561" s="49"/>
      <c r="AL561" s="49"/>
      <c r="AM561" s="49"/>
      <c r="AN561" s="49"/>
      <c r="AO561" s="49"/>
      <c r="AP561" s="49"/>
      <c r="AQ561" s="49"/>
      <c r="AR561" s="49"/>
      <c r="AS561" s="49"/>
      <c r="AT561" s="49"/>
      <c r="AU561" s="49"/>
      <c r="AV561" s="49"/>
      <c r="AW561" s="49"/>
      <c r="AX561" s="49"/>
      <c r="AY561" s="49"/>
      <c r="AZ561" s="49"/>
      <c r="BA561" s="49"/>
      <c r="BB561" s="49"/>
      <c r="BC561" s="49"/>
      <c r="BD561" s="49"/>
      <c r="BE561" s="49"/>
      <c r="BF561" s="49"/>
      <c r="BG561" s="49"/>
      <c r="BH561" s="49"/>
      <c r="BI561" s="49"/>
      <c r="BJ561" s="49"/>
      <c r="BK561" s="49"/>
      <c r="BL561" s="49"/>
      <c r="BM561" s="49"/>
      <c r="BN561" s="49"/>
      <c r="BO561" s="49"/>
      <c r="BP561" s="49"/>
      <c r="BQ561" s="49"/>
      <c r="BR561" s="49"/>
      <c r="BS561" s="49"/>
      <c r="BT561" s="49"/>
      <c r="BU561" s="49"/>
      <c r="BV561" s="49"/>
      <c r="BW561" s="49"/>
      <c r="BX561" s="49"/>
      <c r="BY561" s="49"/>
      <c r="BZ561" s="49"/>
      <c r="CA561" s="49"/>
      <c r="CB561" s="49"/>
      <c r="CC561" s="49"/>
      <c r="CD561" s="49"/>
      <c r="CE561" s="49"/>
      <c r="CF561" s="49"/>
      <c r="CG561" s="49"/>
      <c r="CH561" s="49"/>
      <c r="CI561" s="49"/>
      <c r="CJ561" s="49"/>
      <c r="CK561" s="49"/>
      <c r="CL561" s="49"/>
      <c r="CM561" s="49"/>
      <c r="CN561" s="49"/>
      <c r="CO561" s="49"/>
      <c r="CP561" s="49"/>
      <c r="CQ561" s="49"/>
      <c r="CR561" s="49"/>
      <c r="CS561" s="49"/>
      <c r="CT561" s="49"/>
      <c r="CU561" s="49"/>
      <c r="CV561" s="49"/>
      <c r="CW561" s="49"/>
      <c r="CX561" s="49"/>
      <c r="CY561" s="49"/>
      <c r="CZ561" s="49"/>
      <c r="DA561" s="49"/>
      <c r="DB561" s="49"/>
      <c r="DC561" s="49"/>
      <c r="DD561" s="49"/>
      <c r="DE561" s="49"/>
      <c r="DF561" s="49"/>
      <c r="DG561" s="49"/>
      <c r="DH561" s="49"/>
      <c r="DI561" s="49"/>
      <c r="DJ561" s="49"/>
      <c r="DK561" s="49"/>
      <c r="DL561" s="49"/>
      <c r="DM561" s="49"/>
      <c r="DN561" s="49"/>
      <c r="DO561" s="49"/>
      <c r="DP561" s="49"/>
      <c r="DQ561"/>
      <c r="DR561"/>
      <c r="DS561"/>
      <c r="DT561"/>
      <c r="DU561"/>
      <c r="DV561"/>
      <c r="DW561"/>
      <c r="DX561"/>
      <c r="DY561"/>
      <c r="DZ561"/>
      <c r="EA561"/>
      <c r="EB561"/>
      <c r="EC561"/>
      <c r="ED561"/>
      <c r="EE561"/>
      <c r="EF561"/>
      <c r="EG561"/>
      <c r="EH561"/>
      <c r="EI561"/>
      <c r="EJ561"/>
      <c r="EK561"/>
      <c r="EL561"/>
      <c r="EM561"/>
      <c r="EN561"/>
      <c r="EO561"/>
      <c r="EP561"/>
      <c r="EQ561"/>
      <c r="ER561"/>
      <c r="ES561"/>
      <c r="ET561"/>
      <c r="EU561"/>
      <c r="EV561"/>
      <c r="EW561"/>
      <c r="EX561"/>
      <c r="EY561"/>
      <c r="EZ561"/>
      <c r="FA561"/>
      <c r="FB561"/>
      <c r="FC561"/>
      <c r="FD561"/>
      <c r="FE561"/>
      <c r="FF561"/>
      <c r="FG561"/>
      <c r="FH561"/>
      <c r="FI561"/>
      <c r="FJ561"/>
      <c r="FK561"/>
      <c r="FL561"/>
      <c r="FM561"/>
      <c r="FN561"/>
      <c r="FO561"/>
      <c r="FP561"/>
      <c r="FQ561"/>
      <c r="FR561"/>
      <c r="FS561"/>
      <c r="FT561"/>
      <c r="FU561"/>
      <c r="FV561"/>
      <c r="FW561"/>
      <c r="FX561"/>
      <c r="FY561"/>
      <c r="FZ561"/>
      <c r="GA561"/>
      <c r="GB561"/>
      <c r="GC561"/>
      <c r="GD561"/>
      <c r="GE561"/>
      <c r="GF561"/>
      <c r="GG561"/>
      <c r="GH561"/>
      <c r="GI561"/>
      <c r="GJ561"/>
      <c r="GK561"/>
      <c r="GL561"/>
      <c r="GM561"/>
      <c r="GN561"/>
      <c r="GO561"/>
      <c r="GP561"/>
      <c r="GQ561"/>
      <c r="GR561"/>
      <c r="GS561"/>
      <c r="GT561"/>
      <c r="GU561"/>
      <c r="GV561"/>
      <c r="GW561"/>
      <c r="GX561"/>
      <c r="GY561"/>
      <c r="GZ561"/>
      <c r="HA561"/>
      <c r="HB561"/>
      <c r="HC561"/>
      <c r="HD561"/>
      <c r="HE561"/>
      <c r="HF561"/>
      <c r="HG561"/>
      <c r="HH561"/>
      <c r="HI561"/>
      <c r="HJ561"/>
      <c r="HK561"/>
      <c r="HL561"/>
      <c r="HM561"/>
      <c r="HN561"/>
      <c r="HO561"/>
      <c r="HP561"/>
      <c r="HQ561"/>
      <c r="HR561"/>
      <c r="HS561"/>
      <c r="HT561"/>
      <c r="HU561"/>
      <c r="HV561"/>
      <c r="HW561"/>
      <c r="HX561"/>
      <c r="HY561"/>
      <c r="HZ561"/>
      <c r="IA561"/>
      <c r="IB561"/>
      <c r="IC561"/>
      <c r="ID561"/>
      <c r="IE561"/>
      <c r="IF561"/>
      <c r="IG561"/>
      <c r="IH561"/>
      <c r="II561"/>
      <c r="IJ561"/>
      <c r="IK561"/>
      <c r="IL561"/>
      <c r="IM561"/>
      <c r="IN561"/>
      <c r="IO561"/>
      <c r="IP561"/>
      <c r="IQ561"/>
      <c r="IR561"/>
      <c r="IS561"/>
      <c r="IT561"/>
      <c r="IU561"/>
      <c r="IV561"/>
      <c r="IW561"/>
      <c r="IX561"/>
      <c r="IY561"/>
      <c r="IZ561"/>
      <c r="JA561"/>
      <c r="JB561"/>
      <c r="JC561"/>
      <c r="JD561"/>
      <c r="JE561"/>
      <c r="JF561"/>
      <c r="JG561"/>
      <c r="JH561"/>
      <c r="JI561"/>
      <c r="JJ561"/>
      <c r="JK561"/>
      <c r="JL561"/>
      <c r="JM561"/>
      <c r="JN561"/>
      <c r="JO561"/>
      <c r="JP561"/>
      <c r="JQ561"/>
      <c r="JR561"/>
      <c r="JS561"/>
      <c r="JT561"/>
      <c r="JU561"/>
      <c r="JV561"/>
      <c r="JW561"/>
      <c r="JX561"/>
      <c r="JY561"/>
      <c r="JZ561"/>
      <c r="KA561"/>
      <c r="KB561"/>
      <c r="KC561"/>
      <c r="KD561"/>
      <c r="KE561"/>
      <c r="KF561"/>
      <c r="KG561"/>
      <c r="KH561"/>
      <c r="KI561"/>
      <c r="KJ561"/>
      <c r="KK561"/>
      <c r="KL561"/>
      <c r="KM561"/>
      <c r="KN561"/>
      <c r="KO561"/>
      <c r="KP561"/>
      <c r="KQ561"/>
      <c r="KR561"/>
      <c r="KS561"/>
      <c r="KT561"/>
      <c r="KU561"/>
      <c r="KV561"/>
      <c r="KW561"/>
      <c r="KX561"/>
      <c r="KY561"/>
      <c r="KZ561"/>
      <c r="LA561"/>
      <c r="LB561"/>
      <c r="LC561"/>
      <c r="LD561"/>
      <c r="LE561"/>
      <c r="LF561"/>
      <c r="LG561"/>
      <c r="LH561"/>
      <c r="LI561"/>
      <c r="LJ561"/>
      <c r="LK561"/>
      <c r="LL561"/>
      <c r="LM561"/>
      <c r="LN561"/>
      <c r="LO561"/>
      <c r="LP561"/>
      <c r="LQ561"/>
      <c r="LR561"/>
      <c r="LS561"/>
      <c r="LT561"/>
      <c r="LU561"/>
      <c r="LV561"/>
      <c r="LW561"/>
      <c r="LX561"/>
      <c r="LY561"/>
      <c r="LZ561"/>
      <c r="MA561"/>
      <c r="MB561"/>
      <c r="MC561"/>
      <c r="MD561"/>
      <c r="ME561"/>
      <c r="MF561"/>
      <c r="MG561"/>
      <c r="MH561"/>
      <c r="MI561"/>
      <c r="MJ561"/>
      <c r="MK561"/>
      <c r="ML561"/>
      <c r="MM561"/>
      <c r="MN561"/>
      <c r="MO561"/>
      <c r="MP561"/>
      <c r="MQ561"/>
      <c r="MR561"/>
      <c r="MS561"/>
      <c r="MT561"/>
      <c r="MU561"/>
      <c r="MV561"/>
      <c r="MW561"/>
      <c r="MX561"/>
      <c r="MY561"/>
      <c r="MZ561"/>
      <c r="NA561"/>
      <c r="NB561"/>
      <c r="NC561"/>
      <c r="ND561"/>
      <c r="NE561"/>
      <c r="NF561"/>
      <c r="NG561"/>
      <c r="NH561"/>
      <c r="NI561"/>
      <c r="NJ561"/>
      <c r="NK561"/>
      <c r="NL561"/>
      <c r="NM561"/>
      <c r="NN561"/>
      <c r="NO561"/>
      <c r="NP561"/>
      <c r="NQ561"/>
      <c r="NR561"/>
      <c r="NS561"/>
      <c r="NT561"/>
      <c r="NU561"/>
      <c r="NV561"/>
      <c r="NW561"/>
      <c r="NX561"/>
      <c r="NY561"/>
      <c r="NZ561"/>
      <c r="OA561"/>
      <c r="OB561"/>
      <c r="OC561"/>
      <c r="OD561"/>
      <c r="OE561"/>
      <c r="OF561"/>
      <c r="OG561"/>
      <c r="OH561"/>
      <c r="OI561"/>
      <c r="OJ561"/>
      <c r="OK561"/>
      <c r="OL561"/>
      <c r="OM561"/>
      <c r="ON561"/>
      <c r="OO561"/>
      <c r="OP561"/>
      <c r="OQ561"/>
      <c r="OR561"/>
      <c r="OS561"/>
      <c r="OT561"/>
      <c r="OU561"/>
      <c r="OV561"/>
      <c r="OW561"/>
      <c r="OX561"/>
      <c r="OY561"/>
      <c r="OZ561"/>
      <c r="PA561"/>
      <c r="PB561"/>
      <c r="PC561"/>
      <c r="PD561"/>
      <c r="PE561"/>
      <c r="PF561"/>
      <c r="PG561"/>
      <c r="PH561"/>
      <c r="PI561"/>
      <c r="PJ561"/>
      <c r="PK561"/>
      <c r="PL561"/>
      <c r="PM561"/>
      <c r="PN561"/>
      <c r="PO561"/>
      <c r="PP561"/>
      <c r="PQ561"/>
      <c r="PR561"/>
      <c r="PS561"/>
      <c r="PT561"/>
      <c r="PU561"/>
      <c r="PV561"/>
      <c r="PW561"/>
      <c r="PX561"/>
      <c r="PY561"/>
      <c r="PZ561"/>
      <c r="QA561"/>
      <c r="QB561"/>
      <c r="QC561"/>
      <c r="QD561"/>
      <c r="QE561"/>
      <c r="QF561"/>
      <c r="QG561"/>
      <c r="QH561"/>
      <c r="QI561"/>
      <c r="QJ561"/>
      <c r="QK561"/>
      <c r="QL561"/>
      <c r="QM561"/>
      <c r="QN561"/>
      <c r="QO561"/>
      <c r="QP561"/>
      <c r="QQ561"/>
      <c r="QR561"/>
      <c r="QS561"/>
      <c r="QT561"/>
      <c r="QU561"/>
      <c r="QV561"/>
      <c r="QW561"/>
      <c r="QX561"/>
      <c r="QY561"/>
      <c r="QZ561"/>
      <c r="RA561"/>
      <c r="RB561"/>
      <c r="RC561"/>
      <c r="RD561"/>
      <c r="RE561"/>
      <c r="RF561"/>
      <c r="RG561"/>
      <c r="RH561"/>
      <c r="RI561"/>
      <c r="RJ561"/>
      <c r="RK561"/>
      <c r="RL561"/>
      <c r="RM561"/>
      <c r="RN561"/>
      <c r="RO561"/>
      <c r="RP561"/>
      <c r="RQ561"/>
      <c r="RR561"/>
      <c r="RS561"/>
      <c r="RT561"/>
      <c r="RU561"/>
      <c r="RV561"/>
      <c r="RW561"/>
      <c r="RX561"/>
      <c r="RY561"/>
      <c r="RZ561"/>
      <c r="SA561"/>
      <c r="SB561"/>
      <c r="SC561"/>
      <c r="SD561"/>
      <c r="SE561"/>
      <c r="SF561"/>
      <c r="SG561"/>
      <c r="SH561"/>
      <c r="SI561"/>
      <c r="SJ561"/>
      <c r="SK561"/>
      <c r="SL561"/>
      <c r="SM561"/>
      <c r="SN561"/>
      <c r="SO561"/>
      <c r="SP561"/>
      <c r="SQ561"/>
      <c r="SR561"/>
      <c r="SS561"/>
      <c r="ST561"/>
      <c r="SU561"/>
      <c r="SV561"/>
      <c r="SW561"/>
      <c r="SX561"/>
      <c r="SY561"/>
      <c r="SZ561"/>
      <c r="TA561"/>
      <c r="TB561"/>
      <c r="TC561"/>
      <c r="TD561"/>
      <c r="TE561"/>
      <c r="TF561"/>
      <c r="TG561"/>
      <c r="TH561"/>
      <c r="TI561"/>
      <c r="TJ561"/>
      <c r="TK561"/>
      <c r="TL561"/>
      <c r="TM561"/>
      <c r="TN561"/>
      <c r="TO561"/>
      <c r="TP561"/>
      <c r="TQ561"/>
      <c r="TR561"/>
      <c r="TS561"/>
      <c r="TT561"/>
      <c r="TU561"/>
      <c r="TV561"/>
      <c r="TW561"/>
      <c r="TX561"/>
      <c r="TY561"/>
      <c r="TZ561"/>
      <c r="UA561"/>
      <c r="UB561"/>
      <c r="UC561"/>
      <c r="UD561"/>
      <c r="UE561"/>
      <c r="UF561"/>
      <c r="UG561"/>
      <c r="UH561"/>
      <c r="UI561"/>
      <c r="UJ561"/>
      <c r="UK561"/>
      <c r="UL561"/>
      <c r="UM561"/>
      <c r="UN561"/>
      <c r="UO561"/>
      <c r="UP561"/>
      <c r="UQ561"/>
      <c r="UR561"/>
      <c r="US561"/>
      <c r="UT561"/>
      <c r="UU561"/>
      <c r="UV561"/>
      <c r="UW561"/>
      <c r="UX561"/>
      <c r="UY561"/>
      <c r="UZ561"/>
      <c r="VA561"/>
      <c r="VB561"/>
      <c r="VC561"/>
      <c r="VD561"/>
      <c r="VE561"/>
      <c r="VF561"/>
      <c r="VG561"/>
      <c r="VH561"/>
      <c r="VI561"/>
      <c r="VJ561"/>
      <c r="VK561"/>
      <c r="VL561"/>
      <c r="VM561"/>
      <c r="VN561"/>
      <c r="VO561"/>
      <c r="VP561"/>
      <c r="VQ561"/>
      <c r="VR561"/>
      <c r="VS561"/>
      <c r="VT561"/>
      <c r="VU561"/>
      <c r="VV561"/>
      <c r="VW561"/>
      <c r="VX561"/>
      <c r="VY561"/>
      <c r="VZ561"/>
      <c r="WA561"/>
      <c r="WB561"/>
      <c r="WC561"/>
      <c r="WD561"/>
      <c r="WE561"/>
      <c r="WF561"/>
      <c r="WG561"/>
      <c r="WH561"/>
      <c r="WI561"/>
      <c r="WJ561"/>
      <c r="WK561"/>
      <c r="WL561"/>
      <c r="WM561"/>
      <c r="WN561"/>
      <c r="WO561"/>
      <c r="WP561"/>
      <c r="WQ561"/>
      <c r="WR561"/>
      <c r="WS561"/>
      <c r="WT561"/>
      <c r="WU561"/>
      <c r="WV561"/>
      <c r="WW561"/>
      <c r="WX561"/>
      <c r="WY561"/>
      <c r="WZ561"/>
      <c r="XA561"/>
      <c r="XB561"/>
      <c r="XC561"/>
      <c r="XD561"/>
      <c r="XE561"/>
      <c r="XF561"/>
      <c r="XG561"/>
      <c r="XH561"/>
      <c r="XI561"/>
      <c r="XJ561"/>
      <c r="XK561"/>
      <c r="XL561"/>
      <c r="XM561"/>
      <c r="XN561"/>
      <c r="XO561"/>
      <c r="XP561"/>
      <c r="XQ561"/>
      <c r="XR561"/>
      <c r="XS561"/>
      <c r="XT561"/>
      <c r="XU561"/>
      <c r="XV561"/>
      <c r="XW561"/>
      <c r="XX561"/>
      <c r="XY561"/>
      <c r="XZ561"/>
      <c r="YA561"/>
      <c r="YB561"/>
      <c r="YC561"/>
      <c r="YD561"/>
      <c r="YE561"/>
      <c r="YF561"/>
      <c r="YG561"/>
      <c r="YH561"/>
      <c r="YI561"/>
      <c r="YJ561"/>
      <c r="YK561"/>
      <c r="YL561"/>
      <c r="YM561"/>
      <c r="YN561"/>
      <c r="YO561"/>
      <c r="YP561"/>
      <c r="YQ561"/>
      <c r="YR561"/>
      <c r="YS561"/>
      <c r="YT561"/>
      <c r="YU561"/>
      <c r="YV561"/>
      <c r="YW561"/>
      <c r="YX561"/>
      <c r="YY561"/>
      <c r="YZ561"/>
      <c r="ZA561"/>
      <c r="ZB561"/>
      <c r="ZC561"/>
      <c r="ZD561"/>
      <c r="ZE561"/>
      <c r="ZF561"/>
      <c r="ZG561"/>
      <c r="ZH561"/>
      <c r="ZI561"/>
      <c r="ZJ561"/>
      <c r="ZK561"/>
      <c r="ZL561"/>
      <c r="ZM561"/>
      <c r="ZN561"/>
      <c r="ZO561"/>
      <c r="ZP561"/>
      <c r="ZQ561"/>
      <c r="ZR561"/>
      <c r="ZS561"/>
      <c r="ZT561"/>
      <c r="ZU561"/>
      <c r="ZV561"/>
      <c r="ZW561"/>
      <c r="ZX561"/>
      <c r="ZY561"/>
      <c r="ZZ561" s="52"/>
      <c r="AAA561" s="192"/>
      <c r="AAD561" s="90"/>
      <c r="AAE561" s="519">
        <f t="shared" si="455"/>
        <v>1</v>
      </c>
      <c r="AAF561" s="90"/>
      <c r="AAG561" s="73">
        <f>IF(AAE561=0,,MAX(AAH556:AAH560))</f>
        <v>41655</v>
      </c>
      <c r="AAH561" s="73">
        <f>AAG561</f>
        <v>41655</v>
      </c>
      <c r="AAI561" s="285" t="s">
        <v>0</v>
      </c>
      <c r="AAJ561" s="72"/>
      <c r="AAK561" s="254" t="str">
        <f>"* initiates "&amp;S.Staff.Mgr&amp;"'s review/approval, addresses suggestions"</f>
        <v>* initiates MargaretMGR's review/approval, addresses suggestions</v>
      </c>
      <c r="AAL561" s="90"/>
    </row>
    <row r="562" spans="1:715" ht="15" customHeight="1" outlineLevel="2" thickBot="1">
      <c r="A562" s="171"/>
      <c r="B562" s="804" t="str">
        <f t="shared" ref="B562:B565" si="458">AAK562</f>
        <v>1st loop MargaretMGR reviews/approves optional info meeting materials</v>
      </c>
      <c r="C562"/>
      <c r="D562" s="380"/>
      <c r="E562" s="342">
        <f t="shared" si="457"/>
        <v>1</v>
      </c>
      <c r="F562" s="457">
        <f t="shared" ca="1" si="452"/>
        <v>57</v>
      </c>
      <c r="G562" s="408">
        <f t="shared" ref="G562:H565" si="459">AAG562</f>
        <v>41655</v>
      </c>
      <c r="H562" s="408">
        <f t="shared" si="459"/>
        <v>41655</v>
      </c>
      <c r="I562" s="244"/>
      <c r="J562" s="194"/>
      <c r="K562" s="49"/>
      <c r="L562" s="49"/>
      <c r="M562" s="49"/>
      <c r="N562" s="49"/>
      <c r="O562" s="49"/>
      <c r="P562" s="49"/>
      <c r="Q562" s="49"/>
      <c r="R562" s="49"/>
      <c r="S562" s="49"/>
      <c r="T562" s="49"/>
      <c r="U562" s="49"/>
      <c r="V562" s="49"/>
      <c r="W562" s="49"/>
      <c r="X562" s="49"/>
      <c r="Y562" s="49"/>
      <c r="Z562" s="49"/>
      <c r="AA562" s="49"/>
      <c r="AB562" s="49"/>
      <c r="AC562" s="49"/>
      <c r="AD562" s="49"/>
      <c r="AE562" s="49"/>
      <c r="AF562" s="49"/>
      <c r="AG562" s="49"/>
      <c r="AH562" s="49"/>
      <c r="AI562" s="49"/>
      <c r="AJ562" s="49"/>
      <c r="AK562" s="49"/>
      <c r="AL562" s="49"/>
      <c r="AM562" s="49"/>
      <c r="AN562" s="49"/>
      <c r="AO562" s="49"/>
      <c r="AP562" s="49"/>
      <c r="AQ562" s="49"/>
      <c r="AR562" s="49"/>
      <c r="AS562" s="49"/>
      <c r="AT562" s="49"/>
      <c r="AU562" s="49"/>
      <c r="AV562" s="49"/>
      <c r="AW562" s="49"/>
      <c r="AX562" s="49"/>
      <c r="AY562" s="49"/>
      <c r="AZ562" s="49"/>
      <c r="BA562" s="49"/>
      <c r="BB562" s="49"/>
      <c r="BC562" s="49"/>
      <c r="BD562" s="49"/>
      <c r="BE562" s="49"/>
      <c r="BF562" s="49"/>
      <c r="BG562" s="49"/>
      <c r="BH562" s="49"/>
      <c r="BI562" s="49"/>
      <c r="BJ562" s="49"/>
      <c r="BK562" s="49"/>
      <c r="BL562" s="49"/>
      <c r="BM562" s="49"/>
      <c r="BN562" s="49"/>
      <c r="BO562" s="49"/>
      <c r="BP562" s="49"/>
      <c r="BQ562" s="49"/>
      <c r="BR562" s="49"/>
      <c r="BS562" s="49"/>
      <c r="BT562" s="49"/>
      <c r="BU562" s="49"/>
      <c r="BV562" s="49"/>
      <c r="BW562" s="49"/>
      <c r="BX562" s="49"/>
      <c r="BY562" s="49"/>
      <c r="BZ562" s="49"/>
      <c r="CA562" s="49"/>
      <c r="CB562" s="49"/>
      <c r="CC562" s="49"/>
      <c r="CD562" s="49"/>
      <c r="CE562" s="49"/>
      <c r="CF562" s="49"/>
      <c r="CG562" s="49"/>
      <c r="CH562" s="49"/>
      <c r="CI562" s="49"/>
      <c r="CJ562" s="49"/>
      <c r="CK562" s="49"/>
      <c r="CL562" s="49"/>
      <c r="CM562" s="49"/>
      <c r="CN562" s="49"/>
      <c r="CO562" s="49"/>
      <c r="CP562" s="49"/>
      <c r="CQ562" s="49"/>
      <c r="CR562" s="49"/>
      <c r="CS562" s="49"/>
      <c r="CT562" s="49"/>
      <c r="CU562" s="49"/>
      <c r="CV562" s="49"/>
      <c r="CW562" s="49"/>
      <c r="CX562" s="49"/>
      <c r="CY562" s="49"/>
      <c r="CZ562" s="49"/>
      <c r="DA562" s="49"/>
      <c r="DB562" s="49"/>
      <c r="DC562" s="49"/>
      <c r="DD562" s="49"/>
      <c r="DE562" s="49"/>
      <c r="DF562" s="49"/>
      <c r="DG562" s="49"/>
      <c r="DH562" s="49"/>
      <c r="DI562" s="49"/>
      <c r="DJ562" s="49"/>
      <c r="DK562" s="49"/>
      <c r="DL562" s="49"/>
      <c r="DM562" s="49"/>
      <c r="DN562" s="49"/>
      <c r="DO562" s="49"/>
      <c r="DP562" s="49"/>
      <c r="AAA562" s="192"/>
      <c r="AAD562" s="90"/>
      <c r="AAE562" s="519">
        <f t="shared" si="455"/>
        <v>1</v>
      </c>
      <c r="AAF562" s="90"/>
      <c r="AAG562" s="73">
        <f>H561</f>
        <v>41655</v>
      </c>
      <c r="AAH562" s="73">
        <f t="shared" ref="AAH562:AAH565" si="460">AAG562</f>
        <v>41655</v>
      </c>
      <c r="AAI562" s="72" t="s">
        <v>0</v>
      </c>
      <c r="AAJ562" s="72"/>
      <c r="AAK562" s="254" t="str">
        <f>"1st loop "&amp;S.Staff.Mgr&amp;" reviews/approves optional info meeting materials"</f>
        <v>1st loop MargaretMGR reviews/approves optional info meeting materials</v>
      </c>
      <c r="AAL562" s="90"/>
      <c r="AAM562"/>
    </row>
    <row r="563" spans="1:715" ht="15" customHeight="1" outlineLevel="2" thickBot="1">
      <c r="A563" s="171"/>
      <c r="B563" s="805" t="str">
        <f t="shared" si="458"/>
        <v>2nd loop MargaretMGR reviews/approves optional info meeting materials</v>
      </c>
      <c r="C563" s="611" t="s">
        <v>303</v>
      </c>
      <c r="D563" s="380"/>
      <c r="E563" s="342">
        <f t="shared" si="457"/>
        <v>1</v>
      </c>
      <c r="F563" s="457">
        <f t="shared" ca="1" si="452"/>
        <v>57</v>
      </c>
      <c r="G563" s="408">
        <f t="shared" si="459"/>
        <v>41655</v>
      </c>
      <c r="H563" s="408">
        <f t="shared" si="459"/>
        <v>41655</v>
      </c>
      <c r="I563" s="244"/>
      <c r="J563" s="194"/>
      <c r="K563" s="49"/>
      <c r="L563" s="49"/>
      <c r="M563" s="49"/>
      <c r="N563" s="49"/>
      <c r="O563" s="49"/>
      <c r="P563" s="49"/>
      <c r="Q563" s="49"/>
      <c r="R563" s="49"/>
      <c r="S563" s="49"/>
      <c r="T563" s="49"/>
      <c r="U563" s="49"/>
      <c r="V563" s="49"/>
      <c r="W563" s="49"/>
      <c r="X563" s="49"/>
      <c r="Y563" s="49"/>
      <c r="Z563" s="49"/>
      <c r="AA563" s="49"/>
      <c r="AB563" s="49"/>
      <c r="AC563" s="49"/>
      <c r="AD563" s="49"/>
      <c r="AE563" s="49"/>
      <c r="AF563" s="49"/>
      <c r="AG563" s="49"/>
      <c r="AH563" s="49"/>
      <c r="AI563" s="49"/>
      <c r="AJ563" s="49"/>
      <c r="AK563" s="49"/>
      <c r="AL563" s="49"/>
      <c r="AM563" s="49"/>
      <c r="AN563" s="49"/>
      <c r="AO563" s="49"/>
      <c r="AP563" s="49"/>
      <c r="AQ563" s="49"/>
      <c r="AR563" s="49"/>
      <c r="AS563" s="49"/>
      <c r="AT563" s="49"/>
      <c r="AU563" s="49"/>
      <c r="AV563" s="49"/>
      <c r="AW563" s="49"/>
      <c r="AX563" s="49"/>
      <c r="AY563" s="49"/>
      <c r="AZ563" s="49"/>
      <c r="BA563" s="49"/>
      <c r="BB563" s="49"/>
      <c r="BC563" s="49"/>
      <c r="BD563" s="49"/>
      <c r="BE563" s="49"/>
      <c r="BF563" s="49"/>
      <c r="BG563" s="49"/>
      <c r="BH563" s="49"/>
      <c r="BI563" s="49"/>
      <c r="BJ563" s="49"/>
      <c r="BK563" s="49"/>
      <c r="BL563" s="49"/>
      <c r="BM563" s="49"/>
      <c r="BN563" s="49"/>
      <c r="BO563" s="49"/>
      <c r="BP563" s="49"/>
      <c r="BQ563" s="49"/>
      <c r="BR563" s="49"/>
      <c r="BS563" s="49"/>
      <c r="BT563" s="49"/>
      <c r="BU563" s="49"/>
      <c r="BV563" s="49"/>
      <c r="BW563" s="49"/>
      <c r="BX563" s="49"/>
      <c r="BY563" s="49"/>
      <c r="BZ563" s="49"/>
      <c r="CA563" s="49"/>
      <c r="CB563" s="49"/>
      <c r="CC563" s="49"/>
      <c r="CD563" s="49"/>
      <c r="CE563" s="49"/>
      <c r="CF563" s="49"/>
      <c r="CG563" s="49"/>
      <c r="CH563" s="49"/>
      <c r="CI563" s="49"/>
      <c r="CJ563" s="49"/>
      <c r="CK563" s="49"/>
      <c r="CL563" s="49"/>
      <c r="CM563" s="49"/>
      <c r="CN563" s="49"/>
      <c r="CO563" s="49"/>
      <c r="CP563" s="49"/>
      <c r="CQ563" s="49"/>
      <c r="CR563" s="49"/>
      <c r="CS563" s="49"/>
      <c r="CT563" s="49"/>
      <c r="CU563" s="49"/>
      <c r="CV563" s="49"/>
      <c r="CW563" s="49"/>
      <c r="CX563" s="49"/>
      <c r="CY563" s="49"/>
      <c r="CZ563" s="49"/>
      <c r="DA563" s="49"/>
      <c r="DB563" s="49"/>
      <c r="DC563" s="49"/>
      <c r="DD563" s="49"/>
      <c r="DE563" s="49"/>
      <c r="DF563" s="49"/>
      <c r="DG563" s="49"/>
      <c r="DH563" s="49"/>
      <c r="DI563" s="49"/>
      <c r="DJ563" s="49"/>
      <c r="DK563" s="49"/>
      <c r="DL563" s="49"/>
      <c r="DM563" s="49"/>
      <c r="DN563" s="49"/>
      <c r="DO563" s="49"/>
      <c r="DP563" s="49"/>
      <c r="AAA563" s="192"/>
      <c r="AAD563" s="90"/>
      <c r="AAE563" s="519">
        <f t="shared" si="455"/>
        <v>1</v>
      </c>
      <c r="AAF563" s="90"/>
      <c r="AAG563" s="73">
        <f>IF(AAE563=0,,MAX(AAH556:AAH560))</f>
        <v>41655</v>
      </c>
      <c r="AAH563" s="73">
        <f t="shared" si="460"/>
        <v>41655</v>
      </c>
      <c r="AAI563" s="72" t="s">
        <v>0</v>
      </c>
      <c r="AAJ563" s="72"/>
      <c r="AAK563" s="254" t="str">
        <f>"2nd loop "&amp;S.Staff.Mgr&amp;" reviews/approves optional info meeting materials"</f>
        <v>2nd loop MargaretMGR reviews/approves optional info meeting materials</v>
      </c>
      <c r="AAL563" s="90"/>
      <c r="AAM563"/>
    </row>
    <row r="564" spans="1:715" ht="15" customHeight="1" outlineLevel="2" thickBot="1">
      <c r="A564" s="171"/>
      <c r="B564" s="806" t="str">
        <f t="shared" si="458"/>
        <v>3rd loop MargaretMGR reviews/approves optional info meeting materials</v>
      </c>
      <c r="C564" s="611" t="s">
        <v>303</v>
      </c>
      <c r="D564" s="380"/>
      <c r="E564" s="342">
        <f t="shared" si="457"/>
        <v>1</v>
      </c>
      <c r="F564" s="457">
        <f t="shared" ca="1" si="452"/>
        <v>57</v>
      </c>
      <c r="G564" s="408">
        <f t="shared" si="459"/>
        <v>41655</v>
      </c>
      <c r="H564" s="408">
        <f t="shared" si="459"/>
        <v>41655</v>
      </c>
      <c r="I564" s="244"/>
      <c r="J564" s="194"/>
      <c r="K564" s="49"/>
      <c r="L564" s="49"/>
      <c r="M564" s="49"/>
      <c r="N564" s="49"/>
      <c r="O564" s="49"/>
      <c r="P564" s="49"/>
      <c r="Q564" s="49"/>
      <c r="R564" s="49"/>
      <c r="S564" s="49"/>
      <c r="T564" s="49"/>
      <c r="U564" s="49"/>
      <c r="V564" s="49"/>
      <c r="W564" s="49"/>
      <c r="X564" s="49"/>
      <c r="Y564" s="49"/>
      <c r="Z564" s="49"/>
      <c r="AA564" s="49"/>
      <c r="AB564" s="49"/>
      <c r="AC564" s="49"/>
      <c r="AD564" s="49"/>
      <c r="AE564" s="49"/>
      <c r="AF564" s="49"/>
      <c r="AG564" s="49"/>
      <c r="AH564" s="49"/>
      <c r="AI564" s="49"/>
      <c r="AJ564" s="49"/>
      <c r="AK564" s="49"/>
      <c r="AL564" s="49"/>
      <c r="AM564" s="49"/>
      <c r="AN564" s="49"/>
      <c r="AO564" s="49"/>
      <c r="AP564" s="49"/>
      <c r="AQ564" s="49"/>
      <c r="AR564" s="49"/>
      <c r="AS564" s="49"/>
      <c r="AT564" s="49"/>
      <c r="AU564" s="49"/>
      <c r="AV564" s="49"/>
      <c r="AW564" s="49"/>
      <c r="AX564" s="49"/>
      <c r="AY564" s="49"/>
      <c r="AZ564" s="49"/>
      <c r="BA564" s="49"/>
      <c r="BB564" s="49"/>
      <c r="BC564" s="49"/>
      <c r="BD564" s="49"/>
      <c r="BE564" s="49"/>
      <c r="BF564" s="49"/>
      <c r="BG564" s="49"/>
      <c r="BH564" s="49"/>
      <c r="BI564" s="49"/>
      <c r="BJ564" s="49"/>
      <c r="BK564" s="49"/>
      <c r="BL564" s="49"/>
      <c r="BM564" s="49"/>
      <c r="BN564" s="49"/>
      <c r="BO564" s="49"/>
      <c r="BP564" s="49"/>
      <c r="BQ564" s="49"/>
      <c r="BR564" s="49"/>
      <c r="BS564" s="49"/>
      <c r="BT564" s="49"/>
      <c r="BU564" s="49"/>
      <c r="BV564" s="49"/>
      <c r="BW564" s="49"/>
      <c r="BX564" s="49"/>
      <c r="BY564" s="49"/>
      <c r="BZ564" s="49"/>
      <c r="CA564" s="49"/>
      <c r="CB564" s="49"/>
      <c r="CC564" s="49"/>
      <c r="CD564" s="49"/>
      <c r="CE564" s="49"/>
      <c r="CF564" s="49"/>
      <c r="CG564" s="49"/>
      <c r="CH564" s="49"/>
      <c r="CI564" s="49"/>
      <c r="CJ564" s="49"/>
      <c r="CK564" s="49"/>
      <c r="CL564" s="49"/>
      <c r="CM564" s="49"/>
      <c r="CN564" s="49"/>
      <c r="CO564" s="49"/>
      <c r="CP564" s="49"/>
      <c r="CQ564" s="49"/>
      <c r="CR564" s="49"/>
      <c r="CS564" s="49"/>
      <c r="CT564" s="49"/>
      <c r="CU564" s="49"/>
      <c r="CV564" s="49"/>
      <c r="CW564" s="49"/>
      <c r="CX564" s="49"/>
      <c r="CY564" s="49"/>
      <c r="CZ564" s="49"/>
      <c r="DA564" s="49"/>
      <c r="DB564" s="49"/>
      <c r="DC564" s="49"/>
      <c r="DD564" s="49"/>
      <c r="DE564" s="49"/>
      <c r="DF564" s="49"/>
      <c r="DG564" s="49"/>
      <c r="DH564" s="49"/>
      <c r="DI564" s="49"/>
      <c r="DJ564" s="49"/>
      <c r="DK564" s="49"/>
      <c r="DL564" s="49"/>
      <c r="DM564" s="49"/>
      <c r="DN564" s="49"/>
      <c r="DO564" s="49"/>
      <c r="DP564" s="49"/>
      <c r="AAA564" s="192"/>
      <c r="AAD564" s="90"/>
      <c r="AAE564" s="519">
        <f t="shared" si="455"/>
        <v>1</v>
      </c>
      <c r="AAF564" s="90"/>
      <c r="AAG564" s="73">
        <f>IF(AAE564=0,,MAX(AAH556:AAH560))</f>
        <v>41655</v>
      </c>
      <c r="AAH564" s="73">
        <f t="shared" si="460"/>
        <v>41655</v>
      </c>
      <c r="AAI564" s="72"/>
      <c r="AAJ564" s="72"/>
      <c r="AAK564" s="254" t="str">
        <f>"3rd loop "&amp;S.Staff.Mgr&amp;" reviews/approves optional info meeting materials"</f>
        <v>3rd loop MargaretMGR reviews/approves optional info meeting materials</v>
      </c>
      <c r="AAL564" s="90"/>
      <c r="AAM564"/>
    </row>
    <row r="565" spans="1:715" ht="15" customHeight="1" outlineLevel="2" thickBot="1">
      <c r="A565" s="171"/>
      <c r="B565" s="807" t="str">
        <f t="shared" si="458"/>
        <v>4th loop MargaretMGR reviews/approves optional info meeting materials</v>
      </c>
      <c r="C565" s="611" t="s">
        <v>303</v>
      </c>
      <c r="D565" s="380"/>
      <c r="E565" s="342">
        <f t="shared" si="457"/>
        <v>1</v>
      </c>
      <c r="F565" s="457">
        <f t="shared" ca="1" si="452"/>
        <v>57</v>
      </c>
      <c r="G565" s="408">
        <f t="shared" si="459"/>
        <v>41655</v>
      </c>
      <c r="H565" s="408">
        <f t="shared" si="459"/>
        <v>41655</v>
      </c>
      <c r="I565" s="244"/>
      <c r="J565" s="194"/>
      <c r="K565" s="49"/>
      <c r="L565" s="49"/>
      <c r="M565" s="49"/>
      <c r="N565" s="49"/>
      <c r="O565" s="49"/>
      <c r="P565" s="49"/>
      <c r="Q565" s="49"/>
      <c r="R565" s="49"/>
      <c r="S565" s="49"/>
      <c r="T565" s="49"/>
      <c r="U565" s="49"/>
      <c r="V565" s="49"/>
      <c r="W565" s="49"/>
      <c r="X565" s="49"/>
      <c r="Y565" s="49"/>
      <c r="Z565" s="49"/>
      <c r="AA565" s="49"/>
      <c r="AB565" s="49"/>
      <c r="AC565" s="49"/>
      <c r="AD565" s="49"/>
      <c r="AE565" s="49"/>
      <c r="AF565" s="49"/>
      <c r="AG565" s="49"/>
      <c r="AH565" s="49"/>
      <c r="AI565" s="49"/>
      <c r="AJ565" s="49"/>
      <c r="AK565" s="49"/>
      <c r="AL565" s="49"/>
      <c r="AM565" s="49"/>
      <c r="AN565" s="49"/>
      <c r="AO565" s="49"/>
      <c r="AP565" s="49"/>
      <c r="AQ565" s="49"/>
      <c r="AR565" s="49"/>
      <c r="AS565" s="49"/>
      <c r="AT565" s="49"/>
      <c r="AU565" s="49"/>
      <c r="AV565" s="49"/>
      <c r="AW565" s="49"/>
      <c r="AX565" s="49"/>
      <c r="AY565" s="49"/>
      <c r="AZ565" s="49"/>
      <c r="BA565" s="49"/>
      <c r="BB565" s="49"/>
      <c r="BC565" s="49"/>
      <c r="BD565" s="49"/>
      <c r="BE565" s="49"/>
      <c r="BF565" s="49"/>
      <c r="BG565" s="49"/>
      <c r="BH565" s="49"/>
      <c r="BI565" s="49"/>
      <c r="BJ565" s="49"/>
      <c r="BK565" s="49"/>
      <c r="BL565" s="49"/>
      <c r="BM565" s="49"/>
      <c r="BN565" s="49"/>
      <c r="BO565" s="49"/>
      <c r="BP565" s="49"/>
      <c r="BQ565" s="49"/>
      <c r="BR565" s="49"/>
      <c r="BS565" s="49"/>
      <c r="BT565" s="49"/>
      <c r="BU565" s="49"/>
      <c r="BV565" s="49"/>
      <c r="BW565" s="49"/>
      <c r="BX565" s="49"/>
      <c r="BY565" s="49"/>
      <c r="BZ565" s="49"/>
      <c r="CA565" s="49"/>
      <c r="CB565" s="49"/>
      <c r="CC565" s="49"/>
      <c r="CD565" s="49"/>
      <c r="CE565" s="49"/>
      <c r="CF565" s="49"/>
      <c r="CG565" s="49"/>
      <c r="CH565" s="49"/>
      <c r="CI565" s="49"/>
      <c r="CJ565" s="49"/>
      <c r="CK565" s="49"/>
      <c r="CL565" s="49"/>
      <c r="CM565" s="49"/>
      <c r="CN565" s="49"/>
      <c r="CO565" s="49"/>
      <c r="CP565" s="49"/>
      <c r="CQ565" s="49"/>
      <c r="CR565" s="49"/>
      <c r="CS565" s="49"/>
      <c r="CT565" s="49"/>
      <c r="CU565" s="49"/>
      <c r="CV565" s="49"/>
      <c r="CW565" s="49"/>
      <c r="CX565" s="49"/>
      <c r="CY565" s="49"/>
      <c r="CZ565" s="49"/>
      <c r="DA565" s="49"/>
      <c r="DB565" s="49"/>
      <c r="DC565" s="49"/>
      <c r="DD565" s="49"/>
      <c r="DE565" s="49"/>
      <c r="DF565" s="49"/>
      <c r="DG565" s="49"/>
      <c r="DH565" s="49"/>
      <c r="DI565" s="49"/>
      <c r="DJ565" s="49"/>
      <c r="DK565" s="49"/>
      <c r="DL565" s="49"/>
      <c r="DM565" s="49"/>
      <c r="DN565" s="49"/>
      <c r="DO565" s="49"/>
      <c r="DP565" s="49"/>
      <c r="AAA565" s="192"/>
      <c r="AAD565" s="90"/>
      <c r="AAE565" s="519">
        <f t="shared" si="455"/>
        <v>1</v>
      </c>
      <c r="AAF565" s="90"/>
      <c r="AAG565" s="73">
        <f>IF(AAE565=0,,MAX(AAH556:AAH560))</f>
        <v>41655</v>
      </c>
      <c r="AAH565" s="73">
        <f t="shared" si="460"/>
        <v>41655</v>
      </c>
      <c r="AAI565" s="72"/>
      <c r="AAJ565" s="72"/>
      <c r="AAK565" s="254" t="str">
        <f>"4th loop "&amp;S.Staff.Mgr&amp;" reviews/approves optional info meeting materials"</f>
        <v>4th loop MargaretMGR reviews/approves optional info meeting materials</v>
      </c>
      <c r="AAL565" s="90"/>
      <c r="AAM565"/>
    </row>
    <row r="566" spans="1:715" s="23" customFormat="1" ht="15" customHeight="1" outlineLevel="1">
      <c r="A566" s="171"/>
      <c r="B566" s="398" t="str">
        <f>AAK566</f>
        <v>CarrieAnn:</v>
      </c>
      <c r="C566" s="346"/>
      <c r="D566" s="357"/>
      <c r="E566" s="350"/>
      <c r="F566" s="350"/>
      <c r="G566" s="346"/>
      <c r="H566" s="346"/>
      <c r="I566" s="244"/>
      <c r="J566" s="194"/>
      <c r="K566" s="49"/>
      <c r="L566" s="49"/>
      <c r="M566" s="49"/>
      <c r="N566" s="49"/>
      <c r="O566" s="49"/>
      <c r="P566" s="49"/>
      <c r="Q566" s="49"/>
      <c r="R566" s="49"/>
      <c r="S566" s="49"/>
      <c r="T566" s="49"/>
      <c r="U566" s="49"/>
      <c r="V566" s="49"/>
      <c r="W566" s="49"/>
      <c r="X566" s="49"/>
      <c r="Y566" s="49"/>
      <c r="Z566" s="49"/>
      <c r="AA566" s="49"/>
      <c r="AB566" s="49"/>
      <c r="AC566" s="49"/>
      <c r="AD566" s="49"/>
      <c r="AE566" s="49"/>
      <c r="AF566" s="49"/>
      <c r="AG566" s="49"/>
      <c r="AH566" s="49"/>
      <c r="AI566" s="49"/>
      <c r="AJ566" s="49"/>
      <c r="AK566" s="49"/>
      <c r="AL566" s="49"/>
      <c r="AM566" s="49"/>
      <c r="AN566" s="49"/>
      <c r="AO566" s="49"/>
      <c r="AP566" s="49"/>
      <c r="AQ566" s="49"/>
      <c r="AR566" s="49"/>
      <c r="AS566" s="49"/>
      <c r="AT566" s="49"/>
      <c r="AU566" s="49"/>
      <c r="AV566" s="49"/>
      <c r="AW566" s="49"/>
      <c r="AX566" s="49"/>
      <c r="AY566" s="49"/>
      <c r="AZ566" s="49"/>
      <c r="BA566" s="49"/>
      <c r="BB566" s="49"/>
      <c r="BC566" s="49"/>
      <c r="BD566" s="49"/>
      <c r="BE566" s="49"/>
      <c r="BF566" s="49"/>
      <c r="BG566" s="49"/>
      <c r="BH566" s="49"/>
      <c r="BI566" s="49"/>
      <c r="BJ566" s="49"/>
      <c r="BK566" s="49"/>
      <c r="BL566" s="49"/>
      <c r="BM566" s="49"/>
      <c r="BN566" s="49"/>
      <c r="BO566" s="49"/>
      <c r="BP566" s="49"/>
      <c r="BQ566" s="49"/>
      <c r="BR566" s="49"/>
      <c r="BS566" s="49"/>
      <c r="BT566" s="49"/>
      <c r="BU566" s="49"/>
      <c r="BV566" s="49"/>
      <c r="BW566" s="49"/>
      <c r="BX566" s="49"/>
      <c r="BY566" s="49"/>
      <c r="BZ566" s="49"/>
      <c r="CA566" s="49"/>
      <c r="CB566" s="49"/>
      <c r="CC566" s="49"/>
      <c r="CD566" s="49"/>
      <c r="CE566" s="49"/>
      <c r="CF566" s="49"/>
      <c r="CG566" s="49"/>
      <c r="CH566" s="49"/>
      <c r="CI566" s="49"/>
      <c r="CJ566" s="49"/>
      <c r="CK566" s="49"/>
      <c r="CL566" s="49"/>
      <c r="CM566" s="49"/>
      <c r="CN566" s="49"/>
      <c r="CO566" s="49"/>
      <c r="CP566" s="49"/>
      <c r="CQ566" s="49"/>
      <c r="CR566" s="49"/>
      <c r="CS566" s="49"/>
      <c r="CT566" s="49"/>
      <c r="CU566" s="49"/>
      <c r="CV566" s="49"/>
      <c r="CW566" s="49"/>
      <c r="CX566" s="49"/>
      <c r="CY566" s="49"/>
      <c r="CZ566" s="49"/>
      <c r="DA566" s="49"/>
      <c r="DB566" s="49"/>
      <c r="DC566" s="49"/>
      <c r="DD566" s="49"/>
      <c r="DE566" s="49"/>
      <c r="DF566" s="49"/>
      <c r="DG566" s="49"/>
      <c r="DH566" s="49"/>
      <c r="DI566" s="49"/>
      <c r="DJ566" s="49"/>
      <c r="DK566" s="49"/>
      <c r="DL566" s="49"/>
      <c r="DM566" s="49"/>
      <c r="DN566" s="49"/>
      <c r="DO566" s="49"/>
      <c r="DP566" s="49"/>
      <c r="DQ566"/>
      <c r="DR566"/>
      <c r="DS566"/>
      <c r="DT566"/>
      <c r="DU566"/>
      <c r="DV566"/>
      <c r="DW566"/>
      <c r="DX566"/>
      <c r="DY566"/>
      <c r="DZ566"/>
      <c r="EA566"/>
      <c r="EB566"/>
      <c r="EC566"/>
      <c r="ED566"/>
      <c r="EE566"/>
      <c r="EF566"/>
      <c r="EG566"/>
      <c r="EH566"/>
      <c r="EI566"/>
      <c r="EJ566"/>
      <c r="EK566"/>
      <c r="EL566"/>
      <c r="EM566"/>
      <c r="EN566"/>
      <c r="EO566"/>
      <c r="EP566"/>
      <c r="EQ566"/>
      <c r="ER566"/>
      <c r="ES566"/>
      <c r="ET566"/>
      <c r="EU566"/>
      <c r="EV566"/>
      <c r="EW566"/>
      <c r="EX566"/>
      <c r="EY566"/>
      <c r="EZ566"/>
      <c r="FA566"/>
      <c r="FB566"/>
      <c r="FC566"/>
      <c r="FD566"/>
      <c r="FE566"/>
      <c r="FF566"/>
      <c r="FG566"/>
      <c r="FH566"/>
      <c r="FI566"/>
      <c r="FJ566"/>
      <c r="FK566"/>
      <c r="FL566"/>
      <c r="FM566"/>
      <c r="FN566"/>
      <c r="FO566"/>
      <c r="FP566"/>
      <c r="FQ566"/>
      <c r="FR566"/>
      <c r="FS566"/>
      <c r="FT566"/>
      <c r="FU566"/>
      <c r="FV566"/>
      <c r="FW566"/>
      <c r="FX566"/>
      <c r="FY566"/>
      <c r="FZ566"/>
      <c r="GA566"/>
      <c r="GB566"/>
      <c r="GC566"/>
      <c r="GD566"/>
      <c r="GE566"/>
      <c r="GF566"/>
      <c r="GG566"/>
      <c r="GH566"/>
      <c r="GI566"/>
      <c r="GJ566"/>
      <c r="GK566"/>
      <c r="GL566"/>
      <c r="GM566"/>
      <c r="GN566"/>
      <c r="GO566"/>
      <c r="GP566"/>
      <c r="GQ566"/>
      <c r="GR566"/>
      <c r="GS566"/>
      <c r="GT566"/>
      <c r="GU566"/>
      <c r="GV566"/>
      <c r="GW566"/>
      <c r="GX566"/>
      <c r="GY566"/>
      <c r="GZ566"/>
      <c r="HA566"/>
      <c r="HB566"/>
      <c r="HC566"/>
      <c r="HD566"/>
      <c r="HE566"/>
      <c r="HF566"/>
      <c r="HG566"/>
      <c r="HH566"/>
      <c r="HI566"/>
      <c r="HJ566"/>
      <c r="HK566"/>
      <c r="HL566"/>
      <c r="HM566"/>
      <c r="HN566"/>
      <c r="HO566"/>
      <c r="HP566"/>
      <c r="HQ566"/>
      <c r="HR566"/>
      <c r="HS566"/>
      <c r="HT566"/>
      <c r="HU566"/>
      <c r="HV566"/>
      <c r="HW566"/>
      <c r="HX566"/>
      <c r="HY566"/>
      <c r="HZ566"/>
      <c r="IA566"/>
      <c r="IB566"/>
      <c r="IC566"/>
      <c r="ID566"/>
      <c r="IE566"/>
      <c r="IF566"/>
      <c r="IG566"/>
      <c r="IH566"/>
      <c r="II566"/>
      <c r="IJ566"/>
      <c r="IK566"/>
      <c r="IL566"/>
      <c r="IM566"/>
      <c r="IN566"/>
      <c r="IO566"/>
      <c r="IP566"/>
      <c r="IQ566"/>
      <c r="IR566"/>
      <c r="IS566"/>
      <c r="IT566"/>
      <c r="IU566"/>
      <c r="IV566"/>
      <c r="IW566"/>
      <c r="IX566"/>
      <c r="IY566"/>
      <c r="IZ566"/>
      <c r="JA566"/>
      <c r="JB566"/>
      <c r="JC566"/>
      <c r="JD566"/>
      <c r="JE566"/>
      <c r="JF566"/>
      <c r="JG566"/>
      <c r="JH566"/>
      <c r="JI566"/>
      <c r="JJ566"/>
      <c r="JK566"/>
      <c r="JL566"/>
      <c r="JM566"/>
      <c r="JN566"/>
      <c r="JO566"/>
      <c r="JP566"/>
      <c r="JQ566"/>
      <c r="JR566"/>
      <c r="JS566"/>
      <c r="JT566"/>
      <c r="JU566"/>
      <c r="JV566"/>
      <c r="JW566"/>
      <c r="JX566"/>
      <c r="JY566"/>
      <c r="JZ566"/>
      <c r="KA566"/>
      <c r="KB566"/>
      <c r="KC566"/>
      <c r="KD566"/>
      <c r="KE566"/>
      <c r="KF566"/>
      <c r="KG566"/>
      <c r="KH566"/>
      <c r="KI566"/>
      <c r="KJ566"/>
      <c r="KK566"/>
      <c r="KL566"/>
      <c r="KM566"/>
      <c r="KN566"/>
      <c r="KO566"/>
      <c r="KP566"/>
      <c r="KQ566"/>
      <c r="KR566"/>
      <c r="KS566"/>
      <c r="KT566"/>
      <c r="KU566"/>
      <c r="KV566"/>
      <c r="KW566"/>
      <c r="KX566"/>
      <c r="KY566"/>
      <c r="KZ566"/>
      <c r="LA566"/>
      <c r="LB566"/>
      <c r="LC566"/>
      <c r="LD566"/>
      <c r="LE566"/>
      <c r="LF566"/>
      <c r="LG566"/>
      <c r="LH566"/>
      <c r="LI566"/>
      <c r="LJ566"/>
      <c r="LK566"/>
      <c r="LL566"/>
      <c r="LM566"/>
      <c r="LN566"/>
      <c r="LO566"/>
      <c r="LP566"/>
      <c r="LQ566"/>
      <c r="LR566"/>
      <c r="LS566"/>
      <c r="LT566"/>
      <c r="LU566"/>
      <c r="LV566"/>
      <c r="LW566"/>
      <c r="LX566"/>
      <c r="LY566"/>
      <c r="LZ566"/>
      <c r="MA566"/>
      <c r="MB566"/>
      <c r="MC566"/>
      <c r="MD566"/>
      <c r="ME566"/>
      <c r="MF566"/>
      <c r="MG566"/>
      <c r="MH566"/>
      <c r="MI566"/>
      <c r="MJ566"/>
      <c r="MK566"/>
      <c r="ML566"/>
      <c r="MM566"/>
      <c r="MN566"/>
      <c r="MO566"/>
      <c r="MP566"/>
      <c r="MQ566"/>
      <c r="MR566"/>
      <c r="MS566"/>
      <c r="MT566"/>
      <c r="MU566"/>
      <c r="MV566"/>
      <c r="MW566"/>
      <c r="MX566"/>
      <c r="MY566"/>
      <c r="MZ566"/>
      <c r="NA566"/>
      <c r="NB566"/>
      <c r="NC566"/>
      <c r="ND566"/>
      <c r="NE566"/>
      <c r="NF566"/>
      <c r="NG566"/>
      <c r="NH566"/>
      <c r="NI566"/>
      <c r="NJ566"/>
      <c r="NK566"/>
      <c r="NL566"/>
      <c r="NM566"/>
      <c r="NN566"/>
      <c r="NO566"/>
      <c r="NP566"/>
      <c r="NQ566"/>
      <c r="NR566"/>
      <c r="NS566"/>
      <c r="NT566"/>
      <c r="NU566"/>
      <c r="NV566"/>
      <c r="NW566"/>
      <c r="NX566"/>
      <c r="NY566"/>
      <c r="NZ566"/>
      <c r="OA566"/>
      <c r="OB566"/>
      <c r="OC566"/>
      <c r="OD566"/>
      <c r="OE566"/>
      <c r="OF566"/>
      <c r="OG566"/>
      <c r="OH566"/>
      <c r="OI566"/>
      <c r="OJ566"/>
      <c r="OK566"/>
      <c r="OL566"/>
      <c r="OM566"/>
      <c r="ON566"/>
      <c r="OO566"/>
      <c r="OP566"/>
      <c r="OQ566"/>
      <c r="OR566"/>
      <c r="OS566"/>
      <c r="OT566"/>
      <c r="OU566"/>
      <c r="OV566"/>
      <c r="OW566"/>
      <c r="OX566"/>
      <c r="OY566"/>
      <c r="OZ566"/>
      <c r="PA566"/>
      <c r="PB566"/>
      <c r="PC566"/>
      <c r="PD566"/>
      <c r="PE566"/>
      <c r="PF566"/>
      <c r="PG566"/>
      <c r="PH566"/>
      <c r="PI566"/>
      <c r="PJ566"/>
      <c r="PK566"/>
      <c r="PL566"/>
      <c r="PM566"/>
      <c r="PN566"/>
      <c r="PO566"/>
      <c r="PP566"/>
      <c r="PQ566"/>
      <c r="PR566"/>
      <c r="PS566"/>
      <c r="PT566"/>
      <c r="PU566"/>
      <c r="PV566"/>
      <c r="PW566"/>
      <c r="PX566"/>
      <c r="PY566"/>
      <c r="PZ566"/>
      <c r="QA566"/>
      <c r="QB566"/>
      <c r="QC566"/>
      <c r="QD566"/>
      <c r="QE566"/>
      <c r="QF566"/>
      <c r="QG566"/>
      <c r="QH566"/>
      <c r="QI566"/>
      <c r="QJ566"/>
      <c r="QK566"/>
      <c r="QL566"/>
      <c r="QM566"/>
      <c r="QN566"/>
      <c r="QO566"/>
      <c r="QP566"/>
      <c r="QQ566"/>
      <c r="QR566"/>
      <c r="QS566"/>
      <c r="QT566"/>
      <c r="QU566"/>
      <c r="QV566"/>
      <c r="QW566"/>
      <c r="QX566"/>
      <c r="QY566"/>
      <c r="QZ566"/>
      <c r="RA566"/>
      <c r="RB566"/>
      <c r="RC566"/>
      <c r="RD566"/>
      <c r="RE566"/>
      <c r="RF566"/>
      <c r="RG566"/>
      <c r="RH566"/>
      <c r="RI566"/>
      <c r="RJ566"/>
      <c r="RK566"/>
      <c r="RL566"/>
      <c r="RM566"/>
      <c r="RN566"/>
      <c r="RO566"/>
      <c r="RP566"/>
      <c r="RQ566"/>
      <c r="RR566"/>
      <c r="RS566"/>
      <c r="RT566"/>
      <c r="RU566"/>
      <c r="RV566"/>
      <c r="RW566"/>
      <c r="RX566"/>
      <c r="RY566"/>
      <c r="RZ566"/>
      <c r="SA566"/>
      <c r="SB566"/>
      <c r="SC566"/>
      <c r="SD566"/>
      <c r="SE566"/>
      <c r="SF566"/>
      <c r="SG566"/>
      <c r="SH566"/>
      <c r="SI566"/>
      <c r="SJ566"/>
      <c r="SK566"/>
      <c r="SL566"/>
      <c r="SM566"/>
      <c r="SN566"/>
      <c r="SO566"/>
      <c r="SP566"/>
      <c r="SQ566"/>
      <c r="SR566"/>
      <c r="SS566"/>
      <c r="ST566"/>
      <c r="SU566"/>
      <c r="SV566"/>
      <c r="SW566"/>
      <c r="SX566"/>
      <c r="SY566"/>
      <c r="SZ566"/>
      <c r="TA566"/>
      <c r="TB566"/>
      <c r="TC566"/>
      <c r="TD566"/>
      <c r="TE566"/>
      <c r="TF566"/>
      <c r="TG566"/>
      <c r="TH566"/>
      <c r="TI566"/>
      <c r="TJ566"/>
      <c r="TK566"/>
      <c r="TL566"/>
      <c r="TM566"/>
      <c r="TN566"/>
      <c r="TO566"/>
      <c r="TP566"/>
      <c r="TQ566"/>
      <c r="TR566"/>
      <c r="TS566"/>
      <c r="TT566"/>
      <c r="TU566"/>
      <c r="TV566"/>
      <c r="TW566"/>
      <c r="TX566"/>
      <c r="TY566"/>
      <c r="TZ566"/>
      <c r="UA566"/>
      <c r="UB566"/>
      <c r="UC566"/>
      <c r="UD566"/>
      <c r="UE566"/>
      <c r="UF566"/>
      <c r="UG566"/>
      <c r="UH566"/>
      <c r="UI566"/>
      <c r="UJ566"/>
      <c r="UK566"/>
      <c r="UL566"/>
      <c r="UM566"/>
      <c r="UN566"/>
      <c r="UO566"/>
      <c r="UP566"/>
      <c r="UQ566"/>
      <c r="UR566"/>
      <c r="US566"/>
      <c r="UT566"/>
      <c r="UU566"/>
      <c r="UV566"/>
      <c r="UW566"/>
      <c r="UX566"/>
      <c r="UY566"/>
      <c r="UZ566"/>
      <c r="VA566"/>
      <c r="VB566"/>
      <c r="VC566"/>
      <c r="VD566"/>
      <c r="VE566"/>
      <c r="VF566"/>
      <c r="VG566"/>
      <c r="VH566"/>
      <c r="VI566"/>
      <c r="VJ566"/>
      <c r="VK566"/>
      <c r="VL566"/>
      <c r="VM566"/>
      <c r="VN566"/>
      <c r="VO566"/>
      <c r="VP566"/>
      <c r="VQ566"/>
      <c r="VR566"/>
      <c r="VS566"/>
      <c r="VT566"/>
      <c r="VU566"/>
      <c r="VV566"/>
      <c r="VW566"/>
      <c r="VX566"/>
      <c r="VY566"/>
      <c r="VZ566"/>
      <c r="WA566"/>
      <c r="WB566"/>
      <c r="WC566"/>
      <c r="WD566"/>
      <c r="WE566"/>
      <c r="WF566"/>
      <c r="WG566"/>
      <c r="WH566"/>
      <c r="WI566"/>
      <c r="WJ566"/>
      <c r="WK566"/>
      <c r="WL566"/>
      <c r="WM566"/>
      <c r="WN566"/>
      <c r="WO566"/>
      <c r="WP566"/>
      <c r="WQ566"/>
      <c r="WR566"/>
      <c r="WS566"/>
      <c r="WT566"/>
      <c r="WU566"/>
      <c r="WV566"/>
      <c r="WW566"/>
      <c r="WX566"/>
      <c r="WY566"/>
      <c r="WZ566"/>
      <c r="XA566"/>
      <c r="XB566"/>
      <c r="XC566"/>
      <c r="XD566"/>
      <c r="XE566"/>
      <c r="XF566"/>
      <c r="XG566"/>
      <c r="XH566"/>
      <c r="XI566"/>
      <c r="XJ566"/>
      <c r="XK566"/>
      <c r="XL566"/>
      <c r="XM566"/>
      <c r="XN566"/>
      <c r="XO566"/>
      <c r="XP566"/>
      <c r="XQ566"/>
      <c r="XR566"/>
      <c r="XS566"/>
      <c r="XT566"/>
      <c r="XU566"/>
      <c r="XV566"/>
      <c r="XW566"/>
      <c r="XX566"/>
      <c r="XY566"/>
      <c r="XZ566"/>
      <c r="YA566"/>
      <c r="YB566"/>
      <c r="YC566"/>
      <c r="YD566"/>
      <c r="YE566"/>
      <c r="YF566"/>
      <c r="YG566"/>
      <c r="YH566"/>
      <c r="YI566"/>
      <c r="YJ566"/>
      <c r="YK566"/>
      <c r="YL566"/>
      <c r="YM566"/>
      <c r="YN566"/>
      <c r="YO566"/>
      <c r="YP566"/>
      <c r="YQ566"/>
      <c r="YR566"/>
      <c r="YS566"/>
      <c r="YT566"/>
      <c r="YU566"/>
      <c r="YV566"/>
      <c r="YW566"/>
      <c r="YX566"/>
      <c r="YY566"/>
      <c r="YZ566"/>
      <c r="ZA566"/>
      <c r="ZB566"/>
      <c r="ZC566"/>
      <c r="ZD566"/>
      <c r="ZE566"/>
      <c r="ZF566"/>
      <c r="ZG566"/>
      <c r="ZH566"/>
      <c r="ZI566"/>
      <c r="ZJ566"/>
      <c r="ZK566"/>
      <c r="ZL566"/>
      <c r="ZM566"/>
      <c r="ZN566"/>
      <c r="ZO566"/>
      <c r="ZP566"/>
      <c r="ZQ566"/>
      <c r="ZR566"/>
      <c r="ZS566"/>
      <c r="ZT566"/>
      <c r="ZU566"/>
      <c r="ZV566"/>
      <c r="ZW566"/>
      <c r="ZX566"/>
      <c r="ZY566"/>
      <c r="ZZ566" s="52"/>
      <c r="AAA566" s="192"/>
      <c r="AAD566" s="90"/>
      <c r="AAE566" s="519">
        <f>IF(S.Hearing.1stInvolve="Y",1,0)</f>
        <v>1</v>
      </c>
      <c r="AAF566" s="190" t="s">
        <v>52</v>
      </c>
      <c r="AAG566" s="71"/>
      <c r="AAH566" s="71"/>
      <c r="AAI566" s="72"/>
      <c r="AAJ566" s="72"/>
      <c r="AAK566" s="80" t="str">
        <f>S.Staff.HearingsOfficer&amp;":"</f>
        <v>CarrieAnn:</v>
      </c>
      <c r="AAL566" s="90"/>
    </row>
    <row r="567" spans="1:715" s="23" customFormat="1" ht="15" customHeight="1" outlineLevel="1" collapsed="1" thickBot="1">
      <c r="A567" s="171"/>
      <c r="B567" s="626" t="s">
        <v>279</v>
      </c>
      <c r="C567" s="376" t="s">
        <v>0</v>
      </c>
      <c r="D567" s="380"/>
      <c r="E567" s="397">
        <f t="shared" ref="E567" si="461">NETWORKDAYS(G567,H567,S.DDL_DEQClosed)</f>
        <v>24</v>
      </c>
      <c r="F567" s="457">
        <f t="shared" ref="F567:F584" ca="1" si="462">IF(YEAR(H567)&gt;2000,NETWORKDAYS(TODAY(),H567,S.DDL_DEQClosed),0)</f>
        <v>71</v>
      </c>
      <c r="G567" s="408">
        <f>AAG567</f>
        <v>41642</v>
      </c>
      <c r="H567" s="408">
        <f t="shared" ref="H567" si="463">AAH567</f>
        <v>41676</v>
      </c>
      <c r="I567" s="244"/>
      <c r="J567" s="194"/>
      <c r="K567" s="49"/>
      <c r="L567" s="49"/>
      <c r="M567" s="49"/>
      <c r="N567" s="49"/>
      <c r="O567" s="49"/>
      <c r="P567" s="49"/>
      <c r="Q567" s="49"/>
      <c r="R567" s="49"/>
      <c r="S567" s="49"/>
      <c r="T567" s="49"/>
      <c r="U567" s="49"/>
      <c r="V567" s="49"/>
      <c r="W567" s="49"/>
      <c r="X567" s="49"/>
      <c r="Y567" s="49"/>
      <c r="Z567" s="49"/>
      <c r="AA567" s="49"/>
      <c r="AB567" s="49"/>
      <c r="AC567" s="49"/>
      <c r="AD567" s="49"/>
      <c r="AE567" s="49"/>
      <c r="AF567" s="49"/>
      <c r="AG567" s="49"/>
      <c r="AH567" s="49"/>
      <c r="AI567" s="49"/>
      <c r="AJ567" s="49"/>
      <c r="AK567" s="49"/>
      <c r="AL567" s="49"/>
      <c r="AM567" s="49"/>
      <c r="AN567" s="49"/>
      <c r="AO567" s="49"/>
      <c r="AP567" s="49"/>
      <c r="AQ567" s="49"/>
      <c r="AR567" s="49"/>
      <c r="AS567" s="49"/>
      <c r="AT567" s="49"/>
      <c r="AU567" s="49"/>
      <c r="AV567" s="49"/>
      <c r="AW567" s="49"/>
      <c r="AX567" s="49"/>
      <c r="AY567" s="49"/>
      <c r="AZ567" s="49"/>
      <c r="BA567" s="49"/>
      <c r="BB567" s="49"/>
      <c r="BC567" s="49"/>
      <c r="BD567" s="49"/>
      <c r="BE567" s="49"/>
      <c r="BF567" s="49"/>
      <c r="BG567" s="49"/>
      <c r="BH567" s="49"/>
      <c r="BI567" s="49"/>
      <c r="BJ567" s="49"/>
      <c r="BK567" s="49"/>
      <c r="BL567" s="49"/>
      <c r="BM567" s="49"/>
      <c r="BN567" s="49"/>
      <c r="BO567" s="49"/>
      <c r="BP567" s="49"/>
      <c r="BQ567" s="49"/>
      <c r="BR567" s="49"/>
      <c r="BS567" s="49"/>
      <c r="BT567" s="49"/>
      <c r="BU567" s="49"/>
      <c r="BV567" s="49"/>
      <c r="BW567" s="49"/>
      <c r="BX567" s="49"/>
      <c r="BY567" s="49"/>
      <c r="BZ567" s="49"/>
      <c r="CA567" s="49"/>
      <c r="CB567" s="49"/>
      <c r="CC567" s="49"/>
      <c r="CD567" s="49"/>
      <c r="CE567" s="49"/>
      <c r="CF567" s="49"/>
      <c r="CG567" s="49"/>
      <c r="CH567" s="49"/>
      <c r="CI567" s="49"/>
      <c r="CJ567" s="49"/>
      <c r="CK567" s="49"/>
      <c r="CL567" s="49"/>
      <c r="CM567" s="49"/>
      <c r="CN567" s="49"/>
      <c r="CO567" s="49"/>
      <c r="CP567" s="49"/>
      <c r="CQ567" s="49"/>
      <c r="CR567" s="49"/>
      <c r="CS567" s="49"/>
      <c r="CT567" s="49"/>
      <c r="CU567" s="49"/>
      <c r="CV567" s="49"/>
      <c r="CW567" s="49"/>
      <c r="CX567" s="49"/>
      <c r="CY567" s="49"/>
      <c r="CZ567" s="49"/>
      <c r="DA567" s="49"/>
      <c r="DB567" s="49"/>
      <c r="DC567" s="49"/>
      <c r="DD567" s="49"/>
      <c r="DE567" s="49"/>
      <c r="DF567" s="49"/>
      <c r="DG567" s="49"/>
      <c r="DH567" s="49"/>
      <c r="DI567" s="49"/>
      <c r="DJ567" s="49"/>
      <c r="DK567" s="49"/>
      <c r="DL567" s="49"/>
      <c r="DM567" s="49"/>
      <c r="DN567" s="49"/>
      <c r="DO567" s="49"/>
      <c r="DP567" s="49"/>
      <c r="DQ567"/>
      <c r="DR567"/>
      <c r="DS567"/>
      <c r="DT567"/>
      <c r="DU567"/>
      <c r="DV567"/>
      <c r="DW567"/>
      <c r="DX567"/>
      <c r="DY567"/>
      <c r="DZ567"/>
      <c r="EA567"/>
      <c r="EB567"/>
      <c r="EC567"/>
      <c r="ED567"/>
      <c r="EE567"/>
      <c r="EF567"/>
      <c r="EG567"/>
      <c r="EH567"/>
      <c r="EI567"/>
      <c r="EJ567"/>
      <c r="EK567"/>
      <c r="EL567"/>
      <c r="EM567"/>
      <c r="EN567"/>
      <c r="EO567"/>
      <c r="EP567"/>
      <c r="EQ567"/>
      <c r="ER567"/>
      <c r="ES567"/>
      <c r="ET567"/>
      <c r="EU567"/>
      <c r="EV567"/>
      <c r="EW567"/>
      <c r="EX567"/>
      <c r="EY567"/>
      <c r="EZ567"/>
      <c r="FA567"/>
      <c r="FB567"/>
      <c r="FC567"/>
      <c r="FD567"/>
      <c r="FE567"/>
      <c r="FF567"/>
      <c r="FG567"/>
      <c r="FH567"/>
      <c r="FI567"/>
      <c r="FJ567"/>
      <c r="FK567"/>
      <c r="FL567"/>
      <c r="FM567"/>
      <c r="FN567"/>
      <c r="FO567"/>
      <c r="FP567"/>
      <c r="FQ567"/>
      <c r="FR567"/>
      <c r="FS567"/>
      <c r="FT567"/>
      <c r="FU567"/>
      <c r="FV567"/>
      <c r="FW567"/>
      <c r="FX567"/>
      <c r="FY567"/>
      <c r="FZ567"/>
      <c r="GA567"/>
      <c r="GB567"/>
      <c r="GC567"/>
      <c r="GD567"/>
      <c r="GE567"/>
      <c r="GF567"/>
      <c r="GG567"/>
      <c r="GH567"/>
      <c r="GI567"/>
      <c r="GJ567"/>
      <c r="GK567"/>
      <c r="GL567"/>
      <c r="GM567"/>
      <c r="GN567"/>
      <c r="GO567"/>
      <c r="GP567"/>
      <c r="GQ567"/>
      <c r="GR567"/>
      <c r="GS567"/>
      <c r="GT567"/>
      <c r="GU567"/>
      <c r="GV567"/>
      <c r="GW567"/>
      <c r="GX567"/>
      <c r="GY567"/>
      <c r="GZ567"/>
      <c r="HA567"/>
      <c r="HB567"/>
      <c r="HC567"/>
      <c r="HD567"/>
      <c r="HE567"/>
      <c r="HF567"/>
      <c r="HG567"/>
      <c r="HH567"/>
      <c r="HI567"/>
      <c r="HJ567"/>
      <c r="HK567"/>
      <c r="HL567"/>
      <c r="HM567"/>
      <c r="HN567"/>
      <c r="HO567"/>
      <c r="HP567"/>
      <c r="HQ567"/>
      <c r="HR567"/>
      <c r="HS567"/>
      <c r="HT567"/>
      <c r="HU567"/>
      <c r="HV567"/>
      <c r="HW567"/>
      <c r="HX567"/>
      <c r="HY567"/>
      <c r="HZ567"/>
      <c r="IA567"/>
      <c r="IB567"/>
      <c r="IC567"/>
      <c r="ID567"/>
      <c r="IE567"/>
      <c r="IF567"/>
      <c r="IG567"/>
      <c r="IH567"/>
      <c r="II567"/>
      <c r="IJ567"/>
      <c r="IK567"/>
      <c r="IL567"/>
      <c r="IM567"/>
      <c r="IN567"/>
      <c r="IO567"/>
      <c r="IP567"/>
      <c r="IQ567"/>
      <c r="IR567"/>
      <c r="IS567"/>
      <c r="IT567"/>
      <c r="IU567"/>
      <c r="IV567"/>
      <c r="IW567"/>
      <c r="IX567"/>
      <c r="IY567"/>
      <c r="IZ567"/>
      <c r="JA567"/>
      <c r="JB567"/>
      <c r="JC567"/>
      <c r="JD567"/>
      <c r="JE567"/>
      <c r="JF567"/>
      <c r="JG567"/>
      <c r="JH567"/>
      <c r="JI567"/>
      <c r="JJ567"/>
      <c r="JK567"/>
      <c r="JL567"/>
      <c r="JM567"/>
      <c r="JN567"/>
      <c r="JO567"/>
      <c r="JP567"/>
      <c r="JQ567"/>
      <c r="JR567"/>
      <c r="JS567"/>
      <c r="JT567"/>
      <c r="JU567"/>
      <c r="JV567"/>
      <c r="JW567"/>
      <c r="JX567"/>
      <c r="JY567"/>
      <c r="JZ567"/>
      <c r="KA567"/>
      <c r="KB567"/>
      <c r="KC567"/>
      <c r="KD567"/>
      <c r="KE567"/>
      <c r="KF567"/>
      <c r="KG567"/>
      <c r="KH567"/>
      <c r="KI567"/>
      <c r="KJ567"/>
      <c r="KK567"/>
      <c r="KL567"/>
      <c r="KM567"/>
      <c r="KN567"/>
      <c r="KO567"/>
      <c r="KP567"/>
      <c r="KQ567"/>
      <c r="KR567"/>
      <c r="KS567"/>
      <c r="KT567"/>
      <c r="KU567"/>
      <c r="KV567"/>
      <c r="KW567"/>
      <c r="KX567"/>
      <c r="KY567"/>
      <c r="KZ567"/>
      <c r="LA567"/>
      <c r="LB567"/>
      <c r="LC567"/>
      <c r="LD567"/>
      <c r="LE567"/>
      <c r="LF567"/>
      <c r="LG567"/>
      <c r="LH567"/>
      <c r="LI567"/>
      <c r="LJ567"/>
      <c r="LK567"/>
      <c r="LL567"/>
      <c r="LM567"/>
      <c r="LN567"/>
      <c r="LO567"/>
      <c r="LP567"/>
      <c r="LQ567"/>
      <c r="LR567"/>
      <c r="LS567"/>
      <c r="LT567"/>
      <c r="LU567"/>
      <c r="LV567"/>
      <c r="LW567"/>
      <c r="LX567"/>
      <c r="LY567"/>
      <c r="LZ567"/>
      <c r="MA567"/>
      <c r="MB567"/>
      <c r="MC567"/>
      <c r="MD567"/>
      <c r="ME567"/>
      <c r="MF567"/>
      <c r="MG567"/>
      <c r="MH567"/>
      <c r="MI567"/>
      <c r="MJ567"/>
      <c r="MK567"/>
      <c r="ML567"/>
      <c r="MM567"/>
      <c r="MN567"/>
      <c r="MO567"/>
      <c r="MP567"/>
      <c r="MQ567"/>
      <c r="MR567"/>
      <c r="MS567"/>
      <c r="MT567"/>
      <c r="MU567"/>
      <c r="MV567"/>
      <c r="MW567"/>
      <c r="MX567"/>
      <c r="MY567"/>
      <c r="MZ567"/>
      <c r="NA567"/>
      <c r="NB567"/>
      <c r="NC567"/>
      <c r="ND567"/>
      <c r="NE567"/>
      <c r="NF567"/>
      <c r="NG567"/>
      <c r="NH567"/>
      <c r="NI567"/>
      <c r="NJ567"/>
      <c r="NK567"/>
      <c r="NL567"/>
      <c r="NM567"/>
      <c r="NN567"/>
      <c r="NO567"/>
      <c r="NP567"/>
      <c r="NQ567"/>
      <c r="NR567"/>
      <c r="NS567"/>
      <c r="NT567"/>
      <c r="NU567"/>
      <c r="NV567"/>
      <c r="NW567"/>
      <c r="NX567"/>
      <c r="NY567"/>
      <c r="NZ567"/>
      <c r="OA567"/>
      <c r="OB567"/>
      <c r="OC567"/>
      <c r="OD567"/>
      <c r="OE567"/>
      <c r="OF567"/>
      <c r="OG567"/>
      <c r="OH567"/>
      <c r="OI567"/>
      <c r="OJ567"/>
      <c r="OK567"/>
      <c r="OL567"/>
      <c r="OM567"/>
      <c r="ON567"/>
      <c r="OO567"/>
      <c r="OP567"/>
      <c r="OQ567"/>
      <c r="OR567"/>
      <c r="OS567"/>
      <c r="OT567"/>
      <c r="OU567"/>
      <c r="OV567"/>
      <c r="OW567"/>
      <c r="OX567"/>
      <c r="OY567"/>
      <c r="OZ567"/>
      <c r="PA567"/>
      <c r="PB567"/>
      <c r="PC567"/>
      <c r="PD567"/>
      <c r="PE567"/>
      <c r="PF567"/>
      <c r="PG567"/>
      <c r="PH567"/>
      <c r="PI567"/>
      <c r="PJ567"/>
      <c r="PK567"/>
      <c r="PL567"/>
      <c r="PM567"/>
      <c r="PN567"/>
      <c r="PO567"/>
      <c r="PP567"/>
      <c r="PQ567"/>
      <c r="PR567"/>
      <c r="PS567"/>
      <c r="PT567"/>
      <c r="PU567"/>
      <c r="PV567"/>
      <c r="PW567"/>
      <c r="PX567"/>
      <c r="PY567"/>
      <c r="PZ567"/>
      <c r="QA567"/>
      <c r="QB567"/>
      <c r="QC567"/>
      <c r="QD567"/>
      <c r="QE567"/>
      <c r="QF567"/>
      <c r="QG567"/>
      <c r="QH567"/>
      <c r="QI567"/>
      <c r="QJ567"/>
      <c r="QK567"/>
      <c r="QL567"/>
      <c r="QM567"/>
      <c r="QN567"/>
      <c r="QO567"/>
      <c r="QP567"/>
      <c r="QQ567"/>
      <c r="QR567"/>
      <c r="QS567"/>
      <c r="QT567"/>
      <c r="QU567"/>
      <c r="QV567"/>
      <c r="QW567"/>
      <c r="QX567"/>
      <c r="QY567"/>
      <c r="QZ567"/>
      <c r="RA567"/>
      <c r="RB567"/>
      <c r="RC567"/>
      <c r="RD567"/>
      <c r="RE567"/>
      <c r="RF567"/>
      <c r="RG567"/>
      <c r="RH567"/>
      <c r="RI567"/>
      <c r="RJ567"/>
      <c r="RK567"/>
      <c r="RL567"/>
      <c r="RM567"/>
      <c r="RN567"/>
      <c r="RO567"/>
      <c r="RP567"/>
      <c r="RQ567"/>
      <c r="RR567"/>
      <c r="RS567"/>
      <c r="RT567"/>
      <c r="RU567"/>
      <c r="RV567"/>
      <c r="RW567"/>
      <c r="RX567"/>
      <c r="RY567"/>
      <c r="RZ567"/>
      <c r="SA567"/>
      <c r="SB567"/>
      <c r="SC567"/>
      <c r="SD567"/>
      <c r="SE567"/>
      <c r="SF567"/>
      <c r="SG567"/>
      <c r="SH567"/>
      <c r="SI567"/>
      <c r="SJ567"/>
      <c r="SK567"/>
      <c r="SL567"/>
      <c r="SM567"/>
      <c r="SN567"/>
      <c r="SO567"/>
      <c r="SP567"/>
      <c r="SQ567"/>
      <c r="SR567"/>
      <c r="SS567"/>
      <c r="ST567"/>
      <c r="SU567"/>
      <c r="SV567"/>
      <c r="SW567"/>
      <c r="SX567"/>
      <c r="SY567"/>
      <c r="SZ567"/>
      <c r="TA567"/>
      <c r="TB567"/>
      <c r="TC567"/>
      <c r="TD567"/>
      <c r="TE567"/>
      <c r="TF567"/>
      <c r="TG567"/>
      <c r="TH567"/>
      <c r="TI567"/>
      <c r="TJ567"/>
      <c r="TK567"/>
      <c r="TL567"/>
      <c r="TM567"/>
      <c r="TN567"/>
      <c r="TO567"/>
      <c r="TP567"/>
      <c r="TQ567"/>
      <c r="TR567"/>
      <c r="TS567"/>
      <c r="TT567"/>
      <c r="TU567"/>
      <c r="TV567"/>
      <c r="TW567"/>
      <c r="TX567"/>
      <c r="TY567"/>
      <c r="TZ567"/>
      <c r="UA567"/>
      <c r="UB567"/>
      <c r="UC567"/>
      <c r="UD567"/>
      <c r="UE567"/>
      <c r="UF567"/>
      <c r="UG567"/>
      <c r="UH567"/>
      <c r="UI567"/>
      <c r="UJ567"/>
      <c r="UK567"/>
      <c r="UL567"/>
      <c r="UM567"/>
      <c r="UN567"/>
      <c r="UO567"/>
      <c r="UP567"/>
      <c r="UQ567"/>
      <c r="UR567"/>
      <c r="US567"/>
      <c r="UT567"/>
      <c r="UU567"/>
      <c r="UV567"/>
      <c r="UW567"/>
      <c r="UX567"/>
      <c r="UY567"/>
      <c r="UZ567"/>
      <c r="VA567"/>
      <c r="VB567"/>
      <c r="VC567"/>
      <c r="VD567"/>
      <c r="VE567"/>
      <c r="VF567"/>
      <c r="VG567"/>
      <c r="VH567"/>
      <c r="VI567"/>
      <c r="VJ567"/>
      <c r="VK567"/>
      <c r="VL567"/>
      <c r="VM567"/>
      <c r="VN567"/>
      <c r="VO567"/>
      <c r="VP567"/>
      <c r="VQ567"/>
      <c r="VR567"/>
      <c r="VS567"/>
      <c r="VT567"/>
      <c r="VU567"/>
      <c r="VV567"/>
      <c r="VW567"/>
      <c r="VX567"/>
      <c r="VY567"/>
      <c r="VZ567"/>
      <c r="WA567"/>
      <c r="WB567"/>
      <c r="WC567"/>
      <c r="WD567"/>
      <c r="WE567"/>
      <c r="WF567"/>
      <c r="WG567"/>
      <c r="WH567"/>
      <c r="WI567"/>
      <c r="WJ567"/>
      <c r="WK567"/>
      <c r="WL567"/>
      <c r="WM567"/>
      <c r="WN567"/>
      <c r="WO567"/>
      <c r="WP567"/>
      <c r="WQ567"/>
      <c r="WR567"/>
      <c r="WS567"/>
      <c r="WT567"/>
      <c r="WU567"/>
      <c r="WV567"/>
      <c r="WW567"/>
      <c r="WX567"/>
      <c r="WY567"/>
      <c r="WZ567"/>
      <c r="XA567"/>
      <c r="XB567"/>
      <c r="XC567"/>
      <c r="XD567"/>
      <c r="XE567"/>
      <c r="XF567"/>
      <c r="XG567"/>
      <c r="XH567"/>
      <c r="XI567"/>
      <c r="XJ567"/>
      <c r="XK567"/>
      <c r="XL567"/>
      <c r="XM567"/>
      <c r="XN567"/>
      <c r="XO567"/>
      <c r="XP567"/>
      <c r="XQ567"/>
      <c r="XR567"/>
      <c r="XS567"/>
      <c r="XT567"/>
      <c r="XU567"/>
      <c r="XV567"/>
      <c r="XW567"/>
      <c r="XX567"/>
      <c r="XY567"/>
      <c r="XZ567"/>
      <c r="YA567"/>
      <c r="YB567"/>
      <c r="YC567"/>
      <c r="YD567"/>
      <c r="YE567"/>
      <c r="YF567"/>
      <c r="YG567"/>
      <c r="YH567"/>
      <c r="YI567"/>
      <c r="YJ567"/>
      <c r="YK567"/>
      <c r="YL567"/>
      <c r="YM567"/>
      <c r="YN567"/>
      <c r="YO567"/>
      <c r="YP567"/>
      <c r="YQ567"/>
      <c r="YR567"/>
      <c r="YS567"/>
      <c r="YT567"/>
      <c r="YU567"/>
      <c r="YV567"/>
      <c r="YW567"/>
      <c r="YX567"/>
      <c r="YY567"/>
      <c r="YZ567"/>
      <c r="ZA567"/>
      <c r="ZB567"/>
      <c r="ZC567"/>
      <c r="ZD567"/>
      <c r="ZE567"/>
      <c r="ZF567"/>
      <c r="ZG567"/>
      <c r="ZH567"/>
      <c r="ZI567"/>
      <c r="ZJ567"/>
      <c r="ZK567"/>
      <c r="ZL567"/>
      <c r="ZM567"/>
      <c r="ZN567"/>
      <c r="ZO567"/>
      <c r="ZP567"/>
      <c r="ZQ567"/>
      <c r="ZR567"/>
      <c r="ZS567"/>
      <c r="ZT567"/>
      <c r="ZU567"/>
      <c r="ZV567"/>
      <c r="ZW567"/>
      <c r="ZX567"/>
      <c r="ZY567"/>
      <c r="ZZ567" s="52"/>
      <c r="AAA567" s="192" t="s">
        <v>511</v>
      </c>
      <c r="AAD567" s="90"/>
      <c r="AAE567" s="519">
        <f>IF(S.Notice.Involved="Y",1,0)</f>
        <v>1</v>
      </c>
      <c r="AAF567" s="90"/>
      <c r="AAG567" s="73">
        <f>IF(AAE567=0,,WORKDAY(S.Notice.InOregonBulletin+1,1,S.DDL_DEQClosed))</f>
        <v>41642</v>
      </c>
      <c r="AAH567" s="73">
        <f>S.EQC.SubmitStaffRpt</f>
        <v>41676</v>
      </c>
      <c r="AAI567" s="72"/>
      <c r="AAJ567" s="74"/>
      <c r="AAK567" s="75"/>
      <c r="AAL567" s="90"/>
    </row>
    <row r="568" spans="1:715" s="23" customFormat="1" ht="15" customHeight="1" outlineLevel="1" thickBot="1">
      <c r="A568" s="171"/>
      <c r="B568" s="626" t="s">
        <v>302</v>
      </c>
      <c r="C568" s="606" t="s">
        <v>53</v>
      </c>
      <c r="D568" s="380"/>
      <c r="E568" s="397">
        <f t="shared" ref="E568" si="464">NETWORKDAYS(G568,H568,S.DDL_DEQClosed)</f>
        <v>24</v>
      </c>
      <c r="F568" s="457">
        <f t="shared" ca="1" si="462"/>
        <v>71</v>
      </c>
      <c r="G568" s="408">
        <f>AAG568</f>
        <v>41642</v>
      </c>
      <c r="H568" s="408">
        <f t="shared" ref="H568" si="465">AAH568</f>
        <v>41676</v>
      </c>
      <c r="I568" s="244"/>
      <c r="J568" s="194"/>
      <c r="K568" s="49"/>
      <c r="L568" s="49"/>
      <c r="M568" s="49"/>
      <c r="N568" s="49"/>
      <c r="O568" s="49"/>
      <c r="P568" s="49"/>
      <c r="Q568" s="49"/>
      <c r="R568" s="49"/>
      <c r="S568" s="49"/>
      <c r="T568" s="49"/>
      <c r="U568" s="49"/>
      <c r="V568" s="49"/>
      <c r="W568" s="49"/>
      <c r="X568" s="49"/>
      <c r="Y568" s="49"/>
      <c r="Z568" s="49"/>
      <c r="AA568" s="49"/>
      <c r="AB568" s="49"/>
      <c r="AC568" s="49"/>
      <c r="AD568" s="49"/>
      <c r="AE568" s="49"/>
      <c r="AF568" s="49"/>
      <c r="AG568" s="49"/>
      <c r="AH568" s="49"/>
      <c r="AI568" s="49"/>
      <c r="AJ568" s="49"/>
      <c r="AK568" s="49"/>
      <c r="AL568" s="49"/>
      <c r="AM568" s="49"/>
      <c r="AN568" s="49"/>
      <c r="AO568" s="49"/>
      <c r="AP568" s="49"/>
      <c r="AQ568" s="49"/>
      <c r="AR568" s="49"/>
      <c r="AS568" s="49"/>
      <c r="AT568" s="49"/>
      <c r="AU568" s="49"/>
      <c r="AV568" s="49"/>
      <c r="AW568" s="49"/>
      <c r="AX568" s="49"/>
      <c r="AY568" s="49"/>
      <c r="AZ568" s="49"/>
      <c r="BA568" s="49"/>
      <c r="BB568" s="49"/>
      <c r="BC568" s="49"/>
      <c r="BD568" s="49"/>
      <c r="BE568" s="49"/>
      <c r="BF568" s="49"/>
      <c r="BG568" s="49"/>
      <c r="BH568" s="49"/>
      <c r="BI568" s="49"/>
      <c r="BJ568" s="49"/>
      <c r="BK568" s="49"/>
      <c r="BL568" s="49"/>
      <c r="BM568" s="49"/>
      <c r="BN568" s="49"/>
      <c r="BO568" s="49"/>
      <c r="BP568" s="49"/>
      <c r="BQ568" s="49"/>
      <c r="BR568" s="49"/>
      <c r="BS568" s="49"/>
      <c r="BT568" s="49"/>
      <c r="BU568" s="49"/>
      <c r="BV568" s="49"/>
      <c r="BW568" s="49"/>
      <c r="BX568" s="49"/>
      <c r="BY568" s="49"/>
      <c r="BZ568" s="49"/>
      <c r="CA568" s="49"/>
      <c r="CB568" s="49"/>
      <c r="CC568" s="49"/>
      <c r="CD568" s="49"/>
      <c r="CE568" s="49"/>
      <c r="CF568" s="49"/>
      <c r="CG568" s="49"/>
      <c r="CH568" s="49"/>
      <c r="CI568" s="49"/>
      <c r="CJ568" s="49"/>
      <c r="CK568" s="49"/>
      <c r="CL568" s="49"/>
      <c r="CM568" s="49"/>
      <c r="CN568" s="49"/>
      <c r="CO568" s="49"/>
      <c r="CP568" s="49"/>
      <c r="CQ568" s="49"/>
      <c r="CR568" s="49"/>
      <c r="CS568" s="49"/>
      <c r="CT568" s="49"/>
      <c r="CU568" s="49"/>
      <c r="CV568" s="49"/>
      <c r="CW568" s="49"/>
      <c r="CX568" s="49"/>
      <c r="CY568" s="49"/>
      <c r="CZ568" s="49"/>
      <c r="DA568" s="49"/>
      <c r="DB568" s="49"/>
      <c r="DC568" s="49"/>
      <c r="DD568" s="49"/>
      <c r="DE568" s="49"/>
      <c r="DF568" s="49"/>
      <c r="DG568" s="49"/>
      <c r="DH568" s="49"/>
      <c r="DI568" s="49"/>
      <c r="DJ568" s="49"/>
      <c r="DK568" s="49"/>
      <c r="DL568" s="49"/>
      <c r="DM568" s="49"/>
      <c r="DN568" s="49"/>
      <c r="DO568" s="49"/>
      <c r="DP568" s="49"/>
      <c r="DQ568"/>
      <c r="DR568"/>
      <c r="DS568"/>
      <c r="DT568"/>
      <c r="DU568"/>
      <c r="DV568"/>
      <c r="DW568"/>
      <c r="DX568"/>
      <c r="DY568"/>
      <c r="DZ568"/>
      <c r="EA568"/>
      <c r="EB568"/>
      <c r="EC568"/>
      <c r="ED568"/>
      <c r="EE568"/>
      <c r="EF568"/>
      <c r="EG568"/>
      <c r="EH568"/>
      <c r="EI568"/>
      <c r="EJ568"/>
      <c r="EK568"/>
      <c r="EL568"/>
      <c r="EM568"/>
      <c r="EN568"/>
      <c r="EO568"/>
      <c r="EP568"/>
      <c r="EQ568"/>
      <c r="ER568"/>
      <c r="ES568"/>
      <c r="ET568"/>
      <c r="EU568"/>
      <c r="EV568"/>
      <c r="EW568"/>
      <c r="EX568"/>
      <c r="EY568"/>
      <c r="EZ568"/>
      <c r="FA568"/>
      <c r="FB568"/>
      <c r="FC568"/>
      <c r="FD568"/>
      <c r="FE568"/>
      <c r="FF568"/>
      <c r="FG568"/>
      <c r="FH568"/>
      <c r="FI568"/>
      <c r="FJ568"/>
      <c r="FK568"/>
      <c r="FL568"/>
      <c r="FM568"/>
      <c r="FN568"/>
      <c r="FO568"/>
      <c r="FP568"/>
      <c r="FQ568"/>
      <c r="FR568"/>
      <c r="FS568"/>
      <c r="FT568"/>
      <c r="FU568"/>
      <c r="FV568"/>
      <c r="FW568"/>
      <c r="FX568"/>
      <c r="FY568"/>
      <c r="FZ568"/>
      <c r="GA568"/>
      <c r="GB568"/>
      <c r="GC568"/>
      <c r="GD568"/>
      <c r="GE568"/>
      <c r="GF568"/>
      <c r="GG568"/>
      <c r="GH568"/>
      <c r="GI568"/>
      <c r="GJ568"/>
      <c r="GK568"/>
      <c r="GL568"/>
      <c r="GM568"/>
      <c r="GN568"/>
      <c r="GO568"/>
      <c r="GP568"/>
      <c r="GQ568"/>
      <c r="GR568"/>
      <c r="GS568"/>
      <c r="GT568"/>
      <c r="GU568"/>
      <c r="GV568"/>
      <c r="GW568"/>
      <c r="GX568"/>
      <c r="GY568"/>
      <c r="GZ568"/>
      <c r="HA568"/>
      <c r="HB568"/>
      <c r="HC568"/>
      <c r="HD568"/>
      <c r="HE568"/>
      <c r="HF568"/>
      <c r="HG568"/>
      <c r="HH568"/>
      <c r="HI568"/>
      <c r="HJ568"/>
      <c r="HK568"/>
      <c r="HL568"/>
      <c r="HM568"/>
      <c r="HN568"/>
      <c r="HO568"/>
      <c r="HP568"/>
      <c r="HQ568"/>
      <c r="HR568"/>
      <c r="HS568"/>
      <c r="HT568"/>
      <c r="HU568"/>
      <c r="HV568"/>
      <c r="HW568"/>
      <c r="HX568"/>
      <c r="HY568"/>
      <c r="HZ568"/>
      <c r="IA568"/>
      <c r="IB568"/>
      <c r="IC568"/>
      <c r="ID568"/>
      <c r="IE568"/>
      <c r="IF568"/>
      <c r="IG568"/>
      <c r="IH568"/>
      <c r="II568"/>
      <c r="IJ568"/>
      <c r="IK568"/>
      <c r="IL568"/>
      <c r="IM568"/>
      <c r="IN568"/>
      <c r="IO568"/>
      <c r="IP568"/>
      <c r="IQ568"/>
      <c r="IR568"/>
      <c r="IS568"/>
      <c r="IT568"/>
      <c r="IU568"/>
      <c r="IV568"/>
      <c r="IW568"/>
      <c r="IX568"/>
      <c r="IY568"/>
      <c r="IZ568"/>
      <c r="JA568"/>
      <c r="JB568"/>
      <c r="JC568"/>
      <c r="JD568"/>
      <c r="JE568"/>
      <c r="JF568"/>
      <c r="JG568"/>
      <c r="JH568"/>
      <c r="JI568"/>
      <c r="JJ568"/>
      <c r="JK568"/>
      <c r="JL568"/>
      <c r="JM568"/>
      <c r="JN568"/>
      <c r="JO568"/>
      <c r="JP568"/>
      <c r="JQ568"/>
      <c r="JR568"/>
      <c r="JS568"/>
      <c r="JT568"/>
      <c r="JU568"/>
      <c r="JV568"/>
      <c r="JW568"/>
      <c r="JX568"/>
      <c r="JY568"/>
      <c r="JZ568"/>
      <c r="KA568"/>
      <c r="KB568"/>
      <c r="KC568"/>
      <c r="KD568"/>
      <c r="KE568"/>
      <c r="KF568"/>
      <c r="KG568"/>
      <c r="KH568"/>
      <c r="KI568"/>
      <c r="KJ568"/>
      <c r="KK568"/>
      <c r="KL568"/>
      <c r="KM568"/>
      <c r="KN568"/>
      <c r="KO568"/>
      <c r="KP568"/>
      <c r="KQ568"/>
      <c r="KR568"/>
      <c r="KS568"/>
      <c r="KT568"/>
      <c r="KU568"/>
      <c r="KV568"/>
      <c r="KW568"/>
      <c r="KX568"/>
      <c r="KY568"/>
      <c r="KZ568"/>
      <c r="LA568"/>
      <c r="LB568"/>
      <c r="LC568"/>
      <c r="LD568"/>
      <c r="LE568"/>
      <c r="LF568"/>
      <c r="LG568"/>
      <c r="LH568"/>
      <c r="LI568"/>
      <c r="LJ568"/>
      <c r="LK568"/>
      <c r="LL568"/>
      <c r="LM568"/>
      <c r="LN568"/>
      <c r="LO568"/>
      <c r="LP568"/>
      <c r="LQ568"/>
      <c r="LR568"/>
      <c r="LS568"/>
      <c r="LT568"/>
      <c r="LU568"/>
      <c r="LV568"/>
      <c r="LW568"/>
      <c r="LX568"/>
      <c r="LY568"/>
      <c r="LZ568"/>
      <c r="MA568"/>
      <c r="MB568"/>
      <c r="MC568"/>
      <c r="MD568"/>
      <c r="ME568"/>
      <c r="MF568"/>
      <c r="MG568"/>
      <c r="MH568"/>
      <c r="MI568"/>
      <c r="MJ568"/>
      <c r="MK568"/>
      <c r="ML568"/>
      <c r="MM568"/>
      <c r="MN568"/>
      <c r="MO568"/>
      <c r="MP568"/>
      <c r="MQ568"/>
      <c r="MR568"/>
      <c r="MS568"/>
      <c r="MT568"/>
      <c r="MU568"/>
      <c r="MV568"/>
      <c r="MW568"/>
      <c r="MX568"/>
      <c r="MY568"/>
      <c r="MZ568"/>
      <c r="NA568"/>
      <c r="NB568"/>
      <c r="NC568"/>
      <c r="ND568"/>
      <c r="NE568"/>
      <c r="NF568"/>
      <c r="NG568"/>
      <c r="NH568"/>
      <c r="NI568"/>
      <c r="NJ568"/>
      <c r="NK568"/>
      <c r="NL568"/>
      <c r="NM568"/>
      <c r="NN568"/>
      <c r="NO568"/>
      <c r="NP568"/>
      <c r="NQ568"/>
      <c r="NR568"/>
      <c r="NS568"/>
      <c r="NT568"/>
      <c r="NU568"/>
      <c r="NV568"/>
      <c r="NW568"/>
      <c r="NX568"/>
      <c r="NY568"/>
      <c r="NZ568"/>
      <c r="OA568"/>
      <c r="OB568"/>
      <c r="OC568"/>
      <c r="OD568"/>
      <c r="OE568"/>
      <c r="OF568"/>
      <c r="OG568"/>
      <c r="OH568"/>
      <c r="OI568"/>
      <c r="OJ568"/>
      <c r="OK568"/>
      <c r="OL568"/>
      <c r="OM568"/>
      <c r="ON568"/>
      <c r="OO568"/>
      <c r="OP568"/>
      <c r="OQ568"/>
      <c r="OR568"/>
      <c r="OS568"/>
      <c r="OT568"/>
      <c r="OU568"/>
      <c r="OV568"/>
      <c r="OW568"/>
      <c r="OX568"/>
      <c r="OY568"/>
      <c r="OZ568"/>
      <c r="PA568"/>
      <c r="PB568"/>
      <c r="PC568"/>
      <c r="PD568"/>
      <c r="PE568"/>
      <c r="PF568"/>
      <c r="PG568"/>
      <c r="PH568"/>
      <c r="PI568"/>
      <c r="PJ568"/>
      <c r="PK568"/>
      <c r="PL568"/>
      <c r="PM568"/>
      <c r="PN568"/>
      <c r="PO568"/>
      <c r="PP568"/>
      <c r="PQ568"/>
      <c r="PR568"/>
      <c r="PS568"/>
      <c r="PT568"/>
      <c r="PU568"/>
      <c r="PV568"/>
      <c r="PW568"/>
      <c r="PX568"/>
      <c r="PY568"/>
      <c r="PZ568"/>
      <c r="QA568"/>
      <c r="QB568"/>
      <c r="QC568"/>
      <c r="QD568"/>
      <c r="QE568"/>
      <c r="QF568"/>
      <c r="QG568"/>
      <c r="QH568"/>
      <c r="QI568"/>
      <c r="QJ568"/>
      <c r="QK568"/>
      <c r="QL568"/>
      <c r="QM568"/>
      <c r="QN568"/>
      <c r="QO568"/>
      <c r="QP568"/>
      <c r="QQ568"/>
      <c r="QR568"/>
      <c r="QS568"/>
      <c r="QT568"/>
      <c r="QU568"/>
      <c r="QV568"/>
      <c r="QW568"/>
      <c r="QX568"/>
      <c r="QY568"/>
      <c r="QZ568"/>
      <c r="RA568"/>
      <c r="RB568"/>
      <c r="RC568"/>
      <c r="RD568"/>
      <c r="RE568"/>
      <c r="RF568"/>
      <c r="RG568"/>
      <c r="RH568"/>
      <c r="RI568"/>
      <c r="RJ568"/>
      <c r="RK568"/>
      <c r="RL568"/>
      <c r="RM568"/>
      <c r="RN568"/>
      <c r="RO568"/>
      <c r="RP568"/>
      <c r="RQ568"/>
      <c r="RR568"/>
      <c r="RS568"/>
      <c r="RT568"/>
      <c r="RU568"/>
      <c r="RV568"/>
      <c r="RW568"/>
      <c r="RX568"/>
      <c r="RY568"/>
      <c r="RZ568"/>
      <c r="SA568"/>
      <c r="SB568"/>
      <c r="SC568"/>
      <c r="SD568"/>
      <c r="SE568"/>
      <c r="SF568"/>
      <c r="SG568"/>
      <c r="SH568"/>
      <c r="SI568"/>
      <c r="SJ568"/>
      <c r="SK568"/>
      <c r="SL568"/>
      <c r="SM568"/>
      <c r="SN568"/>
      <c r="SO568"/>
      <c r="SP568"/>
      <c r="SQ568"/>
      <c r="SR568"/>
      <c r="SS568"/>
      <c r="ST568"/>
      <c r="SU568"/>
      <c r="SV568"/>
      <c r="SW568"/>
      <c r="SX568"/>
      <c r="SY568"/>
      <c r="SZ568"/>
      <c r="TA568"/>
      <c r="TB568"/>
      <c r="TC568"/>
      <c r="TD568"/>
      <c r="TE568"/>
      <c r="TF568"/>
      <c r="TG568"/>
      <c r="TH568"/>
      <c r="TI568"/>
      <c r="TJ568"/>
      <c r="TK568"/>
      <c r="TL568"/>
      <c r="TM568"/>
      <c r="TN568"/>
      <c r="TO568"/>
      <c r="TP568"/>
      <c r="TQ568"/>
      <c r="TR568"/>
      <c r="TS568"/>
      <c r="TT568"/>
      <c r="TU568"/>
      <c r="TV568"/>
      <c r="TW568"/>
      <c r="TX568"/>
      <c r="TY568"/>
      <c r="TZ568"/>
      <c r="UA568"/>
      <c r="UB568"/>
      <c r="UC568"/>
      <c r="UD568"/>
      <c r="UE568"/>
      <c r="UF568"/>
      <c r="UG568"/>
      <c r="UH568"/>
      <c r="UI568"/>
      <c r="UJ568"/>
      <c r="UK568"/>
      <c r="UL568"/>
      <c r="UM568"/>
      <c r="UN568"/>
      <c r="UO568"/>
      <c r="UP568"/>
      <c r="UQ568"/>
      <c r="UR568"/>
      <c r="US568"/>
      <c r="UT568"/>
      <c r="UU568"/>
      <c r="UV568"/>
      <c r="UW568"/>
      <c r="UX568"/>
      <c r="UY568"/>
      <c r="UZ568"/>
      <c r="VA568"/>
      <c r="VB568"/>
      <c r="VC568"/>
      <c r="VD568"/>
      <c r="VE568"/>
      <c r="VF568"/>
      <c r="VG568"/>
      <c r="VH568"/>
      <c r="VI568"/>
      <c r="VJ568"/>
      <c r="VK568"/>
      <c r="VL568"/>
      <c r="VM568"/>
      <c r="VN568"/>
      <c r="VO568"/>
      <c r="VP568"/>
      <c r="VQ568"/>
      <c r="VR568"/>
      <c r="VS568"/>
      <c r="VT568"/>
      <c r="VU568"/>
      <c r="VV568"/>
      <c r="VW568"/>
      <c r="VX568"/>
      <c r="VY568"/>
      <c r="VZ568"/>
      <c r="WA568"/>
      <c r="WB568"/>
      <c r="WC568"/>
      <c r="WD568"/>
      <c r="WE568"/>
      <c r="WF568"/>
      <c r="WG568"/>
      <c r="WH568"/>
      <c r="WI568"/>
      <c r="WJ568"/>
      <c r="WK568"/>
      <c r="WL568"/>
      <c r="WM568"/>
      <c r="WN568"/>
      <c r="WO568"/>
      <c r="WP568"/>
      <c r="WQ568"/>
      <c r="WR568"/>
      <c r="WS568"/>
      <c r="WT568"/>
      <c r="WU568"/>
      <c r="WV568"/>
      <c r="WW568"/>
      <c r="WX568"/>
      <c r="WY568"/>
      <c r="WZ568"/>
      <c r="XA568"/>
      <c r="XB568"/>
      <c r="XC568"/>
      <c r="XD568"/>
      <c r="XE568"/>
      <c r="XF568"/>
      <c r="XG568"/>
      <c r="XH568"/>
      <c r="XI568"/>
      <c r="XJ568"/>
      <c r="XK568"/>
      <c r="XL568"/>
      <c r="XM568"/>
      <c r="XN568"/>
      <c r="XO568"/>
      <c r="XP568"/>
      <c r="XQ568"/>
      <c r="XR568"/>
      <c r="XS568"/>
      <c r="XT568"/>
      <c r="XU568"/>
      <c r="XV568"/>
      <c r="XW568"/>
      <c r="XX568"/>
      <c r="XY568"/>
      <c r="XZ568"/>
      <c r="YA568"/>
      <c r="YB568"/>
      <c r="YC568"/>
      <c r="YD568"/>
      <c r="YE568"/>
      <c r="YF568"/>
      <c r="YG568"/>
      <c r="YH568"/>
      <c r="YI568"/>
      <c r="YJ568"/>
      <c r="YK568"/>
      <c r="YL568"/>
      <c r="YM568"/>
      <c r="YN568"/>
      <c r="YO568"/>
      <c r="YP568"/>
      <c r="YQ568"/>
      <c r="YR568"/>
      <c r="YS568"/>
      <c r="YT568"/>
      <c r="YU568"/>
      <c r="YV568"/>
      <c r="YW568"/>
      <c r="YX568"/>
      <c r="YY568"/>
      <c r="YZ568"/>
      <c r="ZA568"/>
      <c r="ZB568"/>
      <c r="ZC568"/>
      <c r="ZD568"/>
      <c r="ZE568"/>
      <c r="ZF568"/>
      <c r="ZG568"/>
      <c r="ZH568"/>
      <c r="ZI568"/>
      <c r="ZJ568"/>
      <c r="ZK568"/>
      <c r="ZL568"/>
      <c r="ZM568"/>
      <c r="ZN568"/>
      <c r="ZO568"/>
      <c r="ZP568"/>
      <c r="ZQ568"/>
      <c r="ZR568"/>
      <c r="ZS568"/>
      <c r="ZT568"/>
      <c r="ZU568"/>
      <c r="ZV568"/>
      <c r="ZW568"/>
      <c r="ZX568"/>
      <c r="ZY568"/>
      <c r="ZZ568" s="52"/>
      <c r="AAA568" s="192" t="s">
        <v>511</v>
      </c>
      <c r="AAD568" s="90"/>
      <c r="AAE568" s="519">
        <f>IF(S.Notice.Involved="Y",1,0)</f>
        <v>1</v>
      </c>
      <c r="AAF568" s="90"/>
      <c r="AAG568" s="73">
        <f>IF(AAE568=0,,WORKDAY(S.Notice.InOregonBulletin+1,1,S.DDL_DEQClosed))</f>
        <v>41642</v>
      </c>
      <c r="AAH568" s="73">
        <f>S.EQC.SubmitStaffRpt</f>
        <v>41676</v>
      </c>
      <c r="AAI568" s="72"/>
      <c r="AAJ568" s="74"/>
      <c r="AAK568" s="75"/>
      <c r="AAL568" s="90"/>
    </row>
    <row r="569" spans="1:715" s="23" customFormat="1" ht="15" customHeight="1" outlineLevel="1">
      <c r="A569" s="171"/>
      <c r="B569" s="626" t="str">
        <f>AAK569</f>
        <v>* holds the following hearings with assigned team:</v>
      </c>
      <c r="C569" s="376" t="s">
        <v>0</v>
      </c>
      <c r="D569"/>
      <c r="E569"/>
      <c r="F569"/>
      <c r="G569"/>
      <c r="H569"/>
      <c r="I569" s="244"/>
      <c r="J569" s="194"/>
      <c r="K569" s="49"/>
      <c r="L569" s="49"/>
      <c r="M569" s="49"/>
      <c r="N569" s="49"/>
      <c r="O569" s="49"/>
      <c r="P569" s="49"/>
      <c r="Q569" s="49"/>
      <c r="R569" s="49"/>
      <c r="S569" s="49"/>
      <c r="T569" s="49"/>
      <c r="U569" s="49"/>
      <c r="V569" s="49"/>
      <c r="W569" s="49"/>
      <c r="X569" s="49"/>
      <c r="Y569" s="49"/>
      <c r="Z569" s="49"/>
      <c r="AA569" s="49"/>
      <c r="AB569" s="49"/>
      <c r="AC569" s="49"/>
      <c r="AD569" s="49"/>
      <c r="AE569" s="49"/>
      <c r="AF569" s="49"/>
      <c r="AG569" s="49"/>
      <c r="AH569" s="49"/>
      <c r="AI569" s="49"/>
      <c r="AJ569" s="49"/>
      <c r="AK569" s="49"/>
      <c r="AL569" s="49"/>
      <c r="AM569" s="49"/>
      <c r="AN569" s="49"/>
      <c r="AO569" s="49"/>
      <c r="AP569" s="49"/>
      <c r="AQ569" s="49"/>
      <c r="AR569" s="49"/>
      <c r="AS569" s="49"/>
      <c r="AT569" s="49"/>
      <c r="AU569" s="49"/>
      <c r="AV569" s="49"/>
      <c r="AW569" s="49"/>
      <c r="AX569" s="49"/>
      <c r="AY569" s="49"/>
      <c r="AZ569" s="49"/>
      <c r="BA569" s="49"/>
      <c r="BB569" s="49"/>
      <c r="BC569" s="49"/>
      <c r="BD569" s="49"/>
      <c r="BE569" s="49"/>
      <c r="BF569" s="49"/>
      <c r="BG569" s="49"/>
      <c r="BH569" s="49"/>
      <c r="BI569" s="49"/>
      <c r="BJ569" s="49"/>
      <c r="BK569" s="49"/>
      <c r="BL569" s="49"/>
      <c r="BM569" s="49"/>
      <c r="BN569" s="49"/>
      <c r="BO569" s="49"/>
      <c r="BP569" s="49"/>
      <c r="BQ569" s="49"/>
      <c r="BR569" s="49"/>
      <c r="BS569" s="49"/>
      <c r="BT569" s="49"/>
      <c r="BU569" s="49"/>
      <c r="BV569" s="49"/>
      <c r="BW569" s="49"/>
      <c r="BX569" s="49"/>
      <c r="BY569" s="49"/>
      <c r="BZ569" s="49"/>
      <c r="CA569" s="49"/>
      <c r="CB569" s="49"/>
      <c r="CC569" s="49"/>
      <c r="CD569" s="49"/>
      <c r="CE569" s="49"/>
      <c r="CF569" s="49"/>
      <c r="CG569" s="49"/>
      <c r="CH569" s="49"/>
      <c r="CI569" s="49"/>
      <c r="CJ569" s="49"/>
      <c r="CK569" s="49"/>
      <c r="CL569" s="49"/>
      <c r="CM569" s="49"/>
      <c r="CN569" s="49"/>
      <c r="CO569" s="49"/>
      <c r="CP569" s="49"/>
      <c r="CQ569" s="49"/>
      <c r="CR569" s="49"/>
      <c r="CS569" s="49"/>
      <c r="CT569" s="49"/>
      <c r="CU569" s="49"/>
      <c r="CV569" s="49"/>
      <c r="CW569" s="49"/>
      <c r="CX569" s="49"/>
      <c r="CY569" s="49"/>
      <c r="CZ569" s="49"/>
      <c r="DA569" s="49"/>
      <c r="DB569" s="49"/>
      <c r="DC569" s="49"/>
      <c r="DD569" s="49"/>
      <c r="DE569" s="49"/>
      <c r="DF569" s="49"/>
      <c r="DG569" s="49"/>
      <c r="DH569" s="49"/>
      <c r="DI569" s="49"/>
      <c r="DJ569" s="49"/>
      <c r="DK569" s="49"/>
      <c r="DL569" s="49"/>
      <c r="DM569" s="49"/>
      <c r="DN569" s="49"/>
      <c r="DO569" s="49"/>
      <c r="DP569" s="49"/>
      <c r="DQ569"/>
      <c r="DR569"/>
      <c r="DS569"/>
      <c r="DT569"/>
      <c r="DU569"/>
      <c r="DV569"/>
      <c r="DW569"/>
      <c r="DX569"/>
      <c r="DY569"/>
      <c r="DZ569"/>
      <c r="EA569"/>
      <c r="EB569"/>
      <c r="EC569"/>
      <c r="ED569"/>
      <c r="EE569"/>
      <c r="EF569"/>
      <c r="EG569"/>
      <c r="EH569"/>
      <c r="EI569"/>
      <c r="EJ569"/>
      <c r="EK569"/>
      <c r="EL569"/>
      <c r="EM569"/>
      <c r="EN569"/>
      <c r="EO569"/>
      <c r="EP569"/>
      <c r="EQ569"/>
      <c r="ER569"/>
      <c r="ES569"/>
      <c r="ET569"/>
      <c r="EU569"/>
      <c r="EV569"/>
      <c r="EW569"/>
      <c r="EX569"/>
      <c r="EY569"/>
      <c r="EZ569"/>
      <c r="FA569"/>
      <c r="FB569"/>
      <c r="FC569"/>
      <c r="FD569"/>
      <c r="FE569"/>
      <c r="FF569"/>
      <c r="FG569"/>
      <c r="FH569"/>
      <c r="FI569"/>
      <c r="FJ569"/>
      <c r="FK569"/>
      <c r="FL569"/>
      <c r="FM569"/>
      <c r="FN569"/>
      <c r="FO569"/>
      <c r="FP569"/>
      <c r="FQ569"/>
      <c r="FR569"/>
      <c r="FS569"/>
      <c r="FT569"/>
      <c r="FU569"/>
      <c r="FV569"/>
      <c r="FW569"/>
      <c r="FX569"/>
      <c r="FY569"/>
      <c r="FZ569"/>
      <c r="GA569"/>
      <c r="GB569"/>
      <c r="GC569"/>
      <c r="GD569"/>
      <c r="GE569"/>
      <c r="GF569"/>
      <c r="GG569"/>
      <c r="GH569"/>
      <c r="GI569"/>
      <c r="GJ569"/>
      <c r="GK569"/>
      <c r="GL569"/>
      <c r="GM569"/>
      <c r="GN569"/>
      <c r="GO569"/>
      <c r="GP569"/>
      <c r="GQ569"/>
      <c r="GR569"/>
      <c r="GS569"/>
      <c r="GT569"/>
      <c r="GU569"/>
      <c r="GV569"/>
      <c r="GW569"/>
      <c r="GX569"/>
      <c r="GY569"/>
      <c r="GZ569"/>
      <c r="HA569"/>
      <c r="HB569"/>
      <c r="HC569"/>
      <c r="HD569"/>
      <c r="HE569"/>
      <c r="HF569"/>
      <c r="HG569"/>
      <c r="HH569"/>
      <c r="HI569"/>
      <c r="HJ569"/>
      <c r="HK569"/>
      <c r="HL569"/>
      <c r="HM569"/>
      <c r="HN569"/>
      <c r="HO569"/>
      <c r="HP569"/>
      <c r="HQ569"/>
      <c r="HR569"/>
      <c r="HS569"/>
      <c r="HT569"/>
      <c r="HU569"/>
      <c r="HV569"/>
      <c r="HW569"/>
      <c r="HX569"/>
      <c r="HY569"/>
      <c r="HZ569"/>
      <c r="IA569"/>
      <c r="IB569"/>
      <c r="IC569"/>
      <c r="ID569"/>
      <c r="IE569"/>
      <c r="IF569"/>
      <c r="IG569"/>
      <c r="IH569"/>
      <c r="II569"/>
      <c r="IJ569"/>
      <c r="IK569"/>
      <c r="IL569"/>
      <c r="IM569"/>
      <c r="IN569"/>
      <c r="IO569"/>
      <c r="IP569"/>
      <c r="IQ569"/>
      <c r="IR569"/>
      <c r="IS569"/>
      <c r="IT569"/>
      <c r="IU569"/>
      <c r="IV569"/>
      <c r="IW569"/>
      <c r="IX569"/>
      <c r="IY569"/>
      <c r="IZ569"/>
      <c r="JA569"/>
      <c r="JB569"/>
      <c r="JC569"/>
      <c r="JD569"/>
      <c r="JE569"/>
      <c r="JF569"/>
      <c r="JG569"/>
      <c r="JH569"/>
      <c r="JI569"/>
      <c r="JJ569"/>
      <c r="JK569"/>
      <c r="JL569"/>
      <c r="JM569"/>
      <c r="JN569"/>
      <c r="JO569"/>
      <c r="JP569"/>
      <c r="JQ569"/>
      <c r="JR569"/>
      <c r="JS569"/>
      <c r="JT569"/>
      <c r="JU569"/>
      <c r="JV569"/>
      <c r="JW569"/>
      <c r="JX569"/>
      <c r="JY569"/>
      <c r="JZ569"/>
      <c r="KA569"/>
      <c r="KB569"/>
      <c r="KC569"/>
      <c r="KD569"/>
      <c r="KE569"/>
      <c r="KF569"/>
      <c r="KG569"/>
      <c r="KH569"/>
      <c r="KI569"/>
      <c r="KJ569"/>
      <c r="KK569"/>
      <c r="KL569"/>
      <c r="KM569"/>
      <c r="KN569"/>
      <c r="KO569"/>
      <c r="KP569"/>
      <c r="KQ569"/>
      <c r="KR569"/>
      <c r="KS569"/>
      <c r="KT569"/>
      <c r="KU569"/>
      <c r="KV569"/>
      <c r="KW569"/>
      <c r="KX569"/>
      <c r="KY569"/>
      <c r="KZ569"/>
      <c r="LA569"/>
      <c r="LB569"/>
      <c r="LC569"/>
      <c r="LD569"/>
      <c r="LE569"/>
      <c r="LF569"/>
      <c r="LG569"/>
      <c r="LH569"/>
      <c r="LI569"/>
      <c r="LJ569"/>
      <c r="LK569"/>
      <c r="LL569"/>
      <c r="LM569"/>
      <c r="LN569"/>
      <c r="LO569"/>
      <c r="LP569"/>
      <c r="LQ569"/>
      <c r="LR569"/>
      <c r="LS569"/>
      <c r="LT569"/>
      <c r="LU569"/>
      <c r="LV569"/>
      <c r="LW569"/>
      <c r="LX569"/>
      <c r="LY569"/>
      <c r="LZ569"/>
      <c r="MA569"/>
      <c r="MB569"/>
      <c r="MC569"/>
      <c r="MD569"/>
      <c r="ME569"/>
      <c r="MF569"/>
      <c r="MG569"/>
      <c r="MH569"/>
      <c r="MI569"/>
      <c r="MJ569"/>
      <c r="MK569"/>
      <c r="ML569"/>
      <c r="MM569"/>
      <c r="MN569"/>
      <c r="MO569"/>
      <c r="MP569"/>
      <c r="MQ569"/>
      <c r="MR569"/>
      <c r="MS569"/>
      <c r="MT569"/>
      <c r="MU569"/>
      <c r="MV569"/>
      <c r="MW569"/>
      <c r="MX569"/>
      <c r="MY569"/>
      <c r="MZ569"/>
      <c r="NA569"/>
      <c r="NB569"/>
      <c r="NC569"/>
      <c r="ND569"/>
      <c r="NE569"/>
      <c r="NF569"/>
      <c r="NG569"/>
      <c r="NH569"/>
      <c r="NI569"/>
      <c r="NJ569"/>
      <c r="NK569"/>
      <c r="NL569"/>
      <c r="NM569"/>
      <c r="NN569"/>
      <c r="NO569"/>
      <c r="NP569"/>
      <c r="NQ569"/>
      <c r="NR569"/>
      <c r="NS569"/>
      <c r="NT569"/>
      <c r="NU569"/>
      <c r="NV569"/>
      <c r="NW569"/>
      <c r="NX569"/>
      <c r="NY569"/>
      <c r="NZ569"/>
      <c r="OA569"/>
      <c r="OB569"/>
      <c r="OC569"/>
      <c r="OD569"/>
      <c r="OE569"/>
      <c r="OF569"/>
      <c r="OG569"/>
      <c r="OH569"/>
      <c r="OI569"/>
      <c r="OJ569"/>
      <c r="OK569"/>
      <c r="OL569"/>
      <c r="OM569"/>
      <c r="ON569"/>
      <c r="OO569"/>
      <c r="OP569"/>
      <c r="OQ569"/>
      <c r="OR569"/>
      <c r="OS569"/>
      <c r="OT569"/>
      <c r="OU569"/>
      <c r="OV569"/>
      <c r="OW569"/>
      <c r="OX569"/>
      <c r="OY569"/>
      <c r="OZ569"/>
      <c r="PA569"/>
      <c r="PB569"/>
      <c r="PC569"/>
      <c r="PD569"/>
      <c r="PE569"/>
      <c r="PF569"/>
      <c r="PG569"/>
      <c r="PH569"/>
      <c r="PI569"/>
      <c r="PJ569"/>
      <c r="PK569"/>
      <c r="PL569"/>
      <c r="PM569"/>
      <c r="PN569"/>
      <c r="PO569"/>
      <c r="PP569"/>
      <c r="PQ569"/>
      <c r="PR569"/>
      <c r="PS569"/>
      <c r="PT569"/>
      <c r="PU569"/>
      <c r="PV569"/>
      <c r="PW569"/>
      <c r="PX569"/>
      <c r="PY569"/>
      <c r="PZ569"/>
      <c r="QA569"/>
      <c r="QB569"/>
      <c r="QC569"/>
      <c r="QD569"/>
      <c r="QE569"/>
      <c r="QF569"/>
      <c r="QG569"/>
      <c r="QH569"/>
      <c r="QI569"/>
      <c r="QJ569"/>
      <c r="QK569"/>
      <c r="QL569"/>
      <c r="QM569"/>
      <c r="QN569"/>
      <c r="QO569"/>
      <c r="QP569"/>
      <c r="QQ569"/>
      <c r="QR569"/>
      <c r="QS569"/>
      <c r="QT569"/>
      <c r="QU569"/>
      <c r="QV569"/>
      <c r="QW569"/>
      <c r="QX569"/>
      <c r="QY569"/>
      <c r="QZ569"/>
      <c r="RA569"/>
      <c r="RB569"/>
      <c r="RC569"/>
      <c r="RD569"/>
      <c r="RE569"/>
      <c r="RF569"/>
      <c r="RG569"/>
      <c r="RH569"/>
      <c r="RI569"/>
      <c r="RJ569"/>
      <c r="RK569"/>
      <c r="RL569"/>
      <c r="RM569"/>
      <c r="RN569"/>
      <c r="RO569"/>
      <c r="RP569"/>
      <c r="RQ569"/>
      <c r="RR569"/>
      <c r="RS569"/>
      <c r="RT569"/>
      <c r="RU569"/>
      <c r="RV569"/>
      <c r="RW569"/>
      <c r="RX569"/>
      <c r="RY569"/>
      <c r="RZ569"/>
      <c r="SA569"/>
      <c r="SB569"/>
      <c r="SC569"/>
      <c r="SD569"/>
      <c r="SE569"/>
      <c r="SF569"/>
      <c r="SG569"/>
      <c r="SH569"/>
      <c r="SI569"/>
      <c r="SJ569"/>
      <c r="SK569"/>
      <c r="SL569"/>
      <c r="SM569"/>
      <c r="SN569"/>
      <c r="SO569"/>
      <c r="SP569"/>
      <c r="SQ569"/>
      <c r="SR569"/>
      <c r="SS569"/>
      <c r="ST569"/>
      <c r="SU569"/>
      <c r="SV569"/>
      <c r="SW569"/>
      <c r="SX569"/>
      <c r="SY569"/>
      <c r="SZ569"/>
      <c r="TA569"/>
      <c r="TB569"/>
      <c r="TC569"/>
      <c r="TD569"/>
      <c r="TE569"/>
      <c r="TF569"/>
      <c r="TG569"/>
      <c r="TH569"/>
      <c r="TI569"/>
      <c r="TJ569"/>
      <c r="TK569"/>
      <c r="TL569"/>
      <c r="TM569"/>
      <c r="TN569"/>
      <c r="TO569"/>
      <c r="TP569"/>
      <c r="TQ569"/>
      <c r="TR569"/>
      <c r="TS569"/>
      <c r="TT569"/>
      <c r="TU569"/>
      <c r="TV569"/>
      <c r="TW569"/>
      <c r="TX569"/>
      <c r="TY569"/>
      <c r="TZ569"/>
      <c r="UA569"/>
      <c r="UB569"/>
      <c r="UC569"/>
      <c r="UD569"/>
      <c r="UE569"/>
      <c r="UF569"/>
      <c r="UG569"/>
      <c r="UH569"/>
      <c r="UI569"/>
      <c r="UJ569"/>
      <c r="UK569"/>
      <c r="UL569"/>
      <c r="UM569"/>
      <c r="UN569"/>
      <c r="UO569"/>
      <c r="UP569"/>
      <c r="UQ569"/>
      <c r="UR569"/>
      <c r="US569"/>
      <c r="UT569"/>
      <c r="UU569"/>
      <c r="UV569"/>
      <c r="UW569"/>
      <c r="UX569"/>
      <c r="UY569"/>
      <c r="UZ569"/>
      <c r="VA569"/>
      <c r="VB569"/>
      <c r="VC569"/>
      <c r="VD569"/>
      <c r="VE569"/>
      <c r="VF569"/>
      <c r="VG569"/>
      <c r="VH569"/>
      <c r="VI569"/>
      <c r="VJ569"/>
      <c r="VK569"/>
      <c r="VL569"/>
      <c r="VM569"/>
      <c r="VN569"/>
      <c r="VO569"/>
      <c r="VP569"/>
      <c r="VQ569"/>
      <c r="VR569"/>
      <c r="VS569"/>
      <c r="VT569"/>
      <c r="VU569"/>
      <c r="VV569"/>
      <c r="VW569"/>
      <c r="VX569"/>
      <c r="VY569"/>
      <c r="VZ569"/>
      <c r="WA569"/>
      <c r="WB569"/>
      <c r="WC569"/>
      <c r="WD569"/>
      <c r="WE569"/>
      <c r="WF569"/>
      <c r="WG569"/>
      <c r="WH569"/>
      <c r="WI569"/>
      <c r="WJ569"/>
      <c r="WK569"/>
      <c r="WL569"/>
      <c r="WM569"/>
      <c r="WN569"/>
      <c r="WO569"/>
      <c r="WP569"/>
      <c r="WQ569"/>
      <c r="WR569"/>
      <c r="WS569"/>
      <c r="WT569"/>
      <c r="WU569"/>
      <c r="WV569"/>
      <c r="WW569"/>
      <c r="WX569"/>
      <c r="WY569"/>
      <c r="WZ569"/>
      <c r="XA569"/>
      <c r="XB569"/>
      <c r="XC569"/>
      <c r="XD569"/>
      <c r="XE569"/>
      <c r="XF569"/>
      <c r="XG569"/>
      <c r="XH569"/>
      <c r="XI569"/>
      <c r="XJ569"/>
      <c r="XK569"/>
      <c r="XL569"/>
      <c r="XM569"/>
      <c r="XN569"/>
      <c r="XO569"/>
      <c r="XP569"/>
      <c r="XQ569"/>
      <c r="XR569"/>
      <c r="XS569"/>
      <c r="XT569"/>
      <c r="XU569"/>
      <c r="XV569"/>
      <c r="XW569"/>
      <c r="XX569"/>
      <c r="XY569"/>
      <c r="XZ569"/>
      <c r="YA569"/>
      <c r="YB569"/>
      <c r="YC569"/>
      <c r="YD569"/>
      <c r="YE569"/>
      <c r="YF569"/>
      <c r="YG569"/>
      <c r="YH569"/>
      <c r="YI569"/>
      <c r="YJ569"/>
      <c r="YK569"/>
      <c r="YL569"/>
      <c r="YM569"/>
      <c r="YN569"/>
      <c r="YO569"/>
      <c r="YP569"/>
      <c r="YQ569"/>
      <c r="YR569"/>
      <c r="YS569"/>
      <c r="YT569"/>
      <c r="YU569"/>
      <c r="YV569"/>
      <c r="YW569"/>
      <c r="YX569"/>
      <c r="YY569"/>
      <c r="YZ569"/>
      <c r="ZA569"/>
      <c r="ZB569"/>
      <c r="ZC569"/>
      <c r="ZD569"/>
      <c r="ZE569"/>
      <c r="ZF569"/>
      <c r="ZG569"/>
      <c r="ZH569"/>
      <c r="ZI569"/>
      <c r="ZJ569"/>
      <c r="ZK569"/>
      <c r="ZL569"/>
      <c r="ZM569"/>
      <c r="ZN569"/>
      <c r="ZO569"/>
      <c r="ZP569"/>
      <c r="ZQ569"/>
      <c r="ZR569"/>
      <c r="ZS569"/>
      <c r="ZT569"/>
      <c r="ZU569"/>
      <c r="ZV569"/>
      <c r="ZW569"/>
      <c r="ZX569"/>
      <c r="ZY569"/>
      <c r="ZZ569" s="52"/>
      <c r="AAA569" s="192"/>
      <c r="AAD569" s="90"/>
      <c r="AAE569" s="519">
        <f>IF(S.Notice.Involved="Y",1,0)</f>
        <v>1</v>
      </c>
      <c r="AAF569" s="90"/>
      <c r="AAG569" s="72"/>
      <c r="AAH569" s="72"/>
      <c r="AAI569" s="72"/>
      <c r="AAJ569" s="74"/>
      <c r="AAK569" s="86" t="str">
        <f>IF(S.Hearing.1stInvolve="Y","* holds the following hearings with assigned team:","No hearings planned (change under Oveview of Key Dates")</f>
        <v>* holds the following hearings with assigned team:</v>
      </c>
      <c r="AAL569" s="90"/>
    </row>
    <row r="570" spans="1:715" ht="15" customHeight="1" outlineLevel="1">
      <c r="A570" s="171"/>
      <c r="B570" s="370" t="str">
        <f>AAK570</f>
        <v>1. LRAPA hearing</v>
      </c>
      <c r="C570" s="376" t="s">
        <v>0</v>
      </c>
      <c r="D570"/>
      <c r="E570"/>
      <c r="F570" s="457">
        <f t="shared" ca="1" si="462"/>
        <v>54</v>
      </c>
      <c r="G570"/>
      <c r="H570" s="424">
        <f>AAH570</f>
        <v>41652</v>
      </c>
      <c r="I570" s="244"/>
      <c r="J570" s="194"/>
      <c r="K570" s="49"/>
      <c r="L570" s="49"/>
      <c r="M570" s="49"/>
      <c r="N570" s="49"/>
      <c r="O570" s="49"/>
      <c r="P570" s="49"/>
      <c r="Q570" s="49"/>
      <c r="R570" s="49"/>
      <c r="S570" s="49"/>
      <c r="T570" s="49"/>
      <c r="U570" s="49"/>
      <c r="V570" s="49"/>
      <c r="W570" s="49"/>
      <c r="X570" s="49"/>
      <c r="Y570" s="49"/>
      <c r="Z570" s="49"/>
      <c r="AA570" s="49"/>
      <c r="AB570" s="49"/>
      <c r="AC570" s="49"/>
      <c r="AD570" s="49"/>
      <c r="AE570" s="49"/>
      <c r="AF570" s="49"/>
      <c r="AG570" s="49"/>
      <c r="AH570" s="49"/>
      <c r="AI570" s="49"/>
      <c r="AJ570" s="49"/>
      <c r="AK570" s="49"/>
      <c r="AL570" s="49"/>
      <c r="AM570" s="49"/>
      <c r="AN570" s="49"/>
      <c r="AO570" s="49"/>
      <c r="AP570" s="49"/>
      <c r="AQ570" s="49"/>
      <c r="AR570" s="49"/>
      <c r="AS570" s="49"/>
      <c r="AT570" s="49"/>
      <c r="AU570" s="49"/>
      <c r="AV570" s="49"/>
      <c r="AW570" s="49"/>
      <c r="AX570" s="49"/>
      <c r="AY570" s="49"/>
      <c r="AZ570" s="49"/>
      <c r="BA570" s="49"/>
      <c r="BB570" s="49"/>
      <c r="BC570" s="49"/>
      <c r="BD570" s="49"/>
      <c r="BE570" s="49"/>
      <c r="BF570" s="49"/>
      <c r="BG570" s="49"/>
      <c r="BH570" s="49"/>
      <c r="BI570" s="49"/>
      <c r="BJ570" s="49"/>
      <c r="BK570" s="49"/>
      <c r="BL570" s="49"/>
      <c r="BM570" s="49"/>
      <c r="BN570" s="49"/>
      <c r="BO570" s="49"/>
      <c r="BP570" s="49"/>
      <c r="BQ570" s="49"/>
      <c r="BR570" s="49"/>
      <c r="BS570" s="49"/>
      <c r="BT570" s="49"/>
      <c r="BU570" s="49"/>
      <c r="BV570" s="49"/>
      <c r="BW570" s="49"/>
      <c r="BX570" s="49"/>
      <c r="BY570" s="49"/>
      <c r="BZ570" s="49"/>
      <c r="CA570" s="49"/>
      <c r="CB570" s="49"/>
      <c r="CC570" s="49"/>
      <c r="CD570" s="49"/>
      <c r="CE570" s="49"/>
      <c r="CF570" s="49"/>
      <c r="CG570" s="49"/>
      <c r="CH570" s="49"/>
      <c r="CI570" s="49"/>
      <c r="CJ570" s="49"/>
      <c r="CK570" s="49"/>
      <c r="CL570" s="49"/>
      <c r="CM570" s="49"/>
      <c r="CN570" s="49"/>
      <c r="CO570" s="49"/>
      <c r="CP570" s="49"/>
      <c r="CQ570" s="49"/>
      <c r="CR570" s="49"/>
      <c r="CS570" s="49"/>
      <c r="CT570" s="49"/>
      <c r="CU570" s="49"/>
      <c r="CV570" s="49"/>
      <c r="CW570" s="49"/>
      <c r="CX570" s="49"/>
      <c r="CY570" s="49"/>
      <c r="CZ570" s="49"/>
      <c r="DA570" s="49"/>
      <c r="DB570" s="49"/>
      <c r="DC570" s="49"/>
      <c r="DD570" s="49"/>
      <c r="DE570" s="49"/>
      <c r="DF570" s="49"/>
      <c r="DG570" s="49"/>
      <c r="DH570" s="49"/>
      <c r="DI570" s="49"/>
      <c r="DJ570" s="49"/>
      <c r="DK570" s="49"/>
      <c r="DL570" s="49"/>
      <c r="DM570" s="49"/>
      <c r="DN570" s="49"/>
      <c r="DO570" s="49"/>
      <c r="DP570" s="49"/>
      <c r="AAA570" s="192"/>
      <c r="AAD570" s="90"/>
      <c r="AAE570" s="519">
        <f>IF(AND(S.Notice.Involved="Y",S.Hearing.1stInvolve="Y",S.Hearing.2ndInvolve),1,0)</f>
        <v>1</v>
      </c>
      <c r="AAF570" s="90"/>
      <c r="AAG570" s="72"/>
      <c r="AAH570" s="73">
        <f>S.Hearing.1stDate</f>
        <v>41652</v>
      </c>
      <c r="AAI570" s="72"/>
      <c r="AAJ570" s="72"/>
      <c r="AAK570" s="80" t="str">
        <f>"1. "&amp;S.Hearing.1stCity&amp;" hearing"</f>
        <v>1. LRAPA hearing</v>
      </c>
      <c r="AAL570" s="90"/>
      <c r="AAM570"/>
    </row>
    <row r="571" spans="1:715" s="23" customFormat="1" ht="15.75" customHeight="1" outlineLevel="1">
      <c r="A571" s="171"/>
      <c r="B571" s="719" t="s">
        <v>403</v>
      </c>
      <c r="C571" s="362"/>
      <c r="D571" s="373"/>
      <c r="E571" s="350"/>
      <c r="F571" s="350"/>
      <c r="G571"/>
      <c r="H571" s="346"/>
      <c r="I571" s="244"/>
      <c r="J571" s="194"/>
      <c r="K571" s="49"/>
      <c r="L571" s="49"/>
      <c r="M571" s="49"/>
      <c r="N571" s="49"/>
      <c r="O571" s="49"/>
      <c r="P571" s="49"/>
      <c r="Q571" s="49"/>
      <c r="R571" s="49"/>
      <c r="S571" s="49"/>
      <c r="T571" s="49"/>
      <c r="U571" s="49"/>
      <c r="V571" s="49"/>
      <c r="W571" s="49"/>
      <c r="X571" s="49"/>
      <c r="Y571" s="49"/>
      <c r="Z571" s="49"/>
      <c r="AA571" s="49"/>
      <c r="AB571" s="49"/>
      <c r="AC571" s="49"/>
      <c r="AD571" s="49"/>
      <c r="AE571" s="49"/>
      <c r="AF571" s="49"/>
      <c r="AG571" s="49"/>
      <c r="AH571" s="49"/>
      <c r="AI571" s="49"/>
      <c r="AJ571" s="49"/>
      <c r="AK571" s="49"/>
      <c r="AL571" s="49"/>
      <c r="AM571" s="49"/>
      <c r="AN571" s="49"/>
      <c r="AO571" s="49"/>
      <c r="AP571" s="49"/>
      <c r="AQ571" s="49"/>
      <c r="AR571" s="49"/>
      <c r="AS571" s="49"/>
      <c r="AT571" s="49"/>
      <c r="AU571" s="49"/>
      <c r="AV571" s="49"/>
      <c r="AW571" s="49"/>
      <c r="AX571" s="49"/>
      <c r="AY571" s="49"/>
      <c r="AZ571" s="49"/>
      <c r="BA571" s="49"/>
      <c r="BB571" s="49"/>
      <c r="BC571" s="49"/>
      <c r="BD571" s="49"/>
      <c r="BE571" s="49"/>
      <c r="BF571" s="49"/>
      <c r="BG571" s="49"/>
      <c r="BH571" s="49"/>
      <c r="BI571" s="49"/>
      <c r="BJ571" s="49"/>
      <c r="BK571" s="49"/>
      <c r="BL571" s="49"/>
      <c r="BM571" s="49"/>
      <c r="BN571" s="49"/>
      <c r="BO571" s="49"/>
      <c r="BP571" s="49"/>
      <c r="BQ571" s="49"/>
      <c r="BR571" s="49"/>
      <c r="BS571" s="49"/>
      <c r="BT571" s="49"/>
      <c r="BU571" s="49"/>
      <c r="BV571" s="49"/>
      <c r="BW571" s="49"/>
      <c r="BX571" s="49"/>
      <c r="BY571" s="49"/>
      <c r="BZ571" s="49"/>
      <c r="CA571" s="49"/>
      <c r="CB571" s="49"/>
      <c r="CC571" s="49"/>
      <c r="CD571" s="49"/>
      <c r="CE571" s="49"/>
      <c r="CF571" s="49"/>
      <c r="CG571" s="49"/>
      <c r="CH571" s="49"/>
      <c r="CI571" s="49"/>
      <c r="CJ571" s="49"/>
      <c r="CK571" s="49"/>
      <c r="CL571" s="49"/>
      <c r="CM571" s="49"/>
      <c r="CN571" s="49"/>
      <c r="CO571" s="49"/>
      <c r="CP571" s="49"/>
      <c r="CQ571" s="49"/>
      <c r="CR571" s="49"/>
      <c r="CS571" s="49"/>
      <c r="CT571" s="49"/>
      <c r="CU571" s="49"/>
      <c r="CV571" s="49"/>
      <c r="CW571" s="49"/>
      <c r="CX571" s="49"/>
      <c r="CY571" s="49"/>
      <c r="CZ571" s="49"/>
      <c r="DA571" s="49"/>
      <c r="DB571" s="49"/>
      <c r="DC571" s="49"/>
      <c r="DD571" s="49"/>
      <c r="DE571" s="49"/>
      <c r="DF571" s="49"/>
      <c r="DG571" s="49"/>
      <c r="DH571" s="49"/>
      <c r="DI571" s="49"/>
      <c r="DJ571" s="49"/>
      <c r="DK571" s="49"/>
      <c r="DL571" s="49"/>
      <c r="DM571" s="49"/>
      <c r="DN571" s="49"/>
      <c r="DO571" s="49"/>
      <c r="DP571" s="49"/>
      <c r="DQ571"/>
      <c r="DR571"/>
      <c r="DS571"/>
      <c r="DT571"/>
      <c r="DU571"/>
      <c r="DV571"/>
      <c r="DW571"/>
      <c r="DX571"/>
      <c r="DY571"/>
      <c r="DZ571"/>
      <c r="EA571"/>
      <c r="EB571"/>
      <c r="EC571"/>
      <c r="ED571"/>
      <c r="EE571"/>
      <c r="EF571"/>
      <c r="EG571"/>
      <c r="EH571"/>
      <c r="EI571"/>
      <c r="EJ571"/>
      <c r="EK571"/>
      <c r="EL571"/>
      <c r="EM571"/>
      <c r="EN571"/>
      <c r="EO571"/>
      <c r="EP571"/>
      <c r="EQ571"/>
      <c r="ER571"/>
      <c r="ES571"/>
      <c r="ET571"/>
      <c r="EU571"/>
      <c r="EV571"/>
      <c r="EW571"/>
      <c r="EX571"/>
      <c r="EY571"/>
      <c r="EZ571"/>
      <c r="FA571"/>
      <c r="FB571"/>
      <c r="FC571"/>
      <c r="FD571"/>
      <c r="FE571"/>
      <c r="FF571"/>
      <c r="FG571"/>
      <c r="FH571"/>
      <c r="FI571"/>
      <c r="FJ571"/>
      <c r="FK571"/>
      <c r="FL571"/>
      <c r="FM571"/>
      <c r="FN571"/>
      <c r="FO571"/>
      <c r="FP571"/>
      <c r="FQ571"/>
      <c r="FR571"/>
      <c r="FS571"/>
      <c r="FT571"/>
      <c r="FU571"/>
      <c r="FV571"/>
      <c r="FW571"/>
      <c r="FX571"/>
      <c r="FY571"/>
      <c r="FZ571"/>
      <c r="GA571"/>
      <c r="GB571"/>
      <c r="GC571"/>
      <c r="GD571"/>
      <c r="GE571"/>
      <c r="GF571"/>
      <c r="GG571"/>
      <c r="GH571"/>
      <c r="GI571"/>
      <c r="GJ571"/>
      <c r="GK571"/>
      <c r="GL571"/>
      <c r="GM571"/>
      <c r="GN571"/>
      <c r="GO571"/>
      <c r="GP571"/>
      <c r="GQ571"/>
      <c r="GR571"/>
      <c r="GS571"/>
      <c r="GT571"/>
      <c r="GU571"/>
      <c r="GV571"/>
      <c r="GW571"/>
      <c r="GX571"/>
      <c r="GY571"/>
      <c r="GZ571"/>
      <c r="HA571"/>
      <c r="HB571"/>
      <c r="HC571"/>
      <c r="HD571"/>
      <c r="HE571"/>
      <c r="HF571"/>
      <c r="HG571"/>
      <c r="HH571"/>
      <c r="HI571"/>
      <c r="HJ571"/>
      <c r="HK571"/>
      <c r="HL571"/>
      <c r="HM571"/>
      <c r="HN571"/>
      <c r="HO571"/>
      <c r="HP571"/>
      <c r="HQ571"/>
      <c r="HR571"/>
      <c r="HS571"/>
      <c r="HT571"/>
      <c r="HU571"/>
      <c r="HV571"/>
      <c r="HW571"/>
      <c r="HX571"/>
      <c r="HY571"/>
      <c r="HZ571"/>
      <c r="IA571"/>
      <c r="IB571"/>
      <c r="IC571"/>
      <c r="ID571"/>
      <c r="IE571"/>
      <c r="IF571"/>
      <c r="IG571"/>
      <c r="IH571"/>
      <c r="II571"/>
      <c r="IJ571"/>
      <c r="IK571"/>
      <c r="IL571"/>
      <c r="IM571"/>
      <c r="IN571"/>
      <c r="IO571"/>
      <c r="IP571"/>
      <c r="IQ571"/>
      <c r="IR571"/>
      <c r="IS571"/>
      <c r="IT571"/>
      <c r="IU571"/>
      <c r="IV571"/>
      <c r="IW571"/>
      <c r="IX571"/>
      <c r="IY571"/>
      <c r="IZ571"/>
      <c r="JA571"/>
      <c r="JB571"/>
      <c r="JC571"/>
      <c r="JD571"/>
      <c r="JE571"/>
      <c r="JF571"/>
      <c r="JG571"/>
      <c r="JH571"/>
      <c r="JI571"/>
      <c r="JJ571"/>
      <c r="JK571"/>
      <c r="JL571"/>
      <c r="JM571"/>
      <c r="JN571"/>
      <c r="JO571"/>
      <c r="JP571"/>
      <c r="JQ571"/>
      <c r="JR571"/>
      <c r="JS571"/>
      <c r="JT571"/>
      <c r="JU571"/>
      <c r="JV571"/>
      <c r="JW571"/>
      <c r="JX571"/>
      <c r="JY571"/>
      <c r="JZ571"/>
      <c r="KA571"/>
      <c r="KB571"/>
      <c r="KC571"/>
      <c r="KD571"/>
      <c r="KE571"/>
      <c r="KF571"/>
      <c r="KG571"/>
      <c r="KH571"/>
      <c r="KI571"/>
      <c r="KJ571"/>
      <c r="KK571"/>
      <c r="KL571"/>
      <c r="KM571"/>
      <c r="KN571"/>
      <c r="KO571"/>
      <c r="KP571"/>
      <c r="KQ571"/>
      <c r="KR571"/>
      <c r="KS571"/>
      <c r="KT571"/>
      <c r="KU571"/>
      <c r="KV571"/>
      <c r="KW571"/>
      <c r="KX571"/>
      <c r="KY571"/>
      <c r="KZ571"/>
      <c r="LA571"/>
      <c r="LB571"/>
      <c r="LC571"/>
      <c r="LD571"/>
      <c r="LE571"/>
      <c r="LF571"/>
      <c r="LG571"/>
      <c r="LH571"/>
      <c r="LI571"/>
      <c r="LJ571"/>
      <c r="LK571"/>
      <c r="LL571"/>
      <c r="LM571"/>
      <c r="LN571"/>
      <c r="LO571"/>
      <c r="LP571"/>
      <c r="LQ571"/>
      <c r="LR571"/>
      <c r="LS571"/>
      <c r="LT571"/>
      <c r="LU571"/>
      <c r="LV571"/>
      <c r="LW571"/>
      <c r="LX571"/>
      <c r="LY571"/>
      <c r="LZ571"/>
      <c r="MA571"/>
      <c r="MB571"/>
      <c r="MC571"/>
      <c r="MD571"/>
      <c r="ME571"/>
      <c r="MF571"/>
      <c r="MG571"/>
      <c r="MH571"/>
      <c r="MI571"/>
      <c r="MJ571"/>
      <c r="MK571"/>
      <c r="ML571"/>
      <c r="MM571"/>
      <c r="MN571"/>
      <c r="MO571"/>
      <c r="MP571"/>
      <c r="MQ571"/>
      <c r="MR571"/>
      <c r="MS571"/>
      <c r="MT571"/>
      <c r="MU571"/>
      <c r="MV571"/>
      <c r="MW571"/>
      <c r="MX571"/>
      <c r="MY571"/>
      <c r="MZ571"/>
      <c r="NA571"/>
      <c r="NB571"/>
      <c r="NC571"/>
      <c r="ND571"/>
      <c r="NE571"/>
      <c r="NF571"/>
      <c r="NG571"/>
      <c r="NH571"/>
      <c r="NI571"/>
      <c r="NJ571"/>
      <c r="NK571"/>
      <c r="NL571"/>
      <c r="NM571"/>
      <c r="NN571"/>
      <c r="NO571"/>
      <c r="NP571"/>
      <c r="NQ571"/>
      <c r="NR571"/>
      <c r="NS571"/>
      <c r="NT571"/>
      <c r="NU571"/>
      <c r="NV571"/>
      <c r="NW571"/>
      <c r="NX571"/>
      <c r="NY571"/>
      <c r="NZ571"/>
      <c r="OA571"/>
      <c r="OB571"/>
      <c r="OC571"/>
      <c r="OD571"/>
      <c r="OE571"/>
      <c r="OF571"/>
      <c r="OG571"/>
      <c r="OH571"/>
      <c r="OI571"/>
      <c r="OJ571"/>
      <c r="OK571"/>
      <c r="OL571"/>
      <c r="OM571"/>
      <c r="ON571"/>
      <c r="OO571"/>
      <c r="OP571"/>
      <c r="OQ571"/>
      <c r="OR571"/>
      <c r="OS571"/>
      <c r="OT571"/>
      <c r="OU571"/>
      <c r="OV571"/>
      <c r="OW571"/>
      <c r="OX571"/>
      <c r="OY571"/>
      <c r="OZ571"/>
      <c r="PA571"/>
      <c r="PB571"/>
      <c r="PC571"/>
      <c r="PD571"/>
      <c r="PE571"/>
      <c r="PF571"/>
      <c r="PG571"/>
      <c r="PH571"/>
      <c r="PI571"/>
      <c r="PJ571"/>
      <c r="PK571"/>
      <c r="PL571"/>
      <c r="PM571"/>
      <c r="PN571"/>
      <c r="PO571"/>
      <c r="PP571"/>
      <c r="PQ571"/>
      <c r="PR571"/>
      <c r="PS571"/>
      <c r="PT571"/>
      <c r="PU571"/>
      <c r="PV571"/>
      <c r="PW571"/>
      <c r="PX571"/>
      <c r="PY571"/>
      <c r="PZ571"/>
      <c r="QA571"/>
      <c r="QB571"/>
      <c r="QC571"/>
      <c r="QD571"/>
      <c r="QE571"/>
      <c r="QF571"/>
      <c r="QG571"/>
      <c r="QH571"/>
      <c r="QI571"/>
      <c r="QJ571"/>
      <c r="QK571"/>
      <c r="QL571"/>
      <c r="QM571"/>
      <c r="QN571"/>
      <c r="QO571"/>
      <c r="QP571"/>
      <c r="QQ571"/>
      <c r="QR571"/>
      <c r="QS571"/>
      <c r="QT571"/>
      <c r="QU571"/>
      <c r="QV571"/>
      <c r="QW571"/>
      <c r="QX571"/>
      <c r="QY571"/>
      <c r="QZ571"/>
      <c r="RA571"/>
      <c r="RB571"/>
      <c r="RC571"/>
      <c r="RD571"/>
      <c r="RE571"/>
      <c r="RF571"/>
      <c r="RG571"/>
      <c r="RH571"/>
      <c r="RI571"/>
      <c r="RJ571"/>
      <c r="RK571"/>
      <c r="RL571"/>
      <c r="RM571"/>
      <c r="RN571"/>
      <c r="RO571"/>
      <c r="RP571"/>
      <c r="RQ571"/>
      <c r="RR571"/>
      <c r="RS571"/>
      <c r="RT571"/>
      <c r="RU571"/>
      <c r="RV571"/>
      <c r="RW571"/>
      <c r="RX571"/>
      <c r="RY571"/>
      <c r="RZ571"/>
      <c r="SA571"/>
      <c r="SB571"/>
      <c r="SC571"/>
      <c r="SD571"/>
      <c r="SE571"/>
      <c r="SF571"/>
      <c r="SG571"/>
      <c r="SH571"/>
      <c r="SI571"/>
      <c r="SJ571"/>
      <c r="SK571"/>
      <c r="SL571"/>
      <c r="SM571"/>
      <c r="SN571"/>
      <c r="SO571"/>
      <c r="SP571"/>
      <c r="SQ571"/>
      <c r="SR571"/>
      <c r="SS571"/>
      <c r="ST571"/>
      <c r="SU571"/>
      <c r="SV571"/>
      <c r="SW571"/>
      <c r="SX571"/>
      <c r="SY571"/>
      <c r="SZ571"/>
      <c r="TA571"/>
      <c r="TB571"/>
      <c r="TC571"/>
      <c r="TD571"/>
      <c r="TE571"/>
      <c r="TF571"/>
      <c r="TG571"/>
      <c r="TH571"/>
      <c r="TI571"/>
      <c r="TJ571"/>
      <c r="TK571"/>
      <c r="TL571"/>
      <c r="TM571"/>
      <c r="TN571"/>
      <c r="TO571"/>
      <c r="TP571"/>
      <c r="TQ571"/>
      <c r="TR571"/>
      <c r="TS571"/>
      <c r="TT571"/>
      <c r="TU571"/>
      <c r="TV571"/>
      <c r="TW571"/>
      <c r="TX571"/>
      <c r="TY571"/>
      <c r="TZ571"/>
      <c r="UA571"/>
      <c r="UB571"/>
      <c r="UC571"/>
      <c r="UD571"/>
      <c r="UE571"/>
      <c r="UF571"/>
      <c r="UG571"/>
      <c r="UH571"/>
      <c r="UI571"/>
      <c r="UJ571"/>
      <c r="UK571"/>
      <c r="UL571"/>
      <c r="UM571"/>
      <c r="UN571"/>
      <c r="UO571"/>
      <c r="UP571"/>
      <c r="UQ571"/>
      <c r="UR571"/>
      <c r="US571"/>
      <c r="UT571"/>
      <c r="UU571"/>
      <c r="UV571"/>
      <c r="UW571"/>
      <c r="UX571"/>
      <c r="UY571"/>
      <c r="UZ571"/>
      <c r="VA571"/>
      <c r="VB571"/>
      <c r="VC571"/>
      <c r="VD571"/>
      <c r="VE571"/>
      <c r="VF571"/>
      <c r="VG571"/>
      <c r="VH571"/>
      <c r="VI571"/>
      <c r="VJ571"/>
      <c r="VK571"/>
      <c r="VL571"/>
      <c r="VM571"/>
      <c r="VN571"/>
      <c r="VO571"/>
      <c r="VP571"/>
      <c r="VQ571"/>
      <c r="VR571"/>
      <c r="VS571"/>
      <c r="VT571"/>
      <c r="VU571"/>
      <c r="VV571"/>
      <c r="VW571"/>
      <c r="VX571"/>
      <c r="VY571"/>
      <c r="VZ571"/>
      <c r="WA571"/>
      <c r="WB571"/>
      <c r="WC571"/>
      <c r="WD571"/>
      <c r="WE571"/>
      <c r="WF571"/>
      <c r="WG571"/>
      <c r="WH571"/>
      <c r="WI571"/>
      <c r="WJ571"/>
      <c r="WK571"/>
      <c r="WL571"/>
      <c r="WM571"/>
      <c r="WN571"/>
      <c r="WO571"/>
      <c r="WP571"/>
      <c r="WQ571"/>
      <c r="WR571"/>
      <c r="WS571"/>
      <c r="WT571"/>
      <c r="WU571"/>
      <c r="WV571"/>
      <c r="WW571"/>
      <c r="WX571"/>
      <c r="WY571"/>
      <c r="WZ571"/>
      <c r="XA571"/>
      <c r="XB571"/>
      <c r="XC571"/>
      <c r="XD571"/>
      <c r="XE571"/>
      <c r="XF571"/>
      <c r="XG571"/>
      <c r="XH571"/>
      <c r="XI571"/>
      <c r="XJ571"/>
      <c r="XK571"/>
      <c r="XL571"/>
      <c r="XM571"/>
      <c r="XN571"/>
      <c r="XO571"/>
      <c r="XP571"/>
      <c r="XQ571"/>
      <c r="XR571"/>
      <c r="XS571"/>
      <c r="XT571"/>
      <c r="XU571"/>
      <c r="XV571"/>
      <c r="XW571"/>
      <c r="XX571"/>
      <c r="XY571"/>
      <c r="XZ571"/>
      <c r="YA571"/>
      <c r="YB571"/>
      <c r="YC571"/>
      <c r="YD571"/>
      <c r="YE571"/>
      <c r="YF571"/>
      <c r="YG571"/>
      <c r="YH571"/>
      <c r="YI571"/>
      <c r="YJ571"/>
      <c r="YK571"/>
      <c r="YL571"/>
      <c r="YM571"/>
      <c r="YN571"/>
      <c r="YO571"/>
      <c r="YP571"/>
      <c r="YQ571"/>
      <c r="YR571"/>
      <c r="YS571"/>
      <c r="YT571"/>
      <c r="YU571"/>
      <c r="YV571"/>
      <c r="YW571"/>
      <c r="YX571"/>
      <c r="YY571"/>
      <c r="YZ571"/>
      <c r="ZA571"/>
      <c r="ZB571"/>
      <c r="ZC571"/>
      <c r="ZD571"/>
      <c r="ZE571"/>
      <c r="ZF571"/>
      <c r="ZG571"/>
      <c r="ZH571"/>
      <c r="ZI571"/>
      <c r="ZJ571"/>
      <c r="ZK571"/>
      <c r="ZL571"/>
      <c r="ZM571"/>
      <c r="ZN571"/>
      <c r="ZO571"/>
      <c r="ZP571"/>
      <c r="ZQ571"/>
      <c r="ZR571"/>
      <c r="ZS571"/>
      <c r="ZT571"/>
      <c r="ZU571"/>
      <c r="ZV571"/>
      <c r="ZW571"/>
      <c r="ZX571"/>
      <c r="ZY571"/>
      <c r="ZZ571" s="52"/>
      <c r="AAA571" s="192"/>
      <c r="AAD571" s="90"/>
      <c r="AAE571" s="519">
        <f>IF(AND(S.Notice.Involved="Y",S.Hearing.1stInvolve="Y",S.Hearing.2ndInvolve),1,0)</f>
        <v>1</v>
      </c>
      <c r="AAF571" s="190" t="s">
        <v>52</v>
      </c>
      <c r="AAG571" s="72"/>
      <c r="AAH571" s="71"/>
      <c r="AAI571" s="71"/>
      <c r="AAJ571" s="56"/>
      <c r="AAK571" s="71" t="s">
        <v>0</v>
      </c>
      <c r="AAL571" s="90"/>
    </row>
    <row r="572" spans="1:715" ht="15" customHeight="1" outlineLevel="2">
      <c r="A572" s="171"/>
      <c r="B572" s="370" t="str">
        <f t="shared" ref="B572:B584" si="466">AAK572</f>
        <v>2. Enter city name hearing</v>
      </c>
      <c r="C572" s="376" t="s">
        <v>0</v>
      </c>
      <c r="D572"/>
      <c r="E572"/>
      <c r="F572" s="457">
        <f t="shared" ca="1" si="462"/>
        <v>0</v>
      </c>
      <c r="G572"/>
      <c r="H572" s="424">
        <f t="shared" ref="H572:H584" si="467">AAH572</f>
        <v>0</v>
      </c>
      <c r="I572" s="244"/>
      <c r="J572" s="194"/>
      <c r="K572" s="49"/>
      <c r="L572" s="49"/>
      <c r="M572" s="49"/>
      <c r="N572" s="49"/>
      <c r="O572" s="49"/>
      <c r="P572" s="49"/>
      <c r="Q572" s="49"/>
      <c r="R572" s="49"/>
      <c r="S572" s="49"/>
      <c r="T572" s="49"/>
      <c r="U572" s="49"/>
      <c r="V572" s="49"/>
      <c r="W572" s="49"/>
      <c r="X572" s="49"/>
      <c r="Y572" s="49"/>
      <c r="Z572" s="49"/>
      <c r="AA572" s="49"/>
      <c r="AB572" s="49"/>
      <c r="AC572" s="49"/>
      <c r="AD572" s="49"/>
      <c r="AE572" s="49"/>
      <c r="AF572" s="49"/>
      <c r="AG572" s="49"/>
      <c r="AH572" s="49"/>
      <c r="AI572" s="49"/>
      <c r="AJ572" s="49"/>
      <c r="AK572" s="49"/>
      <c r="AL572" s="49"/>
      <c r="AM572" s="49"/>
      <c r="AN572" s="49"/>
      <c r="AO572" s="49"/>
      <c r="AP572" s="49"/>
      <c r="AQ572" s="49"/>
      <c r="AR572" s="49"/>
      <c r="AS572" s="49"/>
      <c r="AT572" s="49"/>
      <c r="AU572" s="49"/>
      <c r="AV572" s="49"/>
      <c r="AW572" s="49"/>
      <c r="AX572" s="49"/>
      <c r="AY572" s="49"/>
      <c r="AZ572" s="49"/>
      <c r="BA572" s="49"/>
      <c r="BB572" s="49"/>
      <c r="BC572" s="49"/>
      <c r="BD572" s="49"/>
      <c r="BE572" s="49"/>
      <c r="BF572" s="49"/>
      <c r="BG572" s="49"/>
      <c r="BH572" s="49"/>
      <c r="BI572" s="49"/>
      <c r="BJ572" s="49"/>
      <c r="BK572" s="49"/>
      <c r="BL572" s="49"/>
      <c r="BM572" s="49"/>
      <c r="BN572" s="49"/>
      <c r="BO572" s="49"/>
      <c r="BP572" s="49"/>
      <c r="BQ572" s="49"/>
      <c r="BR572" s="49"/>
      <c r="BS572" s="49"/>
      <c r="BT572" s="49"/>
      <c r="BU572" s="49"/>
      <c r="BV572" s="49"/>
      <c r="BW572" s="49"/>
      <c r="BX572" s="49"/>
      <c r="BY572" s="49"/>
      <c r="BZ572" s="49"/>
      <c r="CA572" s="49"/>
      <c r="CB572" s="49"/>
      <c r="CC572" s="49"/>
      <c r="CD572" s="49"/>
      <c r="CE572" s="49"/>
      <c r="CF572" s="49"/>
      <c r="CG572" s="49"/>
      <c r="CH572" s="49"/>
      <c r="CI572" s="49"/>
      <c r="CJ572" s="49"/>
      <c r="CK572" s="49"/>
      <c r="CL572" s="49"/>
      <c r="CM572" s="49"/>
      <c r="CN572" s="49"/>
      <c r="CO572" s="49"/>
      <c r="CP572" s="49"/>
      <c r="CQ572" s="49"/>
      <c r="CR572" s="49"/>
      <c r="CS572" s="49"/>
      <c r="CT572" s="49"/>
      <c r="CU572" s="49"/>
      <c r="CV572" s="49"/>
      <c r="CW572" s="49"/>
      <c r="CX572" s="49"/>
      <c r="CY572" s="49"/>
      <c r="CZ572" s="49"/>
      <c r="DA572" s="49"/>
      <c r="DB572" s="49"/>
      <c r="DC572" s="49"/>
      <c r="DD572" s="49"/>
      <c r="DE572" s="49"/>
      <c r="DF572" s="49"/>
      <c r="DG572" s="49"/>
      <c r="DH572" s="49"/>
      <c r="DI572" s="49"/>
      <c r="DJ572" s="49"/>
      <c r="DK572" s="49"/>
      <c r="DL572" s="49"/>
      <c r="DM572" s="49"/>
      <c r="DN572" s="49"/>
      <c r="DO572" s="49"/>
      <c r="DP572" s="49"/>
      <c r="AAA572" s="192"/>
      <c r="AAD572" s="90"/>
      <c r="AAE572" s="519">
        <f>IF(AND(S.Notice.Involved="Y",S.Hearing.1stInvolve="Y",S.Hearing.2ndInvolve="Y"),1,0)</f>
        <v>0</v>
      </c>
      <c r="AAF572" s="90"/>
      <c r="AAG572" s="72"/>
      <c r="AAH572" s="73">
        <f>IF(S.Hearing.2ndInvolve="N",,S.Hearing.2ndDate)</f>
        <v>0</v>
      </c>
      <c r="AAI572" s="72"/>
      <c r="AAJ572" s="72"/>
      <c r="AAK572" s="80" t="str">
        <f>"2. "&amp;S.Hearing.2ndCity&amp;" hearing"</f>
        <v>2. Enter city name hearing</v>
      </c>
      <c r="AAL572" s="90"/>
      <c r="AAM572"/>
    </row>
    <row r="573" spans="1:715" s="23" customFormat="1" ht="15.75" customHeight="1" outlineLevel="2">
      <c r="A573" s="171"/>
      <c r="B573" s="719" t="s">
        <v>404</v>
      </c>
      <c r="C573" s="362"/>
      <c r="D573"/>
      <c r="E573"/>
      <c r="F573" s="350"/>
      <c r="G573"/>
      <c r="H573" s="346"/>
      <c r="I573" s="244"/>
      <c r="J573" s="194"/>
      <c r="K573" s="49"/>
      <c r="L573" s="49"/>
      <c r="M573" s="49"/>
      <c r="N573" s="49"/>
      <c r="O573" s="49"/>
      <c r="P573" s="49"/>
      <c r="Q573" s="49"/>
      <c r="R573" s="49"/>
      <c r="S573" s="49"/>
      <c r="T573" s="49"/>
      <c r="U573" s="49"/>
      <c r="V573" s="49"/>
      <c r="W573" s="49"/>
      <c r="X573" s="49"/>
      <c r="Y573" s="49"/>
      <c r="Z573" s="49"/>
      <c r="AA573" s="49"/>
      <c r="AB573" s="49"/>
      <c r="AC573" s="49"/>
      <c r="AD573" s="49"/>
      <c r="AE573" s="49"/>
      <c r="AF573" s="49"/>
      <c r="AG573" s="49"/>
      <c r="AH573" s="49"/>
      <c r="AI573" s="49"/>
      <c r="AJ573" s="49"/>
      <c r="AK573" s="49"/>
      <c r="AL573" s="49"/>
      <c r="AM573" s="49"/>
      <c r="AN573" s="49"/>
      <c r="AO573" s="49"/>
      <c r="AP573" s="49"/>
      <c r="AQ573" s="49"/>
      <c r="AR573" s="49"/>
      <c r="AS573" s="49"/>
      <c r="AT573" s="49"/>
      <c r="AU573" s="49"/>
      <c r="AV573" s="49"/>
      <c r="AW573" s="49"/>
      <c r="AX573" s="49"/>
      <c r="AY573" s="49"/>
      <c r="AZ573" s="49"/>
      <c r="BA573" s="49"/>
      <c r="BB573" s="49"/>
      <c r="BC573" s="49"/>
      <c r="BD573" s="49"/>
      <c r="BE573" s="49"/>
      <c r="BF573" s="49"/>
      <c r="BG573" s="49"/>
      <c r="BH573" s="49"/>
      <c r="BI573" s="49"/>
      <c r="BJ573" s="49"/>
      <c r="BK573" s="49"/>
      <c r="BL573" s="49"/>
      <c r="BM573" s="49"/>
      <c r="BN573" s="49"/>
      <c r="BO573" s="49"/>
      <c r="BP573" s="49"/>
      <c r="BQ573" s="49"/>
      <c r="BR573" s="49"/>
      <c r="BS573" s="49"/>
      <c r="BT573" s="49"/>
      <c r="BU573" s="49"/>
      <c r="BV573" s="49"/>
      <c r="BW573" s="49"/>
      <c r="BX573" s="49"/>
      <c r="BY573" s="49"/>
      <c r="BZ573" s="49"/>
      <c r="CA573" s="49"/>
      <c r="CB573" s="49"/>
      <c r="CC573" s="49"/>
      <c r="CD573" s="49"/>
      <c r="CE573" s="49"/>
      <c r="CF573" s="49"/>
      <c r="CG573" s="49"/>
      <c r="CH573" s="49"/>
      <c r="CI573" s="49"/>
      <c r="CJ573" s="49"/>
      <c r="CK573" s="49"/>
      <c r="CL573" s="49"/>
      <c r="CM573" s="49"/>
      <c r="CN573" s="49"/>
      <c r="CO573" s="49"/>
      <c r="CP573" s="49"/>
      <c r="CQ573" s="49"/>
      <c r="CR573" s="49"/>
      <c r="CS573" s="49"/>
      <c r="CT573" s="49"/>
      <c r="CU573" s="49"/>
      <c r="CV573" s="49"/>
      <c r="CW573" s="49"/>
      <c r="CX573" s="49"/>
      <c r="CY573" s="49"/>
      <c r="CZ573" s="49"/>
      <c r="DA573" s="49"/>
      <c r="DB573" s="49"/>
      <c r="DC573" s="49"/>
      <c r="DD573" s="49"/>
      <c r="DE573" s="49"/>
      <c r="DF573" s="49"/>
      <c r="DG573" s="49"/>
      <c r="DH573" s="49"/>
      <c r="DI573" s="49"/>
      <c r="DJ573" s="49"/>
      <c r="DK573" s="49"/>
      <c r="DL573" s="49"/>
      <c r="DM573" s="49"/>
      <c r="DN573" s="49"/>
      <c r="DO573" s="49"/>
      <c r="DP573" s="49"/>
      <c r="DQ573"/>
      <c r="DR573"/>
      <c r="DS573"/>
      <c r="DT573"/>
      <c r="DU573"/>
      <c r="DV573"/>
      <c r="DW573"/>
      <c r="DX573"/>
      <c r="DY573"/>
      <c r="DZ573"/>
      <c r="EA573"/>
      <c r="EB573"/>
      <c r="EC573"/>
      <c r="ED573"/>
      <c r="EE573"/>
      <c r="EF573"/>
      <c r="EG573"/>
      <c r="EH573"/>
      <c r="EI573"/>
      <c r="EJ573"/>
      <c r="EK573"/>
      <c r="EL573"/>
      <c r="EM573"/>
      <c r="EN573"/>
      <c r="EO573"/>
      <c r="EP573"/>
      <c r="EQ573"/>
      <c r="ER573"/>
      <c r="ES573"/>
      <c r="ET573"/>
      <c r="EU573"/>
      <c r="EV573"/>
      <c r="EW573"/>
      <c r="EX573"/>
      <c r="EY573"/>
      <c r="EZ573"/>
      <c r="FA573"/>
      <c r="FB573"/>
      <c r="FC573"/>
      <c r="FD573"/>
      <c r="FE573"/>
      <c r="FF573"/>
      <c r="FG573"/>
      <c r="FH573"/>
      <c r="FI573"/>
      <c r="FJ573"/>
      <c r="FK573"/>
      <c r="FL573"/>
      <c r="FM573"/>
      <c r="FN573"/>
      <c r="FO573"/>
      <c r="FP573"/>
      <c r="FQ573"/>
      <c r="FR573"/>
      <c r="FS573"/>
      <c r="FT573"/>
      <c r="FU573"/>
      <c r="FV573"/>
      <c r="FW573"/>
      <c r="FX573"/>
      <c r="FY573"/>
      <c r="FZ573"/>
      <c r="GA573"/>
      <c r="GB573"/>
      <c r="GC573"/>
      <c r="GD573"/>
      <c r="GE573"/>
      <c r="GF573"/>
      <c r="GG573"/>
      <c r="GH573"/>
      <c r="GI573"/>
      <c r="GJ573"/>
      <c r="GK573"/>
      <c r="GL573"/>
      <c r="GM573"/>
      <c r="GN573"/>
      <c r="GO573"/>
      <c r="GP573"/>
      <c r="GQ573"/>
      <c r="GR573"/>
      <c r="GS573"/>
      <c r="GT573"/>
      <c r="GU573"/>
      <c r="GV573"/>
      <c r="GW573"/>
      <c r="GX573"/>
      <c r="GY573"/>
      <c r="GZ573"/>
      <c r="HA573"/>
      <c r="HB573"/>
      <c r="HC573"/>
      <c r="HD573"/>
      <c r="HE573"/>
      <c r="HF573"/>
      <c r="HG573"/>
      <c r="HH573"/>
      <c r="HI573"/>
      <c r="HJ573"/>
      <c r="HK573"/>
      <c r="HL573"/>
      <c r="HM573"/>
      <c r="HN573"/>
      <c r="HO573"/>
      <c r="HP573"/>
      <c r="HQ573"/>
      <c r="HR573"/>
      <c r="HS573"/>
      <c r="HT573"/>
      <c r="HU573"/>
      <c r="HV573"/>
      <c r="HW573"/>
      <c r="HX573"/>
      <c r="HY573"/>
      <c r="HZ573"/>
      <c r="IA573"/>
      <c r="IB573"/>
      <c r="IC573"/>
      <c r="ID573"/>
      <c r="IE573"/>
      <c r="IF573"/>
      <c r="IG573"/>
      <c r="IH573"/>
      <c r="II573"/>
      <c r="IJ573"/>
      <c r="IK573"/>
      <c r="IL573"/>
      <c r="IM573"/>
      <c r="IN573"/>
      <c r="IO573"/>
      <c r="IP573"/>
      <c r="IQ573"/>
      <c r="IR573"/>
      <c r="IS573"/>
      <c r="IT573"/>
      <c r="IU573"/>
      <c r="IV573"/>
      <c r="IW573"/>
      <c r="IX573"/>
      <c r="IY573"/>
      <c r="IZ573"/>
      <c r="JA573"/>
      <c r="JB573"/>
      <c r="JC573"/>
      <c r="JD573"/>
      <c r="JE573"/>
      <c r="JF573"/>
      <c r="JG573"/>
      <c r="JH573"/>
      <c r="JI573"/>
      <c r="JJ573"/>
      <c r="JK573"/>
      <c r="JL573"/>
      <c r="JM573"/>
      <c r="JN573"/>
      <c r="JO573"/>
      <c r="JP573"/>
      <c r="JQ573"/>
      <c r="JR573"/>
      <c r="JS573"/>
      <c r="JT573"/>
      <c r="JU573"/>
      <c r="JV573"/>
      <c r="JW573"/>
      <c r="JX573"/>
      <c r="JY573"/>
      <c r="JZ573"/>
      <c r="KA573"/>
      <c r="KB573"/>
      <c r="KC573"/>
      <c r="KD573"/>
      <c r="KE573"/>
      <c r="KF573"/>
      <c r="KG573"/>
      <c r="KH573"/>
      <c r="KI573"/>
      <c r="KJ573"/>
      <c r="KK573"/>
      <c r="KL573"/>
      <c r="KM573"/>
      <c r="KN573"/>
      <c r="KO573"/>
      <c r="KP573"/>
      <c r="KQ573"/>
      <c r="KR573"/>
      <c r="KS573"/>
      <c r="KT573"/>
      <c r="KU573"/>
      <c r="KV573"/>
      <c r="KW573"/>
      <c r="KX573"/>
      <c r="KY573"/>
      <c r="KZ573"/>
      <c r="LA573"/>
      <c r="LB573"/>
      <c r="LC573"/>
      <c r="LD573"/>
      <c r="LE573"/>
      <c r="LF573"/>
      <c r="LG573"/>
      <c r="LH573"/>
      <c r="LI573"/>
      <c r="LJ573"/>
      <c r="LK573"/>
      <c r="LL573"/>
      <c r="LM573"/>
      <c r="LN573"/>
      <c r="LO573"/>
      <c r="LP573"/>
      <c r="LQ573"/>
      <c r="LR573"/>
      <c r="LS573"/>
      <c r="LT573"/>
      <c r="LU573"/>
      <c r="LV573"/>
      <c r="LW573"/>
      <c r="LX573"/>
      <c r="LY573"/>
      <c r="LZ573"/>
      <c r="MA573"/>
      <c r="MB573"/>
      <c r="MC573"/>
      <c r="MD573"/>
      <c r="ME573"/>
      <c r="MF573"/>
      <c r="MG573"/>
      <c r="MH573"/>
      <c r="MI573"/>
      <c r="MJ573"/>
      <c r="MK573"/>
      <c r="ML573"/>
      <c r="MM573"/>
      <c r="MN573"/>
      <c r="MO573"/>
      <c r="MP573"/>
      <c r="MQ573"/>
      <c r="MR573"/>
      <c r="MS573"/>
      <c r="MT573"/>
      <c r="MU573"/>
      <c r="MV573"/>
      <c r="MW573"/>
      <c r="MX573"/>
      <c r="MY573"/>
      <c r="MZ573"/>
      <c r="NA573"/>
      <c r="NB573"/>
      <c r="NC573"/>
      <c r="ND573"/>
      <c r="NE573"/>
      <c r="NF573"/>
      <c r="NG573"/>
      <c r="NH573"/>
      <c r="NI573"/>
      <c r="NJ573"/>
      <c r="NK573"/>
      <c r="NL573"/>
      <c r="NM573"/>
      <c r="NN573"/>
      <c r="NO573"/>
      <c r="NP573"/>
      <c r="NQ573"/>
      <c r="NR573"/>
      <c r="NS573"/>
      <c r="NT573"/>
      <c r="NU573"/>
      <c r="NV573"/>
      <c r="NW573"/>
      <c r="NX573"/>
      <c r="NY573"/>
      <c r="NZ573"/>
      <c r="OA573"/>
      <c r="OB573"/>
      <c r="OC573"/>
      <c r="OD573"/>
      <c r="OE573"/>
      <c r="OF573"/>
      <c r="OG573"/>
      <c r="OH573"/>
      <c r="OI573"/>
      <c r="OJ573"/>
      <c r="OK573"/>
      <c r="OL573"/>
      <c r="OM573"/>
      <c r="ON573"/>
      <c r="OO573"/>
      <c r="OP573"/>
      <c r="OQ573"/>
      <c r="OR573"/>
      <c r="OS573"/>
      <c r="OT573"/>
      <c r="OU573"/>
      <c r="OV573"/>
      <c r="OW573"/>
      <c r="OX573"/>
      <c r="OY573"/>
      <c r="OZ573"/>
      <c r="PA573"/>
      <c r="PB573"/>
      <c r="PC573"/>
      <c r="PD573"/>
      <c r="PE573"/>
      <c r="PF573"/>
      <c r="PG573"/>
      <c r="PH573"/>
      <c r="PI573"/>
      <c r="PJ573"/>
      <c r="PK573"/>
      <c r="PL573"/>
      <c r="PM573"/>
      <c r="PN573"/>
      <c r="PO573"/>
      <c r="PP573"/>
      <c r="PQ573"/>
      <c r="PR573"/>
      <c r="PS573"/>
      <c r="PT573"/>
      <c r="PU573"/>
      <c r="PV573"/>
      <c r="PW573"/>
      <c r="PX573"/>
      <c r="PY573"/>
      <c r="PZ573"/>
      <c r="QA573"/>
      <c r="QB573"/>
      <c r="QC573"/>
      <c r="QD573"/>
      <c r="QE573"/>
      <c r="QF573"/>
      <c r="QG573"/>
      <c r="QH573"/>
      <c r="QI573"/>
      <c r="QJ573"/>
      <c r="QK573"/>
      <c r="QL573"/>
      <c r="QM573"/>
      <c r="QN573"/>
      <c r="QO573"/>
      <c r="QP573"/>
      <c r="QQ573"/>
      <c r="QR573"/>
      <c r="QS573"/>
      <c r="QT573"/>
      <c r="QU573"/>
      <c r="QV573"/>
      <c r="QW573"/>
      <c r="QX573"/>
      <c r="QY573"/>
      <c r="QZ573"/>
      <c r="RA573"/>
      <c r="RB573"/>
      <c r="RC573"/>
      <c r="RD573"/>
      <c r="RE573"/>
      <c r="RF573"/>
      <c r="RG573"/>
      <c r="RH573"/>
      <c r="RI573"/>
      <c r="RJ573"/>
      <c r="RK573"/>
      <c r="RL573"/>
      <c r="RM573"/>
      <c r="RN573"/>
      <c r="RO573"/>
      <c r="RP573"/>
      <c r="RQ573"/>
      <c r="RR573"/>
      <c r="RS573"/>
      <c r="RT573"/>
      <c r="RU573"/>
      <c r="RV573"/>
      <c r="RW573"/>
      <c r="RX573"/>
      <c r="RY573"/>
      <c r="RZ573"/>
      <c r="SA573"/>
      <c r="SB573"/>
      <c r="SC573"/>
      <c r="SD573"/>
      <c r="SE573"/>
      <c r="SF573"/>
      <c r="SG573"/>
      <c r="SH573"/>
      <c r="SI573"/>
      <c r="SJ573"/>
      <c r="SK573"/>
      <c r="SL573"/>
      <c r="SM573"/>
      <c r="SN573"/>
      <c r="SO573"/>
      <c r="SP573"/>
      <c r="SQ573"/>
      <c r="SR573"/>
      <c r="SS573"/>
      <c r="ST573"/>
      <c r="SU573"/>
      <c r="SV573"/>
      <c r="SW573"/>
      <c r="SX573"/>
      <c r="SY573"/>
      <c r="SZ573"/>
      <c r="TA573"/>
      <c r="TB573"/>
      <c r="TC573"/>
      <c r="TD573"/>
      <c r="TE573"/>
      <c r="TF573"/>
      <c r="TG573"/>
      <c r="TH573"/>
      <c r="TI573"/>
      <c r="TJ573"/>
      <c r="TK573"/>
      <c r="TL573"/>
      <c r="TM573"/>
      <c r="TN573"/>
      <c r="TO573"/>
      <c r="TP573"/>
      <c r="TQ573"/>
      <c r="TR573"/>
      <c r="TS573"/>
      <c r="TT573"/>
      <c r="TU573"/>
      <c r="TV573"/>
      <c r="TW573"/>
      <c r="TX573"/>
      <c r="TY573"/>
      <c r="TZ573"/>
      <c r="UA573"/>
      <c r="UB573"/>
      <c r="UC573"/>
      <c r="UD573"/>
      <c r="UE573"/>
      <c r="UF573"/>
      <c r="UG573"/>
      <c r="UH573"/>
      <c r="UI573"/>
      <c r="UJ573"/>
      <c r="UK573"/>
      <c r="UL573"/>
      <c r="UM573"/>
      <c r="UN573"/>
      <c r="UO573"/>
      <c r="UP573"/>
      <c r="UQ573"/>
      <c r="UR573"/>
      <c r="US573"/>
      <c r="UT573"/>
      <c r="UU573"/>
      <c r="UV573"/>
      <c r="UW573"/>
      <c r="UX573"/>
      <c r="UY573"/>
      <c r="UZ573"/>
      <c r="VA573"/>
      <c r="VB573"/>
      <c r="VC573"/>
      <c r="VD573"/>
      <c r="VE573"/>
      <c r="VF573"/>
      <c r="VG573"/>
      <c r="VH573"/>
      <c r="VI573"/>
      <c r="VJ573"/>
      <c r="VK573"/>
      <c r="VL573"/>
      <c r="VM573"/>
      <c r="VN573"/>
      <c r="VO573"/>
      <c r="VP573"/>
      <c r="VQ573"/>
      <c r="VR573"/>
      <c r="VS573"/>
      <c r="VT573"/>
      <c r="VU573"/>
      <c r="VV573"/>
      <c r="VW573"/>
      <c r="VX573"/>
      <c r="VY573"/>
      <c r="VZ573"/>
      <c r="WA573"/>
      <c r="WB573"/>
      <c r="WC573"/>
      <c r="WD573"/>
      <c r="WE573"/>
      <c r="WF573"/>
      <c r="WG573"/>
      <c r="WH573"/>
      <c r="WI573"/>
      <c r="WJ573"/>
      <c r="WK573"/>
      <c r="WL573"/>
      <c r="WM573"/>
      <c r="WN573"/>
      <c r="WO573"/>
      <c r="WP573"/>
      <c r="WQ573"/>
      <c r="WR573"/>
      <c r="WS573"/>
      <c r="WT573"/>
      <c r="WU573"/>
      <c r="WV573"/>
      <c r="WW573"/>
      <c r="WX573"/>
      <c r="WY573"/>
      <c r="WZ573"/>
      <c r="XA573"/>
      <c r="XB573"/>
      <c r="XC573"/>
      <c r="XD573"/>
      <c r="XE573"/>
      <c r="XF573"/>
      <c r="XG573"/>
      <c r="XH573"/>
      <c r="XI573"/>
      <c r="XJ573"/>
      <c r="XK573"/>
      <c r="XL573"/>
      <c r="XM573"/>
      <c r="XN573"/>
      <c r="XO573"/>
      <c r="XP573"/>
      <c r="XQ573"/>
      <c r="XR573"/>
      <c r="XS573"/>
      <c r="XT573"/>
      <c r="XU573"/>
      <c r="XV573"/>
      <c r="XW573"/>
      <c r="XX573"/>
      <c r="XY573"/>
      <c r="XZ573"/>
      <c r="YA573"/>
      <c r="YB573"/>
      <c r="YC573"/>
      <c r="YD573"/>
      <c r="YE573"/>
      <c r="YF573"/>
      <c r="YG573"/>
      <c r="YH573"/>
      <c r="YI573"/>
      <c r="YJ573"/>
      <c r="YK573"/>
      <c r="YL573"/>
      <c r="YM573"/>
      <c r="YN573"/>
      <c r="YO573"/>
      <c r="YP573"/>
      <c r="YQ573"/>
      <c r="YR573"/>
      <c r="YS573"/>
      <c r="YT573"/>
      <c r="YU573"/>
      <c r="YV573"/>
      <c r="YW573"/>
      <c r="YX573"/>
      <c r="YY573"/>
      <c r="YZ573"/>
      <c r="ZA573"/>
      <c r="ZB573"/>
      <c r="ZC573"/>
      <c r="ZD573"/>
      <c r="ZE573"/>
      <c r="ZF573"/>
      <c r="ZG573"/>
      <c r="ZH573"/>
      <c r="ZI573"/>
      <c r="ZJ573"/>
      <c r="ZK573"/>
      <c r="ZL573"/>
      <c r="ZM573"/>
      <c r="ZN573"/>
      <c r="ZO573"/>
      <c r="ZP573"/>
      <c r="ZQ573"/>
      <c r="ZR573"/>
      <c r="ZS573"/>
      <c r="ZT573"/>
      <c r="ZU573"/>
      <c r="ZV573"/>
      <c r="ZW573"/>
      <c r="ZX573"/>
      <c r="ZY573"/>
      <c r="ZZ573" s="52"/>
      <c r="AAA573" s="192"/>
      <c r="AAD573" s="90"/>
      <c r="AAE573" s="519">
        <f>IF(AND(S.Notice.Involved="Y",S.Hearing.1stInvolve="Y",S.Hearing.2ndInvolve="Y"),1,0)</f>
        <v>0</v>
      </c>
      <c r="AAF573" s="190" t="s">
        <v>52</v>
      </c>
      <c r="AAG573" s="72"/>
      <c r="AAH573" s="71"/>
      <c r="AAI573" s="71"/>
      <c r="AAJ573" s="56"/>
      <c r="AAK573" s="71" t="s">
        <v>0</v>
      </c>
      <c r="AAL573" s="90"/>
    </row>
    <row r="574" spans="1:715" ht="15" customHeight="1" outlineLevel="2">
      <c r="A574" s="171"/>
      <c r="B574" s="370" t="str">
        <f t="shared" si="466"/>
        <v>3. Enter city name hearing</v>
      </c>
      <c r="C574" s="376" t="s">
        <v>0</v>
      </c>
      <c r="D574"/>
      <c r="E574"/>
      <c r="F574" s="457">
        <f t="shared" ca="1" si="462"/>
        <v>0</v>
      </c>
      <c r="G574"/>
      <c r="H574" s="424">
        <f t="shared" si="467"/>
        <v>0</v>
      </c>
      <c r="I574" s="244"/>
      <c r="J574" s="194"/>
      <c r="K574" s="49"/>
      <c r="L574" s="49"/>
      <c r="M574" s="49"/>
      <c r="N574" s="49"/>
      <c r="O574" s="49"/>
      <c r="P574" s="49"/>
      <c r="Q574" s="49"/>
      <c r="R574" s="49"/>
      <c r="S574" s="49"/>
      <c r="T574" s="49"/>
      <c r="U574" s="49"/>
      <c r="V574" s="49"/>
      <c r="W574" s="49"/>
      <c r="X574" s="49"/>
      <c r="Y574" s="49"/>
      <c r="Z574" s="49"/>
      <c r="AA574" s="49"/>
      <c r="AB574" s="49"/>
      <c r="AC574" s="49"/>
      <c r="AD574" s="49"/>
      <c r="AE574" s="49"/>
      <c r="AF574" s="49"/>
      <c r="AG574" s="49"/>
      <c r="AH574" s="49"/>
      <c r="AI574" s="49"/>
      <c r="AJ574" s="49"/>
      <c r="AK574" s="49"/>
      <c r="AL574" s="49"/>
      <c r="AM574" s="49"/>
      <c r="AN574" s="49"/>
      <c r="AO574" s="49"/>
      <c r="AP574" s="49"/>
      <c r="AQ574" s="49"/>
      <c r="AR574" s="49"/>
      <c r="AS574" s="49"/>
      <c r="AT574" s="49"/>
      <c r="AU574" s="49"/>
      <c r="AV574" s="49"/>
      <c r="AW574" s="49"/>
      <c r="AX574" s="49"/>
      <c r="AY574" s="49"/>
      <c r="AZ574" s="49"/>
      <c r="BA574" s="49"/>
      <c r="BB574" s="49"/>
      <c r="BC574" s="49"/>
      <c r="BD574" s="49"/>
      <c r="BE574" s="49"/>
      <c r="BF574" s="49"/>
      <c r="BG574" s="49"/>
      <c r="BH574" s="49"/>
      <c r="BI574" s="49"/>
      <c r="BJ574" s="49"/>
      <c r="BK574" s="49"/>
      <c r="BL574" s="49"/>
      <c r="BM574" s="49"/>
      <c r="BN574" s="49"/>
      <c r="BO574" s="49"/>
      <c r="BP574" s="49"/>
      <c r="BQ574" s="49"/>
      <c r="BR574" s="49"/>
      <c r="BS574" s="49"/>
      <c r="BT574" s="49"/>
      <c r="BU574" s="49"/>
      <c r="BV574" s="49"/>
      <c r="BW574" s="49"/>
      <c r="BX574" s="49"/>
      <c r="BY574" s="49"/>
      <c r="BZ574" s="49"/>
      <c r="CA574" s="49"/>
      <c r="CB574" s="49"/>
      <c r="CC574" s="49"/>
      <c r="CD574" s="49"/>
      <c r="CE574" s="49"/>
      <c r="CF574" s="49"/>
      <c r="CG574" s="49"/>
      <c r="CH574" s="49"/>
      <c r="CI574" s="49"/>
      <c r="CJ574" s="49"/>
      <c r="CK574" s="49"/>
      <c r="CL574" s="49"/>
      <c r="CM574" s="49"/>
      <c r="CN574" s="49"/>
      <c r="CO574" s="49"/>
      <c r="CP574" s="49"/>
      <c r="CQ574" s="49"/>
      <c r="CR574" s="49"/>
      <c r="CS574" s="49"/>
      <c r="CT574" s="49"/>
      <c r="CU574" s="49"/>
      <c r="CV574" s="49"/>
      <c r="CW574" s="49"/>
      <c r="CX574" s="49"/>
      <c r="CY574" s="49"/>
      <c r="CZ574" s="49"/>
      <c r="DA574" s="49"/>
      <c r="DB574" s="49"/>
      <c r="DC574" s="49"/>
      <c r="DD574" s="49"/>
      <c r="DE574" s="49"/>
      <c r="DF574" s="49"/>
      <c r="DG574" s="49"/>
      <c r="DH574" s="49"/>
      <c r="DI574" s="49"/>
      <c r="DJ574" s="49"/>
      <c r="DK574" s="49"/>
      <c r="DL574" s="49"/>
      <c r="DM574" s="49"/>
      <c r="DN574" s="49"/>
      <c r="DO574" s="49"/>
      <c r="DP574" s="49"/>
      <c r="AAA574" s="192"/>
      <c r="AAD574" s="90"/>
      <c r="AAE574" s="519">
        <f>IF(AND(S.Notice.Involved="Y",S.Hearing.1stInvolve="Y",S.Hearing.3rdInvolve="Y"),1,0)</f>
        <v>0</v>
      </c>
      <c r="AAF574" s="90"/>
      <c r="AAG574" s="72"/>
      <c r="AAH574" s="73">
        <f>IF(S.Hearing.2ndInvolve="N",,S.Hearing.3rdDate)</f>
        <v>0</v>
      </c>
      <c r="AAI574" s="72"/>
      <c r="AAJ574" s="72"/>
      <c r="AAK574" s="80" t="str">
        <f>"3. "&amp; S.Hearing.3rdCity&amp;" hearing"</f>
        <v>3. Enter city name hearing</v>
      </c>
      <c r="AAL574" s="90"/>
      <c r="AAM574"/>
    </row>
    <row r="575" spans="1:715" s="23" customFormat="1" ht="15.75" customHeight="1" outlineLevel="2">
      <c r="A575" s="171"/>
      <c r="B575" s="719" t="s">
        <v>405</v>
      </c>
      <c r="C575" s="362"/>
      <c r="D575"/>
      <c r="E575"/>
      <c r="F575" s="350"/>
      <c r="G575"/>
      <c r="H575" s="346"/>
      <c r="I575" s="244"/>
      <c r="J575" s="194"/>
      <c r="K575" s="49"/>
      <c r="L575" s="49"/>
      <c r="M575" s="49"/>
      <c r="N575" s="49"/>
      <c r="O575" s="49"/>
      <c r="P575" s="49"/>
      <c r="Q575" s="49"/>
      <c r="R575" s="49"/>
      <c r="S575" s="49"/>
      <c r="T575" s="49"/>
      <c r="U575" s="49"/>
      <c r="V575" s="49"/>
      <c r="W575" s="49"/>
      <c r="X575" s="49"/>
      <c r="Y575" s="49"/>
      <c r="Z575" s="49"/>
      <c r="AA575" s="49"/>
      <c r="AB575" s="49"/>
      <c r="AC575" s="49"/>
      <c r="AD575" s="49"/>
      <c r="AE575" s="49"/>
      <c r="AF575" s="49"/>
      <c r="AG575" s="49"/>
      <c r="AH575" s="49"/>
      <c r="AI575" s="49"/>
      <c r="AJ575" s="49"/>
      <c r="AK575" s="49"/>
      <c r="AL575" s="49"/>
      <c r="AM575" s="49"/>
      <c r="AN575" s="49"/>
      <c r="AO575" s="49"/>
      <c r="AP575" s="49"/>
      <c r="AQ575" s="49"/>
      <c r="AR575" s="49"/>
      <c r="AS575" s="49"/>
      <c r="AT575" s="49"/>
      <c r="AU575" s="49"/>
      <c r="AV575" s="49"/>
      <c r="AW575" s="49"/>
      <c r="AX575" s="49"/>
      <c r="AY575" s="49"/>
      <c r="AZ575" s="49"/>
      <c r="BA575" s="49"/>
      <c r="BB575" s="49"/>
      <c r="BC575" s="49"/>
      <c r="BD575" s="49"/>
      <c r="BE575" s="49"/>
      <c r="BF575" s="49"/>
      <c r="BG575" s="49"/>
      <c r="BH575" s="49"/>
      <c r="BI575" s="49"/>
      <c r="BJ575" s="49"/>
      <c r="BK575" s="49"/>
      <c r="BL575" s="49"/>
      <c r="BM575" s="49"/>
      <c r="BN575" s="49"/>
      <c r="BO575" s="49"/>
      <c r="BP575" s="49"/>
      <c r="BQ575" s="49"/>
      <c r="BR575" s="49"/>
      <c r="BS575" s="49"/>
      <c r="BT575" s="49"/>
      <c r="BU575" s="49"/>
      <c r="BV575" s="49"/>
      <c r="BW575" s="49"/>
      <c r="BX575" s="49"/>
      <c r="BY575" s="49"/>
      <c r="BZ575" s="49"/>
      <c r="CA575" s="49"/>
      <c r="CB575" s="49"/>
      <c r="CC575" s="49"/>
      <c r="CD575" s="49"/>
      <c r="CE575" s="49"/>
      <c r="CF575" s="49"/>
      <c r="CG575" s="49"/>
      <c r="CH575" s="49"/>
      <c r="CI575" s="49"/>
      <c r="CJ575" s="49"/>
      <c r="CK575" s="49"/>
      <c r="CL575" s="49"/>
      <c r="CM575" s="49"/>
      <c r="CN575" s="49"/>
      <c r="CO575" s="49"/>
      <c r="CP575" s="49"/>
      <c r="CQ575" s="49"/>
      <c r="CR575" s="49"/>
      <c r="CS575" s="49"/>
      <c r="CT575" s="49"/>
      <c r="CU575" s="49"/>
      <c r="CV575" s="49"/>
      <c r="CW575" s="49"/>
      <c r="CX575" s="49"/>
      <c r="CY575" s="49"/>
      <c r="CZ575" s="49"/>
      <c r="DA575" s="49"/>
      <c r="DB575" s="49"/>
      <c r="DC575" s="49"/>
      <c r="DD575" s="49"/>
      <c r="DE575" s="49"/>
      <c r="DF575" s="49"/>
      <c r="DG575" s="49"/>
      <c r="DH575" s="49"/>
      <c r="DI575" s="49"/>
      <c r="DJ575" s="49"/>
      <c r="DK575" s="49"/>
      <c r="DL575" s="49"/>
      <c r="DM575" s="49"/>
      <c r="DN575" s="49"/>
      <c r="DO575" s="49"/>
      <c r="DP575" s="49"/>
      <c r="DQ575"/>
      <c r="DR575"/>
      <c r="DS575"/>
      <c r="DT575"/>
      <c r="DU575"/>
      <c r="DV575"/>
      <c r="DW575"/>
      <c r="DX575"/>
      <c r="DY575"/>
      <c r="DZ575"/>
      <c r="EA575"/>
      <c r="EB575"/>
      <c r="EC575"/>
      <c r="ED575"/>
      <c r="EE575"/>
      <c r="EF575"/>
      <c r="EG575"/>
      <c r="EH575"/>
      <c r="EI575"/>
      <c r="EJ575"/>
      <c r="EK575"/>
      <c r="EL575"/>
      <c r="EM575"/>
      <c r="EN575"/>
      <c r="EO575"/>
      <c r="EP575"/>
      <c r="EQ575"/>
      <c r="ER575"/>
      <c r="ES575"/>
      <c r="ET575"/>
      <c r="EU575"/>
      <c r="EV575"/>
      <c r="EW575"/>
      <c r="EX575"/>
      <c r="EY575"/>
      <c r="EZ575"/>
      <c r="FA575"/>
      <c r="FB575"/>
      <c r="FC575"/>
      <c r="FD575"/>
      <c r="FE575"/>
      <c r="FF575"/>
      <c r="FG575"/>
      <c r="FH575"/>
      <c r="FI575"/>
      <c r="FJ575"/>
      <c r="FK575"/>
      <c r="FL575"/>
      <c r="FM575"/>
      <c r="FN575"/>
      <c r="FO575"/>
      <c r="FP575"/>
      <c r="FQ575"/>
      <c r="FR575"/>
      <c r="FS575"/>
      <c r="FT575"/>
      <c r="FU575"/>
      <c r="FV575"/>
      <c r="FW575"/>
      <c r="FX575"/>
      <c r="FY575"/>
      <c r="FZ575"/>
      <c r="GA575"/>
      <c r="GB575"/>
      <c r="GC575"/>
      <c r="GD575"/>
      <c r="GE575"/>
      <c r="GF575"/>
      <c r="GG575"/>
      <c r="GH575"/>
      <c r="GI575"/>
      <c r="GJ575"/>
      <c r="GK575"/>
      <c r="GL575"/>
      <c r="GM575"/>
      <c r="GN575"/>
      <c r="GO575"/>
      <c r="GP575"/>
      <c r="GQ575"/>
      <c r="GR575"/>
      <c r="GS575"/>
      <c r="GT575"/>
      <c r="GU575"/>
      <c r="GV575"/>
      <c r="GW575"/>
      <c r="GX575"/>
      <c r="GY575"/>
      <c r="GZ575"/>
      <c r="HA575"/>
      <c r="HB575"/>
      <c r="HC575"/>
      <c r="HD575"/>
      <c r="HE575"/>
      <c r="HF575"/>
      <c r="HG575"/>
      <c r="HH575"/>
      <c r="HI575"/>
      <c r="HJ575"/>
      <c r="HK575"/>
      <c r="HL575"/>
      <c r="HM575"/>
      <c r="HN575"/>
      <c r="HO575"/>
      <c r="HP575"/>
      <c r="HQ575"/>
      <c r="HR575"/>
      <c r="HS575"/>
      <c r="HT575"/>
      <c r="HU575"/>
      <c r="HV575"/>
      <c r="HW575"/>
      <c r="HX575"/>
      <c r="HY575"/>
      <c r="HZ575"/>
      <c r="IA575"/>
      <c r="IB575"/>
      <c r="IC575"/>
      <c r="ID575"/>
      <c r="IE575"/>
      <c r="IF575"/>
      <c r="IG575"/>
      <c r="IH575"/>
      <c r="II575"/>
      <c r="IJ575"/>
      <c r="IK575"/>
      <c r="IL575"/>
      <c r="IM575"/>
      <c r="IN575"/>
      <c r="IO575"/>
      <c r="IP575"/>
      <c r="IQ575"/>
      <c r="IR575"/>
      <c r="IS575"/>
      <c r="IT575"/>
      <c r="IU575"/>
      <c r="IV575"/>
      <c r="IW575"/>
      <c r="IX575"/>
      <c r="IY575"/>
      <c r="IZ575"/>
      <c r="JA575"/>
      <c r="JB575"/>
      <c r="JC575"/>
      <c r="JD575"/>
      <c r="JE575"/>
      <c r="JF575"/>
      <c r="JG575"/>
      <c r="JH575"/>
      <c r="JI575"/>
      <c r="JJ575"/>
      <c r="JK575"/>
      <c r="JL575"/>
      <c r="JM575"/>
      <c r="JN575"/>
      <c r="JO575"/>
      <c r="JP575"/>
      <c r="JQ575"/>
      <c r="JR575"/>
      <c r="JS575"/>
      <c r="JT575"/>
      <c r="JU575"/>
      <c r="JV575"/>
      <c r="JW575"/>
      <c r="JX575"/>
      <c r="JY575"/>
      <c r="JZ575"/>
      <c r="KA575"/>
      <c r="KB575"/>
      <c r="KC575"/>
      <c r="KD575"/>
      <c r="KE575"/>
      <c r="KF575"/>
      <c r="KG575"/>
      <c r="KH575"/>
      <c r="KI575"/>
      <c r="KJ575"/>
      <c r="KK575"/>
      <c r="KL575"/>
      <c r="KM575"/>
      <c r="KN575"/>
      <c r="KO575"/>
      <c r="KP575"/>
      <c r="KQ575"/>
      <c r="KR575"/>
      <c r="KS575"/>
      <c r="KT575"/>
      <c r="KU575"/>
      <c r="KV575"/>
      <c r="KW575"/>
      <c r="KX575"/>
      <c r="KY575"/>
      <c r="KZ575"/>
      <c r="LA575"/>
      <c r="LB575"/>
      <c r="LC575"/>
      <c r="LD575"/>
      <c r="LE575"/>
      <c r="LF575"/>
      <c r="LG575"/>
      <c r="LH575"/>
      <c r="LI575"/>
      <c r="LJ575"/>
      <c r="LK575"/>
      <c r="LL575"/>
      <c r="LM575"/>
      <c r="LN575"/>
      <c r="LO575"/>
      <c r="LP575"/>
      <c r="LQ575"/>
      <c r="LR575"/>
      <c r="LS575"/>
      <c r="LT575"/>
      <c r="LU575"/>
      <c r="LV575"/>
      <c r="LW575"/>
      <c r="LX575"/>
      <c r="LY575"/>
      <c r="LZ575"/>
      <c r="MA575"/>
      <c r="MB575"/>
      <c r="MC575"/>
      <c r="MD575"/>
      <c r="ME575"/>
      <c r="MF575"/>
      <c r="MG575"/>
      <c r="MH575"/>
      <c r="MI575"/>
      <c r="MJ575"/>
      <c r="MK575"/>
      <c r="ML575"/>
      <c r="MM575"/>
      <c r="MN575"/>
      <c r="MO575"/>
      <c r="MP575"/>
      <c r="MQ575"/>
      <c r="MR575"/>
      <c r="MS575"/>
      <c r="MT575"/>
      <c r="MU575"/>
      <c r="MV575"/>
      <c r="MW575"/>
      <c r="MX575"/>
      <c r="MY575"/>
      <c r="MZ575"/>
      <c r="NA575"/>
      <c r="NB575"/>
      <c r="NC575"/>
      <c r="ND575"/>
      <c r="NE575"/>
      <c r="NF575"/>
      <c r="NG575"/>
      <c r="NH575"/>
      <c r="NI575"/>
      <c r="NJ575"/>
      <c r="NK575"/>
      <c r="NL575"/>
      <c r="NM575"/>
      <c r="NN575"/>
      <c r="NO575"/>
      <c r="NP575"/>
      <c r="NQ575"/>
      <c r="NR575"/>
      <c r="NS575"/>
      <c r="NT575"/>
      <c r="NU575"/>
      <c r="NV575"/>
      <c r="NW575"/>
      <c r="NX575"/>
      <c r="NY575"/>
      <c r="NZ575"/>
      <c r="OA575"/>
      <c r="OB575"/>
      <c r="OC575"/>
      <c r="OD575"/>
      <c r="OE575"/>
      <c r="OF575"/>
      <c r="OG575"/>
      <c r="OH575"/>
      <c r="OI575"/>
      <c r="OJ575"/>
      <c r="OK575"/>
      <c r="OL575"/>
      <c r="OM575"/>
      <c r="ON575"/>
      <c r="OO575"/>
      <c r="OP575"/>
      <c r="OQ575"/>
      <c r="OR575"/>
      <c r="OS575"/>
      <c r="OT575"/>
      <c r="OU575"/>
      <c r="OV575"/>
      <c r="OW575"/>
      <c r="OX575"/>
      <c r="OY575"/>
      <c r="OZ575"/>
      <c r="PA575"/>
      <c r="PB575"/>
      <c r="PC575"/>
      <c r="PD575"/>
      <c r="PE575"/>
      <c r="PF575"/>
      <c r="PG575"/>
      <c r="PH575"/>
      <c r="PI575"/>
      <c r="PJ575"/>
      <c r="PK575"/>
      <c r="PL575"/>
      <c r="PM575"/>
      <c r="PN575"/>
      <c r="PO575"/>
      <c r="PP575"/>
      <c r="PQ575"/>
      <c r="PR575"/>
      <c r="PS575"/>
      <c r="PT575"/>
      <c r="PU575"/>
      <c r="PV575"/>
      <c r="PW575"/>
      <c r="PX575"/>
      <c r="PY575"/>
      <c r="PZ575"/>
      <c r="QA575"/>
      <c r="QB575"/>
      <c r="QC575"/>
      <c r="QD575"/>
      <c r="QE575"/>
      <c r="QF575"/>
      <c r="QG575"/>
      <c r="QH575"/>
      <c r="QI575"/>
      <c r="QJ575"/>
      <c r="QK575"/>
      <c r="QL575"/>
      <c r="QM575"/>
      <c r="QN575"/>
      <c r="QO575"/>
      <c r="QP575"/>
      <c r="QQ575"/>
      <c r="QR575"/>
      <c r="QS575"/>
      <c r="QT575"/>
      <c r="QU575"/>
      <c r="QV575"/>
      <c r="QW575"/>
      <c r="QX575"/>
      <c r="QY575"/>
      <c r="QZ575"/>
      <c r="RA575"/>
      <c r="RB575"/>
      <c r="RC575"/>
      <c r="RD575"/>
      <c r="RE575"/>
      <c r="RF575"/>
      <c r="RG575"/>
      <c r="RH575"/>
      <c r="RI575"/>
      <c r="RJ575"/>
      <c r="RK575"/>
      <c r="RL575"/>
      <c r="RM575"/>
      <c r="RN575"/>
      <c r="RO575"/>
      <c r="RP575"/>
      <c r="RQ575"/>
      <c r="RR575"/>
      <c r="RS575"/>
      <c r="RT575"/>
      <c r="RU575"/>
      <c r="RV575"/>
      <c r="RW575"/>
      <c r="RX575"/>
      <c r="RY575"/>
      <c r="RZ575"/>
      <c r="SA575"/>
      <c r="SB575"/>
      <c r="SC575"/>
      <c r="SD575"/>
      <c r="SE575"/>
      <c r="SF575"/>
      <c r="SG575"/>
      <c r="SH575"/>
      <c r="SI575"/>
      <c r="SJ575"/>
      <c r="SK575"/>
      <c r="SL575"/>
      <c r="SM575"/>
      <c r="SN575"/>
      <c r="SO575"/>
      <c r="SP575"/>
      <c r="SQ575"/>
      <c r="SR575"/>
      <c r="SS575"/>
      <c r="ST575"/>
      <c r="SU575"/>
      <c r="SV575"/>
      <c r="SW575"/>
      <c r="SX575"/>
      <c r="SY575"/>
      <c r="SZ575"/>
      <c r="TA575"/>
      <c r="TB575"/>
      <c r="TC575"/>
      <c r="TD575"/>
      <c r="TE575"/>
      <c r="TF575"/>
      <c r="TG575"/>
      <c r="TH575"/>
      <c r="TI575"/>
      <c r="TJ575"/>
      <c r="TK575"/>
      <c r="TL575"/>
      <c r="TM575"/>
      <c r="TN575"/>
      <c r="TO575"/>
      <c r="TP575"/>
      <c r="TQ575"/>
      <c r="TR575"/>
      <c r="TS575"/>
      <c r="TT575"/>
      <c r="TU575"/>
      <c r="TV575"/>
      <c r="TW575"/>
      <c r="TX575"/>
      <c r="TY575"/>
      <c r="TZ575"/>
      <c r="UA575"/>
      <c r="UB575"/>
      <c r="UC575"/>
      <c r="UD575"/>
      <c r="UE575"/>
      <c r="UF575"/>
      <c r="UG575"/>
      <c r="UH575"/>
      <c r="UI575"/>
      <c r="UJ575"/>
      <c r="UK575"/>
      <c r="UL575"/>
      <c r="UM575"/>
      <c r="UN575"/>
      <c r="UO575"/>
      <c r="UP575"/>
      <c r="UQ575"/>
      <c r="UR575"/>
      <c r="US575"/>
      <c r="UT575"/>
      <c r="UU575"/>
      <c r="UV575"/>
      <c r="UW575"/>
      <c r="UX575"/>
      <c r="UY575"/>
      <c r="UZ575"/>
      <c r="VA575"/>
      <c r="VB575"/>
      <c r="VC575"/>
      <c r="VD575"/>
      <c r="VE575"/>
      <c r="VF575"/>
      <c r="VG575"/>
      <c r="VH575"/>
      <c r="VI575"/>
      <c r="VJ575"/>
      <c r="VK575"/>
      <c r="VL575"/>
      <c r="VM575"/>
      <c r="VN575"/>
      <c r="VO575"/>
      <c r="VP575"/>
      <c r="VQ575"/>
      <c r="VR575"/>
      <c r="VS575"/>
      <c r="VT575"/>
      <c r="VU575"/>
      <c r="VV575"/>
      <c r="VW575"/>
      <c r="VX575"/>
      <c r="VY575"/>
      <c r="VZ575"/>
      <c r="WA575"/>
      <c r="WB575"/>
      <c r="WC575"/>
      <c r="WD575"/>
      <c r="WE575"/>
      <c r="WF575"/>
      <c r="WG575"/>
      <c r="WH575"/>
      <c r="WI575"/>
      <c r="WJ575"/>
      <c r="WK575"/>
      <c r="WL575"/>
      <c r="WM575"/>
      <c r="WN575"/>
      <c r="WO575"/>
      <c r="WP575"/>
      <c r="WQ575"/>
      <c r="WR575"/>
      <c r="WS575"/>
      <c r="WT575"/>
      <c r="WU575"/>
      <c r="WV575"/>
      <c r="WW575"/>
      <c r="WX575"/>
      <c r="WY575"/>
      <c r="WZ575"/>
      <c r="XA575"/>
      <c r="XB575"/>
      <c r="XC575"/>
      <c r="XD575"/>
      <c r="XE575"/>
      <c r="XF575"/>
      <c r="XG575"/>
      <c r="XH575"/>
      <c r="XI575"/>
      <c r="XJ575"/>
      <c r="XK575"/>
      <c r="XL575"/>
      <c r="XM575"/>
      <c r="XN575"/>
      <c r="XO575"/>
      <c r="XP575"/>
      <c r="XQ575"/>
      <c r="XR575"/>
      <c r="XS575"/>
      <c r="XT575"/>
      <c r="XU575"/>
      <c r="XV575"/>
      <c r="XW575"/>
      <c r="XX575"/>
      <c r="XY575"/>
      <c r="XZ575"/>
      <c r="YA575"/>
      <c r="YB575"/>
      <c r="YC575"/>
      <c r="YD575"/>
      <c r="YE575"/>
      <c r="YF575"/>
      <c r="YG575"/>
      <c r="YH575"/>
      <c r="YI575"/>
      <c r="YJ575"/>
      <c r="YK575"/>
      <c r="YL575"/>
      <c r="YM575"/>
      <c r="YN575"/>
      <c r="YO575"/>
      <c r="YP575"/>
      <c r="YQ575"/>
      <c r="YR575"/>
      <c r="YS575"/>
      <c r="YT575"/>
      <c r="YU575"/>
      <c r="YV575"/>
      <c r="YW575"/>
      <c r="YX575"/>
      <c r="YY575"/>
      <c r="YZ575"/>
      <c r="ZA575"/>
      <c r="ZB575"/>
      <c r="ZC575"/>
      <c r="ZD575"/>
      <c r="ZE575"/>
      <c r="ZF575"/>
      <c r="ZG575"/>
      <c r="ZH575"/>
      <c r="ZI575"/>
      <c r="ZJ575"/>
      <c r="ZK575"/>
      <c r="ZL575"/>
      <c r="ZM575"/>
      <c r="ZN575"/>
      <c r="ZO575"/>
      <c r="ZP575"/>
      <c r="ZQ575"/>
      <c r="ZR575"/>
      <c r="ZS575"/>
      <c r="ZT575"/>
      <c r="ZU575"/>
      <c r="ZV575"/>
      <c r="ZW575"/>
      <c r="ZX575"/>
      <c r="ZY575"/>
      <c r="ZZ575" s="52"/>
      <c r="AAA575" s="192"/>
      <c r="AAD575" s="90"/>
      <c r="AAE575" s="519">
        <f>IF(AND(S.Notice.Involved="Y",S.Hearing.1stInvolve="Y",S.Hearing.3rdInvolve="Y"),1,0)</f>
        <v>0</v>
      </c>
      <c r="AAF575" s="190" t="s">
        <v>52</v>
      </c>
      <c r="AAG575" s="72"/>
      <c r="AAH575" s="71"/>
      <c r="AAI575" s="71"/>
      <c r="AAJ575" s="56"/>
      <c r="AAK575" s="71" t="s">
        <v>0</v>
      </c>
      <c r="AAL575" s="90"/>
    </row>
    <row r="576" spans="1:715" ht="15" customHeight="1" outlineLevel="2">
      <c r="A576" s="171"/>
      <c r="B576" s="370" t="str">
        <f t="shared" si="466"/>
        <v>4. Enter city name hearing</v>
      </c>
      <c r="C576" s="376" t="s">
        <v>0</v>
      </c>
      <c r="D576"/>
      <c r="E576"/>
      <c r="F576" s="457">
        <f t="shared" ca="1" si="462"/>
        <v>0</v>
      </c>
      <c r="G576"/>
      <c r="H576" s="424">
        <f t="shared" si="467"/>
        <v>0</v>
      </c>
      <c r="I576" s="244"/>
      <c r="J576" s="194"/>
      <c r="K576" s="49"/>
      <c r="L576" s="49"/>
      <c r="M576" s="49"/>
      <c r="N576" s="49"/>
      <c r="O576" s="49"/>
      <c r="P576" s="49"/>
      <c r="Q576" s="49"/>
      <c r="R576" s="49"/>
      <c r="S576" s="49"/>
      <c r="T576" s="49"/>
      <c r="U576" s="49"/>
      <c r="V576" s="49"/>
      <c r="W576" s="49"/>
      <c r="X576" s="49"/>
      <c r="Y576" s="49"/>
      <c r="Z576" s="49"/>
      <c r="AA576" s="49"/>
      <c r="AB576" s="49"/>
      <c r="AC576" s="49"/>
      <c r="AD576" s="49"/>
      <c r="AE576" s="49"/>
      <c r="AF576" s="49"/>
      <c r="AG576" s="49"/>
      <c r="AH576" s="49"/>
      <c r="AI576" s="49"/>
      <c r="AJ576" s="49"/>
      <c r="AK576" s="49"/>
      <c r="AL576" s="49"/>
      <c r="AM576" s="49"/>
      <c r="AN576" s="49"/>
      <c r="AO576" s="49"/>
      <c r="AP576" s="49"/>
      <c r="AQ576" s="49"/>
      <c r="AR576" s="49"/>
      <c r="AS576" s="49"/>
      <c r="AT576" s="49"/>
      <c r="AU576" s="49"/>
      <c r="AV576" s="49"/>
      <c r="AW576" s="49"/>
      <c r="AX576" s="49"/>
      <c r="AY576" s="49"/>
      <c r="AZ576" s="49"/>
      <c r="BA576" s="49"/>
      <c r="BB576" s="49"/>
      <c r="BC576" s="49"/>
      <c r="BD576" s="49"/>
      <c r="BE576" s="49"/>
      <c r="BF576" s="49"/>
      <c r="BG576" s="49"/>
      <c r="BH576" s="49"/>
      <c r="BI576" s="49"/>
      <c r="BJ576" s="49"/>
      <c r="BK576" s="49"/>
      <c r="BL576" s="49"/>
      <c r="BM576" s="49"/>
      <c r="BN576" s="49"/>
      <c r="BO576" s="49"/>
      <c r="BP576" s="49"/>
      <c r="BQ576" s="49"/>
      <c r="BR576" s="49"/>
      <c r="BS576" s="49"/>
      <c r="BT576" s="49"/>
      <c r="BU576" s="49"/>
      <c r="BV576" s="49"/>
      <c r="BW576" s="49"/>
      <c r="BX576" s="49"/>
      <c r="BY576" s="49"/>
      <c r="BZ576" s="49"/>
      <c r="CA576" s="49"/>
      <c r="CB576" s="49"/>
      <c r="CC576" s="49"/>
      <c r="CD576" s="49"/>
      <c r="CE576" s="49"/>
      <c r="CF576" s="49"/>
      <c r="CG576" s="49"/>
      <c r="CH576" s="49"/>
      <c r="CI576" s="49"/>
      <c r="CJ576" s="49"/>
      <c r="CK576" s="49"/>
      <c r="CL576" s="49"/>
      <c r="CM576" s="49"/>
      <c r="CN576" s="49"/>
      <c r="CO576" s="49"/>
      <c r="CP576" s="49"/>
      <c r="CQ576" s="49"/>
      <c r="CR576" s="49"/>
      <c r="CS576" s="49"/>
      <c r="CT576" s="49"/>
      <c r="CU576" s="49"/>
      <c r="CV576" s="49"/>
      <c r="CW576" s="49"/>
      <c r="CX576" s="49"/>
      <c r="CY576" s="49"/>
      <c r="CZ576" s="49"/>
      <c r="DA576" s="49"/>
      <c r="DB576" s="49"/>
      <c r="DC576" s="49"/>
      <c r="DD576" s="49"/>
      <c r="DE576" s="49"/>
      <c r="DF576" s="49"/>
      <c r="DG576" s="49"/>
      <c r="DH576" s="49"/>
      <c r="DI576" s="49"/>
      <c r="DJ576" s="49"/>
      <c r="DK576" s="49"/>
      <c r="DL576" s="49"/>
      <c r="DM576" s="49"/>
      <c r="DN576" s="49"/>
      <c r="DO576" s="49"/>
      <c r="DP576" s="49"/>
      <c r="AAA576" s="192"/>
      <c r="AAD576" s="90"/>
      <c r="AAE576" s="519">
        <f>IF(AND(S.Notice.Involved="Y",S.Hearing.1stInvolve="Y",S.Hearing.4thInvolve="Y"),1,0)</f>
        <v>0</v>
      </c>
      <c r="AAF576" s="90"/>
      <c r="AAG576" s="72"/>
      <c r="AAH576" s="73">
        <f>IF(S.Hearing.2ndInvolve="N",,S.Hearing.4thDate)</f>
        <v>0</v>
      </c>
      <c r="AAI576" s="72"/>
      <c r="AAJ576" s="72"/>
      <c r="AAK576" s="80" t="str">
        <f>"4. "&amp;S.Hearing.4thCity&amp;" hearing"</f>
        <v>4. Enter city name hearing</v>
      </c>
      <c r="AAL576" s="90"/>
      <c r="AAM576"/>
    </row>
    <row r="577" spans="1:715" s="23" customFormat="1" ht="15.75" customHeight="1" outlineLevel="2">
      <c r="A577" s="171"/>
      <c r="B577" s="719" t="s">
        <v>406</v>
      </c>
      <c r="C577" s="362"/>
      <c r="D577"/>
      <c r="E577"/>
      <c r="F577" s="350"/>
      <c r="G577"/>
      <c r="H577" s="346"/>
      <c r="I577" s="244"/>
      <c r="J577" s="194"/>
      <c r="K577" s="49"/>
      <c r="L577" s="49"/>
      <c r="M577" s="49"/>
      <c r="N577" s="49"/>
      <c r="O577" s="49"/>
      <c r="P577" s="49"/>
      <c r="Q577" s="49"/>
      <c r="R577" s="49"/>
      <c r="S577" s="49"/>
      <c r="T577" s="49"/>
      <c r="U577" s="49"/>
      <c r="V577" s="49"/>
      <c r="W577" s="49"/>
      <c r="X577" s="49"/>
      <c r="Y577" s="49"/>
      <c r="Z577" s="49"/>
      <c r="AA577" s="49"/>
      <c r="AB577" s="49"/>
      <c r="AC577" s="49"/>
      <c r="AD577" s="49"/>
      <c r="AE577" s="49"/>
      <c r="AF577" s="49"/>
      <c r="AG577" s="49"/>
      <c r="AH577" s="49"/>
      <c r="AI577" s="49"/>
      <c r="AJ577" s="49"/>
      <c r="AK577" s="49"/>
      <c r="AL577" s="49"/>
      <c r="AM577" s="49"/>
      <c r="AN577" s="49"/>
      <c r="AO577" s="49"/>
      <c r="AP577" s="49"/>
      <c r="AQ577" s="49"/>
      <c r="AR577" s="49"/>
      <c r="AS577" s="49"/>
      <c r="AT577" s="49"/>
      <c r="AU577" s="49"/>
      <c r="AV577" s="49"/>
      <c r="AW577" s="49"/>
      <c r="AX577" s="49"/>
      <c r="AY577" s="49"/>
      <c r="AZ577" s="49"/>
      <c r="BA577" s="49"/>
      <c r="BB577" s="49"/>
      <c r="BC577" s="49"/>
      <c r="BD577" s="49"/>
      <c r="BE577" s="49"/>
      <c r="BF577" s="49"/>
      <c r="BG577" s="49"/>
      <c r="BH577" s="49"/>
      <c r="BI577" s="49"/>
      <c r="BJ577" s="49"/>
      <c r="BK577" s="49"/>
      <c r="BL577" s="49"/>
      <c r="BM577" s="49"/>
      <c r="BN577" s="49"/>
      <c r="BO577" s="49"/>
      <c r="BP577" s="49"/>
      <c r="BQ577" s="49"/>
      <c r="BR577" s="49"/>
      <c r="BS577" s="49"/>
      <c r="BT577" s="49"/>
      <c r="BU577" s="49"/>
      <c r="BV577" s="49"/>
      <c r="BW577" s="49"/>
      <c r="BX577" s="49"/>
      <c r="BY577" s="49"/>
      <c r="BZ577" s="49"/>
      <c r="CA577" s="49"/>
      <c r="CB577" s="49"/>
      <c r="CC577" s="49"/>
      <c r="CD577" s="49"/>
      <c r="CE577" s="49"/>
      <c r="CF577" s="49"/>
      <c r="CG577" s="49"/>
      <c r="CH577" s="49"/>
      <c r="CI577" s="49"/>
      <c r="CJ577" s="49"/>
      <c r="CK577" s="49"/>
      <c r="CL577" s="49"/>
      <c r="CM577" s="49"/>
      <c r="CN577" s="49"/>
      <c r="CO577" s="49"/>
      <c r="CP577" s="49"/>
      <c r="CQ577" s="49"/>
      <c r="CR577" s="49"/>
      <c r="CS577" s="49"/>
      <c r="CT577" s="49"/>
      <c r="CU577" s="49"/>
      <c r="CV577" s="49"/>
      <c r="CW577" s="49"/>
      <c r="CX577" s="49"/>
      <c r="CY577" s="49"/>
      <c r="CZ577" s="49"/>
      <c r="DA577" s="49"/>
      <c r="DB577" s="49"/>
      <c r="DC577" s="49"/>
      <c r="DD577" s="49"/>
      <c r="DE577" s="49"/>
      <c r="DF577" s="49"/>
      <c r="DG577" s="49"/>
      <c r="DH577" s="49"/>
      <c r="DI577" s="49"/>
      <c r="DJ577" s="49"/>
      <c r="DK577" s="49"/>
      <c r="DL577" s="49"/>
      <c r="DM577" s="49"/>
      <c r="DN577" s="49"/>
      <c r="DO577" s="49"/>
      <c r="DP577" s="49"/>
      <c r="DQ577"/>
      <c r="DR577"/>
      <c r="DS577"/>
      <c r="DT577"/>
      <c r="DU577"/>
      <c r="DV577"/>
      <c r="DW577"/>
      <c r="DX577"/>
      <c r="DY577"/>
      <c r="DZ577"/>
      <c r="EA577"/>
      <c r="EB577"/>
      <c r="EC577"/>
      <c r="ED577"/>
      <c r="EE577"/>
      <c r="EF577"/>
      <c r="EG577"/>
      <c r="EH577"/>
      <c r="EI577"/>
      <c r="EJ577"/>
      <c r="EK577"/>
      <c r="EL577"/>
      <c r="EM577"/>
      <c r="EN577"/>
      <c r="EO577"/>
      <c r="EP577"/>
      <c r="EQ577"/>
      <c r="ER577"/>
      <c r="ES577"/>
      <c r="ET577"/>
      <c r="EU577"/>
      <c r="EV577"/>
      <c r="EW577"/>
      <c r="EX577"/>
      <c r="EY577"/>
      <c r="EZ577"/>
      <c r="FA577"/>
      <c r="FB577"/>
      <c r="FC577"/>
      <c r="FD577"/>
      <c r="FE577"/>
      <c r="FF577"/>
      <c r="FG577"/>
      <c r="FH577"/>
      <c r="FI577"/>
      <c r="FJ577"/>
      <c r="FK577"/>
      <c r="FL577"/>
      <c r="FM577"/>
      <c r="FN577"/>
      <c r="FO577"/>
      <c r="FP577"/>
      <c r="FQ577"/>
      <c r="FR577"/>
      <c r="FS577"/>
      <c r="FT577"/>
      <c r="FU577"/>
      <c r="FV577"/>
      <c r="FW577"/>
      <c r="FX577"/>
      <c r="FY577"/>
      <c r="FZ577"/>
      <c r="GA577"/>
      <c r="GB577"/>
      <c r="GC577"/>
      <c r="GD577"/>
      <c r="GE577"/>
      <c r="GF577"/>
      <c r="GG577"/>
      <c r="GH577"/>
      <c r="GI577"/>
      <c r="GJ577"/>
      <c r="GK577"/>
      <c r="GL577"/>
      <c r="GM577"/>
      <c r="GN577"/>
      <c r="GO577"/>
      <c r="GP577"/>
      <c r="GQ577"/>
      <c r="GR577"/>
      <c r="GS577"/>
      <c r="GT577"/>
      <c r="GU577"/>
      <c r="GV577"/>
      <c r="GW577"/>
      <c r="GX577"/>
      <c r="GY577"/>
      <c r="GZ577"/>
      <c r="HA577"/>
      <c r="HB577"/>
      <c r="HC577"/>
      <c r="HD577"/>
      <c r="HE577"/>
      <c r="HF577"/>
      <c r="HG577"/>
      <c r="HH577"/>
      <c r="HI577"/>
      <c r="HJ577"/>
      <c r="HK577"/>
      <c r="HL577"/>
      <c r="HM577"/>
      <c r="HN577"/>
      <c r="HO577"/>
      <c r="HP577"/>
      <c r="HQ577"/>
      <c r="HR577"/>
      <c r="HS577"/>
      <c r="HT577"/>
      <c r="HU577"/>
      <c r="HV577"/>
      <c r="HW577"/>
      <c r="HX577"/>
      <c r="HY577"/>
      <c r="HZ577"/>
      <c r="IA577"/>
      <c r="IB577"/>
      <c r="IC577"/>
      <c r="ID577"/>
      <c r="IE577"/>
      <c r="IF577"/>
      <c r="IG577"/>
      <c r="IH577"/>
      <c r="II577"/>
      <c r="IJ577"/>
      <c r="IK577"/>
      <c r="IL577"/>
      <c r="IM577"/>
      <c r="IN577"/>
      <c r="IO577"/>
      <c r="IP577"/>
      <c r="IQ577"/>
      <c r="IR577"/>
      <c r="IS577"/>
      <c r="IT577"/>
      <c r="IU577"/>
      <c r="IV577"/>
      <c r="IW577"/>
      <c r="IX577"/>
      <c r="IY577"/>
      <c r="IZ577"/>
      <c r="JA577"/>
      <c r="JB577"/>
      <c r="JC577"/>
      <c r="JD577"/>
      <c r="JE577"/>
      <c r="JF577"/>
      <c r="JG577"/>
      <c r="JH577"/>
      <c r="JI577"/>
      <c r="JJ577"/>
      <c r="JK577"/>
      <c r="JL577"/>
      <c r="JM577"/>
      <c r="JN577"/>
      <c r="JO577"/>
      <c r="JP577"/>
      <c r="JQ577"/>
      <c r="JR577"/>
      <c r="JS577"/>
      <c r="JT577"/>
      <c r="JU577"/>
      <c r="JV577"/>
      <c r="JW577"/>
      <c r="JX577"/>
      <c r="JY577"/>
      <c r="JZ577"/>
      <c r="KA577"/>
      <c r="KB577"/>
      <c r="KC577"/>
      <c r="KD577"/>
      <c r="KE577"/>
      <c r="KF577"/>
      <c r="KG577"/>
      <c r="KH577"/>
      <c r="KI577"/>
      <c r="KJ577"/>
      <c r="KK577"/>
      <c r="KL577"/>
      <c r="KM577"/>
      <c r="KN577"/>
      <c r="KO577"/>
      <c r="KP577"/>
      <c r="KQ577"/>
      <c r="KR577"/>
      <c r="KS577"/>
      <c r="KT577"/>
      <c r="KU577"/>
      <c r="KV577"/>
      <c r="KW577"/>
      <c r="KX577"/>
      <c r="KY577"/>
      <c r="KZ577"/>
      <c r="LA577"/>
      <c r="LB577"/>
      <c r="LC577"/>
      <c r="LD577"/>
      <c r="LE577"/>
      <c r="LF577"/>
      <c r="LG577"/>
      <c r="LH577"/>
      <c r="LI577"/>
      <c r="LJ577"/>
      <c r="LK577"/>
      <c r="LL577"/>
      <c r="LM577"/>
      <c r="LN577"/>
      <c r="LO577"/>
      <c r="LP577"/>
      <c r="LQ577"/>
      <c r="LR577"/>
      <c r="LS577"/>
      <c r="LT577"/>
      <c r="LU577"/>
      <c r="LV577"/>
      <c r="LW577"/>
      <c r="LX577"/>
      <c r="LY577"/>
      <c r="LZ577"/>
      <c r="MA577"/>
      <c r="MB577"/>
      <c r="MC577"/>
      <c r="MD577"/>
      <c r="ME577"/>
      <c r="MF577"/>
      <c r="MG577"/>
      <c r="MH577"/>
      <c r="MI577"/>
      <c r="MJ577"/>
      <c r="MK577"/>
      <c r="ML577"/>
      <c r="MM577"/>
      <c r="MN577"/>
      <c r="MO577"/>
      <c r="MP577"/>
      <c r="MQ577"/>
      <c r="MR577"/>
      <c r="MS577"/>
      <c r="MT577"/>
      <c r="MU577"/>
      <c r="MV577"/>
      <c r="MW577"/>
      <c r="MX577"/>
      <c r="MY577"/>
      <c r="MZ577"/>
      <c r="NA577"/>
      <c r="NB577"/>
      <c r="NC577"/>
      <c r="ND577"/>
      <c r="NE577"/>
      <c r="NF577"/>
      <c r="NG577"/>
      <c r="NH577"/>
      <c r="NI577"/>
      <c r="NJ577"/>
      <c r="NK577"/>
      <c r="NL577"/>
      <c r="NM577"/>
      <c r="NN577"/>
      <c r="NO577"/>
      <c r="NP577"/>
      <c r="NQ577"/>
      <c r="NR577"/>
      <c r="NS577"/>
      <c r="NT577"/>
      <c r="NU577"/>
      <c r="NV577"/>
      <c r="NW577"/>
      <c r="NX577"/>
      <c r="NY577"/>
      <c r="NZ577"/>
      <c r="OA577"/>
      <c r="OB577"/>
      <c r="OC577"/>
      <c r="OD577"/>
      <c r="OE577"/>
      <c r="OF577"/>
      <c r="OG577"/>
      <c r="OH577"/>
      <c r="OI577"/>
      <c r="OJ577"/>
      <c r="OK577"/>
      <c r="OL577"/>
      <c r="OM577"/>
      <c r="ON577"/>
      <c r="OO577"/>
      <c r="OP577"/>
      <c r="OQ577"/>
      <c r="OR577"/>
      <c r="OS577"/>
      <c r="OT577"/>
      <c r="OU577"/>
      <c r="OV577"/>
      <c r="OW577"/>
      <c r="OX577"/>
      <c r="OY577"/>
      <c r="OZ577"/>
      <c r="PA577"/>
      <c r="PB577"/>
      <c r="PC577"/>
      <c r="PD577"/>
      <c r="PE577"/>
      <c r="PF577"/>
      <c r="PG577"/>
      <c r="PH577"/>
      <c r="PI577"/>
      <c r="PJ577"/>
      <c r="PK577"/>
      <c r="PL577"/>
      <c r="PM577"/>
      <c r="PN577"/>
      <c r="PO577"/>
      <c r="PP577"/>
      <c r="PQ577"/>
      <c r="PR577"/>
      <c r="PS577"/>
      <c r="PT577"/>
      <c r="PU577"/>
      <c r="PV577"/>
      <c r="PW577"/>
      <c r="PX577"/>
      <c r="PY577"/>
      <c r="PZ577"/>
      <c r="QA577"/>
      <c r="QB577"/>
      <c r="QC577"/>
      <c r="QD577"/>
      <c r="QE577"/>
      <c r="QF577"/>
      <c r="QG577"/>
      <c r="QH577"/>
      <c r="QI577"/>
      <c r="QJ577"/>
      <c r="QK577"/>
      <c r="QL577"/>
      <c r="QM577"/>
      <c r="QN577"/>
      <c r="QO577"/>
      <c r="QP577"/>
      <c r="QQ577"/>
      <c r="QR577"/>
      <c r="QS577"/>
      <c r="QT577"/>
      <c r="QU577"/>
      <c r="QV577"/>
      <c r="QW577"/>
      <c r="QX577"/>
      <c r="QY577"/>
      <c r="QZ577"/>
      <c r="RA577"/>
      <c r="RB577"/>
      <c r="RC577"/>
      <c r="RD577"/>
      <c r="RE577"/>
      <c r="RF577"/>
      <c r="RG577"/>
      <c r="RH577"/>
      <c r="RI577"/>
      <c r="RJ577"/>
      <c r="RK577"/>
      <c r="RL577"/>
      <c r="RM577"/>
      <c r="RN577"/>
      <c r="RO577"/>
      <c r="RP577"/>
      <c r="RQ577"/>
      <c r="RR577"/>
      <c r="RS577"/>
      <c r="RT577"/>
      <c r="RU577"/>
      <c r="RV577"/>
      <c r="RW577"/>
      <c r="RX577"/>
      <c r="RY577"/>
      <c r="RZ577"/>
      <c r="SA577"/>
      <c r="SB577"/>
      <c r="SC577"/>
      <c r="SD577"/>
      <c r="SE577"/>
      <c r="SF577"/>
      <c r="SG577"/>
      <c r="SH577"/>
      <c r="SI577"/>
      <c r="SJ577"/>
      <c r="SK577"/>
      <c r="SL577"/>
      <c r="SM577"/>
      <c r="SN577"/>
      <c r="SO577"/>
      <c r="SP577"/>
      <c r="SQ577"/>
      <c r="SR577"/>
      <c r="SS577"/>
      <c r="ST577"/>
      <c r="SU577"/>
      <c r="SV577"/>
      <c r="SW577"/>
      <c r="SX577"/>
      <c r="SY577"/>
      <c r="SZ577"/>
      <c r="TA577"/>
      <c r="TB577"/>
      <c r="TC577"/>
      <c r="TD577"/>
      <c r="TE577"/>
      <c r="TF577"/>
      <c r="TG577"/>
      <c r="TH577"/>
      <c r="TI577"/>
      <c r="TJ577"/>
      <c r="TK577"/>
      <c r="TL577"/>
      <c r="TM577"/>
      <c r="TN577"/>
      <c r="TO577"/>
      <c r="TP577"/>
      <c r="TQ577"/>
      <c r="TR577"/>
      <c r="TS577"/>
      <c r="TT577"/>
      <c r="TU577"/>
      <c r="TV577"/>
      <c r="TW577"/>
      <c r="TX577"/>
      <c r="TY577"/>
      <c r="TZ577"/>
      <c r="UA577"/>
      <c r="UB577"/>
      <c r="UC577"/>
      <c r="UD577"/>
      <c r="UE577"/>
      <c r="UF577"/>
      <c r="UG577"/>
      <c r="UH577"/>
      <c r="UI577"/>
      <c r="UJ577"/>
      <c r="UK577"/>
      <c r="UL577"/>
      <c r="UM577"/>
      <c r="UN577"/>
      <c r="UO577"/>
      <c r="UP577"/>
      <c r="UQ577"/>
      <c r="UR577"/>
      <c r="US577"/>
      <c r="UT577"/>
      <c r="UU577"/>
      <c r="UV577"/>
      <c r="UW577"/>
      <c r="UX577"/>
      <c r="UY577"/>
      <c r="UZ577"/>
      <c r="VA577"/>
      <c r="VB577"/>
      <c r="VC577"/>
      <c r="VD577"/>
      <c r="VE577"/>
      <c r="VF577"/>
      <c r="VG577"/>
      <c r="VH577"/>
      <c r="VI577"/>
      <c r="VJ577"/>
      <c r="VK577"/>
      <c r="VL577"/>
      <c r="VM577"/>
      <c r="VN577"/>
      <c r="VO577"/>
      <c r="VP577"/>
      <c r="VQ577"/>
      <c r="VR577"/>
      <c r="VS577"/>
      <c r="VT577"/>
      <c r="VU577"/>
      <c r="VV577"/>
      <c r="VW577"/>
      <c r="VX577"/>
      <c r="VY577"/>
      <c r="VZ577"/>
      <c r="WA577"/>
      <c r="WB577"/>
      <c r="WC577"/>
      <c r="WD577"/>
      <c r="WE577"/>
      <c r="WF577"/>
      <c r="WG577"/>
      <c r="WH577"/>
      <c r="WI577"/>
      <c r="WJ577"/>
      <c r="WK577"/>
      <c r="WL577"/>
      <c r="WM577"/>
      <c r="WN577"/>
      <c r="WO577"/>
      <c r="WP577"/>
      <c r="WQ577"/>
      <c r="WR577"/>
      <c r="WS577"/>
      <c r="WT577"/>
      <c r="WU577"/>
      <c r="WV577"/>
      <c r="WW577"/>
      <c r="WX577"/>
      <c r="WY577"/>
      <c r="WZ577"/>
      <c r="XA577"/>
      <c r="XB577"/>
      <c r="XC577"/>
      <c r="XD577"/>
      <c r="XE577"/>
      <c r="XF577"/>
      <c r="XG577"/>
      <c r="XH577"/>
      <c r="XI577"/>
      <c r="XJ577"/>
      <c r="XK577"/>
      <c r="XL577"/>
      <c r="XM577"/>
      <c r="XN577"/>
      <c r="XO577"/>
      <c r="XP577"/>
      <c r="XQ577"/>
      <c r="XR577"/>
      <c r="XS577"/>
      <c r="XT577"/>
      <c r="XU577"/>
      <c r="XV577"/>
      <c r="XW577"/>
      <c r="XX577"/>
      <c r="XY577"/>
      <c r="XZ577"/>
      <c r="YA577"/>
      <c r="YB577"/>
      <c r="YC577"/>
      <c r="YD577"/>
      <c r="YE577"/>
      <c r="YF577"/>
      <c r="YG577"/>
      <c r="YH577"/>
      <c r="YI577"/>
      <c r="YJ577"/>
      <c r="YK577"/>
      <c r="YL577"/>
      <c r="YM577"/>
      <c r="YN577"/>
      <c r="YO577"/>
      <c r="YP577"/>
      <c r="YQ577"/>
      <c r="YR577"/>
      <c r="YS577"/>
      <c r="YT577"/>
      <c r="YU577"/>
      <c r="YV577"/>
      <c r="YW577"/>
      <c r="YX577"/>
      <c r="YY577"/>
      <c r="YZ577"/>
      <c r="ZA577"/>
      <c r="ZB577"/>
      <c r="ZC577"/>
      <c r="ZD577"/>
      <c r="ZE577"/>
      <c r="ZF577"/>
      <c r="ZG577"/>
      <c r="ZH577"/>
      <c r="ZI577"/>
      <c r="ZJ577"/>
      <c r="ZK577"/>
      <c r="ZL577"/>
      <c r="ZM577"/>
      <c r="ZN577"/>
      <c r="ZO577"/>
      <c r="ZP577"/>
      <c r="ZQ577"/>
      <c r="ZR577"/>
      <c r="ZS577"/>
      <c r="ZT577"/>
      <c r="ZU577"/>
      <c r="ZV577"/>
      <c r="ZW577"/>
      <c r="ZX577"/>
      <c r="ZY577"/>
      <c r="ZZ577" s="52"/>
      <c r="AAA577" s="192"/>
      <c r="AAD577" s="90"/>
      <c r="AAE577" s="519">
        <f>IF(AND(S.Notice.Involved="Y",S.Hearing.1stInvolve="Y",S.Hearing.4thInvolve="Y"),1,0)</f>
        <v>0</v>
      </c>
      <c r="AAF577" s="190" t="s">
        <v>52</v>
      </c>
      <c r="AAG577" s="72"/>
      <c r="AAH577" s="71"/>
      <c r="AAI577" s="71"/>
      <c r="AAJ577" s="56"/>
      <c r="AAK577" s="71" t="s">
        <v>0</v>
      </c>
      <c r="AAL577" s="90"/>
    </row>
    <row r="578" spans="1:715" ht="15" customHeight="1" outlineLevel="2">
      <c r="A578" s="171"/>
      <c r="B578" s="370" t="str">
        <f t="shared" si="466"/>
        <v>5. Enter city name hearing</v>
      </c>
      <c r="C578" s="376" t="s">
        <v>0</v>
      </c>
      <c r="D578"/>
      <c r="E578"/>
      <c r="F578" s="457">
        <f t="shared" ca="1" si="462"/>
        <v>0</v>
      </c>
      <c r="G578"/>
      <c r="H578" s="424">
        <f t="shared" si="467"/>
        <v>0</v>
      </c>
      <c r="I578" s="244"/>
      <c r="J578" s="194"/>
      <c r="K578" s="49"/>
      <c r="L578" s="49"/>
      <c r="M578" s="49"/>
      <c r="N578" s="49"/>
      <c r="O578" s="49"/>
      <c r="P578" s="49"/>
      <c r="Q578" s="49"/>
      <c r="R578" s="49"/>
      <c r="S578" s="49"/>
      <c r="T578" s="49"/>
      <c r="U578" s="49"/>
      <c r="V578" s="49"/>
      <c r="W578" s="49"/>
      <c r="X578" s="49"/>
      <c r="Y578" s="49"/>
      <c r="Z578" s="49"/>
      <c r="AA578" s="49"/>
      <c r="AB578" s="49"/>
      <c r="AC578" s="49"/>
      <c r="AD578" s="49"/>
      <c r="AE578" s="49"/>
      <c r="AF578" s="49"/>
      <c r="AG578" s="49"/>
      <c r="AH578" s="49"/>
      <c r="AI578" s="49"/>
      <c r="AJ578" s="49"/>
      <c r="AK578" s="49"/>
      <c r="AL578" s="49"/>
      <c r="AM578" s="49"/>
      <c r="AN578" s="49"/>
      <c r="AO578" s="49"/>
      <c r="AP578" s="49"/>
      <c r="AQ578" s="49"/>
      <c r="AR578" s="49"/>
      <c r="AS578" s="49"/>
      <c r="AT578" s="49"/>
      <c r="AU578" s="49"/>
      <c r="AV578" s="49"/>
      <c r="AW578" s="49"/>
      <c r="AX578" s="49"/>
      <c r="AY578" s="49"/>
      <c r="AZ578" s="49"/>
      <c r="BA578" s="49"/>
      <c r="BB578" s="49"/>
      <c r="BC578" s="49"/>
      <c r="BD578" s="49"/>
      <c r="BE578" s="49"/>
      <c r="BF578" s="49"/>
      <c r="BG578" s="49"/>
      <c r="BH578" s="49"/>
      <c r="BI578" s="49"/>
      <c r="BJ578" s="49"/>
      <c r="BK578" s="49"/>
      <c r="BL578" s="49"/>
      <c r="BM578" s="49"/>
      <c r="BN578" s="49"/>
      <c r="BO578" s="49"/>
      <c r="BP578" s="49"/>
      <c r="BQ578" s="49"/>
      <c r="BR578" s="49"/>
      <c r="BS578" s="49"/>
      <c r="BT578" s="49"/>
      <c r="BU578" s="49"/>
      <c r="BV578" s="49"/>
      <c r="BW578" s="49"/>
      <c r="BX578" s="49"/>
      <c r="BY578" s="49"/>
      <c r="BZ578" s="49"/>
      <c r="CA578" s="49"/>
      <c r="CB578" s="49"/>
      <c r="CC578" s="49"/>
      <c r="CD578" s="49"/>
      <c r="CE578" s="49"/>
      <c r="CF578" s="49"/>
      <c r="CG578" s="49"/>
      <c r="CH578" s="49"/>
      <c r="CI578" s="49"/>
      <c r="CJ578" s="49"/>
      <c r="CK578" s="49"/>
      <c r="CL578" s="49"/>
      <c r="CM578" s="49"/>
      <c r="CN578" s="49"/>
      <c r="CO578" s="49"/>
      <c r="CP578" s="49"/>
      <c r="CQ578" s="49"/>
      <c r="CR578" s="49"/>
      <c r="CS578" s="49"/>
      <c r="CT578" s="49"/>
      <c r="CU578" s="49"/>
      <c r="CV578" s="49"/>
      <c r="CW578" s="49"/>
      <c r="CX578" s="49"/>
      <c r="CY578" s="49"/>
      <c r="CZ578" s="49"/>
      <c r="DA578" s="49"/>
      <c r="DB578" s="49"/>
      <c r="DC578" s="49"/>
      <c r="DD578" s="49"/>
      <c r="DE578" s="49"/>
      <c r="DF578" s="49"/>
      <c r="DG578" s="49"/>
      <c r="DH578" s="49"/>
      <c r="DI578" s="49"/>
      <c r="DJ578" s="49"/>
      <c r="DK578" s="49"/>
      <c r="DL578" s="49"/>
      <c r="DM578" s="49"/>
      <c r="DN578" s="49"/>
      <c r="DO578" s="49"/>
      <c r="DP578" s="49"/>
      <c r="AAA578" s="192"/>
      <c r="AAD578" s="90"/>
      <c r="AAE578" s="519">
        <f>IF(AND(S.Notice.Involved="Y",S.Hearing.1stInvolve="Y",S.Hearing.5thInvolve="Y"),1,0)</f>
        <v>0</v>
      </c>
      <c r="AAF578" s="90"/>
      <c r="AAG578" s="72"/>
      <c r="AAH578" s="73">
        <f>IF(S.Hearing.2ndInvolve="N",,S.Hearing.5thDate)</f>
        <v>0</v>
      </c>
      <c r="AAI578" s="72"/>
      <c r="AAJ578" s="72"/>
      <c r="AAK578" s="80" t="str">
        <f>"5. "&amp;S.Hearing.5thCity&amp;" hearing"</f>
        <v>5. Enter city name hearing</v>
      </c>
      <c r="AAL578" s="90"/>
      <c r="AAM578"/>
    </row>
    <row r="579" spans="1:715" s="23" customFormat="1" ht="15.75" customHeight="1" outlineLevel="2">
      <c r="A579" s="171"/>
      <c r="B579" s="719" t="s">
        <v>407</v>
      </c>
      <c r="C579" s="362"/>
      <c r="D579"/>
      <c r="E579"/>
      <c r="F579" s="350"/>
      <c r="G579"/>
      <c r="H579" s="346"/>
      <c r="I579" s="244"/>
      <c r="J579" s="194"/>
      <c r="K579" s="49"/>
      <c r="L579" s="49"/>
      <c r="M579" s="49"/>
      <c r="N579" s="49"/>
      <c r="O579" s="49"/>
      <c r="P579" s="49"/>
      <c r="Q579" s="49"/>
      <c r="R579" s="49"/>
      <c r="S579" s="49"/>
      <c r="T579" s="49"/>
      <c r="U579" s="49"/>
      <c r="V579" s="49"/>
      <c r="W579" s="49"/>
      <c r="X579" s="49"/>
      <c r="Y579" s="49"/>
      <c r="Z579" s="49"/>
      <c r="AA579" s="49"/>
      <c r="AB579" s="49"/>
      <c r="AC579" s="49"/>
      <c r="AD579" s="49"/>
      <c r="AE579" s="49"/>
      <c r="AF579" s="49"/>
      <c r="AG579" s="49"/>
      <c r="AH579" s="49"/>
      <c r="AI579" s="49"/>
      <c r="AJ579" s="49"/>
      <c r="AK579" s="49"/>
      <c r="AL579" s="49"/>
      <c r="AM579" s="49"/>
      <c r="AN579" s="49"/>
      <c r="AO579" s="49"/>
      <c r="AP579" s="49"/>
      <c r="AQ579" s="49"/>
      <c r="AR579" s="49"/>
      <c r="AS579" s="49"/>
      <c r="AT579" s="49"/>
      <c r="AU579" s="49"/>
      <c r="AV579" s="49"/>
      <c r="AW579" s="49"/>
      <c r="AX579" s="49"/>
      <c r="AY579" s="49"/>
      <c r="AZ579" s="49"/>
      <c r="BA579" s="49"/>
      <c r="BB579" s="49"/>
      <c r="BC579" s="49"/>
      <c r="BD579" s="49"/>
      <c r="BE579" s="49"/>
      <c r="BF579" s="49"/>
      <c r="BG579" s="49"/>
      <c r="BH579" s="49"/>
      <c r="BI579" s="49"/>
      <c r="BJ579" s="49"/>
      <c r="BK579" s="49"/>
      <c r="BL579" s="49"/>
      <c r="BM579" s="49"/>
      <c r="BN579" s="49"/>
      <c r="BO579" s="49"/>
      <c r="BP579" s="49"/>
      <c r="BQ579" s="49"/>
      <c r="BR579" s="49"/>
      <c r="BS579" s="49"/>
      <c r="BT579" s="49"/>
      <c r="BU579" s="49"/>
      <c r="BV579" s="49"/>
      <c r="BW579" s="49"/>
      <c r="BX579" s="49"/>
      <c r="BY579" s="49"/>
      <c r="BZ579" s="49"/>
      <c r="CA579" s="49"/>
      <c r="CB579" s="49"/>
      <c r="CC579" s="49"/>
      <c r="CD579" s="49"/>
      <c r="CE579" s="49"/>
      <c r="CF579" s="49"/>
      <c r="CG579" s="49"/>
      <c r="CH579" s="49"/>
      <c r="CI579" s="49"/>
      <c r="CJ579" s="49"/>
      <c r="CK579" s="49"/>
      <c r="CL579" s="49"/>
      <c r="CM579" s="49"/>
      <c r="CN579" s="49"/>
      <c r="CO579" s="49"/>
      <c r="CP579" s="49"/>
      <c r="CQ579" s="49"/>
      <c r="CR579" s="49"/>
      <c r="CS579" s="49"/>
      <c r="CT579" s="49"/>
      <c r="CU579" s="49"/>
      <c r="CV579" s="49"/>
      <c r="CW579" s="49"/>
      <c r="CX579" s="49"/>
      <c r="CY579" s="49"/>
      <c r="CZ579" s="49"/>
      <c r="DA579" s="49"/>
      <c r="DB579" s="49"/>
      <c r="DC579" s="49"/>
      <c r="DD579" s="49"/>
      <c r="DE579" s="49"/>
      <c r="DF579" s="49"/>
      <c r="DG579" s="49"/>
      <c r="DH579" s="49"/>
      <c r="DI579" s="49"/>
      <c r="DJ579" s="49"/>
      <c r="DK579" s="49"/>
      <c r="DL579" s="49"/>
      <c r="DM579" s="49"/>
      <c r="DN579" s="49"/>
      <c r="DO579" s="49"/>
      <c r="DP579" s="49"/>
      <c r="DQ579"/>
      <c r="DR579"/>
      <c r="DS579"/>
      <c r="DT579"/>
      <c r="DU579"/>
      <c r="DV579"/>
      <c r="DW579"/>
      <c r="DX579"/>
      <c r="DY579"/>
      <c r="DZ579"/>
      <c r="EA579"/>
      <c r="EB579"/>
      <c r="EC579"/>
      <c r="ED579"/>
      <c r="EE579"/>
      <c r="EF579"/>
      <c r="EG579"/>
      <c r="EH579"/>
      <c r="EI579"/>
      <c r="EJ579"/>
      <c r="EK579"/>
      <c r="EL579"/>
      <c r="EM579"/>
      <c r="EN579"/>
      <c r="EO579"/>
      <c r="EP579"/>
      <c r="EQ579"/>
      <c r="ER579"/>
      <c r="ES579"/>
      <c r="ET579"/>
      <c r="EU579"/>
      <c r="EV579"/>
      <c r="EW579"/>
      <c r="EX579"/>
      <c r="EY579"/>
      <c r="EZ579"/>
      <c r="FA579"/>
      <c r="FB579"/>
      <c r="FC579"/>
      <c r="FD579"/>
      <c r="FE579"/>
      <c r="FF579"/>
      <c r="FG579"/>
      <c r="FH579"/>
      <c r="FI579"/>
      <c r="FJ579"/>
      <c r="FK579"/>
      <c r="FL579"/>
      <c r="FM579"/>
      <c r="FN579"/>
      <c r="FO579"/>
      <c r="FP579"/>
      <c r="FQ579"/>
      <c r="FR579"/>
      <c r="FS579"/>
      <c r="FT579"/>
      <c r="FU579"/>
      <c r="FV579"/>
      <c r="FW579"/>
      <c r="FX579"/>
      <c r="FY579"/>
      <c r="FZ579"/>
      <c r="GA579"/>
      <c r="GB579"/>
      <c r="GC579"/>
      <c r="GD579"/>
      <c r="GE579"/>
      <c r="GF579"/>
      <c r="GG579"/>
      <c r="GH579"/>
      <c r="GI579"/>
      <c r="GJ579"/>
      <c r="GK579"/>
      <c r="GL579"/>
      <c r="GM579"/>
      <c r="GN579"/>
      <c r="GO579"/>
      <c r="GP579"/>
      <c r="GQ579"/>
      <c r="GR579"/>
      <c r="GS579"/>
      <c r="GT579"/>
      <c r="GU579"/>
      <c r="GV579"/>
      <c r="GW579"/>
      <c r="GX579"/>
      <c r="GY579"/>
      <c r="GZ579"/>
      <c r="HA579"/>
      <c r="HB579"/>
      <c r="HC579"/>
      <c r="HD579"/>
      <c r="HE579"/>
      <c r="HF579"/>
      <c r="HG579"/>
      <c r="HH579"/>
      <c r="HI579"/>
      <c r="HJ579"/>
      <c r="HK579"/>
      <c r="HL579"/>
      <c r="HM579"/>
      <c r="HN579"/>
      <c r="HO579"/>
      <c r="HP579"/>
      <c r="HQ579"/>
      <c r="HR579"/>
      <c r="HS579"/>
      <c r="HT579"/>
      <c r="HU579"/>
      <c r="HV579"/>
      <c r="HW579"/>
      <c r="HX579"/>
      <c r="HY579"/>
      <c r="HZ579"/>
      <c r="IA579"/>
      <c r="IB579"/>
      <c r="IC579"/>
      <c r="ID579"/>
      <c r="IE579"/>
      <c r="IF579"/>
      <c r="IG579"/>
      <c r="IH579"/>
      <c r="II579"/>
      <c r="IJ579"/>
      <c r="IK579"/>
      <c r="IL579"/>
      <c r="IM579"/>
      <c r="IN579"/>
      <c r="IO579"/>
      <c r="IP579"/>
      <c r="IQ579"/>
      <c r="IR579"/>
      <c r="IS579"/>
      <c r="IT579"/>
      <c r="IU579"/>
      <c r="IV579"/>
      <c r="IW579"/>
      <c r="IX579"/>
      <c r="IY579"/>
      <c r="IZ579"/>
      <c r="JA579"/>
      <c r="JB579"/>
      <c r="JC579"/>
      <c r="JD579"/>
      <c r="JE579"/>
      <c r="JF579"/>
      <c r="JG579"/>
      <c r="JH579"/>
      <c r="JI579"/>
      <c r="JJ579"/>
      <c r="JK579"/>
      <c r="JL579"/>
      <c r="JM579"/>
      <c r="JN579"/>
      <c r="JO579"/>
      <c r="JP579"/>
      <c r="JQ579"/>
      <c r="JR579"/>
      <c r="JS579"/>
      <c r="JT579"/>
      <c r="JU579"/>
      <c r="JV579"/>
      <c r="JW579"/>
      <c r="JX579"/>
      <c r="JY579"/>
      <c r="JZ579"/>
      <c r="KA579"/>
      <c r="KB579"/>
      <c r="KC579"/>
      <c r="KD579"/>
      <c r="KE579"/>
      <c r="KF579"/>
      <c r="KG579"/>
      <c r="KH579"/>
      <c r="KI579"/>
      <c r="KJ579"/>
      <c r="KK579"/>
      <c r="KL579"/>
      <c r="KM579"/>
      <c r="KN579"/>
      <c r="KO579"/>
      <c r="KP579"/>
      <c r="KQ579"/>
      <c r="KR579"/>
      <c r="KS579"/>
      <c r="KT579"/>
      <c r="KU579"/>
      <c r="KV579"/>
      <c r="KW579"/>
      <c r="KX579"/>
      <c r="KY579"/>
      <c r="KZ579"/>
      <c r="LA579"/>
      <c r="LB579"/>
      <c r="LC579"/>
      <c r="LD579"/>
      <c r="LE579"/>
      <c r="LF579"/>
      <c r="LG579"/>
      <c r="LH579"/>
      <c r="LI579"/>
      <c r="LJ579"/>
      <c r="LK579"/>
      <c r="LL579"/>
      <c r="LM579"/>
      <c r="LN579"/>
      <c r="LO579"/>
      <c r="LP579"/>
      <c r="LQ579"/>
      <c r="LR579"/>
      <c r="LS579"/>
      <c r="LT579"/>
      <c r="LU579"/>
      <c r="LV579"/>
      <c r="LW579"/>
      <c r="LX579"/>
      <c r="LY579"/>
      <c r="LZ579"/>
      <c r="MA579"/>
      <c r="MB579"/>
      <c r="MC579"/>
      <c r="MD579"/>
      <c r="ME579"/>
      <c r="MF579"/>
      <c r="MG579"/>
      <c r="MH579"/>
      <c r="MI579"/>
      <c r="MJ579"/>
      <c r="MK579"/>
      <c r="ML579"/>
      <c r="MM579"/>
      <c r="MN579"/>
      <c r="MO579"/>
      <c r="MP579"/>
      <c r="MQ579"/>
      <c r="MR579"/>
      <c r="MS579"/>
      <c r="MT579"/>
      <c r="MU579"/>
      <c r="MV579"/>
      <c r="MW579"/>
      <c r="MX579"/>
      <c r="MY579"/>
      <c r="MZ579"/>
      <c r="NA579"/>
      <c r="NB579"/>
      <c r="NC579"/>
      <c r="ND579"/>
      <c r="NE579"/>
      <c r="NF579"/>
      <c r="NG579"/>
      <c r="NH579"/>
      <c r="NI579"/>
      <c r="NJ579"/>
      <c r="NK579"/>
      <c r="NL579"/>
      <c r="NM579"/>
      <c r="NN579"/>
      <c r="NO579"/>
      <c r="NP579"/>
      <c r="NQ579"/>
      <c r="NR579"/>
      <c r="NS579"/>
      <c r="NT579"/>
      <c r="NU579"/>
      <c r="NV579"/>
      <c r="NW579"/>
      <c r="NX579"/>
      <c r="NY579"/>
      <c r="NZ579"/>
      <c r="OA579"/>
      <c r="OB579"/>
      <c r="OC579"/>
      <c r="OD579"/>
      <c r="OE579"/>
      <c r="OF579"/>
      <c r="OG579"/>
      <c r="OH579"/>
      <c r="OI579"/>
      <c r="OJ579"/>
      <c r="OK579"/>
      <c r="OL579"/>
      <c r="OM579"/>
      <c r="ON579"/>
      <c r="OO579"/>
      <c r="OP579"/>
      <c r="OQ579"/>
      <c r="OR579"/>
      <c r="OS579"/>
      <c r="OT579"/>
      <c r="OU579"/>
      <c r="OV579"/>
      <c r="OW579"/>
      <c r="OX579"/>
      <c r="OY579"/>
      <c r="OZ579"/>
      <c r="PA579"/>
      <c r="PB579"/>
      <c r="PC579"/>
      <c r="PD579"/>
      <c r="PE579"/>
      <c r="PF579"/>
      <c r="PG579"/>
      <c r="PH579"/>
      <c r="PI579"/>
      <c r="PJ579"/>
      <c r="PK579"/>
      <c r="PL579"/>
      <c r="PM579"/>
      <c r="PN579"/>
      <c r="PO579"/>
      <c r="PP579"/>
      <c r="PQ579"/>
      <c r="PR579"/>
      <c r="PS579"/>
      <c r="PT579"/>
      <c r="PU579"/>
      <c r="PV579"/>
      <c r="PW579"/>
      <c r="PX579"/>
      <c r="PY579"/>
      <c r="PZ579"/>
      <c r="QA579"/>
      <c r="QB579"/>
      <c r="QC579"/>
      <c r="QD579"/>
      <c r="QE579"/>
      <c r="QF579"/>
      <c r="QG579"/>
      <c r="QH579"/>
      <c r="QI579"/>
      <c r="QJ579"/>
      <c r="QK579"/>
      <c r="QL579"/>
      <c r="QM579"/>
      <c r="QN579"/>
      <c r="QO579"/>
      <c r="QP579"/>
      <c r="QQ579"/>
      <c r="QR579"/>
      <c r="QS579"/>
      <c r="QT579"/>
      <c r="QU579"/>
      <c r="QV579"/>
      <c r="QW579"/>
      <c r="QX579"/>
      <c r="QY579"/>
      <c r="QZ579"/>
      <c r="RA579"/>
      <c r="RB579"/>
      <c r="RC579"/>
      <c r="RD579"/>
      <c r="RE579"/>
      <c r="RF579"/>
      <c r="RG579"/>
      <c r="RH579"/>
      <c r="RI579"/>
      <c r="RJ579"/>
      <c r="RK579"/>
      <c r="RL579"/>
      <c r="RM579"/>
      <c r="RN579"/>
      <c r="RO579"/>
      <c r="RP579"/>
      <c r="RQ579"/>
      <c r="RR579"/>
      <c r="RS579"/>
      <c r="RT579"/>
      <c r="RU579"/>
      <c r="RV579"/>
      <c r="RW579"/>
      <c r="RX579"/>
      <c r="RY579"/>
      <c r="RZ579"/>
      <c r="SA579"/>
      <c r="SB579"/>
      <c r="SC579"/>
      <c r="SD579"/>
      <c r="SE579"/>
      <c r="SF579"/>
      <c r="SG579"/>
      <c r="SH579"/>
      <c r="SI579"/>
      <c r="SJ579"/>
      <c r="SK579"/>
      <c r="SL579"/>
      <c r="SM579"/>
      <c r="SN579"/>
      <c r="SO579"/>
      <c r="SP579"/>
      <c r="SQ579"/>
      <c r="SR579"/>
      <c r="SS579"/>
      <c r="ST579"/>
      <c r="SU579"/>
      <c r="SV579"/>
      <c r="SW579"/>
      <c r="SX579"/>
      <c r="SY579"/>
      <c r="SZ579"/>
      <c r="TA579"/>
      <c r="TB579"/>
      <c r="TC579"/>
      <c r="TD579"/>
      <c r="TE579"/>
      <c r="TF579"/>
      <c r="TG579"/>
      <c r="TH579"/>
      <c r="TI579"/>
      <c r="TJ579"/>
      <c r="TK579"/>
      <c r="TL579"/>
      <c r="TM579"/>
      <c r="TN579"/>
      <c r="TO579"/>
      <c r="TP579"/>
      <c r="TQ579"/>
      <c r="TR579"/>
      <c r="TS579"/>
      <c r="TT579"/>
      <c r="TU579"/>
      <c r="TV579"/>
      <c r="TW579"/>
      <c r="TX579"/>
      <c r="TY579"/>
      <c r="TZ579"/>
      <c r="UA579"/>
      <c r="UB579"/>
      <c r="UC579"/>
      <c r="UD579"/>
      <c r="UE579"/>
      <c r="UF579"/>
      <c r="UG579"/>
      <c r="UH579"/>
      <c r="UI579"/>
      <c r="UJ579"/>
      <c r="UK579"/>
      <c r="UL579"/>
      <c r="UM579"/>
      <c r="UN579"/>
      <c r="UO579"/>
      <c r="UP579"/>
      <c r="UQ579"/>
      <c r="UR579"/>
      <c r="US579"/>
      <c r="UT579"/>
      <c r="UU579"/>
      <c r="UV579"/>
      <c r="UW579"/>
      <c r="UX579"/>
      <c r="UY579"/>
      <c r="UZ579"/>
      <c r="VA579"/>
      <c r="VB579"/>
      <c r="VC579"/>
      <c r="VD579"/>
      <c r="VE579"/>
      <c r="VF579"/>
      <c r="VG579"/>
      <c r="VH579"/>
      <c r="VI579"/>
      <c r="VJ579"/>
      <c r="VK579"/>
      <c r="VL579"/>
      <c r="VM579"/>
      <c r="VN579"/>
      <c r="VO579"/>
      <c r="VP579"/>
      <c r="VQ579"/>
      <c r="VR579"/>
      <c r="VS579"/>
      <c r="VT579"/>
      <c r="VU579"/>
      <c r="VV579"/>
      <c r="VW579"/>
      <c r="VX579"/>
      <c r="VY579"/>
      <c r="VZ579"/>
      <c r="WA579"/>
      <c r="WB579"/>
      <c r="WC579"/>
      <c r="WD579"/>
      <c r="WE579"/>
      <c r="WF579"/>
      <c r="WG579"/>
      <c r="WH579"/>
      <c r="WI579"/>
      <c r="WJ579"/>
      <c r="WK579"/>
      <c r="WL579"/>
      <c r="WM579"/>
      <c r="WN579"/>
      <c r="WO579"/>
      <c r="WP579"/>
      <c r="WQ579"/>
      <c r="WR579"/>
      <c r="WS579"/>
      <c r="WT579"/>
      <c r="WU579"/>
      <c r="WV579"/>
      <c r="WW579"/>
      <c r="WX579"/>
      <c r="WY579"/>
      <c r="WZ579"/>
      <c r="XA579"/>
      <c r="XB579"/>
      <c r="XC579"/>
      <c r="XD579"/>
      <c r="XE579"/>
      <c r="XF579"/>
      <c r="XG579"/>
      <c r="XH579"/>
      <c r="XI579"/>
      <c r="XJ579"/>
      <c r="XK579"/>
      <c r="XL579"/>
      <c r="XM579"/>
      <c r="XN579"/>
      <c r="XO579"/>
      <c r="XP579"/>
      <c r="XQ579"/>
      <c r="XR579"/>
      <c r="XS579"/>
      <c r="XT579"/>
      <c r="XU579"/>
      <c r="XV579"/>
      <c r="XW579"/>
      <c r="XX579"/>
      <c r="XY579"/>
      <c r="XZ579"/>
      <c r="YA579"/>
      <c r="YB579"/>
      <c r="YC579"/>
      <c r="YD579"/>
      <c r="YE579"/>
      <c r="YF579"/>
      <c r="YG579"/>
      <c r="YH579"/>
      <c r="YI579"/>
      <c r="YJ579"/>
      <c r="YK579"/>
      <c r="YL579"/>
      <c r="YM579"/>
      <c r="YN579"/>
      <c r="YO579"/>
      <c r="YP579"/>
      <c r="YQ579"/>
      <c r="YR579"/>
      <c r="YS579"/>
      <c r="YT579"/>
      <c r="YU579"/>
      <c r="YV579"/>
      <c r="YW579"/>
      <c r="YX579"/>
      <c r="YY579"/>
      <c r="YZ579"/>
      <c r="ZA579"/>
      <c r="ZB579"/>
      <c r="ZC579"/>
      <c r="ZD579"/>
      <c r="ZE579"/>
      <c r="ZF579"/>
      <c r="ZG579"/>
      <c r="ZH579"/>
      <c r="ZI579"/>
      <c r="ZJ579"/>
      <c r="ZK579"/>
      <c r="ZL579"/>
      <c r="ZM579"/>
      <c r="ZN579"/>
      <c r="ZO579"/>
      <c r="ZP579"/>
      <c r="ZQ579"/>
      <c r="ZR579"/>
      <c r="ZS579"/>
      <c r="ZT579"/>
      <c r="ZU579"/>
      <c r="ZV579"/>
      <c r="ZW579"/>
      <c r="ZX579"/>
      <c r="ZY579"/>
      <c r="ZZ579" s="52"/>
      <c r="AAA579" s="192"/>
      <c r="AAD579" s="90"/>
      <c r="AAE579" s="519">
        <f>IF(AND(S.Notice.Involved="Y",S.Hearing.1stInvolve="Y",S.Hearing.5thInvolve="Y"),1,0)</f>
        <v>0</v>
      </c>
      <c r="AAF579" s="190" t="s">
        <v>52</v>
      </c>
      <c r="AAG579" s="72"/>
      <c r="AAH579" s="71"/>
      <c r="AAI579" s="71"/>
      <c r="AAJ579" s="56"/>
      <c r="AAK579" s="71" t="s">
        <v>0</v>
      </c>
      <c r="AAL579" s="90"/>
    </row>
    <row r="580" spans="1:715" ht="15" customHeight="1" outlineLevel="2">
      <c r="A580" s="171"/>
      <c r="B580" s="370" t="str">
        <f t="shared" si="466"/>
        <v>6. Enter city name hearing</v>
      </c>
      <c r="C580" s="376" t="s">
        <v>0</v>
      </c>
      <c r="D580"/>
      <c r="E580"/>
      <c r="F580" s="457">
        <f t="shared" ca="1" si="462"/>
        <v>0</v>
      </c>
      <c r="G580"/>
      <c r="H580" s="424">
        <f t="shared" si="467"/>
        <v>0</v>
      </c>
      <c r="I580" s="244"/>
      <c r="J580" s="194"/>
      <c r="K580" s="49"/>
      <c r="L580" s="49"/>
      <c r="M580" s="49"/>
      <c r="N580" s="49"/>
      <c r="O580" s="49"/>
      <c r="P580" s="49"/>
      <c r="Q580" s="49"/>
      <c r="R580" s="49"/>
      <c r="S580" s="49"/>
      <c r="T580" s="49"/>
      <c r="U580" s="49"/>
      <c r="V580" s="49"/>
      <c r="W580" s="49"/>
      <c r="X580" s="49"/>
      <c r="Y580" s="49"/>
      <c r="Z580" s="49"/>
      <c r="AA580" s="49"/>
      <c r="AB580" s="49"/>
      <c r="AC580" s="49"/>
      <c r="AD580" s="49"/>
      <c r="AE580" s="49"/>
      <c r="AF580" s="49"/>
      <c r="AG580" s="49"/>
      <c r="AH580" s="49"/>
      <c r="AI580" s="49"/>
      <c r="AJ580" s="49"/>
      <c r="AK580" s="49"/>
      <c r="AL580" s="49"/>
      <c r="AM580" s="49"/>
      <c r="AN580" s="49"/>
      <c r="AO580" s="49"/>
      <c r="AP580" s="49"/>
      <c r="AQ580" s="49"/>
      <c r="AR580" s="49"/>
      <c r="AS580" s="49"/>
      <c r="AT580" s="49"/>
      <c r="AU580" s="49"/>
      <c r="AV580" s="49"/>
      <c r="AW580" s="49"/>
      <c r="AX580" s="49"/>
      <c r="AY580" s="49"/>
      <c r="AZ580" s="49"/>
      <c r="BA580" s="49"/>
      <c r="BB580" s="49"/>
      <c r="BC580" s="49"/>
      <c r="BD580" s="49"/>
      <c r="BE580" s="49"/>
      <c r="BF580" s="49"/>
      <c r="BG580" s="49"/>
      <c r="BH580" s="49"/>
      <c r="BI580" s="49"/>
      <c r="BJ580" s="49"/>
      <c r="BK580" s="49"/>
      <c r="BL580" s="49"/>
      <c r="BM580" s="49"/>
      <c r="BN580" s="49"/>
      <c r="BO580" s="49"/>
      <c r="BP580" s="49"/>
      <c r="BQ580" s="49"/>
      <c r="BR580" s="49"/>
      <c r="BS580" s="49"/>
      <c r="BT580" s="49"/>
      <c r="BU580" s="49"/>
      <c r="BV580" s="49"/>
      <c r="BW580" s="49"/>
      <c r="BX580" s="49"/>
      <c r="BY580" s="49"/>
      <c r="BZ580" s="49"/>
      <c r="CA580" s="49"/>
      <c r="CB580" s="49"/>
      <c r="CC580" s="49"/>
      <c r="CD580" s="49"/>
      <c r="CE580" s="49"/>
      <c r="CF580" s="49"/>
      <c r="CG580" s="49"/>
      <c r="CH580" s="49"/>
      <c r="CI580" s="49"/>
      <c r="CJ580" s="49"/>
      <c r="CK580" s="49"/>
      <c r="CL580" s="49"/>
      <c r="CM580" s="49"/>
      <c r="CN580" s="49"/>
      <c r="CO580" s="49"/>
      <c r="CP580" s="49"/>
      <c r="CQ580" s="49"/>
      <c r="CR580" s="49"/>
      <c r="CS580" s="49"/>
      <c r="CT580" s="49"/>
      <c r="CU580" s="49"/>
      <c r="CV580" s="49"/>
      <c r="CW580" s="49"/>
      <c r="CX580" s="49"/>
      <c r="CY580" s="49"/>
      <c r="CZ580" s="49"/>
      <c r="DA580" s="49"/>
      <c r="DB580" s="49"/>
      <c r="DC580" s="49"/>
      <c r="DD580" s="49"/>
      <c r="DE580" s="49"/>
      <c r="DF580" s="49"/>
      <c r="DG580" s="49"/>
      <c r="DH580" s="49"/>
      <c r="DI580" s="49"/>
      <c r="DJ580" s="49"/>
      <c r="DK580" s="49"/>
      <c r="DL580" s="49"/>
      <c r="DM580" s="49"/>
      <c r="DN580" s="49"/>
      <c r="DO580" s="49"/>
      <c r="DP580" s="49"/>
      <c r="AAA580" s="192"/>
      <c r="AAD580" s="90"/>
      <c r="AAE580" s="519">
        <f>IF(AND(S.Notice.Involved="Y",S.Hearing.1stInvolve="Y",S.Hearing.6thInvolve="Y"),1,0)</f>
        <v>0</v>
      </c>
      <c r="AAF580" s="90"/>
      <c r="AAG580" s="72"/>
      <c r="AAH580" s="73">
        <f>IF(S.Hearing.2ndInvolve="N",,S.Hearing.6thDate)</f>
        <v>0</v>
      </c>
      <c r="AAI580" s="72"/>
      <c r="AAJ580" s="72"/>
      <c r="AAK580" s="80" t="str">
        <f>"6. "&amp;S.Hearing.6thCity&amp;" hearing"</f>
        <v>6. Enter city name hearing</v>
      </c>
      <c r="AAL580" s="90"/>
      <c r="AAM580"/>
    </row>
    <row r="581" spans="1:715" s="23" customFormat="1" ht="15.75" customHeight="1" outlineLevel="2">
      <c r="A581" s="171"/>
      <c r="B581" s="719" t="s">
        <v>408</v>
      </c>
      <c r="C581" s="362"/>
      <c r="D581"/>
      <c r="E581"/>
      <c r="F581" s="350"/>
      <c r="G581"/>
      <c r="H581" s="346"/>
      <c r="I581" s="244"/>
      <c r="J581" s="194"/>
      <c r="K581" s="49"/>
      <c r="L581" s="49"/>
      <c r="M581" s="49"/>
      <c r="N581" s="49"/>
      <c r="O581" s="49"/>
      <c r="P581" s="49"/>
      <c r="Q581" s="49"/>
      <c r="R581" s="49"/>
      <c r="S581" s="49"/>
      <c r="T581" s="49"/>
      <c r="U581" s="49"/>
      <c r="V581" s="49"/>
      <c r="W581" s="49"/>
      <c r="X581" s="49"/>
      <c r="Y581" s="49"/>
      <c r="Z581" s="49"/>
      <c r="AA581" s="49"/>
      <c r="AB581" s="49"/>
      <c r="AC581" s="49"/>
      <c r="AD581" s="49"/>
      <c r="AE581" s="49"/>
      <c r="AF581" s="49"/>
      <c r="AG581" s="49"/>
      <c r="AH581" s="49"/>
      <c r="AI581" s="49"/>
      <c r="AJ581" s="49"/>
      <c r="AK581" s="49"/>
      <c r="AL581" s="49"/>
      <c r="AM581" s="49"/>
      <c r="AN581" s="49"/>
      <c r="AO581" s="49"/>
      <c r="AP581" s="49"/>
      <c r="AQ581" s="49"/>
      <c r="AR581" s="49"/>
      <c r="AS581" s="49"/>
      <c r="AT581" s="49"/>
      <c r="AU581" s="49"/>
      <c r="AV581" s="49"/>
      <c r="AW581" s="49"/>
      <c r="AX581" s="49"/>
      <c r="AY581" s="49"/>
      <c r="AZ581" s="49"/>
      <c r="BA581" s="49"/>
      <c r="BB581" s="49"/>
      <c r="BC581" s="49"/>
      <c r="BD581" s="49"/>
      <c r="BE581" s="49"/>
      <c r="BF581" s="49"/>
      <c r="BG581" s="49"/>
      <c r="BH581" s="49"/>
      <c r="BI581" s="49"/>
      <c r="BJ581" s="49"/>
      <c r="BK581" s="49"/>
      <c r="BL581" s="49"/>
      <c r="BM581" s="49"/>
      <c r="BN581" s="49"/>
      <c r="BO581" s="49"/>
      <c r="BP581" s="49"/>
      <c r="BQ581" s="49"/>
      <c r="BR581" s="49"/>
      <c r="BS581" s="49"/>
      <c r="BT581" s="49"/>
      <c r="BU581" s="49"/>
      <c r="BV581" s="49"/>
      <c r="BW581" s="49"/>
      <c r="BX581" s="49"/>
      <c r="BY581" s="49"/>
      <c r="BZ581" s="49"/>
      <c r="CA581" s="49"/>
      <c r="CB581" s="49"/>
      <c r="CC581" s="49"/>
      <c r="CD581" s="49"/>
      <c r="CE581" s="49"/>
      <c r="CF581" s="49"/>
      <c r="CG581" s="49"/>
      <c r="CH581" s="49"/>
      <c r="CI581" s="49"/>
      <c r="CJ581" s="49"/>
      <c r="CK581" s="49"/>
      <c r="CL581" s="49"/>
      <c r="CM581" s="49"/>
      <c r="CN581" s="49"/>
      <c r="CO581" s="49"/>
      <c r="CP581" s="49"/>
      <c r="CQ581" s="49"/>
      <c r="CR581" s="49"/>
      <c r="CS581" s="49"/>
      <c r="CT581" s="49"/>
      <c r="CU581" s="49"/>
      <c r="CV581" s="49"/>
      <c r="CW581" s="49"/>
      <c r="CX581" s="49"/>
      <c r="CY581" s="49"/>
      <c r="CZ581" s="49"/>
      <c r="DA581" s="49"/>
      <c r="DB581" s="49"/>
      <c r="DC581" s="49"/>
      <c r="DD581" s="49"/>
      <c r="DE581" s="49"/>
      <c r="DF581" s="49"/>
      <c r="DG581" s="49"/>
      <c r="DH581" s="49"/>
      <c r="DI581" s="49"/>
      <c r="DJ581" s="49"/>
      <c r="DK581" s="49"/>
      <c r="DL581" s="49"/>
      <c r="DM581" s="49"/>
      <c r="DN581" s="49"/>
      <c r="DO581" s="49"/>
      <c r="DP581" s="49"/>
      <c r="DQ581"/>
      <c r="DR581"/>
      <c r="DS581"/>
      <c r="DT581"/>
      <c r="DU581"/>
      <c r="DV581"/>
      <c r="DW581"/>
      <c r="DX581"/>
      <c r="DY581"/>
      <c r="DZ581"/>
      <c r="EA581"/>
      <c r="EB581"/>
      <c r="EC581"/>
      <c r="ED581"/>
      <c r="EE581"/>
      <c r="EF581"/>
      <c r="EG581"/>
      <c r="EH581"/>
      <c r="EI581"/>
      <c r="EJ581"/>
      <c r="EK581"/>
      <c r="EL581"/>
      <c r="EM581"/>
      <c r="EN581"/>
      <c r="EO581"/>
      <c r="EP581"/>
      <c r="EQ581"/>
      <c r="ER581"/>
      <c r="ES581"/>
      <c r="ET581"/>
      <c r="EU581"/>
      <c r="EV581"/>
      <c r="EW581"/>
      <c r="EX581"/>
      <c r="EY581"/>
      <c r="EZ581"/>
      <c r="FA581"/>
      <c r="FB581"/>
      <c r="FC581"/>
      <c r="FD581"/>
      <c r="FE581"/>
      <c r="FF581"/>
      <c r="FG581"/>
      <c r="FH581"/>
      <c r="FI581"/>
      <c r="FJ581"/>
      <c r="FK581"/>
      <c r="FL581"/>
      <c r="FM581"/>
      <c r="FN581"/>
      <c r="FO581"/>
      <c r="FP581"/>
      <c r="FQ581"/>
      <c r="FR581"/>
      <c r="FS581"/>
      <c r="FT581"/>
      <c r="FU581"/>
      <c r="FV581"/>
      <c r="FW581"/>
      <c r="FX581"/>
      <c r="FY581"/>
      <c r="FZ581"/>
      <c r="GA581"/>
      <c r="GB581"/>
      <c r="GC581"/>
      <c r="GD581"/>
      <c r="GE581"/>
      <c r="GF581"/>
      <c r="GG581"/>
      <c r="GH581"/>
      <c r="GI581"/>
      <c r="GJ581"/>
      <c r="GK581"/>
      <c r="GL581"/>
      <c r="GM581"/>
      <c r="GN581"/>
      <c r="GO581"/>
      <c r="GP581"/>
      <c r="GQ581"/>
      <c r="GR581"/>
      <c r="GS581"/>
      <c r="GT581"/>
      <c r="GU581"/>
      <c r="GV581"/>
      <c r="GW581"/>
      <c r="GX581"/>
      <c r="GY581"/>
      <c r="GZ581"/>
      <c r="HA581"/>
      <c r="HB581"/>
      <c r="HC581"/>
      <c r="HD581"/>
      <c r="HE581"/>
      <c r="HF581"/>
      <c r="HG581"/>
      <c r="HH581"/>
      <c r="HI581"/>
      <c r="HJ581"/>
      <c r="HK581"/>
      <c r="HL581"/>
      <c r="HM581"/>
      <c r="HN581"/>
      <c r="HO581"/>
      <c r="HP581"/>
      <c r="HQ581"/>
      <c r="HR581"/>
      <c r="HS581"/>
      <c r="HT581"/>
      <c r="HU581"/>
      <c r="HV581"/>
      <c r="HW581"/>
      <c r="HX581"/>
      <c r="HY581"/>
      <c r="HZ581"/>
      <c r="IA581"/>
      <c r="IB581"/>
      <c r="IC581"/>
      <c r="ID581"/>
      <c r="IE581"/>
      <c r="IF581"/>
      <c r="IG581"/>
      <c r="IH581"/>
      <c r="II581"/>
      <c r="IJ581"/>
      <c r="IK581"/>
      <c r="IL581"/>
      <c r="IM581"/>
      <c r="IN581"/>
      <c r="IO581"/>
      <c r="IP581"/>
      <c r="IQ581"/>
      <c r="IR581"/>
      <c r="IS581"/>
      <c r="IT581"/>
      <c r="IU581"/>
      <c r="IV581"/>
      <c r="IW581"/>
      <c r="IX581"/>
      <c r="IY581"/>
      <c r="IZ581"/>
      <c r="JA581"/>
      <c r="JB581"/>
      <c r="JC581"/>
      <c r="JD581"/>
      <c r="JE581"/>
      <c r="JF581"/>
      <c r="JG581"/>
      <c r="JH581"/>
      <c r="JI581"/>
      <c r="JJ581"/>
      <c r="JK581"/>
      <c r="JL581"/>
      <c r="JM581"/>
      <c r="JN581"/>
      <c r="JO581"/>
      <c r="JP581"/>
      <c r="JQ581"/>
      <c r="JR581"/>
      <c r="JS581"/>
      <c r="JT581"/>
      <c r="JU581"/>
      <c r="JV581"/>
      <c r="JW581"/>
      <c r="JX581"/>
      <c r="JY581"/>
      <c r="JZ581"/>
      <c r="KA581"/>
      <c r="KB581"/>
      <c r="KC581"/>
      <c r="KD581"/>
      <c r="KE581"/>
      <c r="KF581"/>
      <c r="KG581"/>
      <c r="KH581"/>
      <c r="KI581"/>
      <c r="KJ581"/>
      <c r="KK581"/>
      <c r="KL581"/>
      <c r="KM581"/>
      <c r="KN581"/>
      <c r="KO581"/>
      <c r="KP581"/>
      <c r="KQ581"/>
      <c r="KR581"/>
      <c r="KS581"/>
      <c r="KT581"/>
      <c r="KU581"/>
      <c r="KV581"/>
      <c r="KW581"/>
      <c r="KX581"/>
      <c r="KY581"/>
      <c r="KZ581"/>
      <c r="LA581"/>
      <c r="LB581"/>
      <c r="LC581"/>
      <c r="LD581"/>
      <c r="LE581"/>
      <c r="LF581"/>
      <c r="LG581"/>
      <c r="LH581"/>
      <c r="LI581"/>
      <c r="LJ581"/>
      <c r="LK581"/>
      <c r="LL581"/>
      <c r="LM581"/>
      <c r="LN581"/>
      <c r="LO581"/>
      <c r="LP581"/>
      <c r="LQ581"/>
      <c r="LR581"/>
      <c r="LS581"/>
      <c r="LT581"/>
      <c r="LU581"/>
      <c r="LV581"/>
      <c r="LW581"/>
      <c r="LX581"/>
      <c r="LY581"/>
      <c r="LZ581"/>
      <c r="MA581"/>
      <c r="MB581"/>
      <c r="MC581"/>
      <c r="MD581"/>
      <c r="ME581"/>
      <c r="MF581"/>
      <c r="MG581"/>
      <c r="MH581"/>
      <c r="MI581"/>
      <c r="MJ581"/>
      <c r="MK581"/>
      <c r="ML581"/>
      <c r="MM581"/>
      <c r="MN581"/>
      <c r="MO581"/>
      <c r="MP581"/>
      <c r="MQ581"/>
      <c r="MR581"/>
      <c r="MS581"/>
      <c r="MT581"/>
      <c r="MU581"/>
      <c r="MV581"/>
      <c r="MW581"/>
      <c r="MX581"/>
      <c r="MY581"/>
      <c r="MZ581"/>
      <c r="NA581"/>
      <c r="NB581"/>
      <c r="NC581"/>
      <c r="ND581"/>
      <c r="NE581"/>
      <c r="NF581"/>
      <c r="NG581"/>
      <c r="NH581"/>
      <c r="NI581"/>
      <c r="NJ581"/>
      <c r="NK581"/>
      <c r="NL581"/>
      <c r="NM581"/>
      <c r="NN581"/>
      <c r="NO581"/>
      <c r="NP581"/>
      <c r="NQ581"/>
      <c r="NR581"/>
      <c r="NS581"/>
      <c r="NT581"/>
      <c r="NU581"/>
      <c r="NV581"/>
      <c r="NW581"/>
      <c r="NX581"/>
      <c r="NY581"/>
      <c r="NZ581"/>
      <c r="OA581"/>
      <c r="OB581"/>
      <c r="OC581"/>
      <c r="OD581"/>
      <c r="OE581"/>
      <c r="OF581"/>
      <c r="OG581"/>
      <c r="OH581"/>
      <c r="OI581"/>
      <c r="OJ581"/>
      <c r="OK581"/>
      <c r="OL581"/>
      <c r="OM581"/>
      <c r="ON581"/>
      <c r="OO581"/>
      <c r="OP581"/>
      <c r="OQ581"/>
      <c r="OR581"/>
      <c r="OS581"/>
      <c r="OT581"/>
      <c r="OU581"/>
      <c r="OV581"/>
      <c r="OW581"/>
      <c r="OX581"/>
      <c r="OY581"/>
      <c r="OZ581"/>
      <c r="PA581"/>
      <c r="PB581"/>
      <c r="PC581"/>
      <c r="PD581"/>
      <c r="PE581"/>
      <c r="PF581"/>
      <c r="PG581"/>
      <c r="PH581"/>
      <c r="PI581"/>
      <c r="PJ581"/>
      <c r="PK581"/>
      <c r="PL581"/>
      <c r="PM581"/>
      <c r="PN581"/>
      <c r="PO581"/>
      <c r="PP581"/>
      <c r="PQ581"/>
      <c r="PR581"/>
      <c r="PS581"/>
      <c r="PT581"/>
      <c r="PU581"/>
      <c r="PV581"/>
      <c r="PW581"/>
      <c r="PX581"/>
      <c r="PY581"/>
      <c r="PZ581"/>
      <c r="QA581"/>
      <c r="QB581"/>
      <c r="QC581"/>
      <c r="QD581"/>
      <c r="QE581"/>
      <c r="QF581"/>
      <c r="QG581"/>
      <c r="QH581"/>
      <c r="QI581"/>
      <c r="QJ581"/>
      <c r="QK581"/>
      <c r="QL581"/>
      <c r="QM581"/>
      <c r="QN581"/>
      <c r="QO581"/>
      <c r="QP581"/>
      <c r="QQ581"/>
      <c r="QR581"/>
      <c r="QS581"/>
      <c r="QT581"/>
      <c r="QU581"/>
      <c r="QV581"/>
      <c r="QW581"/>
      <c r="QX581"/>
      <c r="QY581"/>
      <c r="QZ581"/>
      <c r="RA581"/>
      <c r="RB581"/>
      <c r="RC581"/>
      <c r="RD581"/>
      <c r="RE581"/>
      <c r="RF581"/>
      <c r="RG581"/>
      <c r="RH581"/>
      <c r="RI581"/>
      <c r="RJ581"/>
      <c r="RK581"/>
      <c r="RL581"/>
      <c r="RM581"/>
      <c r="RN581"/>
      <c r="RO581"/>
      <c r="RP581"/>
      <c r="RQ581"/>
      <c r="RR581"/>
      <c r="RS581"/>
      <c r="RT581"/>
      <c r="RU581"/>
      <c r="RV581"/>
      <c r="RW581"/>
      <c r="RX581"/>
      <c r="RY581"/>
      <c r="RZ581"/>
      <c r="SA581"/>
      <c r="SB581"/>
      <c r="SC581"/>
      <c r="SD581"/>
      <c r="SE581"/>
      <c r="SF581"/>
      <c r="SG581"/>
      <c r="SH581"/>
      <c r="SI581"/>
      <c r="SJ581"/>
      <c r="SK581"/>
      <c r="SL581"/>
      <c r="SM581"/>
      <c r="SN581"/>
      <c r="SO581"/>
      <c r="SP581"/>
      <c r="SQ581"/>
      <c r="SR581"/>
      <c r="SS581"/>
      <c r="ST581"/>
      <c r="SU581"/>
      <c r="SV581"/>
      <c r="SW581"/>
      <c r="SX581"/>
      <c r="SY581"/>
      <c r="SZ581"/>
      <c r="TA581"/>
      <c r="TB581"/>
      <c r="TC581"/>
      <c r="TD581"/>
      <c r="TE581"/>
      <c r="TF581"/>
      <c r="TG581"/>
      <c r="TH581"/>
      <c r="TI581"/>
      <c r="TJ581"/>
      <c r="TK581"/>
      <c r="TL581"/>
      <c r="TM581"/>
      <c r="TN581"/>
      <c r="TO581"/>
      <c r="TP581"/>
      <c r="TQ581"/>
      <c r="TR581"/>
      <c r="TS581"/>
      <c r="TT581"/>
      <c r="TU581"/>
      <c r="TV581"/>
      <c r="TW581"/>
      <c r="TX581"/>
      <c r="TY581"/>
      <c r="TZ581"/>
      <c r="UA581"/>
      <c r="UB581"/>
      <c r="UC581"/>
      <c r="UD581"/>
      <c r="UE581"/>
      <c r="UF581"/>
      <c r="UG581"/>
      <c r="UH581"/>
      <c r="UI581"/>
      <c r="UJ581"/>
      <c r="UK581"/>
      <c r="UL581"/>
      <c r="UM581"/>
      <c r="UN581"/>
      <c r="UO581"/>
      <c r="UP581"/>
      <c r="UQ581"/>
      <c r="UR581"/>
      <c r="US581"/>
      <c r="UT581"/>
      <c r="UU581"/>
      <c r="UV581"/>
      <c r="UW581"/>
      <c r="UX581"/>
      <c r="UY581"/>
      <c r="UZ581"/>
      <c r="VA581"/>
      <c r="VB581"/>
      <c r="VC581"/>
      <c r="VD581"/>
      <c r="VE581"/>
      <c r="VF581"/>
      <c r="VG581"/>
      <c r="VH581"/>
      <c r="VI581"/>
      <c r="VJ581"/>
      <c r="VK581"/>
      <c r="VL581"/>
      <c r="VM581"/>
      <c r="VN581"/>
      <c r="VO581"/>
      <c r="VP581"/>
      <c r="VQ581"/>
      <c r="VR581"/>
      <c r="VS581"/>
      <c r="VT581"/>
      <c r="VU581"/>
      <c r="VV581"/>
      <c r="VW581"/>
      <c r="VX581"/>
      <c r="VY581"/>
      <c r="VZ581"/>
      <c r="WA581"/>
      <c r="WB581"/>
      <c r="WC581"/>
      <c r="WD581"/>
      <c r="WE581"/>
      <c r="WF581"/>
      <c r="WG581"/>
      <c r="WH581"/>
      <c r="WI581"/>
      <c r="WJ581"/>
      <c r="WK581"/>
      <c r="WL581"/>
      <c r="WM581"/>
      <c r="WN581"/>
      <c r="WO581"/>
      <c r="WP581"/>
      <c r="WQ581"/>
      <c r="WR581"/>
      <c r="WS581"/>
      <c r="WT581"/>
      <c r="WU581"/>
      <c r="WV581"/>
      <c r="WW581"/>
      <c r="WX581"/>
      <c r="WY581"/>
      <c r="WZ581"/>
      <c r="XA581"/>
      <c r="XB581"/>
      <c r="XC581"/>
      <c r="XD581"/>
      <c r="XE581"/>
      <c r="XF581"/>
      <c r="XG581"/>
      <c r="XH581"/>
      <c r="XI581"/>
      <c r="XJ581"/>
      <c r="XK581"/>
      <c r="XL581"/>
      <c r="XM581"/>
      <c r="XN581"/>
      <c r="XO581"/>
      <c r="XP581"/>
      <c r="XQ581"/>
      <c r="XR581"/>
      <c r="XS581"/>
      <c r="XT581"/>
      <c r="XU581"/>
      <c r="XV581"/>
      <c r="XW581"/>
      <c r="XX581"/>
      <c r="XY581"/>
      <c r="XZ581"/>
      <c r="YA581"/>
      <c r="YB581"/>
      <c r="YC581"/>
      <c r="YD581"/>
      <c r="YE581"/>
      <c r="YF581"/>
      <c r="YG581"/>
      <c r="YH581"/>
      <c r="YI581"/>
      <c r="YJ581"/>
      <c r="YK581"/>
      <c r="YL581"/>
      <c r="YM581"/>
      <c r="YN581"/>
      <c r="YO581"/>
      <c r="YP581"/>
      <c r="YQ581"/>
      <c r="YR581"/>
      <c r="YS581"/>
      <c r="YT581"/>
      <c r="YU581"/>
      <c r="YV581"/>
      <c r="YW581"/>
      <c r="YX581"/>
      <c r="YY581"/>
      <c r="YZ581"/>
      <c r="ZA581"/>
      <c r="ZB581"/>
      <c r="ZC581"/>
      <c r="ZD581"/>
      <c r="ZE581"/>
      <c r="ZF581"/>
      <c r="ZG581"/>
      <c r="ZH581"/>
      <c r="ZI581"/>
      <c r="ZJ581"/>
      <c r="ZK581"/>
      <c r="ZL581"/>
      <c r="ZM581"/>
      <c r="ZN581"/>
      <c r="ZO581"/>
      <c r="ZP581"/>
      <c r="ZQ581"/>
      <c r="ZR581"/>
      <c r="ZS581"/>
      <c r="ZT581"/>
      <c r="ZU581"/>
      <c r="ZV581"/>
      <c r="ZW581"/>
      <c r="ZX581"/>
      <c r="ZY581"/>
      <c r="ZZ581" s="52"/>
      <c r="AAA581" s="192"/>
      <c r="AAD581" s="90"/>
      <c r="AAE581" s="519">
        <f>IF(AND(S.Notice.Involved="Y",S.Hearing.1stInvolve="Y",S.Hearing.6thInvolve="Y"),1,0)</f>
        <v>0</v>
      </c>
      <c r="AAF581" s="190" t="s">
        <v>52</v>
      </c>
      <c r="AAG581" s="72"/>
      <c r="AAH581" s="71"/>
      <c r="AAI581" s="71"/>
      <c r="AAJ581" s="56"/>
      <c r="AAK581" s="71" t="s">
        <v>0</v>
      </c>
      <c r="AAL581" s="90"/>
    </row>
    <row r="582" spans="1:715" ht="15" customHeight="1" outlineLevel="2">
      <c r="A582" s="171"/>
      <c r="B582" s="370" t="str">
        <f t="shared" si="466"/>
        <v>7. Enter city name hearing</v>
      </c>
      <c r="C582" s="376" t="s">
        <v>0</v>
      </c>
      <c r="D582"/>
      <c r="E582"/>
      <c r="F582" s="457">
        <f t="shared" ca="1" si="462"/>
        <v>0</v>
      </c>
      <c r="G582"/>
      <c r="H582" s="424">
        <f t="shared" si="467"/>
        <v>0</v>
      </c>
      <c r="I582" s="244"/>
      <c r="J582" s="194"/>
      <c r="K582" s="49"/>
      <c r="L582" s="49"/>
      <c r="M582" s="49"/>
      <c r="N582" s="49"/>
      <c r="O582" s="49"/>
      <c r="P582" s="49"/>
      <c r="Q582" s="49"/>
      <c r="R582" s="49"/>
      <c r="S582" s="49"/>
      <c r="T582" s="49"/>
      <c r="U582" s="49"/>
      <c r="V582" s="49"/>
      <c r="W582" s="49"/>
      <c r="X582" s="49"/>
      <c r="Y582" s="49"/>
      <c r="Z582" s="49"/>
      <c r="AA582" s="49"/>
      <c r="AB582" s="49"/>
      <c r="AC582" s="49"/>
      <c r="AD582" s="49"/>
      <c r="AE582" s="49"/>
      <c r="AF582" s="49"/>
      <c r="AG582" s="49"/>
      <c r="AH582" s="49"/>
      <c r="AI582" s="49"/>
      <c r="AJ582" s="49"/>
      <c r="AK582" s="49"/>
      <c r="AL582" s="49"/>
      <c r="AM582" s="49"/>
      <c r="AN582" s="49"/>
      <c r="AO582" s="49"/>
      <c r="AP582" s="49"/>
      <c r="AQ582" s="49"/>
      <c r="AR582" s="49"/>
      <c r="AS582" s="49"/>
      <c r="AT582" s="49"/>
      <c r="AU582" s="49"/>
      <c r="AV582" s="49"/>
      <c r="AW582" s="49"/>
      <c r="AX582" s="49"/>
      <c r="AY582" s="49"/>
      <c r="AZ582" s="49"/>
      <c r="BA582" s="49"/>
      <c r="BB582" s="49"/>
      <c r="BC582" s="49"/>
      <c r="BD582" s="49"/>
      <c r="BE582" s="49"/>
      <c r="BF582" s="49"/>
      <c r="BG582" s="49"/>
      <c r="BH582" s="49"/>
      <c r="BI582" s="49"/>
      <c r="BJ582" s="49"/>
      <c r="BK582" s="49"/>
      <c r="BL582" s="49"/>
      <c r="BM582" s="49"/>
      <c r="BN582" s="49"/>
      <c r="BO582" s="49"/>
      <c r="BP582" s="49"/>
      <c r="BQ582" s="49"/>
      <c r="BR582" s="49"/>
      <c r="BS582" s="49"/>
      <c r="BT582" s="49"/>
      <c r="BU582" s="49"/>
      <c r="BV582" s="49"/>
      <c r="BW582" s="49"/>
      <c r="BX582" s="49"/>
      <c r="BY582" s="49"/>
      <c r="BZ582" s="49"/>
      <c r="CA582" s="49"/>
      <c r="CB582" s="49"/>
      <c r="CC582" s="49"/>
      <c r="CD582" s="49"/>
      <c r="CE582" s="49"/>
      <c r="CF582" s="49"/>
      <c r="CG582" s="49"/>
      <c r="CH582" s="49"/>
      <c r="CI582" s="49"/>
      <c r="CJ582" s="49"/>
      <c r="CK582" s="49"/>
      <c r="CL582" s="49"/>
      <c r="CM582" s="49"/>
      <c r="CN582" s="49"/>
      <c r="CO582" s="49"/>
      <c r="CP582" s="49"/>
      <c r="CQ582" s="49"/>
      <c r="CR582" s="49"/>
      <c r="CS582" s="49"/>
      <c r="CT582" s="49"/>
      <c r="CU582" s="49"/>
      <c r="CV582" s="49"/>
      <c r="CW582" s="49"/>
      <c r="CX582" s="49"/>
      <c r="CY582" s="49"/>
      <c r="CZ582" s="49"/>
      <c r="DA582" s="49"/>
      <c r="DB582" s="49"/>
      <c r="DC582" s="49"/>
      <c r="DD582" s="49"/>
      <c r="DE582" s="49"/>
      <c r="DF582" s="49"/>
      <c r="DG582" s="49"/>
      <c r="DH582" s="49"/>
      <c r="DI582" s="49"/>
      <c r="DJ582" s="49"/>
      <c r="DK582" s="49"/>
      <c r="DL582" s="49"/>
      <c r="DM582" s="49"/>
      <c r="DN582" s="49"/>
      <c r="DO582" s="49"/>
      <c r="DP582" s="49"/>
      <c r="AAA582" s="192"/>
      <c r="AAD582" s="90"/>
      <c r="AAE582" s="519">
        <f>IF(AND(S.Notice.Involved="Y",S.Hearing.1stInvolve="Y",S.Hearing.7thInvolve="Y"),1,0)</f>
        <v>0</v>
      </c>
      <c r="AAF582" s="90"/>
      <c r="AAG582" s="72"/>
      <c r="AAH582" s="73">
        <f>IF(S.Hearing.2ndInvolve="N",,S.Hearing.7thDate)</f>
        <v>0</v>
      </c>
      <c r="AAI582" s="72"/>
      <c r="AAJ582" s="72"/>
      <c r="AAK582" s="80" t="str">
        <f>"7. "&amp;S.Hearing.7thCity&amp;" hearing"</f>
        <v>7. Enter city name hearing</v>
      </c>
      <c r="AAL582" s="90"/>
      <c r="AAM582"/>
    </row>
    <row r="583" spans="1:715" s="23" customFormat="1" ht="15.75" customHeight="1" outlineLevel="2">
      <c r="A583" s="171"/>
      <c r="B583" s="719" t="s">
        <v>409</v>
      </c>
      <c r="C583" s="362"/>
      <c r="D583"/>
      <c r="E583"/>
      <c r="F583" s="350"/>
      <c r="G583"/>
      <c r="H583" s="346"/>
      <c r="I583" s="244"/>
      <c r="J583" s="194"/>
      <c r="K583" s="49"/>
      <c r="L583" s="49"/>
      <c r="M583" s="49"/>
      <c r="N583" s="49"/>
      <c r="O583" s="49"/>
      <c r="P583" s="49"/>
      <c r="Q583" s="49"/>
      <c r="R583" s="49"/>
      <c r="S583" s="49"/>
      <c r="T583" s="49"/>
      <c r="U583" s="49"/>
      <c r="V583" s="49"/>
      <c r="W583" s="49"/>
      <c r="X583" s="49"/>
      <c r="Y583" s="49"/>
      <c r="Z583" s="49"/>
      <c r="AA583" s="49"/>
      <c r="AB583" s="49"/>
      <c r="AC583" s="49"/>
      <c r="AD583" s="49"/>
      <c r="AE583" s="49"/>
      <c r="AF583" s="49"/>
      <c r="AG583" s="49"/>
      <c r="AH583" s="49"/>
      <c r="AI583" s="49"/>
      <c r="AJ583" s="49"/>
      <c r="AK583" s="49"/>
      <c r="AL583" s="49"/>
      <c r="AM583" s="49"/>
      <c r="AN583" s="49"/>
      <c r="AO583" s="49"/>
      <c r="AP583" s="49"/>
      <c r="AQ583" s="49"/>
      <c r="AR583" s="49"/>
      <c r="AS583" s="49"/>
      <c r="AT583" s="49"/>
      <c r="AU583" s="49"/>
      <c r="AV583" s="49"/>
      <c r="AW583" s="49"/>
      <c r="AX583" s="49"/>
      <c r="AY583" s="49"/>
      <c r="AZ583" s="49"/>
      <c r="BA583" s="49"/>
      <c r="BB583" s="49"/>
      <c r="BC583" s="49"/>
      <c r="BD583" s="49"/>
      <c r="BE583" s="49"/>
      <c r="BF583" s="49"/>
      <c r="BG583" s="49"/>
      <c r="BH583" s="49"/>
      <c r="BI583" s="49"/>
      <c r="BJ583" s="49"/>
      <c r="BK583" s="49"/>
      <c r="BL583" s="49"/>
      <c r="BM583" s="49"/>
      <c r="BN583" s="49"/>
      <c r="BO583" s="49"/>
      <c r="BP583" s="49"/>
      <c r="BQ583" s="49"/>
      <c r="BR583" s="49"/>
      <c r="BS583" s="49"/>
      <c r="BT583" s="49"/>
      <c r="BU583" s="49"/>
      <c r="BV583" s="49"/>
      <c r="BW583" s="49"/>
      <c r="BX583" s="49"/>
      <c r="BY583" s="49"/>
      <c r="BZ583" s="49"/>
      <c r="CA583" s="49"/>
      <c r="CB583" s="49"/>
      <c r="CC583" s="49"/>
      <c r="CD583" s="49"/>
      <c r="CE583" s="49"/>
      <c r="CF583" s="49"/>
      <c r="CG583" s="49"/>
      <c r="CH583" s="49"/>
      <c r="CI583" s="49"/>
      <c r="CJ583" s="49"/>
      <c r="CK583" s="49"/>
      <c r="CL583" s="49"/>
      <c r="CM583" s="49"/>
      <c r="CN583" s="49"/>
      <c r="CO583" s="49"/>
      <c r="CP583" s="49"/>
      <c r="CQ583" s="49"/>
      <c r="CR583" s="49"/>
      <c r="CS583" s="49"/>
      <c r="CT583" s="49"/>
      <c r="CU583" s="49"/>
      <c r="CV583" s="49"/>
      <c r="CW583" s="49"/>
      <c r="CX583" s="49"/>
      <c r="CY583" s="49"/>
      <c r="CZ583" s="49"/>
      <c r="DA583" s="49"/>
      <c r="DB583" s="49"/>
      <c r="DC583" s="49"/>
      <c r="DD583" s="49"/>
      <c r="DE583" s="49"/>
      <c r="DF583" s="49"/>
      <c r="DG583" s="49"/>
      <c r="DH583" s="49"/>
      <c r="DI583" s="49"/>
      <c r="DJ583" s="49"/>
      <c r="DK583" s="49"/>
      <c r="DL583" s="49"/>
      <c r="DM583" s="49"/>
      <c r="DN583" s="49"/>
      <c r="DO583" s="49"/>
      <c r="DP583" s="49"/>
      <c r="DQ583"/>
      <c r="DR583"/>
      <c r="DS583"/>
      <c r="DT583"/>
      <c r="DU583"/>
      <c r="DV583"/>
      <c r="DW583"/>
      <c r="DX583"/>
      <c r="DY583"/>
      <c r="DZ583"/>
      <c r="EA583"/>
      <c r="EB583"/>
      <c r="EC583"/>
      <c r="ED583"/>
      <c r="EE583"/>
      <c r="EF583"/>
      <c r="EG583"/>
      <c r="EH583"/>
      <c r="EI583"/>
      <c r="EJ583"/>
      <c r="EK583"/>
      <c r="EL583"/>
      <c r="EM583"/>
      <c r="EN583"/>
      <c r="EO583"/>
      <c r="EP583"/>
      <c r="EQ583"/>
      <c r="ER583"/>
      <c r="ES583"/>
      <c r="ET583"/>
      <c r="EU583"/>
      <c r="EV583"/>
      <c r="EW583"/>
      <c r="EX583"/>
      <c r="EY583"/>
      <c r="EZ583"/>
      <c r="FA583"/>
      <c r="FB583"/>
      <c r="FC583"/>
      <c r="FD583"/>
      <c r="FE583"/>
      <c r="FF583"/>
      <c r="FG583"/>
      <c r="FH583"/>
      <c r="FI583"/>
      <c r="FJ583"/>
      <c r="FK583"/>
      <c r="FL583"/>
      <c r="FM583"/>
      <c r="FN583"/>
      <c r="FO583"/>
      <c r="FP583"/>
      <c r="FQ583"/>
      <c r="FR583"/>
      <c r="FS583"/>
      <c r="FT583"/>
      <c r="FU583"/>
      <c r="FV583"/>
      <c r="FW583"/>
      <c r="FX583"/>
      <c r="FY583"/>
      <c r="FZ583"/>
      <c r="GA583"/>
      <c r="GB583"/>
      <c r="GC583"/>
      <c r="GD583"/>
      <c r="GE583"/>
      <c r="GF583"/>
      <c r="GG583"/>
      <c r="GH583"/>
      <c r="GI583"/>
      <c r="GJ583"/>
      <c r="GK583"/>
      <c r="GL583"/>
      <c r="GM583"/>
      <c r="GN583"/>
      <c r="GO583"/>
      <c r="GP583"/>
      <c r="GQ583"/>
      <c r="GR583"/>
      <c r="GS583"/>
      <c r="GT583"/>
      <c r="GU583"/>
      <c r="GV583"/>
      <c r="GW583"/>
      <c r="GX583"/>
      <c r="GY583"/>
      <c r="GZ583"/>
      <c r="HA583"/>
      <c r="HB583"/>
      <c r="HC583"/>
      <c r="HD583"/>
      <c r="HE583"/>
      <c r="HF583"/>
      <c r="HG583"/>
      <c r="HH583"/>
      <c r="HI583"/>
      <c r="HJ583"/>
      <c r="HK583"/>
      <c r="HL583"/>
      <c r="HM583"/>
      <c r="HN583"/>
      <c r="HO583"/>
      <c r="HP583"/>
      <c r="HQ583"/>
      <c r="HR583"/>
      <c r="HS583"/>
      <c r="HT583"/>
      <c r="HU583"/>
      <c r="HV583"/>
      <c r="HW583"/>
      <c r="HX583"/>
      <c r="HY583"/>
      <c r="HZ583"/>
      <c r="IA583"/>
      <c r="IB583"/>
      <c r="IC583"/>
      <c r="ID583"/>
      <c r="IE583"/>
      <c r="IF583"/>
      <c r="IG583"/>
      <c r="IH583"/>
      <c r="II583"/>
      <c r="IJ583"/>
      <c r="IK583"/>
      <c r="IL583"/>
      <c r="IM583"/>
      <c r="IN583"/>
      <c r="IO583"/>
      <c r="IP583"/>
      <c r="IQ583"/>
      <c r="IR583"/>
      <c r="IS583"/>
      <c r="IT583"/>
      <c r="IU583"/>
      <c r="IV583"/>
      <c r="IW583"/>
      <c r="IX583"/>
      <c r="IY583"/>
      <c r="IZ583"/>
      <c r="JA583"/>
      <c r="JB583"/>
      <c r="JC583"/>
      <c r="JD583"/>
      <c r="JE583"/>
      <c r="JF583"/>
      <c r="JG583"/>
      <c r="JH583"/>
      <c r="JI583"/>
      <c r="JJ583"/>
      <c r="JK583"/>
      <c r="JL583"/>
      <c r="JM583"/>
      <c r="JN583"/>
      <c r="JO583"/>
      <c r="JP583"/>
      <c r="JQ583"/>
      <c r="JR583"/>
      <c r="JS583"/>
      <c r="JT583"/>
      <c r="JU583"/>
      <c r="JV583"/>
      <c r="JW583"/>
      <c r="JX583"/>
      <c r="JY583"/>
      <c r="JZ583"/>
      <c r="KA583"/>
      <c r="KB583"/>
      <c r="KC583"/>
      <c r="KD583"/>
      <c r="KE583"/>
      <c r="KF583"/>
      <c r="KG583"/>
      <c r="KH583"/>
      <c r="KI583"/>
      <c r="KJ583"/>
      <c r="KK583"/>
      <c r="KL583"/>
      <c r="KM583"/>
      <c r="KN583"/>
      <c r="KO583"/>
      <c r="KP583"/>
      <c r="KQ583"/>
      <c r="KR583"/>
      <c r="KS583"/>
      <c r="KT583"/>
      <c r="KU583"/>
      <c r="KV583"/>
      <c r="KW583"/>
      <c r="KX583"/>
      <c r="KY583"/>
      <c r="KZ583"/>
      <c r="LA583"/>
      <c r="LB583"/>
      <c r="LC583"/>
      <c r="LD583"/>
      <c r="LE583"/>
      <c r="LF583"/>
      <c r="LG583"/>
      <c r="LH583"/>
      <c r="LI583"/>
      <c r="LJ583"/>
      <c r="LK583"/>
      <c r="LL583"/>
      <c r="LM583"/>
      <c r="LN583"/>
      <c r="LO583"/>
      <c r="LP583"/>
      <c r="LQ583"/>
      <c r="LR583"/>
      <c r="LS583"/>
      <c r="LT583"/>
      <c r="LU583"/>
      <c r="LV583"/>
      <c r="LW583"/>
      <c r="LX583"/>
      <c r="LY583"/>
      <c r="LZ583"/>
      <c r="MA583"/>
      <c r="MB583"/>
      <c r="MC583"/>
      <c r="MD583"/>
      <c r="ME583"/>
      <c r="MF583"/>
      <c r="MG583"/>
      <c r="MH583"/>
      <c r="MI583"/>
      <c r="MJ583"/>
      <c r="MK583"/>
      <c r="ML583"/>
      <c r="MM583"/>
      <c r="MN583"/>
      <c r="MO583"/>
      <c r="MP583"/>
      <c r="MQ583"/>
      <c r="MR583"/>
      <c r="MS583"/>
      <c r="MT583"/>
      <c r="MU583"/>
      <c r="MV583"/>
      <c r="MW583"/>
      <c r="MX583"/>
      <c r="MY583"/>
      <c r="MZ583"/>
      <c r="NA583"/>
      <c r="NB583"/>
      <c r="NC583"/>
      <c r="ND583"/>
      <c r="NE583"/>
      <c r="NF583"/>
      <c r="NG583"/>
      <c r="NH583"/>
      <c r="NI583"/>
      <c r="NJ583"/>
      <c r="NK583"/>
      <c r="NL583"/>
      <c r="NM583"/>
      <c r="NN583"/>
      <c r="NO583"/>
      <c r="NP583"/>
      <c r="NQ583"/>
      <c r="NR583"/>
      <c r="NS583"/>
      <c r="NT583"/>
      <c r="NU583"/>
      <c r="NV583"/>
      <c r="NW583"/>
      <c r="NX583"/>
      <c r="NY583"/>
      <c r="NZ583"/>
      <c r="OA583"/>
      <c r="OB583"/>
      <c r="OC583"/>
      <c r="OD583"/>
      <c r="OE583"/>
      <c r="OF583"/>
      <c r="OG583"/>
      <c r="OH583"/>
      <c r="OI583"/>
      <c r="OJ583"/>
      <c r="OK583"/>
      <c r="OL583"/>
      <c r="OM583"/>
      <c r="ON583"/>
      <c r="OO583"/>
      <c r="OP583"/>
      <c r="OQ583"/>
      <c r="OR583"/>
      <c r="OS583"/>
      <c r="OT583"/>
      <c r="OU583"/>
      <c r="OV583"/>
      <c r="OW583"/>
      <c r="OX583"/>
      <c r="OY583"/>
      <c r="OZ583"/>
      <c r="PA583"/>
      <c r="PB583"/>
      <c r="PC583"/>
      <c r="PD583"/>
      <c r="PE583"/>
      <c r="PF583"/>
      <c r="PG583"/>
      <c r="PH583"/>
      <c r="PI583"/>
      <c r="PJ583"/>
      <c r="PK583"/>
      <c r="PL583"/>
      <c r="PM583"/>
      <c r="PN583"/>
      <c r="PO583"/>
      <c r="PP583"/>
      <c r="PQ583"/>
      <c r="PR583"/>
      <c r="PS583"/>
      <c r="PT583"/>
      <c r="PU583"/>
      <c r="PV583"/>
      <c r="PW583"/>
      <c r="PX583"/>
      <c r="PY583"/>
      <c r="PZ583"/>
      <c r="QA583"/>
      <c r="QB583"/>
      <c r="QC583"/>
      <c r="QD583"/>
      <c r="QE583"/>
      <c r="QF583"/>
      <c r="QG583"/>
      <c r="QH583"/>
      <c r="QI583"/>
      <c r="QJ583"/>
      <c r="QK583"/>
      <c r="QL583"/>
      <c r="QM583"/>
      <c r="QN583"/>
      <c r="QO583"/>
      <c r="QP583"/>
      <c r="QQ583"/>
      <c r="QR583"/>
      <c r="QS583"/>
      <c r="QT583"/>
      <c r="QU583"/>
      <c r="QV583"/>
      <c r="QW583"/>
      <c r="QX583"/>
      <c r="QY583"/>
      <c r="QZ583"/>
      <c r="RA583"/>
      <c r="RB583"/>
      <c r="RC583"/>
      <c r="RD583"/>
      <c r="RE583"/>
      <c r="RF583"/>
      <c r="RG583"/>
      <c r="RH583"/>
      <c r="RI583"/>
      <c r="RJ583"/>
      <c r="RK583"/>
      <c r="RL583"/>
      <c r="RM583"/>
      <c r="RN583"/>
      <c r="RO583"/>
      <c r="RP583"/>
      <c r="RQ583"/>
      <c r="RR583"/>
      <c r="RS583"/>
      <c r="RT583"/>
      <c r="RU583"/>
      <c r="RV583"/>
      <c r="RW583"/>
      <c r="RX583"/>
      <c r="RY583"/>
      <c r="RZ583"/>
      <c r="SA583"/>
      <c r="SB583"/>
      <c r="SC583"/>
      <c r="SD583"/>
      <c r="SE583"/>
      <c r="SF583"/>
      <c r="SG583"/>
      <c r="SH583"/>
      <c r="SI583"/>
      <c r="SJ583"/>
      <c r="SK583"/>
      <c r="SL583"/>
      <c r="SM583"/>
      <c r="SN583"/>
      <c r="SO583"/>
      <c r="SP583"/>
      <c r="SQ583"/>
      <c r="SR583"/>
      <c r="SS583"/>
      <c r="ST583"/>
      <c r="SU583"/>
      <c r="SV583"/>
      <c r="SW583"/>
      <c r="SX583"/>
      <c r="SY583"/>
      <c r="SZ583"/>
      <c r="TA583"/>
      <c r="TB583"/>
      <c r="TC583"/>
      <c r="TD583"/>
      <c r="TE583"/>
      <c r="TF583"/>
      <c r="TG583"/>
      <c r="TH583"/>
      <c r="TI583"/>
      <c r="TJ583"/>
      <c r="TK583"/>
      <c r="TL583"/>
      <c r="TM583"/>
      <c r="TN583"/>
      <c r="TO583"/>
      <c r="TP583"/>
      <c r="TQ583"/>
      <c r="TR583"/>
      <c r="TS583"/>
      <c r="TT583"/>
      <c r="TU583"/>
      <c r="TV583"/>
      <c r="TW583"/>
      <c r="TX583"/>
      <c r="TY583"/>
      <c r="TZ583"/>
      <c r="UA583"/>
      <c r="UB583"/>
      <c r="UC583"/>
      <c r="UD583"/>
      <c r="UE583"/>
      <c r="UF583"/>
      <c r="UG583"/>
      <c r="UH583"/>
      <c r="UI583"/>
      <c r="UJ583"/>
      <c r="UK583"/>
      <c r="UL583"/>
      <c r="UM583"/>
      <c r="UN583"/>
      <c r="UO583"/>
      <c r="UP583"/>
      <c r="UQ583"/>
      <c r="UR583"/>
      <c r="US583"/>
      <c r="UT583"/>
      <c r="UU583"/>
      <c r="UV583"/>
      <c r="UW583"/>
      <c r="UX583"/>
      <c r="UY583"/>
      <c r="UZ583"/>
      <c r="VA583"/>
      <c r="VB583"/>
      <c r="VC583"/>
      <c r="VD583"/>
      <c r="VE583"/>
      <c r="VF583"/>
      <c r="VG583"/>
      <c r="VH583"/>
      <c r="VI583"/>
      <c r="VJ583"/>
      <c r="VK583"/>
      <c r="VL583"/>
      <c r="VM583"/>
      <c r="VN583"/>
      <c r="VO583"/>
      <c r="VP583"/>
      <c r="VQ583"/>
      <c r="VR583"/>
      <c r="VS583"/>
      <c r="VT583"/>
      <c r="VU583"/>
      <c r="VV583"/>
      <c r="VW583"/>
      <c r="VX583"/>
      <c r="VY583"/>
      <c r="VZ583"/>
      <c r="WA583"/>
      <c r="WB583"/>
      <c r="WC583"/>
      <c r="WD583"/>
      <c r="WE583"/>
      <c r="WF583"/>
      <c r="WG583"/>
      <c r="WH583"/>
      <c r="WI583"/>
      <c r="WJ583"/>
      <c r="WK583"/>
      <c r="WL583"/>
      <c r="WM583"/>
      <c r="WN583"/>
      <c r="WO583"/>
      <c r="WP583"/>
      <c r="WQ583"/>
      <c r="WR583"/>
      <c r="WS583"/>
      <c r="WT583"/>
      <c r="WU583"/>
      <c r="WV583"/>
      <c r="WW583"/>
      <c r="WX583"/>
      <c r="WY583"/>
      <c r="WZ583"/>
      <c r="XA583"/>
      <c r="XB583"/>
      <c r="XC583"/>
      <c r="XD583"/>
      <c r="XE583"/>
      <c r="XF583"/>
      <c r="XG583"/>
      <c r="XH583"/>
      <c r="XI583"/>
      <c r="XJ583"/>
      <c r="XK583"/>
      <c r="XL583"/>
      <c r="XM583"/>
      <c r="XN583"/>
      <c r="XO583"/>
      <c r="XP583"/>
      <c r="XQ583"/>
      <c r="XR583"/>
      <c r="XS583"/>
      <c r="XT583"/>
      <c r="XU583"/>
      <c r="XV583"/>
      <c r="XW583"/>
      <c r="XX583"/>
      <c r="XY583"/>
      <c r="XZ583"/>
      <c r="YA583"/>
      <c r="YB583"/>
      <c r="YC583"/>
      <c r="YD583"/>
      <c r="YE583"/>
      <c r="YF583"/>
      <c r="YG583"/>
      <c r="YH583"/>
      <c r="YI583"/>
      <c r="YJ583"/>
      <c r="YK583"/>
      <c r="YL583"/>
      <c r="YM583"/>
      <c r="YN583"/>
      <c r="YO583"/>
      <c r="YP583"/>
      <c r="YQ583"/>
      <c r="YR583"/>
      <c r="YS583"/>
      <c r="YT583"/>
      <c r="YU583"/>
      <c r="YV583"/>
      <c r="YW583"/>
      <c r="YX583"/>
      <c r="YY583"/>
      <c r="YZ583"/>
      <c r="ZA583"/>
      <c r="ZB583"/>
      <c r="ZC583"/>
      <c r="ZD583"/>
      <c r="ZE583"/>
      <c r="ZF583"/>
      <c r="ZG583"/>
      <c r="ZH583"/>
      <c r="ZI583"/>
      <c r="ZJ583"/>
      <c r="ZK583"/>
      <c r="ZL583"/>
      <c r="ZM583"/>
      <c r="ZN583"/>
      <c r="ZO583"/>
      <c r="ZP583"/>
      <c r="ZQ583"/>
      <c r="ZR583"/>
      <c r="ZS583"/>
      <c r="ZT583"/>
      <c r="ZU583"/>
      <c r="ZV583"/>
      <c r="ZW583"/>
      <c r="ZX583"/>
      <c r="ZY583"/>
      <c r="ZZ583" s="52"/>
      <c r="AAA583" s="192"/>
      <c r="AAD583" s="90"/>
      <c r="AAE583" s="519">
        <f>IF(AND(S.Notice.Involved="Y",S.Hearing.1stInvolve="Y",S.Hearing.7thInvolve="Y"),1,0)</f>
        <v>0</v>
      </c>
      <c r="AAF583" s="190" t="s">
        <v>52</v>
      </c>
      <c r="AAG583" s="72"/>
      <c r="AAH583" s="71"/>
      <c r="AAI583" s="71"/>
      <c r="AAJ583" s="56"/>
      <c r="AAK583" s="71" t="s">
        <v>0</v>
      </c>
      <c r="AAL583" s="90"/>
    </row>
    <row r="584" spans="1:715" ht="15" customHeight="1" outlineLevel="2">
      <c r="A584" s="171"/>
      <c r="B584" s="370" t="str">
        <f t="shared" si="466"/>
        <v>8. Enter city name hearing</v>
      </c>
      <c r="C584" s="376" t="s">
        <v>0</v>
      </c>
      <c r="D584"/>
      <c r="E584"/>
      <c r="F584" s="457">
        <f t="shared" ca="1" si="462"/>
        <v>0</v>
      </c>
      <c r="G584"/>
      <c r="H584" s="424">
        <f t="shared" si="467"/>
        <v>0</v>
      </c>
      <c r="I584" s="244"/>
      <c r="J584" s="194"/>
      <c r="K584" s="49"/>
      <c r="L584" s="49"/>
      <c r="M584" s="49"/>
      <c r="N584" s="49"/>
      <c r="O584" s="49"/>
      <c r="P584" s="49"/>
      <c r="Q584" s="49"/>
      <c r="R584" s="49"/>
      <c r="S584" s="49"/>
      <c r="T584" s="49"/>
      <c r="U584" s="49"/>
      <c r="V584" s="49"/>
      <c r="W584" s="49"/>
      <c r="X584" s="49"/>
      <c r="Y584" s="49"/>
      <c r="Z584" s="49"/>
      <c r="AA584" s="49"/>
      <c r="AB584" s="49"/>
      <c r="AC584" s="49"/>
      <c r="AD584" s="49"/>
      <c r="AE584" s="49"/>
      <c r="AF584" s="49"/>
      <c r="AG584" s="49"/>
      <c r="AH584" s="49"/>
      <c r="AI584" s="49"/>
      <c r="AJ584" s="49"/>
      <c r="AK584" s="49"/>
      <c r="AL584" s="49"/>
      <c r="AM584" s="49"/>
      <c r="AN584" s="49"/>
      <c r="AO584" s="49"/>
      <c r="AP584" s="49"/>
      <c r="AQ584" s="49"/>
      <c r="AR584" s="49"/>
      <c r="AS584" s="49"/>
      <c r="AT584" s="49"/>
      <c r="AU584" s="49"/>
      <c r="AV584" s="49"/>
      <c r="AW584" s="49"/>
      <c r="AX584" s="49"/>
      <c r="AY584" s="49"/>
      <c r="AZ584" s="49"/>
      <c r="BA584" s="49"/>
      <c r="BB584" s="49"/>
      <c r="BC584" s="49"/>
      <c r="BD584" s="49"/>
      <c r="BE584" s="49"/>
      <c r="BF584" s="49"/>
      <c r="BG584" s="49"/>
      <c r="BH584" s="49"/>
      <c r="BI584" s="49"/>
      <c r="BJ584" s="49"/>
      <c r="BK584" s="49"/>
      <c r="BL584" s="49"/>
      <c r="BM584" s="49"/>
      <c r="BN584" s="49"/>
      <c r="BO584" s="49"/>
      <c r="BP584" s="49"/>
      <c r="BQ584" s="49"/>
      <c r="BR584" s="49"/>
      <c r="BS584" s="49"/>
      <c r="BT584" s="49"/>
      <c r="BU584" s="49"/>
      <c r="BV584" s="49"/>
      <c r="BW584" s="49"/>
      <c r="BX584" s="49"/>
      <c r="BY584" s="49"/>
      <c r="BZ584" s="49"/>
      <c r="CA584" s="49"/>
      <c r="CB584" s="49"/>
      <c r="CC584" s="49"/>
      <c r="CD584" s="49"/>
      <c r="CE584" s="49"/>
      <c r="CF584" s="49"/>
      <c r="CG584" s="49"/>
      <c r="CH584" s="49"/>
      <c r="CI584" s="49"/>
      <c r="CJ584" s="49"/>
      <c r="CK584" s="49"/>
      <c r="CL584" s="49"/>
      <c r="CM584" s="49"/>
      <c r="CN584" s="49"/>
      <c r="CO584" s="49"/>
      <c r="CP584" s="49"/>
      <c r="CQ584" s="49"/>
      <c r="CR584" s="49"/>
      <c r="CS584" s="49"/>
      <c r="CT584" s="49"/>
      <c r="CU584" s="49"/>
      <c r="CV584" s="49"/>
      <c r="CW584" s="49"/>
      <c r="CX584" s="49"/>
      <c r="CY584" s="49"/>
      <c r="CZ584" s="49"/>
      <c r="DA584" s="49"/>
      <c r="DB584" s="49"/>
      <c r="DC584" s="49"/>
      <c r="DD584" s="49"/>
      <c r="DE584" s="49"/>
      <c r="DF584" s="49"/>
      <c r="DG584" s="49"/>
      <c r="DH584" s="49"/>
      <c r="DI584" s="49"/>
      <c r="DJ584" s="49"/>
      <c r="DK584" s="49"/>
      <c r="DL584" s="49"/>
      <c r="DM584" s="49"/>
      <c r="DN584" s="49"/>
      <c r="DO584" s="49"/>
      <c r="DP584" s="49"/>
      <c r="AAA584" s="192"/>
      <c r="AAD584" s="90"/>
      <c r="AAE584" s="519">
        <f>IF(AND(S.Notice.Involved="Y",S.Hearing.1stInvolve="Y",S.Hearing.8thtInvolve="Y"),1,0)</f>
        <v>0</v>
      </c>
      <c r="AAF584" s="90"/>
      <c r="AAG584" s="72"/>
      <c r="AAH584" s="73">
        <f>IF(S.Hearing.8thtInvolve="N",,S.Notice.LastHearingDate)</f>
        <v>0</v>
      </c>
      <c r="AAI584" s="83"/>
      <c r="AAJ584" s="56"/>
      <c r="AAK584" s="80" t="str">
        <f>"8. "&amp;S.Hearing.8thCity&amp;" hearing"</f>
        <v>8. Enter city name hearing</v>
      </c>
      <c r="AAL584" s="90"/>
      <c r="AAM584"/>
    </row>
    <row r="585" spans="1:715" s="23" customFormat="1" ht="15.75" customHeight="1" outlineLevel="2">
      <c r="A585" s="171"/>
      <c r="B585" s="719" t="s">
        <v>410</v>
      </c>
      <c r="C585" s="362"/>
      <c r="D585" s="373"/>
      <c r="E585" s="350"/>
      <c r="F585" s="350"/>
      <c r="G585" s="346"/>
      <c r="H585" s="346"/>
      <c r="I585" s="244"/>
      <c r="J585" s="194"/>
      <c r="K585" s="49"/>
      <c r="L585" s="49"/>
      <c r="M585" s="49"/>
      <c r="N585" s="49"/>
      <c r="O585" s="49"/>
      <c r="P585" s="49"/>
      <c r="Q585" s="49"/>
      <c r="R585" s="49"/>
      <c r="S585" s="49"/>
      <c r="T585" s="49"/>
      <c r="U585" s="49"/>
      <c r="V585" s="49"/>
      <c r="W585" s="49"/>
      <c r="X585" s="49"/>
      <c r="Y585" s="49"/>
      <c r="Z585" s="49"/>
      <c r="AA585" s="49"/>
      <c r="AB585" s="49"/>
      <c r="AC585" s="49"/>
      <c r="AD585" s="49"/>
      <c r="AE585" s="49"/>
      <c r="AF585" s="49"/>
      <c r="AG585" s="49"/>
      <c r="AH585" s="49"/>
      <c r="AI585" s="49"/>
      <c r="AJ585" s="49"/>
      <c r="AK585" s="49"/>
      <c r="AL585" s="49"/>
      <c r="AM585" s="49"/>
      <c r="AN585" s="49"/>
      <c r="AO585" s="49"/>
      <c r="AP585" s="49"/>
      <c r="AQ585" s="49"/>
      <c r="AR585" s="49"/>
      <c r="AS585" s="49"/>
      <c r="AT585" s="49"/>
      <c r="AU585" s="49"/>
      <c r="AV585" s="49"/>
      <c r="AW585" s="49"/>
      <c r="AX585" s="49"/>
      <c r="AY585" s="49"/>
      <c r="AZ585" s="49"/>
      <c r="BA585" s="49"/>
      <c r="BB585" s="49"/>
      <c r="BC585" s="49"/>
      <c r="BD585" s="49"/>
      <c r="BE585" s="49"/>
      <c r="BF585" s="49"/>
      <c r="BG585" s="49"/>
      <c r="BH585" s="49"/>
      <c r="BI585" s="49"/>
      <c r="BJ585" s="49"/>
      <c r="BK585" s="49"/>
      <c r="BL585" s="49"/>
      <c r="BM585" s="49"/>
      <c r="BN585" s="49"/>
      <c r="BO585" s="49"/>
      <c r="BP585" s="49"/>
      <c r="BQ585" s="49"/>
      <c r="BR585" s="49"/>
      <c r="BS585" s="49"/>
      <c r="BT585" s="49"/>
      <c r="BU585" s="49"/>
      <c r="BV585" s="49"/>
      <c r="BW585" s="49"/>
      <c r="BX585" s="49"/>
      <c r="BY585" s="49"/>
      <c r="BZ585" s="49"/>
      <c r="CA585" s="49"/>
      <c r="CB585" s="49"/>
      <c r="CC585" s="49"/>
      <c r="CD585" s="49"/>
      <c r="CE585" s="49"/>
      <c r="CF585" s="49"/>
      <c r="CG585" s="49"/>
      <c r="CH585" s="49"/>
      <c r="CI585" s="49"/>
      <c r="CJ585" s="49"/>
      <c r="CK585" s="49"/>
      <c r="CL585" s="49"/>
      <c r="CM585" s="49"/>
      <c r="CN585" s="49"/>
      <c r="CO585" s="49"/>
      <c r="CP585" s="49"/>
      <c r="CQ585" s="49"/>
      <c r="CR585" s="49"/>
      <c r="CS585" s="49"/>
      <c r="CT585" s="49"/>
      <c r="CU585" s="49"/>
      <c r="CV585" s="49"/>
      <c r="CW585" s="49"/>
      <c r="CX585" s="49"/>
      <c r="CY585" s="49"/>
      <c r="CZ585" s="49"/>
      <c r="DA585" s="49"/>
      <c r="DB585" s="49"/>
      <c r="DC585" s="49"/>
      <c r="DD585" s="49"/>
      <c r="DE585" s="49"/>
      <c r="DF585" s="49"/>
      <c r="DG585" s="49"/>
      <c r="DH585" s="49"/>
      <c r="DI585" s="49"/>
      <c r="DJ585" s="49"/>
      <c r="DK585" s="49"/>
      <c r="DL585" s="49"/>
      <c r="DM585" s="49"/>
      <c r="DN585" s="49"/>
      <c r="DO585" s="49"/>
      <c r="DP585" s="49"/>
      <c r="DQ585"/>
      <c r="DR585"/>
      <c r="DS585"/>
      <c r="DT585"/>
      <c r="DU585"/>
      <c r="DV585"/>
      <c r="DW585"/>
      <c r="DX585"/>
      <c r="DY585"/>
      <c r="DZ585"/>
      <c r="EA585"/>
      <c r="EB585"/>
      <c r="EC585"/>
      <c r="ED585"/>
      <c r="EE585"/>
      <c r="EF585"/>
      <c r="EG585"/>
      <c r="EH585"/>
      <c r="EI585"/>
      <c r="EJ585"/>
      <c r="EK585"/>
      <c r="EL585"/>
      <c r="EM585"/>
      <c r="EN585"/>
      <c r="EO585"/>
      <c r="EP585"/>
      <c r="EQ585"/>
      <c r="ER585"/>
      <c r="ES585"/>
      <c r="ET585"/>
      <c r="EU585"/>
      <c r="EV585"/>
      <c r="EW585"/>
      <c r="EX585"/>
      <c r="EY585"/>
      <c r="EZ585"/>
      <c r="FA585"/>
      <c r="FB585"/>
      <c r="FC585"/>
      <c r="FD585"/>
      <c r="FE585"/>
      <c r="FF585"/>
      <c r="FG585"/>
      <c r="FH585"/>
      <c r="FI585"/>
      <c r="FJ585"/>
      <c r="FK585"/>
      <c r="FL585"/>
      <c r="FM585"/>
      <c r="FN585"/>
      <c r="FO585"/>
      <c r="FP585"/>
      <c r="FQ585"/>
      <c r="FR585"/>
      <c r="FS585"/>
      <c r="FT585"/>
      <c r="FU585"/>
      <c r="FV585"/>
      <c r="FW585"/>
      <c r="FX585"/>
      <c r="FY585"/>
      <c r="FZ585"/>
      <c r="GA585"/>
      <c r="GB585"/>
      <c r="GC585"/>
      <c r="GD585"/>
      <c r="GE585"/>
      <c r="GF585"/>
      <c r="GG585"/>
      <c r="GH585"/>
      <c r="GI585"/>
      <c r="GJ585"/>
      <c r="GK585"/>
      <c r="GL585"/>
      <c r="GM585"/>
      <c r="GN585"/>
      <c r="GO585"/>
      <c r="GP585"/>
      <c r="GQ585"/>
      <c r="GR585"/>
      <c r="GS585"/>
      <c r="GT585"/>
      <c r="GU585"/>
      <c r="GV585"/>
      <c r="GW585"/>
      <c r="GX585"/>
      <c r="GY585"/>
      <c r="GZ585"/>
      <c r="HA585"/>
      <c r="HB585"/>
      <c r="HC585"/>
      <c r="HD585"/>
      <c r="HE585"/>
      <c r="HF585"/>
      <c r="HG585"/>
      <c r="HH585"/>
      <c r="HI585"/>
      <c r="HJ585"/>
      <c r="HK585"/>
      <c r="HL585"/>
      <c r="HM585"/>
      <c r="HN585"/>
      <c r="HO585"/>
      <c r="HP585"/>
      <c r="HQ585"/>
      <c r="HR585"/>
      <c r="HS585"/>
      <c r="HT585"/>
      <c r="HU585"/>
      <c r="HV585"/>
      <c r="HW585"/>
      <c r="HX585"/>
      <c r="HY585"/>
      <c r="HZ585"/>
      <c r="IA585"/>
      <c r="IB585"/>
      <c r="IC585"/>
      <c r="ID585"/>
      <c r="IE585"/>
      <c r="IF585"/>
      <c r="IG585"/>
      <c r="IH585"/>
      <c r="II585"/>
      <c r="IJ585"/>
      <c r="IK585"/>
      <c r="IL585"/>
      <c r="IM585"/>
      <c r="IN585"/>
      <c r="IO585"/>
      <c r="IP585"/>
      <c r="IQ585"/>
      <c r="IR585"/>
      <c r="IS585"/>
      <c r="IT585"/>
      <c r="IU585"/>
      <c r="IV585"/>
      <c r="IW585"/>
      <c r="IX585"/>
      <c r="IY585"/>
      <c r="IZ585"/>
      <c r="JA585"/>
      <c r="JB585"/>
      <c r="JC585"/>
      <c r="JD585"/>
      <c r="JE585"/>
      <c r="JF585"/>
      <c r="JG585"/>
      <c r="JH585"/>
      <c r="JI585"/>
      <c r="JJ585"/>
      <c r="JK585"/>
      <c r="JL585"/>
      <c r="JM585"/>
      <c r="JN585"/>
      <c r="JO585"/>
      <c r="JP585"/>
      <c r="JQ585"/>
      <c r="JR585"/>
      <c r="JS585"/>
      <c r="JT585"/>
      <c r="JU585"/>
      <c r="JV585"/>
      <c r="JW585"/>
      <c r="JX585"/>
      <c r="JY585"/>
      <c r="JZ585"/>
      <c r="KA585"/>
      <c r="KB585"/>
      <c r="KC585"/>
      <c r="KD585"/>
      <c r="KE585"/>
      <c r="KF585"/>
      <c r="KG585"/>
      <c r="KH585"/>
      <c r="KI585"/>
      <c r="KJ585"/>
      <c r="KK585"/>
      <c r="KL585"/>
      <c r="KM585"/>
      <c r="KN585"/>
      <c r="KO585"/>
      <c r="KP585"/>
      <c r="KQ585"/>
      <c r="KR585"/>
      <c r="KS585"/>
      <c r="KT585"/>
      <c r="KU585"/>
      <c r="KV585"/>
      <c r="KW585"/>
      <c r="KX585"/>
      <c r="KY585"/>
      <c r="KZ585"/>
      <c r="LA585"/>
      <c r="LB585"/>
      <c r="LC585"/>
      <c r="LD585"/>
      <c r="LE585"/>
      <c r="LF585"/>
      <c r="LG585"/>
      <c r="LH585"/>
      <c r="LI585"/>
      <c r="LJ585"/>
      <c r="LK585"/>
      <c r="LL585"/>
      <c r="LM585"/>
      <c r="LN585"/>
      <c r="LO585"/>
      <c r="LP585"/>
      <c r="LQ585"/>
      <c r="LR585"/>
      <c r="LS585"/>
      <c r="LT585"/>
      <c r="LU585"/>
      <c r="LV585"/>
      <c r="LW585"/>
      <c r="LX585"/>
      <c r="LY585"/>
      <c r="LZ585"/>
      <c r="MA585"/>
      <c r="MB585"/>
      <c r="MC585"/>
      <c r="MD585"/>
      <c r="ME585"/>
      <c r="MF585"/>
      <c r="MG585"/>
      <c r="MH585"/>
      <c r="MI585"/>
      <c r="MJ585"/>
      <c r="MK585"/>
      <c r="ML585"/>
      <c r="MM585"/>
      <c r="MN585"/>
      <c r="MO585"/>
      <c r="MP585"/>
      <c r="MQ585"/>
      <c r="MR585"/>
      <c r="MS585"/>
      <c r="MT585"/>
      <c r="MU585"/>
      <c r="MV585"/>
      <c r="MW585"/>
      <c r="MX585"/>
      <c r="MY585"/>
      <c r="MZ585"/>
      <c r="NA585"/>
      <c r="NB585"/>
      <c r="NC585"/>
      <c r="ND585"/>
      <c r="NE585"/>
      <c r="NF585"/>
      <c r="NG585"/>
      <c r="NH585"/>
      <c r="NI585"/>
      <c r="NJ585"/>
      <c r="NK585"/>
      <c r="NL585"/>
      <c r="NM585"/>
      <c r="NN585"/>
      <c r="NO585"/>
      <c r="NP585"/>
      <c r="NQ585"/>
      <c r="NR585"/>
      <c r="NS585"/>
      <c r="NT585"/>
      <c r="NU585"/>
      <c r="NV585"/>
      <c r="NW585"/>
      <c r="NX585"/>
      <c r="NY585"/>
      <c r="NZ585"/>
      <c r="OA585"/>
      <c r="OB585"/>
      <c r="OC585"/>
      <c r="OD585"/>
      <c r="OE585"/>
      <c r="OF585"/>
      <c r="OG585"/>
      <c r="OH585"/>
      <c r="OI585"/>
      <c r="OJ585"/>
      <c r="OK585"/>
      <c r="OL585"/>
      <c r="OM585"/>
      <c r="ON585"/>
      <c r="OO585"/>
      <c r="OP585"/>
      <c r="OQ585"/>
      <c r="OR585"/>
      <c r="OS585"/>
      <c r="OT585"/>
      <c r="OU585"/>
      <c r="OV585"/>
      <c r="OW585"/>
      <c r="OX585"/>
      <c r="OY585"/>
      <c r="OZ585"/>
      <c r="PA585"/>
      <c r="PB585"/>
      <c r="PC585"/>
      <c r="PD585"/>
      <c r="PE585"/>
      <c r="PF585"/>
      <c r="PG585"/>
      <c r="PH585"/>
      <c r="PI585"/>
      <c r="PJ585"/>
      <c r="PK585"/>
      <c r="PL585"/>
      <c r="PM585"/>
      <c r="PN585"/>
      <c r="PO585"/>
      <c r="PP585"/>
      <c r="PQ585"/>
      <c r="PR585"/>
      <c r="PS585"/>
      <c r="PT585"/>
      <c r="PU585"/>
      <c r="PV585"/>
      <c r="PW585"/>
      <c r="PX585"/>
      <c r="PY585"/>
      <c r="PZ585"/>
      <c r="QA585"/>
      <c r="QB585"/>
      <c r="QC585"/>
      <c r="QD585"/>
      <c r="QE585"/>
      <c r="QF585"/>
      <c r="QG585"/>
      <c r="QH585"/>
      <c r="QI585"/>
      <c r="QJ585"/>
      <c r="QK585"/>
      <c r="QL585"/>
      <c r="QM585"/>
      <c r="QN585"/>
      <c r="QO585"/>
      <c r="QP585"/>
      <c r="QQ585"/>
      <c r="QR585"/>
      <c r="QS585"/>
      <c r="QT585"/>
      <c r="QU585"/>
      <c r="QV585"/>
      <c r="QW585"/>
      <c r="QX585"/>
      <c r="QY585"/>
      <c r="QZ585"/>
      <c r="RA585"/>
      <c r="RB585"/>
      <c r="RC585"/>
      <c r="RD585"/>
      <c r="RE585"/>
      <c r="RF585"/>
      <c r="RG585"/>
      <c r="RH585"/>
      <c r="RI585"/>
      <c r="RJ585"/>
      <c r="RK585"/>
      <c r="RL585"/>
      <c r="RM585"/>
      <c r="RN585"/>
      <c r="RO585"/>
      <c r="RP585"/>
      <c r="RQ585"/>
      <c r="RR585"/>
      <c r="RS585"/>
      <c r="RT585"/>
      <c r="RU585"/>
      <c r="RV585"/>
      <c r="RW585"/>
      <c r="RX585"/>
      <c r="RY585"/>
      <c r="RZ585"/>
      <c r="SA585"/>
      <c r="SB585"/>
      <c r="SC585"/>
      <c r="SD585"/>
      <c r="SE585"/>
      <c r="SF585"/>
      <c r="SG585"/>
      <c r="SH585"/>
      <c r="SI585"/>
      <c r="SJ585"/>
      <c r="SK585"/>
      <c r="SL585"/>
      <c r="SM585"/>
      <c r="SN585"/>
      <c r="SO585"/>
      <c r="SP585"/>
      <c r="SQ585"/>
      <c r="SR585"/>
      <c r="SS585"/>
      <c r="ST585"/>
      <c r="SU585"/>
      <c r="SV585"/>
      <c r="SW585"/>
      <c r="SX585"/>
      <c r="SY585"/>
      <c r="SZ585"/>
      <c r="TA585"/>
      <c r="TB585"/>
      <c r="TC585"/>
      <c r="TD585"/>
      <c r="TE585"/>
      <c r="TF585"/>
      <c r="TG585"/>
      <c r="TH585"/>
      <c r="TI585"/>
      <c r="TJ585"/>
      <c r="TK585"/>
      <c r="TL585"/>
      <c r="TM585"/>
      <c r="TN585"/>
      <c r="TO585"/>
      <c r="TP585"/>
      <c r="TQ585"/>
      <c r="TR585"/>
      <c r="TS585"/>
      <c r="TT585"/>
      <c r="TU585"/>
      <c r="TV585"/>
      <c r="TW585"/>
      <c r="TX585"/>
      <c r="TY585"/>
      <c r="TZ585"/>
      <c r="UA585"/>
      <c r="UB585"/>
      <c r="UC585"/>
      <c r="UD585"/>
      <c r="UE585"/>
      <c r="UF585"/>
      <c r="UG585"/>
      <c r="UH585"/>
      <c r="UI585"/>
      <c r="UJ585"/>
      <c r="UK585"/>
      <c r="UL585"/>
      <c r="UM585"/>
      <c r="UN585"/>
      <c r="UO585"/>
      <c r="UP585"/>
      <c r="UQ585"/>
      <c r="UR585"/>
      <c r="US585"/>
      <c r="UT585"/>
      <c r="UU585"/>
      <c r="UV585"/>
      <c r="UW585"/>
      <c r="UX585"/>
      <c r="UY585"/>
      <c r="UZ585"/>
      <c r="VA585"/>
      <c r="VB585"/>
      <c r="VC585"/>
      <c r="VD585"/>
      <c r="VE585"/>
      <c r="VF585"/>
      <c r="VG585"/>
      <c r="VH585"/>
      <c r="VI585"/>
      <c r="VJ585"/>
      <c r="VK585"/>
      <c r="VL585"/>
      <c r="VM585"/>
      <c r="VN585"/>
      <c r="VO585"/>
      <c r="VP585"/>
      <c r="VQ585"/>
      <c r="VR585"/>
      <c r="VS585"/>
      <c r="VT585"/>
      <c r="VU585"/>
      <c r="VV585"/>
      <c r="VW585"/>
      <c r="VX585"/>
      <c r="VY585"/>
      <c r="VZ585"/>
      <c r="WA585"/>
      <c r="WB585"/>
      <c r="WC585"/>
      <c r="WD585"/>
      <c r="WE585"/>
      <c r="WF585"/>
      <c r="WG585"/>
      <c r="WH585"/>
      <c r="WI585"/>
      <c r="WJ585"/>
      <c r="WK585"/>
      <c r="WL585"/>
      <c r="WM585"/>
      <c r="WN585"/>
      <c r="WO585"/>
      <c r="WP585"/>
      <c r="WQ585"/>
      <c r="WR585"/>
      <c r="WS585"/>
      <c r="WT585"/>
      <c r="WU585"/>
      <c r="WV585"/>
      <c r="WW585"/>
      <c r="WX585"/>
      <c r="WY585"/>
      <c r="WZ585"/>
      <c r="XA585"/>
      <c r="XB585"/>
      <c r="XC585"/>
      <c r="XD585"/>
      <c r="XE585"/>
      <c r="XF585"/>
      <c r="XG585"/>
      <c r="XH585"/>
      <c r="XI585"/>
      <c r="XJ585"/>
      <c r="XK585"/>
      <c r="XL585"/>
      <c r="XM585"/>
      <c r="XN585"/>
      <c r="XO585"/>
      <c r="XP585"/>
      <c r="XQ585"/>
      <c r="XR585"/>
      <c r="XS585"/>
      <c r="XT585"/>
      <c r="XU585"/>
      <c r="XV585"/>
      <c r="XW585"/>
      <c r="XX585"/>
      <c r="XY585"/>
      <c r="XZ585"/>
      <c r="YA585"/>
      <c r="YB585"/>
      <c r="YC585"/>
      <c r="YD585"/>
      <c r="YE585"/>
      <c r="YF585"/>
      <c r="YG585"/>
      <c r="YH585"/>
      <c r="YI585"/>
      <c r="YJ585"/>
      <c r="YK585"/>
      <c r="YL585"/>
      <c r="YM585"/>
      <c r="YN585"/>
      <c r="YO585"/>
      <c r="YP585"/>
      <c r="YQ585"/>
      <c r="YR585"/>
      <c r="YS585"/>
      <c r="YT585"/>
      <c r="YU585"/>
      <c r="YV585"/>
      <c r="YW585"/>
      <c r="YX585"/>
      <c r="YY585"/>
      <c r="YZ585"/>
      <c r="ZA585"/>
      <c r="ZB585"/>
      <c r="ZC585"/>
      <c r="ZD585"/>
      <c r="ZE585"/>
      <c r="ZF585"/>
      <c r="ZG585"/>
      <c r="ZH585"/>
      <c r="ZI585"/>
      <c r="ZJ585"/>
      <c r="ZK585"/>
      <c r="ZL585"/>
      <c r="ZM585"/>
      <c r="ZN585"/>
      <c r="ZO585"/>
      <c r="ZP585"/>
      <c r="ZQ585"/>
      <c r="ZR585"/>
      <c r="ZS585"/>
      <c r="ZT585"/>
      <c r="ZU585"/>
      <c r="ZV585"/>
      <c r="ZW585"/>
      <c r="ZX585"/>
      <c r="ZY585"/>
      <c r="ZZ585" s="52"/>
      <c r="AAA585" s="192"/>
      <c r="AAD585" s="90"/>
      <c r="AAE585" s="519">
        <f>IF(AND(S.Notice.Involved="Y",S.Hearing.1stInvolve="Y",S.Hearing.8thtInvolve="Y"),1,0)</f>
        <v>0</v>
      </c>
      <c r="AAF585" s="190" t="s">
        <v>52</v>
      </c>
      <c r="AAG585" s="71"/>
      <c r="AAH585" s="71"/>
      <c r="AAI585" s="71"/>
      <c r="AAJ585" s="56"/>
      <c r="AAK585" s="71" t="s">
        <v>0</v>
      </c>
      <c r="AAL585" s="90"/>
    </row>
    <row r="586" spans="1:715" s="23" customFormat="1" ht="15" customHeight="1" outlineLevel="1">
      <c r="A586" s="171"/>
      <c r="B586" s="291" t="str">
        <f>AAK586</f>
        <v>SavvySupport, for comments not received through online form:</v>
      </c>
      <c r="C586" s="386"/>
      <c r="D586" s="411"/>
      <c r="E586" s="412"/>
      <c r="F586" s="412"/>
      <c r="G586" s="386"/>
      <c r="H586" s="386"/>
      <c r="I586" s="244"/>
      <c r="J586" s="194"/>
      <c r="K586" s="49"/>
      <c r="L586" s="49"/>
      <c r="M586" s="49"/>
      <c r="N586" s="49"/>
      <c r="O586" s="49"/>
      <c r="P586" s="49"/>
      <c r="Q586" s="49"/>
      <c r="R586" s="49"/>
      <c r="S586" s="49"/>
      <c r="T586" s="49"/>
      <c r="U586" s="49"/>
      <c r="V586" s="49"/>
      <c r="W586" s="49"/>
      <c r="X586" s="49"/>
      <c r="Y586" s="49"/>
      <c r="Z586" s="49"/>
      <c r="AA586" s="49"/>
      <c r="AB586" s="49"/>
      <c r="AC586" s="49"/>
      <c r="AD586" s="49"/>
      <c r="AE586" s="49"/>
      <c r="AF586" s="49"/>
      <c r="AG586" s="49"/>
      <c r="AH586" s="49"/>
      <c r="AI586" s="49"/>
      <c r="AJ586" s="49"/>
      <c r="AK586" s="49"/>
      <c r="AL586" s="49"/>
      <c r="AM586" s="49"/>
      <c r="AN586" s="49"/>
      <c r="AO586" s="49"/>
      <c r="AP586" s="49"/>
      <c r="AQ586" s="49"/>
      <c r="AR586" s="49"/>
      <c r="AS586" s="49"/>
      <c r="AT586" s="49"/>
      <c r="AU586" s="49"/>
      <c r="AV586" s="49"/>
      <c r="AW586" s="49"/>
      <c r="AX586" s="49"/>
      <c r="AY586" s="49"/>
      <c r="AZ586" s="49"/>
      <c r="BA586" s="49"/>
      <c r="BB586" s="49"/>
      <c r="BC586" s="49"/>
      <c r="BD586" s="49"/>
      <c r="BE586" s="49"/>
      <c r="BF586" s="49"/>
      <c r="BG586" s="49"/>
      <c r="BH586" s="49"/>
      <c r="BI586" s="49"/>
      <c r="BJ586" s="49"/>
      <c r="BK586" s="49"/>
      <c r="BL586" s="49"/>
      <c r="BM586" s="49"/>
      <c r="BN586" s="49"/>
      <c r="BO586" s="49"/>
      <c r="BP586" s="49"/>
      <c r="BQ586" s="49"/>
      <c r="BR586" s="49"/>
      <c r="BS586" s="49"/>
      <c r="BT586" s="49"/>
      <c r="BU586" s="49"/>
      <c r="BV586" s="49"/>
      <c r="BW586" s="49"/>
      <c r="BX586" s="49"/>
      <c r="BY586" s="49"/>
      <c r="BZ586" s="49"/>
      <c r="CA586" s="49"/>
      <c r="CB586" s="49"/>
      <c r="CC586" s="49"/>
      <c r="CD586" s="49"/>
      <c r="CE586" s="49"/>
      <c r="CF586" s="49"/>
      <c r="CG586" s="49"/>
      <c r="CH586" s="49"/>
      <c r="CI586" s="49"/>
      <c r="CJ586" s="49"/>
      <c r="CK586" s="49"/>
      <c r="CL586" s="49"/>
      <c r="CM586" s="49"/>
      <c r="CN586" s="49"/>
      <c r="CO586" s="49"/>
      <c r="CP586" s="49"/>
      <c r="CQ586" s="49"/>
      <c r="CR586" s="49"/>
      <c r="CS586" s="49"/>
      <c r="CT586" s="49"/>
      <c r="CU586" s="49"/>
      <c r="CV586" s="49"/>
      <c r="CW586" s="49"/>
      <c r="CX586" s="49"/>
      <c r="CY586" s="49"/>
      <c r="CZ586" s="49"/>
      <c r="DA586" s="49"/>
      <c r="DB586" s="49"/>
      <c r="DC586" s="49"/>
      <c r="DD586" s="49"/>
      <c r="DE586" s="49"/>
      <c r="DF586" s="49"/>
      <c r="DG586" s="49"/>
      <c r="DH586" s="49"/>
      <c r="DI586" s="49"/>
      <c r="DJ586" s="49"/>
      <c r="DK586" s="49"/>
      <c r="DL586" s="49"/>
      <c r="DM586" s="49"/>
      <c r="DN586" s="49"/>
      <c r="DO586" s="49"/>
      <c r="DP586" s="49"/>
      <c r="DQ586"/>
      <c r="DR586"/>
      <c r="DS586"/>
      <c r="DT586"/>
      <c r="DU586"/>
      <c r="DV586"/>
      <c r="DW586"/>
      <c r="DX586"/>
      <c r="DY586"/>
      <c r="DZ586"/>
      <c r="EA586"/>
      <c r="EB586"/>
      <c r="EC586"/>
      <c r="ED586"/>
      <c r="EE586"/>
      <c r="EF586"/>
      <c r="EG586"/>
      <c r="EH586"/>
      <c r="EI586"/>
      <c r="EJ586"/>
      <c r="EK586"/>
      <c r="EL586"/>
      <c r="EM586"/>
      <c r="EN586"/>
      <c r="EO586"/>
      <c r="EP586"/>
      <c r="EQ586"/>
      <c r="ER586"/>
      <c r="ES586"/>
      <c r="ET586"/>
      <c r="EU586"/>
      <c r="EV586"/>
      <c r="EW586"/>
      <c r="EX586"/>
      <c r="EY586"/>
      <c r="EZ586"/>
      <c r="FA586"/>
      <c r="FB586"/>
      <c r="FC586"/>
      <c r="FD586"/>
      <c r="FE586"/>
      <c r="FF586"/>
      <c r="FG586"/>
      <c r="FH586"/>
      <c r="FI586"/>
      <c r="FJ586"/>
      <c r="FK586"/>
      <c r="FL586"/>
      <c r="FM586"/>
      <c r="FN586"/>
      <c r="FO586"/>
      <c r="FP586"/>
      <c r="FQ586"/>
      <c r="FR586"/>
      <c r="FS586"/>
      <c r="FT586"/>
      <c r="FU586"/>
      <c r="FV586"/>
      <c r="FW586"/>
      <c r="FX586"/>
      <c r="FY586"/>
      <c r="FZ586"/>
      <c r="GA586"/>
      <c r="GB586"/>
      <c r="GC586"/>
      <c r="GD586"/>
      <c r="GE586"/>
      <c r="GF586"/>
      <c r="GG586"/>
      <c r="GH586"/>
      <c r="GI586"/>
      <c r="GJ586"/>
      <c r="GK586"/>
      <c r="GL586"/>
      <c r="GM586"/>
      <c r="GN586"/>
      <c r="GO586"/>
      <c r="GP586"/>
      <c r="GQ586"/>
      <c r="GR586"/>
      <c r="GS586"/>
      <c r="GT586"/>
      <c r="GU586"/>
      <c r="GV586"/>
      <c r="GW586"/>
      <c r="GX586"/>
      <c r="GY586"/>
      <c r="GZ586"/>
      <c r="HA586"/>
      <c r="HB586"/>
      <c r="HC586"/>
      <c r="HD586"/>
      <c r="HE586"/>
      <c r="HF586"/>
      <c r="HG586"/>
      <c r="HH586"/>
      <c r="HI586"/>
      <c r="HJ586"/>
      <c r="HK586"/>
      <c r="HL586"/>
      <c r="HM586"/>
      <c r="HN586"/>
      <c r="HO586"/>
      <c r="HP586"/>
      <c r="HQ586"/>
      <c r="HR586"/>
      <c r="HS586"/>
      <c r="HT586"/>
      <c r="HU586"/>
      <c r="HV586"/>
      <c r="HW586"/>
      <c r="HX586"/>
      <c r="HY586"/>
      <c r="HZ586"/>
      <c r="IA586"/>
      <c r="IB586"/>
      <c r="IC586"/>
      <c r="ID586"/>
      <c r="IE586"/>
      <c r="IF586"/>
      <c r="IG586"/>
      <c r="IH586"/>
      <c r="II586"/>
      <c r="IJ586"/>
      <c r="IK586"/>
      <c r="IL586"/>
      <c r="IM586"/>
      <c r="IN586"/>
      <c r="IO586"/>
      <c r="IP586"/>
      <c r="IQ586"/>
      <c r="IR586"/>
      <c r="IS586"/>
      <c r="IT586"/>
      <c r="IU586"/>
      <c r="IV586"/>
      <c r="IW586"/>
      <c r="IX586"/>
      <c r="IY586"/>
      <c r="IZ586"/>
      <c r="JA586"/>
      <c r="JB586"/>
      <c r="JC586"/>
      <c r="JD586"/>
      <c r="JE586"/>
      <c r="JF586"/>
      <c r="JG586"/>
      <c r="JH586"/>
      <c r="JI586"/>
      <c r="JJ586"/>
      <c r="JK586"/>
      <c r="JL586"/>
      <c r="JM586"/>
      <c r="JN586"/>
      <c r="JO586"/>
      <c r="JP586"/>
      <c r="JQ586"/>
      <c r="JR586"/>
      <c r="JS586"/>
      <c r="JT586"/>
      <c r="JU586"/>
      <c r="JV586"/>
      <c r="JW586"/>
      <c r="JX586"/>
      <c r="JY586"/>
      <c r="JZ586"/>
      <c r="KA586"/>
      <c r="KB586"/>
      <c r="KC586"/>
      <c r="KD586"/>
      <c r="KE586"/>
      <c r="KF586"/>
      <c r="KG586"/>
      <c r="KH586"/>
      <c r="KI586"/>
      <c r="KJ586"/>
      <c r="KK586"/>
      <c r="KL586"/>
      <c r="KM586"/>
      <c r="KN586"/>
      <c r="KO586"/>
      <c r="KP586"/>
      <c r="KQ586"/>
      <c r="KR586"/>
      <c r="KS586"/>
      <c r="KT586"/>
      <c r="KU586"/>
      <c r="KV586"/>
      <c r="KW586"/>
      <c r="KX586"/>
      <c r="KY586"/>
      <c r="KZ586"/>
      <c r="LA586"/>
      <c r="LB586"/>
      <c r="LC586"/>
      <c r="LD586"/>
      <c r="LE586"/>
      <c r="LF586"/>
      <c r="LG586"/>
      <c r="LH586"/>
      <c r="LI586"/>
      <c r="LJ586"/>
      <c r="LK586"/>
      <c r="LL586"/>
      <c r="LM586"/>
      <c r="LN586"/>
      <c r="LO586"/>
      <c r="LP586"/>
      <c r="LQ586"/>
      <c r="LR586"/>
      <c r="LS586"/>
      <c r="LT586"/>
      <c r="LU586"/>
      <c r="LV586"/>
      <c r="LW586"/>
      <c r="LX586"/>
      <c r="LY586"/>
      <c r="LZ586"/>
      <c r="MA586"/>
      <c r="MB586"/>
      <c r="MC586"/>
      <c r="MD586"/>
      <c r="ME586"/>
      <c r="MF586"/>
      <c r="MG586"/>
      <c r="MH586"/>
      <c r="MI586"/>
      <c r="MJ586"/>
      <c r="MK586"/>
      <c r="ML586"/>
      <c r="MM586"/>
      <c r="MN586"/>
      <c r="MO586"/>
      <c r="MP586"/>
      <c r="MQ586"/>
      <c r="MR586"/>
      <c r="MS586"/>
      <c r="MT586"/>
      <c r="MU586"/>
      <c r="MV586"/>
      <c r="MW586"/>
      <c r="MX586"/>
      <c r="MY586"/>
      <c r="MZ586"/>
      <c r="NA586"/>
      <c r="NB586"/>
      <c r="NC586"/>
      <c r="ND586"/>
      <c r="NE586"/>
      <c r="NF586"/>
      <c r="NG586"/>
      <c r="NH586"/>
      <c r="NI586"/>
      <c r="NJ586"/>
      <c r="NK586"/>
      <c r="NL586"/>
      <c r="NM586"/>
      <c r="NN586"/>
      <c r="NO586"/>
      <c r="NP586"/>
      <c r="NQ586"/>
      <c r="NR586"/>
      <c r="NS586"/>
      <c r="NT586"/>
      <c r="NU586"/>
      <c r="NV586"/>
      <c r="NW586"/>
      <c r="NX586"/>
      <c r="NY586"/>
      <c r="NZ586"/>
      <c r="OA586"/>
      <c r="OB586"/>
      <c r="OC586"/>
      <c r="OD586"/>
      <c r="OE586"/>
      <c r="OF586"/>
      <c r="OG586"/>
      <c r="OH586"/>
      <c r="OI586"/>
      <c r="OJ586"/>
      <c r="OK586"/>
      <c r="OL586"/>
      <c r="OM586"/>
      <c r="ON586"/>
      <c r="OO586"/>
      <c r="OP586"/>
      <c r="OQ586"/>
      <c r="OR586"/>
      <c r="OS586"/>
      <c r="OT586"/>
      <c r="OU586"/>
      <c r="OV586"/>
      <c r="OW586"/>
      <c r="OX586"/>
      <c r="OY586"/>
      <c r="OZ586"/>
      <c r="PA586"/>
      <c r="PB586"/>
      <c r="PC586"/>
      <c r="PD586"/>
      <c r="PE586"/>
      <c r="PF586"/>
      <c r="PG586"/>
      <c r="PH586"/>
      <c r="PI586"/>
      <c r="PJ586"/>
      <c r="PK586"/>
      <c r="PL586"/>
      <c r="PM586"/>
      <c r="PN586"/>
      <c r="PO586"/>
      <c r="PP586"/>
      <c r="PQ586"/>
      <c r="PR586"/>
      <c r="PS586"/>
      <c r="PT586"/>
      <c r="PU586"/>
      <c r="PV586"/>
      <c r="PW586"/>
      <c r="PX586"/>
      <c r="PY586"/>
      <c r="PZ586"/>
      <c r="QA586"/>
      <c r="QB586"/>
      <c r="QC586"/>
      <c r="QD586"/>
      <c r="QE586"/>
      <c r="QF586"/>
      <c r="QG586"/>
      <c r="QH586"/>
      <c r="QI586"/>
      <c r="QJ586"/>
      <c r="QK586"/>
      <c r="QL586"/>
      <c r="QM586"/>
      <c r="QN586"/>
      <c r="QO586"/>
      <c r="QP586"/>
      <c r="QQ586"/>
      <c r="QR586"/>
      <c r="QS586"/>
      <c r="QT586"/>
      <c r="QU586"/>
      <c r="QV586"/>
      <c r="QW586"/>
      <c r="QX586"/>
      <c r="QY586"/>
      <c r="QZ586"/>
      <c r="RA586"/>
      <c r="RB586"/>
      <c r="RC586"/>
      <c r="RD586"/>
      <c r="RE586"/>
      <c r="RF586"/>
      <c r="RG586"/>
      <c r="RH586"/>
      <c r="RI586"/>
      <c r="RJ586"/>
      <c r="RK586"/>
      <c r="RL586"/>
      <c r="RM586"/>
      <c r="RN586"/>
      <c r="RO586"/>
      <c r="RP586"/>
      <c r="RQ586"/>
      <c r="RR586"/>
      <c r="RS586"/>
      <c r="RT586"/>
      <c r="RU586"/>
      <c r="RV586"/>
      <c r="RW586"/>
      <c r="RX586"/>
      <c r="RY586"/>
      <c r="RZ586"/>
      <c r="SA586"/>
      <c r="SB586"/>
      <c r="SC586"/>
      <c r="SD586"/>
      <c r="SE586"/>
      <c r="SF586"/>
      <c r="SG586"/>
      <c r="SH586"/>
      <c r="SI586"/>
      <c r="SJ586"/>
      <c r="SK586"/>
      <c r="SL586"/>
      <c r="SM586"/>
      <c r="SN586"/>
      <c r="SO586"/>
      <c r="SP586"/>
      <c r="SQ586"/>
      <c r="SR586"/>
      <c r="SS586"/>
      <c r="ST586"/>
      <c r="SU586"/>
      <c r="SV586"/>
      <c r="SW586"/>
      <c r="SX586"/>
      <c r="SY586"/>
      <c r="SZ586"/>
      <c r="TA586"/>
      <c r="TB586"/>
      <c r="TC586"/>
      <c r="TD586"/>
      <c r="TE586"/>
      <c r="TF586"/>
      <c r="TG586"/>
      <c r="TH586"/>
      <c r="TI586"/>
      <c r="TJ586"/>
      <c r="TK586"/>
      <c r="TL586"/>
      <c r="TM586"/>
      <c r="TN586"/>
      <c r="TO586"/>
      <c r="TP586"/>
      <c r="TQ586"/>
      <c r="TR586"/>
      <c r="TS586"/>
      <c r="TT586"/>
      <c r="TU586"/>
      <c r="TV586"/>
      <c r="TW586"/>
      <c r="TX586"/>
      <c r="TY586"/>
      <c r="TZ586"/>
      <c r="UA586"/>
      <c r="UB586"/>
      <c r="UC586"/>
      <c r="UD586"/>
      <c r="UE586"/>
      <c r="UF586"/>
      <c r="UG586"/>
      <c r="UH586"/>
      <c r="UI586"/>
      <c r="UJ586"/>
      <c r="UK586"/>
      <c r="UL586"/>
      <c r="UM586"/>
      <c r="UN586"/>
      <c r="UO586"/>
      <c r="UP586"/>
      <c r="UQ586"/>
      <c r="UR586"/>
      <c r="US586"/>
      <c r="UT586"/>
      <c r="UU586"/>
      <c r="UV586"/>
      <c r="UW586"/>
      <c r="UX586"/>
      <c r="UY586"/>
      <c r="UZ586"/>
      <c r="VA586"/>
      <c r="VB586"/>
      <c r="VC586"/>
      <c r="VD586"/>
      <c r="VE586"/>
      <c r="VF586"/>
      <c r="VG586"/>
      <c r="VH586"/>
      <c r="VI586"/>
      <c r="VJ586"/>
      <c r="VK586"/>
      <c r="VL586"/>
      <c r="VM586"/>
      <c r="VN586"/>
      <c r="VO586"/>
      <c r="VP586"/>
      <c r="VQ586"/>
      <c r="VR586"/>
      <c r="VS586"/>
      <c r="VT586"/>
      <c r="VU586"/>
      <c r="VV586"/>
      <c r="VW586"/>
      <c r="VX586"/>
      <c r="VY586"/>
      <c r="VZ586"/>
      <c r="WA586"/>
      <c r="WB586"/>
      <c r="WC586"/>
      <c r="WD586"/>
      <c r="WE586"/>
      <c r="WF586"/>
      <c r="WG586"/>
      <c r="WH586"/>
      <c r="WI586"/>
      <c r="WJ586"/>
      <c r="WK586"/>
      <c r="WL586"/>
      <c r="WM586"/>
      <c r="WN586"/>
      <c r="WO586"/>
      <c r="WP586"/>
      <c r="WQ586"/>
      <c r="WR586"/>
      <c r="WS586"/>
      <c r="WT586"/>
      <c r="WU586"/>
      <c r="WV586"/>
      <c r="WW586"/>
      <c r="WX586"/>
      <c r="WY586"/>
      <c r="WZ586"/>
      <c r="XA586"/>
      <c r="XB586"/>
      <c r="XC586"/>
      <c r="XD586"/>
      <c r="XE586"/>
      <c r="XF586"/>
      <c r="XG586"/>
      <c r="XH586"/>
      <c r="XI586"/>
      <c r="XJ586"/>
      <c r="XK586"/>
      <c r="XL586"/>
      <c r="XM586"/>
      <c r="XN586"/>
      <c r="XO586"/>
      <c r="XP586"/>
      <c r="XQ586"/>
      <c r="XR586"/>
      <c r="XS586"/>
      <c r="XT586"/>
      <c r="XU586"/>
      <c r="XV586"/>
      <c r="XW586"/>
      <c r="XX586"/>
      <c r="XY586"/>
      <c r="XZ586"/>
      <c r="YA586"/>
      <c r="YB586"/>
      <c r="YC586"/>
      <c r="YD586"/>
      <c r="YE586"/>
      <c r="YF586"/>
      <c r="YG586"/>
      <c r="YH586"/>
      <c r="YI586"/>
      <c r="YJ586"/>
      <c r="YK586"/>
      <c r="YL586"/>
      <c r="YM586"/>
      <c r="YN586"/>
      <c r="YO586"/>
      <c r="YP586"/>
      <c r="YQ586"/>
      <c r="YR586"/>
      <c r="YS586"/>
      <c r="YT586"/>
      <c r="YU586"/>
      <c r="YV586"/>
      <c r="YW586"/>
      <c r="YX586"/>
      <c r="YY586"/>
      <c r="YZ586"/>
      <c r="ZA586"/>
      <c r="ZB586"/>
      <c r="ZC586"/>
      <c r="ZD586"/>
      <c r="ZE586"/>
      <c r="ZF586"/>
      <c r="ZG586"/>
      <c r="ZH586"/>
      <c r="ZI586"/>
      <c r="ZJ586"/>
      <c r="ZK586"/>
      <c r="ZL586"/>
      <c r="ZM586"/>
      <c r="ZN586"/>
      <c r="ZO586"/>
      <c r="ZP586"/>
      <c r="ZQ586"/>
      <c r="ZR586"/>
      <c r="ZS586"/>
      <c r="ZT586"/>
      <c r="ZU586"/>
      <c r="ZV586"/>
      <c r="ZW586"/>
      <c r="ZX586"/>
      <c r="ZY586"/>
      <c r="ZZ586" s="52"/>
      <c r="AAA586" s="192"/>
      <c r="AAD586" s="90"/>
      <c r="AAE586" s="519">
        <f>IF(S.Notice.Involved="Y",1,0)</f>
        <v>1</v>
      </c>
      <c r="AAF586" s="190" t="s">
        <v>52</v>
      </c>
      <c r="AAG586" s="71"/>
      <c r="AAH586" s="71"/>
      <c r="AAI586" s="72"/>
      <c r="AAJ586" s="72"/>
      <c r="AAK586" s="80" t="str">
        <f>S.Staff.Support&amp;", for comments not received through online form:"</f>
        <v>SavvySupport, for comments not received through online form:</v>
      </c>
      <c r="AAL586" s="90"/>
    </row>
    <row r="587" spans="1:715" s="23" customFormat="1" ht="15" customHeight="1" outlineLevel="1">
      <c r="A587" s="171"/>
      <c r="B587" s="625" t="s">
        <v>344</v>
      </c>
      <c r="C587" s="376" t="s">
        <v>0</v>
      </c>
      <c r="D587" s="380"/>
      <c r="E587" s="342">
        <f t="shared" ref="E587" si="468">NETWORKDAYS(G587,H587,S.DDL_DEQClosed)</f>
        <v>4</v>
      </c>
      <c r="F587" s="457">
        <f ca="1">IF(YEAR(H587)&gt;2000,NETWORKDAYS(TODAY(),H587,S.DDL_DEQClosed),0)</f>
        <v>57</v>
      </c>
      <c r="G587" s="408">
        <f t="shared" ref="G587" si="469">AAG587</f>
        <v>41652</v>
      </c>
      <c r="H587" s="408">
        <f t="shared" ref="H587" si="470">AAH587</f>
        <v>41655</v>
      </c>
      <c r="I587" s="244"/>
      <c r="J587" s="194"/>
      <c r="K587" s="49"/>
      <c r="L587" s="49"/>
      <c r="M587" s="49"/>
      <c r="N587" s="49"/>
      <c r="O587" s="49"/>
      <c r="P587" s="49"/>
      <c r="Q587" s="49"/>
      <c r="R587" s="49"/>
      <c r="S587" s="49"/>
      <c r="T587" s="49"/>
      <c r="U587" s="49"/>
      <c r="V587" s="49"/>
      <c r="W587" s="49"/>
      <c r="X587" s="49"/>
      <c r="Y587" s="49"/>
      <c r="Z587" s="49"/>
      <c r="AA587" s="49"/>
      <c r="AB587" s="49"/>
      <c r="AC587" s="49"/>
      <c r="AD587" s="49"/>
      <c r="AE587" s="49"/>
      <c r="AF587" s="49"/>
      <c r="AG587" s="49"/>
      <c r="AH587" s="49"/>
      <c r="AI587" s="49"/>
      <c r="AJ587" s="49"/>
      <c r="AK587" s="49"/>
      <c r="AL587" s="49"/>
      <c r="AM587" s="49"/>
      <c r="AN587" s="49"/>
      <c r="AO587" s="49"/>
      <c r="AP587" s="49"/>
      <c r="AQ587" s="49"/>
      <c r="AR587" s="49"/>
      <c r="AS587" s="49"/>
      <c r="AT587" s="49"/>
      <c r="AU587" s="49"/>
      <c r="AV587" s="49"/>
      <c r="AW587" s="49"/>
      <c r="AX587" s="49"/>
      <c r="AY587" s="49"/>
      <c r="AZ587" s="49"/>
      <c r="BA587" s="49"/>
      <c r="BB587" s="49"/>
      <c r="BC587" s="49"/>
      <c r="BD587" s="49"/>
      <c r="BE587" s="49"/>
      <c r="BF587" s="49"/>
      <c r="BG587" s="49"/>
      <c r="BH587" s="49"/>
      <c r="BI587" s="49"/>
      <c r="BJ587" s="49"/>
      <c r="BK587" s="49"/>
      <c r="BL587" s="49"/>
      <c r="BM587" s="49"/>
      <c r="BN587" s="49"/>
      <c r="BO587" s="49"/>
      <c r="BP587" s="49"/>
      <c r="BQ587" s="49"/>
      <c r="BR587" s="49"/>
      <c r="BS587" s="49"/>
      <c r="BT587" s="49"/>
      <c r="BU587" s="49"/>
      <c r="BV587" s="49"/>
      <c r="BW587" s="49"/>
      <c r="BX587" s="49"/>
      <c r="BY587" s="49"/>
      <c r="BZ587" s="49"/>
      <c r="CA587" s="49"/>
      <c r="CB587" s="49"/>
      <c r="CC587" s="49"/>
      <c r="CD587" s="49"/>
      <c r="CE587" s="49"/>
      <c r="CF587" s="49"/>
      <c r="CG587" s="49"/>
      <c r="CH587" s="49"/>
      <c r="CI587" s="49"/>
      <c r="CJ587" s="49"/>
      <c r="CK587" s="49"/>
      <c r="CL587" s="49"/>
      <c r="CM587" s="49"/>
      <c r="CN587" s="49"/>
      <c r="CO587" s="49"/>
      <c r="CP587" s="49"/>
      <c r="CQ587" s="49"/>
      <c r="CR587" s="49"/>
      <c r="CS587" s="49"/>
      <c r="CT587" s="49"/>
      <c r="CU587" s="49"/>
      <c r="CV587" s="49"/>
      <c r="CW587" s="49"/>
      <c r="CX587" s="49"/>
      <c r="CY587" s="49"/>
      <c r="CZ587" s="49"/>
      <c r="DA587" s="49"/>
      <c r="DB587" s="49"/>
      <c r="DC587" s="49"/>
      <c r="DD587" s="49"/>
      <c r="DE587" s="49"/>
      <c r="DF587" s="49"/>
      <c r="DG587" s="49"/>
      <c r="DH587" s="49"/>
      <c r="DI587" s="49"/>
      <c r="DJ587" s="49"/>
      <c r="DK587" s="49"/>
      <c r="DL587" s="49"/>
      <c r="DM587" s="49"/>
      <c r="DN587" s="49"/>
      <c r="DO587" s="49"/>
      <c r="DP587" s="49"/>
      <c r="DQ587"/>
      <c r="DR587"/>
      <c r="DS587"/>
      <c r="DT587"/>
      <c r="DU587"/>
      <c r="DV587"/>
      <c r="DW587"/>
      <c r="DX587"/>
      <c r="DY587"/>
      <c r="DZ587"/>
      <c r="EA587"/>
      <c r="EB587"/>
      <c r="EC587"/>
      <c r="ED587"/>
      <c r="EE587"/>
      <c r="EF587"/>
      <c r="EG587"/>
      <c r="EH587"/>
      <c r="EI587"/>
      <c r="EJ587"/>
      <c r="EK587"/>
      <c r="EL587"/>
      <c r="EM587"/>
      <c r="EN587"/>
      <c r="EO587"/>
      <c r="EP587"/>
      <c r="EQ587"/>
      <c r="ER587"/>
      <c r="ES587"/>
      <c r="ET587"/>
      <c r="EU587"/>
      <c r="EV587"/>
      <c r="EW587"/>
      <c r="EX587"/>
      <c r="EY587"/>
      <c r="EZ587"/>
      <c r="FA587"/>
      <c r="FB587"/>
      <c r="FC587"/>
      <c r="FD587"/>
      <c r="FE587"/>
      <c r="FF587"/>
      <c r="FG587"/>
      <c r="FH587"/>
      <c r="FI587"/>
      <c r="FJ587"/>
      <c r="FK587"/>
      <c r="FL587"/>
      <c r="FM587"/>
      <c r="FN587"/>
      <c r="FO587"/>
      <c r="FP587"/>
      <c r="FQ587"/>
      <c r="FR587"/>
      <c r="FS587"/>
      <c r="FT587"/>
      <c r="FU587"/>
      <c r="FV587"/>
      <c r="FW587"/>
      <c r="FX587"/>
      <c r="FY587"/>
      <c r="FZ587"/>
      <c r="GA587"/>
      <c r="GB587"/>
      <c r="GC587"/>
      <c r="GD587"/>
      <c r="GE587"/>
      <c r="GF587"/>
      <c r="GG587"/>
      <c r="GH587"/>
      <c r="GI587"/>
      <c r="GJ587"/>
      <c r="GK587"/>
      <c r="GL587"/>
      <c r="GM587"/>
      <c r="GN587"/>
      <c r="GO587"/>
      <c r="GP587"/>
      <c r="GQ587"/>
      <c r="GR587"/>
      <c r="GS587"/>
      <c r="GT587"/>
      <c r="GU587"/>
      <c r="GV587"/>
      <c r="GW587"/>
      <c r="GX587"/>
      <c r="GY587"/>
      <c r="GZ587"/>
      <c r="HA587"/>
      <c r="HB587"/>
      <c r="HC587"/>
      <c r="HD587"/>
      <c r="HE587"/>
      <c r="HF587"/>
      <c r="HG587"/>
      <c r="HH587"/>
      <c r="HI587"/>
      <c r="HJ587"/>
      <c r="HK587"/>
      <c r="HL587"/>
      <c r="HM587"/>
      <c r="HN587"/>
      <c r="HO587"/>
      <c r="HP587"/>
      <c r="HQ587"/>
      <c r="HR587"/>
      <c r="HS587"/>
      <c r="HT587"/>
      <c r="HU587"/>
      <c r="HV587"/>
      <c r="HW587"/>
      <c r="HX587"/>
      <c r="HY587"/>
      <c r="HZ587"/>
      <c r="IA587"/>
      <c r="IB587"/>
      <c r="IC587"/>
      <c r="ID587"/>
      <c r="IE587"/>
      <c r="IF587"/>
      <c r="IG587"/>
      <c r="IH587"/>
      <c r="II587"/>
      <c r="IJ587"/>
      <c r="IK587"/>
      <c r="IL587"/>
      <c r="IM587"/>
      <c r="IN587"/>
      <c r="IO587"/>
      <c r="IP587"/>
      <c r="IQ587"/>
      <c r="IR587"/>
      <c r="IS587"/>
      <c r="IT587"/>
      <c r="IU587"/>
      <c r="IV587"/>
      <c r="IW587"/>
      <c r="IX587"/>
      <c r="IY587"/>
      <c r="IZ587"/>
      <c r="JA587"/>
      <c r="JB587"/>
      <c r="JC587"/>
      <c r="JD587"/>
      <c r="JE587"/>
      <c r="JF587"/>
      <c r="JG587"/>
      <c r="JH587"/>
      <c r="JI587"/>
      <c r="JJ587"/>
      <c r="JK587"/>
      <c r="JL587"/>
      <c r="JM587"/>
      <c r="JN587"/>
      <c r="JO587"/>
      <c r="JP587"/>
      <c r="JQ587"/>
      <c r="JR587"/>
      <c r="JS587"/>
      <c r="JT587"/>
      <c r="JU587"/>
      <c r="JV587"/>
      <c r="JW587"/>
      <c r="JX587"/>
      <c r="JY587"/>
      <c r="JZ587"/>
      <c r="KA587"/>
      <c r="KB587"/>
      <c r="KC587"/>
      <c r="KD587"/>
      <c r="KE587"/>
      <c r="KF587"/>
      <c r="KG587"/>
      <c r="KH587"/>
      <c r="KI587"/>
      <c r="KJ587"/>
      <c r="KK587"/>
      <c r="KL587"/>
      <c r="KM587"/>
      <c r="KN587"/>
      <c r="KO587"/>
      <c r="KP587"/>
      <c r="KQ587"/>
      <c r="KR587"/>
      <c r="KS587"/>
      <c r="KT587"/>
      <c r="KU587"/>
      <c r="KV587"/>
      <c r="KW587"/>
      <c r="KX587"/>
      <c r="KY587"/>
      <c r="KZ587"/>
      <c r="LA587"/>
      <c r="LB587"/>
      <c r="LC587"/>
      <c r="LD587"/>
      <c r="LE587"/>
      <c r="LF587"/>
      <c r="LG587"/>
      <c r="LH587"/>
      <c r="LI587"/>
      <c r="LJ587"/>
      <c r="LK587"/>
      <c r="LL587"/>
      <c r="LM587"/>
      <c r="LN587"/>
      <c r="LO587"/>
      <c r="LP587"/>
      <c r="LQ587"/>
      <c r="LR587"/>
      <c r="LS587"/>
      <c r="LT587"/>
      <c r="LU587"/>
      <c r="LV587"/>
      <c r="LW587"/>
      <c r="LX587"/>
      <c r="LY587"/>
      <c r="LZ587"/>
      <c r="MA587"/>
      <c r="MB587"/>
      <c r="MC587"/>
      <c r="MD587"/>
      <c r="ME587"/>
      <c r="MF587"/>
      <c r="MG587"/>
      <c r="MH587"/>
      <c r="MI587"/>
      <c r="MJ587"/>
      <c r="MK587"/>
      <c r="ML587"/>
      <c r="MM587"/>
      <c r="MN587"/>
      <c r="MO587"/>
      <c r="MP587"/>
      <c r="MQ587"/>
      <c r="MR587"/>
      <c r="MS587"/>
      <c r="MT587"/>
      <c r="MU587"/>
      <c r="MV587"/>
      <c r="MW587"/>
      <c r="MX587"/>
      <c r="MY587"/>
      <c r="MZ587"/>
      <c r="NA587"/>
      <c r="NB587"/>
      <c r="NC587"/>
      <c r="ND587"/>
      <c r="NE587"/>
      <c r="NF587"/>
      <c r="NG587"/>
      <c r="NH587"/>
      <c r="NI587"/>
      <c r="NJ587"/>
      <c r="NK587"/>
      <c r="NL587"/>
      <c r="NM587"/>
      <c r="NN587"/>
      <c r="NO587"/>
      <c r="NP587"/>
      <c r="NQ587"/>
      <c r="NR587"/>
      <c r="NS587"/>
      <c r="NT587"/>
      <c r="NU587"/>
      <c r="NV587"/>
      <c r="NW587"/>
      <c r="NX587"/>
      <c r="NY587"/>
      <c r="NZ587"/>
      <c r="OA587"/>
      <c r="OB587"/>
      <c r="OC587"/>
      <c r="OD587"/>
      <c r="OE587"/>
      <c r="OF587"/>
      <c r="OG587"/>
      <c r="OH587"/>
      <c r="OI587"/>
      <c r="OJ587"/>
      <c r="OK587"/>
      <c r="OL587"/>
      <c r="OM587"/>
      <c r="ON587"/>
      <c r="OO587"/>
      <c r="OP587"/>
      <c r="OQ587"/>
      <c r="OR587"/>
      <c r="OS587"/>
      <c r="OT587"/>
      <c r="OU587"/>
      <c r="OV587"/>
      <c r="OW587"/>
      <c r="OX587"/>
      <c r="OY587"/>
      <c r="OZ587"/>
      <c r="PA587"/>
      <c r="PB587"/>
      <c r="PC587"/>
      <c r="PD587"/>
      <c r="PE587"/>
      <c r="PF587"/>
      <c r="PG587"/>
      <c r="PH587"/>
      <c r="PI587"/>
      <c r="PJ587"/>
      <c r="PK587"/>
      <c r="PL587"/>
      <c r="PM587"/>
      <c r="PN587"/>
      <c r="PO587"/>
      <c r="PP587"/>
      <c r="PQ587"/>
      <c r="PR587"/>
      <c r="PS587"/>
      <c r="PT587"/>
      <c r="PU587"/>
      <c r="PV587"/>
      <c r="PW587"/>
      <c r="PX587"/>
      <c r="PY587"/>
      <c r="PZ587"/>
      <c r="QA587"/>
      <c r="QB587"/>
      <c r="QC587"/>
      <c r="QD587"/>
      <c r="QE587"/>
      <c r="QF587"/>
      <c r="QG587"/>
      <c r="QH587"/>
      <c r="QI587"/>
      <c r="QJ587"/>
      <c r="QK587"/>
      <c r="QL587"/>
      <c r="QM587"/>
      <c r="QN587"/>
      <c r="QO587"/>
      <c r="QP587"/>
      <c r="QQ587"/>
      <c r="QR587"/>
      <c r="QS587"/>
      <c r="QT587"/>
      <c r="QU587"/>
      <c r="QV587"/>
      <c r="QW587"/>
      <c r="QX587"/>
      <c r="QY587"/>
      <c r="QZ587"/>
      <c r="RA587"/>
      <c r="RB587"/>
      <c r="RC587"/>
      <c r="RD587"/>
      <c r="RE587"/>
      <c r="RF587"/>
      <c r="RG587"/>
      <c r="RH587"/>
      <c r="RI587"/>
      <c r="RJ587"/>
      <c r="RK587"/>
      <c r="RL587"/>
      <c r="RM587"/>
      <c r="RN587"/>
      <c r="RO587"/>
      <c r="RP587"/>
      <c r="RQ587"/>
      <c r="RR587"/>
      <c r="RS587"/>
      <c r="RT587"/>
      <c r="RU587"/>
      <c r="RV587"/>
      <c r="RW587"/>
      <c r="RX587"/>
      <c r="RY587"/>
      <c r="RZ587"/>
      <c r="SA587"/>
      <c r="SB587"/>
      <c r="SC587"/>
      <c r="SD587"/>
      <c r="SE587"/>
      <c r="SF587"/>
      <c r="SG587"/>
      <c r="SH587"/>
      <c r="SI587"/>
      <c r="SJ587"/>
      <c r="SK587"/>
      <c r="SL587"/>
      <c r="SM587"/>
      <c r="SN587"/>
      <c r="SO587"/>
      <c r="SP587"/>
      <c r="SQ587"/>
      <c r="SR587"/>
      <c r="SS587"/>
      <c r="ST587"/>
      <c r="SU587"/>
      <c r="SV587"/>
      <c r="SW587"/>
      <c r="SX587"/>
      <c r="SY587"/>
      <c r="SZ587"/>
      <c r="TA587"/>
      <c r="TB587"/>
      <c r="TC587"/>
      <c r="TD587"/>
      <c r="TE587"/>
      <c r="TF587"/>
      <c r="TG587"/>
      <c r="TH587"/>
      <c r="TI587"/>
      <c r="TJ587"/>
      <c r="TK587"/>
      <c r="TL587"/>
      <c r="TM587"/>
      <c r="TN587"/>
      <c r="TO587"/>
      <c r="TP587"/>
      <c r="TQ587"/>
      <c r="TR587"/>
      <c r="TS587"/>
      <c r="TT587"/>
      <c r="TU587"/>
      <c r="TV587"/>
      <c r="TW587"/>
      <c r="TX587"/>
      <c r="TY587"/>
      <c r="TZ587"/>
      <c r="UA587"/>
      <c r="UB587"/>
      <c r="UC587"/>
      <c r="UD587"/>
      <c r="UE587"/>
      <c r="UF587"/>
      <c r="UG587"/>
      <c r="UH587"/>
      <c r="UI587"/>
      <c r="UJ587"/>
      <c r="UK587"/>
      <c r="UL587"/>
      <c r="UM587"/>
      <c r="UN587"/>
      <c r="UO587"/>
      <c r="UP587"/>
      <c r="UQ587"/>
      <c r="UR587"/>
      <c r="US587"/>
      <c r="UT587"/>
      <c r="UU587"/>
      <c r="UV587"/>
      <c r="UW587"/>
      <c r="UX587"/>
      <c r="UY587"/>
      <c r="UZ587"/>
      <c r="VA587"/>
      <c r="VB587"/>
      <c r="VC587"/>
      <c r="VD587"/>
      <c r="VE587"/>
      <c r="VF587"/>
      <c r="VG587"/>
      <c r="VH587"/>
      <c r="VI587"/>
      <c r="VJ587"/>
      <c r="VK587"/>
      <c r="VL587"/>
      <c r="VM587"/>
      <c r="VN587"/>
      <c r="VO587"/>
      <c r="VP587"/>
      <c r="VQ587"/>
      <c r="VR587"/>
      <c r="VS587"/>
      <c r="VT587"/>
      <c r="VU587"/>
      <c r="VV587"/>
      <c r="VW587"/>
      <c r="VX587"/>
      <c r="VY587"/>
      <c r="VZ587"/>
      <c r="WA587"/>
      <c r="WB587"/>
      <c r="WC587"/>
      <c r="WD587"/>
      <c r="WE587"/>
      <c r="WF587"/>
      <c r="WG587"/>
      <c r="WH587"/>
      <c r="WI587"/>
      <c r="WJ587"/>
      <c r="WK587"/>
      <c r="WL587"/>
      <c r="WM587"/>
      <c r="WN587"/>
      <c r="WO587"/>
      <c r="WP587"/>
      <c r="WQ587"/>
      <c r="WR587"/>
      <c r="WS587"/>
      <c r="WT587"/>
      <c r="WU587"/>
      <c r="WV587"/>
      <c r="WW587"/>
      <c r="WX587"/>
      <c r="WY587"/>
      <c r="WZ587"/>
      <c r="XA587"/>
      <c r="XB587"/>
      <c r="XC587"/>
      <c r="XD587"/>
      <c r="XE587"/>
      <c r="XF587"/>
      <c r="XG587"/>
      <c r="XH587"/>
      <c r="XI587"/>
      <c r="XJ587"/>
      <c r="XK587"/>
      <c r="XL587"/>
      <c r="XM587"/>
      <c r="XN587"/>
      <c r="XO587"/>
      <c r="XP587"/>
      <c r="XQ587"/>
      <c r="XR587"/>
      <c r="XS587"/>
      <c r="XT587"/>
      <c r="XU587"/>
      <c r="XV587"/>
      <c r="XW587"/>
      <c r="XX587"/>
      <c r="XY587"/>
      <c r="XZ587"/>
      <c r="YA587"/>
      <c r="YB587"/>
      <c r="YC587"/>
      <c r="YD587"/>
      <c r="YE587"/>
      <c r="YF587"/>
      <c r="YG587"/>
      <c r="YH587"/>
      <c r="YI587"/>
      <c r="YJ587"/>
      <c r="YK587"/>
      <c r="YL587"/>
      <c r="YM587"/>
      <c r="YN587"/>
      <c r="YO587"/>
      <c r="YP587"/>
      <c r="YQ587"/>
      <c r="YR587"/>
      <c r="YS587"/>
      <c r="YT587"/>
      <c r="YU587"/>
      <c r="YV587"/>
      <c r="YW587"/>
      <c r="YX587"/>
      <c r="YY587"/>
      <c r="YZ587"/>
      <c r="ZA587"/>
      <c r="ZB587"/>
      <c r="ZC587"/>
      <c r="ZD587"/>
      <c r="ZE587"/>
      <c r="ZF587"/>
      <c r="ZG587"/>
      <c r="ZH587"/>
      <c r="ZI587"/>
      <c r="ZJ587"/>
      <c r="ZK587"/>
      <c r="ZL587"/>
      <c r="ZM587"/>
      <c r="ZN587"/>
      <c r="ZO587"/>
      <c r="ZP587"/>
      <c r="ZQ587"/>
      <c r="ZR587"/>
      <c r="ZS587"/>
      <c r="ZT587"/>
      <c r="ZU587"/>
      <c r="ZV587"/>
      <c r="ZW587"/>
      <c r="ZX587"/>
      <c r="ZY587"/>
      <c r="ZZ587" s="52"/>
      <c r="AAA587" s="192"/>
      <c r="AAD587" s="90"/>
      <c r="AAE587" s="519">
        <f>IF(AND(S.Notice.Involved="Y",S.Hearing.1stInvolve="Y"),1,0)</f>
        <v>1</v>
      </c>
      <c r="AAF587" s="90"/>
      <c r="AAG587" s="73">
        <f>IF(AAE587=0,,S.Notice.LastHearingDate)</f>
        <v>41652</v>
      </c>
      <c r="AAH587" s="73">
        <f>S.Notice.CloseComment</f>
        <v>41655</v>
      </c>
      <c r="AAI587" s="72"/>
      <c r="AAJ587" s="74"/>
      <c r="AAK587" s="185"/>
      <c r="AAL587" s="90"/>
    </row>
    <row r="588" spans="1:715" s="23" customFormat="1" ht="15" customHeight="1" outlineLevel="1">
      <c r="A588" s="171"/>
      <c r="B588" s="363" t="s">
        <v>165</v>
      </c>
      <c r="C588" s="376" t="s">
        <v>0</v>
      </c>
      <c r="D588" s="380"/>
      <c r="E588" s="342">
        <f t="shared" ref="E588" si="471">NETWORKDAYS(G588,H588,S.DDL_DEQClosed)</f>
        <v>4</v>
      </c>
      <c r="F588" s="457">
        <f ca="1">IF(YEAR(H588)&gt;2000,NETWORKDAYS(TODAY(),H588,S.DDL_DEQClosed),0)</f>
        <v>57</v>
      </c>
      <c r="G588" s="408">
        <f t="shared" ref="G588" si="472">AAG588</f>
        <v>41652</v>
      </c>
      <c r="H588" s="408">
        <f t="shared" ref="H588" si="473">AAH588</f>
        <v>41655</v>
      </c>
      <c r="I588" s="244"/>
      <c r="J588" s="194"/>
      <c r="K588" s="49"/>
      <c r="L588" s="49"/>
      <c r="M588" s="49"/>
      <c r="N588" s="49"/>
      <c r="O588" s="49"/>
      <c r="P588" s="49"/>
      <c r="Q588" s="49"/>
      <c r="R588" s="49"/>
      <c r="S588" s="49"/>
      <c r="T588" s="49"/>
      <c r="U588" s="49"/>
      <c r="V588" s="49"/>
      <c r="W588" s="49"/>
      <c r="X588" s="49"/>
      <c r="Y588" s="49"/>
      <c r="Z588" s="49"/>
      <c r="AA588" s="49"/>
      <c r="AB588" s="49"/>
      <c r="AC588" s="49"/>
      <c r="AD588" s="49"/>
      <c r="AE588" s="49"/>
      <c r="AF588" s="49"/>
      <c r="AG588" s="49"/>
      <c r="AH588" s="49"/>
      <c r="AI588" s="49"/>
      <c r="AJ588" s="49"/>
      <c r="AK588" s="49"/>
      <c r="AL588" s="49"/>
      <c r="AM588" s="49"/>
      <c r="AN588" s="49"/>
      <c r="AO588" s="49"/>
      <c r="AP588" s="49"/>
      <c r="AQ588" s="49"/>
      <c r="AR588" s="49"/>
      <c r="AS588" s="49"/>
      <c r="AT588" s="49"/>
      <c r="AU588" s="49"/>
      <c r="AV588" s="49"/>
      <c r="AW588" s="49"/>
      <c r="AX588" s="49"/>
      <c r="AY588" s="49"/>
      <c r="AZ588" s="49"/>
      <c r="BA588" s="49"/>
      <c r="BB588" s="49"/>
      <c r="BC588" s="49"/>
      <c r="BD588" s="49"/>
      <c r="BE588" s="49"/>
      <c r="BF588" s="49"/>
      <c r="BG588" s="49"/>
      <c r="BH588" s="49"/>
      <c r="BI588" s="49"/>
      <c r="BJ588" s="49"/>
      <c r="BK588" s="49"/>
      <c r="BL588" s="49"/>
      <c r="BM588" s="49"/>
      <c r="BN588" s="49"/>
      <c r="BO588" s="49"/>
      <c r="BP588" s="49"/>
      <c r="BQ588" s="49"/>
      <c r="BR588" s="49"/>
      <c r="BS588" s="49"/>
      <c r="BT588" s="49"/>
      <c r="BU588" s="49"/>
      <c r="BV588" s="49"/>
      <c r="BW588" s="49"/>
      <c r="BX588" s="49"/>
      <c r="BY588" s="49"/>
      <c r="BZ588" s="49"/>
      <c r="CA588" s="49"/>
      <c r="CB588" s="49"/>
      <c r="CC588" s="49"/>
      <c r="CD588" s="49"/>
      <c r="CE588" s="49"/>
      <c r="CF588" s="49"/>
      <c r="CG588" s="49"/>
      <c r="CH588" s="49"/>
      <c r="CI588" s="49"/>
      <c r="CJ588" s="49"/>
      <c r="CK588" s="49"/>
      <c r="CL588" s="49"/>
      <c r="CM588" s="49"/>
      <c r="CN588" s="49"/>
      <c r="CO588" s="49"/>
      <c r="CP588" s="49"/>
      <c r="CQ588" s="49"/>
      <c r="CR588" s="49"/>
      <c r="CS588" s="49"/>
      <c r="CT588" s="49"/>
      <c r="CU588" s="49"/>
      <c r="CV588" s="49"/>
      <c r="CW588" s="49"/>
      <c r="CX588" s="49"/>
      <c r="CY588" s="49"/>
      <c r="CZ588" s="49"/>
      <c r="DA588" s="49"/>
      <c r="DB588" s="49"/>
      <c r="DC588" s="49"/>
      <c r="DD588" s="49"/>
      <c r="DE588" s="49"/>
      <c r="DF588" s="49"/>
      <c r="DG588" s="49"/>
      <c r="DH588" s="49"/>
      <c r="DI588" s="49"/>
      <c r="DJ588" s="49"/>
      <c r="DK588" s="49"/>
      <c r="DL588" s="49"/>
      <c r="DM588" s="49"/>
      <c r="DN588" s="49"/>
      <c r="DO588" s="49"/>
      <c r="DP588" s="49"/>
      <c r="DQ588"/>
      <c r="DR588"/>
      <c r="DS588"/>
      <c r="DT588"/>
      <c r="DU588"/>
      <c r="DV588"/>
      <c r="DW588"/>
      <c r="DX588"/>
      <c r="DY588"/>
      <c r="DZ588"/>
      <c r="EA588"/>
      <c r="EB588"/>
      <c r="EC588"/>
      <c r="ED588"/>
      <c r="EE588"/>
      <c r="EF588"/>
      <c r="EG588"/>
      <c r="EH588"/>
      <c r="EI588"/>
      <c r="EJ588"/>
      <c r="EK588"/>
      <c r="EL588"/>
      <c r="EM588"/>
      <c r="EN588"/>
      <c r="EO588"/>
      <c r="EP588"/>
      <c r="EQ588"/>
      <c r="ER588"/>
      <c r="ES588"/>
      <c r="ET588"/>
      <c r="EU588"/>
      <c r="EV588"/>
      <c r="EW588"/>
      <c r="EX588"/>
      <c r="EY588"/>
      <c r="EZ588"/>
      <c r="FA588"/>
      <c r="FB588"/>
      <c r="FC588"/>
      <c r="FD588"/>
      <c r="FE588"/>
      <c r="FF588"/>
      <c r="FG588"/>
      <c r="FH588"/>
      <c r="FI588"/>
      <c r="FJ588"/>
      <c r="FK588"/>
      <c r="FL588"/>
      <c r="FM588"/>
      <c r="FN588"/>
      <c r="FO588"/>
      <c r="FP588"/>
      <c r="FQ588"/>
      <c r="FR588"/>
      <c r="FS588"/>
      <c r="FT588"/>
      <c r="FU588"/>
      <c r="FV588"/>
      <c r="FW588"/>
      <c r="FX588"/>
      <c r="FY588"/>
      <c r="FZ588"/>
      <c r="GA588"/>
      <c r="GB588"/>
      <c r="GC588"/>
      <c r="GD588"/>
      <c r="GE588"/>
      <c r="GF588"/>
      <c r="GG588"/>
      <c r="GH588"/>
      <c r="GI588"/>
      <c r="GJ588"/>
      <c r="GK588"/>
      <c r="GL588"/>
      <c r="GM588"/>
      <c r="GN588"/>
      <c r="GO588"/>
      <c r="GP588"/>
      <c r="GQ588"/>
      <c r="GR588"/>
      <c r="GS588"/>
      <c r="GT588"/>
      <c r="GU588"/>
      <c r="GV588"/>
      <c r="GW588"/>
      <c r="GX588"/>
      <c r="GY588"/>
      <c r="GZ588"/>
      <c r="HA588"/>
      <c r="HB588"/>
      <c r="HC588"/>
      <c r="HD588"/>
      <c r="HE588"/>
      <c r="HF588"/>
      <c r="HG588"/>
      <c r="HH588"/>
      <c r="HI588"/>
      <c r="HJ588"/>
      <c r="HK588"/>
      <c r="HL588"/>
      <c r="HM588"/>
      <c r="HN588"/>
      <c r="HO588"/>
      <c r="HP588"/>
      <c r="HQ588"/>
      <c r="HR588"/>
      <c r="HS588"/>
      <c r="HT588"/>
      <c r="HU588"/>
      <c r="HV588"/>
      <c r="HW588"/>
      <c r="HX588"/>
      <c r="HY588"/>
      <c r="HZ588"/>
      <c r="IA588"/>
      <c r="IB588"/>
      <c r="IC588"/>
      <c r="ID588"/>
      <c r="IE588"/>
      <c r="IF588"/>
      <c r="IG588"/>
      <c r="IH588"/>
      <c r="II588"/>
      <c r="IJ588"/>
      <c r="IK588"/>
      <c r="IL588"/>
      <c r="IM588"/>
      <c r="IN588"/>
      <c r="IO588"/>
      <c r="IP588"/>
      <c r="IQ588"/>
      <c r="IR588"/>
      <c r="IS588"/>
      <c r="IT588"/>
      <c r="IU588"/>
      <c r="IV588"/>
      <c r="IW588"/>
      <c r="IX588"/>
      <c r="IY588"/>
      <c r="IZ588"/>
      <c r="JA588"/>
      <c r="JB588"/>
      <c r="JC588"/>
      <c r="JD588"/>
      <c r="JE588"/>
      <c r="JF588"/>
      <c r="JG588"/>
      <c r="JH588"/>
      <c r="JI588"/>
      <c r="JJ588"/>
      <c r="JK588"/>
      <c r="JL588"/>
      <c r="JM588"/>
      <c r="JN588"/>
      <c r="JO588"/>
      <c r="JP588"/>
      <c r="JQ588"/>
      <c r="JR588"/>
      <c r="JS588"/>
      <c r="JT588"/>
      <c r="JU588"/>
      <c r="JV588"/>
      <c r="JW588"/>
      <c r="JX588"/>
      <c r="JY588"/>
      <c r="JZ588"/>
      <c r="KA588"/>
      <c r="KB588"/>
      <c r="KC588"/>
      <c r="KD588"/>
      <c r="KE588"/>
      <c r="KF588"/>
      <c r="KG588"/>
      <c r="KH588"/>
      <c r="KI588"/>
      <c r="KJ588"/>
      <c r="KK588"/>
      <c r="KL588"/>
      <c r="KM588"/>
      <c r="KN588"/>
      <c r="KO588"/>
      <c r="KP588"/>
      <c r="KQ588"/>
      <c r="KR588"/>
      <c r="KS588"/>
      <c r="KT588"/>
      <c r="KU588"/>
      <c r="KV588"/>
      <c r="KW588"/>
      <c r="KX588"/>
      <c r="KY588"/>
      <c r="KZ588"/>
      <c r="LA588"/>
      <c r="LB588"/>
      <c r="LC588"/>
      <c r="LD588"/>
      <c r="LE588"/>
      <c r="LF588"/>
      <c r="LG588"/>
      <c r="LH588"/>
      <c r="LI588"/>
      <c r="LJ588"/>
      <c r="LK588"/>
      <c r="LL588"/>
      <c r="LM588"/>
      <c r="LN588"/>
      <c r="LO588"/>
      <c r="LP588"/>
      <c r="LQ588"/>
      <c r="LR588"/>
      <c r="LS588"/>
      <c r="LT588"/>
      <c r="LU588"/>
      <c r="LV588"/>
      <c r="LW588"/>
      <c r="LX588"/>
      <c r="LY588"/>
      <c r="LZ588"/>
      <c r="MA588"/>
      <c r="MB588"/>
      <c r="MC588"/>
      <c r="MD588"/>
      <c r="ME588"/>
      <c r="MF588"/>
      <c r="MG588"/>
      <c r="MH588"/>
      <c r="MI588"/>
      <c r="MJ588"/>
      <c r="MK588"/>
      <c r="ML588"/>
      <c r="MM588"/>
      <c r="MN588"/>
      <c r="MO588"/>
      <c r="MP588"/>
      <c r="MQ588"/>
      <c r="MR588"/>
      <c r="MS588"/>
      <c r="MT588"/>
      <c r="MU588"/>
      <c r="MV588"/>
      <c r="MW588"/>
      <c r="MX588"/>
      <c r="MY588"/>
      <c r="MZ588"/>
      <c r="NA588"/>
      <c r="NB588"/>
      <c r="NC588"/>
      <c r="ND588"/>
      <c r="NE588"/>
      <c r="NF588"/>
      <c r="NG588"/>
      <c r="NH588"/>
      <c r="NI588"/>
      <c r="NJ588"/>
      <c r="NK588"/>
      <c r="NL588"/>
      <c r="NM588"/>
      <c r="NN588"/>
      <c r="NO588"/>
      <c r="NP588"/>
      <c r="NQ588"/>
      <c r="NR588"/>
      <c r="NS588"/>
      <c r="NT588"/>
      <c r="NU588"/>
      <c r="NV588"/>
      <c r="NW588"/>
      <c r="NX588"/>
      <c r="NY588"/>
      <c r="NZ588"/>
      <c r="OA588"/>
      <c r="OB588"/>
      <c r="OC588"/>
      <c r="OD588"/>
      <c r="OE588"/>
      <c r="OF588"/>
      <c r="OG588"/>
      <c r="OH588"/>
      <c r="OI588"/>
      <c r="OJ588"/>
      <c r="OK588"/>
      <c r="OL588"/>
      <c r="OM588"/>
      <c r="ON588"/>
      <c r="OO588"/>
      <c r="OP588"/>
      <c r="OQ588"/>
      <c r="OR588"/>
      <c r="OS588"/>
      <c r="OT588"/>
      <c r="OU588"/>
      <c r="OV588"/>
      <c r="OW588"/>
      <c r="OX588"/>
      <c r="OY588"/>
      <c r="OZ588"/>
      <c r="PA588"/>
      <c r="PB588"/>
      <c r="PC588"/>
      <c r="PD588"/>
      <c r="PE588"/>
      <c r="PF588"/>
      <c r="PG588"/>
      <c r="PH588"/>
      <c r="PI588"/>
      <c r="PJ588"/>
      <c r="PK588"/>
      <c r="PL588"/>
      <c r="PM588"/>
      <c r="PN588"/>
      <c r="PO588"/>
      <c r="PP588"/>
      <c r="PQ588"/>
      <c r="PR588"/>
      <c r="PS588"/>
      <c r="PT588"/>
      <c r="PU588"/>
      <c r="PV588"/>
      <c r="PW588"/>
      <c r="PX588"/>
      <c r="PY588"/>
      <c r="PZ588"/>
      <c r="QA588"/>
      <c r="QB588"/>
      <c r="QC588"/>
      <c r="QD588"/>
      <c r="QE588"/>
      <c r="QF588"/>
      <c r="QG588"/>
      <c r="QH588"/>
      <c r="QI588"/>
      <c r="QJ588"/>
      <c r="QK588"/>
      <c r="QL588"/>
      <c r="QM588"/>
      <c r="QN588"/>
      <c r="QO588"/>
      <c r="QP588"/>
      <c r="QQ588"/>
      <c r="QR588"/>
      <c r="QS588"/>
      <c r="QT588"/>
      <c r="QU588"/>
      <c r="QV588"/>
      <c r="QW588"/>
      <c r="QX588"/>
      <c r="QY588"/>
      <c r="QZ588"/>
      <c r="RA588"/>
      <c r="RB588"/>
      <c r="RC588"/>
      <c r="RD588"/>
      <c r="RE588"/>
      <c r="RF588"/>
      <c r="RG588"/>
      <c r="RH588"/>
      <c r="RI588"/>
      <c r="RJ588"/>
      <c r="RK588"/>
      <c r="RL588"/>
      <c r="RM588"/>
      <c r="RN588"/>
      <c r="RO588"/>
      <c r="RP588"/>
      <c r="RQ588"/>
      <c r="RR588"/>
      <c r="RS588"/>
      <c r="RT588"/>
      <c r="RU588"/>
      <c r="RV588"/>
      <c r="RW588"/>
      <c r="RX588"/>
      <c r="RY588"/>
      <c r="RZ588"/>
      <c r="SA588"/>
      <c r="SB588"/>
      <c r="SC588"/>
      <c r="SD588"/>
      <c r="SE588"/>
      <c r="SF588"/>
      <c r="SG588"/>
      <c r="SH588"/>
      <c r="SI588"/>
      <c r="SJ588"/>
      <c r="SK588"/>
      <c r="SL588"/>
      <c r="SM588"/>
      <c r="SN588"/>
      <c r="SO588"/>
      <c r="SP588"/>
      <c r="SQ588"/>
      <c r="SR588"/>
      <c r="SS588"/>
      <c r="ST588"/>
      <c r="SU588"/>
      <c r="SV588"/>
      <c r="SW588"/>
      <c r="SX588"/>
      <c r="SY588"/>
      <c r="SZ588"/>
      <c r="TA588"/>
      <c r="TB588"/>
      <c r="TC588"/>
      <c r="TD588"/>
      <c r="TE588"/>
      <c r="TF588"/>
      <c r="TG588"/>
      <c r="TH588"/>
      <c r="TI588"/>
      <c r="TJ588"/>
      <c r="TK588"/>
      <c r="TL588"/>
      <c r="TM588"/>
      <c r="TN588"/>
      <c r="TO588"/>
      <c r="TP588"/>
      <c r="TQ588"/>
      <c r="TR588"/>
      <c r="TS588"/>
      <c r="TT588"/>
      <c r="TU588"/>
      <c r="TV588"/>
      <c r="TW588"/>
      <c r="TX588"/>
      <c r="TY588"/>
      <c r="TZ588"/>
      <c r="UA588"/>
      <c r="UB588"/>
      <c r="UC588"/>
      <c r="UD588"/>
      <c r="UE588"/>
      <c r="UF588"/>
      <c r="UG588"/>
      <c r="UH588"/>
      <c r="UI588"/>
      <c r="UJ588"/>
      <c r="UK588"/>
      <c r="UL588"/>
      <c r="UM588"/>
      <c r="UN588"/>
      <c r="UO588"/>
      <c r="UP588"/>
      <c r="UQ588"/>
      <c r="UR588"/>
      <c r="US588"/>
      <c r="UT588"/>
      <c r="UU588"/>
      <c r="UV588"/>
      <c r="UW588"/>
      <c r="UX588"/>
      <c r="UY588"/>
      <c r="UZ588"/>
      <c r="VA588"/>
      <c r="VB588"/>
      <c r="VC588"/>
      <c r="VD588"/>
      <c r="VE588"/>
      <c r="VF588"/>
      <c r="VG588"/>
      <c r="VH588"/>
      <c r="VI588"/>
      <c r="VJ588"/>
      <c r="VK588"/>
      <c r="VL588"/>
      <c r="VM588"/>
      <c r="VN588"/>
      <c r="VO588"/>
      <c r="VP588"/>
      <c r="VQ588"/>
      <c r="VR588"/>
      <c r="VS588"/>
      <c r="VT588"/>
      <c r="VU588"/>
      <c r="VV588"/>
      <c r="VW588"/>
      <c r="VX588"/>
      <c r="VY588"/>
      <c r="VZ588"/>
      <c r="WA588"/>
      <c r="WB588"/>
      <c r="WC588"/>
      <c r="WD588"/>
      <c r="WE588"/>
      <c r="WF588"/>
      <c r="WG588"/>
      <c r="WH588"/>
      <c r="WI588"/>
      <c r="WJ588"/>
      <c r="WK588"/>
      <c r="WL588"/>
      <c r="WM588"/>
      <c r="WN588"/>
      <c r="WO588"/>
      <c r="WP588"/>
      <c r="WQ588"/>
      <c r="WR588"/>
      <c r="WS588"/>
      <c r="WT588"/>
      <c r="WU588"/>
      <c r="WV588"/>
      <c r="WW588"/>
      <c r="WX588"/>
      <c r="WY588"/>
      <c r="WZ588"/>
      <c r="XA588"/>
      <c r="XB588"/>
      <c r="XC588"/>
      <c r="XD588"/>
      <c r="XE588"/>
      <c r="XF588"/>
      <c r="XG588"/>
      <c r="XH588"/>
      <c r="XI588"/>
      <c r="XJ588"/>
      <c r="XK588"/>
      <c r="XL588"/>
      <c r="XM588"/>
      <c r="XN588"/>
      <c r="XO588"/>
      <c r="XP588"/>
      <c r="XQ588"/>
      <c r="XR588"/>
      <c r="XS588"/>
      <c r="XT588"/>
      <c r="XU588"/>
      <c r="XV588"/>
      <c r="XW588"/>
      <c r="XX588"/>
      <c r="XY588"/>
      <c r="XZ588"/>
      <c r="YA588"/>
      <c r="YB588"/>
      <c r="YC588"/>
      <c r="YD588"/>
      <c r="YE588"/>
      <c r="YF588"/>
      <c r="YG588"/>
      <c r="YH588"/>
      <c r="YI588"/>
      <c r="YJ588"/>
      <c r="YK588"/>
      <c r="YL588"/>
      <c r="YM588"/>
      <c r="YN588"/>
      <c r="YO588"/>
      <c r="YP588"/>
      <c r="YQ588"/>
      <c r="YR588"/>
      <c r="YS588"/>
      <c r="YT588"/>
      <c r="YU588"/>
      <c r="YV588"/>
      <c r="YW588"/>
      <c r="YX588"/>
      <c r="YY588"/>
      <c r="YZ588"/>
      <c r="ZA588"/>
      <c r="ZB588"/>
      <c r="ZC588"/>
      <c r="ZD588"/>
      <c r="ZE588"/>
      <c r="ZF588"/>
      <c r="ZG588"/>
      <c r="ZH588"/>
      <c r="ZI588"/>
      <c r="ZJ588"/>
      <c r="ZK588"/>
      <c r="ZL588"/>
      <c r="ZM588"/>
      <c r="ZN588"/>
      <c r="ZO588"/>
      <c r="ZP588"/>
      <c r="ZQ588"/>
      <c r="ZR588"/>
      <c r="ZS588"/>
      <c r="ZT588"/>
      <c r="ZU588"/>
      <c r="ZV588"/>
      <c r="ZW588"/>
      <c r="ZX588"/>
      <c r="ZY588"/>
      <c r="ZZ588" s="52"/>
      <c r="AAA588" s="192"/>
      <c r="AAD588" s="90"/>
      <c r="AAE588" s="519">
        <f>IF(AND(S.Notice.Involved="Y",S.Hearing.1stInvolve="Y"),1,0)</f>
        <v>1</v>
      </c>
      <c r="AAF588" s="90"/>
      <c r="AAG588" s="73">
        <f>IF(AAE588=0,,S.Notice.LastHearingDate)</f>
        <v>41652</v>
      </c>
      <c r="AAH588" s="73">
        <f>S.Notice.CloseComment</f>
        <v>41655</v>
      </c>
      <c r="AAI588" s="72"/>
      <c r="AAJ588" s="74"/>
      <c r="AAK588" s="185"/>
      <c r="AAL588" s="90"/>
    </row>
    <row r="589" spans="1:715" ht="15" customHeight="1" outlineLevel="1">
      <c r="A589" s="171"/>
      <c r="B589" s="626" t="s">
        <v>345</v>
      </c>
      <c r="C589" s="376" t="s">
        <v>0</v>
      </c>
      <c r="D589" s="380"/>
      <c r="E589" s="397">
        <f>NETWORKDAYS(G589,H589,S.DDL_DEQClosed)</f>
        <v>24</v>
      </c>
      <c r="F589" s="457">
        <f ca="1">IF(YEAR(H589)&gt;2000,NETWORKDAYS(TODAY(),H589,S.DDL_DEQClosed),0)</f>
        <v>71</v>
      </c>
      <c r="G589" s="408">
        <f>AAG589</f>
        <v>41642</v>
      </c>
      <c r="H589" s="408">
        <f t="shared" ref="H589" si="474">AAH589</f>
        <v>41676</v>
      </c>
      <c r="I589" s="244"/>
      <c r="J589" s="194"/>
      <c r="K589" s="49"/>
      <c r="L589" s="49"/>
      <c r="M589" s="49"/>
      <c r="N589" s="49"/>
      <c r="O589" s="49"/>
      <c r="P589" s="49"/>
      <c r="Q589" s="49"/>
      <c r="R589" s="49"/>
      <c r="S589" s="49"/>
      <c r="T589" s="49"/>
      <c r="U589" s="49"/>
      <c r="V589" s="49"/>
      <c r="W589" s="49"/>
      <c r="X589" s="49"/>
      <c r="Y589" s="49"/>
      <c r="Z589" s="49"/>
      <c r="AA589" s="49"/>
      <c r="AB589" s="49"/>
      <c r="AC589" s="49"/>
      <c r="AD589" s="49"/>
      <c r="AE589" s="49"/>
      <c r="AF589" s="49"/>
      <c r="AG589" s="49"/>
      <c r="AH589" s="49"/>
      <c r="AI589" s="49"/>
      <c r="AJ589" s="49"/>
      <c r="AK589" s="49"/>
      <c r="AL589" s="49"/>
      <c r="AM589" s="49"/>
      <c r="AN589" s="49"/>
      <c r="AO589" s="49"/>
      <c r="AP589" s="49"/>
      <c r="AQ589" s="49"/>
      <c r="AR589" s="49"/>
      <c r="AS589" s="49"/>
      <c r="AT589" s="49"/>
      <c r="AU589" s="49"/>
      <c r="AV589" s="49"/>
      <c r="AW589" s="49"/>
      <c r="AX589" s="49"/>
      <c r="AY589" s="49"/>
      <c r="AZ589" s="49"/>
      <c r="BA589" s="49"/>
      <c r="BB589" s="49"/>
      <c r="BC589" s="49"/>
      <c r="BD589" s="49"/>
      <c r="BE589" s="49"/>
      <c r="BF589" s="49"/>
      <c r="BG589" s="49"/>
      <c r="BH589" s="49"/>
      <c r="BI589" s="49"/>
      <c r="BJ589" s="49"/>
      <c r="BK589" s="49"/>
      <c r="BL589" s="49"/>
      <c r="BM589" s="49"/>
      <c r="BN589" s="49"/>
      <c r="BO589" s="49"/>
      <c r="BP589" s="49"/>
      <c r="BQ589" s="49"/>
      <c r="BR589" s="49"/>
      <c r="BS589" s="49"/>
      <c r="BT589" s="49"/>
      <c r="BU589" s="49"/>
      <c r="BV589" s="49"/>
      <c r="BW589" s="49"/>
      <c r="BX589" s="49"/>
      <c r="BY589" s="49"/>
      <c r="BZ589" s="49"/>
      <c r="CA589" s="49"/>
      <c r="CB589" s="49"/>
      <c r="CC589" s="49"/>
      <c r="CD589" s="49"/>
      <c r="CE589" s="49"/>
      <c r="CF589" s="49"/>
      <c r="CG589" s="49"/>
      <c r="CH589" s="49"/>
      <c r="CI589" s="49"/>
      <c r="CJ589" s="49"/>
      <c r="CK589" s="49"/>
      <c r="CL589" s="49"/>
      <c r="CM589" s="49"/>
      <c r="CN589" s="49"/>
      <c r="CO589" s="49"/>
      <c r="CP589" s="49"/>
      <c r="CQ589" s="49"/>
      <c r="CR589" s="49"/>
      <c r="CS589" s="49"/>
      <c r="CT589" s="49"/>
      <c r="CU589" s="49"/>
      <c r="CV589" s="49"/>
      <c r="CW589" s="49"/>
      <c r="CX589" s="49"/>
      <c r="CY589" s="49"/>
      <c r="CZ589" s="49"/>
      <c r="DA589" s="49"/>
      <c r="DB589" s="49"/>
      <c r="DC589" s="49"/>
      <c r="DD589" s="49"/>
      <c r="DE589" s="49"/>
      <c r="DF589" s="49"/>
      <c r="DG589" s="49"/>
      <c r="DH589" s="49"/>
      <c r="DI589" s="49"/>
      <c r="DJ589" s="49"/>
      <c r="DK589" s="49"/>
      <c r="DL589" s="49"/>
      <c r="DM589" s="49"/>
      <c r="DN589" s="49"/>
      <c r="DO589" s="49"/>
      <c r="DP589" s="49"/>
      <c r="AAA589" s="192"/>
      <c r="AAD589" s="90"/>
      <c r="AAE589" s="519">
        <f>IF(S.Notice.Involved="Y",1,0)</f>
        <v>1</v>
      </c>
      <c r="AAF589" s="90"/>
      <c r="AAG589" s="73">
        <f>IF(AAE589=0,,WORKDAY(S.Notice.InOregonBulletin+1,1,S.DDL_DEQClosed))</f>
        <v>41642</v>
      </c>
      <c r="AAH589" s="73">
        <f>S.EQC.SubmitStaffRpt</f>
        <v>41676</v>
      </c>
      <c r="AAI589" s="72"/>
      <c r="AAJ589" s="74"/>
      <c r="AAK589" s="185"/>
      <c r="AAL589" s="90"/>
      <c r="AAM589"/>
    </row>
    <row r="590" spans="1:715" ht="18" customHeight="1" outlineLevel="1">
      <c r="A590" s="171"/>
      <c r="B590" s="855" t="s">
        <v>23</v>
      </c>
      <c r="C590" s="855"/>
      <c r="D590" s="855"/>
      <c r="E590" s="855"/>
      <c r="F590" s="855"/>
      <c r="G590" s="856"/>
      <c r="H590" s="573">
        <f>AAH590</f>
        <v>41655</v>
      </c>
      <c r="I590" s="244"/>
      <c r="J590" s="194"/>
      <c r="K590" s="49"/>
      <c r="L590" s="49"/>
      <c r="M590" s="49"/>
      <c r="N590" s="49"/>
      <c r="O590" s="49"/>
      <c r="P590" s="49"/>
      <c r="Q590" s="49"/>
      <c r="R590" s="49"/>
      <c r="S590" s="49"/>
      <c r="T590" s="49"/>
      <c r="U590" s="49"/>
      <c r="V590" s="49"/>
      <c r="W590" s="49"/>
      <c r="X590" s="49"/>
      <c r="Y590" s="49"/>
      <c r="Z590" s="49"/>
      <c r="AA590" s="49"/>
      <c r="AB590" s="49"/>
      <c r="AC590" s="49"/>
      <c r="AD590" s="49"/>
      <c r="AE590" s="49"/>
      <c r="AF590" s="49"/>
      <c r="AG590" s="49"/>
      <c r="AH590" s="49"/>
      <c r="AI590" s="49"/>
      <c r="AJ590" s="49"/>
      <c r="AK590" s="49"/>
      <c r="AL590" s="49"/>
      <c r="AM590" s="49"/>
      <c r="AN590" s="49"/>
      <c r="AO590" s="49"/>
      <c r="AP590" s="49"/>
      <c r="AQ590" s="49"/>
      <c r="AR590" s="49"/>
      <c r="AS590" s="49"/>
      <c r="AT590" s="49"/>
      <c r="AU590" s="49"/>
      <c r="AV590" s="49"/>
      <c r="AW590" s="49"/>
      <c r="AX590" s="49"/>
      <c r="AY590" s="49"/>
      <c r="AZ590" s="49"/>
      <c r="BA590" s="49"/>
      <c r="BB590" s="49"/>
      <c r="BC590" s="49"/>
      <c r="BD590" s="49"/>
      <c r="BE590" s="49"/>
      <c r="BF590" s="49"/>
      <c r="BG590" s="49"/>
      <c r="BH590" s="49"/>
      <c r="BI590" s="49"/>
      <c r="BJ590" s="49"/>
      <c r="BK590" s="49"/>
      <c r="BL590" s="49"/>
      <c r="BM590" s="49"/>
      <c r="BN590" s="49"/>
      <c r="BO590" s="49"/>
      <c r="BP590" s="49"/>
      <c r="BQ590" s="49"/>
      <c r="BR590" s="49"/>
      <c r="BS590" s="49"/>
      <c r="BT590" s="49"/>
      <c r="BU590" s="49"/>
      <c r="BV590" s="49"/>
      <c r="BW590" s="49"/>
      <c r="BX590" s="49"/>
      <c r="BY590" s="49"/>
      <c r="BZ590" s="49"/>
      <c r="CA590" s="49"/>
      <c r="CB590" s="49"/>
      <c r="CC590" s="49"/>
      <c r="CD590" s="49"/>
      <c r="CE590" s="49"/>
      <c r="CF590" s="49"/>
      <c r="CG590" s="49"/>
      <c r="CH590" s="49"/>
      <c r="CI590" s="49"/>
      <c r="CJ590" s="49"/>
      <c r="CK590" s="49"/>
      <c r="CL590" s="49"/>
      <c r="CM590" s="49"/>
      <c r="CN590" s="49"/>
      <c r="CO590" s="49"/>
      <c r="CP590" s="49"/>
      <c r="CQ590" s="49"/>
      <c r="CR590" s="49"/>
      <c r="CS590" s="49"/>
      <c r="CT590" s="49"/>
      <c r="CU590" s="49"/>
      <c r="CV590" s="49"/>
      <c r="CW590" s="49"/>
      <c r="CX590" s="49"/>
      <c r="CY590" s="49"/>
      <c r="CZ590" s="49"/>
      <c r="DA590" s="49"/>
      <c r="DB590" s="49"/>
      <c r="DC590" s="49"/>
      <c r="DD590" s="49"/>
      <c r="DE590" s="49"/>
      <c r="DF590" s="49"/>
      <c r="DG590" s="49"/>
      <c r="DH590" s="49"/>
      <c r="DI590" s="49"/>
      <c r="DJ590" s="49"/>
      <c r="DK590" s="49"/>
      <c r="DL590" s="49"/>
      <c r="DM590" s="49"/>
      <c r="DN590" s="49"/>
      <c r="DO590" s="49"/>
      <c r="DP590" s="49"/>
      <c r="AAA590" s="192"/>
      <c r="AAD590" s="90"/>
      <c r="AAE590" s="519">
        <f t="shared" ref="AAE590:AAE611" si="475">IF(S.Notice.Involved="Y",1,0)</f>
        <v>1</v>
      </c>
      <c r="AAF590" s="90"/>
      <c r="AAG590" s="73">
        <f>IF(AAE590=0,,S.Notice.CloseComment)</f>
        <v>41655</v>
      </c>
      <c r="AAH590" s="73">
        <f>S.Notice.CloseComment</f>
        <v>41655</v>
      </c>
      <c r="AAI590" s="72"/>
      <c r="AAJ590" s="74"/>
      <c r="AAK590" s="56"/>
      <c r="AAL590" s="90"/>
      <c r="AAM590"/>
    </row>
    <row r="591" spans="1:715" s="23" customFormat="1" ht="15" customHeight="1" outlineLevel="1">
      <c r="A591" s="171"/>
      <c r="B591" s="398" t="str">
        <f>AAK591</f>
        <v>AndreaRW:</v>
      </c>
      <c r="C591" s="346"/>
      <c r="D591" s="357"/>
      <c r="E591" s="350"/>
      <c r="F591" s="350"/>
      <c r="G591" s="346"/>
      <c r="H591" s="346"/>
      <c r="I591" s="244"/>
      <c r="J591" s="194"/>
      <c r="K591" s="49"/>
      <c r="L591" s="49"/>
      <c r="M591" s="49"/>
      <c r="N591" s="49"/>
      <c r="O591" s="49"/>
      <c r="P591" s="49"/>
      <c r="Q591" s="49"/>
      <c r="R591" s="49"/>
      <c r="S591" s="49"/>
      <c r="T591" s="49"/>
      <c r="U591" s="49"/>
      <c r="V591" s="49"/>
      <c r="W591" s="49"/>
      <c r="X591" s="49"/>
      <c r="Y591" s="49"/>
      <c r="Z591" s="49"/>
      <c r="AA591" s="49"/>
      <c r="AB591" s="49"/>
      <c r="AC591" s="49"/>
      <c r="AD591" s="49"/>
      <c r="AE591" s="49"/>
      <c r="AF591" s="49"/>
      <c r="AG591" s="49"/>
      <c r="AH591" s="49"/>
      <c r="AI591" s="49"/>
      <c r="AJ591" s="49"/>
      <c r="AK591" s="49"/>
      <c r="AL591" s="49"/>
      <c r="AM591" s="49"/>
      <c r="AN591" s="49"/>
      <c r="AO591" s="49"/>
      <c r="AP591" s="49"/>
      <c r="AQ591" s="49"/>
      <c r="AR591" s="49"/>
      <c r="AS591" s="49"/>
      <c r="AT591" s="49"/>
      <c r="AU591" s="49"/>
      <c r="AV591" s="49"/>
      <c r="AW591" s="49"/>
      <c r="AX591" s="49"/>
      <c r="AY591" s="49"/>
      <c r="AZ591" s="49"/>
      <c r="BA591" s="49"/>
      <c r="BB591" s="49"/>
      <c r="BC591" s="49"/>
      <c r="BD591" s="49"/>
      <c r="BE591" s="49"/>
      <c r="BF591" s="49"/>
      <c r="BG591" s="49"/>
      <c r="BH591" s="49"/>
      <c r="BI591" s="49"/>
      <c r="BJ591" s="49"/>
      <c r="BK591" s="49"/>
      <c r="BL591" s="49"/>
      <c r="BM591" s="49"/>
      <c r="BN591" s="49"/>
      <c r="BO591" s="49"/>
      <c r="BP591" s="49"/>
      <c r="BQ591" s="49"/>
      <c r="BR591" s="49"/>
      <c r="BS591" s="49"/>
      <c r="BT591" s="49"/>
      <c r="BU591" s="49"/>
      <c r="BV591" s="49"/>
      <c r="BW591" s="49"/>
      <c r="BX591" s="49"/>
      <c r="BY591" s="49"/>
      <c r="BZ591" s="49"/>
      <c r="CA591" s="49"/>
      <c r="CB591" s="49"/>
      <c r="CC591" s="49"/>
      <c r="CD591" s="49"/>
      <c r="CE591" s="49"/>
      <c r="CF591" s="49"/>
      <c r="CG591" s="49"/>
      <c r="CH591" s="49"/>
      <c r="CI591" s="49"/>
      <c r="CJ591" s="49"/>
      <c r="CK591" s="49"/>
      <c r="CL591" s="49"/>
      <c r="CM591" s="49"/>
      <c r="CN591" s="49"/>
      <c r="CO591" s="49"/>
      <c r="CP591" s="49"/>
      <c r="CQ591" s="49"/>
      <c r="CR591" s="49"/>
      <c r="CS591" s="49"/>
      <c r="CT591" s="49"/>
      <c r="CU591" s="49"/>
      <c r="CV591" s="49"/>
      <c r="CW591" s="49"/>
      <c r="CX591" s="49"/>
      <c r="CY591" s="49"/>
      <c r="CZ591" s="49"/>
      <c r="DA591" s="49"/>
      <c r="DB591" s="49"/>
      <c r="DC591" s="49"/>
      <c r="DD591" s="49"/>
      <c r="DE591" s="49"/>
      <c r="DF591" s="49"/>
      <c r="DG591" s="49"/>
      <c r="DH591" s="49"/>
      <c r="DI591" s="49"/>
      <c r="DJ591" s="49"/>
      <c r="DK591" s="49"/>
      <c r="DL591" s="49"/>
      <c r="DM591" s="49"/>
      <c r="DN591" s="49"/>
      <c r="DO591" s="49"/>
      <c r="DP591" s="49"/>
      <c r="DQ591"/>
      <c r="DR591"/>
      <c r="DS591"/>
      <c r="DT591"/>
      <c r="DU591"/>
      <c r="DV591"/>
      <c r="DW591"/>
      <c r="DX591"/>
      <c r="DY591"/>
      <c r="DZ591"/>
      <c r="EA591"/>
      <c r="EB591"/>
      <c r="EC591"/>
      <c r="ED591"/>
      <c r="EE591"/>
      <c r="EF591"/>
      <c r="EG591"/>
      <c r="EH591"/>
      <c r="EI591"/>
      <c r="EJ591"/>
      <c r="EK591"/>
      <c r="EL591"/>
      <c r="EM591"/>
      <c r="EN591"/>
      <c r="EO591"/>
      <c r="EP591"/>
      <c r="EQ591"/>
      <c r="ER591"/>
      <c r="ES591"/>
      <c r="ET591"/>
      <c r="EU591"/>
      <c r="EV591"/>
      <c r="EW591"/>
      <c r="EX591"/>
      <c r="EY591"/>
      <c r="EZ591"/>
      <c r="FA591"/>
      <c r="FB591"/>
      <c r="FC591"/>
      <c r="FD591"/>
      <c r="FE591"/>
      <c r="FF591"/>
      <c r="FG591"/>
      <c r="FH591"/>
      <c r="FI591"/>
      <c r="FJ591"/>
      <c r="FK591"/>
      <c r="FL591"/>
      <c r="FM591"/>
      <c r="FN591"/>
      <c r="FO591"/>
      <c r="FP591"/>
      <c r="FQ591"/>
      <c r="FR591"/>
      <c r="FS591"/>
      <c r="FT591"/>
      <c r="FU591"/>
      <c r="FV591"/>
      <c r="FW591"/>
      <c r="FX591"/>
      <c r="FY591"/>
      <c r="FZ591"/>
      <c r="GA591"/>
      <c r="GB591"/>
      <c r="GC591"/>
      <c r="GD591"/>
      <c r="GE591"/>
      <c r="GF591"/>
      <c r="GG591"/>
      <c r="GH591"/>
      <c r="GI591"/>
      <c r="GJ591"/>
      <c r="GK591"/>
      <c r="GL591"/>
      <c r="GM591"/>
      <c r="GN591"/>
      <c r="GO591"/>
      <c r="GP591"/>
      <c r="GQ591"/>
      <c r="GR591"/>
      <c r="GS591"/>
      <c r="GT591"/>
      <c r="GU591"/>
      <c r="GV591"/>
      <c r="GW591"/>
      <c r="GX591"/>
      <c r="GY591"/>
      <c r="GZ591"/>
      <c r="HA591"/>
      <c r="HB591"/>
      <c r="HC591"/>
      <c r="HD591"/>
      <c r="HE591"/>
      <c r="HF591"/>
      <c r="HG591"/>
      <c r="HH591"/>
      <c r="HI591"/>
      <c r="HJ591"/>
      <c r="HK591"/>
      <c r="HL591"/>
      <c r="HM591"/>
      <c r="HN591"/>
      <c r="HO591"/>
      <c r="HP591"/>
      <c r="HQ591"/>
      <c r="HR591"/>
      <c r="HS591"/>
      <c r="HT591"/>
      <c r="HU591"/>
      <c r="HV591"/>
      <c r="HW591"/>
      <c r="HX591"/>
      <c r="HY591"/>
      <c r="HZ591"/>
      <c r="IA591"/>
      <c r="IB591"/>
      <c r="IC591"/>
      <c r="ID591"/>
      <c r="IE591"/>
      <c r="IF591"/>
      <c r="IG591"/>
      <c r="IH591"/>
      <c r="II591"/>
      <c r="IJ591"/>
      <c r="IK591"/>
      <c r="IL591"/>
      <c r="IM591"/>
      <c r="IN591"/>
      <c r="IO591"/>
      <c r="IP591"/>
      <c r="IQ591"/>
      <c r="IR591"/>
      <c r="IS591"/>
      <c r="IT591"/>
      <c r="IU591"/>
      <c r="IV591"/>
      <c r="IW591"/>
      <c r="IX591"/>
      <c r="IY591"/>
      <c r="IZ591"/>
      <c r="JA591"/>
      <c r="JB591"/>
      <c r="JC591"/>
      <c r="JD591"/>
      <c r="JE591"/>
      <c r="JF591"/>
      <c r="JG591"/>
      <c r="JH591"/>
      <c r="JI591"/>
      <c r="JJ591"/>
      <c r="JK591"/>
      <c r="JL591"/>
      <c r="JM591"/>
      <c r="JN591"/>
      <c r="JO591"/>
      <c r="JP591"/>
      <c r="JQ591"/>
      <c r="JR591"/>
      <c r="JS591"/>
      <c r="JT591"/>
      <c r="JU591"/>
      <c r="JV591"/>
      <c r="JW591"/>
      <c r="JX591"/>
      <c r="JY591"/>
      <c r="JZ591"/>
      <c r="KA591"/>
      <c r="KB591"/>
      <c r="KC591"/>
      <c r="KD591"/>
      <c r="KE591"/>
      <c r="KF591"/>
      <c r="KG591"/>
      <c r="KH591"/>
      <c r="KI591"/>
      <c r="KJ591"/>
      <c r="KK591"/>
      <c r="KL591"/>
      <c r="KM591"/>
      <c r="KN591"/>
      <c r="KO591"/>
      <c r="KP591"/>
      <c r="KQ591"/>
      <c r="KR591"/>
      <c r="KS591"/>
      <c r="KT591"/>
      <c r="KU591"/>
      <c r="KV591"/>
      <c r="KW591"/>
      <c r="KX591"/>
      <c r="KY591"/>
      <c r="KZ591"/>
      <c r="LA591"/>
      <c r="LB591"/>
      <c r="LC591"/>
      <c r="LD591"/>
      <c r="LE591"/>
      <c r="LF591"/>
      <c r="LG591"/>
      <c r="LH591"/>
      <c r="LI591"/>
      <c r="LJ591"/>
      <c r="LK591"/>
      <c r="LL591"/>
      <c r="LM591"/>
      <c r="LN591"/>
      <c r="LO591"/>
      <c r="LP591"/>
      <c r="LQ591"/>
      <c r="LR591"/>
      <c r="LS591"/>
      <c r="LT591"/>
      <c r="LU591"/>
      <c r="LV591"/>
      <c r="LW591"/>
      <c r="LX591"/>
      <c r="LY591"/>
      <c r="LZ591"/>
      <c r="MA591"/>
      <c r="MB591"/>
      <c r="MC591"/>
      <c r="MD591"/>
      <c r="ME591"/>
      <c r="MF591"/>
      <c r="MG591"/>
      <c r="MH591"/>
      <c r="MI591"/>
      <c r="MJ591"/>
      <c r="MK591"/>
      <c r="ML591"/>
      <c r="MM591"/>
      <c r="MN591"/>
      <c r="MO591"/>
      <c r="MP591"/>
      <c r="MQ591"/>
      <c r="MR591"/>
      <c r="MS591"/>
      <c r="MT591"/>
      <c r="MU591"/>
      <c r="MV591"/>
      <c r="MW591"/>
      <c r="MX591"/>
      <c r="MY591"/>
      <c r="MZ591"/>
      <c r="NA591"/>
      <c r="NB591"/>
      <c r="NC591"/>
      <c r="ND591"/>
      <c r="NE591"/>
      <c r="NF591"/>
      <c r="NG591"/>
      <c r="NH591"/>
      <c r="NI591"/>
      <c r="NJ591"/>
      <c r="NK591"/>
      <c r="NL591"/>
      <c r="NM591"/>
      <c r="NN591"/>
      <c r="NO591"/>
      <c r="NP591"/>
      <c r="NQ591"/>
      <c r="NR591"/>
      <c r="NS591"/>
      <c r="NT591"/>
      <c r="NU591"/>
      <c r="NV591"/>
      <c r="NW591"/>
      <c r="NX591"/>
      <c r="NY591"/>
      <c r="NZ591"/>
      <c r="OA591"/>
      <c r="OB591"/>
      <c r="OC591"/>
      <c r="OD591"/>
      <c r="OE591"/>
      <c r="OF591"/>
      <c r="OG591"/>
      <c r="OH591"/>
      <c r="OI591"/>
      <c r="OJ591"/>
      <c r="OK591"/>
      <c r="OL591"/>
      <c r="OM591"/>
      <c r="ON591"/>
      <c r="OO591"/>
      <c r="OP591"/>
      <c r="OQ591"/>
      <c r="OR591"/>
      <c r="OS591"/>
      <c r="OT591"/>
      <c r="OU591"/>
      <c r="OV591"/>
      <c r="OW591"/>
      <c r="OX591"/>
      <c r="OY591"/>
      <c r="OZ591"/>
      <c r="PA591"/>
      <c r="PB591"/>
      <c r="PC591"/>
      <c r="PD591"/>
      <c r="PE591"/>
      <c r="PF591"/>
      <c r="PG591"/>
      <c r="PH591"/>
      <c r="PI591"/>
      <c r="PJ591"/>
      <c r="PK591"/>
      <c r="PL591"/>
      <c r="PM591"/>
      <c r="PN591"/>
      <c r="PO591"/>
      <c r="PP591"/>
      <c r="PQ591"/>
      <c r="PR591"/>
      <c r="PS591"/>
      <c r="PT591"/>
      <c r="PU591"/>
      <c r="PV591"/>
      <c r="PW591"/>
      <c r="PX591"/>
      <c r="PY591"/>
      <c r="PZ591"/>
      <c r="QA591"/>
      <c r="QB591"/>
      <c r="QC591"/>
      <c r="QD591"/>
      <c r="QE591"/>
      <c r="QF591"/>
      <c r="QG591"/>
      <c r="QH591"/>
      <c r="QI591"/>
      <c r="QJ591"/>
      <c r="QK591"/>
      <c r="QL591"/>
      <c r="QM591"/>
      <c r="QN591"/>
      <c r="QO591"/>
      <c r="QP591"/>
      <c r="QQ591"/>
      <c r="QR591"/>
      <c r="QS591"/>
      <c r="QT591"/>
      <c r="QU591"/>
      <c r="QV591"/>
      <c r="QW591"/>
      <c r="QX591"/>
      <c r="QY591"/>
      <c r="QZ591"/>
      <c r="RA591"/>
      <c r="RB591"/>
      <c r="RC591"/>
      <c r="RD591"/>
      <c r="RE591"/>
      <c r="RF591"/>
      <c r="RG591"/>
      <c r="RH591"/>
      <c r="RI591"/>
      <c r="RJ591"/>
      <c r="RK591"/>
      <c r="RL591"/>
      <c r="RM591"/>
      <c r="RN591"/>
      <c r="RO591"/>
      <c r="RP591"/>
      <c r="RQ591"/>
      <c r="RR591"/>
      <c r="RS591"/>
      <c r="RT591"/>
      <c r="RU591"/>
      <c r="RV591"/>
      <c r="RW591"/>
      <c r="RX591"/>
      <c r="RY591"/>
      <c r="RZ591"/>
      <c r="SA591"/>
      <c r="SB591"/>
      <c r="SC591"/>
      <c r="SD591"/>
      <c r="SE591"/>
      <c r="SF591"/>
      <c r="SG591"/>
      <c r="SH591"/>
      <c r="SI591"/>
      <c r="SJ591"/>
      <c r="SK591"/>
      <c r="SL591"/>
      <c r="SM591"/>
      <c r="SN591"/>
      <c r="SO591"/>
      <c r="SP591"/>
      <c r="SQ591"/>
      <c r="SR591"/>
      <c r="SS591"/>
      <c r="ST591"/>
      <c r="SU591"/>
      <c r="SV591"/>
      <c r="SW591"/>
      <c r="SX591"/>
      <c r="SY591"/>
      <c r="SZ591"/>
      <c r="TA591"/>
      <c r="TB591"/>
      <c r="TC591"/>
      <c r="TD591"/>
      <c r="TE591"/>
      <c r="TF591"/>
      <c r="TG591"/>
      <c r="TH591"/>
      <c r="TI591"/>
      <c r="TJ591"/>
      <c r="TK591"/>
      <c r="TL591"/>
      <c r="TM591"/>
      <c r="TN591"/>
      <c r="TO591"/>
      <c r="TP591"/>
      <c r="TQ591"/>
      <c r="TR591"/>
      <c r="TS591"/>
      <c r="TT591"/>
      <c r="TU591"/>
      <c r="TV591"/>
      <c r="TW591"/>
      <c r="TX591"/>
      <c r="TY591"/>
      <c r="TZ591"/>
      <c r="UA591"/>
      <c r="UB591"/>
      <c r="UC591"/>
      <c r="UD591"/>
      <c r="UE591"/>
      <c r="UF591"/>
      <c r="UG591"/>
      <c r="UH591"/>
      <c r="UI591"/>
      <c r="UJ591"/>
      <c r="UK591"/>
      <c r="UL591"/>
      <c r="UM591"/>
      <c r="UN591"/>
      <c r="UO591"/>
      <c r="UP591"/>
      <c r="UQ591"/>
      <c r="UR591"/>
      <c r="US591"/>
      <c r="UT591"/>
      <c r="UU591"/>
      <c r="UV591"/>
      <c r="UW591"/>
      <c r="UX591"/>
      <c r="UY591"/>
      <c r="UZ591"/>
      <c r="VA591"/>
      <c r="VB591"/>
      <c r="VC591"/>
      <c r="VD591"/>
      <c r="VE591"/>
      <c r="VF591"/>
      <c r="VG591"/>
      <c r="VH591"/>
      <c r="VI591"/>
      <c r="VJ591"/>
      <c r="VK591"/>
      <c r="VL591"/>
      <c r="VM591"/>
      <c r="VN591"/>
      <c r="VO591"/>
      <c r="VP591"/>
      <c r="VQ591"/>
      <c r="VR591"/>
      <c r="VS591"/>
      <c r="VT591"/>
      <c r="VU591"/>
      <c r="VV591"/>
      <c r="VW591"/>
      <c r="VX591"/>
      <c r="VY591"/>
      <c r="VZ591"/>
      <c r="WA591"/>
      <c r="WB591"/>
      <c r="WC591"/>
      <c r="WD591"/>
      <c r="WE591"/>
      <c r="WF591"/>
      <c r="WG591"/>
      <c r="WH591"/>
      <c r="WI591"/>
      <c r="WJ591"/>
      <c r="WK591"/>
      <c r="WL591"/>
      <c r="WM591"/>
      <c r="WN591"/>
      <c r="WO591"/>
      <c r="WP591"/>
      <c r="WQ591"/>
      <c r="WR591"/>
      <c r="WS591"/>
      <c r="WT591"/>
      <c r="WU591"/>
      <c r="WV591"/>
      <c r="WW591"/>
      <c r="WX591"/>
      <c r="WY591"/>
      <c r="WZ591"/>
      <c r="XA591"/>
      <c r="XB591"/>
      <c r="XC591"/>
      <c r="XD591"/>
      <c r="XE591"/>
      <c r="XF591"/>
      <c r="XG591"/>
      <c r="XH591"/>
      <c r="XI591"/>
      <c r="XJ591"/>
      <c r="XK591"/>
      <c r="XL591"/>
      <c r="XM591"/>
      <c r="XN591"/>
      <c r="XO591"/>
      <c r="XP591"/>
      <c r="XQ591"/>
      <c r="XR591"/>
      <c r="XS591"/>
      <c r="XT591"/>
      <c r="XU591"/>
      <c r="XV591"/>
      <c r="XW591"/>
      <c r="XX591"/>
      <c r="XY591"/>
      <c r="XZ591"/>
      <c r="YA591"/>
      <c r="YB591"/>
      <c r="YC591"/>
      <c r="YD591"/>
      <c r="YE591"/>
      <c r="YF591"/>
      <c r="YG591"/>
      <c r="YH591"/>
      <c r="YI591"/>
      <c r="YJ591"/>
      <c r="YK591"/>
      <c r="YL591"/>
      <c r="YM591"/>
      <c r="YN591"/>
      <c r="YO591"/>
      <c r="YP591"/>
      <c r="YQ591"/>
      <c r="YR591"/>
      <c r="YS591"/>
      <c r="YT591"/>
      <c r="YU591"/>
      <c r="YV591"/>
      <c r="YW591"/>
      <c r="YX591"/>
      <c r="YY591"/>
      <c r="YZ591"/>
      <c r="ZA591"/>
      <c r="ZB591"/>
      <c r="ZC591"/>
      <c r="ZD591"/>
      <c r="ZE591"/>
      <c r="ZF591"/>
      <c r="ZG591"/>
      <c r="ZH591"/>
      <c r="ZI591"/>
      <c r="ZJ591"/>
      <c r="ZK591"/>
      <c r="ZL591"/>
      <c r="ZM591"/>
      <c r="ZN591"/>
      <c r="ZO591"/>
      <c r="ZP591"/>
      <c r="ZQ591"/>
      <c r="ZR591"/>
      <c r="ZS591"/>
      <c r="ZT591"/>
      <c r="ZU591"/>
      <c r="ZV591"/>
      <c r="ZW591"/>
      <c r="ZX591"/>
      <c r="ZY591"/>
      <c r="ZZ591" s="52"/>
      <c r="AAA591" s="192"/>
      <c r="AAD591" s="90"/>
      <c r="AAE591" s="519">
        <f>IF(S.Notice.Involved="Y",1,0)</f>
        <v>1</v>
      </c>
      <c r="AAF591" s="190" t="s">
        <v>52</v>
      </c>
      <c r="AAG591" s="71"/>
      <c r="AAH591" s="71"/>
      <c r="AAI591" s="72"/>
      <c r="AAJ591" s="72"/>
      <c r="AAK591" s="80" t="str">
        <f>S.Staff.Lead&amp;":"</f>
        <v>AndreaRW:</v>
      </c>
      <c r="AAL591" s="90"/>
    </row>
    <row r="592" spans="1:715" ht="15" customHeight="1" outlineLevel="1">
      <c r="A592" s="171"/>
      <c r="B592" s="363" t="s">
        <v>234</v>
      </c>
      <c r="C592" s="376" t="s">
        <v>0</v>
      </c>
      <c r="D592" s="380"/>
      <c r="E592" s="342">
        <f>NETWORKDAYS(G592,H592,S.DDL_DEQClosed)</f>
        <v>4</v>
      </c>
      <c r="F592" s="457">
        <f ca="1">IF(YEAR(H592)&gt;2000,NETWORKDAYS(TODAY(),H592,S.DDL_DEQClosed),0)</f>
        <v>57</v>
      </c>
      <c r="G592" s="408">
        <f>AAG592</f>
        <v>41652</v>
      </c>
      <c r="H592" s="408">
        <f>AAH592</f>
        <v>41655</v>
      </c>
      <c r="I592" s="244"/>
      <c r="J592" s="194"/>
      <c r="K592" s="49"/>
      <c r="L592" s="49"/>
      <c r="M592" s="49"/>
      <c r="N592" s="49"/>
      <c r="O592" s="49"/>
      <c r="P592" s="49"/>
      <c r="Q592" s="49"/>
      <c r="R592" s="49"/>
      <c r="S592" s="49"/>
      <c r="T592" s="49"/>
      <c r="U592" s="49"/>
      <c r="V592" s="49"/>
      <c r="W592" s="49"/>
      <c r="X592" s="49"/>
      <c r="Y592" s="49"/>
      <c r="Z592" s="49"/>
      <c r="AA592" s="49"/>
      <c r="AB592" s="49"/>
      <c r="AC592" s="49"/>
      <c r="AD592" s="49"/>
      <c r="AE592" s="49"/>
      <c r="AF592" s="49"/>
      <c r="AG592" s="49"/>
      <c r="AH592" s="49"/>
      <c r="AI592" s="49"/>
      <c r="AJ592" s="49"/>
      <c r="AK592" s="49"/>
      <c r="AL592" s="49"/>
      <c r="AM592" s="49"/>
      <c r="AN592" s="49"/>
      <c r="AO592" s="49"/>
      <c r="AP592" s="49"/>
      <c r="AQ592" s="49"/>
      <c r="AR592" s="49"/>
      <c r="AS592" s="49"/>
      <c r="AT592" s="49"/>
      <c r="AU592" s="49"/>
      <c r="AV592" s="49"/>
      <c r="AW592" s="49"/>
      <c r="AX592" s="49"/>
      <c r="AY592" s="49"/>
      <c r="AZ592" s="49"/>
      <c r="BA592" s="49"/>
      <c r="BB592" s="49"/>
      <c r="BC592" s="49"/>
      <c r="BD592" s="49"/>
      <c r="BE592" s="49"/>
      <c r="BF592" s="49"/>
      <c r="BG592" s="49"/>
      <c r="BH592" s="49"/>
      <c r="BI592" s="49"/>
      <c r="BJ592" s="49"/>
      <c r="BK592" s="49"/>
      <c r="BL592" s="49"/>
      <c r="BM592" s="49"/>
      <c r="BN592" s="49"/>
      <c r="BO592" s="49"/>
      <c r="BP592" s="49"/>
      <c r="BQ592" s="49"/>
      <c r="BR592" s="49"/>
      <c r="BS592" s="49"/>
      <c r="BT592" s="49"/>
      <c r="BU592" s="49"/>
      <c r="BV592" s="49"/>
      <c r="BW592" s="49"/>
      <c r="BX592" s="49"/>
      <c r="BY592" s="49"/>
      <c r="BZ592" s="49"/>
      <c r="CA592" s="49"/>
      <c r="CB592" s="49"/>
      <c r="CC592" s="49"/>
      <c r="CD592" s="49"/>
      <c r="CE592" s="49"/>
      <c r="CF592" s="49"/>
      <c r="CG592" s="49"/>
      <c r="CH592" s="49"/>
      <c r="CI592" s="49"/>
      <c r="CJ592" s="49"/>
      <c r="CK592" s="49"/>
      <c r="CL592" s="49"/>
      <c r="CM592" s="49"/>
      <c r="CN592" s="49"/>
      <c r="CO592" s="49"/>
      <c r="CP592" s="49"/>
      <c r="CQ592" s="49"/>
      <c r="CR592" s="49"/>
      <c r="CS592" s="49"/>
      <c r="CT592" s="49"/>
      <c r="CU592" s="49"/>
      <c r="CV592" s="49"/>
      <c r="CW592" s="49"/>
      <c r="CX592" s="49"/>
      <c r="CY592" s="49"/>
      <c r="CZ592" s="49"/>
      <c r="DA592" s="49"/>
      <c r="DB592" s="49"/>
      <c r="DC592" s="49"/>
      <c r="DD592" s="49"/>
      <c r="DE592" s="49"/>
      <c r="DF592" s="49"/>
      <c r="DG592" s="49"/>
      <c r="DH592" s="49"/>
      <c r="DI592" s="49"/>
      <c r="DJ592" s="49"/>
      <c r="DK592" s="49"/>
      <c r="DL592" s="49"/>
      <c r="DM592" s="49"/>
      <c r="DN592" s="49"/>
      <c r="DO592" s="49"/>
      <c r="DP592" s="49"/>
      <c r="AAA592" s="192"/>
      <c r="AAD592" s="90"/>
      <c r="AAE592" s="519">
        <f>IF(AND(S.Notice.Involved="Y",S.Hearing.1stInvolve="Y"),1,0)</f>
        <v>1</v>
      </c>
      <c r="AAF592" s="90"/>
      <c r="AAG592" s="73">
        <f>IF(AAE592=0,,S.Notice.LastHearingDate)</f>
        <v>41652</v>
      </c>
      <c r="AAH592" s="73">
        <f>S.Notice.CloseComment</f>
        <v>41655</v>
      </c>
      <c r="AAI592" s="72"/>
      <c r="AAJ592" s="74"/>
      <c r="AAK592" s="56"/>
      <c r="AAL592" s="90"/>
      <c r="AAM592"/>
    </row>
    <row r="593" spans="1:715" s="23" customFormat="1" ht="15" customHeight="1" outlineLevel="1">
      <c r="A593" s="171"/>
      <c r="B593" s="363" t="s">
        <v>235</v>
      </c>
      <c r="C593" s="386"/>
      <c r="D593" s="411"/>
      <c r="E593" s="412"/>
      <c r="F593" s="412"/>
      <c r="G593" s="386"/>
      <c r="H593" s="386"/>
      <c r="I593" s="244"/>
      <c r="J593" s="194"/>
      <c r="K593" s="49"/>
      <c r="L593" s="49"/>
      <c r="M593" s="49"/>
      <c r="N593" s="49"/>
      <c r="O593" s="49"/>
      <c r="P593" s="49"/>
      <c r="Q593" s="49"/>
      <c r="R593" s="49"/>
      <c r="S593" s="49"/>
      <c r="T593" s="49"/>
      <c r="U593" s="49"/>
      <c r="V593" s="49"/>
      <c r="W593" s="49"/>
      <c r="X593" s="49"/>
      <c r="Y593" s="49"/>
      <c r="Z593" s="49"/>
      <c r="AA593" s="49"/>
      <c r="AB593" s="49"/>
      <c r="AC593" s="49"/>
      <c r="AD593" s="49"/>
      <c r="AE593" s="49"/>
      <c r="AF593" s="49"/>
      <c r="AG593" s="49"/>
      <c r="AH593" s="49"/>
      <c r="AI593" s="49"/>
      <c r="AJ593" s="49"/>
      <c r="AK593" s="49"/>
      <c r="AL593" s="49"/>
      <c r="AM593" s="49"/>
      <c r="AN593" s="49"/>
      <c r="AO593" s="49"/>
      <c r="AP593" s="49"/>
      <c r="AQ593" s="49"/>
      <c r="AR593" s="49"/>
      <c r="AS593" s="49"/>
      <c r="AT593" s="49"/>
      <c r="AU593" s="49"/>
      <c r="AV593" s="49"/>
      <c r="AW593" s="49"/>
      <c r="AX593" s="49"/>
      <c r="AY593" s="49"/>
      <c r="AZ593" s="49"/>
      <c r="BA593" s="49"/>
      <c r="BB593" s="49"/>
      <c r="BC593" s="49"/>
      <c r="BD593" s="49"/>
      <c r="BE593" s="49"/>
      <c r="BF593" s="49"/>
      <c r="BG593" s="49"/>
      <c r="BH593" s="49"/>
      <c r="BI593" s="49"/>
      <c r="BJ593" s="49"/>
      <c r="BK593" s="49"/>
      <c r="BL593" s="49"/>
      <c r="BM593" s="49"/>
      <c r="BN593" s="49"/>
      <c r="BO593" s="49"/>
      <c r="BP593" s="49"/>
      <c r="BQ593" s="49"/>
      <c r="BR593" s="49"/>
      <c r="BS593" s="49"/>
      <c r="BT593" s="49"/>
      <c r="BU593" s="49"/>
      <c r="BV593" s="49"/>
      <c r="BW593" s="49"/>
      <c r="BX593" s="49"/>
      <c r="BY593" s="49"/>
      <c r="BZ593" s="49"/>
      <c r="CA593" s="49"/>
      <c r="CB593" s="49"/>
      <c r="CC593" s="49"/>
      <c r="CD593" s="49"/>
      <c r="CE593" s="49"/>
      <c r="CF593" s="49"/>
      <c r="CG593" s="49"/>
      <c r="CH593" s="49"/>
      <c r="CI593" s="49"/>
      <c r="CJ593" s="49"/>
      <c r="CK593" s="49"/>
      <c r="CL593" s="49"/>
      <c r="CM593" s="49"/>
      <c r="CN593" s="49"/>
      <c r="CO593" s="49"/>
      <c r="CP593" s="49"/>
      <c r="CQ593" s="49"/>
      <c r="CR593" s="49"/>
      <c r="CS593" s="49"/>
      <c r="CT593" s="49"/>
      <c r="CU593" s="49"/>
      <c r="CV593" s="49"/>
      <c r="CW593" s="49"/>
      <c r="CX593" s="49"/>
      <c r="CY593" s="49"/>
      <c r="CZ593" s="49"/>
      <c r="DA593" s="49"/>
      <c r="DB593" s="49"/>
      <c r="DC593" s="49"/>
      <c r="DD593" s="49"/>
      <c r="DE593" s="49"/>
      <c r="DF593" s="49"/>
      <c r="DG593" s="49"/>
      <c r="DH593" s="49"/>
      <c r="DI593" s="49"/>
      <c r="DJ593" s="49"/>
      <c r="DK593" s="49"/>
      <c r="DL593" s="49"/>
      <c r="DM593" s="49"/>
      <c r="DN593" s="49"/>
      <c r="DO593" s="49"/>
      <c r="DP593" s="49"/>
      <c r="DQ593"/>
      <c r="DR593"/>
      <c r="DS593"/>
      <c r="DT593"/>
      <c r="DU593"/>
      <c r="DV593"/>
      <c r="DW593"/>
      <c r="DX593"/>
      <c r="DY593"/>
      <c r="DZ593"/>
      <c r="EA593"/>
      <c r="EB593"/>
      <c r="EC593"/>
      <c r="ED593"/>
      <c r="EE593"/>
      <c r="EF593"/>
      <c r="EG593"/>
      <c r="EH593"/>
      <c r="EI593"/>
      <c r="EJ593"/>
      <c r="EK593"/>
      <c r="EL593"/>
      <c r="EM593"/>
      <c r="EN593"/>
      <c r="EO593"/>
      <c r="EP593"/>
      <c r="EQ593"/>
      <c r="ER593"/>
      <c r="ES593"/>
      <c r="ET593"/>
      <c r="EU593"/>
      <c r="EV593"/>
      <c r="EW593"/>
      <c r="EX593"/>
      <c r="EY593"/>
      <c r="EZ593"/>
      <c r="FA593"/>
      <c r="FB593"/>
      <c r="FC593"/>
      <c r="FD593"/>
      <c r="FE593"/>
      <c r="FF593"/>
      <c r="FG593"/>
      <c r="FH593"/>
      <c r="FI593"/>
      <c r="FJ593"/>
      <c r="FK593"/>
      <c r="FL593"/>
      <c r="FM593"/>
      <c r="FN593"/>
      <c r="FO593"/>
      <c r="FP593"/>
      <c r="FQ593"/>
      <c r="FR593"/>
      <c r="FS593"/>
      <c r="FT593"/>
      <c r="FU593"/>
      <c r="FV593"/>
      <c r="FW593"/>
      <c r="FX593"/>
      <c r="FY593"/>
      <c r="FZ593"/>
      <c r="GA593"/>
      <c r="GB593"/>
      <c r="GC593"/>
      <c r="GD593"/>
      <c r="GE593"/>
      <c r="GF593"/>
      <c r="GG593"/>
      <c r="GH593"/>
      <c r="GI593"/>
      <c r="GJ593"/>
      <c r="GK593"/>
      <c r="GL593"/>
      <c r="GM593"/>
      <c r="GN593"/>
      <c r="GO593"/>
      <c r="GP593"/>
      <c r="GQ593"/>
      <c r="GR593"/>
      <c r="GS593"/>
      <c r="GT593"/>
      <c r="GU593"/>
      <c r="GV593"/>
      <c r="GW593"/>
      <c r="GX593"/>
      <c r="GY593"/>
      <c r="GZ593"/>
      <c r="HA593"/>
      <c r="HB593"/>
      <c r="HC593"/>
      <c r="HD593"/>
      <c r="HE593"/>
      <c r="HF593"/>
      <c r="HG593"/>
      <c r="HH593"/>
      <c r="HI593"/>
      <c r="HJ593"/>
      <c r="HK593"/>
      <c r="HL593"/>
      <c r="HM593"/>
      <c r="HN593"/>
      <c r="HO593"/>
      <c r="HP593"/>
      <c r="HQ593"/>
      <c r="HR593"/>
      <c r="HS593"/>
      <c r="HT593"/>
      <c r="HU593"/>
      <c r="HV593"/>
      <c r="HW593"/>
      <c r="HX593"/>
      <c r="HY593"/>
      <c r="HZ593"/>
      <c r="IA593"/>
      <c r="IB593"/>
      <c r="IC593"/>
      <c r="ID593"/>
      <c r="IE593"/>
      <c r="IF593"/>
      <c r="IG593"/>
      <c r="IH593"/>
      <c r="II593"/>
      <c r="IJ593"/>
      <c r="IK593"/>
      <c r="IL593"/>
      <c r="IM593"/>
      <c r="IN593"/>
      <c r="IO593"/>
      <c r="IP593"/>
      <c r="IQ593"/>
      <c r="IR593"/>
      <c r="IS593"/>
      <c r="IT593"/>
      <c r="IU593"/>
      <c r="IV593"/>
      <c r="IW593"/>
      <c r="IX593"/>
      <c r="IY593"/>
      <c r="IZ593"/>
      <c r="JA593"/>
      <c r="JB593"/>
      <c r="JC593"/>
      <c r="JD593"/>
      <c r="JE593"/>
      <c r="JF593"/>
      <c r="JG593"/>
      <c r="JH593"/>
      <c r="JI593"/>
      <c r="JJ593"/>
      <c r="JK593"/>
      <c r="JL593"/>
      <c r="JM593"/>
      <c r="JN593"/>
      <c r="JO593"/>
      <c r="JP593"/>
      <c r="JQ593"/>
      <c r="JR593"/>
      <c r="JS593"/>
      <c r="JT593"/>
      <c r="JU593"/>
      <c r="JV593"/>
      <c r="JW593"/>
      <c r="JX593"/>
      <c r="JY593"/>
      <c r="JZ593"/>
      <c r="KA593"/>
      <c r="KB593"/>
      <c r="KC593"/>
      <c r="KD593"/>
      <c r="KE593"/>
      <c r="KF593"/>
      <c r="KG593"/>
      <c r="KH593"/>
      <c r="KI593"/>
      <c r="KJ593"/>
      <c r="KK593"/>
      <c r="KL593"/>
      <c r="KM593"/>
      <c r="KN593"/>
      <c r="KO593"/>
      <c r="KP593"/>
      <c r="KQ593"/>
      <c r="KR593"/>
      <c r="KS593"/>
      <c r="KT593"/>
      <c r="KU593"/>
      <c r="KV593"/>
      <c r="KW593"/>
      <c r="KX593"/>
      <c r="KY593"/>
      <c r="KZ593"/>
      <c r="LA593"/>
      <c r="LB593"/>
      <c r="LC593"/>
      <c r="LD593"/>
      <c r="LE593"/>
      <c r="LF593"/>
      <c r="LG593"/>
      <c r="LH593"/>
      <c r="LI593"/>
      <c r="LJ593"/>
      <c r="LK593"/>
      <c r="LL593"/>
      <c r="LM593"/>
      <c r="LN593"/>
      <c r="LO593"/>
      <c r="LP593"/>
      <c r="LQ593"/>
      <c r="LR593"/>
      <c r="LS593"/>
      <c r="LT593"/>
      <c r="LU593"/>
      <c r="LV593"/>
      <c r="LW593"/>
      <c r="LX593"/>
      <c r="LY593"/>
      <c r="LZ593"/>
      <c r="MA593"/>
      <c r="MB593"/>
      <c r="MC593"/>
      <c r="MD593"/>
      <c r="ME593"/>
      <c r="MF593"/>
      <c r="MG593"/>
      <c r="MH593"/>
      <c r="MI593"/>
      <c r="MJ593"/>
      <c r="MK593"/>
      <c r="ML593"/>
      <c r="MM593"/>
      <c r="MN593"/>
      <c r="MO593"/>
      <c r="MP593"/>
      <c r="MQ593"/>
      <c r="MR593"/>
      <c r="MS593"/>
      <c r="MT593"/>
      <c r="MU593"/>
      <c r="MV593"/>
      <c r="MW593"/>
      <c r="MX593"/>
      <c r="MY593"/>
      <c r="MZ593"/>
      <c r="NA593"/>
      <c r="NB593"/>
      <c r="NC593"/>
      <c r="ND593"/>
      <c r="NE593"/>
      <c r="NF593"/>
      <c r="NG593"/>
      <c r="NH593"/>
      <c r="NI593"/>
      <c r="NJ593"/>
      <c r="NK593"/>
      <c r="NL593"/>
      <c r="NM593"/>
      <c r="NN593"/>
      <c r="NO593"/>
      <c r="NP593"/>
      <c r="NQ593"/>
      <c r="NR593"/>
      <c r="NS593"/>
      <c r="NT593"/>
      <c r="NU593"/>
      <c r="NV593"/>
      <c r="NW593"/>
      <c r="NX593"/>
      <c r="NY593"/>
      <c r="NZ593"/>
      <c r="OA593"/>
      <c r="OB593"/>
      <c r="OC593"/>
      <c r="OD593"/>
      <c r="OE593"/>
      <c r="OF593"/>
      <c r="OG593"/>
      <c r="OH593"/>
      <c r="OI593"/>
      <c r="OJ593"/>
      <c r="OK593"/>
      <c r="OL593"/>
      <c r="OM593"/>
      <c r="ON593"/>
      <c r="OO593"/>
      <c r="OP593"/>
      <c r="OQ593"/>
      <c r="OR593"/>
      <c r="OS593"/>
      <c r="OT593"/>
      <c r="OU593"/>
      <c r="OV593"/>
      <c r="OW593"/>
      <c r="OX593"/>
      <c r="OY593"/>
      <c r="OZ593"/>
      <c r="PA593"/>
      <c r="PB593"/>
      <c r="PC593"/>
      <c r="PD593"/>
      <c r="PE593"/>
      <c r="PF593"/>
      <c r="PG593"/>
      <c r="PH593"/>
      <c r="PI593"/>
      <c r="PJ593"/>
      <c r="PK593"/>
      <c r="PL593"/>
      <c r="PM593"/>
      <c r="PN593"/>
      <c r="PO593"/>
      <c r="PP593"/>
      <c r="PQ593"/>
      <c r="PR593"/>
      <c r="PS593"/>
      <c r="PT593"/>
      <c r="PU593"/>
      <c r="PV593"/>
      <c r="PW593"/>
      <c r="PX593"/>
      <c r="PY593"/>
      <c r="PZ593"/>
      <c r="QA593"/>
      <c r="QB593"/>
      <c r="QC593"/>
      <c r="QD593"/>
      <c r="QE593"/>
      <c r="QF593"/>
      <c r="QG593"/>
      <c r="QH593"/>
      <c r="QI593"/>
      <c r="QJ593"/>
      <c r="QK593"/>
      <c r="QL593"/>
      <c r="QM593"/>
      <c r="QN593"/>
      <c r="QO593"/>
      <c r="QP593"/>
      <c r="QQ593"/>
      <c r="QR593"/>
      <c r="QS593"/>
      <c r="QT593"/>
      <c r="QU593"/>
      <c r="QV593"/>
      <c r="QW593"/>
      <c r="QX593"/>
      <c r="QY593"/>
      <c r="QZ593"/>
      <c r="RA593"/>
      <c r="RB593"/>
      <c r="RC593"/>
      <c r="RD593"/>
      <c r="RE593"/>
      <c r="RF593"/>
      <c r="RG593"/>
      <c r="RH593"/>
      <c r="RI593"/>
      <c r="RJ593"/>
      <c r="RK593"/>
      <c r="RL593"/>
      <c r="RM593"/>
      <c r="RN593"/>
      <c r="RO593"/>
      <c r="RP593"/>
      <c r="RQ593"/>
      <c r="RR593"/>
      <c r="RS593"/>
      <c r="RT593"/>
      <c r="RU593"/>
      <c r="RV593"/>
      <c r="RW593"/>
      <c r="RX593"/>
      <c r="RY593"/>
      <c r="RZ593"/>
      <c r="SA593"/>
      <c r="SB593"/>
      <c r="SC593"/>
      <c r="SD593"/>
      <c r="SE593"/>
      <c r="SF593"/>
      <c r="SG593"/>
      <c r="SH593"/>
      <c r="SI593"/>
      <c r="SJ593"/>
      <c r="SK593"/>
      <c r="SL593"/>
      <c r="SM593"/>
      <c r="SN593"/>
      <c r="SO593"/>
      <c r="SP593"/>
      <c r="SQ593"/>
      <c r="SR593"/>
      <c r="SS593"/>
      <c r="ST593"/>
      <c r="SU593"/>
      <c r="SV593"/>
      <c r="SW593"/>
      <c r="SX593"/>
      <c r="SY593"/>
      <c r="SZ593"/>
      <c r="TA593"/>
      <c r="TB593"/>
      <c r="TC593"/>
      <c r="TD593"/>
      <c r="TE593"/>
      <c r="TF593"/>
      <c r="TG593"/>
      <c r="TH593"/>
      <c r="TI593"/>
      <c r="TJ593"/>
      <c r="TK593"/>
      <c r="TL593"/>
      <c r="TM593"/>
      <c r="TN593"/>
      <c r="TO593"/>
      <c r="TP593"/>
      <c r="TQ593"/>
      <c r="TR593"/>
      <c r="TS593"/>
      <c r="TT593"/>
      <c r="TU593"/>
      <c r="TV593"/>
      <c r="TW593"/>
      <c r="TX593"/>
      <c r="TY593"/>
      <c r="TZ593"/>
      <c r="UA593"/>
      <c r="UB593"/>
      <c r="UC593"/>
      <c r="UD593"/>
      <c r="UE593"/>
      <c r="UF593"/>
      <c r="UG593"/>
      <c r="UH593"/>
      <c r="UI593"/>
      <c r="UJ593"/>
      <c r="UK593"/>
      <c r="UL593"/>
      <c r="UM593"/>
      <c r="UN593"/>
      <c r="UO593"/>
      <c r="UP593"/>
      <c r="UQ593"/>
      <c r="UR593"/>
      <c r="US593"/>
      <c r="UT593"/>
      <c r="UU593"/>
      <c r="UV593"/>
      <c r="UW593"/>
      <c r="UX593"/>
      <c r="UY593"/>
      <c r="UZ593"/>
      <c r="VA593"/>
      <c r="VB593"/>
      <c r="VC593"/>
      <c r="VD593"/>
      <c r="VE593"/>
      <c r="VF593"/>
      <c r="VG593"/>
      <c r="VH593"/>
      <c r="VI593"/>
      <c r="VJ593"/>
      <c r="VK593"/>
      <c r="VL593"/>
      <c r="VM593"/>
      <c r="VN593"/>
      <c r="VO593"/>
      <c r="VP593"/>
      <c r="VQ593"/>
      <c r="VR593"/>
      <c r="VS593"/>
      <c r="VT593"/>
      <c r="VU593"/>
      <c r="VV593"/>
      <c r="VW593"/>
      <c r="VX593"/>
      <c r="VY593"/>
      <c r="VZ593"/>
      <c r="WA593"/>
      <c r="WB593"/>
      <c r="WC593"/>
      <c r="WD593"/>
      <c r="WE593"/>
      <c r="WF593"/>
      <c r="WG593"/>
      <c r="WH593"/>
      <c r="WI593"/>
      <c r="WJ593"/>
      <c r="WK593"/>
      <c r="WL593"/>
      <c r="WM593"/>
      <c r="WN593"/>
      <c r="WO593"/>
      <c r="WP593"/>
      <c r="WQ593"/>
      <c r="WR593"/>
      <c r="WS593"/>
      <c r="WT593"/>
      <c r="WU593"/>
      <c r="WV593"/>
      <c r="WW593"/>
      <c r="WX593"/>
      <c r="WY593"/>
      <c r="WZ593"/>
      <c r="XA593"/>
      <c r="XB593"/>
      <c r="XC593"/>
      <c r="XD593"/>
      <c r="XE593"/>
      <c r="XF593"/>
      <c r="XG593"/>
      <c r="XH593"/>
      <c r="XI593"/>
      <c r="XJ593"/>
      <c r="XK593"/>
      <c r="XL593"/>
      <c r="XM593"/>
      <c r="XN593"/>
      <c r="XO593"/>
      <c r="XP593"/>
      <c r="XQ593"/>
      <c r="XR593"/>
      <c r="XS593"/>
      <c r="XT593"/>
      <c r="XU593"/>
      <c r="XV593"/>
      <c r="XW593"/>
      <c r="XX593"/>
      <c r="XY593"/>
      <c r="XZ593"/>
      <c r="YA593"/>
      <c r="YB593"/>
      <c r="YC593"/>
      <c r="YD593"/>
      <c r="YE593"/>
      <c r="YF593"/>
      <c r="YG593"/>
      <c r="YH593"/>
      <c r="YI593"/>
      <c r="YJ593"/>
      <c r="YK593"/>
      <c r="YL593"/>
      <c r="YM593"/>
      <c r="YN593"/>
      <c r="YO593"/>
      <c r="YP593"/>
      <c r="YQ593"/>
      <c r="YR593"/>
      <c r="YS593"/>
      <c r="YT593"/>
      <c r="YU593"/>
      <c r="YV593"/>
      <c r="YW593"/>
      <c r="YX593"/>
      <c r="YY593"/>
      <c r="YZ593"/>
      <c r="ZA593"/>
      <c r="ZB593"/>
      <c r="ZC593"/>
      <c r="ZD593"/>
      <c r="ZE593"/>
      <c r="ZF593"/>
      <c r="ZG593"/>
      <c r="ZH593"/>
      <c r="ZI593"/>
      <c r="ZJ593"/>
      <c r="ZK593"/>
      <c r="ZL593"/>
      <c r="ZM593"/>
      <c r="ZN593"/>
      <c r="ZO593"/>
      <c r="ZP593"/>
      <c r="ZQ593"/>
      <c r="ZR593"/>
      <c r="ZS593"/>
      <c r="ZT593"/>
      <c r="ZU593"/>
      <c r="ZV593"/>
      <c r="ZW593"/>
      <c r="ZX593"/>
      <c r="ZY593"/>
      <c r="ZZ593" s="52"/>
      <c r="AAA593" s="192"/>
      <c r="AAD593" s="90"/>
      <c r="AAE593" s="519">
        <f>IF(S.Notice.Involved="Y",1,0)</f>
        <v>1</v>
      </c>
      <c r="AAF593" s="190" t="s">
        <v>52</v>
      </c>
      <c r="AAG593" s="71"/>
      <c r="AAH593" s="71"/>
      <c r="AAI593" s="72"/>
      <c r="AAJ593" s="72"/>
      <c r="AAK593" s="56"/>
      <c r="AAL593" s="90"/>
    </row>
    <row r="594" spans="1:715" s="23" customFormat="1" ht="15" customHeight="1" outlineLevel="1">
      <c r="A594" s="171"/>
      <c r="B594" s="627" t="s">
        <v>231</v>
      </c>
      <c r="C594" s="376" t="s">
        <v>0</v>
      </c>
      <c r="D594" s="380"/>
      <c r="E594" s="342">
        <f t="shared" ref="E594" si="476">NETWORKDAYS(G594,H594,S.DDL_DEQClosed)</f>
        <v>1</v>
      </c>
      <c r="F594" s="457">
        <f t="shared" ref="F594:F608" ca="1" si="477">IF(YEAR(H594)&gt;2000,NETWORKDAYS(TODAY(),H594,S.DDL_DEQClosed),0)</f>
        <v>54</v>
      </c>
      <c r="G594" s="408">
        <f>AAG594</f>
        <v>41652</v>
      </c>
      <c r="H594" s="408">
        <f t="shared" ref="H594:H596" si="478">AAH594</f>
        <v>41652</v>
      </c>
      <c r="I594" s="244"/>
      <c r="J594" s="194"/>
      <c r="K594" s="49"/>
      <c r="L594" s="49"/>
      <c r="M594" s="49"/>
      <c r="N594" s="49"/>
      <c r="O594" s="49"/>
      <c r="P594" s="49"/>
      <c r="Q594" s="49"/>
      <c r="R594" s="49"/>
      <c r="S594" s="49"/>
      <c r="T594" s="49"/>
      <c r="U594" s="49"/>
      <c r="V594" s="49"/>
      <c r="W594" s="49"/>
      <c r="X594" s="49"/>
      <c r="Y594" s="49"/>
      <c r="Z594" s="49"/>
      <c r="AA594" s="49"/>
      <c r="AB594" s="49"/>
      <c r="AC594" s="49"/>
      <c r="AD594" s="49"/>
      <c r="AE594" s="49"/>
      <c r="AF594" s="49"/>
      <c r="AG594" s="49"/>
      <c r="AH594" s="49"/>
      <c r="AI594" s="49"/>
      <c r="AJ594" s="49"/>
      <c r="AK594" s="49"/>
      <c r="AL594" s="49"/>
      <c r="AM594" s="49"/>
      <c r="AN594" s="49"/>
      <c r="AO594" s="49"/>
      <c r="AP594" s="49"/>
      <c r="AQ594" s="49"/>
      <c r="AR594" s="49"/>
      <c r="AS594" s="49"/>
      <c r="AT594" s="49"/>
      <c r="AU594" s="49"/>
      <c r="AV594" s="49"/>
      <c r="AW594" s="49"/>
      <c r="AX594" s="49"/>
      <c r="AY594" s="49"/>
      <c r="AZ594" s="49"/>
      <c r="BA594" s="49"/>
      <c r="BB594" s="49"/>
      <c r="BC594" s="49"/>
      <c r="BD594" s="49"/>
      <c r="BE594" s="49"/>
      <c r="BF594" s="49"/>
      <c r="BG594" s="49"/>
      <c r="BH594" s="49"/>
      <c r="BI594" s="49"/>
      <c r="BJ594" s="49"/>
      <c r="BK594" s="49"/>
      <c r="BL594" s="49"/>
      <c r="BM594" s="49"/>
      <c r="BN594" s="49"/>
      <c r="BO594" s="49"/>
      <c r="BP594" s="49"/>
      <c r="BQ594" s="49"/>
      <c r="BR594" s="49"/>
      <c r="BS594" s="49"/>
      <c r="BT594" s="49"/>
      <c r="BU594" s="49"/>
      <c r="BV594" s="49"/>
      <c r="BW594" s="49"/>
      <c r="BX594" s="49"/>
      <c r="BY594" s="49"/>
      <c r="BZ594" s="49"/>
      <c r="CA594" s="49"/>
      <c r="CB594" s="49"/>
      <c r="CC594" s="49"/>
      <c r="CD594" s="49"/>
      <c r="CE594" s="49"/>
      <c r="CF594" s="49"/>
      <c r="CG594" s="49"/>
      <c r="CH594" s="49"/>
      <c r="CI594" s="49"/>
      <c r="CJ594" s="49"/>
      <c r="CK594" s="49"/>
      <c r="CL594" s="49"/>
      <c r="CM594" s="49"/>
      <c r="CN594" s="49"/>
      <c r="CO594" s="49"/>
      <c r="CP594" s="49"/>
      <c r="CQ594" s="49"/>
      <c r="CR594" s="49"/>
      <c r="CS594" s="49"/>
      <c r="CT594" s="49"/>
      <c r="CU594" s="49"/>
      <c r="CV594" s="49"/>
      <c r="CW594" s="49"/>
      <c r="CX594" s="49"/>
      <c r="CY594" s="49"/>
      <c r="CZ594" s="49"/>
      <c r="DA594" s="49"/>
      <c r="DB594" s="49"/>
      <c r="DC594" s="49"/>
      <c r="DD594" s="49"/>
      <c r="DE594" s="49"/>
      <c r="DF594" s="49"/>
      <c r="DG594" s="49"/>
      <c r="DH594" s="49"/>
      <c r="DI594" s="49"/>
      <c r="DJ594" s="49"/>
      <c r="DK594" s="49"/>
      <c r="DL594" s="49"/>
      <c r="DM594" s="49"/>
      <c r="DN594" s="49"/>
      <c r="DO594" s="49"/>
      <c r="DP594" s="49"/>
      <c r="DQ594"/>
      <c r="DR594"/>
      <c r="DS594"/>
      <c r="DT594"/>
      <c r="DU594"/>
      <c r="DV594"/>
      <c r="DW594"/>
      <c r="DX594"/>
      <c r="DY594"/>
      <c r="DZ594"/>
      <c r="EA594"/>
      <c r="EB594"/>
      <c r="EC594"/>
      <c r="ED594"/>
      <c r="EE594"/>
      <c r="EF594"/>
      <c r="EG594"/>
      <c r="EH594"/>
      <c r="EI594"/>
      <c r="EJ594"/>
      <c r="EK594"/>
      <c r="EL594"/>
      <c r="EM594"/>
      <c r="EN594"/>
      <c r="EO594"/>
      <c r="EP594"/>
      <c r="EQ594"/>
      <c r="ER594"/>
      <c r="ES594"/>
      <c r="ET594"/>
      <c r="EU594"/>
      <c r="EV594"/>
      <c r="EW594"/>
      <c r="EX594"/>
      <c r="EY594"/>
      <c r="EZ594"/>
      <c r="FA594"/>
      <c r="FB594"/>
      <c r="FC594"/>
      <c r="FD594"/>
      <c r="FE594"/>
      <c r="FF594"/>
      <c r="FG594"/>
      <c r="FH594"/>
      <c r="FI594"/>
      <c r="FJ594"/>
      <c r="FK594"/>
      <c r="FL594"/>
      <c r="FM594"/>
      <c r="FN594"/>
      <c r="FO594"/>
      <c r="FP594"/>
      <c r="FQ594"/>
      <c r="FR594"/>
      <c r="FS594"/>
      <c r="FT594"/>
      <c r="FU594"/>
      <c r="FV594"/>
      <c r="FW594"/>
      <c r="FX594"/>
      <c r="FY594"/>
      <c r="FZ594"/>
      <c r="GA594"/>
      <c r="GB594"/>
      <c r="GC594"/>
      <c r="GD594"/>
      <c r="GE594"/>
      <c r="GF594"/>
      <c r="GG594"/>
      <c r="GH594"/>
      <c r="GI594"/>
      <c r="GJ594"/>
      <c r="GK594"/>
      <c r="GL594"/>
      <c r="GM594"/>
      <c r="GN594"/>
      <c r="GO594"/>
      <c r="GP594"/>
      <c r="GQ594"/>
      <c r="GR594"/>
      <c r="GS594"/>
      <c r="GT594"/>
      <c r="GU594"/>
      <c r="GV594"/>
      <c r="GW594"/>
      <c r="GX594"/>
      <c r="GY594"/>
      <c r="GZ594"/>
      <c r="HA594"/>
      <c r="HB594"/>
      <c r="HC594"/>
      <c r="HD594"/>
      <c r="HE594"/>
      <c r="HF594"/>
      <c r="HG594"/>
      <c r="HH594"/>
      <c r="HI594"/>
      <c r="HJ594"/>
      <c r="HK594"/>
      <c r="HL594"/>
      <c r="HM594"/>
      <c r="HN594"/>
      <c r="HO594"/>
      <c r="HP594"/>
      <c r="HQ594"/>
      <c r="HR594"/>
      <c r="HS594"/>
      <c r="HT594"/>
      <c r="HU594"/>
      <c r="HV594"/>
      <c r="HW594"/>
      <c r="HX594"/>
      <c r="HY594"/>
      <c r="HZ594"/>
      <c r="IA594"/>
      <c r="IB594"/>
      <c r="IC594"/>
      <c r="ID594"/>
      <c r="IE594"/>
      <c r="IF594"/>
      <c r="IG594"/>
      <c r="IH594"/>
      <c r="II594"/>
      <c r="IJ594"/>
      <c r="IK594"/>
      <c r="IL594"/>
      <c r="IM594"/>
      <c r="IN594"/>
      <c r="IO594"/>
      <c r="IP594"/>
      <c r="IQ594"/>
      <c r="IR594"/>
      <c r="IS594"/>
      <c r="IT594"/>
      <c r="IU594"/>
      <c r="IV594"/>
      <c r="IW594"/>
      <c r="IX594"/>
      <c r="IY594"/>
      <c r="IZ594"/>
      <c r="JA594"/>
      <c r="JB594"/>
      <c r="JC594"/>
      <c r="JD594"/>
      <c r="JE594"/>
      <c r="JF594"/>
      <c r="JG594"/>
      <c r="JH594"/>
      <c r="JI594"/>
      <c r="JJ594"/>
      <c r="JK594"/>
      <c r="JL594"/>
      <c r="JM594"/>
      <c r="JN594"/>
      <c r="JO594"/>
      <c r="JP594"/>
      <c r="JQ594"/>
      <c r="JR594"/>
      <c r="JS594"/>
      <c r="JT594"/>
      <c r="JU594"/>
      <c r="JV594"/>
      <c r="JW594"/>
      <c r="JX594"/>
      <c r="JY594"/>
      <c r="JZ594"/>
      <c r="KA594"/>
      <c r="KB594"/>
      <c r="KC594"/>
      <c r="KD594"/>
      <c r="KE594"/>
      <c r="KF594"/>
      <c r="KG594"/>
      <c r="KH594"/>
      <c r="KI594"/>
      <c r="KJ594"/>
      <c r="KK594"/>
      <c r="KL594"/>
      <c r="KM594"/>
      <c r="KN594"/>
      <c r="KO594"/>
      <c r="KP594"/>
      <c r="KQ594"/>
      <c r="KR594"/>
      <c r="KS594"/>
      <c r="KT594"/>
      <c r="KU594"/>
      <c r="KV594"/>
      <c r="KW594"/>
      <c r="KX594"/>
      <c r="KY594"/>
      <c r="KZ594"/>
      <c r="LA594"/>
      <c r="LB594"/>
      <c r="LC594"/>
      <c r="LD594"/>
      <c r="LE594"/>
      <c r="LF594"/>
      <c r="LG594"/>
      <c r="LH594"/>
      <c r="LI594"/>
      <c r="LJ594"/>
      <c r="LK594"/>
      <c r="LL594"/>
      <c r="LM594"/>
      <c r="LN594"/>
      <c r="LO594"/>
      <c r="LP594"/>
      <c r="LQ594"/>
      <c r="LR594"/>
      <c r="LS594"/>
      <c r="LT594"/>
      <c r="LU594"/>
      <c r="LV594"/>
      <c r="LW594"/>
      <c r="LX594"/>
      <c r="LY594"/>
      <c r="LZ594"/>
      <c r="MA594"/>
      <c r="MB594"/>
      <c r="MC594"/>
      <c r="MD594"/>
      <c r="ME594"/>
      <c r="MF594"/>
      <c r="MG594"/>
      <c r="MH594"/>
      <c r="MI594"/>
      <c r="MJ594"/>
      <c r="MK594"/>
      <c r="ML594"/>
      <c r="MM594"/>
      <c r="MN594"/>
      <c r="MO594"/>
      <c r="MP594"/>
      <c r="MQ594"/>
      <c r="MR594"/>
      <c r="MS594"/>
      <c r="MT594"/>
      <c r="MU594"/>
      <c r="MV594"/>
      <c r="MW594"/>
      <c r="MX594"/>
      <c r="MY594"/>
      <c r="MZ594"/>
      <c r="NA594"/>
      <c r="NB594"/>
      <c r="NC594"/>
      <c r="ND594"/>
      <c r="NE594"/>
      <c r="NF594"/>
      <c r="NG594"/>
      <c r="NH594"/>
      <c r="NI594"/>
      <c r="NJ594"/>
      <c r="NK594"/>
      <c r="NL594"/>
      <c r="NM594"/>
      <c r="NN594"/>
      <c r="NO594"/>
      <c r="NP594"/>
      <c r="NQ594"/>
      <c r="NR594"/>
      <c r="NS594"/>
      <c r="NT594"/>
      <c r="NU594"/>
      <c r="NV594"/>
      <c r="NW594"/>
      <c r="NX594"/>
      <c r="NY594"/>
      <c r="NZ594"/>
      <c r="OA594"/>
      <c r="OB594"/>
      <c r="OC594"/>
      <c r="OD594"/>
      <c r="OE594"/>
      <c r="OF594"/>
      <c r="OG594"/>
      <c r="OH594"/>
      <c r="OI594"/>
      <c r="OJ594"/>
      <c r="OK594"/>
      <c r="OL594"/>
      <c r="OM594"/>
      <c r="ON594"/>
      <c r="OO594"/>
      <c r="OP594"/>
      <c r="OQ594"/>
      <c r="OR594"/>
      <c r="OS594"/>
      <c r="OT594"/>
      <c r="OU594"/>
      <c r="OV594"/>
      <c r="OW594"/>
      <c r="OX594"/>
      <c r="OY594"/>
      <c r="OZ594"/>
      <c r="PA594"/>
      <c r="PB594"/>
      <c r="PC594"/>
      <c r="PD594"/>
      <c r="PE594"/>
      <c r="PF594"/>
      <c r="PG594"/>
      <c r="PH594"/>
      <c r="PI594"/>
      <c r="PJ594"/>
      <c r="PK594"/>
      <c r="PL594"/>
      <c r="PM594"/>
      <c r="PN594"/>
      <c r="PO594"/>
      <c r="PP594"/>
      <c r="PQ594"/>
      <c r="PR594"/>
      <c r="PS594"/>
      <c r="PT594"/>
      <c r="PU594"/>
      <c r="PV594"/>
      <c r="PW594"/>
      <c r="PX594"/>
      <c r="PY594"/>
      <c r="PZ594"/>
      <c r="QA594"/>
      <c r="QB594"/>
      <c r="QC594"/>
      <c r="QD594"/>
      <c r="QE594"/>
      <c r="QF594"/>
      <c r="QG594"/>
      <c r="QH594"/>
      <c r="QI594"/>
      <c r="QJ594"/>
      <c r="QK594"/>
      <c r="QL594"/>
      <c r="QM594"/>
      <c r="QN594"/>
      <c r="QO594"/>
      <c r="QP594"/>
      <c r="QQ594"/>
      <c r="QR594"/>
      <c r="QS594"/>
      <c r="QT594"/>
      <c r="QU594"/>
      <c r="QV594"/>
      <c r="QW594"/>
      <c r="QX594"/>
      <c r="QY594"/>
      <c r="QZ594"/>
      <c r="RA594"/>
      <c r="RB594"/>
      <c r="RC594"/>
      <c r="RD594"/>
      <c r="RE594"/>
      <c r="RF594"/>
      <c r="RG594"/>
      <c r="RH594"/>
      <c r="RI594"/>
      <c r="RJ594"/>
      <c r="RK594"/>
      <c r="RL594"/>
      <c r="RM594"/>
      <c r="RN594"/>
      <c r="RO594"/>
      <c r="RP594"/>
      <c r="RQ594"/>
      <c r="RR594"/>
      <c r="RS594"/>
      <c r="RT594"/>
      <c r="RU594"/>
      <c r="RV594"/>
      <c r="RW594"/>
      <c r="RX594"/>
      <c r="RY594"/>
      <c r="RZ594"/>
      <c r="SA594"/>
      <c r="SB594"/>
      <c r="SC594"/>
      <c r="SD594"/>
      <c r="SE594"/>
      <c r="SF594"/>
      <c r="SG594"/>
      <c r="SH594"/>
      <c r="SI594"/>
      <c r="SJ594"/>
      <c r="SK594"/>
      <c r="SL594"/>
      <c r="SM594"/>
      <c r="SN594"/>
      <c r="SO594"/>
      <c r="SP594"/>
      <c r="SQ594"/>
      <c r="SR594"/>
      <c r="SS594"/>
      <c r="ST594"/>
      <c r="SU594"/>
      <c r="SV594"/>
      <c r="SW594"/>
      <c r="SX594"/>
      <c r="SY594"/>
      <c r="SZ594"/>
      <c r="TA594"/>
      <c r="TB594"/>
      <c r="TC594"/>
      <c r="TD594"/>
      <c r="TE594"/>
      <c r="TF594"/>
      <c r="TG594"/>
      <c r="TH594"/>
      <c r="TI594"/>
      <c r="TJ594"/>
      <c r="TK594"/>
      <c r="TL594"/>
      <c r="TM594"/>
      <c r="TN594"/>
      <c r="TO594"/>
      <c r="TP594"/>
      <c r="TQ594"/>
      <c r="TR594"/>
      <c r="TS594"/>
      <c r="TT594"/>
      <c r="TU594"/>
      <c r="TV594"/>
      <c r="TW594"/>
      <c r="TX594"/>
      <c r="TY594"/>
      <c r="TZ594"/>
      <c r="UA594"/>
      <c r="UB594"/>
      <c r="UC594"/>
      <c r="UD594"/>
      <c r="UE594"/>
      <c r="UF594"/>
      <c r="UG594"/>
      <c r="UH594"/>
      <c r="UI594"/>
      <c r="UJ594"/>
      <c r="UK594"/>
      <c r="UL594"/>
      <c r="UM594"/>
      <c r="UN594"/>
      <c r="UO594"/>
      <c r="UP594"/>
      <c r="UQ594"/>
      <c r="UR594"/>
      <c r="US594"/>
      <c r="UT594"/>
      <c r="UU594"/>
      <c r="UV594"/>
      <c r="UW594"/>
      <c r="UX594"/>
      <c r="UY594"/>
      <c r="UZ594"/>
      <c r="VA594"/>
      <c r="VB594"/>
      <c r="VC594"/>
      <c r="VD594"/>
      <c r="VE594"/>
      <c r="VF594"/>
      <c r="VG594"/>
      <c r="VH594"/>
      <c r="VI594"/>
      <c r="VJ594"/>
      <c r="VK594"/>
      <c r="VL594"/>
      <c r="VM594"/>
      <c r="VN594"/>
      <c r="VO594"/>
      <c r="VP594"/>
      <c r="VQ594"/>
      <c r="VR594"/>
      <c r="VS594"/>
      <c r="VT594"/>
      <c r="VU594"/>
      <c r="VV594"/>
      <c r="VW594"/>
      <c r="VX594"/>
      <c r="VY594"/>
      <c r="VZ594"/>
      <c r="WA594"/>
      <c r="WB594"/>
      <c r="WC594"/>
      <c r="WD594"/>
      <c r="WE594"/>
      <c r="WF594"/>
      <c r="WG594"/>
      <c r="WH594"/>
      <c r="WI594"/>
      <c r="WJ594"/>
      <c r="WK594"/>
      <c r="WL594"/>
      <c r="WM594"/>
      <c r="WN594"/>
      <c r="WO594"/>
      <c r="WP594"/>
      <c r="WQ594"/>
      <c r="WR594"/>
      <c r="WS594"/>
      <c r="WT594"/>
      <c r="WU594"/>
      <c r="WV594"/>
      <c r="WW594"/>
      <c r="WX594"/>
      <c r="WY594"/>
      <c r="WZ594"/>
      <c r="XA594"/>
      <c r="XB594"/>
      <c r="XC594"/>
      <c r="XD594"/>
      <c r="XE594"/>
      <c r="XF594"/>
      <c r="XG594"/>
      <c r="XH594"/>
      <c r="XI594"/>
      <c r="XJ594"/>
      <c r="XK594"/>
      <c r="XL594"/>
      <c r="XM594"/>
      <c r="XN594"/>
      <c r="XO594"/>
      <c r="XP594"/>
      <c r="XQ594"/>
      <c r="XR594"/>
      <c r="XS594"/>
      <c r="XT594"/>
      <c r="XU594"/>
      <c r="XV594"/>
      <c r="XW594"/>
      <c r="XX594"/>
      <c r="XY594"/>
      <c r="XZ594"/>
      <c r="YA594"/>
      <c r="YB594"/>
      <c r="YC594"/>
      <c r="YD594"/>
      <c r="YE594"/>
      <c r="YF594"/>
      <c r="YG594"/>
      <c r="YH594"/>
      <c r="YI594"/>
      <c r="YJ594"/>
      <c r="YK594"/>
      <c r="YL594"/>
      <c r="YM594"/>
      <c r="YN594"/>
      <c r="YO594"/>
      <c r="YP594"/>
      <c r="YQ594"/>
      <c r="YR594"/>
      <c r="YS594"/>
      <c r="YT594"/>
      <c r="YU594"/>
      <c r="YV594"/>
      <c r="YW594"/>
      <c r="YX594"/>
      <c r="YY594"/>
      <c r="YZ594"/>
      <c r="ZA594"/>
      <c r="ZB594"/>
      <c r="ZC594"/>
      <c r="ZD594"/>
      <c r="ZE594"/>
      <c r="ZF594"/>
      <c r="ZG594"/>
      <c r="ZH594"/>
      <c r="ZI594"/>
      <c r="ZJ594"/>
      <c r="ZK594"/>
      <c r="ZL594"/>
      <c r="ZM594"/>
      <c r="ZN594"/>
      <c r="ZO594"/>
      <c r="ZP594"/>
      <c r="ZQ594"/>
      <c r="ZR594"/>
      <c r="ZS594"/>
      <c r="ZT594"/>
      <c r="ZU594"/>
      <c r="ZV594"/>
      <c r="ZW594"/>
      <c r="ZX594"/>
      <c r="ZY594"/>
      <c r="ZZ594" s="52"/>
      <c r="AAA594" s="192" t="s">
        <v>0</v>
      </c>
      <c r="AAD594" s="90"/>
      <c r="AAE594" s="519">
        <f>IF(AND(S.Notice.Involved="Y",S.Hearing.1stInvolve="Y"),1,0)</f>
        <v>1</v>
      </c>
      <c r="AAF594" s="90"/>
      <c r="AAG594" s="73">
        <f>IF(AAE594=0,,S.Hearing.1stDate)</f>
        <v>41652</v>
      </c>
      <c r="AAH594" s="73">
        <f>G594</f>
        <v>41652</v>
      </c>
      <c r="AAI594" s="72"/>
      <c r="AAJ594" s="74"/>
      <c r="AAK594" s="56"/>
      <c r="AAL594" s="90"/>
    </row>
    <row r="595" spans="1:715" s="23" customFormat="1" ht="15" customHeight="1" outlineLevel="1">
      <c r="A595" s="171"/>
      <c r="B595" s="628" t="s">
        <v>232</v>
      </c>
      <c r="C595" s="376" t="s">
        <v>0</v>
      </c>
      <c r="D595" s="380"/>
      <c r="E595" s="342">
        <f t="shared" ref="E595" si="479">NETWORKDAYS(G595,H595,S.DDL_DEQClosed)</f>
        <v>1</v>
      </c>
      <c r="F595" s="457">
        <f t="shared" ca="1" si="477"/>
        <v>54</v>
      </c>
      <c r="G595" s="408">
        <f t="shared" ref="G595:G596" si="480">AAG595</f>
        <v>41652</v>
      </c>
      <c r="H595" s="408">
        <f t="shared" si="478"/>
        <v>41652</v>
      </c>
      <c r="I595" s="244"/>
      <c r="J595" s="194"/>
      <c r="K595" s="49"/>
      <c r="L595" s="49"/>
      <c r="M595" s="49"/>
      <c r="N595" s="49"/>
      <c r="O595" s="49"/>
      <c r="P595" s="49"/>
      <c r="Q595" s="49"/>
      <c r="R595" s="49"/>
      <c r="S595" s="49"/>
      <c r="T595" s="49"/>
      <c r="U595" s="49"/>
      <c r="V595" s="49"/>
      <c r="W595" s="49"/>
      <c r="X595" s="49"/>
      <c r="Y595" s="49"/>
      <c r="Z595" s="49"/>
      <c r="AA595" s="49"/>
      <c r="AB595" s="49"/>
      <c r="AC595" s="49"/>
      <c r="AD595" s="49"/>
      <c r="AE595" s="49"/>
      <c r="AF595" s="49"/>
      <c r="AG595" s="49"/>
      <c r="AH595" s="49"/>
      <c r="AI595" s="49"/>
      <c r="AJ595" s="49"/>
      <c r="AK595" s="49"/>
      <c r="AL595" s="49"/>
      <c r="AM595" s="49"/>
      <c r="AN595" s="49"/>
      <c r="AO595" s="49"/>
      <c r="AP595" s="49"/>
      <c r="AQ595" s="49"/>
      <c r="AR595" s="49"/>
      <c r="AS595" s="49"/>
      <c r="AT595" s="49"/>
      <c r="AU595" s="49"/>
      <c r="AV595" s="49"/>
      <c r="AW595" s="49"/>
      <c r="AX595" s="49"/>
      <c r="AY595" s="49"/>
      <c r="AZ595" s="49"/>
      <c r="BA595" s="49"/>
      <c r="BB595" s="49"/>
      <c r="BC595" s="49"/>
      <c r="BD595" s="49"/>
      <c r="BE595" s="49"/>
      <c r="BF595" s="49"/>
      <c r="BG595" s="49"/>
      <c r="BH595" s="49"/>
      <c r="BI595" s="49"/>
      <c r="BJ595" s="49"/>
      <c r="BK595" s="49"/>
      <c r="BL595" s="49"/>
      <c r="BM595" s="49"/>
      <c r="BN595" s="49"/>
      <c r="BO595" s="49"/>
      <c r="BP595" s="49"/>
      <c r="BQ595" s="49"/>
      <c r="BR595" s="49"/>
      <c r="BS595" s="49"/>
      <c r="BT595" s="49"/>
      <c r="BU595" s="49"/>
      <c r="BV595" s="49"/>
      <c r="BW595" s="49"/>
      <c r="BX595" s="49"/>
      <c r="BY595" s="49"/>
      <c r="BZ595" s="49"/>
      <c r="CA595" s="49"/>
      <c r="CB595" s="49"/>
      <c r="CC595" s="49"/>
      <c r="CD595" s="49"/>
      <c r="CE595" s="49"/>
      <c r="CF595" s="49"/>
      <c r="CG595" s="49"/>
      <c r="CH595" s="49"/>
      <c r="CI595" s="49"/>
      <c r="CJ595" s="49"/>
      <c r="CK595" s="49"/>
      <c r="CL595" s="49"/>
      <c r="CM595" s="49"/>
      <c r="CN595" s="49"/>
      <c r="CO595" s="49"/>
      <c r="CP595" s="49"/>
      <c r="CQ595" s="49"/>
      <c r="CR595" s="49"/>
      <c r="CS595" s="49"/>
      <c r="CT595" s="49"/>
      <c r="CU595" s="49"/>
      <c r="CV595" s="49"/>
      <c r="CW595" s="49"/>
      <c r="CX595" s="49"/>
      <c r="CY595" s="49"/>
      <c r="CZ595" s="49"/>
      <c r="DA595" s="49"/>
      <c r="DB595" s="49"/>
      <c r="DC595" s="49"/>
      <c r="DD595" s="49"/>
      <c r="DE595" s="49"/>
      <c r="DF595" s="49"/>
      <c r="DG595" s="49"/>
      <c r="DH595" s="49"/>
      <c r="DI595" s="49"/>
      <c r="DJ595" s="49"/>
      <c r="DK595" s="49"/>
      <c r="DL595" s="49"/>
      <c r="DM595" s="49"/>
      <c r="DN595" s="49"/>
      <c r="DO595" s="49"/>
      <c r="DP595" s="49"/>
      <c r="DQ595"/>
      <c r="DR595"/>
      <c r="DS595"/>
      <c r="DT595"/>
      <c r="DU595"/>
      <c r="DV595"/>
      <c r="DW595"/>
      <c r="DX595"/>
      <c r="DY595"/>
      <c r="DZ595"/>
      <c r="EA595"/>
      <c r="EB595"/>
      <c r="EC595"/>
      <c r="ED595"/>
      <c r="EE595"/>
      <c r="EF595"/>
      <c r="EG595"/>
      <c r="EH595"/>
      <c r="EI595"/>
      <c r="EJ595"/>
      <c r="EK595"/>
      <c r="EL595"/>
      <c r="EM595"/>
      <c r="EN595"/>
      <c r="EO595"/>
      <c r="EP595"/>
      <c r="EQ595"/>
      <c r="ER595"/>
      <c r="ES595"/>
      <c r="ET595"/>
      <c r="EU595"/>
      <c r="EV595"/>
      <c r="EW595"/>
      <c r="EX595"/>
      <c r="EY595"/>
      <c r="EZ595"/>
      <c r="FA595"/>
      <c r="FB595"/>
      <c r="FC595"/>
      <c r="FD595"/>
      <c r="FE595"/>
      <c r="FF595"/>
      <c r="FG595"/>
      <c r="FH595"/>
      <c r="FI595"/>
      <c r="FJ595"/>
      <c r="FK595"/>
      <c r="FL595"/>
      <c r="FM595"/>
      <c r="FN595"/>
      <c r="FO595"/>
      <c r="FP595"/>
      <c r="FQ595"/>
      <c r="FR595"/>
      <c r="FS595"/>
      <c r="FT595"/>
      <c r="FU595"/>
      <c r="FV595"/>
      <c r="FW595"/>
      <c r="FX595"/>
      <c r="FY595"/>
      <c r="FZ595"/>
      <c r="GA595"/>
      <c r="GB595"/>
      <c r="GC595"/>
      <c r="GD595"/>
      <c r="GE595"/>
      <c r="GF595"/>
      <c r="GG595"/>
      <c r="GH595"/>
      <c r="GI595"/>
      <c r="GJ595"/>
      <c r="GK595"/>
      <c r="GL595"/>
      <c r="GM595"/>
      <c r="GN595"/>
      <c r="GO595"/>
      <c r="GP595"/>
      <c r="GQ595"/>
      <c r="GR595"/>
      <c r="GS595"/>
      <c r="GT595"/>
      <c r="GU595"/>
      <c r="GV595"/>
      <c r="GW595"/>
      <c r="GX595"/>
      <c r="GY595"/>
      <c r="GZ595"/>
      <c r="HA595"/>
      <c r="HB595"/>
      <c r="HC595"/>
      <c r="HD595"/>
      <c r="HE595"/>
      <c r="HF595"/>
      <c r="HG595"/>
      <c r="HH595"/>
      <c r="HI595"/>
      <c r="HJ595"/>
      <c r="HK595"/>
      <c r="HL595"/>
      <c r="HM595"/>
      <c r="HN595"/>
      <c r="HO595"/>
      <c r="HP595"/>
      <c r="HQ595"/>
      <c r="HR595"/>
      <c r="HS595"/>
      <c r="HT595"/>
      <c r="HU595"/>
      <c r="HV595"/>
      <c r="HW595"/>
      <c r="HX595"/>
      <c r="HY595"/>
      <c r="HZ595"/>
      <c r="IA595"/>
      <c r="IB595"/>
      <c r="IC595"/>
      <c r="ID595"/>
      <c r="IE595"/>
      <c r="IF595"/>
      <c r="IG595"/>
      <c r="IH595"/>
      <c r="II595"/>
      <c r="IJ595"/>
      <c r="IK595"/>
      <c r="IL595"/>
      <c r="IM595"/>
      <c r="IN595"/>
      <c r="IO595"/>
      <c r="IP595"/>
      <c r="IQ595"/>
      <c r="IR595"/>
      <c r="IS595"/>
      <c r="IT595"/>
      <c r="IU595"/>
      <c r="IV595"/>
      <c r="IW595"/>
      <c r="IX595"/>
      <c r="IY595"/>
      <c r="IZ595"/>
      <c r="JA595"/>
      <c r="JB595"/>
      <c r="JC595"/>
      <c r="JD595"/>
      <c r="JE595"/>
      <c r="JF595"/>
      <c r="JG595"/>
      <c r="JH595"/>
      <c r="JI595"/>
      <c r="JJ595"/>
      <c r="JK595"/>
      <c r="JL595"/>
      <c r="JM595"/>
      <c r="JN595"/>
      <c r="JO595"/>
      <c r="JP595"/>
      <c r="JQ595"/>
      <c r="JR595"/>
      <c r="JS595"/>
      <c r="JT595"/>
      <c r="JU595"/>
      <c r="JV595"/>
      <c r="JW595"/>
      <c r="JX595"/>
      <c r="JY595"/>
      <c r="JZ595"/>
      <c r="KA595"/>
      <c r="KB595"/>
      <c r="KC595"/>
      <c r="KD595"/>
      <c r="KE595"/>
      <c r="KF595"/>
      <c r="KG595"/>
      <c r="KH595"/>
      <c r="KI595"/>
      <c r="KJ595"/>
      <c r="KK595"/>
      <c r="KL595"/>
      <c r="KM595"/>
      <c r="KN595"/>
      <c r="KO595"/>
      <c r="KP595"/>
      <c r="KQ595"/>
      <c r="KR595"/>
      <c r="KS595"/>
      <c r="KT595"/>
      <c r="KU595"/>
      <c r="KV595"/>
      <c r="KW595"/>
      <c r="KX595"/>
      <c r="KY595"/>
      <c r="KZ595"/>
      <c r="LA595"/>
      <c r="LB595"/>
      <c r="LC595"/>
      <c r="LD595"/>
      <c r="LE595"/>
      <c r="LF595"/>
      <c r="LG595"/>
      <c r="LH595"/>
      <c r="LI595"/>
      <c r="LJ595"/>
      <c r="LK595"/>
      <c r="LL595"/>
      <c r="LM595"/>
      <c r="LN595"/>
      <c r="LO595"/>
      <c r="LP595"/>
      <c r="LQ595"/>
      <c r="LR595"/>
      <c r="LS595"/>
      <c r="LT595"/>
      <c r="LU595"/>
      <c r="LV595"/>
      <c r="LW595"/>
      <c r="LX595"/>
      <c r="LY595"/>
      <c r="LZ595"/>
      <c r="MA595"/>
      <c r="MB595"/>
      <c r="MC595"/>
      <c r="MD595"/>
      <c r="ME595"/>
      <c r="MF595"/>
      <c r="MG595"/>
      <c r="MH595"/>
      <c r="MI595"/>
      <c r="MJ595"/>
      <c r="MK595"/>
      <c r="ML595"/>
      <c r="MM595"/>
      <c r="MN595"/>
      <c r="MO595"/>
      <c r="MP595"/>
      <c r="MQ595"/>
      <c r="MR595"/>
      <c r="MS595"/>
      <c r="MT595"/>
      <c r="MU595"/>
      <c r="MV595"/>
      <c r="MW595"/>
      <c r="MX595"/>
      <c r="MY595"/>
      <c r="MZ595"/>
      <c r="NA595"/>
      <c r="NB595"/>
      <c r="NC595"/>
      <c r="ND595"/>
      <c r="NE595"/>
      <c r="NF595"/>
      <c r="NG595"/>
      <c r="NH595"/>
      <c r="NI595"/>
      <c r="NJ595"/>
      <c r="NK595"/>
      <c r="NL595"/>
      <c r="NM595"/>
      <c r="NN595"/>
      <c r="NO595"/>
      <c r="NP595"/>
      <c r="NQ595"/>
      <c r="NR595"/>
      <c r="NS595"/>
      <c r="NT595"/>
      <c r="NU595"/>
      <c r="NV595"/>
      <c r="NW595"/>
      <c r="NX595"/>
      <c r="NY595"/>
      <c r="NZ595"/>
      <c r="OA595"/>
      <c r="OB595"/>
      <c r="OC595"/>
      <c r="OD595"/>
      <c r="OE595"/>
      <c r="OF595"/>
      <c r="OG595"/>
      <c r="OH595"/>
      <c r="OI595"/>
      <c r="OJ595"/>
      <c r="OK595"/>
      <c r="OL595"/>
      <c r="OM595"/>
      <c r="ON595"/>
      <c r="OO595"/>
      <c r="OP595"/>
      <c r="OQ595"/>
      <c r="OR595"/>
      <c r="OS595"/>
      <c r="OT595"/>
      <c r="OU595"/>
      <c r="OV595"/>
      <c r="OW595"/>
      <c r="OX595"/>
      <c r="OY595"/>
      <c r="OZ595"/>
      <c r="PA595"/>
      <c r="PB595"/>
      <c r="PC595"/>
      <c r="PD595"/>
      <c r="PE595"/>
      <c r="PF595"/>
      <c r="PG595"/>
      <c r="PH595"/>
      <c r="PI595"/>
      <c r="PJ595"/>
      <c r="PK595"/>
      <c r="PL595"/>
      <c r="PM595"/>
      <c r="PN595"/>
      <c r="PO595"/>
      <c r="PP595"/>
      <c r="PQ595"/>
      <c r="PR595"/>
      <c r="PS595"/>
      <c r="PT595"/>
      <c r="PU595"/>
      <c r="PV595"/>
      <c r="PW595"/>
      <c r="PX595"/>
      <c r="PY595"/>
      <c r="PZ595"/>
      <c r="QA595"/>
      <c r="QB595"/>
      <c r="QC595"/>
      <c r="QD595"/>
      <c r="QE595"/>
      <c r="QF595"/>
      <c r="QG595"/>
      <c r="QH595"/>
      <c r="QI595"/>
      <c r="QJ595"/>
      <c r="QK595"/>
      <c r="QL595"/>
      <c r="QM595"/>
      <c r="QN595"/>
      <c r="QO595"/>
      <c r="QP595"/>
      <c r="QQ595"/>
      <c r="QR595"/>
      <c r="QS595"/>
      <c r="QT595"/>
      <c r="QU595"/>
      <c r="QV595"/>
      <c r="QW595"/>
      <c r="QX595"/>
      <c r="QY595"/>
      <c r="QZ595"/>
      <c r="RA595"/>
      <c r="RB595"/>
      <c r="RC595"/>
      <c r="RD595"/>
      <c r="RE595"/>
      <c r="RF595"/>
      <c r="RG595"/>
      <c r="RH595"/>
      <c r="RI595"/>
      <c r="RJ595"/>
      <c r="RK595"/>
      <c r="RL595"/>
      <c r="RM595"/>
      <c r="RN595"/>
      <c r="RO595"/>
      <c r="RP595"/>
      <c r="RQ595"/>
      <c r="RR595"/>
      <c r="RS595"/>
      <c r="RT595"/>
      <c r="RU595"/>
      <c r="RV595"/>
      <c r="RW595"/>
      <c r="RX595"/>
      <c r="RY595"/>
      <c r="RZ595"/>
      <c r="SA595"/>
      <c r="SB595"/>
      <c r="SC595"/>
      <c r="SD595"/>
      <c r="SE595"/>
      <c r="SF595"/>
      <c r="SG595"/>
      <c r="SH595"/>
      <c r="SI595"/>
      <c r="SJ595"/>
      <c r="SK595"/>
      <c r="SL595"/>
      <c r="SM595"/>
      <c r="SN595"/>
      <c r="SO595"/>
      <c r="SP595"/>
      <c r="SQ595"/>
      <c r="SR595"/>
      <c r="SS595"/>
      <c r="ST595"/>
      <c r="SU595"/>
      <c r="SV595"/>
      <c r="SW595"/>
      <c r="SX595"/>
      <c r="SY595"/>
      <c r="SZ595"/>
      <c r="TA595"/>
      <c r="TB595"/>
      <c r="TC595"/>
      <c r="TD595"/>
      <c r="TE595"/>
      <c r="TF595"/>
      <c r="TG595"/>
      <c r="TH595"/>
      <c r="TI595"/>
      <c r="TJ595"/>
      <c r="TK595"/>
      <c r="TL595"/>
      <c r="TM595"/>
      <c r="TN595"/>
      <c r="TO595"/>
      <c r="TP595"/>
      <c r="TQ595"/>
      <c r="TR595"/>
      <c r="TS595"/>
      <c r="TT595"/>
      <c r="TU595"/>
      <c r="TV595"/>
      <c r="TW595"/>
      <c r="TX595"/>
      <c r="TY595"/>
      <c r="TZ595"/>
      <c r="UA595"/>
      <c r="UB595"/>
      <c r="UC595"/>
      <c r="UD595"/>
      <c r="UE595"/>
      <c r="UF595"/>
      <c r="UG595"/>
      <c r="UH595"/>
      <c r="UI595"/>
      <c r="UJ595"/>
      <c r="UK595"/>
      <c r="UL595"/>
      <c r="UM595"/>
      <c r="UN595"/>
      <c r="UO595"/>
      <c r="UP595"/>
      <c r="UQ595"/>
      <c r="UR595"/>
      <c r="US595"/>
      <c r="UT595"/>
      <c r="UU595"/>
      <c r="UV595"/>
      <c r="UW595"/>
      <c r="UX595"/>
      <c r="UY595"/>
      <c r="UZ595"/>
      <c r="VA595"/>
      <c r="VB595"/>
      <c r="VC595"/>
      <c r="VD595"/>
      <c r="VE595"/>
      <c r="VF595"/>
      <c r="VG595"/>
      <c r="VH595"/>
      <c r="VI595"/>
      <c r="VJ595"/>
      <c r="VK595"/>
      <c r="VL595"/>
      <c r="VM595"/>
      <c r="VN595"/>
      <c r="VO595"/>
      <c r="VP595"/>
      <c r="VQ595"/>
      <c r="VR595"/>
      <c r="VS595"/>
      <c r="VT595"/>
      <c r="VU595"/>
      <c r="VV595"/>
      <c r="VW595"/>
      <c r="VX595"/>
      <c r="VY595"/>
      <c r="VZ595"/>
      <c r="WA595"/>
      <c r="WB595"/>
      <c r="WC595"/>
      <c r="WD595"/>
      <c r="WE595"/>
      <c r="WF595"/>
      <c r="WG595"/>
      <c r="WH595"/>
      <c r="WI595"/>
      <c r="WJ595"/>
      <c r="WK595"/>
      <c r="WL595"/>
      <c r="WM595"/>
      <c r="WN595"/>
      <c r="WO595"/>
      <c r="WP595"/>
      <c r="WQ595"/>
      <c r="WR595"/>
      <c r="WS595"/>
      <c r="WT595"/>
      <c r="WU595"/>
      <c r="WV595"/>
      <c r="WW595"/>
      <c r="WX595"/>
      <c r="WY595"/>
      <c r="WZ595"/>
      <c r="XA595"/>
      <c r="XB595"/>
      <c r="XC595"/>
      <c r="XD595"/>
      <c r="XE595"/>
      <c r="XF595"/>
      <c r="XG595"/>
      <c r="XH595"/>
      <c r="XI595"/>
      <c r="XJ595"/>
      <c r="XK595"/>
      <c r="XL595"/>
      <c r="XM595"/>
      <c r="XN595"/>
      <c r="XO595"/>
      <c r="XP595"/>
      <c r="XQ595"/>
      <c r="XR595"/>
      <c r="XS595"/>
      <c r="XT595"/>
      <c r="XU595"/>
      <c r="XV595"/>
      <c r="XW595"/>
      <c r="XX595"/>
      <c r="XY595"/>
      <c r="XZ595"/>
      <c r="YA595"/>
      <c r="YB595"/>
      <c r="YC595"/>
      <c r="YD595"/>
      <c r="YE595"/>
      <c r="YF595"/>
      <c r="YG595"/>
      <c r="YH595"/>
      <c r="YI595"/>
      <c r="YJ595"/>
      <c r="YK595"/>
      <c r="YL595"/>
      <c r="YM595"/>
      <c r="YN595"/>
      <c r="YO595"/>
      <c r="YP595"/>
      <c r="YQ595"/>
      <c r="YR595"/>
      <c r="YS595"/>
      <c r="YT595"/>
      <c r="YU595"/>
      <c r="YV595"/>
      <c r="YW595"/>
      <c r="YX595"/>
      <c r="YY595"/>
      <c r="YZ595"/>
      <c r="ZA595"/>
      <c r="ZB595"/>
      <c r="ZC595"/>
      <c r="ZD595"/>
      <c r="ZE595"/>
      <c r="ZF595"/>
      <c r="ZG595"/>
      <c r="ZH595"/>
      <c r="ZI595"/>
      <c r="ZJ595"/>
      <c r="ZK595"/>
      <c r="ZL595"/>
      <c r="ZM595"/>
      <c r="ZN595"/>
      <c r="ZO595"/>
      <c r="ZP595"/>
      <c r="ZQ595"/>
      <c r="ZR595"/>
      <c r="ZS595"/>
      <c r="ZT595"/>
      <c r="ZU595"/>
      <c r="ZV595"/>
      <c r="ZW595"/>
      <c r="ZX595"/>
      <c r="ZY595"/>
      <c r="ZZ595" s="52"/>
      <c r="AAA595" s="192"/>
      <c r="AAD595" s="90"/>
      <c r="AAE595" s="519">
        <f>IF(AND(S.Notice.Involved="Y",S.Hearing.1stInvolve="Y"),1,0)</f>
        <v>1</v>
      </c>
      <c r="AAF595" s="90"/>
      <c r="AAG595" s="73">
        <f>IF(AAE595=0,,S.Hearing.1stDate)</f>
        <v>41652</v>
      </c>
      <c r="AAH595" s="73">
        <f>G595</f>
        <v>41652</v>
      </c>
      <c r="AAI595" s="72"/>
      <c r="AAJ595" s="74"/>
      <c r="AAK595" s="56"/>
      <c r="AAL595" s="90"/>
    </row>
    <row r="596" spans="1:715" s="23" customFormat="1" ht="15" customHeight="1" outlineLevel="1">
      <c r="A596" s="171"/>
      <c r="B596" s="629" t="s">
        <v>233</v>
      </c>
      <c r="C596" s="376" t="s">
        <v>0</v>
      </c>
      <c r="D596" s="380"/>
      <c r="E596" s="397">
        <f t="shared" ref="E596" si="481">NETWORKDAYS(G596,H596,S.DDL_DEQClosed)</f>
        <v>1</v>
      </c>
      <c r="F596" s="457">
        <f t="shared" ca="1" si="477"/>
        <v>54</v>
      </c>
      <c r="G596" s="408">
        <f t="shared" si="480"/>
        <v>41652</v>
      </c>
      <c r="H596" s="408">
        <f t="shared" si="478"/>
        <v>41652</v>
      </c>
      <c r="I596" s="244"/>
      <c r="J596" s="194"/>
      <c r="K596" s="49"/>
      <c r="L596" s="49"/>
      <c r="M596" s="49"/>
      <c r="N596" s="49"/>
      <c r="O596" s="49"/>
      <c r="P596" s="49"/>
      <c r="Q596" s="49"/>
      <c r="R596" s="49"/>
      <c r="S596" s="49"/>
      <c r="T596" s="49"/>
      <c r="U596" s="49"/>
      <c r="V596" s="49"/>
      <c r="W596" s="49"/>
      <c r="X596" s="49"/>
      <c r="Y596" s="49"/>
      <c r="Z596" s="49"/>
      <c r="AA596" s="49"/>
      <c r="AB596" s="49"/>
      <c r="AC596" s="49"/>
      <c r="AD596" s="49"/>
      <c r="AE596" s="49"/>
      <c r="AF596" s="49"/>
      <c r="AG596" s="49"/>
      <c r="AH596" s="49"/>
      <c r="AI596" s="49"/>
      <c r="AJ596" s="49"/>
      <c r="AK596" s="49"/>
      <c r="AL596" s="49"/>
      <c r="AM596" s="49"/>
      <c r="AN596" s="49"/>
      <c r="AO596" s="49"/>
      <c r="AP596" s="49"/>
      <c r="AQ596" s="49"/>
      <c r="AR596" s="49"/>
      <c r="AS596" s="49"/>
      <c r="AT596" s="49"/>
      <c r="AU596" s="49"/>
      <c r="AV596" s="49"/>
      <c r="AW596" s="49"/>
      <c r="AX596" s="49"/>
      <c r="AY596" s="49"/>
      <c r="AZ596" s="49"/>
      <c r="BA596" s="49"/>
      <c r="BB596" s="49"/>
      <c r="BC596" s="49"/>
      <c r="BD596" s="49"/>
      <c r="BE596" s="49"/>
      <c r="BF596" s="49"/>
      <c r="BG596" s="49"/>
      <c r="BH596" s="49"/>
      <c r="BI596" s="49"/>
      <c r="BJ596" s="49"/>
      <c r="BK596" s="49"/>
      <c r="BL596" s="49"/>
      <c r="BM596" s="49"/>
      <c r="BN596" s="49"/>
      <c r="BO596" s="49"/>
      <c r="BP596" s="49"/>
      <c r="BQ596" s="49"/>
      <c r="BR596" s="49"/>
      <c r="BS596" s="49"/>
      <c r="BT596" s="49"/>
      <c r="BU596" s="49"/>
      <c r="BV596" s="49"/>
      <c r="BW596" s="49"/>
      <c r="BX596" s="49"/>
      <c r="BY596" s="49"/>
      <c r="BZ596" s="49"/>
      <c r="CA596" s="49"/>
      <c r="CB596" s="49"/>
      <c r="CC596" s="49"/>
      <c r="CD596" s="49"/>
      <c r="CE596" s="49"/>
      <c r="CF596" s="49"/>
      <c r="CG596" s="49"/>
      <c r="CH596" s="49"/>
      <c r="CI596" s="49"/>
      <c r="CJ596" s="49"/>
      <c r="CK596" s="49"/>
      <c r="CL596" s="49"/>
      <c r="CM596" s="49"/>
      <c r="CN596" s="49"/>
      <c r="CO596" s="49"/>
      <c r="CP596" s="49"/>
      <c r="CQ596" s="49"/>
      <c r="CR596" s="49"/>
      <c r="CS596" s="49"/>
      <c r="CT596" s="49"/>
      <c r="CU596" s="49"/>
      <c r="CV596" s="49"/>
      <c r="CW596" s="49"/>
      <c r="CX596" s="49"/>
      <c r="CY596" s="49"/>
      <c r="CZ596" s="49"/>
      <c r="DA596" s="49"/>
      <c r="DB596" s="49"/>
      <c r="DC596" s="49"/>
      <c r="DD596" s="49"/>
      <c r="DE596" s="49"/>
      <c r="DF596" s="49"/>
      <c r="DG596" s="49"/>
      <c r="DH596" s="49"/>
      <c r="DI596" s="49"/>
      <c r="DJ596" s="49"/>
      <c r="DK596" s="49"/>
      <c r="DL596" s="49"/>
      <c r="DM596" s="49"/>
      <c r="DN596" s="49"/>
      <c r="DO596" s="49"/>
      <c r="DP596" s="49"/>
      <c r="DQ596"/>
      <c r="DR596"/>
      <c r="DS596"/>
      <c r="DT596"/>
      <c r="DU596"/>
      <c r="DV596"/>
      <c r="DW596"/>
      <c r="DX596"/>
      <c r="DY596"/>
      <c r="DZ596"/>
      <c r="EA596"/>
      <c r="EB596"/>
      <c r="EC596"/>
      <c r="ED596"/>
      <c r="EE596"/>
      <c r="EF596"/>
      <c r="EG596"/>
      <c r="EH596"/>
      <c r="EI596"/>
      <c r="EJ596"/>
      <c r="EK596"/>
      <c r="EL596"/>
      <c r="EM596"/>
      <c r="EN596"/>
      <c r="EO596"/>
      <c r="EP596"/>
      <c r="EQ596"/>
      <c r="ER596"/>
      <c r="ES596"/>
      <c r="ET596"/>
      <c r="EU596"/>
      <c r="EV596"/>
      <c r="EW596"/>
      <c r="EX596"/>
      <c r="EY596"/>
      <c r="EZ596"/>
      <c r="FA596"/>
      <c r="FB596"/>
      <c r="FC596"/>
      <c r="FD596"/>
      <c r="FE596"/>
      <c r="FF596"/>
      <c r="FG596"/>
      <c r="FH596"/>
      <c r="FI596"/>
      <c r="FJ596"/>
      <c r="FK596"/>
      <c r="FL596"/>
      <c r="FM596"/>
      <c r="FN596"/>
      <c r="FO596"/>
      <c r="FP596"/>
      <c r="FQ596"/>
      <c r="FR596"/>
      <c r="FS596"/>
      <c r="FT596"/>
      <c r="FU596"/>
      <c r="FV596"/>
      <c r="FW596"/>
      <c r="FX596"/>
      <c r="FY596"/>
      <c r="FZ596"/>
      <c r="GA596"/>
      <c r="GB596"/>
      <c r="GC596"/>
      <c r="GD596"/>
      <c r="GE596"/>
      <c r="GF596"/>
      <c r="GG596"/>
      <c r="GH596"/>
      <c r="GI596"/>
      <c r="GJ596"/>
      <c r="GK596"/>
      <c r="GL596"/>
      <c r="GM596"/>
      <c r="GN596"/>
      <c r="GO596"/>
      <c r="GP596"/>
      <c r="GQ596"/>
      <c r="GR596"/>
      <c r="GS596"/>
      <c r="GT596"/>
      <c r="GU596"/>
      <c r="GV596"/>
      <c r="GW596"/>
      <c r="GX596"/>
      <c r="GY596"/>
      <c r="GZ596"/>
      <c r="HA596"/>
      <c r="HB596"/>
      <c r="HC596"/>
      <c r="HD596"/>
      <c r="HE596"/>
      <c r="HF596"/>
      <c r="HG596"/>
      <c r="HH596"/>
      <c r="HI596"/>
      <c r="HJ596"/>
      <c r="HK596"/>
      <c r="HL596"/>
      <c r="HM596"/>
      <c r="HN596"/>
      <c r="HO596"/>
      <c r="HP596"/>
      <c r="HQ596"/>
      <c r="HR596"/>
      <c r="HS596"/>
      <c r="HT596"/>
      <c r="HU596"/>
      <c r="HV596"/>
      <c r="HW596"/>
      <c r="HX596"/>
      <c r="HY596"/>
      <c r="HZ596"/>
      <c r="IA596"/>
      <c r="IB596"/>
      <c r="IC596"/>
      <c r="ID596"/>
      <c r="IE596"/>
      <c r="IF596"/>
      <c r="IG596"/>
      <c r="IH596"/>
      <c r="II596"/>
      <c r="IJ596"/>
      <c r="IK596"/>
      <c r="IL596"/>
      <c r="IM596"/>
      <c r="IN596"/>
      <c r="IO596"/>
      <c r="IP596"/>
      <c r="IQ596"/>
      <c r="IR596"/>
      <c r="IS596"/>
      <c r="IT596"/>
      <c r="IU596"/>
      <c r="IV596"/>
      <c r="IW596"/>
      <c r="IX596"/>
      <c r="IY596"/>
      <c r="IZ596"/>
      <c r="JA596"/>
      <c r="JB596"/>
      <c r="JC596"/>
      <c r="JD596"/>
      <c r="JE596"/>
      <c r="JF596"/>
      <c r="JG596"/>
      <c r="JH596"/>
      <c r="JI596"/>
      <c r="JJ596"/>
      <c r="JK596"/>
      <c r="JL596"/>
      <c r="JM596"/>
      <c r="JN596"/>
      <c r="JO596"/>
      <c r="JP596"/>
      <c r="JQ596"/>
      <c r="JR596"/>
      <c r="JS596"/>
      <c r="JT596"/>
      <c r="JU596"/>
      <c r="JV596"/>
      <c r="JW596"/>
      <c r="JX596"/>
      <c r="JY596"/>
      <c r="JZ596"/>
      <c r="KA596"/>
      <c r="KB596"/>
      <c r="KC596"/>
      <c r="KD596"/>
      <c r="KE596"/>
      <c r="KF596"/>
      <c r="KG596"/>
      <c r="KH596"/>
      <c r="KI596"/>
      <c r="KJ596"/>
      <c r="KK596"/>
      <c r="KL596"/>
      <c r="KM596"/>
      <c r="KN596"/>
      <c r="KO596"/>
      <c r="KP596"/>
      <c r="KQ596"/>
      <c r="KR596"/>
      <c r="KS596"/>
      <c r="KT596"/>
      <c r="KU596"/>
      <c r="KV596"/>
      <c r="KW596"/>
      <c r="KX596"/>
      <c r="KY596"/>
      <c r="KZ596"/>
      <c r="LA596"/>
      <c r="LB596"/>
      <c r="LC596"/>
      <c r="LD596"/>
      <c r="LE596"/>
      <c r="LF596"/>
      <c r="LG596"/>
      <c r="LH596"/>
      <c r="LI596"/>
      <c r="LJ596"/>
      <c r="LK596"/>
      <c r="LL596"/>
      <c r="LM596"/>
      <c r="LN596"/>
      <c r="LO596"/>
      <c r="LP596"/>
      <c r="LQ596"/>
      <c r="LR596"/>
      <c r="LS596"/>
      <c r="LT596"/>
      <c r="LU596"/>
      <c r="LV596"/>
      <c r="LW596"/>
      <c r="LX596"/>
      <c r="LY596"/>
      <c r="LZ596"/>
      <c r="MA596"/>
      <c r="MB596"/>
      <c r="MC596"/>
      <c r="MD596"/>
      <c r="ME596"/>
      <c r="MF596"/>
      <c r="MG596"/>
      <c r="MH596"/>
      <c r="MI596"/>
      <c r="MJ596"/>
      <c r="MK596"/>
      <c r="ML596"/>
      <c r="MM596"/>
      <c r="MN596"/>
      <c r="MO596"/>
      <c r="MP596"/>
      <c r="MQ596"/>
      <c r="MR596"/>
      <c r="MS596"/>
      <c r="MT596"/>
      <c r="MU596"/>
      <c r="MV596"/>
      <c r="MW596"/>
      <c r="MX596"/>
      <c r="MY596"/>
      <c r="MZ596"/>
      <c r="NA596"/>
      <c r="NB596"/>
      <c r="NC596"/>
      <c r="ND596"/>
      <c r="NE596"/>
      <c r="NF596"/>
      <c r="NG596"/>
      <c r="NH596"/>
      <c r="NI596"/>
      <c r="NJ596"/>
      <c r="NK596"/>
      <c r="NL596"/>
      <c r="NM596"/>
      <c r="NN596"/>
      <c r="NO596"/>
      <c r="NP596"/>
      <c r="NQ596"/>
      <c r="NR596"/>
      <c r="NS596"/>
      <c r="NT596"/>
      <c r="NU596"/>
      <c r="NV596"/>
      <c r="NW596"/>
      <c r="NX596"/>
      <c r="NY596"/>
      <c r="NZ596"/>
      <c r="OA596"/>
      <c r="OB596"/>
      <c r="OC596"/>
      <c r="OD596"/>
      <c r="OE596"/>
      <c r="OF596"/>
      <c r="OG596"/>
      <c r="OH596"/>
      <c r="OI596"/>
      <c r="OJ596"/>
      <c r="OK596"/>
      <c r="OL596"/>
      <c r="OM596"/>
      <c r="ON596"/>
      <c r="OO596"/>
      <c r="OP596"/>
      <c r="OQ596"/>
      <c r="OR596"/>
      <c r="OS596"/>
      <c r="OT596"/>
      <c r="OU596"/>
      <c r="OV596"/>
      <c r="OW596"/>
      <c r="OX596"/>
      <c r="OY596"/>
      <c r="OZ596"/>
      <c r="PA596"/>
      <c r="PB596"/>
      <c r="PC596"/>
      <c r="PD596"/>
      <c r="PE596"/>
      <c r="PF596"/>
      <c r="PG596"/>
      <c r="PH596"/>
      <c r="PI596"/>
      <c r="PJ596"/>
      <c r="PK596"/>
      <c r="PL596"/>
      <c r="PM596"/>
      <c r="PN596"/>
      <c r="PO596"/>
      <c r="PP596"/>
      <c r="PQ596"/>
      <c r="PR596"/>
      <c r="PS596"/>
      <c r="PT596"/>
      <c r="PU596"/>
      <c r="PV596"/>
      <c r="PW596"/>
      <c r="PX596"/>
      <c r="PY596"/>
      <c r="PZ596"/>
      <c r="QA596"/>
      <c r="QB596"/>
      <c r="QC596"/>
      <c r="QD596"/>
      <c r="QE596"/>
      <c r="QF596"/>
      <c r="QG596"/>
      <c r="QH596"/>
      <c r="QI596"/>
      <c r="QJ596"/>
      <c r="QK596"/>
      <c r="QL596"/>
      <c r="QM596"/>
      <c r="QN596"/>
      <c r="QO596"/>
      <c r="QP596"/>
      <c r="QQ596"/>
      <c r="QR596"/>
      <c r="QS596"/>
      <c r="QT596"/>
      <c r="QU596"/>
      <c r="QV596"/>
      <c r="QW596"/>
      <c r="QX596"/>
      <c r="QY596"/>
      <c r="QZ596"/>
      <c r="RA596"/>
      <c r="RB596"/>
      <c r="RC596"/>
      <c r="RD596"/>
      <c r="RE596"/>
      <c r="RF596"/>
      <c r="RG596"/>
      <c r="RH596"/>
      <c r="RI596"/>
      <c r="RJ596"/>
      <c r="RK596"/>
      <c r="RL596"/>
      <c r="RM596"/>
      <c r="RN596"/>
      <c r="RO596"/>
      <c r="RP596"/>
      <c r="RQ596"/>
      <c r="RR596"/>
      <c r="RS596"/>
      <c r="RT596"/>
      <c r="RU596"/>
      <c r="RV596"/>
      <c r="RW596"/>
      <c r="RX596"/>
      <c r="RY596"/>
      <c r="RZ596"/>
      <c r="SA596"/>
      <c r="SB596"/>
      <c r="SC596"/>
      <c r="SD596"/>
      <c r="SE596"/>
      <c r="SF596"/>
      <c r="SG596"/>
      <c r="SH596"/>
      <c r="SI596"/>
      <c r="SJ596"/>
      <c r="SK596"/>
      <c r="SL596"/>
      <c r="SM596"/>
      <c r="SN596"/>
      <c r="SO596"/>
      <c r="SP596"/>
      <c r="SQ596"/>
      <c r="SR596"/>
      <c r="SS596"/>
      <c r="ST596"/>
      <c r="SU596"/>
      <c r="SV596"/>
      <c r="SW596"/>
      <c r="SX596"/>
      <c r="SY596"/>
      <c r="SZ596"/>
      <c r="TA596"/>
      <c r="TB596"/>
      <c r="TC596"/>
      <c r="TD596"/>
      <c r="TE596"/>
      <c r="TF596"/>
      <c r="TG596"/>
      <c r="TH596"/>
      <c r="TI596"/>
      <c r="TJ596"/>
      <c r="TK596"/>
      <c r="TL596"/>
      <c r="TM596"/>
      <c r="TN596"/>
      <c r="TO596"/>
      <c r="TP596"/>
      <c r="TQ596"/>
      <c r="TR596"/>
      <c r="TS596"/>
      <c r="TT596"/>
      <c r="TU596"/>
      <c r="TV596"/>
      <c r="TW596"/>
      <c r="TX596"/>
      <c r="TY596"/>
      <c r="TZ596"/>
      <c r="UA596"/>
      <c r="UB596"/>
      <c r="UC596"/>
      <c r="UD596"/>
      <c r="UE596"/>
      <c r="UF596"/>
      <c r="UG596"/>
      <c r="UH596"/>
      <c r="UI596"/>
      <c r="UJ596"/>
      <c r="UK596"/>
      <c r="UL596"/>
      <c r="UM596"/>
      <c r="UN596"/>
      <c r="UO596"/>
      <c r="UP596"/>
      <c r="UQ596"/>
      <c r="UR596"/>
      <c r="US596"/>
      <c r="UT596"/>
      <c r="UU596"/>
      <c r="UV596"/>
      <c r="UW596"/>
      <c r="UX596"/>
      <c r="UY596"/>
      <c r="UZ596"/>
      <c r="VA596"/>
      <c r="VB596"/>
      <c r="VC596"/>
      <c r="VD596"/>
      <c r="VE596"/>
      <c r="VF596"/>
      <c r="VG596"/>
      <c r="VH596"/>
      <c r="VI596"/>
      <c r="VJ596"/>
      <c r="VK596"/>
      <c r="VL596"/>
      <c r="VM596"/>
      <c r="VN596"/>
      <c r="VO596"/>
      <c r="VP596"/>
      <c r="VQ596"/>
      <c r="VR596"/>
      <c r="VS596"/>
      <c r="VT596"/>
      <c r="VU596"/>
      <c r="VV596"/>
      <c r="VW596"/>
      <c r="VX596"/>
      <c r="VY596"/>
      <c r="VZ596"/>
      <c r="WA596"/>
      <c r="WB596"/>
      <c r="WC596"/>
      <c r="WD596"/>
      <c r="WE596"/>
      <c r="WF596"/>
      <c r="WG596"/>
      <c r="WH596"/>
      <c r="WI596"/>
      <c r="WJ596"/>
      <c r="WK596"/>
      <c r="WL596"/>
      <c r="WM596"/>
      <c r="WN596"/>
      <c r="WO596"/>
      <c r="WP596"/>
      <c r="WQ596"/>
      <c r="WR596"/>
      <c r="WS596"/>
      <c r="WT596"/>
      <c r="WU596"/>
      <c r="WV596"/>
      <c r="WW596"/>
      <c r="WX596"/>
      <c r="WY596"/>
      <c r="WZ596"/>
      <c r="XA596"/>
      <c r="XB596"/>
      <c r="XC596"/>
      <c r="XD596"/>
      <c r="XE596"/>
      <c r="XF596"/>
      <c r="XG596"/>
      <c r="XH596"/>
      <c r="XI596"/>
      <c r="XJ596"/>
      <c r="XK596"/>
      <c r="XL596"/>
      <c r="XM596"/>
      <c r="XN596"/>
      <c r="XO596"/>
      <c r="XP596"/>
      <c r="XQ596"/>
      <c r="XR596"/>
      <c r="XS596"/>
      <c r="XT596"/>
      <c r="XU596"/>
      <c r="XV596"/>
      <c r="XW596"/>
      <c r="XX596"/>
      <c r="XY596"/>
      <c r="XZ596"/>
      <c r="YA596"/>
      <c r="YB596"/>
      <c r="YC596"/>
      <c r="YD596"/>
      <c r="YE596"/>
      <c r="YF596"/>
      <c r="YG596"/>
      <c r="YH596"/>
      <c r="YI596"/>
      <c r="YJ596"/>
      <c r="YK596"/>
      <c r="YL596"/>
      <c r="YM596"/>
      <c r="YN596"/>
      <c r="YO596"/>
      <c r="YP596"/>
      <c r="YQ596"/>
      <c r="YR596"/>
      <c r="YS596"/>
      <c r="YT596"/>
      <c r="YU596"/>
      <c r="YV596"/>
      <c r="YW596"/>
      <c r="YX596"/>
      <c r="YY596"/>
      <c r="YZ596"/>
      <c r="ZA596"/>
      <c r="ZB596"/>
      <c r="ZC596"/>
      <c r="ZD596"/>
      <c r="ZE596"/>
      <c r="ZF596"/>
      <c r="ZG596"/>
      <c r="ZH596"/>
      <c r="ZI596"/>
      <c r="ZJ596"/>
      <c r="ZK596"/>
      <c r="ZL596"/>
      <c r="ZM596"/>
      <c r="ZN596"/>
      <c r="ZO596"/>
      <c r="ZP596"/>
      <c r="ZQ596"/>
      <c r="ZR596"/>
      <c r="ZS596"/>
      <c r="ZT596"/>
      <c r="ZU596"/>
      <c r="ZV596"/>
      <c r="ZW596"/>
      <c r="ZX596"/>
      <c r="ZY596"/>
      <c r="ZZ596" s="52"/>
      <c r="AAA596" s="192"/>
      <c r="AAB596"/>
      <c r="AAC596"/>
      <c r="AAD596" s="90"/>
      <c r="AAE596" s="519">
        <f>IF(S.Notice.Involved="Y",1,0)</f>
        <v>1</v>
      </c>
      <c r="AAF596" s="90"/>
      <c r="AAG596" s="73">
        <f>IF(AAE596=0,,S.Hearing.1stDate)</f>
        <v>41652</v>
      </c>
      <c r="AAH596" s="73">
        <f>G596</f>
        <v>41652</v>
      </c>
      <c r="AAI596" s="72"/>
      <c r="AAJ596" s="75"/>
      <c r="AAK596" s="56"/>
      <c r="AAL596" s="90"/>
    </row>
    <row r="597" spans="1:715" ht="15" customHeight="1" outlineLevel="1" thickBot="1">
      <c r="A597" s="171"/>
      <c r="B597" s="286" t="s">
        <v>445</v>
      </c>
      <c r="C597" s="376" t="s">
        <v>0</v>
      </c>
      <c r="D597" s="380"/>
      <c r="E597" s="397">
        <f t="shared" ref="E597" si="482">NETWORKDAYS(G597,H597,S.DDL_DEQClosed)</f>
        <v>1</v>
      </c>
      <c r="F597" s="457">
        <f t="shared" ca="1" si="477"/>
        <v>57</v>
      </c>
      <c r="G597" s="408">
        <f t="shared" ref="G597:G608" si="483">AAG597</f>
        <v>41655</v>
      </c>
      <c r="H597" s="408">
        <f t="shared" ref="H597:H608" si="484">AAH597</f>
        <v>41655</v>
      </c>
      <c r="I597" s="244"/>
      <c r="J597" s="194"/>
      <c r="K597" s="49"/>
      <c r="L597" s="49"/>
      <c r="M597" s="49"/>
      <c r="N597" s="49"/>
      <c r="O597" s="49"/>
      <c r="P597" s="49"/>
      <c r="Q597" s="49"/>
      <c r="R597" s="49"/>
      <c r="S597" s="49"/>
      <c r="T597" s="49"/>
      <c r="U597" s="49"/>
      <c r="V597" s="49"/>
      <c r="W597" s="49"/>
      <c r="X597" s="49"/>
      <c r="Y597" s="49"/>
      <c r="Z597" s="49"/>
      <c r="AA597" s="49"/>
      <c r="AB597" s="49"/>
      <c r="AC597" s="49"/>
      <c r="AD597" s="49"/>
      <c r="AE597" s="49"/>
      <c r="AF597" s="49"/>
      <c r="AG597" s="49"/>
      <c r="AH597" s="49"/>
      <c r="AI597" s="49"/>
      <c r="AJ597" s="49"/>
      <c r="AK597" s="49"/>
      <c r="AL597" s="49"/>
      <c r="AM597" s="49"/>
      <c r="AN597" s="49"/>
      <c r="AO597" s="49"/>
      <c r="AP597" s="49"/>
      <c r="AQ597" s="49"/>
      <c r="AR597" s="49"/>
      <c r="AS597" s="49"/>
      <c r="AT597" s="49"/>
      <c r="AU597" s="49"/>
      <c r="AV597" s="49"/>
      <c r="AW597" s="49"/>
      <c r="AX597" s="49"/>
      <c r="AY597" s="49"/>
      <c r="AZ597" s="49"/>
      <c r="BA597" s="49"/>
      <c r="BB597" s="49"/>
      <c r="BC597" s="49"/>
      <c r="BD597" s="49"/>
      <c r="BE597" s="49"/>
      <c r="BF597" s="49"/>
      <c r="BG597" s="49"/>
      <c r="BH597" s="49"/>
      <c r="BI597" s="49"/>
      <c r="BJ597" s="49"/>
      <c r="BK597" s="49"/>
      <c r="BL597" s="49"/>
      <c r="BM597" s="49"/>
      <c r="BN597" s="49"/>
      <c r="BO597" s="49"/>
      <c r="BP597" s="49"/>
      <c r="BQ597" s="49"/>
      <c r="BR597" s="49"/>
      <c r="BS597" s="49"/>
      <c r="BT597" s="49"/>
      <c r="BU597" s="49"/>
      <c r="BV597" s="49"/>
      <c r="BW597" s="49"/>
      <c r="BX597" s="49"/>
      <c r="BY597" s="49"/>
      <c r="BZ597" s="49"/>
      <c r="CA597" s="49"/>
      <c r="CB597" s="49"/>
      <c r="CC597" s="49"/>
      <c r="CD597" s="49"/>
      <c r="CE597" s="49"/>
      <c r="CF597" s="49"/>
      <c r="CG597" s="49"/>
      <c r="CH597" s="49"/>
      <c r="CI597" s="49"/>
      <c r="CJ597" s="49"/>
      <c r="CK597" s="49"/>
      <c r="CL597" s="49"/>
      <c r="CM597" s="49"/>
      <c r="CN597" s="49"/>
      <c r="CO597" s="49"/>
      <c r="CP597" s="49"/>
      <c r="CQ597" s="49"/>
      <c r="CR597" s="49"/>
      <c r="CS597" s="49"/>
      <c r="CT597" s="49"/>
      <c r="CU597" s="49"/>
      <c r="CV597" s="49"/>
      <c r="CW597" s="49"/>
      <c r="CX597" s="49"/>
      <c r="CY597" s="49"/>
      <c r="CZ597" s="49"/>
      <c r="DA597" s="49"/>
      <c r="DB597" s="49"/>
      <c r="DC597" s="49"/>
      <c r="DD597" s="49"/>
      <c r="DE597" s="49"/>
      <c r="DF597" s="49"/>
      <c r="DG597" s="49"/>
      <c r="DH597" s="49"/>
      <c r="DI597" s="49"/>
      <c r="DJ597" s="49"/>
      <c r="DK597" s="49"/>
      <c r="DL597" s="49"/>
      <c r="DM597" s="49"/>
      <c r="DN597" s="49"/>
      <c r="DO597" s="49"/>
      <c r="DP597" s="49"/>
      <c r="AAA597" s="192" t="s">
        <v>0</v>
      </c>
      <c r="AAD597" s="90"/>
      <c r="AAE597" s="519">
        <f>IF(S.Notice.Involved="Y",1,0)</f>
        <v>1</v>
      </c>
      <c r="AAF597" s="90"/>
      <c r="AAG597" s="73">
        <f>IF(AAE597=0,,S.Notice.CloseComment)</f>
        <v>41655</v>
      </c>
      <c r="AAH597" s="73">
        <f>G597</f>
        <v>41655</v>
      </c>
      <c r="AAI597" s="72"/>
      <c r="AAJ597" s="56"/>
      <c r="AAK597" s="56"/>
      <c r="AAL597" s="90"/>
      <c r="AAM597"/>
    </row>
    <row r="598" spans="1:715" s="23" customFormat="1" ht="15" customHeight="1" outlineLevel="1" thickBot="1">
      <c r="A598" s="171"/>
      <c r="B598" s="396" t="s">
        <v>446</v>
      </c>
      <c r="C598" s="513" t="s">
        <v>53</v>
      </c>
      <c r="D598" s="380"/>
      <c r="E598" s="845" t="s">
        <v>0</v>
      </c>
      <c r="F598" s="846"/>
      <c r="G598" s="847"/>
      <c r="H598" s="343">
        <f>AAH598</f>
        <v>0</v>
      </c>
      <c r="I598" s="244"/>
      <c r="J598" s="198"/>
      <c r="K598" s="51"/>
      <c r="L598" s="51"/>
      <c r="M598" s="51"/>
      <c r="N598" s="51"/>
      <c r="O598" s="51"/>
      <c r="P598" s="51"/>
      <c r="Q598" s="51"/>
      <c r="R598" s="51"/>
      <c r="S598" s="51"/>
      <c r="T598" s="51"/>
      <c r="U598" s="51"/>
      <c r="V598" s="51"/>
      <c r="W598" s="51"/>
      <c r="X598" s="51"/>
      <c r="Y598" s="51"/>
      <c r="Z598" s="51"/>
      <c r="AA598" s="51"/>
      <c r="AB598" s="51"/>
      <c r="AC598" s="51"/>
      <c r="AD598" s="51"/>
      <c r="AE598" s="51"/>
      <c r="AF598" s="51"/>
      <c r="AG598" s="51"/>
      <c r="AH598" s="51"/>
      <c r="AI598" s="51"/>
      <c r="AJ598" s="51"/>
      <c r="AK598" s="51"/>
      <c r="AL598" s="51"/>
      <c r="AM598" s="51"/>
      <c r="AN598" s="51"/>
      <c r="AO598" s="51"/>
      <c r="AP598" s="51"/>
      <c r="AQ598" s="51"/>
      <c r="AR598" s="51"/>
      <c r="AS598" s="51"/>
      <c r="AT598" s="51"/>
      <c r="AU598" s="51"/>
      <c r="AV598" s="51"/>
      <c r="AW598" s="51"/>
      <c r="AX598" s="51"/>
      <c r="AY598" s="51"/>
      <c r="AZ598" s="51"/>
      <c r="BA598" s="51"/>
      <c r="BB598" s="51"/>
      <c r="BC598" s="51"/>
      <c r="BD598" s="51"/>
      <c r="BE598" s="51"/>
      <c r="BF598" s="51"/>
      <c r="BG598" s="51"/>
      <c r="BH598" s="51"/>
      <c r="BI598" s="51"/>
      <c r="BJ598" s="51"/>
      <c r="BK598" s="51"/>
      <c r="BL598" s="51"/>
      <c r="BM598" s="51"/>
      <c r="BN598" s="51"/>
      <c r="BO598" s="51"/>
      <c r="BP598" s="51"/>
      <c r="BQ598" s="51"/>
      <c r="BR598" s="51"/>
      <c r="BS598" s="51"/>
      <c r="BT598" s="51"/>
      <c r="BU598" s="51"/>
      <c r="BV598" s="51"/>
      <c r="BW598" s="51"/>
      <c r="BX598" s="51"/>
      <c r="BY598" s="51"/>
      <c r="BZ598" s="51"/>
      <c r="CA598" s="51"/>
      <c r="CB598" s="51"/>
      <c r="CC598" s="51"/>
      <c r="CD598" s="51"/>
      <c r="CE598" s="51"/>
      <c r="CF598" s="51"/>
      <c r="CG598" s="51"/>
      <c r="CH598" s="51"/>
      <c r="CI598" s="51"/>
      <c r="CJ598" s="51"/>
      <c r="CK598" s="51"/>
      <c r="CL598" s="51"/>
      <c r="CM598" s="51"/>
      <c r="CN598" s="51"/>
      <c r="CO598" s="51"/>
      <c r="CP598" s="51"/>
      <c r="CQ598" s="51"/>
      <c r="CR598" s="51"/>
      <c r="CS598" s="51"/>
      <c r="CT598" s="51"/>
      <c r="CU598" s="51"/>
      <c r="CV598" s="51"/>
      <c r="CW598" s="51"/>
      <c r="CX598" s="51"/>
      <c r="CY598" s="51"/>
      <c r="CZ598" s="51"/>
      <c r="DA598" s="51"/>
      <c r="DB598" s="51"/>
      <c r="DC598" s="51"/>
      <c r="DD598" s="51"/>
      <c r="DE598" s="51"/>
      <c r="DF598" s="51"/>
      <c r="DG598" s="51"/>
      <c r="DH598" s="51"/>
      <c r="DI598" s="51"/>
      <c r="DJ598" s="51"/>
      <c r="DK598" s="51"/>
      <c r="DL598" s="51"/>
      <c r="DM598" s="51"/>
      <c r="DN598" s="51"/>
      <c r="DO598" s="51"/>
      <c r="DP598" s="51"/>
      <c r="DQ598"/>
      <c r="DR598"/>
      <c r="DS598"/>
      <c r="DT598"/>
      <c r="DU598"/>
      <c r="DV598"/>
      <c r="DW598"/>
      <c r="DX598"/>
      <c r="DY598"/>
      <c r="DZ598"/>
      <c r="EA598"/>
      <c r="EB598"/>
      <c r="EC598"/>
      <c r="ED598"/>
      <c r="EE598"/>
      <c r="EF598"/>
      <c r="EG598"/>
      <c r="EH598"/>
      <c r="EI598"/>
      <c r="EJ598"/>
      <c r="EK598"/>
      <c r="EL598"/>
      <c r="EM598"/>
      <c r="EN598"/>
      <c r="EO598"/>
      <c r="EP598"/>
      <c r="EQ598"/>
      <c r="ER598"/>
      <c r="ES598"/>
      <c r="ET598"/>
      <c r="EU598"/>
      <c r="EV598"/>
      <c r="EW598"/>
      <c r="EX598"/>
      <c r="EY598"/>
      <c r="EZ598"/>
      <c r="FA598"/>
      <c r="FB598"/>
      <c r="FC598"/>
      <c r="FD598"/>
      <c r="FE598"/>
      <c r="FF598"/>
      <c r="FG598"/>
      <c r="FH598"/>
      <c r="FI598"/>
      <c r="FJ598"/>
      <c r="FK598"/>
      <c r="FL598"/>
      <c r="FM598"/>
      <c r="FN598"/>
      <c r="FO598"/>
      <c r="FP598"/>
      <c r="FQ598"/>
      <c r="FR598"/>
      <c r="FS598"/>
      <c r="FT598"/>
      <c r="FU598"/>
      <c r="FV598"/>
      <c r="FW598"/>
      <c r="FX598"/>
      <c r="FY598"/>
      <c r="FZ598"/>
      <c r="GA598"/>
      <c r="GB598"/>
      <c r="GC598"/>
      <c r="GD598"/>
      <c r="GE598"/>
      <c r="GF598"/>
      <c r="GG598"/>
      <c r="GH598"/>
      <c r="GI598"/>
      <c r="GJ598"/>
      <c r="GK598"/>
      <c r="GL598"/>
      <c r="GM598"/>
      <c r="GN598"/>
      <c r="GO598"/>
      <c r="GP598"/>
      <c r="GQ598"/>
      <c r="GR598"/>
      <c r="GS598"/>
      <c r="GT598"/>
      <c r="GU598"/>
      <c r="GV598"/>
      <c r="GW598"/>
      <c r="GX598"/>
      <c r="GY598"/>
      <c r="GZ598"/>
      <c r="HA598"/>
      <c r="HB598"/>
      <c r="HC598"/>
      <c r="HD598"/>
      <c r="HE598"/>
      <c r="HF598"/>
      <c r="HG598"/>
      <c r="HH598"/>
      <c r="HI598"/>
      <c r="HJ598"/>
      <c r="HK598"/>
      <c r="HL598"/>
      <c r="HM598"/>
      <c r="HN598"/>
      <c r="HO598"/>
      <c r="HP598"/>
      <c r="HQ598"/>
      <c r="HR598"/>
      <c r="HS598"/>
      <c r="HT598"/>
      <c r="HU598"/>
      <c r="HV598"/>
      <c r="HW598"/>
      <c r="HX598"/>
      <c r="HY598"/>
      <c r="HZ598"/>
      <c r="IA598"/>
      <c r="IB598"/>
      <c r="IC598"/>
      <c r="ID598"/>
      <c r="IE598"/>
      <c r="IF598"/>
      <c r="IG598"/>
      <c r="IH598"/>
      <c r="II598"/>
      <c r="IJ598"/>
      <c r="IK598"/>
      <c r="IL598"/>
      <c r="IM598"/>
      <c r="IN598"/>
      <c r="IO598"/>
      <c r="IP598"/>
      <c r="IQ598"/>
      <c r="IR598"/>
      <c r="IS598"/>
      <c r="IT598"/>
      <c r="IU598"/>
      <c r="IV598"/>
      <c r="IW598"/>
      <c r="IX598"/>
      <c r="IY598"/>
      <c r="IZ598"/>
      <c r="JA598"/>
      <c r="JB598"/>
      <c r="JC598"/>
      <c r="JD598"/>
      <c r="JE598"/>
      <c r="JF598"/>
      <c r="JG598"/>
      <c r="JH598"/>
      <c r="JI598"/>
      <c r="JJ598"/>
      <c r="JK598"/>
      <c r="JL598"/>
      <c r="JM598"/>
      <c r="JN598"/>
      <c r="JO598"/>
      <c r="JP598"/>
      <c r="JQ598"/>
      <c r="JR598"/>
      <c r="JS598"/>
      <c r="JT598"/>
      <c r="JU598"/>
      <c r="JV598"/>
      <c r="JW598"/>
      <c r="JX598"/>
      <c r="JY598"/>
      <c r="JZ598"/>
      <c r="KA598"/>
      <c r="KB598"/>
      <c r="KC598"/>
      <c r="KD598"/>
      <c r="KE598"/>
      <c r="KF598"/>
      <c r="KG598"/>
      <c r="KH598"/>
      <c r="KI598"/>
      <c r="KJ598"/>
      <c r="KK598"/>
      <c r="KL598"/>
      <c r="KM598"/>
      <c r="KN598"/>
      <c r="KO598"/>
      <c r="KP598"/>
      <c r="KQ598"/>
      <c r="KR598"/>
      <c r="KS598"/>
      <c r="KT598"/>
      <c r="KU598"/>
      <c r="KV598"/>
      <c r="KW598"/>
      <c r="KX598"/>
      <c r="KY598"/>
      <c r="KZ598"/>
      <c r="LA598"/>
      <c r="LB598"/>
      <c r="LC598"/>
      <c r="LD598"/>
      <c r="LE598"/>
      <c r="LF598"/>
      <c r="LG598"/>
      <c r="LH598"/>
      <c r="LI598"/>
      <c r="LJ598"/>
      <c r="LK598"/>
      <c r="LL598"/>
      <c r="LM598"/>
      <c r="LN598"/>
      <c r="LO598"/>
      <c r="LP598"/>
      <c r="LQ598"/>
      <c r="LR598"/>
      <c r="LS598"/>
      <c r="LT598"/>
      <c r="LU598"/>
      <c r="LV598"/>
      <c r="LW598"/>
      <c r="LX598"/>
      <c r="LY598"/>
      <c r="LZ598"/>
      <c r="MA598"/>
      <c r="MB598"/>
      <c r="MC598"/>
      <c r="MD598"/>
      <c r="ME598"/>
      <c r="MF598"/>
      <c r="MG598"/>
      <c r="MH598"/>
      <c r="MI598"/>
      <c r="MJ598"/>
      <c r="MK598"/>
      <c r="ML598"/>
      <c r="MM598"/>
      <c r="MN598"/>
      <c r="MO598"/>
      <c r="MP598"/>
      <c r="MQ598"/>
      <c r="MR598"/>
      <c r="MS598"/>
      <c r="MT598"/>
      <c r="MU598"/>
      <c r="MV598"/>
      <c r="MW598"/>
      <c r="MX598"/>
      <c r="MY598"/>
      <c r="MZ598"/>
      <c r="NA598"/>
      <c r="NB598"/>
      <c r="NC598"/>
      <c r="ND598"/>
      <c r="NE598"/>
      <c r="NF598"/>
      <c r="NG598"/>
      <c r="NH598"/>
      <c r="NI598"/>
      <c r="NJ598"/>
      <c r="NK598"/>
      <c r="NL598"/>
      <c r="NM598"/>
      <c r="NN598"/>
      <c r="NO598"/>
      <c r="NP598"/>
      <c r="NQ598"/>
      <c r="NR598"/>
      <c r="NS598"/>
      <c r="NT598"/>
      <c r="NU598"/>
      <c r="NV598"/>
      <c r="NW598"/>
      <c r="NX598"/>
      <c r="NY598"/>
      <c r="NZ598"/>
      <c r="OA598"/>
      <c r="OB598"/>
      <c r="OC598"/>
      <c r="OD598"/>
      <c r="OE598"/>
      <c r="OF598"/>
      <c r="OG598"/>
      <c r="OH598"/>
      <c r="OI598"/>
      <c r="OJ598"/>
      <c r="OK598"/>
      <c r="OL598"/>
      <c r="OM598"/>
      <c r="ON598"/>
      <c r="OO598"/>
      <c r="OP598"/>
      <c r="OQ598"/>
      <c r="OR598"/>
      <c r="OS598"/>
      <c r="OT598"/>
      <c r="OU598"/>
      <c r="OV598"/>
      <c r="OW598"/>
      <c r="OX598"/>
      <c r="OY598"/>
      <c r="OZ598"/>
      <c r="PA598"/>
      <c r="PB598"/>
      <c r="PC598"/>
      <c r="PD598"/>
      <c r="PE598"/>
      <c r="PF598"/>
      <c r="PG598"/>
      <c r="PH598"/>
      <c r="PI598"/>
      <c r="PJ598"/>
      <c r="PK598"/>
      <c r="PL598"/>
      <c r="PM598"/>
      <c r="PN598"/>
      <c r="PO598"/>
      <c r="PP598"/>
      <c r="PQ598"/>
      <c r="PR598"/>
      <c r="PS598"/>
      <c r="PT598"/>
      <c r="PU598"/>
      <c r="PV598"/>
      <c r="PW598"/>
      <c r="PX598"/>
      <c r="PY598"/>
      <c r="PZ598"/>
      <c r="QA598"/>
      <c r="QB598"/>
      <c r="QC598"/>
      <c r="QD598"/>
      <c r="QE598"/>
      <c r="QF598"/>
      <c r="QG598"/>
      <c r="QH598"/>
      <c r="QI598"/>
      <c r="QJ598"/>
      <c r="QK598"/>
      <c r="QL598"/>
      <c r="QM598"/>
      <c r="QN598"/>
      <c r="QO598"/>
      <c r="QP598"/>
      <c r="QQ598"/>
      <c r="QR598"/>
      <c r="QS598"/>
      <c r="QT598"/>
      <c r="QU598"/>
      <c r="QV598"/>
      <c r="QW598"/>
      <c r="QX598"/>
      <c r="QY598"/>
      <c r="QZ598"/>
      <c r="RA598"/>
      <c r="RB598"/>
      <c r="RC598"/>
      <c r="RD598"/>
      <c r="RE598"/>
      <c r="RF598"/>
      <c r="RG598"/>
      <c r="RH598"/>
      <c r="RI598"/>
      <c r="RJ598"/>
      <c r="RK598"/>
      <c r="RL598"/>
      <c r="RM598"/>
      <c r="RN598"/>
      <c r="RO598"/>
      <c r="RP598"/>
      <c r="RQ598"/>
      <c r="RR598"/>
      <c r="RS598"/>
      <c r="RT598"/>
      <c r="RU598"/>
      <c r="RV598"/>
      <c r="RW598"/>
      <c r="RX598"/>
      <c r="RY598"/>
      <c r="RZ598"/>
      <c r="SA598"/>
      <c r="SB598"/>
      <c r="SC598"/>
      <c r="SD598"/>
      <c r="SE598"/>
      <c r="SF598"/>
      <c r="SG598"/>
      <c r="SH598"/>
      <c r="SI598"/>
      <c r="SJ598"/>
      <c r="SK598"/>
      <c r="SL598"/>
      <c r="SM598"/>
      <c r="SN598"/>
      <c r="SO598"/>
      <c r="SP598"/>
      <c r="SQ598"/>
      <c r="SR598"/>
      <c r="SS598"/>
      <c r="ST598"/>
      <c r="SU598"/>
      <c r="SV598"/>
      <c r="SW598"/>
      <c r="SX598"/>
      <c r="SY598"/>
      <c r="SZ598"/>
      <c r="TA598"/>
      <c r="TB598"/>
      <c r="TC598"/>
      <c r="TD598"/>
      <c r="TE598"/>
      <c r="TF598"/>
      <c r="TG598"/>
      <c r="TH598"/>
      <c r="TI598"/>
      <c r="TJ598"/>
      <c r="TK598"/>
      <c r="TL598"/>
      <c r="TM598"/>
      <c r="TN598"/>
      <c r="TO598"/>
      <c r="TP598"/>
      <c r="TQ598"/>
      <c r="TR598"/>
      <c r="TS598"/>
      <c r="TT598"/>
      <c r="TU598"/>
      <c r="TV598"/>
      <c r="TW598"/>
      <c r="TX598"/>
      <c r="TY598"/>
      <c r="TZ598"/>
      <c r="UA598"/>
      <c r="UB598"/>
      <c r="UC598"/>
      <c r="UD598"/>
      <c r="UE598"/>
      <c r="UF598"/>
      <c r="UG598"/>
      <c r="UH598"/>
      <c r="UI598"/>
      <c r="UJ598"/>
      <c r="UK598"/>
      <c r="UL598"/>
      <c r="UM598"/>
      <c r="UN598"/>
      <c r="UO598"/>
      <c r="UP598"/>
      <c r="UQ598"/>
      <c r="UR598"/>
      <c r="US598"/>
      <c r="UT598"/>
      <c r="UU598"/>
      <c r="UV598"/>
      <c r="UW598"/>
      <c r="UX598"/>
      <c r="UY598"/>
      <c r="UZ598"/>
      <c r="VA598"/>
      <c r="VB598"/>
      <c r="VC598"/>
      <c r="VD598"/>
      <c r="VE598"/>
      <c r="VF598"/>
      <c r="VG598"/>
      <c r="VH598"/>
      <c r="VI598"/>
      <c r="VJ598"/>
      <c r="VK598"/>
      <c r="VL598"/>
      <c r="VM598"/>
      <c r="VN598"/>
      <c r="VO598"/>
      <c r="VP598"/>
      <c r="VQ598"/>
      <c r="VR598"/>
      <c r="VS598"/>
      <c r="VT598"/>
      <c r="VU598"/>
      <c r="VV598"/>
      <c r="VW598"/>
      <c r="VX598"/>
      <c r="VY598"/>
      <c r="VZ598"/>
      <c r="WA598"/>
      <c r="WB598"/>
      <c r="WC598"/>
      <c r="WD598"/>
      <c r="WE598"/>
      <c r="WF598"/>
      <c r="WG598"/>
      <c r="WH598"/>
      <c r="WI598"/>
      <c r="WJ598"/>
      <c r="WK598"/>
      <c r="WL598"/>
      <c r="WM598"/>
      <c r="WN598"/>
      <c r="WO598"/>
      <c r="WP598"/>
      <c r="WQ598"/>
      <c r="WR598"/>
      <c r="WS598"/>
      <c r="WT598"/>
      <c r="WU598"/>
      <c r="WV598"/>
      <c r="WW598"/>
      <c r="WX598"/>
      <c r="WY598"/>
      <c r="WZ598"/>
      <c r="XA598"/>
      <c r="XB598"/>
      <c r="XC598"/>
      <c r="XD598"/>
      <c r="XE598"/>
      <c r="XF598"/>
      <c r="XG598"/>
      <c r="XH598"/>
      <c r="XI598"/>
      <c r="XJ598"/>
      <c r="XK598"/>
      <c r="XL598"/>
      <c r="XM598"/>
      <c r="XN598"/>
      <c r="XO598"/>
      <c r="XP598"/>
      <c r="XQ598"/>
      <c r="XR598"/>
      <c r="XS598"/>
      <c r="XT598"/>
      <c r="XU598"/>
      <c r="XV598"/>
      <c r="XW598"/>
      <c r="XX598"/>
      <c r="XY598"/>
      <c r="XZ598"/>
      <c r="YA598"/>
      <c r="YB598"/>
      <c r="YC598"/>
      <c r="YD598"/>
      <c r="YE598"/>
      <c r="YF598"/>
      <c r="YG598"/>
      <c r="YH598"/>
      <c r="YI598"/>
      <c r="YJ598"/>
      <c r="YK598"/>
      <c r="YL598"/>
      <c r="YM598"/>
      <c r="YN598"/>
      <c r="YO598"/>
      <c r="YP598"/>
      <c r="YQ598"/>
      <c r="YR598"/>
      <c r="YS598"/>
      <c r="YT598"/>
      <c r="YU598"/>
      <c r="YV598"/>
      <c r="YW598"/>
      <c r="YX598"/>
      <c r="YY598"/>
      <c r="YZ598"/>
      <c r="ZA598"/>
      <c r="ZB598"/>
      <c r="ZC598"/>
      <c r="ZD598"/>
      <c r="ZE598"/>
      <c r="ZF598"/>
      <c r="ZG598"/>
      <c r="ZH598"/>
      <c r="ZI598"/>
      <c r="ZJ598"/>
      <c r="ZK598"/>
      <c r="ZL598"/>
      <c r="ZM598"/>
      <c r="ZN598"/>
      <c r="ZO598"/>
      <c r="ZP598"/>
      <c r="ZQ598"/>
      <c r="ZR598"/>
      <c r="ZS598"/>
      <c r="ZT598"/>
      <c r="ZU598"/>
      <c r="ZV598"/>
      <c r="ZW598"/>
      <c r="ZX598"/>
      <c r="ZY598"/>
      <c r="ZZ598" s="52"/>
      <c r="AAA598" s="192"/>
      <c r="AAD598" s="90"/>
      <c r="AAE598" s="519">
        <f>IF(S.Notice.Involved="Y",1,0)</f>
        <v>1</v>
      </c>
      <c r="AAF598" s="90"/>
      <c r="AAG598" s="73">
        <f>H592</f>
        <v>41655</v>
      </c>
      <c r="AAH598" s="73">
        <f t="shared" ref="AAH598" si="485">G598</f>
        <v>0</v>
      </c>
      <c r="AAI598" s="72"/>
      <c r="AAJ598" s="72"/>
      <c r="AAK598" s="87"/>
      <c r="AAL598" s="90"/>
    </row>
    <row r="599" spans="1:715" s="23" customFormat="1" ht="15" customHeight="1" outlineLevel="1">
      <c r="A599" s="171" t="s">
        <v>0</v>
      </c>
      <c r="B599" s="389" t="s">
        <v>448</v>
      </c>
      <c r="C599" s="374"/>
      <c r="D599" s="380"/>
      <c r="E599" s="648">
        <f>NETWORKDAYS(G599,H599,S.DDL_DEQClosed)</f>
        <v>0</v>
      </c>
      <c r="F599" s="457">
        <f t="shared" ref="F599" ca="1" si="486">IF(YEAR(H599)&gt;2000,NETWORKDAYS(TODAY(),H599,S.DDL_DEQClosed),0)</f>
        <v>0</v>
      </c>
      <c r="G599" s="737">
        <f t="shared" ref="G599" si="487">AAG599</f>
        <v>0</v>
      </c>
      <c r="H599" s="737">
        <f t="shared" ref="H599" si="488">AAH599</f>
        <v>0</v>
      </c>
      <c r="I599" s="244"/>
      <c r="J599" s="198"/>
      <c r="K599" s="51"/>
      <c r="L599" s="51"/>
      <c r="M599" s="51"/>
      <c r="N599" s="51"/>
      <c r="O599" s="51"/>
      <c r="P599" s="51"/>
      <c r="Q599" s="51"/>
      <c r="R599" s="51"/>
      <c r="S599" s="51"/>
      <c r="T599" s="51"/>
      <c r="U599" s="51"/>
      <c r="V599" s="51"/>
      <c r="W599" s="51"/>
      <c r="X599" s="51"/>
      <c r="Y599" s="51"/>
      <c r="Z599" s="51"/>
      <c r="AA599" s="51"/>
      <c r="AB599" s="51"/>
      <c r="AC599" s="51"/>
      <c r="AD599" s="51"/>
      <c r="AE599" s="51"/>
      <c r="AF599" s="51"/>
      <c r="AG599" s="51"/>
      <c r="AH599" s="51"/>
      <c r="AI599" s="51"/>
      <c r="AJ599" s="51"/>
      <c r="AK599" s="51"/>
      <c r="AL599" s="51"/>
      <c r="AM599" s="51"/>
      <c r="AN599" s="51"/>
      <c r="AO599" s="51"/>
      <c r="AP599" s="51"/>
      <c r="AQ599" s="51"/>
      <c r="AR599" s="51"/>
      <c r="AS599" s="51"/>
      <c r="AT599" s="51"/>
      <c r="AU599" s="51"/>
      <c r="AV599" s="51"/>
      <c r="AW599" s="51"/>
      <c r="AX599" s="51"/>
      <c r="AY599" s="51"/>
      <c r="AZ599" s="51"/>
      <c r="BA599" s="51"/>
      <c r="BB599" s="51"/>
      <c r="BC599" s="51"/>
      <c r="BD599" s="51"/>
      <c r="BE599" s="51"/>
      <c r="BF599" s="51"/>
      <c r="BG599" s="51"/>
      <c r="BH599" s="51"/>
      <c r="BI599" s="51"/>
      <c r="BJ599" s="51"/>
      <c r="BK599" s="51"/>
      <c r="BL599" s="51"/>
      <c r="BM599" s="51"/>
      <c r="BN599" s="51"/>
      <c r="BO599" s="51"/>
      <c r="BP599" s="51"/>
      <c r="BQ599" s="51"/>
      <c r="BR599" s="51"/>
      <c r="BS599" s="51"/>
      <c r="BT599" s="51"/>
      <c r="BU599" s="51"/>
      <c r="BV599" s="51"/>
      <c r="BW599" s="51"/>
      <c r="BX599" s="51"/>
      <c r="BY599" s="51"/>
      <c r="BZ599" s="51"/>
      <c r="CA599" s="51"/>
      <c r="CB599" s="51"/>
      <c r="CC599" s="51"/>
      <c r="CD599" s="51"/>
      <c r="CE599" s="51"/>
      <c r="CF599" s="51"/>
      <c r="CG599" s="51"/>
      <c r="CH599" s="51"/>
      <c r="CI599" s="51"/>
      <c r="CJ599" s="51"/>
      <c r="CK599" s="51"/>
      <c r="CL599" s="51"/>
      <c r="CM599" s="51"/>
      <c r="CN599" s="51"/>
      <c r="CO599" s="51"/>
      <c r="CP599" s="51"/>
      <c r="CQ599" s="51"/>
      <c r="CR599" s="51"/>
      <c r="CS599" s="51"/>
      <c r="CT599" s="51"/>
      <c r="CU599" s="51"/>
      <c r="CV599" s="51"/>
      <c r="CW599" s="51"/>
      <c r="CX599" s="51"/>
      <c r="CY599" s="51"/>
      <c r="CZ599" s="51"/>
      <c r="DA599" s="51"/>
      <c r="DB599" s="51"/>
      <c r="DC599" s="51"/>
      <c r="DD599" s="51"/>
      <c r="DE599" s="51"/>
      <c r="DF599" s="51"/>
      <c r="DG599" s="51"/>
      <c r="DH599" s="51"/>
      <c r="DI599" s="51"/>
      <c r="DJ599" s="51"/>
      <c r="DK599" s="51"/>
      <c r="DL599" s="51"/>
      <c r="DM599" s="51"/>
      <c r="DN599" s="51"/>
      <c r="DO599" s="51"/>
      <c r="DP599" s="51"/>
      <c r="DQ599"/>
      <c r="DR599"/>
      <c r="DS599"/>
      <c r="DT599"/>
      <c r="DU599"/>
      <c r="DV599"/>
      <c r="DW599"/>
      <c r="DX599"/>
      <c r="DY599"/>
      <c r="DZ599"/>
      <c r="EA599"/>
      <c r="EB599"/>
      <c r="EC599"/>
      <c r="ED599"/>
      <c r="EE599"/>
      <c r="EF599"/>
      <c r="EG599"/>
      <c r="EH599"/>
      <c r="EI599"/>
      <c r="EJ599"/>
      <c r="EK599"/>
      <c r="EL599"/>
      <c r="EM599"/>
      <c r="EN599"/>
      <c r="EO599"/>
      <c r="EP599"/>
      <c r="EQ599"/>
      <c r="ER599"/>
      <c r="ES599"/>
      <c r="ET599"/>
      <c r="EU599"/>
      <c r="EV599"/>
      <c r="EW599"/>
      <c r="EX599"/>
      <c r="EY599"/>
      <c r="EZ599"/>
      <c r="FA599"/>
      <c r="FB599"/>
      <c r="FC599"/>
      <c r="FD599"/>
      <c r="FE599"/>
      <c r="FF599"/>
      <c r="FG599"/>
      <c r="FH599"/>
      <c r="FI599"/>
      <c r="FJ599"/>
      <c r="FK599"/>
      <c r="FL599"/>
      <c r="FM599"/>
      <c r="FN599"/>
      <c r="FO599"/>
      <c r="FP599"/>
      <c r="FQ599"/>
      <c r="FR599"/>
      <c r="FS599"/>
      <c r="FT599"/>
      <c r="FU599"/>
      <c r="FV599"/>
      <c r="FW599"/>
      <c r="FX599"/>
      <c r="FY599"/>
      <c r="FZ599"/>
      <c r="GA599"/>
      <c r="GB599"/>
      <c r="GC599"/>
      <c r="GD599"/>
      <c r="GE599"/>
      <c r="GF599"/>
      <c r="GG599"/>
      <c r="GH599"/>
      <c r="GI599"/>
      <c r="GJ599"/>
      <c r="GK599"/>
      <c r="GL599"/>
      <c r="GM599"/>
      <c r="GN599"/>
      <c r="GO599"/>
      <c r="GP599"/>
      <c r="GQ599"/>
      <c r="GR599"/>
      <c r="GS599"/>
      <c r="GT599"/>
      <c r="GU599"/>
      <c r="GV599"/>
      <c r="GW599"/>
      <c r="GX599"/>
      <c r="GY599"/>
      <c r="GZ599"/>
      <c r="HA599"/>
      <c r="HB599"/>
      <c r="HC599"/>
      <c r="HD599"/>
      <c r="HE599"/>
      <c r="HF599"/>
      <c r="HG599"/>
      <c r="HH599"/>
      <c r="HI599"/>
      <c r="HJ599"/>
      <c r="HK599"/>
      <c r="HL599"/>
      <c r="HM599"/>
      <c r="HN599"/>
      <c r="HO599"/>
      <c r="HP599"/>
      <c r="HQ599"/>
      <c r="HR599"/>
      <c r="HS599"/>
      <c r="HT599"/>
      <c r="HU599"/>
      <c r="HV599"/>
      <c r="HW599"/>
      <c r="HX599"/>
      <c r="HY599"/>
      <c r="HZ599"/>
      <c r="IA599"/>
      <c r="IB599"/>
      <c r="IC599"/>
      <c r="ID599"/>
      <c r="IE599"/>
      <c r="IF599"/>
      <c r="IG599"/>
      <c r="IH599"/>
      <c r="II599"/>
      <c r="IJ599"/>
      <c r="IK599"/>
      <c r="IL599"/>
      <c r="IM599"/>
      <c r="IN599"/>
      <c r="IO599"/>
      <c r="IP599"/>
      <c r="IQ599"/>
      <c r="IR599"/>
      <c r="IS599"/>
      <c r="IT599"/>
      <c r="IU599"/>
      <c r="IV599"/>
      <c r="IW599"/>
      <c r="IX599"/>
      <c r="IY599"/>
      <c r="IZ599"/>
      <c r="JA599"/>
      <c r="JB599"/>
      <c r="JC599"/>
      <c r="JD599"/>
      <c r="JE599"/>
      <c r="JF599"/>
      <c r="JG599"/>
      <c r="JH599"/>
      <c r="JI599"/>
      <c r="JJ599"/>
      <c r="JK599"/>
      <c r="JL599"/>
      <c r="JM599"/>
      <c r="JN599"/>
      <c r="JO599"/>
      <c r="JP599"/>
      <c r="JQ599"/>
      <c r="JR599"/>
      <c r="JS599"/>
      <c r="JT599"/>
      <c r="JU599"/>
      <c r="JV599"/>
      <c r="JW599"/>
      <c r="JX599"/>
      <c r="JY599"/>
      <c r="JZ599"/>
      <c r="KA599"/>
      <c r="KB599"/>
      <c r="KC599"/>
      <c r="KD599"/>
      <c r="KE599"/>
      <c r="KF599"/>
      <c r="KG599"/>
      <c r="KH599"/>
      <c r="KI599"/>
      <c r="KJ599"/>
      <c r="KK599"/>
      <c r="KL599"/>
      <c r="KM599"/>
      <c r="KN599"/>
      <c r="KO599"/>
      <c r="KP599"/>
      <c r="KQ599"/>
      <c r="KR599"/>
      <c r="KS599"/>
      <c r="KT599"/>
      <c r="KU599"/>
      <c r="KV599"/>
      <c r="KW599"/>
      <c r="KX599"/>
      <c r="KY599"/>
      <c r="KZ599"/>
      <c r="LA599"/>
      <c r="LB599"/>
      <c r="LC599"/>
      <c r="LD599"/>
      <c r="LE599"/>
      <c r="LF599"/>
      <c r="LG599"/>
      <c r="LH599"/>
      <c r="LI599"/>
      <c r="LJ599"/>
      <c r="LK599"/>
      <c r="LL599"/>
      <c r="LM599"/>
      <c r="LN599"/>
      <c r="LO599"/>
      <c r="LP599"/>
      <c r="LQ599"/>
      <c r="LR599"/>
      <c r="LS599"/>
      <c r="LT599"/>
      <c r="LU599"/>
      <c r="LV599"/>
      <c r="LW599"/>
      <c r="LX599"/>
      <c r="LY599"/>
      <c r="LZ599"/>
      <c r="MA599"/>
      <c r="MB599"/>
      <c r="MC599"/>
      <c r="MD599"/>
      <c r="ME599"/>
      <c r="MF599"/>
      <c r="MG599"/>
      <c r="MH599"/>
      <c r="MI599"/>
      <c r="MJ599"/>
      <c r="MK599"/>
      <c r="ML599"/>
      <c r="MM599"/>
      <c r="MN599"/>
      <c r="MO599"/>
      <c r="MP599"/>
      <c r="MQ599"/>
      <c r="MR599"/>
      <c r="MS599"/>
      <c r="MT599"/>
      <c r="MU599"/>
      <c r="MV599"/>
      <c r="MW599"/>
      <c r="MX599"/>
      <c r="MY599"/>
      <c r="MZ599"/>
      <c r="NA599"/>
      <c r="NB599"/>
      <c r="NC599"/>
      <c r="ND599"/>
      <c r="NE599"/>
      <c r="NF599"/>
      <c r="NG599"/>
      <c r="NH599"/>
      <c r="NI599"/>
      <c r="NJ599"/>
      <c r="NK599"/>
      <c r="NL599"/>
      <c r="NM599"/>
      <c r="NN599"/>
      <c r="NO599"/>
      <c r="NP599"/>
      <c r="NQ599"/>
      <c r="NR599"/>
      <c r="NS599"/>
      <c r="NT599"/>
      <c r="NU599"/>
      <c r="NV599"/>
      <c r="NW599"/>
      <c r="NX599"/>
      <c r="NY599"/>
      <c r="NZ599"/>
      <c r="OA599"/>
      <c r="OB599"/>
      <c r="OC599"/>
      <c r="OD599"/>
      <c r="OE599"/>
      <c r="OF599"/>
      <c r="OG599"/>
      <c r="OH599"/>
      <c r="OI599"/>
      <c r="OJ599"/>
      <c r="OK599"/>
      <c r="OL599"/>
      <c r="OM599"/>
      <c r="ON599"/>
      <c r="OO599"/>
      <c r="OP599"/>
      <c r="OQ599"/>
      <c r="OR599"/>
      <c r="OS599"/>
      <c r="OT599"/>
      <c r="OU599"/>
      <c r="OV599"/>
      <c r="OW599"/>
      <c r="OX599"/>
      <c r="OY599"/>
      <c r="OZ599"/>
      <c r="PA599"/>
      <c r="PB599"/>
      <c r="PC599"/>
      <c r="PD599"/>
      <c r="PE599"/>
      <c r="PF599"/>
      <c r="PG599"/>
      <c r="PH599"/>
      <c r="PI599"/>
      <c r="PJ599"/>
      <c r="PK599"/>
      <c r="PL599"/>
      <c r="PM599"/>
      <c r="PN599"/>
      <c r="PO599"/>
      <c r="PP599"/>
      <c r="PQ599"/>
      <c r="PR599"/>
      <c r="PS599"/>
      <c r="PT599"/>
      <c r="PU599"/>
      <c r="PV599"/>
      <c r="PW599"/>
      <c r="PX599"/>
      <c r="PY599"/>
      <c r="PZ599"/>
      <c r="QA599"/>
      <c r="QB599"/>
      <c r="QC599"/>
      <c r="QD599"/>
      <c r="QE599"/>
      <c r="QF599"/>
      <c r="QG599"/>
      <c r="QH599"/>
      <c r="QI599"/>
      <c r="QJ599"/>
      <c r="QK599"/>
      <c r="QL599"/>
      <c r="QM599"/>
      <c r="QN599"/>
      <c r="QO599"/>
      <c r="QP599"/>
      <c r="QQ599"/>
      <c r="QR599"/>
      <c r="QS599"/>
      <c r="QT599"/>
      <c r="QU599"/>
      <c r="QV599"/>
      <c r="QW599"/>
      <c r="QX599"/>
      <c r="QY599"/>
      <c r="QZ599"/>
      <c r="RA599"/>
      <c r="RB599"/>
      <c r="RC599"/>
      <c r="RD599"/>
      <c r="RE599"/>
      <c r="RF599"/>
      <c r="RG599"/>
      <c r="RH599"/>
      <c r="RI599"/>
      <c r="RJ599"/>
      <c r="RK599"/>
      <c r="RL599"/>
      <c r="RM599"/>
      <c r="RN599"/>
      <c r="RO599"/>
      <c r="RP599"/>
      <c r="RQ599"/>
      <c r="RR599"/>
      <c r="RS599"/>
      <c r="RT599"/>
      <c r="RU599"/>
      <c r="RV599"/>
      <c r="RW599"/>
      <c r="RX599"/>
      <c r="RY599"/>
      <c r="RZ599"/>
      <c r="SA599"/>
      <c r="SB599"/>
      <c r="SC599"/>
      <c r="SD599"/>
      <c r="SE599"/>
      <c r="SF599"/>
      <c r="SG599"/>
      <c r="SH599"/>
      <c r="SI599"/>
      <c r="SJ599"/>
      <c r="SK599"/>
      <c r="SL599"/>
      <c r="SM599"/>
      <c r="SN599"/>
      <c r="SO599"/>
      <c r="SP599"/>
      <c r="SQ599"/>
      <c r="SR599"/>
      <c r="SS599"/>
      <c r="ST599"/>
      <c r="SU599"/>
      <c r="SV599"/>
      <c r="SW599"/>
      <c r="SX599"/>
      <c r="SY599"/>
      <c r="SZ599"/>
      <c r="TA599"/>
      <c r="TB599"/>
      <c r="TC599"/>
      <c r="TD599"/>
      <c r="TE599"/>
      <c r="TF599"/>
      <c r="TG599"/>
      <c r="TH599"/>
      <c r="TI599"/>
      <c r="TJ599"/>
      <c r="TK599"/>
      <c r="TL599"/>
      <c r="TM599"/>
      <c r="TN599"/>
      <c r="TO599"/>
      <c r="TP599"/>
      <c r="TQ599"/>
      <c r="TR599"/>
      <c r="TS599"/>
      <c r="TT599"/>
      <c r="TU599"/>
      <c r="TV599"/>
      <c r="TW599"/>
      <c r="TX599"/>
      <c r="TY599"/>
      <c r="TZ599"/>
      <c r="UA599"/>
      <c r="UB599"/>
      <c r="UC599"/>
      <c r="UD599"/>
      <c r="UE599"/>
      <c r="UF599"/>
      <c r="UG599"/>
      <c r="UH599"/>
      <c r="UI599"/>
      <c r="UJ599"/>
      <c r="UK599"/>
      <c r="UL599"/>
      <c r="UM599"/>
      <c r="UN599"/>
      <c r="UO599"/>
      <c r="UP599"/>
      <c r="UQ599"/>
      <c r="UR599"/>
      <c r="US599"/>
      <c r="UT599"/>
      <c r="UU599"/>
      <c r="UV599"/>
      <c r="UW599"/>
      <c r="UX599"/>
      <c r="UY599"/>
      <c r="UZ599"/>
      <c r="VA599"/>
      <c r="VB599"/>
      <c r="VC599"/>
      <c r="VD599"/>
      <c r="VE599"/>
      <c r="VF599"/>
      <c r="VG599"/>
      <c r="VH599"/>
      <c r="VI599"/>
      <c r="VJ599"/>
      <c r="VK599"/>
      <c r="VL599"/>
      <c r="VM599"/>
      <c r="VN599"/>
      <c r="VO599"/>
      <c r="VP599"/>
      <c r="VQ599"/>
      <c r="VR599"/>
      <c r="VS599"/>
      <c r="VT599"/>
      <c r="VU599"/>
      <c r="VV599"/>
      <c r="VW599"/>
      <c r="VX599"/>
      <c r="VY599"/>
      <c r="VZ599"/>
      <c r="WA599"/>
      <c r="WB599"/>
      <c r="WC599"/>
      <c r="WD599"/>
      <c r="WE599"/>
      <c r="WF599"/>
      <c r="WG599"/>
      <c r="WH599"/>
      <c r="WI599"/>
      <c r="WJ599"/>
      <c r="WK599"/>
      <c r="WL599"/>
      <c r="WM599"/>
      <c r="WN599"/>
      <c r="WO599"/>
      <c r="WP599"/>
      <c r="WQ599"/>
      <c r="WR599"/>
      <c r="WS599"/>
      <c r="WT599"/>
      <c r="WU599"/>
      <c r="WV599"/>
      <c r="WW599"/>
      <c r="WX599"/>
      <c r="WY599"/>
      <c r="WZ599"/>
      <c r="XA599"/>
      <c r="XB599"/>
      <c r="XC599"/>
      <c r="XD599"/>
      <c r="XE599"/>
      <c r="XF599"/>
      <c r="XG599"/>
      <c r="XH599"/>
      <c r="XI599"/>
      <c r="XJ599"/>
      <c r="XK599"/>
      <c r="XL599"/>
      <c r="XM599"/>
      <c r="XN599"/>
      <c r="XO599"/>
      <c r="XP599"/>
      <c r="XQ599"/>
      <c r="XR599"/>
      <c r="XS599"/>
      <c r="XT599"/>
      <c r="XU599"/>
      <c r="XV599"/>
      <c r="XW599"/>
      <c r="XX599"/>
      <c r="XY599"/>
      <c r="XZ599"/>
      <c r="YA599"/>
      <c r="YB599"/>
      <c r="YC599"/>
      <c r="YD599"/>
      <c r="YE599"/>
      <c r="YF599"/>
      <c r="YG599"/>
      <c r="YH599"/>
      <c r="YI599"/>
      <c r="YJ599"/>
      <c r="YK599"/>
      <c r="YL599"/>
      <c r="YM599"/>
      <c r="YN599"/>
      <c r="YO599"/>
      <c r="YP599"/>
      <c r="YQ599"/>
      <c r="YR599"/>
      <c r="YS599"/>
      <c r="YT599"/>
      <c r="YU599"/>
      <c r="YV599"/>
      <c r="YW599"/>
      <c r="YX599"/>
      <c r="YY599"/>
      <c r="YZ599"/>
      <c r="ZA599"/>
      <c r="ZB599"/>
      <c r="ZC599"/>
      <c r="ZD599"/>
      <c r="ZE599"/>
      <c r="ZF599"/>
      <c r="ZG599"/>
      <c r="ZH599"/>
      <c r="ZI599"/>
      <c r="ZJ599"/>
      <c r="ZK599"/>
      <c r="ZL599"/>
      <c r="ZM599"/>
      <c r="ZN599"/>
      <c r="ZO599"/>
      <c r="ZP599"/>
      <c r="ZQ599"/>
      <c r="ZR599"/>
      <c r="ZS599"/>
      <c r="ZT599"/>
      <c r="ZU599"/>
      <c r="ZV599"/>
      <c r="ZW599"/>
      <c r="ZX599"/>
      <c r="ZY599"/>
      <c r="ZZ599" s="52"/>
      <c r="AAA599" s="192"/>
      <c r="AAD599" s="90"/>
      <c r="AAE599" s="519">
        <f t="shared" si="475"/>
        <v>1</v>
      </c>
      <c r="AAF599" s="190" t="s">
        <v>52</v>
      </c>
      <c r="AAG599" s="71"/>
      <c r="AAH599" s="71"/>
      <c r="AAI599" s="72"/>
      <c r="AAJ599" s="72"/>
      <c r="AAK599" s="87"/>
      <c r="AAL599" s="90"/>
    </row>
    <row r="600" spans="1:715" s="23" customFormat="1" ht="15" customHeight="1" outlineLevel="1">
      <c r="A600" s="171"/>
      <c r="B600" s="396" t="s">
        <v>449</v>
      </c>
      <c r="C600" s="376" t="s">
        <v>0</v>
      </c>
      <c r="I600" s="244"/>
      <c r="J600" s="194"/>
      <c r="K600" s="49"/>
      <c r="L600" s="49"/>
      <c r="M600" s="49"/>
      <c r="N600" s="49"/>
      <c r="O600" s="49"/>
      <c r="P600" s="49"/>
      <c r="Q600" s="49"/>
      <c r="R600" s="49"/>
      <c r="S600" s="49"/>
      <c r="T600" s="49"/>
      <c r="U600" s="49"/>
      <c r="V600" s="49"/>
      <c r="W600" s="49"/>
      <c r="X600" s="49"/>
      <c r="Y600" s="49"/>
      <c r="Z600" s="49"/>
      <c r="AA600" s="49"/>
      <c r="AB600" s="49"/>
      <c r="AC600" s="49"/>
      <c r="AD600" s="49"/>
      <c r="AE600" s="49"/>
      <c r="AF600" s="49"/>
      <c r="AG600" s="49"/>
      <c r="AH600" s="49"/>
      <c r="AI600" s="49"/>
      <c r="AJ600" s="49"/>
      <c r="AK600" s="49"/>
      <c r="AL600" s="49"/>
      <c r="AM600" s="49"/>
      <c r="AN600" s="49"/>
      <c r="AO600" s="49"/>
      <c r="AP600" s="49"/>
      <c r="AQ600" s="49"/>
      <c r="AR600" s="49"/>
      <c r="AS600" s="49"/>
      <c r="AT600" s="49"/>
      <c r="AU600" s="49"/>
      <c r="AV600" s="49"/>
      <c r="AW600" s="49"/>
      <c r="AX600" s="49"/>
      <c r="AY600" s="49"/>
      <c r="AZ600" s="49"/>
      <c r="BA600" s="49"/>
      <c r="BB600" s="49"/>
      <c r="BC600" s="49"/>
      <c r="BD600" s="49"/>
      <c r="BE600" s="49"/>
      <c r="BF600" s="49"/>
      <c r="BG600" s="49"/>
      <c r="BH600" s="49"/>
      <c r="BI600" s="49"/>
      <c r="BJ600" s="49"/>
      <c r="BK600" s="49"/>
      <c r="BL600" s="49"/>
      <c r="BM600" s="49"/>
      <c r="BN600" s="49"/>
      <c r="BO600" s="49"/>
      <c r="BP600" s="49"/>
      <c r="BQ600" s="49"/>
      <c r="BR600" s="49"/>
      <c r="BS600" s="49"/>
      <c r="BT600" s="49"/>
      <c r="BU600" s="49"/>
      <c r="BV600" s="49"/>
      <c r="BW600" s="49"/>
      <c r="BX600" s="49"/>
      <c r="BY600" s="49"/>
      <c r="BZ600" s="49"/>
      <c r="CA600" s="49"/>
      <c r="CB600" s="49"/>
      <c r="CC600" s="49"/>
      <c r="CD600" s="49"/>
      <c r="CE600" s="49"/>
      <c r="CF600" s="49"/>
      <c r="CG600" s="49"/>
      <c r="CH600" s="49"/>
      <c r="CI600" s="49"/>
      <c r="CJ600" s="49"/>
      <c r="CK600" s="49"/>
      <c r="CL600" s="49"/>
      <c r="CM600" s="49"/>
      <c r="CN600" s="49"/>
      <c r="CO600" s="49"/>
      <c r="CP600" s="49"/>
      <c r="CQ600" s="49"/>
      <c r="CR600" s="49"/>
      <c r="CS600" s="49"/>
      <c r="CT600" s="49"/>
      <c r="CU600" s="49"/>
      <c r="CV600" s="49"/>
      <c r="CW600" s="49"/>
      <c r="CX600" s="49"/>
      <c r="CY600" s="49"/>
      <c r="CZ600" s="49"/>
      <c r="DA600" s="49"/>
      <c r="DB600" s="49"/>
      <c r="DC600" s="49"/>
      <c r="DD600" s="49"/>
      <c r="DE600" s="49"/>
      <c r="DF600" s="49"/>
      <c r="DG600" s="49"/>
      <c r="DH600" s="49"/>
      <c r="DI600" s="49"/>
      <c r="DJ600" s="49"/>
      <c r="DK600" s="49"/>
      <c r="DL600" s="49"/>
      <c r="DM600" s="49"/>
      <c r="DN600" s="49"/>
      <c r="DO600" s="49"/>
      <c r="DP600" s="49"/>
      <c r="DQ600"/>
      <c r="DR600"/>
      <c r="DS600"/>
      <c r="DT600"/>
      <c r="DU600"/>
      <c r="DV600"/>
      <c r="DW600"/>
      <c r="DX600"/>
      <c r="DY600"/>
      <c r="DZ600"/>
      <c r="EA600"/>
      <c r="EB600"/>
      <c r="EC600"/>
      <c r="ED600"/>
      <c r="EE600"/>
      <c r="EF600"/>
      <c r="EG600"/>
      <c r="EH600"/>
      <c r="EI600"/>
      <c r="EJ600"/>
      <c r="EK600"/>
      <c r="EL600"/>
      <c r="EM600"/>
      <c r="EN600"/>
      <c r="EO600"/>
      <c r="EP600"/>
      <c r="EQ600"/>
      <c r="ER600"/>
      <c r="ES600"/>
      <c r="ET600"/>
      <c r="EU600"/>
      <c r="EV600"/>
      <c r="EW600"/>
      <c r="EX600"/>
      <c r="EY600"/>
      <c r="EZ600"/>
      <c r="FA600"/>
      <c r="FB600"/>
      <c r="FC600"/>
      <c r="FD600"/>
      <c r="FE600"/>
      <c r="FF600"/>
      <c r="FG600"/>
      <c r="FH600"/>
      <c r="FI600"/>
      <c r="FJ600"/>
      <c r="FK600"/>
      <c r="FL600"/>
      <c r="FM600"/>
      <c r="FN600"/>
      <c r="FO600"/>
      <c r="FP600"/>
      <c r="FQ600"/>
      <c r="FR600"/>
      <c r="FS600"/>
      <c r="FT600"/>
      <c r="FU600"/>
      <c r="FV600"/>
      <c r="FW600"/>
      <c r="FX600"/>
      <c r="FY600"/>
      <c r="FZ600"/>
      <c r="GA600"/>
      <c r="GB600"/>
      <c r="GC600"/>
      <c r="GD600"/>
      <c r="GE600"/>
      <c r="GF600"/>
      <c r="GG600"/>
      <c r="GH600"/>
      <c r="GI600"/>
      <c r="GJ600"/>
      <c r="GK600"/>
      <c r="GL600"/>
      <c r="GM600"/>
      <c r="GN600"/>
      <c r="GO600"/>
      <c r="GP600"/>
      <c r="GQ600"/>
      <c r="GR600"/>
      <c r="GS600"/>
      <c r="GT600"/>
      <c r="GU600"/>
      <c r="GV600"/>
      <c r="GW600"/>
      <c r="GX600"/>
      <c r="GY600"/>
      <c r="GZ600"/>
      <c r="HA600"/>
      <c r="HB600"/>
      <c r="HC600"/>
      <c r="HD600"/>
      <c r="HE600"/>
      <c r="HF600"/>
      <c r="HG600"/>
      <c r="HH600"/>
      <c r="HI600"/>
      <c r="HJ600"/>
      <c r="HK600"/>
      <c r="HL600"/>
      <c r="HM600"/>
      <c r="HN600"/>
      <c r="HO600"/>
      <c r="HP600"/>
      <c r="HQ600"/>
      <c r="HR600"/>
      <c r="HS600"/>
      <c r="HT600"/>
      <c r="HU600"/>
      <c r="HV600"/>
      <c r="HW600"/>
      <c r="HX600"/>
      <c r="HY600"/>
      <c r="HZ600"/>
      <c r="IA600"/>
      <c r="IB600"/>
      <c r="IC600"/>
      <c r="ID600"/>
      <c r="IE600"/>
      <c r="IF600"/>
      <c r="IG600"/>
      <c r="IH600"/>
      <c r="II600"/>
      <c r="IJ600"/>
      <c r="IK600"/>
      <c r="IL600"/>
      <c r="IM600"/>
      <c r="IN600"/>
      <c r="IO600"/>
      <c r="IP600"/>
      <c r="IQ600"/>
      <c r="IR600"/>
      <c r="IS600"/>
      <c r="IT600"/>
      <c r="IU600"/>
      <c r="IV600"/>
      <c r="IW600"/>
      <c r="IX600"/>
      <c r="IY600"/>
      <c r="IZ600"/>
      <c r="JA600"/>
      <c r="JB600"/>
      <c r="JC600"/>
      <c r="JD600"/>
      <c r="JE600"/>
      <c r="JF600"/>
      <c r="JG600"/>
      <c r="JH600"/>
      <c r="JI600"/>
      <c r="JJ600"/>
      <c r="JK600"/>
      <c r="JL600"/>
      <c r="JM600"/>
      <c r="JN600"/>
      <c r="JO600"/>
      <c r="JP600"/>
      <c r="JQ600"/>
      <c r="JR600"/>
      <c r="JS600"/>
      <c r="JT600"/>
      <c r="JU600"/>
      <c r="JV600"/>
      <c r="JW600"/>
      <c r="JX600"/>
      <c r="JY600"/>
      <c r="JZ600"/>
      <c r="KA600"/>
      <c r="KB600"/>
      <c r="KC600"/>
      <c r="KD600"/>
      <c r="KE600"/>
      <c r="KF600"/>
      <c r="KG600"/>
      <c r="KH600"/>
      <c r="KI600"/>
      <c r="KJ600"/>
      <c r="KK600"/>
      <c r="KL600"/>
      <c r="KM600"/>
      <c r="KN600"/>
      <c r="KO600"/>
      <c r="KP600"/>
      <c r="KQ600"/>
      <c r="KR600"/>
      <c r="KS600"/>
      <c r="KT600"/>
      <c r="KU600"/>
      <c r="KV600"/>
      <c r="KW600"/>
      <c r="KX600"/>
      <c r="KY600"/>
      <c r="KZ600"/>
      <c r="LA600"/>
      <c r="LB600"/>
      <c r="LC600"/>
      <c r="LD600"/>
      <c r="LE600"/>
      <c r="LF600"/>
      <c r="LG600"/>
      <c r="LH600"/>
      <c r="LI600"/>
      <c r="LJ600"/>
      <c r="LK600"/>
      <c r="LL600"/>
      <c r="LM600"/>
      <c r="LN600"/>
      <c r="LO600"/>
      <c r="LP600"/>
      <c r="LQ600"/>
      <c r="LR600"/>
      <c r="LS600"/>
      <c r="LT600"/>
      <c r="LU600"/>
      <c r="LV600"/>
      <c r="LW600"/>
      <c r="LX600"/>
      <c r="LY600"/>
      <c r="LZ600"/>
      <c r="MA600"/>
      <c r="MB600"/>
      <c r="MC600"/>
      <c r="MD600"/>
      <c r="ME600"/>
      <c r="MF600"/>
      <c r="MG600"/>
      <c r="MH600"/>
      <c r="MI600"/>
      <c r="MJ600"/>
      <c r="MK600"/>
      <c r="ML600"/>
      <c r="MM600"/>
      <c r="MN600"/>
      <c r="MO600"/>
      <c r="MP600"/>
      <c r="MQ600"/>
      <c r="MR600"/>
      <c r="MS600"/>
      <c r="MT600"/>
      <c r="MU600"/>
      <c r="MV600"/>
      <c r="MW600"/>
      <c r="MX600"/>
      <c r="MY600"/>
      <c r="MZ600"/>
      <c r="NA600"/>
      <c r="NB600"/>
      <c r="NC600"/>
      <c r="ND600"/>
      <c r="NE600"/>
      <c r="NF600"/>
      <c r="NG600"/>
      <c r="NH600"/>
      <c r="NI600"/>
      <c r="NJ600"/>
      <c r="NK600"/>
      <c r="NL600"/>
      <c r="NM600"/>
      <c r="NN600"/>
      <c r="NO600"/>
      <c r="NP600"/>
      <c r="NQ600"/>
      <c r="NR600"/>
      <c r="NS600"/>
      <c r="NT600"/>
      <c r="NU600"/>
      <c r="NV600"/>
      <c r="NW600"/>
      <c r="NX600"/>
      <c r="NY600"/>
      <c r="NZ600"/>
      <c r="OA600"/>
      <c r="OB600"/>
      <c r="OC600"/>
      <c r="OD600"/>
      <c r="OE600"/>
      <c r="OF600"/>
      <c r="OG600"/>
      <c r="OH600"/>
      <c r="OI600"/>
      <c r="OJ600"/>
      <c r="OK600"/>
      <c r="OL600"/>
      <c r="OM600"/>
      <c r="ON600"/>
      <c r="OO600"/>
      <c r="OP600"/>
      <c r="OQ600"/>
      <c r="OR600"/>
      <c r="OS600"/>
      <c r="OT600"/>
      <c r="OU600"/>
      <c r="OV600"/>
      <c r="OW600"/>
      <c r="OX600"/>
      <c r="OY600"/>
      <c r="OZ600"/>
      <c r="PA600"/>
      <c r="PB600"/>
      <c r="PC600"/>
      <c r="PD600"/>
      <c r="PE600"/>
      <c r="PF600"/>
      <c r="PG600"/>
      <c r="PH600"/>
      <c r="PI600"/>
      <c r="PJ600"/>
      <c r="PK600"/>
      <c r="PL600"/>
      <c r="PM600"/>
      <c r="PN600"/>
      <c r="PO600"/>
      <c r="PP600"/>
      <c r="PQ600"/>
      <c r="PR600"/>
      <c r="PS600"/>
      <c r="PT600"/>
      <c r="PU600"/>
      <c r="PV600"/>
      <c r="PW600"/>
      <c r="PX600"/>
      <c r="PY600"/>
      <c r="PZ600"/>
      <c r="QA600"/>
      <c r="QB600"/>
      <c r="QC600"/>
      <c r="QD600"/>
      <c r="QE600"/>
      <c r="QF600"/>
      <c r="QG600"/>
      <c r="QH600"/>
      <c r="QI600"/>
      <c r="QJ600"/>
      <c r="QK600"/>
      <c r="QL600"/>
      <c r="QM600"/>
      <c r="QN600"/>
      <c r="QO600"/>
      <c r="QP600"/>
      <c r="QQ600"/>
      <c r="QR600"/>
      <c r="QS600"/>
      <c r="QT600"/>
      <c r="QU600"/>
      <c r="QV600"/>
      <c r="QW600"/>
      <c r="QX600"/>
      <c r="QY600"/>
      <c r="QZ600"/>
      <c r="RA600"/>
      <c r="RB600"/>
      <c r="RC600"/>
      <c r="RD600"/>
      <c r="RE600"/>
      <c r="RF600"/>
      <c r="RG600"/>
      <c r="RH600"/>
      <c r="RI600"/>
      <c r="RJ600"/>
      <c r="RK600"/>
      <c r="RL600"/>
      <c r="RM600"/>
      <c r="RN600"/>
      <c r="RO600"/>
      <c r="RP600"/>
      <c r="RQ600"/>
      <c r="RR600"/>
      <c r="RS600"/>
      <c r="RT600"/>
      <c r="RU600"/>
      <c r="RV600"/>
      <c r="RW600"/>
      <c r="RX600"/>
      <c r="RY600"/>
      <c r="RZ600"/>
      <c r="SA600"/>
      <c r="SB600"/>
      <c r="SC600"/>
      <c r="SD600"/>
      <c r="SE600"/>
      <c r="SF600"/>
      <c r="SG600"/>
      <c r="SH600"/>
      <c r="SI600"/>
      <c r="SJ600"/>
      <c r="SK600"/>
      <c r="SL600"/>
      <c r="SM600"/>
      <c r="SN600"/>
      <c r="SO600"/>
      <c r="SP600"/>
      <c r="SQ600"/>
      <c r="SR600"/>
      <c r="SS600"/>
      <c r="ST600"/>
      <c r="SU600"/>
      <c r="SV600"/>
      <c r="SW600"/>
      <c r="SX600"/>
      <c r="SY600"/>
      <c r="SZ600"/>
      <c r="TA600"/>
      <c r="TB600"/>
      <c r="TC600"/>
      <c r="TD600"/>
      <c r="TE600"/>
      <c r="TF600"/>
      <c r="TG600"/>
      <c r="TH600"/>
      <c r="TI600"/>
      <c r="TJ600"/>
      <c r="TK600"/>
      <c r="TL600"/>
      <c r="TM600"/>
      <c r="TN600"/>
      <c r="TO600"/>
      <c r="TP600"/>
      <c r="TQ600"/>
      <c r="TR600"/>
      <c r="TS600"/>
      <c r="TT600"/>
      <c r="TU600"/>
      <c r="TV600"/>
      <c r="TW600"/>
      <c r="TX600"/>
      <c r="TY600"/>
      <c r="TZ600"/>
      <c r="UA600"/>
      <c r="UB600"/>
      <c r="UC600"/>
      <c r="UD600"/>
      <c r="UE600"/>
      <c r="UF600"/>
      <c r="UG600"/>
      <c r="UH600"/>
      <c r="UI600"/>
      <c r="UJ600"/>
      <c r="UK600"/>
      <c r="UL600"/>
      <c r="UM600"/>
      <c r="UN600"/>
      <c r="UO600"/>
      <c r="UP600"/>
      <c r="UQ600"/>
      <c r="UR600"/>
      <c r="US600"/>
      <c r="UT600"/>
      <c r="UU600"/>
      <c r="UV600"/>
      <c r="UW600"/>
      <c r="UX600"/>
      <c r="UY600"/>
      <c r="UZ600"/>
      <c r="VA600"/>
      <c r="VB600"/>
      <c r="VC600"/>
      <c r="VD600"/>
      <c r="VE600"/>
      <c r="VF600"/>
      <c r="VG600"/>
      <c r="VH600"/>
      <c r="VI600"/>
      <c r="VJ600"/>
      <c r="VK600"/>
      <c r="VL600"/>
      <c r="VM600"/>
      <c r="VN600"/>
      <c r="VO600"/>
      <c r="VP600"/>
      <c r="VQ600"/>
      <c r="VR600"/>
      <c r="VS600"/>
      <c r="VT600"/>
      <c r="VU600"/>
      <c r="VV600"/>
      <c r="VW600"/>
      <c r="VX600"/>
      <c r="VY600"/>
      <c r="VZ600"/>
      <c r="WA600"/>
      <c r="WB600"/>
      <c r="WC600"/>
      <c r="WD600"/>
      <c r="WE600"/>
      <c r="WF600"/>
      <c r="WG600"/>
      <c r="WH600"/>
      <c r="WI600"/>
      <c r="WJ600"/>
      <c r="WK600"/>
      <c r="WL600"/>
      <c r="WM600"/>
      <c r="WN600"/>
      <c r="WO600"/>
      <c r="WP600"/>
      <c r="WQ600"/>
      <c r="WR600"/>
      <c r="WS600"/>
      <c r="WT600"/>
      <c r="WU600"/>
      <c r="WV600"/>
      <c r="WW600"/>
      <c r="WX600"/>
      <c r="WY600"/>
      <c r="WZ600"/>
      <c r="XA600"/>
      <c r="XB600"/>
      <c r="XC600"/>
      <c r="XD600"/>
      <c r="XE600"/>
      <c r="XF600"/>
      <c r="XG600"/>
      <c r="XH600"/>
      <c r="XI600"/>
      <c r="XJ600"/>
      <c r="XK600"/>
      <c r="XL600"/>
      <c r="XM600"/>
      <c r="XN600"/>
      <c r="XO600"/>
      <c r="XP600"/>
      <c r="XQ600"/>
      <c r="XR600"/>
      <c r="XS600"/>
      <c r="XT600"/>
      <c r="XU600"/>
      <c r="XV600"/>
      <c r="XW600"/>
      <c r="XX600"/>
      <c r="XY600"/>
      <c r="XZ600"/>
      <c r="YA600"/>
      <c r="YB600"/>
      <c r="YC600"/>
      <c r="YD600"/>
      <c r="YE600"/>
      <c r="YF600"/>
      <c r="YG600"/>
      <c r="YH600"/>
      <c r="YI600"/>
      <c r="YJ600"/>
      <c r="YK600"/>
      <c r="YL600"/>
      <c r="YM600"/>
      <c r="YN600"/>
      <c r="YO600"/>
      <c r="YP600"/>
      <c r="YQ600"/>
      <c r="YR600"/>
      <c r="YS600"/>
      <c r="YT600"/>
      <c r="YU600"/>
      <c r="YV600"/>
      <c r="YW600"/>
      <c r="YX600"/>
      <c r="YY600"/>
      <c r="YZ600"/>
      <c r="ZA600"/>
      <c r="ZB600"/>
      <c r="ZC600"/>
      <c r="ZD600"/>
      <c r="ZE600"/>
      <c r="ZF600"/>
      <c r="ZG600"/>
      <c r="ZH600"/>
      <c r="ZI600"/>
      <c r="ZJ600"/>
      <c r="ZK600"/>
      <c r="ZL600"/>
      <c r="ZM600"/>
      <c r="ZN600"/>
      <c r="ZO600"/>
      <c r="ZP600"/>
      <c r="ZQ600"/>
      <c r="ZR600"/>
      <c r="ZS600"/>
      <c r="ZT600"/>
      <c r="ZU600"/>
      <c r="ZV600"/>
      <c r="ZW600"/>
      <c r="ZX600"/>
      <c r="ZY600"/>
      <c r="ZZ600" s="52"/>
      <c r="AAA600" s="192"/>
      <c r="AAD600" s="90"/>
      <c r="AAE600" s="519">
        <f t="shared" si="475"/>
        <v>1</v>
      </c>
      <c r="AAF600" s="190" t="s">
        <v>52</v>
      </c>
      <c r="AAG600" s="72"/>
      <c r="AAH600" s="72"/>
      <c r="AAI600" s="72"/>
      <c r="AAJ600" s="72"/>
      <c r="AAK600" s="87"/>
      <c r="AAL600" s="90"/>
    </row>
    <row r="601" spans="1:715" s="23" customFormat="1" ht="15" customHeight="1" outlineLevel="1">
      <c r="A601" s="171"/>
      <c r="B601" s="670" t="s">
        <v>447</v>
      </c>
      <c r="C601" s="376" t="s">
        <v>0</v>
      </c>
      <c r="I601" s="244"/>
      <c r="J601" s="194"/>
      <c r="K601" s="49"/>
      <c r="L601" s="49"/>
      <c r="M601" s="49"/>
      <c r="N601" s="49"/>
      <c r="O601" s="49"/>
      <c r="P601" s="49"/>
      <c r="Q601" s="49"/>
      <c r="R601" s="49"/>
      <c r="S601" s="49"/>
      <c r="T601" s="49"/>
      <c r="U601" s="49"/>
      <c r="V601" s="49"/>
      <c r="W601" s="49"/>
      <c r="X601" s="49"/>
      <c r="Y601" s="49"/>
      <c r="Z601" s="49"/>
      <c r="AA601" s="49"/>
      <c r="AB601" s="49"/>
      <c r="AC601" s="49"/>
      <c r="AD601" s="49"/>
      <c r="AE601" s="49"/>
      <c r="AF601" s="49"/>
      <c r="AG601" s="49"/>
      <c r="AH601" s="49"/>
      <c r="AI601" s="49"/>
      <c r="AJ601" s="49"/>
      <c r="AK601" s="49"/>
      <c r="AL601" s="49"/>
      <c r="AM601" s="49"/>
      <c r="AN601" s="49"/>
      <c r="AO601" s="49"/>
      <c r="AP601" s="49"/>
      <c r="AQ601" s="49"/>
      <c r="AR601" s="49"/>
      <c r="AS601" s="49"/>
      <c r="AT601" s="49"/>
      <c r="AU601" s="49"/>
      <c r="AV601" s="49"/>
      <c r="AW601" s="49"/>
      <c r="AX601" s="49"/>
      <c r="AY601" s="49"/>
      <c r="AZ601" s="49"/>
      <c r="BA601" s="49"/>
      <c r="BB601" s="49"/>
      <c r="BC601" s="49"/>
      <c r="BD601" s="49"/>
      <c r="BE601" s="49"/>
      <c r="BF601" s="49"/>
      <c r="BG601" s="49"/>
      <c r="BH601" s="49"/>
      <c r="BI601" s="49"/>
      <c r="BJ601" s="49"/>
      <c r="BK601" s="49"/>
      <c r="BL601" s="49"/>
      <c r="BM601" s="49"/>
      <c r="BN601" s="49"/>
      <c r="BO601" s="49"/>
      <c r="BP601" s="49"/>
      <c r="BQ601" s="49"/>
      <c r="BR601" s="49"/>
      <c r="BS601" s="49"/>
      <c r="BT601" s="49"/>
      <c r="BU601" s="49"/>
      <c r="BV601" s="49"/>
      <c r="BW601" s="49"/>
      <c r="BX601" s="49"/>
      <c r="BY601" s="49"/>
      <c r="BZ601" s="49"/>
      <c r="CA601" s="49"/>
      <c r="CB601" s="49"/>
      <c r="CC601" s="49"/>
      <c r="CD601" s="49"/>
      <c r="CE601" s="49"/>
      <c r="CF601" s="49"/>
      <c r="CG601" s="49"/>
      <c r="CH601" s="49"/>
      <c r="CI601" s="49"/>
      <c r="CJ601" s="49"/>
      <c r="CK601" s="49"/>
      <c r="CL601" s="49"/>
      <c r="CM601" s="49"/>
      <c r="CN601" s="49"/>
      <c r="CO601" s="49"/>
      <c r="CP601" s="49"/>
      <c r="CQ601" s="49"/>
      <c r="CR601" s="49"/>
      <c r="CS601" s="49"/>
      <c r="CT601" s="49"/>
      <c r="CU601" s="49"/>
      <c r="CV601" s="49"/>
      <c r="CW601" s="49"/>
      <c r="CX601" s="49"/>
      <c r="CY601" s="49"/>
      <c r="CZ601" s="49"/>
      <c r="DA601" s="49"/>
      <c r="DB601" s="49"/>
      <c r="DC601" s="49"/>
      <c r="DD601" s="49"/>
      <c r="DE601" s="49"/>
      <c r="DF601" s="49"/>
      <c r="DG601" s="49"/>
      <c r="DH601" s="49"/>
      <c r="DI601" s="49"/>
      <c r="DJ601" s="49"/>
      <c r="DK601" s="49"/>
      <c r="DL601" s="49"/>
      <c r="DM601" s="49"/>
      <c r="DN601" s="49"/>
      <c r="DO601" s="49"/>
      <c r="DP601" s="49"/>
      <c r="DQ601"/>
      <c r="DR601"/>
      <c r="DS601"/>
      <c r="DT601"/>
      <c r="DU601"/>
      <c r="DV601"/>
      <c r="DW601"/>
      <c r="DX601"/>
      <c r="DY601"/>
      <c r="DZ601"/>
      <c r="EA601"/>
      <c r="EB601"/>
      <c r="EC601"/>
      <c r="ED601"/>
      <c r="EE601"/>
      <c r="EF601"/>
      <c r="EG601"/>
      <c r="EH601"/>
      <c r="EI601"/>
      <c r="EJ601"/>
      <c r="EK601"/>
      <c r="EL601"/>
      <c r="EM601"/>
      <c r="EN601"/>
      <c r="EO601"/>
      <c r="EP601"/>
      <c r="EQ601"/>
      <c r="ER601"/>
      <c r="ES601"/>
      <c r="ET601"/>
      <c r="EU601"/>
      <c r="EV601"/>
      <c r="EW601"/>
      <c r="EX601"/>
      <c r="EY601"/>
      <c r="EZ601"/>
      <c r="FA601"/>
      <c r="FB601"/>
      <c r="FC601"/>
      <c r="FD601"/>
      <c r="FE601"/>
      <c r="FF601"/>
      <c r="FG601"/>
      <c r="FH601"/>
      <c r="FI601"/>
      <c r="FJ601"/>
      <c r="FK601"/>
      <c r="FL601"/>
      <c r="FM601"/>
      <c r="FN601"/>
      <c r="FO601"/>
      <c r="FP601"/>
      <c r="FQ601"/>
      <c r="FR601"/>
      <c r="FS601"/>
      <c r="FT601"/>
      <c r="FU601"/>
      <c r="FV601"/>
      <c r="FW601"/>
      <c r="FX601"/>
      <c r="FY601"/>
      <c r="FZ601"/>
      <c r="GA601"/>
      <c r="GB601"/>
      <c r="GC601"/>
      <c r="GD601"/>
      <c r="GE601"/>
      <c r="GF601"/>
      <c r="GG601"/>
      <c r="GH601"/>
      <c r="GI601"/>
      <c r="GJ601"/>
      <c r="GK601"/>
      <c r="GL601"/>
      <c r="GM601"/>
      <c r="GN601"/>
      <c r="GO601"/>
      <c r="GP601"/>
      <c r="GQ601"/>
      <c r="GR601"/>
      <c r="GS601"/>
      <c r="GT601"/>
      <c r="GU601"/>
      <c r="GV601"/>
      <c r="GW601"/>
      <c r="GX601"/>
      <c r="GY601"/>
      <c r="GZ601"/>
      <c r="HA601"/>
      <c r="HB601"/>
      <c r="HC601"/>
      <c r="HD601"/>
      <c r="HE601"/>
      <c r="HF601"/>
      <c r="HG601"/>
      <c r="HH601"/>
      <c r="HI601"/>
      <c r="HJ601"/>
      <c r="HK601"/>
      <c r="HL601"/>
      <c r="HM601"/>
      <c r="HN601"/>
      <c r="HO601"/>
      <c r="HP601"/>
      <c r="HQ601"/>
      <c r="HR601"/>
      <c r="HS601"/>
      <c r="HT601"/>
      <c r="HU601"/>
      <c r="HV601"/>
      <c r="HW601"/>
      <c r="HX601"/>
      <c r="HY601"/>
      <c r="HZ601"/>
      <c r="IA601"/>
      <c r="IB601"/>
      <c r="IC601"/>
      <c r="ID601"/>
      <c r="IE601"/>
      <c r="IF601"/>
      <c r="IG601"/>
      <c r="IH601"/>
      <c r="II601"/>
      <c r="IJ601"/>
      <c r="IK601"/>
      <c r="IL601"/>
      <c r="IM601"/>
      <c r="IN601"/>
      <c r="IO601"/>
      <c r="IP601"/>
      <c r="IQ601"/>
      <c r="IR601"/>
      <c r="IS601"/>
      <c r="IT601"/>
      <c r="IU601"/>
      <c r="IV601"/>
      <c r="IW601"/>
      <c r="IX601"/>
      <c r="IY601"/>
      <c r="IZ601"/>
      <c r="JA601"/>
      <c r="JB601"/>
      <c r="JC601"/>
      <c r="JD601"/>
      <c r="JE601"/>
      <c r="JF601"/>
      <c r="JG601"/>
      <c r="JH601"/>
      <c r="JI601"/>
      <c r="JJ601"/>
      <c r="JK601"/>
      <c r="JL601"/>
      <c r="JM601"/>
      <c r="JN601"/>
      <c r="JO601"/>
      <c r="JP601"/>
      <c r="JQ601"/>
      <c r="JR601"/>
      <c r="JS601"/>
      <c r="JT601"/>
      <c r="JU601"/>
      <c r="JV601"/>
      <c r="JW601"/>
      <c r="JX601"/>
      <c r="JY601"/>
      <c r="JZ601"/>
      <c r="KA601"/>
      <c r="KB601"/>
      <c r="KC601"/>
      <c r="KD601"/>
      <c r="KE601"/>
      <c r="KF601"/>
      <c r="KG601"/>
      <c r="KH601"/>
      <c r="KI601"/>
      <c r="KJ601"/>
      <c r="KK601"/>
      <c r="KL601"/>
      <c r="KM601"/>
      <c r="KN601"/>
      <c r="KO601"/>
      <c r="KP601"/>
      <c r="KQ601"/>
      <c r="KR601"/>
      <c r="KS601"/>
      <c r="KT601"/>
      <c r="KU601"/>
      <c r="KV601"/>
      <c r="KW601"/>
      <c r="KX601"/>
      <c r="KY601"/>
      <c r="KZ601"/>
      <c r="LA601"/>
      <c r="LB601"/>
      <c r="LC601"/>
      <c r="LD601"/>
      <c r="LE601"/>
      <c r="LF601"/>
      <c r="LG601"/>
      <c r="LH601"/>
      <c r="LI601"/>
      <c r="LJ601"/>
      <c r="LK601"/>
      <c r="LL601"/>
      <c r="LM601"/>
      <c r="LN601"/>
      <c r="LO601"/>
      <c r="LP601"/>
      <c r="LQ601"/>
      <c r="LR601"/>
      <c r="LS601"/>
      <c r="LT601"/>
      <c r="LU601"/>
      <c r="LV601"/>
      <c r="LW601"/>
      <c r="LX601"/>
      <c r="LY601"/>
      <c r="LZ601"/>
      <c r="MA601"/>
      <c r="MB601"/>
      <c r="MC601"/>
      <c r="MD601"/>
      <c r="ME601"/>
      <c r="MF601"/>
      <c r="MG601"/>
      <c r="MH601"/>
      <c r="MI601"/>
      <c r="MJ601"/>
      <c r="MK601"/>
      <c r="ML601"/>
      <c r="MM601"/>
      <c r="MN601"/>
      <c r="MO601"/>
      <c r="MP601"/>
      <c r="MQ601"/>
      <c r="MR601"/>
      <c r="MS601"/>
      <c r="MT601"/>
      <c r="MU601"/>
      <c r="MV601"/>
      <c r="MW601"/>
      <c r="MX601"/>
      <c r="MY601"/>
      <c r="MZ601"/>
      <c r="NA601"/>
      <c r="NB601"/>
      <c r="NC601"/>
      <c r="ND601"/>
      <c r="NE601"/>
      <c r="NF601"/>
      <c r="NG601"/>
      <c r="NH601"/>
      <c r="NI601"/>
      <c r="NJ601"/>
      <c r="NK601"/>
      <c r="NL601"/>
      <c r="NM601"/>
      <c r="NN601"/>
      <c r="NO601"/>
      <c r="NP601"/>
      <c r="NQ601"/>
      <c r="NR601"/>
      <c r="NS601"/>
      <c r="NT601"/>
      <c r="NU601"/>
      <c r="NV601"/>
      <c r="NW601"/>
      <c r="NX601"/>
      <c r="NY601"/>
      <c r="NZ601"/>
      <c r="OA601"/>
      <c r="OB601"/>
      <c r="OC601"/>
      <c r="OD601"/>
      <c r="OE601"/>
      <c r="OF601"/>
      <c r="OG601"/>
      <c r="OH601"/>
      <c r="OI601"/>
      <c r="OJ601"/>
      <c r="OK601"/>
      <c r="OL601"/>
      <c r="OM601"/>
      <c r="ON601"/>
      <c r="OO601"/>
      <c r="OP601"/>
      <c r="OQ601"/>
      <c r="OR601"/>
      <c r="OS601"/>
      <c r="OT601"/>
      <c r="OU601"/>
      <c r="OV601"/>
      <c r="OW601"/>
      <c r="OX601"/>
      <c r="OY601"/>
      <c r="OZ601"/>
      <c r="PA601"/>
      <c r="PB601"/>
      <c r="PC601"/>
      <c r="PD601"/>
      <c r="PE601"/>
      <c r="PF601"/>
      <c r="PG601"/>
      <c r="PH601"/>
      <c r="PI601"/>
      <c r="PJ601"/>
      <c r="PK601"/>
      <c r="PL601"/>
      <c r="PM601"/>
      <c r="PN601"/>
      <c r="PO601"/>
      <c r="PP601"/>
      <c r="PQ601"/>
      <c r="PR601"/>
      <c r="PS601"/>
      <c r="PT601"/>
      <c r="PU601"/>
      <c r="PV601"/>
      <c r="PW601"/>
      <c r="PX601"/>
      <c r="PY601"/>
      <c r="PZ601"/>
      <c r="QA601"/>
      <c r="QB601"/>
      <c r="QC601"/>
      <c r="QD601"/>
      <c r="QE601"/>
      <c r="QF601"/>
      <c r="QG601"/>
      <c r="QH601"/>
      <c r="QI601"/>
      <c r="QJ601"/>
      <c r="QK601"/>
      <c r="QL601"/>
      <c r="QM601"/>
      <c r="QN601"/>
      <c r="QO601"/>
      <c r="QP601"/>
      <c r="QQ601"/>
      <c r="QR601"/>
      <c r="QS601"/>
      <c r="QT601"/>
      <c r="QU601"/>
      <c r="QV601"/>
      <c r="QW601"/>
      <c r="QX601"/>
      <c r="QY601"/>
      <c r="QZ601"/>
      <c r="RA601"/>
      <c r="RB601"/>
      <c r="RC601"/>
      <c r="RD601"/>
      <c r="RE601"/>
      <c r="RF601"/>
      <c r="RG601"/>
      <c r="RH601"/>
      <c r="RI601"/>
      <c r="RJ601"/>
      <c r="RK601"/>
      <c r="RL601"/>
      <c r="RM601"/>
      <c r="RN601"/>
      <c r="RO601"/>
      <c r="RP601"/>
      <c r="RQ601"/>
      <c r="RR601"/>
      <c r="RS601"/>
      <c r="RT601"/>
      <c r="RU601"/>
      <c r="RV601"/>
      <c r="RW601"/>
      <c r="RX601"/>
      <c r="RY601"/>
      <c r="RZ601"/>
      <c r="SA601"/>
      <c r="SB601"/>
      <c r="SC601"/>
      <c r="SD601"/>
      <c r="SE601"/>
      <c r="SF601"/>
      <c r="SG601"/>
      <c r="SH601"/>
      <c r="SI601"/>
      <c r="SJ601"/>
      <c r="SK601"/>
      <c r="SL601"/>
      <c r="SM601"/>
      <c r="SN601"/>
      <c r="SO601"/>
      <c r="SP601"/>
      <c r="SQ601"/>
      <c r="SR601"/>
      <c r="SS601"/>
      <c r="ST601"/>
      <c r="SU601"/>
      <c r="SV601"/>
      <c r="SW601"/>
      <c r="SX601"/>
      <c r="SY601"/>
      <c r="SZ601"/>
      <c r="TA601"/>
      <c r="TB601"/>
      <c r="TC601"/>
      <c r="TD601"/>
      <c r="TE601"/>
      <c r="TF601"/>
      <c r="TG601"/>
      <c r="TH601"/>
      <c r="TI601"/>
      <c r="TJ601"/>
      <c r="TK601"/>
      <c r="TL601"/>
      <c r="TM601"/>
      <c r="TN601"/>
      <c r="TO601"/>
      <c r="TP601"/>
      <c r="TQ601"/>
      <c r="TR601"/>
      <c r="TS601"/>
      <c r="TT601"/>
      <c r="TU601"/>
      <c r="TV601"/>
      <c r="TW601"/>
      <c r="TX601"/>
      <c r="TY601"/>
      <c r="TZ601"/>
      <c r="UA601"/>
      <c r="UB601"/>
      <c r="UC601"/>
      <c r="UD601"/>
      <c r="UE601"/>
      <c r="UF601"/>
      <c r="UG601"/>
      <c r="UH601"/>
      <c r="UI601"/>
      <c r="UJ601"/>
      <c r="UK601"/>
      <c r="UL601"/>
      <c r="UM601"/>
      <c r="UN601"/>
      <c r="UO601"/>
      <c r="UP601"/>
      <c r="UQ601"/>
      <c r="UR601"/>
      <c r="US601"/>
      <c r="UT601"/>
      <c r="UU601"/>
      <c r="UV601"/>
      <c r="UW601"/>
      <c r="UX601"/>
      <c r="UY601"/>
      <c r="UZ601"/>
      <c r="VA601"/>
      <c r="VB601"/>
      <c r="VC601"/>
      <c r="VD601"/>
      <c r="VE601"/>
      <c r="VF601"/>
      <c r="VG601"/>
      <c r="VH601"/>
      <c r="VI601"/>
      <c r="VJ601"/>
      <c r="VK601"/>
      <c r="VL601"/>
      <c r="VM601"/>
      <c r="VN601"/>
      <c r="VO601"/>
      <c r="VP601"/>
      <c r="VQ601"/>
      <c r="VR601"/>
      <c r="VS601"/>
      <c r="VT601"/>
      <c r="VU601"/>
      <c r="VV601"/>
      <c r="VW601"/>
      <c r="VX601"/>
      <c r="VY601"/>
      <c r="VZ601"/>
      <c r="WA601"/>
      <c r="WB601"/>
      <c r="WC601"/>
      <c r="WD601"/>
      <c r="WE601"/>
      <c r="WF601"/>
      <c r="WG601"/>
      <c r="WH601"/>
      <c r="WI601"/>
      <c r="WJ601"/>
      <c r="WK601"/>
      <c r="WL601"/>
      <c r="WM601"/>
      <c r="WN601"/>
      <c r="WO601"/>
      <c r="WP601"/>
      <c r="WQ601"/>
      <c r="WR601"/>
      <c r="WS601"/>
      <c r="WT601"/>
      <c r="WU601"/>
      <c r="WV601"/>
      <c r="WW601"/>
      <c r="WX601"/>
      <c r="WY601"/>
      <c r="WZ601"/>
      <c r="XA601"/>
      <c r="XB601"/>
      <c r="XC601"/>
      <c r="XD601"/>
      <c r="XE601"/>
      <c r="XF601"/>
      <c r="XG601"/>
      <c r="XH601"/>
      <c r="XI601"/>
      <c r="XJ601"/>
      <c r="XK601"/>
      <c r="XL601"/>
      <c r="XM601"/>
      <c r="XN601"/>
      <c r="XO601"/>
      <c r="XP601"/>
      <c r="XQ601"/>
      <c r="XR601"/>
      <c r="XS601"/>
      <c r="XT601"/>
      <c r="XU601"/>
      <c r="XV601"/>
      <c r="XW601"/>
      <c r="XX601"/>
      <c r="XY601"/>
      <c r="XZ601"/>
      <c r="YA601"/>
      <c r="YB601"/>
      <c r="YC601"/>
      <c r="YD601"/>
      <c r="YE601"/>
      <c r="YF601"/>
      <c r="YG601"/>
      <c r="YH601"/>
      <c r="YI601"/>
      <c r="YJ601"/>
      <c r="YK601"/>
      <c r="YL601"/>
      <c r="YM601"/>
      <c r="YN601"/>
      <c r="YO601"/>
      <c r="YP601"/>
      <c r="YQ601"/>
      <c r="YR601"/>
      <c r="YS601"/>
      <c r="YT601"/>
      <c r="YU601"/>
      <c r="YV601"/>
      <c r="YW601"/>
      <c r="YX601"/>
      <c r="YY601"/>
      <c r="YZ601"/>
      <c r="ZA601"/>
      <c r="ZB601"/>
      <c r="ZC601"/>
      <c r="ZD601"/>
      <c r="ZE601"/>
      <c r="ZF601"/>
      <c r="ZG601"/>
      <c r="ZH601"/>
      <c r="ZI601"/>
      <c r="ZJ601"/>
      <c r="ZK601"/>
      <c r="ZL601"/>
      <c r="ZM601"/>
      <c r="ZN601"/>
      <c r="ZO601"/>
      <c r="ZP601"/>
      <c r="ZQ601"/>
      <c r="ZR601"/>
      <c r="ZS601"/>
      <c r="ZT601"/>
      <c r="ZU601"/>
      <c r="ZV601"/>
      <c r="ZW601"/>
      <c r="ZX601"/>
      <c r="ZY601"/>
      <c r="ZZ601" s="52"/>
      <c r="AAA601" s="192"/>
      <c r="AAD601" s="90"/>
      <c r="AAE601" s="519">
        <f t="shared" si="475"/>
        <v>1</v>
      </c>
      <c r="AAF601" s="190" t="s">
        <v>52</v>
      </c>
      <c r="AAG601" s="72"/>
      <c r="AAH601" s="72"/>
      <c r="AAI601" s="72"/>
      <c r="AAJ601" s="72"/>
      <c r="AAK601" s="87"/>
      <c r="AAL601" s="90"/>
    </row>
    <row r="602" spans="1:715" s="23" customFormat="1" ht="15" customHeight="1" outlineLevel="1">
      <c r="A602" s="171" t="s">
        <v>353</v>
      </c>
      <c r="B602" s="730" t="str">
        <f>AAK602</f>
        <v>* contacts AndreaRW with questions, clarificatios and suggestions</v>
      </c>
      <c r="C602" s="376" t="s">
        <v>0</v>
      </c>
      <c r="I602" s="244"/>
      <c r="J602" s="194"/>
      <c r="K602" s="49"/>
      <c r="L602" s="49"/>
      <c r="M602" s="49"/>
      <c r="N602" s="49"/>
      <c r="O602" s="49"/>
      <c r="P602" s="49"/>
      <c r="Q602" s="49"/>
      <c r="R602" s="49"/>
      <c r="S602" s="49"/>
      <c r="T602" s="49"/>
      <c r="U602" s="49"/>
      <c r="V602" s="49"/>
      <c r="W602" s="49"/>
      <c r="X602" s="49"/>
      <c r="Y602" s="49"/>
      <c r="Z602" s="49"/>
      <c r="AA602" s="49"/>
      <c r="AB602" s="49"/>
      <c r="AC602" s="49"/>
      <c r="AD602" s="49"/>
      <c r="AE602" s="49"/>
      <c r="AF602" s="49"/>
      <c r="AG602" s="49"/>
      <c r="AH602" s="49"/>
      <c r="AI602" s="49"/>
      <c r="AJ602" s="49"/>
      <c r="AK602" s="49"/>
      <c r="AL602" s="49"/>
      <c r="AM602" s="49"/>
      <c r="AN602" s="49"/>
      <c r="AO602" s="49"/>
      <c r="AP602" s="49"/>
      <c r="AQ602" s="49"/>
      <c r="AR602" s="49"/>
      <c r="AS602" s="49"/>
      <c r="AT602" s="49"/>
      <c r="AU602" s="49"/>
      <c r="AV602" s="49"/>
      <c r="AW602" s="49"/>
      <c r="AX602" s="49"/>
      <c r="AY602" s="49"/>
      <c r="AZ602" s="49"/>
      <c r="BA602" s="49"/>
      <c r="BB602" s="49"/>
      <c r="BC602" s="49"/>
      <c r="BD602" s="49"/>
      <c r="BE602" s="49"/>
      <c r="BF602" s="49"/>
      <c r="BG602" s="49"/>
      <c r="BH602" s="49"/>
      <c r="BI602" s="49"/>
      <c r="BJ602" s="49"/>
      <c r="BK602" s="49"/>
      <c r="BL602" s="49"/>
      <c r="BM602" s="49"/>
      <c r="BN602" s="49"/>
      <c r="BO602" s="49"/>
      <c r="BP602" s="49"/>
      <c r="BQ602" s="49"/>
      <c r="BR602" s="49"/>
      <c r="BS602" s="49"/>
      <c r="BT602" s="49"/>
      <c r="BU602" s="49"/>
      <c r="BV602" s="49"/>
      <c r="BW602" s="49"/>
      <c r="BX602" s="49"/>
      <c r="BY602" s="49"/>
      <c r="BZ602" s="49"/>
      <c r="CA602" s="49"/>
      <c r="CB602" s="49"/>
      <c r="CC602" s="49"/>
      <c r="CD602" s="49"/>
      <c r="CE602" s="49"/>
      <c r="CF602" s="49"/>
      <c r="CG602" s="49"/>
      <c r="CH602" s="49"/>
      <c r="CI602" s="49"/>
      <c r="CJ602" s="49"/>
      <c r="CK602" s="49"/>
      <c r="CL602" s="49"/>
      <c r="CM602" s="49"/>
      <c r="CN602" s="49"/>
      <c r="CO602" s="49"/>
      <c r="CP602" s="49"/>
      <c r="CQ602" s="49"/>
      <c r="CR602" s="49"/>
      <c r="CS602" s="49"/>
      <c r="CT602" s="49"/>
      <c r="CU602" s="49"/>
      <c r="CV602" s="49"/>
      <c r="CW602" s="49"/>
      <c r="CX602" s="49"/>
      <c r="CY602" s="49"/>
      <c r="CZ602" s="49"/>
      <c r="DA602" s="49"/>
      <c r="DB602" s="49"/>
      <c r="DC602" s="49"/>
      <c r="DD602" s="49"/>
      <c r="DE602" s="49"/>
      <c r="DF602" s="49"/>
      <c r="DG602" s="49"/>
      <c r="DH602" s="49"/>
      <c r="DI602" s="49"/>
      <c r="DJ602" s="49"/>
      <c r="DK602" s="49"/>
      <c r="DL602" s="49"/>
      <c r="DM602" s="49"/>
      <c r="DN602" s="49"/>
      <c r="DO602" s="49"/>
      <c r="DP602" s="49"/>
      <c r="DQ602"/>
      <c r="DR602"/>
      <c r="DS602"/>
      <c r="DT602"/>
      <c r="DU602"/>
      <c r="DV602"/>
      <c r="DW602"/>
      <c r="DX602"/>
      <c r="DY602"/>
      <c r="DZ602"/>
      <c r="EA602"/>
      <c r="EB602"/>
      <c r="EC602"/>
      <c r="ED602"/>
      <c r="EE602"/>
      <c r="EF602"/>
      <c r="EG602"/>
      <c r="EH602"/>
      <c r="EI602"/>
      <c r="EJ602"/>
      <c r="EK602"/>
      <c r="EL602"/>
      <c r="EM602"/>
      <c r="EN602"/>
      <c r="EO602"/>
      <c r="EP602"/>
      <c r="EQ602"/>
      <c r="ER602"/>
      <c r="ES602"/>
      <c r="ET602"/>
      <c r="EU602"/>
      <c r="EV602"/>
      <c r="EW602"/>
      <c r="EX602"/>
      <c r="EY602"/>
      <c r="EZ602"/>
      <c r="FA602"/>
      <c r="FB602"/>
      <c r="FC602"/>
      <c r="FD602"/>
      <c r="FE602"/>
      <c r="FF602"/>
      <c r="FG602"/>
      <c r="FH602"/>
      <c r="FI602"/>
      <c r="FJ602"/>
      <c r="FK602"/>
      <c r="FL602"/>
      <c r="FM602"/>
      <c r="FN602"/>
      <c r="FO602"/>
      <c r="FP602"/>
      <c r="FQ602"/>
      <c r="FR602"/>
      <c r="FS602"/>
      <c r="FT602"/>
      <c r="FU602"/>
      <c r="FV602"/>
      <c r="FW602"/>
      <c r="FX602"/>
      <c r="FY602"/>
      <c r="FZ602"/>
      <c r="GA602"/>
      <c r="GB602"/>
      <c r="GC602"/>
      <c r="GD602"/>
      <c r="GE602"/>
      <c r="GF602"/>
      <c r="GG602"/>
      <c r="GH602"/>
      <c r="GI602"/>
      <c r="GJ602"/>
      <c r="GK602"/>
      <c r="GL602"/>
      <c r="GM602"/>
      <c r="GN602"/>
      <c r="GO602"/>
      <c r="GP602"/>
      <c r="GQ602"/>
      <c r="GR602"/>
      <c r="GS602"/>
      <c r="GT602"/>
      <c r="GU602"/>
      <c r="GV602"/>
      <c r="GW602"/>
      <c r="GX602"/>
      <c r="GY602"/>
      <c r="GZ602"/>
      <c r="HA602"/>
      <c r="HB602"/>
      <c r="HC602"/>
      <c r="HD602"/>
      <c r="HE602"/>
      <c r="HF602"/>
      <c r="HG602"/>
      <c r="HH602"/>
      <c r="HI602"/>
      <c r="HJ602"/>
      <c r="HK602"/>
      <c r="HL602"/>
      <c r="HM602"/>
      <c r="HN602"/>
      <c r="HO602"/>
      <c r="HP602"/>
      <c r="HQ602"/>
      <c r="HR602"/>
      <c r="HS602"/>
      <c r="HT602"/>
      <c r="HU602"/>
      <c r="HV602"/>
      <c r="HW602"/>
      <c r="HX602"/>
      <c r="HY602"/>
      <c r="HZ602"/>
      <c r="IA602"/>
      <c r="IB602"/>
      <c r="IC602"/>
      <c r="ID602"/>
      <c r="IE602"/>
      <c r="IF602"/>
      <c r="IG602"/>
      <c r="IH602"/>
      <c r="II602"/>
      <c r="IJ602"/>
      <c r="IK602"/>
      <c r="IL602"/>
      <c r="IM602"/>
      <c r="IN602"/>
      <c r="IO602"/>
      <c r="IP602"/>
      <c r="IQ602"/>
      <c r="IR602"/>
      <c r="IS602"/>
      <c r="IT602"/>
      <c r="IU602"/>
      <c r="IV602"/>
      <c r="IW602"/>
      <c r="IX602"/>
      <c r="IY602"/>
      <c r="IZ602"/>
      <c r="JA602"/>
      <c r="JB602"/>
      <c r="JC602"/>
      <c r="JD602"/>
      <c r="JE602"/>
      <c r="JF602"/>
      <c r="JG602"/>
      <c r="JH602"/>
      <c r="JI602"/>
      <c r="JJ602"/>
      <c r="JK602"/>
      <c r="JL602"/>
      <c r="JM602"/>
      <c r="JN602"/>
      <c r="JO602"/>
      <c r="JP602"/>
      <c r="JQ602"/>
      <c r="JR602"/>
      <c r="JS602"/>
      <c r="JT602"/>
      <c r="JU602"/>
      <c r="JV602"/>
      <c r="JW602"/>
      <c r="JX602"/>
      <c r="JY602"/>
      <c r="JZ602"/>
      <c r="KA602"/>
      <c r="KB602"/>
      <c r="KC602"/>
      <c r="KD602"/>
      <c r="KE602"/>
      <c r="KF602"/>
      <c r="KG602"/>
      <c r="KH602"/>
      <c r="KI602"/>
      <c r="KJ602"/>
      <c r="KK602"/>
      <c r="KL602"/>
      <c r="KM602"/>
      <c r="KN602"/>
      <c r="KO602"/>
      <c r="KP602"/>
      <c r="KQ602"/>
      <c r="KR602"/>
      <c r="KS602"/>
      <c r="KT602"/>
      <c r="KU602"/>
      <c r="KV602"/>
      <c r="KW602"/>
      <c r="KX602"/>
      <c r="KY602"/>
      <c r="KZ602"/>
      <c r="LA602"/>
      <c r="LB602"/>
      <c r="LC602"/>
      <c r="LD602"/>
      <c r="LE602"/>
      <c r="LF602"/>
      <c r="LG602"/>
      <c r="LH602"/>
      <c r="LI602"/>
      <c r="LJ602"/>
      <c r="LK602"/>
      <c r="LL602"/>
      <c r="LM602"/>
      <c r="LN602"/>
      <c r="LO602"/>
      <c r="LP602"/>
      <c r="LQ602"/>
      <c r="LR602"/>
      <c r="LS602"/>
      <c r="LT602"/>
      <c r="LU602"/>
      <c r="LV602"/>
      <c r="LW602"/>
      <c r="LX602"/>
      <c r="LY602"/>
      <c r="LZ602"/>
      <c r="MA602"/>
      <c r="MB602"/>
      <c r="MC602"/>
      <c r="MD602"/>
      <c r="ME602"/>
      <c r="MF602"/>
      <c r="MG602"/>
      <c r="MH602"/>
      <c r="MI602"/>
      <c r="MJ602"/>
      <c r="MK602"/>
      <c r="ML602"/>
      <c r="MM602"/>
      <c r="MN602"/>
      <c r="MO602"/>
      <c r="MP602"/>
      <c r="MQ602"/>
      <c r="MR602"/>
      <c r="MS602"/>
      <c r="MT602"/>
      <c r="MU602"/>
      <c r="MV602"/>
      <c r="MW602"/>
      <c r="MX602"/>
      <c r="MY602"/>
      <c r="MZ602"/>
      <c r="NA602"/>
      <c r="NB602"/>
      <c r="NC602"/>
      <c r="ND602"/>
      <c r="NE602"/>
      <c r="NF602"/>
      <c r="NG602"/>
      <c r="NH602"/>
      <c r="NI602"/>
      <c r="NJ602"/>
      <c r="NK602"/>
      <c r="NL602"/>
      <c r="NM602"/>
      <c r="NN602"/>
      <c r="NO602"/>
      <c r="NP602"/>
      <c r="NQ602"/>
      <c r="NR602"/>
      <c r="NS602"/>
      <c r="NT602"/>
      <c r="NU602"/>
      <c r="NV602"/>
      <c r="NW602"/>
      <c r="NX602"/>
      <c r="NY602"/>
      <c r="NZ602"/>
      <c r="OA602"/>
      <c r="OB602"/>
      <c r="OC602"/>
      <c r="OD602"/>
      <c r="OE602"/>
      <c r="OF602"/>
      <c r="OG602"/>
      <c r="OH602"/>
      <c r="OI602"/>
      <c r="OJ602"/>
      <c r="OK602"/>
      <c r="OL602"/>
      <c r="OM602"/>
      <c r="ON602"/>
      <c r="OO602"/>
      <c r="OP602"/>
      <c r="OQ602"/>
      <c r="OR602"/>
      <c r="OS602"/>
      <c r="OT602"/>
      <c r="OU602"/>
      <c r="OV602"/>
      <c r="OW602"/>
      <c r="OX602"/>
      <c r="OY602"/>
      <c r="OZ602"/>
      <c r="PA602"/>
      <c r="PB602"/>
      <c r="PC602"/>
      <c r="PD602"/>
      <c r="PE602"/>
      <c r="PF602"/>
      <c r="PG602"/>
      <c r="PH602"/>
      <c r="PI602"/>
      <c r="PJ602"/>
      <c r="PK602"/>
      <c r="PL602"/>
      <c r="PM602"/>
      <c r="PN602"/>
      <c r="PO602"/>
      <c r="PP602"/>
      <c r="PQ602"/>
      <c r="PR602"/>
      <c r="PS602"/>
      <c r="PT602"/>
      <c r="PU602"/>
      <c r="PV602"/>
      <c r="PW602"/>
      <c r="PX602"/>
      <c r="PY602"/>
      <c r="PZ602"/>
      <c r="QA602"/>
      <c r="QB602"/>
      <c r="QC602"/>
      <c r="QD602"/>
      <c r="QE602"/>
      <c r="QF602"/>
      <c r="QG602"/>
      <c r="QH602"/>
      <c r="QI602"/>
      <c r="QJ602"/>
      <c r="QK602"/>
      <c r="QL602"/>
      <c r="QM602"/>
      <c r="QN602"/>
      <c r="QO602"/>
      <c r="QP602"/>
      <c r="QQ602"/>
      <c r="QR602"/>
      <c r="QS602"/>
      <c r="QT602"/>
      <c r="QU602"/>
      <c r="QV602"/>
      <c r="QW602"/>
      <c r="QX602"/>
      <c r="QY602"/>
      <c r="QZ602"/>
      <c r="RA602"/>
      <c r="RB602"/>
      <c r="RC602"/>
      <c r="RD602"/>
      <c r="RE602"/>
      <c r="RF602"/>
      <c r="RG602"/>
      <c r="RH602"/>
      <c r="RI602"/>
      <c r="RJ602"/>
      <c r="RK602"/>
      <c r="RL602"/>
      <c r="RM602"/>
      <c r="RN602"/>
      <c r="RO602"/>
      <c r="RP602"/>
      <c r="RQ602"/>
      <c r="RR602"/>
      <c r="RS602"/>
      <c r="RT602"/>
      <c r="RU602"/>
      <c r="RV602"/>
      <c r="RW602"/>
      <c r="RX602"/>
      <c r="RY602"/>
      <c r="RZ602"/>
      <c r="SA602"/>
      <c r="SB602"/>
      <c r="SC602"/>
      <c r="SD602"/>
      <c r="SE602"/>
      <c r="SF602"/>
      <c r="SG602"/>
      <c r="SH602"/>
      <c r="SI602"/>
      <c r="SJ602"/>
      <c r="SK602"/>
      <c r="SL602"/>
      <c r="SM602"/>
      <c r="SN602"/>
      <c r="SO602"/>
      <c r="SP602"/>
      <c r="SQ602"/>
      <c r="SR602"/>
      <c r="SS602"/>
      <c r="ST602"/>
      <c r="SU602"/>
      <c r="SV602"/>
      <c r="SW602"/>
      <c r="SX602"/>
      <c r="SY602"/>
      <c r="SZ602"/>
      <c r="TA602"/>
      <c r="TB602"/>
      <c r="TC602"/>
      <c r="TD602"/>
      <c r="TE602"/>
      <c r="TF602"/>
      <c r="TG602"/>
      <c r="TH602"/>
      <c r="TI602"/>
      <c r="TJ602"/>
      <c r="TK602"/>
      <c r="TL602"/>
      <c r="TM602"/>
      <c r="TN602"/>
      <c r="TO602"/>
      <c r="TP602"/>
      <c r="TQ602"/>
      <c r="TR602"/>
      <c r="TS602"/>
      <c r="TT602"/>
      <c r="TU602"/>
      <c r="TV602"/>
      <c r="TW602"/>
      <c r="TX602"/>
      <c r="TY602"/>
      <c r="TZ602"/>
      <c r="UA602"/>
      <c r="UB602"/>
      <c r="UC602"/>
      <c r="UD602"/>
      <c r="UE602"/>
      <c r="UF602"/>
      <c r="UG602"/>
      <c r="UH602"/>
      <c r="UI602"/>
      <c r="UJ602"/>
      <c r="UK602"/>
      <c r="UL602"/>
      <c r="UM602"/>
      <c r="UN602"/>
      <c r="UO602"/>
      <c r="UP602"/>
      <c r="UQ602"/>
      <c r="UR602"/>
      <c r="US602"/>
      <c r="UT602"/>
      <c r="UU602"/>
      <c r="UV602"/>
      <c r="UW602"/>
      <c r="UX602"/>
      <c r="UY602"/>
      <c r="UZ602"/>
      <c r="VA602"/>
      <c r="VB602"/>
      <c r="VC602"/>
      <c r="VD602"/>
      <c r="VE602"/>
      <c r="VF602"/>
      <c r="VG602"/>
      <c r="VH602"/>
      <c r="VI602"/>
      <c r="VJ602"/>
      <c r="VK602"/>
      <c r="VL602"/>
      <c r="VM602"/>
      <c r="VN602"/>
      <c r="VO602"/>
      <c r="VP602"/>
      <c r="VQ602"/>
      <c r="VR602"/>
      <c r="VS602"/>
      <c r="VT602"/>
      <c r="VU602"/>
      <c r="VV602"/>
      <c r="VW602"/>
      <c r="VX602"/>
      <c r="VY602"/>
      <c r="VZ602"/>
      <c r="WA602"/>
      <c r="WB602"/>
      <c r="WC602"/>
      <c r="WD602"/>
      <c r="WE602"/>
      <c r="WF602"/>
      <c r="WG602"/>
      <c r="WH602"/>
      <c r="WI602"/>
      <c r="WJ602"/>
      <c r="WK602"/>
      <c r="WL602"/>
      <c r="WM602"/>
      <c r="WN602"/>
      <c r="WO602"/>
      <c r="WP602"/>
      <c r="WQ602"/>
      <c r="WR602"/>
      <c r="WS602"/>
      <c r="WT602"/>
      <c r="WU602"/>
      <c r="WV602"/>
      <c r="WW602"/>
      <c r="WX602"/>
      <c r="WY602"/>
      <c r="WZ602"/>
      <c r="XA602"/>
      <c r="XB602"/>
      <c r="XC602"/>
      <c r="XD602"/>
      <c r="XE602"/>
      <c r="XF602"/>
      <c r="XG602"/>
      <c r="XH602"/>
      <c r="XI602"/>
      <c r="XJ602"/>
      <c r="XK602"/>
      <c r="XL602"/>
      <c r="XM602"/>
      <c r="XN602"/>
      <c r="XO602"/>
      <c r="XP602"/>
      <c r="XQ602"/>
      <c r="XR602"/>
      <c r="XS602"/>
      <c r="XT602"/>
      <c r="XU602"/>
      <c r="XV602"/>
      <c r="XW602"/>
      <c r="XX602"/>
      <c r="XY602"/>
      <c r="XZ602"/>
      <c r="YA602"/>
      <c r="YB602"/>
      <c r="YC602"/>
      <c r="YD602"/>
      <c r="YE602"/>
      <c r="YF602"/>
      <c r="YG602"/>
      <c r="YH602"/>
      <c r="YI602"/>
      <c r="YJ602"/>
      <c r="YK602"/>
      <c r="YL602"/>
      <c r="YM602"/>
      <c r="YN602"/>
      <c r="YO602"/>
      <c r="YP602"/>
      <c r="YQ602"/>
      <c r="YR602"/>
      <c r="YS602"/>
      <c r="YT602"/>
      <c r="YU602"/>
      <c r="YV602"/>
      <c r="YW602"/>
      <c r="YX602"/>
      <c r="YY602"/>
      <c r="YZ602"/>
      <c r="ZA602"/>
      <c r="ZB602"/>
      <c r="ZC602"/>
      <c r="ZD602"/>
      <c r="ZE602"/>
      <c r="ZF602"/>
      <c r="ZG602"/>
      <c r="ZH602"/>
      <c r="ZI602"/>
      <c r="ZJ602"/>
      <c r="ZK602"/>
      <c r="ZL602"/>
      <c r="ZM602"/>
      <c r="ZN602"/>
      <c r="ZO602"/>
      <c r="ZP602"/>
      <c r="ZQ602"/>
      <c r="ZR602"/>
      <c r="ZS602"/>
      <c r="ZT602"/>
      <c r="ZU602"/>
      <c r="ZV602"/>
      <c r="ZW602"/>
      <c r="ZX602"/>
      <c r="ZY602"/>
      <c r="ZZ602" s="52"/>
      <c r="AAA602" s="192"/>
      <c r="AAD602" s="90"/>
      <c r="AAE602" s="519">
        <f t="shared" si="475"/>
        <v>1</v>
      </c>
      <c r="AAF602" s="190" t="s">
        <v>52</v>
      </c>
      <c r="AAG602" s="72"/>
      <c r="AAH602" s="72"/>
      <c r="AAI602" s="72"/>
      <c r="AAJ602" s="72"/>
      <c r="AAK602" s="254" t="str">
        <f>"* contacts "&amp;S.Staff.Lead&amp;" with questions, clarificatios and suggestions"</f>
        <v>* contacts AndreaRW with questions, clarificatios and suggestions</v>
      </c>
      <c r="AAL602" s="90"/>
    </row>
    <row r="603" spans="1:715" s="23" customFormat="1" ht="15" customHeight="1" outlineLevel="1">
      <c r="A603" s="171"/>
      <c r="B603" s="361" t="str">
        <f>AAK603</f>
        <v>MargaretMGR:</v>
      </c>
      <c r="C603" s="362"/>
      <c r="D603" s="362"/>
      <c r="E603" s="350"/>
      <c r="F603" s="350"/>
      <c r="G603" s="346"/>
      <c r="H603" s="346"/>
      <c r="I603" s="244"/>
      <c r="J603" s="194"/>
      <c r="K603" s="49"/>
      <c r="L603" s="49"/>
      <c r="M603" s="49"/>
      <c r="N603" s="49"/>
      <c r="O603" s="49"/>
      <c r="P603" s="49"/>
      <c r="Q603" s="49"/>
      <c r="R603" s="49"/>
      <c r="S603" s="49"/>
      <c r="T603" s="49"/>
      <c r="U603" s="49"/>
      <c r="V603" s="49"/>
      <c r="W603" s="49"/>
      <c r="X603" s="49"/>
      <c r="Y603" s="49"/>
      <c r="Z603" s="49"/>
      <c r="AA603" s="49"/>
      <c r="AB603" s="49"/>
      <c r="AC603" s="49"/>
      <c r="AD603" s="49"/>
      <c r="AE603" s="49"/>
      <c r="AF603" s="49"/>
      <c r="AG603" s="49"/>
      <c r="AH603" s="49"/>
      <c r="AI603" s="49"/>
      <c r="AJ603" s="49"/>
      <c r="AK603" s="49"/>
      <c r="AL603" s="49"/>
      <c r="AM603" s="49"/>
      <c r="AN603" s="49"/>
      <c r="AO603" s="49"/>
      <c r="AP603" s="49"/>
      <c r="AQ603" s="49"/>
      <c r="AR603" s="49"/>
      <c r="AS603" s="49"/>
      <c r="AT603" s="49"/>
      <c r="AU603" s="49"/>
      <c r="AV603" s="49"/>
      <c r="AW603" s="49"/>
      <c r="AX603" s="49"/>
      <c r="AY603" s="49"/>
      <c r="AZ603" s="49"/>
      <c r="BA603" s="49"/>
      <c r="BB603" s="49"/>
      <c r="BC603" s="49"/>
      <c r="BD603" s="49"/>
      <c r="BE603" s="49"/>
      <c r="BF603" s="49"/>
      <c r="BG603" s="49"/>
      <c r="BH603" s="49"/>
      <c r="BI603" s="49"/>
      <c r="BJ603" s="49"/>
      <c r="BK603" s="49"/>
      <c r="BL603" s="49"/>
      <c r="BM603" s="49"/>
      <c r="BN603" s="49"/>
      <c r="BO603" s="49"/>
      <c r="BP603" s="49"/>
      <c r="BQ603" s="49"/>
      <c r="BR603" s="49"/>
      <c r="BS603" s="49"/>
      <c r="BT603" s="49"/>
      <c r="BU603" s="49"/>
      <c r="BV603" s="49"/>
      <c r="BW603" s="49"/>
      <c r="BX603" s="49"/>
      <c r="BY603" s="49"/>
      <c r="BZ603" s="49"/>
      <c r="CA603" s="49"/>
      <c r="CB603" s="49"/>
      <c r="CC603" s="49"/>
      <c r="CD603" s="49"/>
      <c r="CE603" s="49"/>
      <c r="CF603" s="49"/>
      <c r="CG603" s="49"/>
      <c r="CH603" s="49"/>
      <c r="CI603" s="49"/>
      <c r="CJ603" s="49"/>
      <c r="CK603" s="49"/>
      <c r="CL603" s="49"/>
      <c r="CM603" s="49"/>
      <c r="CN603" s="49"/>
      <c r="CO603" s="49"/>
      <c r="CP603" s="49"/>
      <c r="CQ603" s="49"/>
      <c r="CR603" s="49"/>
      <c r="CS603" s="49"/>
      <c r="CT603" s="49"/>
      <c r="CU603" s="49"/>
      <c r="CV603" s="49"/>
      <c r="CW603" s="49"/>
      <c r="CX603" s="49"/>
      <c r="CY603" s="49"/>
      <c r="CZ603" s="49"/>
      <c r="DA603" s="49"/>
      <c r="DB603" s="49"/>
      <c r="DC603" s="49"/>
      <c r="DD603" s="49"/>
      <c r="DE603" s="49"/>
      <c r="DF603" s="49"/>
      <c r="DG603" s="49"/>
      <c r="DH603" s="49"/>
      <c r="DI603" s="49"/>
      <c r="DJ603" s="49"/>
      <c r="DK603" s="49"/>
      <c r="DL603" s="49"/>
      <c r="DM603" s="49"/>
      <c r="DN603" s="49"/>
      <c r="DO603" s="49"/>
      <c r="DP603" s="49"/>
      <c r="DQ603"/>
      <c r="DR603"/>
      <c r="DS603"/>
      <c r="DT603"/>
      <c r="DU603"/>
      <c r="DV603"/>
      <c r="DW603"/>
      <c r="DX603"/>
      <c r="DY603"/>
      <c r="DZ603"/>
      <c r="EA603"/>
      <c r="EB603"/>
      <c r="EC603"/>
      <c r="ED603"/>
      <c r="EE603"/>
      <c r="EF603"/>
      <c r="EG603"/>
      <c r="EH603"/>
      <c r="EI603"/>
      <c r="EJ603"/>
      <c r="EK603"/>
      <c r="EL603"/>
      <c r="EM603"/>
      <c r="EN603"/>
      <c r="EO603"/>
      <c r="EP603"/>
      <c r="EQ603"/>
      <c r="ER603"/>
      <c r="ES603"/>
      <c r="ET603"/>
      <c r="EU603"/>
      <c r="EV603"/>
      <c r="EW603"/>
      <c r="EX603"/>
      <c r="EY603"/>
      <c r="EZ603"/>
      <c r="FA603"/>
      <c r="FB603"/>
      <c r="FC603"/>
      <c r="FD603"/>
      <c r="FE603"/>
      <c r="FF603"/>
      <c r="FG603"/>
      <c r="FH603"/>
      <c r="FI603"/>
      <c r="FJ603"/>
      <c r="FK603"/>
      <c r="FL603"/>
      <c r="FM603"/>
      <c r="FN603"/>
      <c r="FO603"/>
      <c r="FP603"/>
      <c r="FQ603"/>
      <c r="FR603"/>
      <c r="FS603"/>
      <c r="FT603"/>
      <c r="FU603"/>
      <c r="FV603"/>
      <c r="FW603"/>
      <c r="FX603"/>
      <c r="FY603"/>
      <c r="FZ603"/>
      <c r="GA603"/>
      <c r="GB603"/>
      <c r="GC603"/>
      <c r="GD603"/>
      <c r="GE603"/>
      <c r="GF603"/>
      <c r="GG603"/>
      <c r="GH603"/>
      <c r="GI603"/>
      <c r="GJ603"/>
      <c r="GK603"/>
      <c r="GL603"/>
      <c r="GM603"/>
      <c r="GN603"/>
      <c r="GO603"/>
      <c r="GP603"/>
      <c r="GQ603"/>
      <c r="GR603"/>
      <c r="GS603"/>
      <c r="GT603"/>
      <c r="GU603"/>
      <c r="GV603"/>
      <c r="GW603"/>
      <c r="GX603"/>
      <c r="GY603"/>
      <c r="GZ603"/>
      <c r="HA603"/>
      <c r="HB603"/>
      <c r="HC603"/>
      <c r="HD603"/>
      <c r="HE603"/>
      <c r="HF603"/>
      <c r="HG603"/>
      <c r="HH603"/>
      <c r="HI603"/>
      <c r="HJ603"/>
      <c r="HK603"/>
      <c r="HL603"/>
      <c r="HM603"/>
      <c r="HN603"/>
      <c r="HO603"/>
      <c r="HP603"/>
      <c r="HQ603"/>
      <c r="HR603"/>
      <c r="HS603"/>
      <c r="HT603"/>
      <c r="HU603"/>
      <c r="HV603"/>
      <c r="HW603"/>
      <c r="HX603"/>
      <c r="HY603"/>
      <c r="HZ603"/>
      <c r="IA603"/>
      <c r="IB603"/>
      <c r="IC603"/>
      <c r="ID603"/>
      <c r="IE603"/>
      <c r="IF603"/>
      <c r="IG603"/>
      <c r="IH603"/>
      <c r="II603"/>
      <c r="IJ603"/>
      <c r="IK603"/>
      <c r="IL603"/>
      <c r="IM603"/>
      <c r="IN603"/>
      <c r="IO603"/>
      <c r="IP603"/>
      <c r="IQ603"/>
      <c r="IR603"/>
      <c r="IS603"/>
      <c r="IT603"/>
      <c r="IU603"/>
      <c r="IV603"/>
      <c r="IW603"/>
      <c r="IX603"/>
      <c r="IY603"/>
      <c r="IZ603"/>
      <c r="JA603"/>
      <c r="JB603"/>
      <c r="JC603"/>
      <c r="JD603"/>
      <c r="JE603"/>
      <c r="JF603"/>
      <c r="JG603"/>
      <c r="JH603"/>
      <c r="JI603"/>
      <c r="JJ603"/>
      <c r="JK603"/>
      <c r="JL603"/>
      <c r="JM603"/>
      <c r="JN603"/>
      <c r="JO603"/>
      <c r="JP603"/>
      <c r="JQ603"/>
      <c r="JR603"/>
      <c r="JS603"/>
      <c r="JT603"/>
      <c r="JU603"/>
      <c r="JV603"/>
      <c r="JW603"/>
      <c r="JX603"/>
      <c r="JY603"/>
      <c r="JZ603"/>
      <c r="KA603"/>
      <c r="KB603"/>
      <c r="KC603"/>
      <c r="KD603"/>
      <c r="KE603"/>
      <c r="KF603"/>
      <c r="KG603"/>
      <c r="KH603"/>
      <c r="KI603"/>
      <c r="KJ603"/>
      <c r="KK603"/>
      <c r="KL603"/>
      <c r="KM603"/>
      <c r="KN603"/>
      <c r="KO603"/>
      <c r="KP603"/>
      <c r="KQ603"/>
      <c r="KR603"/>
      <c r="KS603"/>
      <c r="KT603"/>
      <c r="KU603"/>
      <c r="KV603"/>
      <c r="KW603"/>
      <c r="KX603"/>
      <c r="KY603"/>
      <c r="KZ603"/>
      <c r="LA603"/>
      <c r="LB603"/>
      <c r="LC603"/>
      <c r="LD603"/>
      <c r="LE603"/>
      <c r="LF603"/>
      <c r="LG603"/>
      <c r="LH603"/>
      <c r="LI603"/>
      <c r="LJ603"/>
      <c r="LK603"/>
      <c r="LL603"/>
      <c r="LM603"/>
      <c r="LN603"/>
      <c r="LO603"/>
      <c r="LP603"/>
      <c r="LQ603"/>
      <c r="LR603"/>
      <c r="LS603"/>
      <c r="LT603"/>
      <c r="LU603"/>
      <c r="LV603"/>
      <c r="LW603"/>
      <c r="LX603"/>
      <c r="LY603"/>
      <c r="LZ603"/>
      <c r="MA603"/>
      <c r="MB603"/>
      <c r="MC603"/>
      <c r="MD603"/>
      <c r="ME603"/>
      <c r="MF603"/>
      <c r="MG603"/>
      <c r="MH603"/>
      <c r="MI603"/>
      <c r="MJ603"/>
      <c r="MK603"/>
      <c r="ML603"/>
      <c r="MM603"/>
      <c r="MN603"/>
      <c r="MO603"/>
      <c r="MP603"/>
      <c r="MQ603"/>
      <c r="MR603"/>
      <c r="MS603"/>
      <c r="MT603"/>
      <c r="MU603"/>
      <c r="MV603"/>
      <c r="MW603"/>
      <c r="MX603"/>
      <c r="MY603"/>
      <c r="MZ603"/>
      <c r="NA603"/>
      <c r="NB603"/>
      <c r="NC603"/>
      <c r="ND603"/>
      <c r="NE603"/>
      <c r="NF603"/>
      <c r="NG603"/>
      <c r="NH603"/>
      <c r="NI603"/>
      <c r="NJ603"/>
      <c r="NK603"/>
      <c r="NL603"/>
      <c r="NM603"/>
      <c r="NN603"/>
      <c r="NO603"/>
      <c r="NP603"/>
      <c r="NQ603"/>
      <c r="NR603"/>
      <c r="NS603"/>
      <c r="NT603"/>
      <c r="NU603"/>
      <c r="NV603"/>
      <c r="NW603"/>
      <c r="NX603"/>
      <c r="NY603"/>
      <c r="NZ603"/>
      <c r="OA603"/>
      <c r="OB603"/>
      <c r="OC603"/>
      <c r="OD603"/>
      <c r="OE603"/>
      <c r="OF603"/>
      <c r="OG603"/>
      <c r="OH603"/>
      <c r="OI603"/>
      <c r="OJ603"/>
      <c r="OK603"/>
      <c r="OL603"/>
      <c r="OM603"/>
      <c r="ON603"/>
      <c r="OO603"/>
      <c r="OP603"/>
      <c r="OQ603"/>
      <c r="OR603"/>
      <c r="OS603"/>
      <c r="OT603"/>
      <c r="OU603"/>
      <c r="OV603"/>
      <c r="OW603"/>
      <c r="OX603"/>
      <c r="OY603"/>
      <c r="OZ603"/>
      <c r="PA603"/>
      <c r="PB603"/>
      <c r="PC603"/>
      <c r="PD603"/>
      <c r="PE603"/>
      <c r="PF603"/>
      <c r="PG603"/>
      <c r="PH603"/>
      <c r="PI603"/>
      <c r="PJ603"/>
      <c r="PK603"/>
      <c r="PL603"/>
      <c r="PM603"/>
      <c r="PN603"/>
      <c r="PO603"/>
      <c r="PP603"/>
      <c r="PQ603"/>
      <c r="PR603"/>
      <c r="PS603"/>
      <c r="PT603"/>
      <c r="PU603"/>
      <c r="PV603"/>
      <c r="PW603"/>
      <c r="PX603"/>
      <c r="PY603"/>
      <c r="PZ603"/>
      <c r="QA603"/>
      <c r="QB603"/>
      <c r="QC603"/>
      <c r="QD603"/>
      <c r="QE603"/>
      <c r="QF603"/>
      <c r="QG603"/>
      <c r="QH603"/>
      <c r="QI603"/>
      <c r="QJ603"/>
      <c r="QK603"/>
      <c r="QL603"/>
      <c r="QM603"/>
      <c r="QN603"/>
      <c r="QO603"/>
      <c r="QP603"/>
      <c r="QQ603"/>
      <c r="QR603"/>
      <c r="QS603"/>
      <c r="QT603"/>
      <c r="QU603"/>
      <c r="QV603"/>
      <c r="QW603"/>
      <c r="QX603"/>
      <c r="QY603"/>
      <c r="QZ603"/>
      <c r="RA603"/>
      <c r="RB603"/>
      <c r="RC603"/>
      <c r="RD603"/>
      <c r="RE603"/>
      <c r="RF603"/>
      <c r="RG603"/>
      <c r="RH603"/>
      <c r="RI603"/>
      <c r="RJ603"/>
      <c r="RK603"/>
      <c r="RL603"/>
      <c r="RM603"/>
      <c r="RN603"/>
      <c r="RO603"/>
      <c r="RP603"/>
      <c r="RQ603"/>
      <c r="RR603"/>
      <c r="RS603"/>
      <c r="RT603"/>
      <c r="RU603"/>
      <c r="RV603"/>
      <c r="RW603"/>
      <c r="RX603"/>
      <c r="RY603"/>
      <c r="RZ603"/>
      <c r="SA603"/>
      <c r="SB603"/>
      <c r="SC603"/>
      <c r="SD603"/>
      <c r="SE603"/>
      <c r="SF603"/>
      <c r="SG603"/>
      <c r="SH603"/>
      <c r="SI603"/>
      <c r="SJ603"/>
      <c r="SK603"/>
      <c r="SL603"/>
      <c r="SM603"/>
      <c r="SN603"/>
      <c r="SO603"/>
      <c r="SP603"/>
      <c r="SQ603"/>
      <c r="SR603"/>
      <c r="SS603"/>
      <c r="ST603"/>
      <c r="SU603"/>
      <c r="SV603"/>
      <c r="SW603"/>
      <c r="SX603"/>
      <c r="SY603"/>
      <c r="SZ603"/>
      <c r="TA603"/>
      <c r="TB603"/>
      <c r="TC603"/>
      <c r="TD603"/>
      <c r="TE603"/>
      <c r="TF603"/>
      <c r="TG603"/>
      <c r="TH603"/>
      <c r="TI603"/>
      <c r="TJ603"/>
      <c r="TK603"/>
      <c r="TL603"/>
      <c r="TM603"/>
      <c r="TN603"/>
      <c r="TO603"/>
      <c r="TP603"/>
      <c r="TQ603"/>
      <c r="TR603"/>
      <c r="TS603"/>
      <c r="TT603"/>
      <c r="TU603"/>
      <c r="TV603"/>
      <c r="TW603"/>
      <c r="TX603"/>
      <c r="TY603"/>
      <c r="TZ603"/>
      <c r="UA603"/>
      <c r="UB603"/>
      <c r="UC603"/>
      <c r="UD603"/>
      <c r="UE603"/>
      <c r="UF603"/>
      <c r="UG603"/>
      <c r="UH603"/>
      <c r="UI603"/>
      <c r="UJ603"/>
      <c r="UK603"/>
      <c r="UL603"/>
      <c r="UM603"/>
      <c r="UN603"/>
      <c r="UO603"/>
      <c r="UP603"/>
      <c r="UQ603"/>
      <c r="UR603"/>
      <c r="US603"/>
      <c r="UT603"/>
      <c r="UU603"/>
      <c r="UV603"/>
      <c r="UW603"/>
      <c r="UX603"/>
      <c r="UY603"/>
      <c r="UZ603"/>
      <c r="VA603"/>
      <c r="VB603"/>
      <c r="VC603"/>
      <c r="VD603"/>
      <c r="VE603"/>
      <c r="VF603"/>
      <c r="VG603"/>
      <c r="VH603"/>
      <c r="VI603"/>
      <c r="VJ603"/>
      <c r="VK603"/>
      <c r="VL603"/>
      <c r="VM603"/>
      <c r="VN603"/>
      <c r="VO603"/>
      <c r="VP603"/>
      <c r="VQ603"/>
      <c r="VR603"/>
      <c r="VS603"/>
      <c r="VT603"/>
      <c r="VU603"/>
      <c r="VV603"/>
      <c r="VW603"/>
      <c r="VX603"/>
      <c r="VY603"/>
      <c r="VZ603"/>
      <c r="WA603"/>
      <c r="WB603"/>
      <c r="WC603"/>
      <c r="WD603"/>
      <c r="WE603"/>
      <c r="WF603"/>
      <c r="WG603"/>
      <c r="WH603"/>
      <c r="WI603"/>
      <c r="WJ603"/>
      <c r="WK603"/>
      <c r="WL603"/>
      <c r="WM603"/>
      <c r="WN603"/>
      <c r="WO603"/>
      <c r="WP603"/>
      <c r="WQ603"/>
      <c r="WR603"/>
      <c r="WS603"/>
      <c r="WT603"/>
      <c r="WU603"/>
      <c r="WV603"/>
      <c r="WW603"/>
      <c r="WX603"/>
      <c r="WY603"/>
      <c r="WZ603"/>
      <c r="XA603"/>
      <c r="XB603"/>
      <c r="XC603"/>
      <c r="XD603"/>
      <c r="XE603"/>
      <c r="XF603"/>
      <c r="XG603"/>
      <c r="XH603"/>
      <c r="XI603"/>
      <c r="XJ603"/>
      <c r="XK603"/>
      <c r="XL603"/>
      <c r="XM603"/>
      <c r="XN603"/>
      <c r="XO603"/>
      <c r="XP603"/>
      <c r="XQ603"/>
      <c r="XR603"/>
      <c r="XS603"/>
      <c r="XT603"/>
      <c r="XU603"/>
      <c r="XV603"/>
      <c r="XW603"/>
      <c r="XX603"/>
      <c r="XY603"/>
      <c r="XZ603"/>
      <c r="YA603"/>
      <c r="YB603"/>
      <c r="YC603"/>
      <c r="YD603"/>
      <c r="YE603"/>
      <c r="YF603"/>
      <c r="YG603"/>
      <c r="YH603"/>
      <c r="YI603"/>
      <c r="YJ603"/>
      <c r="YK603"/>
      <c r="YL603"/>
      <c r="YM603"/>
      <c r="YN603"/>
      <c r="YO603"/>
      <c r="YP603"/>
      <c r="YQ603"/>
      <c r="YR603"/>
      <c r="YS603"/>
      <c r="YT603"/>
      <c r="YU603"/>
      <c r="YV603"/>
      <c r="YW603"/>
      <c r="YX603"/>
      <c r="YY603"/>
      <c r="YZ603"/>
      <c r="ZA603"/>
      <c r="ZB603"/>
      <c r="ZC603"/>
      <c r="ZD603"/>
      <c r="ZE603"/>
      <c r="ZF603"/>
      <c r="ZG603"/>
      <c r="ZH603"/>
      <c r="ZI603"/>
      <c r="ZJ603"/>
      <c r="ZK603"/>
      <c r="ZL603"/>
      <c r="ZM603"/>
      <c r="ZN603"/>
      <c r="ZO603"/>
      <c r="ZP603"/>
      <c r="ZQ603"/>
      <c r="ZR603"/>
      <c r="ZS603"/>
      <c r="ZT603"/>
      <c r="ZU603"/>
      <c r="ZV603"/>
      <c r="ZW603"/>
      <c r="ZX603"/>
      <c r="ZY603"/>
      <c r="ZZ603" s="52"/>
      <c r="AAA603" s="192"/>
      <c r="AAD603" s="90"/>
      <c r="AAE603" s="519">
        <f t="shared" si="475"/>
        <v>1</v>
      </c>
      <c r="AAF603" s="190" t="s">
        <v>52</v>
      </c>
      <c r="AAG603" s="71"/>
      <c r="AAH603" s="71"/>
      <c r="AAI603" s="71"/>
      <c r="AAJ603" s="56"/>
      <c r="AAK603" s="254" t="str">
        <f>S.Staff.Mgr&amp;":"</f>
        <v>MargaretMGR:</v>
      </c>
      <c r="AAL603" s="90"/>
    </row>
    <row r="604" spans="1:715" s="23" customFormat="1" ht="15" customHeight="1" outlineLevel="1">
      <c r="A604" s="171"/>
      <c r="B604" s="363" t="str">
        <f>AAK604</f>
        <v>* shares comments/responses to comments with Andy and approves</v>
      </c>
      <c r="C604" s="362"/>
      <c r="D604" s="380"/>
      <c r="E604" s="342">
        <f>NETWORKDAYS(G604,H604,S.DDL_DEQClosed)</f>
        <v>1</v>
      </c>
      <c r="F604" s="457">
        <f t="shared" ref="F604" ca="1" si="489">IF(YEAR(H604)&gt;2000,NETWORKDAYS(TODAY(),H604,S.DDL_DEQClosed),0)</f>
        <v>54</v>
      </c>
      <c r="G604" s="408">
        <f t="shared" ref="G604" si="490">AAG604</f>
        <v>41652</v>
      </c>
      <c r="H604" s="408">
        <f t="shared" ref="H604" si="491">AAH604</f>
        <v>41652</v>
      </c>
      <c r="I604" s="244"/>
      <c r="J604" s="194"/>
      <c r="K604" s="49"/>
      <c r="L604" s="49"/>
      <c r="M604" s="49"/>
      <c r="N604" s="49"/>
      <c r="O604" s="49"/>
      <c r="P604" s="49"/>
      <c r="Q604" s="49"/>
      <c r="R604" s="49"/>
      <c r="S604" s="49"/>
      <c r="T604" s="49"/>
      <c r="U604" s="49"/>
      <c r="V604" s="49"/>
      <c r="W604" s="49"/>
      <c r="X604" s="49"/>
      <c r="Y604" s="49"/>
      <c r="Z604" s="49"/>
      <c r="AA604" s="49"/>
      <c r="AB604" s="49"/>
      <c r="AC604" s="49"/>
      <c r="AD604" s="49"/>
      <c r="AE604" s="49"/>
      <c r="AF604" s="49"/>
      <c r="AG604" s="49"/>
      <c r="AH604" s="49"/>
      <c r="AI604" s="49"/>
      <c r="AJ604" s="49"/>
      <c r="AK604" s="49"/>
      <c r="AL604" s="49"/>
      <c r="AM604" s="49"/>
      <c r="AN604" s="49"/>
      <c r="AO604" s="49"/>
      <c r="AP604" s="49"/>
      <c r="AQ604" s="49"/>
      <c r="AR604" s="49"/>
      <c r="AS604" s="49"/>
      <c r="AT604" s="49"/>
      <c r="AU604" s="49"/>
      <c r="AV604" s="49"/>
      <c r="AW604" s="49"/>
      <c r="AX604" s="49"/>
      <c r="AY604" s="49"/>
      <c r="AZ604" s="49"/>
      <c r="BA604" s="49"/>
      <c r="BB604" s="49"/>
      <c r="BC604" s="49"/>
      <c r="BD604" s="49"/>
      <c r="BE604" s="49"/>
      <c r="BF604" s="49"/>
      <c r="BG604" s="49"/>
      <c r="BH604" s="49"/>
      <c r="BI604" s="49"/>
      <c r="BJ604" s="49"/>
      <c r="BK604" s="49"/>
      <c r="BL604" s="49"/>
      <c r="BM604" s="49"/>
      <c r="BN604" s="49"/>
      <c r="BO604" s="49"/>
      <c r="BP604" s="49"/>
      <c r="BQ604" s="49"/>
      <c r="BR604" s="49"/>
      <c r="BS604" s="49"/>
      <c r="BT604" s="49"/>
      <c r="BU604" s="49"/>
      <c r="BV604" s="49"/>
      <c r="BW604" s="49"/>
      <c r="BX604" s="49"/>
      <c r="BY604" s="49"/>
      <c r="BZ604" s="49"/>
      <c r="CA604" s="49"/>
      <c r="CB604" s="49"/>
      <c r="CC604" s="49"/>
      <c r="CD604" s="49"/>
      <c r="CE604" s="49"/>
      <c r="CF604" s="49"/>
      <c r="CG604" s="49"/>
      <c r="CH604" s="49"/>
      <c r="CI604" s="49"/>
      <c r="CJ604" s="49"/>
      <c r="CK604" s="49"/>
      <c r="CL604" s="49"/>
      <c r="CM604" s="49"/>
      <c r="CN604" s="49"/>
      <c r="CO604" s="49"/>
      <c r="CP604" s="49"/>
      <c r="CQ604" s="49"/>
      <c r="CR604" s="49"/>
      <c r="CS604" s="49"/>
      <c r="CT604" s="49"/>
      <c r="CU604" s="49"/>
      <c r="CV604" s="49"/>
      <c r="CW604" s="49"/>
      <c r="CX604" s="49"/>
      <c r="CY604" s="49"/>
      <c r="CZ604" s="49"/>
      <c r="DA604" s="49"/>
      <c r="DB604" s="49"/>
      <c r="DC604" s="49"/>
      <c r="DD604" s="49"/>
      <c r="DE604" s="49"/>
      <c r="DF604" s="49"/>
      <c r="DG604" s="49"/>
      <c r="DH604" s="49"/>
      <c r="DI604" s="49"/>
      <c r="DJ604" s="49"/>
      <c r="DK604" s="49"/>
      <c r="DL604" s="49"/>
      <c r="DM604" s="49"/>
      <c r="DN604" s="49"/>
      <c r="DO604" s="49"/>
      <c r="DP604" s="49"/>
      <c r="DQ604"/>
      <c r="DR604"/>
      <c r="DS604"/>
      <c r="DT604"/>
      <c r="DU604"/>
      <c r="DV604"/>
      <c r="DW604"/>
      <c r="DX604"/>
      <c r="DY604"/>
      <c r="DZ604"/>
      <c r="EA604"/>
      <c r="EB604"/>
      <c r="EC604"/>
      <c r="ED604"/>
      <c r="EE604"/>
      <c r="EF604"/>
      <c r="EG604"/>
      <c r="EH604"/>
      <c r="EI604"/>
      <c r="EJ604"/>
      <c r="EK604"/>
      <c r="EL604"/>
      <c r="EM604"/>
      <c r="EN604"/>
      <c r="EO604"/>
      <c r="EP604"/>
      <c r="EQ604"/>
      <c r="ER604"/>
      <c r="ES604"/>
      <c r="ET604"/>
      <c r="EU604"/>
      <c r="EV604"/>
      <c r="EW604"/>
      <c r="EX604"/>
      <c r="EY604"/>
      <c r="EZ604"/>
      <c r="FA604"/>
      <c r="FB604"/>
      <c r="FC604"/>
      <c r="FD604"/>
      <c r="FE604"/>
      <c r="FF604"/>
      <c r="FG604"/>
      <c r="FH604"/>
      <c r="FI604"/>
      <c r="FJ604"/>
      <c r="FK604"/>
      <c r="FL604"/>
      <c r="FM604"/>
      <c r="FN604"/>
      <c r="FO604"/>
      <c r="FP604"/>
      <c r="FQ604"/>
      <c r="FR604"/>
      <c r="FS604"/>
      <c r="FT604"/>
      <c r="FU604"/>
      <c r="FV604"/>
      <c r="FW604"/>
      <c r="FX604"/>
      <c r="FY604"/>
      <c r="FZ604"/>
      <c r="GA604"/>
      <c r="GB604"/>
      <c r="GC604"/>
      <c r="GD604"/>
      <c r="GE604"/>
      <c r="GF604"/>
      <c r="GG604"/>
      <c r="GH604"/>
      <c r="GI604"/>
      <c r="GJ604"/>
      <c r="GK604"/>
      <c r="GL604"/>
      <c r="GM604"/>
      <c r="GN604"/>
      <c r="GO604"/>
      <c r="GP604"/>
      <c r="GQ604"/>
      <c r="GR604"/>
      <c r="GS604"/>
      <c r="GT604"/>
      <c r="GU604"/>
      <c r="GV604"/>
      <c r="GW604"/>
      <c r="GX604"/>
      <c r="GY604"/>
      <c r="GZ604"/>
      <c r="HA604"/>
      <c r="HB604"/>
      <c r="HC604"/>
      <c r="HD604"/>
      <c r="HE604"/>
      <c r="HF604"/>
      <c r="HG604"/>
      <c r="HH604"/>
      <c r="HI604"/>
      <c r="HJ604"/>
      <c r="HK604"/>
      <c r="HL604"/>
      <c r="HM604"/>
      <c r="HN604"/>
      <c r="HO604"/>
      <c r="HP604"/>
      <c r="HQ604"/>
      <c r="HR604"/>
      <c r="HS604"/>
      <c r="HT604"/>
      <c r="HU604"/>
      <c r="HV604"/>
      <c r="HW604"/>
      <c r="HX604"/>
      <c r="HY604"/>
      <c r="HZ604"/>
      <c r="IA604"/>
      <c r="IB604"/>
      <c r="IC604"/>
      <c r="ID604"/>
      <c r="IE604"/>
      <c r="IF604"/>
      <c r="IG604"/>
      <c r="IH604"/>
      <c r="II604"/>
      <c r="IJ604"/>
      <c r="IK604"/>
      <c r="IL604"/>
      <c r="IM604"/>
      <c r="IN604"/>
      <c r="IO604"/>
      <c r="IP604"/>
      <c r="IQ604"/>
      <c r="IR604"/>
      <c r="IS604"/>
      <c r="IT604"/>
      <c r="IU604"/>
      <c r="IV604"/>
      <c r="IW604"/>
      <c r="IX604"/>
      <c r="IY604"/>
      <c r="IZ604"/>
      <c r="JA604"/>
      <c r="JB604"/>
      <c r="JC604"/>
      <c r="JD604"/>
      <c r="JE604"/>
      <c r="JF604"/>
      <c r="JG604"/>
      <c r="JH604"/>
      <c r="JI604"/>
      <c r="JJ604"/>
      <c r="JK604"/>
      <c r="JL604"/>
      <c r="JM604"/>
      <c r="JN604"/>
      <c r="JO604"/>
      <c r="JP604"/>
      <c r="JQ604"/>
      <c r="JR604"/>
      <c r="JS604"/>
      <c r="JT604"/>
      <c r="JU604"/>
      <c r="JV604"/>
      <c r="JW604"/>
      <c r="JX604"/>
      <c r="JY604"/>
      <c r="JZ604"/>
      <c r="KA604"/>
      <c r="KB604"/>
      <c r="KC604"/>
      <c r="KD604"/>
      <c r="KE604"/>
      <c r="KF604"/>
      <c r="KG604"/>
      <c r="KH604"/>
      <c r="KI604"/>
      <c r="KJ604"/>
      <c r="KK604"/>
      <c r="KL604"/>
      <c r="KM604"/>
      <c r="KN604"/>
      <c r="KO604"/>
      <c r="KP604"/>
      <c r="KQ604"/>
      <c r="KR604"/>
      <c r="KS604"/>
      <c r="KT604"/>
      <c r="KU604"/>
      <c r="KV604"/>
      <c r="KW604"/>
      <c r="KX604"/>
      <c r="KY604"/>
      <c r="KZ604"/>
      <c r="LA604"/>
      <c r="LB604"/>
      <c r="LC604"/>
      <c r="LD604"/>
      <c r="LE604"/>
      <c r="LF604"/>
      <c r="LG604"/>
      <c r="LH604"/>
      <c r="LI604"/>
      <c r="LJ604"/>
      <c r="LK604"/>
      <c r="LL604"/>
      <c r="LM604"/>
      <c r="LN604"/>
      <c r="LO604"/>
      <c r="LP604"/>
      <c r="LQ604"/>
      <c r="LR604"/>
      <c r="LS604"/>
      <c r="LT604"/>
      <c r="LU604"/>
      <c r="LV604"/>
      <c r="LW604"/>
      <c r="LX604"/>
      <c r="LY604"/>
      <c r="LZ604"/>
      <c r="MA604"/>
      <c r="MB604"/>
      <c r="MC604"/>
      <c r="MD604"/>
      <c r="ME604"/>
      <c r="MF604"/>
      <c r="MG604"/>
      <c r="MH604"/>
      <c r="MI604"/>
      <c r="MJ604"/>
      <c r="MK604"/>
      <c r="ML604"/>
      <c r="MM604"/>
      <c r="MN604"/>
      <c r="MO604"/>
      <c r="MP604"/>
      <c r="MQ604"/>
      <c r="MR604"/>
      <c r="MS604"/>
      <c r="MT604"/>
      <c r="MU604"/>
      <c r="MV604"/>
      <c r="MW604"/>
      <c r="MX604"/>
      <c r="MY604"/>
      <c r="MZ604"/>
      <c r="NA604"/>
      <c r="NB604"/>
      <c r="NC604"/>
      <c r="ND604"/>
      <c r="NE604"/>
      <c r="NF604"/>
      <c r="NG604"/>
      <c r="NH604"/>
      <c r="NI604"/>
      <c r="NJ604"/>
      <c r="NK604"/>
      <c r="NL604"/>
      <c r="NM604"/>
      <c r="NN604"/>
      <c r="NO604"/>
      <c r="NP604"/>
      <c r="NQ604"/>
      <c r="NR604"/>
      <c r="NS604"/>
      <c r="NT604"/>
      <c r="NU604"/>
      <c r="NV604"/>
      <c r="NW604"/>
      <c r="NX604"/>
      <c r="NY604"/>
      <c r="NZ604"/>
      <c r="OA604"/>
      <c r="OB604"/>
      <c r="OC604"/>
      <c r="OD604"/>
      <c r="OE604"/>
      <c r="OF604"/>
      <c r="OG604"/>
      <c r="OH604"/>
      <c r="OI604"/>
      <c r="OJ604"/>
      <c r="OK604"/>
      <c r="OL604"/>
      <c r="OM604"/>
      <c r="ON604"/>
      <c r="OO604"/>
      <c r="OP604"/>
      <c r="OQ604"/>
      <c r="OR604"/>
      <c r="OS604"/>
      <c r="OT604"/>
      <c r="OU604"/>
      <c r="OV604"/>
      <c r="OW604"/>
      <c r="OX604"/>
      <c r="OY604"/>
      <c r="OZ604"/>
      <c r="PA604"/>
      <c r="PB604"/>
      <c r="PC604"/>
      <c r="PD604"/>
      <c r="PE604"/>
      <c r="PF604"/>
      <c r="PG604"/>
      <c r="PH604"/>
      <c r="PI604"/>
      <c r="PJ604"/>
      <c r="PK604"/>
      <c r="PL604"/>
      <c r="PM604"/>
      <c r="PN604"/>
      <c r="PO604"/>
      <c r="PP604"/>
      <c r="PQ604"/>
      <c r="PR604"/>
      <c r="PS604"/>
      <c r="PT604"/>
      <c r="PU604"/>
      <c r="PV604"/>
      <c r="PW604"/>
      <c r="PX604"/>
      <c r="PY604"/>
      <c r="PZ604"/>
      <c r="QA604"/>
      <c r="QB604"/>
      <c r="QC604"/>
      <c r="QD604"/>
      <c r="QE604"/>
      <c r="QF604"/>
      <c r="QG604"/>
      <c r="QH604"/>
      <c r="QI604"/>
      <c r="QJ604"/>
      <c r="QK604"/>
      <c r="QL604"/>
      <c r="QM604"/>
      <c r="QN604"/>
      <c r="QO604"/>
      <c r="QP604"/>
      <c r="QQ604"/>
      <c r="QR604"/>
      <c r="QS604"/>
      <c r="QT604"/>
      <c r="QU604"/>
      <c r="QV604"/>
      <c r="QW604"/>
      <c r="QX604"/>
      <c r="QY604"/>
      <c r="QZ604"/>
      <c r="RA604"/>
      <c r="RB604"/>
      <c r="RC604"/>
      <c r="RD604"/>
      <c r="RE604"/>
      <c r="RF604"/>
      <c r="RG604"/>
      <c r="RH604"/>
      <c r="RI604"/>
      <c r="RJ604"/>
      <c r="RK604"/>
      <c r="RL604"/>
      <c r="RM604"/>
      <c r="RN604"/>
      <c r="RO604"/>
      <c r="RP604"/>
      <c r="RQ604"/>
      <c r="RR604"/>
      <c r="RS604"/>
      <c r="RT604"/>
      <c r="RU604"/>
      <c r="RV604"/>
      <c r="RW604"/>
      <c r="RX604"/>
      <c r="RY604"/>
      <c r="RZ604"/>
      <c r="SA604"/>
      <c r="SB604"/>
      <c r="SC604"/>
      <c r="SD604"/>
      <c r="SE604"/>
      <c r="SF604"/>
      <c r="SG604"/>
      <c r="SH604"/>
      <c r="SI604"/>
      <c r="SJ604"/>
      <c r="SK604"/>
      <c r="SL604"/>
      <c r="SM604"/>
      <c r="SN604"/>
      <c r="SO604"/>
      <c r="SP604"/>
      <c r="SQ604"/>
      <c r="SR604"/>
      <c r="SS604"/>
      <c r="ST604"/>
      <c r="SU604"/>
      <c r="SV604"/>
      <c r="SW604"/>
      <c r="SX604"/>
      <c r="SY604"/>
      <c r="SZ604"/>
      <c r="TA604"/>
      <c r="TB604"/>
      <c r="TC604"/>
      <c r="TD604"/>
      <c r="TE604"/>
      <c r="TF604"/>
      <c r="TG604"/>
      <c r="TH604"/>
      <c r="TI604"/>
      <c r="TJ604"/>
      <c r="TK604"/>
      <c r="TL604"/>
      <c r="TM604"/>
      <c r="TN604"/>
      <c r="TO604"/>
      <c r="TP604"/>
      <c r="TQ604"/>
      <c r="TR604"/>
      <c r="TS604"/>
      <c r="TT604"/>
      <c r="TU604"/>
      <c r="TV604"/>
      <c r="TW604"/>
      <c r="TX604"/>
      <c r="TY604"/>
      <c r="TZ604"/>
      <c r="UA604"/>
      <c r="UB604"/>
      <c r="UC604"/>
      <c r="UD604"/>
      <c r="UE604"/>
      <c r="UF604"/>
      <c r="UG604"/>
      <c r="UH604"/>
      <c r="UI604"/>
      <c r="UJ604"/>
      <c r="UK604"/>
      <c r="UL604"/>
      <c r="UM604"/>
      <c r="UN604"/>
      <c r="UO604"/>
      <c r="UP604"/>
      <c r="UQ604"/>
      <c r="UR604"/>
      <c r="US604"/>
      <c r="UT604"/>
      <c r="UU604"/>
      <c r="UV604"/>
      <c r="UW604"/>
      <c r="UX604"/>
      <c r="UY604"/>
      <c r="UZ604"/>
      <c r="VA604"/>
      <c r="VB604"/>
      <c r="VC604"/>
      <c r="VD604"/>
      <c r="VE604"/>
      <c r="VF604"/>
      <c r="VG604"/>
      <c r="VH604"/>
      <c r="VI604"/>
      <c r="VJ604"/>
      <c r="VK604"/>
      <c r="VL604"/>
      <c r="VM604"/>
      <c r="VN604"/>
      <c r="VO604"/>
      <c r="VP604"/>
      <c r="VQ604"/>
      <c r="VR604"/>
      <c r="VS604"/>
      <c r="VT604"/>
      <c r="VU604"/>
      <c r="VV604"/>
      <c r="VW604"/>
      <c r="VX604"/>
      <c r="VY604"/>
      <c r="VZ604"/>
      <c r="WA604"/>
      <c r="WB604"/>
      <c r="WC604"/>
      <c r="WD604"/>
      <c r="WE604"/>
      <c r="WF604"/>
      <c r="WG604"/>
      <c r="WH604"/>
      <c r="WI604"/>
      <c r="WJ604"/>
      <c r="WK604"/>
      <c r="WL604"/>
      <c r="WM604"/>
      <c r="WN604"/>
      <c r="WO604"/>
      <c r="WP604"/>
      <c r="WQ604"/>
      <c r="WR604"/>
      <c r="WS604"/>
      <c r="WT604"/>
      <c r="WU604"/>
      <c r="WV604"/>
      <c r="WW604"/>
      <c r="WX604"/>
      <c r="WY604"/>
      <c r="WZ604"/>
      <c r="XA604"/>
      <c r="XB604"/>
      <c r="XC604"/>
      <c r="XD604"/>
      <c r="XE604"/>
      <c r="XF604"/>
      <c r="XG604"/>
      <c r="XH604"/>
      <c r="XI604"/>
      <c r="XJ604"/>
      <c r="XK604"/>
      <c r="XL604"/>
      <c r="XM604"/>
      <c r="XN604"/>
      <c r="XO604"/>
      <c r="XP604"/>
      <c r="XQ604"/>
      <c r="XR604"/>
      <c r="XS604"/>
      <c r="XT604"/>
      <c r="XU604"/>
      <c r="XV604"/>
      <c r="XW604"/>
      <c r="XX604"/>
      <c r="XY604"/>
      <c r="XZ604"/>
      <c r="YA604"/>
      <c r="YB604"/>
      <c r="YC604"/>
      <c r="YD604"/>
      <c r="YE604"/>
      <c r="YF604"/>
      <c r="YG604"/>
      <c r="YH604"/>
      <c r="YI604"/>
      <c r="YJ604"/>
      <c r="YK604"/>
      <c r="YL604"/>
      <c r="YM604"/>
      <c r="YN604"/>
      <c r="YO604"/>
      <c r="YP604"/>
      <c r="YQ604"/>
      <c r="YR604"/>
      <c r="YS604"/>
      <c r="YT604"/>
      <c r="YU604"/>
      <c r="YV604"/>
      <c r="YW604"/>
      <c r="YX604"/>
      <c r="YY604"/>
      <c r="YZ604"/>
      <c r="ZA604"/>
      <c r="ZB604"/>
      <c r="ZC604"/>
      <c r="ZD604"/>
      <c r="ZE604"/>
      <c r="ZF604"/>
      <c r="ZG604"/>
      <c r="ZH604"/>
      <c r="ZI604"/>
      <c r="ZJ604"/>
      <c r="ZK604"/>
      <c r="ZL604"/>
      <c r="ZM604"/>
      <c r="ZN604"/>
      <c r="ZO604"/>
      <c r="ZP604"/>
      <c r="ZQ604"/>
      <c r="ZR604"/>
      <c r="ZS604"/>
      <c r="ZT604"/>
      <c r="ZU604"/>
      <c r="ZV604"/>
      <c r="ZW604"/>
      <c r="ZX604"/>
      <c r="ZY604"/>
      <c r="ZZ604" s="52"/>
      <c r="AAA604" s="192"/>
      <c r="AAD604" s="90"/>
      <c r="AAE604" s="519">
        <f>IF(S.Notice.Involved="Y",1,0)</f>
        <v>1</v>
      </c>
      <c r="AAF604" s="90"/>
      <c r="AAG604" s="73">
        <f>H596</f>
        <v>41652</v>
      </c>
      <c r="AAH604" s="73">
        <f t="shared" ref="AAH604" si="492">G604</f>
        <v>41652</v>
      </c>
      <c r="AAI604" s="71"/>
      <c r="AAJ604" s="56"/>
      <c r="AAK604" s="254" t="str">
        <f>"* shares comments/responses to comments with "&amp;S.Staff.DA&amp;" and approves"</f>
        <v>* shares comments/responses to comments with Andy and approves</v>
      </c>
      <c r="AAL604" s="90"/>
    </row>
    <row r="605" spans="1:715" ht="15" customHeight="1" outlineLevel="1" thickBot="1">
      <c r="A605" s="171"/>
      <c r="B605" s="734" t="s">
        <v>451</v>
      </c>
      <c r="C605"/>
      <c r="D605" s="380"/>
      <c r="E605" s="342">
        <f>NETWORKDAYS(G605,H605,S.DDL_DEQClosed)</f>
        <v>1</v>
      </c>
      <c r="F605" s="457">
        <f t="shared" ca="1" si="477"/>
        <v>57</v>
      </c>
      <c r="G605" s="408">
        <f t="shared" si="483"/>
        <v>41655</v>
      </c>
      <c r="H605" s="408">
        <f t="shared" si="484"/>
        <v>41655</v>
      </c>
      <c r="I605" s="244"/>
      <c r="J605" s="194"/>
      <c r="K605" s="49"/>
      <c r="L605" s="49"/>
      <c r="M605" s="49"/>
      <c r="N605" s="49"/>
      <c r="O605" s="49"/>
      <c r="P605" s="49"/>
      <c r="Q605" s="49"/>
      <c r="R605" s="49"/>
      <c r="S605" s="49"/>
      <c r="T605" s="49"/>
      <c r="U605" s="49"/>
      <c r="V605" s="49"/>
      <c r="W605" s="49"/>
      <c r="X605" s="49"/>
      <c r="Y605" s="49"/>
      <c r="Z605" s="49"/>
      <c r="AA605" s="49"/>
      <c r="AB605" s="49"/>
      <c r="AC605" s="49"/>
      <c r="AD605" s="49"/>
      <c r="AE605" s="49"/>
      <c r="AF605" s="49"/>
      <c r="AG605" s="49"/>
      <c r="AH605" s="49"/>
      <c r="AI605" s="49"/>
      <c r="AJ605" s="49"/>
      <c r="AK605" s="49"/>
      <c r="AL605" s="49"/>
      <c r="AM605" s="49"/>
      <c r="AN605" s="49"/>
      <c r="AO605" s="49"/>
      <c r="AP605" s="49"/>
      <c r="AQ605" s="49"/>
      <c r="AR605" s="49"/>
      <c r="AS605" s="49"/>
      <c r="AT605" s="49"/>
      <c r="AU605" s="49"/>
      <c r="AV605" s="49"/>
      <c r="AW605" s="49"/>
      <c r="AX605" s="49"/>
      <c r="AY605" s="49"/>
      <c r="AZ605" s="49"/>
      <c r="BA605" s="49"/>
      <c r="BB605" s="49"/>
      <c r="BC605" s="49"/>
      <c r="BD605" s="49"/>
      <c r="BE605" s="49"/>
      <c r="BF605" s="49"/>
      <c r="BG605" s="49"/>
      <c r="BH605" s="49"/>
      <c r="BI605" s="49"/>
      <c r="BJ605" s="49"/>
      <c r="BK605" s="49"/>
      <c r="BL605" s="49"/>
      <c r="BM605" s="49"/>
      <c r="BN605" s="49"/>
      <c r="BO605" s="49"/>
      <c r="BP605" s="49"/>
      <c r="BQ605" s="49"/>
      <c r="BR605" s="49"/>
      <c r="BS605" s="49"/>
      <c r="BT605" s="49"/>
      <c r="BU605" s="49"/>
      <c r="BV605" s="49"/>
      <c r="BW605" s="49"/>
      <c r="BX605" s="49"/>
      <c r="BY605" s="49"/>
      <c r="BZ605" s="49"/>
      <c r="CA605" s="49"/>
      <c r="CB605" s="49"/>
      <c r="CC605" s="49"/>
      <c r="CD605" s="49"/>
      <c r="CE605" s="49"/>
      <c r="CF605" s="49"/>
      <c r="CG605" s="49"/>
      <c r="CH605" s="49"/>
      <c r="CI605" s="49"/>
      <c r="CJ605" s="49"/>
      <c r="CK605" s="49"/>
      <c r="CL605" s="49"/>
      <c r="CM605" s="49"/>
      <c r="CN605" s="49"/>
      <c r="CO605" s="49"/>
      <c r="CP605" s="49"/>
      <c r="CQ605" s="49"/>
      <c r="CR605" s="49"/>
      <c r="CS605" s="49"/>
      <c r="CT605" s="49"/>
      <c r="CU605" s="49"/>
      <c r="CV605" s="49"/>
      <c r="CW605" s="49"/>
      <c r="CX605" s="49"/>
      <c r="CY605" s="49"/>
      <c r="CZ605" s="49"/>
      <c r="DA605" s="49"/>
      <c r="DB605" s="49"/>
      <c r="DC605" s="49"/>
      <c r="DD605" s="49"/>
      <c r="DE605" s="49"/>
      <c r="DF605" s="49"/>
      <c r="DG605" s="49"/>
      <c r="DH605" s="49"/>
      <c r="DI605" s="49"/>
      <c r="DJ605" s="49"/>
      <c r="DK605" s="49"/>
      <c r="DL605" s="49"/>
      <c r="DM605" s="49"/>
      <c r="DN605" s="49"/>
      <c r="DO605" s="49"/>
      <c r="DP605" s="49"/>
      <c r="AAA605" s="192"/>
      <c r="AAD605" s="90"/>
      <c r="AAE605" s="519">
        <f>IF(S.Notice.Involved="Y",1,0)</f>
        <v>1</v>
      </c>
      <c r="AAF605" s="90"/>
      <c r="AAG605" s="73">
        <f>H597</f>
        <v>41655</v>
      </c>
      <c r="AAH605" s="73">
        <f t="shared" ref="AAH605:AAH608" si="493">G605</f>
        <v>41655</v>
      </c>
      <c r="AAI605" s="72"/>
      <c r="AAJ605" s="56"/>
      <c r="AAK605" s="56"/>
      <c r="AAL605" s="90"/>
      <c r="AAM605"/>
    </row>
    <row r="606" spans="1:715" ht="15" customHeight="1" outlineLevel="1" thickBot="1">
      <c r="A606" s="171"/>
      <c r="B606" s="731" t="s">
        <v>452</v>
      </c>
      <c r="C606" s="611" t="s">
        <v>17</v>
      </c>
      <c r="D606" s="380"/>
      <c r="E606" s="342">
        <f>NETWORKDAYS(G606,H606,S.DDL_DEQClosed)</f>
        <v>1</v>
      </c>
      <c r="F606" s="457">
        <f t="shared" ca="1" si="477"/>
        <v>57</v>
      </c>
      <c r="G606" s="408">
        <f t="shared" si="483"/>
        <v>41655</v>
      </c>
      <c r="H606" s="408">
        <f t="shared" si="484"/>
        <v>41655</v>
      </c>
      <c r="I606" s="244"/>
      <c r="J606" s="194"/>
      <c r="K606" s="49"/>
      <c r="L606" s="49"/>
      <c r="M606" s="49"/>
      <c r="N606" s="49"/>
      <c r="O606" s="49"/>
      <c r="P606" s="49"/>
      <c r="Q606" s="49"/>
      <c r="R606" s="49"/>
      <c r="S606" s="49"/>
      <c r="T606" s="49"/>
      <c r="U606" s="49"/>
      <c r="V606" s="49"/>
      <c r="W606" s="49"/>
      <c r="X606" s="49"/>
      <c r="Y606" s="49"/>
      <c r="Z606" s="49"/>
      <c r="AA606" s="49"/>
      <c r="AB606" s="49"/>
      <c r="AC606" s="49"/>
      <c r="AD606" s="49"/>
      <c r="AE606" s="49"/>
      <c r="AF606" s="49"/>
      <c r="AG606" s="49"/>
      <c r="AH606" s="49"/>
      <c r="AI606" s="49"/>
      <c r="AJ606" s="49"/>
      <c r="AK606" s="49"/>
      <c r="AL606" s="49"/>
      <c r="AM606" s="49"/>
      <c r="AN606" s="49"/>
      <c r="AO606" s="49"/>
      <c r="AP606" s="49"/>
      <c r="AQ606" s="49"/>
      <c r="AR606" s="49"/>
      <c r="AS606" s="49"/>
      <c r="AT606" s="49"/>
      <c r="AU606" s="49"/>
      <c r="AV606" s="49"/>
      <c r="AW606" s="49"/>
      <c r="AX606" s="49"/>
      <c r="AY606" s="49"/>
      <c r="AZ606" s="49"/>
      <c r="BA606" s="49"/>
      <c r="BB606" s="49"/>
      <c r="BC606" s="49"/>
      <c r="BD606" s="49"/>
      <c r="BE606" s="49"/>
      <c r="BF606" s="49"/>
      <c r="BG606" s="49"/>
      <c r="BH606" s="49"/>
      <c r="BI606" s="49"/>
      <c r="BJ606" s="49"/>
      <c r="BK606" s="49"/>
      <c r="BL606" s="49"/>
      <c r="BM606" s="49"/>
      <c r="BN606" s="49"/>
      <c r="BO606" s="49"/>
      <c r="BP606" s="49"/>
      <c r="BQ606" s="49"/>
      <c r="BR606" s="49"/>
      <c r="BS606" s="49"/>
      <c r="BT606" s="49"/>
      <c r="BU606" s="49"/>
      <c r="BV606" s="49"/>
      <c r="BW606" s="49"/>
      <c r="BX606" s="49"/>
      <c r="BY606" s="49"/>
      <c r="BZ606" s="49"/>
      <c r="CA606" s="49"/>
      <c r="CB606" s="49"/>
      <c r="CC606" s="49"/>
      <c r="CD606" s="49"/>
      <c r="CE606" s="49"/>
      <c r="CF606" s="49"/>
      <c r="CG606" s="49"/>
      <c r="CH606" s="49"/>
      <c r="CI606" s="49"/>
      <c r="CJ606" s="49"/>
      <c r="CK606" s="49"/>
      <c r="CL606" s="49"/>
      <c r="CM606" s="49"/>
      <c r="CN606" s="49"/>
      <c r="CO606" s="49"/>
      <c r="CP606" s="49"/>
      <c r="CQ606" s="49"/>
      <c r="CR606" s="49"/>
      <c r="CS606" s="49"/>
      <c r="CT606" s="49"/>
      <c r="CU606" s="49"/>
      <c r="CV606" s="49"/>
      <c r="CW606" s="49"/>
      <c r="CX606" s="49"/>
      <c r="CY606" s="49"/>
      <c r="CZ606" s="49"/>
      <c r="DA606" s="49"/>
      <c r="DB606" s="49"/>
      <c r="DC606" s="49"/>
      <c r="DD606" s="49"/>
      <c r="DE606" s="49"/>
      <c r="DF606" s="49"/>
      <c r="DG606" s="49"/>
      <c r="DH606" s="49"/>
      <c r="DI606" s="49"/>
      <c r="DJ606" s="49"/>
      <c r="DK606" s="49"/>
      <c r="DL606" s="49"/>
      <c r="DM606" s="49"/>
      <c r="DN606" s="49"/>
      <c r="DO606" s="49"/>
      <c r="DP606" s="49"/>
      <c r="AAA606" s="192"/>
      <c r="AAD606" s="90"/>
      <c r="AAE606" s="519">
        <f>IF(AND(S.Comment.ApproveResponseLoop2="Y",S.Notice.Involved="Y"),1,)</f>
        <v>1</v>
      </c>
      <c r="AAF606" s="90"/>
      <c r="AAG606" s="73">
        <f>IF(S.Comment.ApproveResponseLoop2="N",,H605)</f>
        <v>41655</v>
      </c>
      <c r="AAH606" s="73">
        <f t="shared" si="493"/>
        <v>41655</v>
      </c>
      <c r="AAI606" s="72"/>
      <c r="AAJ606" s="56"/>
      <c r="AAK606" s="56"/>
      <c r="AAL606" s="90"/>
      <c r="AAM606"/>
    </row>
    <row r="607" spans="1:715" ht="15" customHeight="1" outlineLevel="1" thickBot="1">
      <c r="A607" s="171"/>
      <c r="B607" s="732" t="s">
        <v>453</v>
      </c>
      <c r="C607" s="611" t="s">
        <v>17</v>
      </c>
      <c r="D607" s="380"/>
      <c r="E607" s="342">
        <f>NETWORKDAYS(G607,H607,S.DDL_DEQClosed)</f>
        <v>1</v>
      </c>
      <c r="F607" s="457">
        <f t="shared" ca="1" si="477"/>
        <v>57</v>
      </c>
      <c r="G607" s="408">
        <f t="shared" si="483"/>
        <v>41655</v>
      </c>
      <c r="H607" s="408">
        <f t="shared" si="484"/>
        <v>41655</v>
      </c>
      <c r="I607" s="244"/>
      <c r="J607" s="194"/>
      <c r="K607" s="49"/>
      <c r="L607" s="49"/>
      <c r="M607" s="49"/>
      <c r="N607" s="49"/>
      <c r="O607" s="49"/>
      <c r="P607" s="49"/>
      <c r="Q607" s="49"/>
      <c r="R607" s="49"/>
      <c r="S607" s="49"/>
      <c r="T607" s="49"/>
      <c r="U607" s="49"/>
      <c r="V607" s="49"/>
      <c r="W607" s="49"/>
      <c r="X607" s="49"/>
      <c r="Y607" s="49"/>
      <c r="Z607" s="49"/>
      <c r="AA607" s="49"/>
      <c r="AB607" s="49"/>
      <c r="AC607" s="49"/>
      <c r="AD607" s="49"/>
      <c r="AE607" s="49"/>
      <c r="AF607" s="49"/>
      <c r="AG607" s="49"/>
      <c r="AH607" s="49"/>
      <c r="AI607" s="49"/>
      <c r="AJ607" s="49"/>
      <c r="AK607" s="49"/>
      <c r="AL607" s="49"/>
      <c r="AM607" s="49"/>
      <c r="AN607" s="49"/>
      <c r="AO607" s="49"/>
      <c r="AP607" s="49"/>
      <c r="AQ607" s="49"/>
      <c r="AR607" s="49"/>
      <c r="AS607" s="49"/>
      <c r="AT607" s="49"/>
      <c r="AU607" s="49"/>
      <c r="AV607" s="49"/>
      <c r="AW607" s="49"/>
      <c r="AX607" s="49"/>
      <c r="AY607" s="49"/>
      <c r="AZ607" s="49"/>
      <c r="BA607" s="49"/>
      <c r="BB607" s="49"/>
      <c r="BC607" s="49"/>
      <c r="BD607" s="49"/>
      <c r="BE607" s="49"/>
      <c r="BF607" s="49"/>
      <c r="BG607" s="49"/>
      <c r="BH607" s="49"/>
      <c r="BI607" s="49"/>
      <c r="BJ607" s="49"/>
      <c r="BK607" s="49"/>
      <c r="BL607" s="49"/>
      <c r="BM607" s="49"/>
      <c r="BN607" s="49"/>
      <c r="BO607" s="49"/>
      <c r="BP607" s="49"/>
      <c r="BQ607" s="49"/>
      <c r="BR607" s="49"/>
      <c r="BS607" s="49"/>
      <c r="BT607" s="49"/>
      <c r="BU607" s="49"/>
      <c r="BV607" s="49"/>
      <c r="BW607" s="49"/>
      <c r="BX607" s="49"/>
      <c r="BY607" s="49"/>
      <c r="BZ607" s="49"/>
      <c r="CA607" s="49"/>
      <c r="CB607" s="49"/>
      <c r="CC607" s="49"/>
      <c r="CD607" s="49"/>
      <c r="CE607" s="49"/>
      <c r="CF607" s="49"/>
      <c r="CG607" s="49"/>
      <c r="CH607" s="49"/>
      <c r="CI607" s="49"/>
      <c r="CJ607" s="49"/>
      <c r="CK607" s="49"/>
      <c r="CL607" s="49"/>
      <c r="CM607" s="49"/>
      <c r="CN607" s="49"/>
      <c r="CO607" s="49"/>
      <c r="CP607" s="49"/>
      <c r="CQ607" s="49"/>
      <c r="CR607" s="49"/>
      <c r="CS607" s="49"/>
      <c r="CT607" s="49"/>
      <c r="CU607" s="49"/>
      <c r="CV607" s="49"/>
      <c r="CW607" s="49"/>
      <c r="CX607" s="49"/>
      <c r="CY607" s="49"/>
      <c r="CZ607" s="49"/>
      <c r="DA607" s="49"/>
      <c r="DB607" s="49"/>
      <c r="DC607" s="49"/>
      <c r="DD607" s="49"/>
      <c r="DE607" s="49"/>
      <c r="DF607" s="49"/>
      <c r="DG607" s="49"/>
      <c r="DH607" s="49"/>
      <c r="DI607" s="49"/>
      <c r="DJ607" s="49"/>
      <c r="DK607" s="49"/>
      <c r="DL607" s="49"/>
      <c r="DM607" s="49"/>
      <c r="DN607" s="49"/>
      <c r="DO607" s="49"/>
      <c r="DP607" s="49"/>
      <c r="AAA607" s="192"/>
      <c r="AAD607" s="90"/>
      <c r="AAE607" s="519">
        <f>IF(AND(S.Comment.ApproveResponseLoop3="Y",S.Notice.Involved="Y"),1,)</f>
        <v>1</v>
      </c>
      <c r="AAF607" s="90"/>
      <c r="AAG607" s="73">
        <f>IF(S.Comment.ApproveResponseLoop3="N",,H606)</f>
        <v>41655</v>
      </c>
      <c r="AAH607" s="73">
        <f t="shared" si="493"/>
        <v>41655</v>
      </c>
      <c r="AAI607" s="72"/>
      <c r="AAJ607" s="56"/>
      <c r="AAK607" s="56"/>
      <c r="AAL607" s="90"/>
      <c r="AAM607"/>
    </row>
    <row r="608" spans="1:715" ht="15" customHeight="1" outlineLevel="1" thickBot="1">
      <c r="A608" s="171"/>
      <c r="B608" s="733" t="s">
        <v>454</v>
      </c>
      <c r="C608" s="611" t="s">
        <v>17</v>
      </c>
      <c r="D608" s="380"/>
      <c r="E608" s="342">
        <f>NETWORKDAYS(G608,H608,S.DDL_DEQClosed)</f>
        <v>1</v>
      </c>
      <c r="F608" s="457">
        <f t="shared" ca="1" si="477"/>
        <v>57</v>
      </c>
      <c r="G608" s="408">
        <f t="shared" si="483"/>
        <v>41655</v>
      </c>
      <c r="H608" s="408">
        <f t="shared" si="484"/>
        <v>41655</v>
      </c>
      <c r="I608" s="244"/>
      <c r="J608" s="194"/>
      <c r="K608" s="49"/>
      <c r="L608" s="49"/>
      <c r="M608" s="49"/>
      <c r="N608" s="49"/>
      <c r="O608" s="49"/>
      <c r="P608" s="49"/>
      <c r="Q608" s="49"/>
      <c r="R608" s="49"/>
      <c r="S608" s="49"/>
      <c r="T608" s="49"/>
      <c r="U608" s="49"/>
      <c r="V608" s="49"/>
      <c r="W608" s="49"/>
      <c r="X608" s="49"/>
      <c r="Y608" s="49"/>
      <c r="Z608" s="49"/>
      <c r="AA608" s="49"/>
      <c r="AB608" s="49"/>
      <c r="AC608" s="49"/>
      <c r="AD608" s="49"/>
      <c r="AE608" s="49"/>
      <c r="AF608" s="49"/>
      <c r="AG608" s="49"/>
      <c r="AH608" s="49"/>
      <c r="AI608" s="49"/>
      <c r="AJ608" s="49"/>
      <c r="AK608" s="49"/>
      <c r="AL608" s="49"/>
      <c r="AM608" s="49"/>
      <c r="AN608" s="49"/>
      <c r="AO608" s="49"/>
      <c r="AP608" s="49"/>
      <c r="AQ608" s="49"/>
      <c r="AR608" s="49"/>
      <c r="AS608" s="49"/>
      <c r="AT608" s="49"/>
      <c r="AU608" s="49"/>
      <c r="AV608" s="49"/>
      <c r="AW608" s="49"/>
      <c r="AX608" s="49"/>
      <c r="AY608" s="49"/>
      <c r="AZ608" s="49"/>
      <c r="BA608" s="49"/>
      <c r="BB608" s="49"/>
      <c r="BC608" s="49"/>
      <c r="BD608" s="49"/>
      <c r="BE608" s="49"/>
      <c r="BF608" s="49"/>
      <c r="BG608" s="49"/>
      <c r="BH608" s="49"/>
      <c r="BI608" s="49"/>
      <c r="BJ608" s="49"/>
      <c r="BK608" s="49"/>
      <c r="BL608" s="49"/>
      <c r="BM608" s="49"/>
      <c r="BN608" s="49"/>
      <c r="BO608" s="49"/>
      <c r="BP608" s="49"/>
      <c r="BQ608" s="49"/>
      <c r="BR608" s="49"/>
      <c r="BS608" s="49"/>
      <c r="BT608" s="49"/>
      <c r="BU608" s="49"/>
      <c r="BV608" s="49"/>
      <c r="BW608" s="49"/>
      <c r="BX608" s="49"/>
      <c r="BY608" s="49"/>
      <c r="BZ608" s="49"/>
      <c r="CA608" s="49"/>
      <c r="CB608" s="49"/>
      <c r="CC608" s="49"/>
      <c r="CD608" s="49"/>
      <c r="CE608" s="49"/>
      <c r="CF608" s="49"/>
      <c r="CG608" s="49"/>
      <c r="CH608" s="49"/>
      <c r="CI608" s="49"/>
      <c r="CJ608" s="49"/>
      <c r="CK608" s="49"/>
      <c r="CL608" s="49"/>
      <c r="CM608" s="49"/>
      <c r="CN608" s="49"/>
      <c r="CO608" s="49"/>
      <c r="CP608" s="49"/>
      <c r="CQ608" s="49"/>
      <c r="CR608" s="49"/>
      <c r="CS608" s="49"/>
      <c r="CT608" s="49"/>
      <c r="CU608" s="49"/>
      <c r="CV608" s="49"/>
      <c r="CW608" s="49"/>
      <c r="CX608" s="49"/>
      <c r="CY608" s="49"/>
      <c r="CZ608" s="49"/>
      <c r="DA608" s="49"/>
      <c r="DB608" s="49"/>
      <c r="DC608" s="49"/>
      <c r="DD608" s="49"/>
      <c r="DE608" s="49"/>
      <c r="DF608" s="49"/>
      <c r="DG608" s="49"/>
      <c r="DH608" s="49"/>
      <c r="DI608" s="49"/>
      <c r="DJ608" s="49"/>
      <c r="DK608" s="49"/>
      <c r="DL608" s="49"/>
      <c r="DM608" s="49"/>
      <c r="DN608" s="49"/>
      <c r="DO608" s="49"/>
      <c r="DP608" s="49"/>
      <c r="AAA608" s="192" t="s">
        <v>0</v>
      </c>
      <c r="AAD608" s="90"/>
      <c r="AAE608" s="519">
        <f>IF(AND(S.Comment.ApproveResponseLoop4="Y",S.Notice.Involved="Y"),1,)</f>
        <v>1</v>
      </c>
      <c r="AAF608" s="90"/>
      <c r="AAG608" s="73">
        <f>IF(S.Comment.ApproveResponseLoop4="N",,H607)</f>
        <v>41655</v>
      </c>
      <c r="AAH608" s="73">
        <f t="shared" si="493"/>
        <v>41655</v>
      </c>
      <c r="AAI608" s="72"/>
      <c r="AAJ608" s="56"/>
      <c r="AAK608" s="56"/>
      <c r="AAL608" s="90"/>
      <c r="AAM608"/>
    </row>
    <row r="609" spans="1:715" s="23" customFormat="1" ht="15" customHeight="1" outlineLevel="1">
      <c r="A609" s="171"/>
      <c r="B609" s="398" t="str">
        <f>AAK609</f>
        <v>AndreaRW:</v>
      </c>
      <c r="C609" s="346"/>
      <c r="D609" s="357"/>
      <c r="E609" s="350"/>
      <c r="F609" s="350"/>
      <c r="G609" s="346"/>
      <c r="H609" s="718"/>
      <c r="I609" s="244"/>
      <c r="J609" s="194"/>
      <c r="K609" s="49"/>
      <c r="L609" s="49"/>
      <c r="M609" s="49"/>
      <c r="N609" s="49"/>
      <c r="O609" s="49"/>
      <c r="P609" s="49"/>
      <c r="Q609" s="49"/>
      <c r="R609" s="49"/>
      <c r="S609" s="49"/>
      <c r="T609" s="49"/>
      <c r="U609" s="49"/>
      <c r="V609" s="49"/>
      <c r="W609" s="49"/>
      <c r="X609" s="49"/>
      <c r="Y609" s="49"/>
      <c r="Z609" s="49"/>
      <c r="AA609" s="49"/>
      <c r="AB609" s="49"/>
      <c r="AC609" s="49"/>
      <c r="AD609" s="49"/>
      <c r="AE609" s="49"/>
      <c r="AF609" s="49"/>
      <c r="AG609" s="49"/>
      <c r="AH609" s="49"/>
      <c r="AI609" s="49"/>
      <c r="AJ609" s="49"/>
      <c r="AK609" s="49"/>
      <c r="AL609" s="49"/>
      <c r="AM609" s="49"/>
      <c r="AN609" s="49"/>
      <c r="AO609" s="49"/>
      <c r="AP609" s="49"/>
      <c r="AQ609" s="49"/>
      <c r="AR609" s="49"/>
      <c r="AS609" s="49"/>
      <c r="AT609" s="49"/>
      <c r="AU609" s="49"/>
      <c r="AV609" s="49"/>
      <c r="AW609" s="49"/>
      <c r="AX609" s="49"/>
      <c r="AY609" s="49"/>
      <c r="AZ609" s="49"/>
      <c r="BA609" s="49"/>
      <c r="BB609" s="49"/>
      <c r="BC609" s="49"/>
      <c r="BD609" s="49"/>
      <c r="BE609" s="49"/>
      <c r="BF609" s="49"/>
      <c r="BG609" s="49"/>
      <c r="BH609" s="49"/>
      <c r="BI609" s="49"/>
      <c r="BJ609" s="49"/>
      <c r="BK609" s="49"/>
      <c r="BL609" s="49"/>
      <c r="BM609" s="49"/>
      <c r="BN609" s="49"/>
      <c r="BO609" s="49"/>
      <c r="BP609" s="49"/>
      <c r="BQ609" s="49"/>
      <c r="BR609" s="49"/>
      <c r="BS609" s="49"/>
      <c r="BT609" s="49"/>
      <c r="BU609" s="49"/>
      <c r="BV609" s="49"/>
      <c r="BW609" s="49"/>
      <c r="BX609" s="49"/>
      <c r="BY609" s="49"/>
      <c r="BZ609" s="49"/>
      <c r="CA609" s="49"/>
      <c r="CB609" s="49"/>
      <c r="CC609" s="49"/>
      <c r="CD609" s="49"/>
      <c r="CE609" s="49"/>
      <c r="CF609" s="49"/>
      <c r="CG609" s="49"/>
      <c r="CH609" s="49"/>
      <c r="CI609" s="49"/>
      <c r="CJ609" s="49"/>
      <c r="CK609" s="49"/>
      <c r="CL609" s="49"/>
      <c r="CM609" s="49"/>
      <c r="CN609" s="49"/>
      <c r="CO609" s="49"/>
      <c r="CP609" s="49"/>
      <c r="CQ609" s="49"/>
      <c r="CR609" s="49"/>
      <c r="CS609" s="49"/>
      <c r="CT609" s="49"/>
      <c r="CU609" s="49"/>
      <c r="CV609" s="49"/>
      <c r="CW609" s="49"/>
      <c r="CX609" s="49"/>
      <c r="CY609" s="49"/>
      <c r="CZ609" s="49"/>
      <c r="DA609" s="49"/>
      <c r="DB609" s="49"/>
      <c r="DC609" s="49"/>
      <c r="DD609" s="49"/>
      <c r="DE609" s="49"/>
      <c r="DF609" s="49"/>
      <c r="DG609" s="49"/>
      <c r="DH609" s="49"/>
      <c r="DI609" s="49"/>
      <c r="DJ609" s="49"/>
      <c r="DK609" s="49"/>
      <c r="DL609" s="49"/>
      <c r="DM609" s="49"/>
      <c r="DN609" s="49"/>
      <c r="DO609" s="49"/>
      <c r="DP609" s="49"/>
      <c r="DQ609"/>
      <c r="DR609"/>
      <c r="DS609"/>
      <c r="DT609"/>
      <c r="DU609"/>
      <c r="DV609"/>
      <c r="DW609"/>
      <c r="DX609"/>
      <c r="DY609"/>
      <c r="DZ609"/>
      <c r="EA609"/>
      <c r="EB609"/>
      <c r="EC609"/>
      <c r="ED609"/>
      <c r="EE609"/>
      <c r="EF609"/>
      <c r="EG609"/>
      <c r="EH609"/>
      <c r="EI609"/>
      <c r="EJ609"/>
      <c r="EK609"/>
      <c r="EL609"/>
      <c r="EM609"/>
      <c r="EN609"/>
      <c r="EO609"/>
      <c r="EP609"/>
      <c r="EQ609"/>
      <c r="ER609"/>
      <c r="ES609"/>
      <c r="ET609"/>
      <c r="EU609"/>
      <c r="EV609"/>
      <c r="EW609"/>
      <c r="EX609"/>
      <c r="EY609"/>
      <c r="EZ609"/>
      <c r="FA609"/>
      <c r="FB609"/>
      <c r="FC609"/>
      <c r="FD609"/>
      <c r="FE609"/>
      <c r="FF609"/>
      <c r="FG609"/>
      <c r="FH609"/>
      <c r="FI609"/>
      <c r="FJ609"/>
      <c r="FK609"/>
      <c r="FL609"/>
      <c r="FM609"/>
      <c r="FN609"/>
      <c r="FO609"/>
      <c r="FP609"/>
      <c r="FQ609"/>
      <c r="FR609"/>
      <c r="FS609"/>
      <c r="FT609"/>
      <c r="FU609"/>
      <c r="FV609"/>
      <c r="FW609"/>
      <c r="FX609"/>
      <c r="FY609"/>
      <c r="FZ609"/>
      <c r="GA609"/>
      <c r="GB609"/>
      <c r="GC609"/>
      <c r="GD609"/>
      <c r="GE609"/>
      <c r="GF609"/>
      <c r="GG609"/>
      <c r="GH609"/>
      <c r="GI609"/>
      <c r="GJ609"/>
      <c r="GK609"/>
      <c r="GL609"/>
      <c r="GM609"/>
      <c r="GN609"/>
      <c r="GO609"/>
      <c r="GP609"/>
      <c r="GQ609"/>
      <c r="GR609"/>
      <c r="GS609"/>
      <c r="GT609"/>
      <c r="GU609"/>
      <c r="GV609"/>
      <c r="GW609"/>
      <c r="GX609"/>
      <c r="GY609"/>
      <c r="GZ609"/>
      <c r="HA609"/>
      <c r="HB609"/>
      <c r="HC609"/>
      <c r="HD609"/>
      <c r="HE609"/>
      <c r="HF609"/>
      <c r="HG609"/>
      <c r="HH609"/>
      <c r="HI609"/>
      <c r="HJ609"/>
      <c r="HK609"/>
      <c r="HL609"/>
      <c r="HM609"/>
      <c r="HN609"/>
      <c r="HO609"/>
      <c r="HP609"/>
      <c r="HQ609"/>
      <c r="HR609"/>
      <c r="HS609"/>
      <c r="HT609"/>
      <c r="HU609"/>
      <c r="HV609"/>
      <c r="HW609"/>
      <c r="HX609"/>
      <c r="HY609"/>
      <c r="HZ609"/>
      <c r="IA609"/>
      <c r="IB609"/>
      <c r="IC609"/>
      <c r="ID609"/>
      <c r="IE609"/>
      <c r="IF609"/>
      <c r="IG609"/>
      <c r="IH609"/>
      <c r="II609"/>
      <c r="IJ609"/>
      <c r="IK609"/>
      <c r="IL609"/>
      <c r="IM609"/>
      <c r="IN609"/>
      <c r="IO609"/>
      <c r="IP609"/>
      <c r="IQ609"/>
      <c r="IR609"/>
      <c r="IS609"/>
      <c r="IT609"/>
      <c r="IU609"/>
      <c r="IV609"/>
      <c r="IW609"/>
      <c r="IX609"/>
      <c r="IY609"/>
      <c r="IZ609"/>
      <c r="JA609"/>
      <c r="JB609"/>
      <c r="JC609"/>
      <c r="JD609"/>
      <c r="JE609"/>
      <c r="JF609"/>
      <c r="JG609"/>
      <c r="JH609"/>
      <c r="JI609"/>
      <c r="JJ609"/>
      <c r="JK609"/>
      <c r="JL609"/>
      <c r="JM609"/>
      <c r="JN609"/>
      <c r="JO609"/>
      <c r="JP609"/>
      <c r="JQ609"/>
      <c r="JR609"/>
      <c r="JS609"/>
      <c r="JT609"/>
      <c r="JU609"/>
      <c r="JV609"/>
      <c r="JW609"/>
      <c r="JX609"/>
      <c r="JY609"/>
      <c r="JZ609"/>
      <c r="KA609"/>
      <c r="KB609"/>
      <c r="KC609"/>
      <c r="KD609"/>
      <c r="KE609"/>
      <c r="KF609"/>
      <c r="KG609"/>
      <c r="KH609"/>
      <c r="KI609"/>
      <c r="KJ609"/>
      <c r="KK609"/>
      <c r="KL609"/>
      <c r="KM609"/>
      <c r="KN609"/>
      <c r="KO609"/>
      <c r="KP609"/>
      <c r="KQ609"/>
      <c r="KR609"/>
      <c r="KS609"/>
      <c r="KT609"/>
      <c r="KU609"/>
      <c r="KV609"/>
      <c r="KW609"/>
      <c r="KX609"/>
      <c r="KY609"/>
      <c r="KZ609"/>
      <c r="LA609"/>
      <c r="LB609"/>
      <c r="LC609"/>
      <c r="LD609"/>
      <c r="LE609"/>
      <c r="LF609"/>
      <c r="LG609"/>
      <c r="LH609"/>
      <c r="LI609"/>
      <c r="LJ609"/>
      <c r="LK609"/>
      <c r="LL609"/>
      <c r="LM609"/>
      <c r="LN609"/>
      <c r="LO609"/>
      <c r="LP609"/>
      <c r="LQ609"/>
      <c r="LR609"/>
      <c r="LS609"/>
      <c r="LT609"/>
      <c r="LU609"/>
      <c r="LV609"/>
      <c r="LW609"/>
      <c r="LX609"/>
      <c r="LY609"/>
      <c r="LZ609"/>
      <c r="MA609"/>
      <c r="MB609"/>
      <c r="MC609"/>
      <c r="MD609"/>
      <c r="ME609"/>
      <c r="MF609"/>
      <c r="MG609"/>
      <c r="MH609"/>
      <c r="MI609"/>
      <c r="MJ609"/>
      <c r="MK609"/>
      <c r="ML609"/>
      <c r="MM609"/>
      <c r="MN609"/>
      <c r="MO609"/>
      <c r="MP609"/>
      <c r="MQ609"/>
      <c r="MR609"/>
      <c r="MS609"/>
      <c r="MT609"/>
      <c r="MU609"/>
      <c r="MV609"/>
      <c r="MW609"/>
      <c r="MX609"/>
      <c r="MY609"/>
      <c r="MZ609"/>
      <c r="NA609"/>
      <c r="NB609"/>
      <c r="NC609"/>
      <c r="ND609"/>
      <c r="NE609"/>
      <c r="NF609"/>
      <c r="NG609"/>
      <c r="NH609"/>
      <c r="NI609"/>
      <c r="NJ609"/>
      <c r="NK609"/>
      <c r="NL609"/>
      <c r="NM609"/>
      <c r="NN609"/>
      <c r="NO609"/>
      <c r="NP609"/>
      <c r="NQ609"/>
      <c r="NR609"/>
      <c r="NS609"/>
      <c r="NT609"/>
      <c r="NU609"/>
      <c r="NV609"/>
      <c r="NW609"/>
      <c r="NX609"/>
      <c r="NY609"/>
      <c r="NZ609"/>
      <c r="OA609"/>
      <c r="OB609"/>
      <c r="OC609"/>
      <c r="OD609"/>
      <c r="OE609"/>
      <c r="OF609"/>
      <c r="OG609"/>
      <c r="OH609"/>
      <c r="OI609"/>
      <c r="OJ609"/>
      <c r="OK609"/>
      <c r="OL609"/>
      <c r="OM609"/>
      <c r="ON609"/>
      <c r="OO609"/>
      <c r="OP609"/>
      <c r="OQ609"/>
      <c r="OR609"/>
      <c r="OS609"/>
      <c r="OT609"/>
      <c r="OU609"/>
      <c r="OV609"/>
      <c r="OW609"/>
      <c r="OX609"/>
      <c r="OY609"/>
      <c r="OZ609"/>
      <c r="PA609"/>
      <c r="PB609"/>
      <c r="PC609"/>
      <c r="PD609"/>
      <c r="PE609"/>
      <c r="PF609"/>
      <c r="PG609"/>
      <c r="PH609"/>
      <c r="PI609"/>
      <c r="PJ609"/>
      <c r="PK609"/>
      <c r="PL609"/>
      <c r="PM609"/>
      <c r="PN609"/>
      <c r="PO609"/>
      <c r="PP609"/>
      <c r="PQ609"/>
      <c r="PR609"/>
      <c r="PS609"/>
      <c r="PT609"/>
      <c r="PU609"/>
      <c r="PV609"/>
      <c r="PW609"/>
      <c r="PX609"/>
      <c r="PY609"/>
      <c r="PZ609"/>
      <c r="QA609"/>
      <c r="QB609"/>
      <c r="QC609"/>
      <c r="QD609"/>
      <c r="QE609"/>
      <c r="QF609"/>
      <c r="QG609"/>
      <c r="QH609"/>
      <c r="QI609"/>
      <c r="QJ609"/>
      <c r="QK609"/>
      <c r="QL609"/>
      <c r="QM609"/>
      <c r="QN609"/>
      <c r="QO609"/>
      <c r="QP609"/>
      <c r="QQ609"/>
      <c r="QR609"/>
      <c r="QS609"/>
      <c r="QT609"/>
      <c r="QU609"/>
      <c r="QV609"/>
      <c r="QW609"/>
      <c r="QX609"/>
      <c r="QY609"/>
      <c r="QZ609"/>
      <c r="RA609"/>
      <c r="RB609"/>
      <c r="RC609"/>
      <c r="RD609"/>
      <c r="RE609"/>
      <c r="RF609"/>
      <c r="RG609"/>
      <c r="RH609"/>
      <c r="RI609"/>
      <c r="RJ609"/>
      <c r="RK609"/>
      <c r="RL609"/>
      <c r="RM609"/>
      <c r="RN609"/>
      <c r="RO609"/>
      <c r="RP609"/>
      <c r="RQ609"/>
      <c r="RR609"/>
      <c r="RS609"/>
      <c r="RT609"/>
      <c r="RU609"/>
      <c r="RV609"/>
      <c r="RW609"/>
      <c r="RX609"/>
      <c r="RY609"/>
      <c r="RZ609"/>
      <c r="SA609"/>
      <c r="SB609"/>
      <c r="SC609"/>
      <c r="SD609"/>
      <c r="SE609"/>
      <c r="SF609"/>
      <c r="SG609"/>
      <c r="SH609"/>
      <c r="SI609"/>
      <c r="SJ609"/>
      <c r="SK609"/>
      <c r="SL609"/>
      <c r="SM609"/>
      <c r="SN609"/>
      <c r="SO609"/>
      <c r="SP609"/>
      <c r="SQ609"/>
      <c r="SR609"/>
      <c r="SS609"/>
      <c r="ST609"/>
      <c r="SU609"/>
      <c r="SV609"/>
      <c r="SW609"/>
      <c r="SX609"/>
      <c r="SY609"/>
      <c r="SZ609"/>
      <c r="TA609"/>
      <c r="TB609"/>
      <c r="TC609"/>
      <c r="TD609"/>
      <c r="TE609"/>
      <c r="TF609"/>
      <c r="TG609"/>
      <c r="TH609"/>
      <c r="TI609"/>
      <c r="TJ609"/>
      <c r="TK609"/>
      <c r="TL609"/>
      <c r="TM609"/>
      <c r="TN609"/>
      <c r="TO609"/>
      <c r="TP609"/>
      <c r="TQ609"/>
      <c r="TR609"/>
      <c r="TS609"/>
      <c r="TT609"/>
      <c r="TU609"/>
      <c r="TV609"/>
      <c r="TW609"/>
      <c r="TX609"/>
      <c r="TY609"/>
      <c r="TZ609"/>
      <c r="UA609"/>
      <c r="UB609"/>
      <c r="UC609"/>
      <c r="UD609"/>
      <c r="UE609"/>
      <c r="UF609"/>
      <c r="UG609"/>
      <c r="UH609"/>
      <c r="UI609"/>
      <c r="UJ609"/>
      <c r="UK609"/>
      <c r="UL609"/>
      <c r="UM609"/>
      <c r="UN609"/>
      <c r="UO609"/>
      <c r="UP609"/>
      <c r="UQ609"/>
      <c r="UR609"/>
      <c r="US609"/>
      <c r="UT609"/>
      <c r="UU609"/>
      <c r="UV609"/>
      <c r="UW609"/>
      <c r="UX609"/>
      <c r="UY609"/>
      <c r="UZ609"/>
      <c r="VA609"/>
      <c r="VB609"/>
      <c r="VC609"/>
      <c r="VD609"/>
      <c r="VE609"/>
      <c r="VF609"/>
      <c r="VG609"/>
      <c r="VH609"/>
      <c r="VI609"/>
      <c r="VJ609"/>
      <c r="VK609"/>
      <c r="VL609"/>
      <c r="VM609"/>
      <c r="VN609"/>
      <c r="VO609"/>
      <c r="VP609"/>
      <c r="VQ609"/>
      <c r="VR609"/>
      <c r="VS609"/>
      <c r="VT609"/>
      <c r="VU609"/>
      <c r="VV609"/>
      <c r="VW609"/>
      <c r="VX609"/>
      <c r="VY609"/>
      <c r="VZ609"/>
      <c r="WA609"/>
      <c r="WB609"/>
      <c r="WC609"/>
      <c r="WD609"/>
      <c r="WE609"/>
      <c r="WF609"/>
      <c r="WG609"/>
      <c r="WH609"/>
      <c r="WI609"/>
      <c r="WJ609"/>
      <c r="WK609"/>
      <c r="WL609"/>
      <c r="WM609"/>
      <c r="WN609"/>
      <c r="WO609"/>
      <c r="WP609"/>
      <c r="WQ609"/>
      <c r="WR609"/>
      <c r="WS609"/>
      <c r="WT609"/>
      <c r="WU609"/>
      <c r="WV609"/>
      <c r="WW609"/>
      <c r="WX609"/>
      <c r="WY609"/>
      <c r="WZ609"/>
      <c r="XA609"/>
      <c r="XB609"/>
      <c r="XC609"/>
      <c r="XD609"/>
      <c r="XE609"/>
      <c r="XF609"/>
      <c r="XG609"/>
      <c r="XH609"/>
      <c r="XI609"/>
      <c r="XJ609"/>
      <c r="XK609"/>
      <c r="XL609"/>
      <c r="XM609"/>
      <c r="XN609"/>
      <c r="XO609"/>
      <c r="XP609"/>
      <c r="XQ609"/>
      <c r="XR609"/>
      <c r="XS609"/>
      <c r="XT609"/>
      <c r="XU609"/>
      <c r="XV609"/>
      <c r="XW609"/>
      <c r="XX609"/>
      <c r="XY609"/>
      <c r="XZ609"/>
      <c r="YA609"/>
      <c r="YB609"/>
      <c r="YC609"/>
      <c r="YD609"/>
      <c r="YE609"/>
      <c r="YF609"/>
      <c r="YG609"/>
      <c r="YH609"/>
      <c r="YI609"/>
      <c r="YJ609"/>
      <c r="YK609"/>
      <c r="YL609"/>
      <c r="YM609"/>
      <c r="YN609"/>
      <c r="YO609"/>
      <c r="YP609"/>
      <c r="YQ609"/>
      <c r="YR609"/>
      <c r="YS609"/>
      <c r="YT609"/>
      <c r="YU609"/>
      <c r="YV609"/>
      <c r="YW609"/>
      <c r="YX609"/>
      <c r="YY609"/>
      <c r="YZ609"/>
      <c r="ZA609"/>
      <c r="ZB609"/>
      <c r="ZC609"/>
      <c r="ZD609"/>
      <c r="ZE609"/>
      <c r="ZF609"/>
      <c r="ZG609"/>
      <c r="ZH609"/>
      <c r="ZI609"/>
      <c r="ZJ609"/>
      <c r="ZK609"/>
      <c r="ZL609"/>
      <c r="ZM609"/>
      <c r="ZN609"/>
      <c r="ZO609"/>
      <c r="ZP609"/>
      <c r="ZQ609"/>
      <c r="ZR609"/>
      <c r="ZS609"/>
      <c r="ZT609"/>
      <c r="ZU609"/>
      <c r="ZV609"/>
      <c r="ZW609"/>
      <c r="ZX609"/>
      <c r="ZY609"/>
      <c r="ZZ609" s="52"/>
      <c r="AAA609" s="192"/>
      <c r="AAD609" s="90"/>
      <c r="AAE609" s="519">
        <f t="shared" si="475"/>
        <v>1</v>
      </c>
      <c r="AAF609" s="190" t="s">
        <v>52</v>
      </c>
      <c r="AAG609" s="71"/>
      <c r="AAH609" s="71"/>
      <c r="AAI609" s="72"/>
      <c r="AAJ609" s="72"/>
      <c r="AAK609" s="80" t="str">
        <f>S.Staff.Lead&amp;":"</f>
        <v>AndreaRW:</v>
      </c>
      <c r="AAL609" s="90"/>
    </row>
    <row r="610" spans="1:715" s="239" customFormat="1" ht="15.75" customHeight="1" outlineLevel="1">
      <c r="A610" s="576"/>
      <c r="B610" s="363" t="s">
        <v>455</v>
      </c>
      <c r="C610" s="789" t="str">
        <f>HYPERLINK("\\deqhq1\Rule_Development\Currrent Plan","i")</f>
        <v>i</v>
      </c>
      <c r="D610" s="401"/>
      <c r="E610" s="577">
        <f t="shared" ref="E610" si="494">NETWORKDAYS(G610,H610,S.DDL_DEQClosed)</f>
        <v>1</v>
      </c>
      <c r="F610" s="575">
        <f ca="1">IF(YEAR(H610)&gt;2000,NETWORKDAYS(TODAY(),H610,S.DDL_DEQClosed),0)</f>
        <v>57</v>
      </c>
      <c r="G610" s="578">
        <f>AAG610</f>
        <v>41655</v>
      </c>
      <c r="H610" s="673">
        <f>AAH610</f>
        <v>41655</v>
      </c>
      <c r="I610" s="579"/>
      <c r="J610" s="580"/>
      <c r="K610" s="581"/>
      <c r="L610" s="581"/>
      <c r="M610" s="581"/>
      <c r="N610" s="581"/>
      <c r="O610" s="581"/>
      <c r="P610" s="581"/>
      <c r="Q610" s="581"/>
      <c r="R610" s="581"/>
      <c r="S610" s="581"/>
      <c r="T610" s="581"/>
      <c r="U610" s="581"/>
      <c r="V610" s="581"/>
      <c r="W610" s="581"/>
      <c r="X610" s="581"/>
      <c r="Y610" s="581"/>
      <c r="Z610" s="581"/>
      <c r="AA610" s="581"/>
      <c r="AB610" s="581"/>
      <c r="AC610" s="581"/>
      <c r="AD610" s="581"/>
      <c r="AE610" s="581"/>
      <c r="AF610" s="581"/>
      <c r="AG610" s="581"/>
      <c r="AH610" s="581"/>
      <c r="AI610" s="581"/>
      <c r="AJ610" s="581"/>
      <c r="AK610" s="581"/>
      <c r="AL610" s="581"/>
      <c r="AM610" s="581"/>
      <c r="AN610" s="581"/>
      <c r="AO610" s="581"/>
      <c r="AP610" s="581"/>
      <c r="AQ610" s="581"/>
      <c r="AR610" s="581"/>
      <c r="AS610" s="581"/>
      <c r="AT610" s="581"/>
      <c r="AU610" s="581"/>
      <c r="AV610" s="581"/>
      <c r="AW610" s="581"/>
      <c r="AX610" s="581"/>
      <c r="AY610" s="581"/>
      <c r="AZ610" s="581"/>
      <c r="BA610" s="581"/>
      <c r="BB610" s="581"/>
      <c r="BC610" s="581"/>
      <c r="BD610" s="581"/>
      <c r="BE610" s="581"/>
      <c r="BF610" s="581"/>
      <c r="BG610" s="581"/>
      <c r="BH610" s="581"/>
      <c r="BI610" s="581"/>
      <c r="BJ610" s="581"/>
      <c r="BK610" s="581"/>
      <c r="BL610" s="581"/>
      <c r="BM610" s="581"/>
      <c r="BN610" s="581"/>
      <c r="BO610" s="581"/>
      <c r="BP610" s="581"/>
      <c r="BQ610" s="581"/>
      <c r="BR610" s="581"/>
      <c r="BS610" s="581"/>
      <c r="BT610" s="581"/>
      <c r="BU610" s="581"/>
      <c r="BV610" s="581"/>
      <c r="BW610" s="581"/>
      <c r="BX610" s="581"/>
      <c r="BY610" s="581"/>
      <c r="BZ610" s="581"/>
      <c r="CA610" s="581"/>
      <c r="CB610" s="581"/>
      <c r="CC610" s="581"/>
      <c r="CD610" s="581"/>
      <c r="CE610" s="581"/>
      <c r="CF610" s="581"/>
      <c r="CG610" s="581"/>
      <c r="CH610" s="581"/>
      <c r="CI610" s="581"/>
      <c r="CJ610" s="581"/>
      <c r="CK610" s="581"/>
      <c r="CL610" s="581"/>
      <c r="CM610" s="581"/>
      <c r="CN610" s="581"/>
      <c r="CO610" s="581"/>
      <c r="CP610" s="581"/>
      <c r="CQ610" s="581"/>
      <c r="CR610" s="581"/>
      <c r="CS610" s="581"/>
      <c r="CT610" s="581"/>
      <c r="CU610" s="581"/>
      <c r="CV610" s="581"/>
      <c r="CW610" s="581"/>
      <c r="CX610" s="581"/>
      <c r="CY610" s="581"/>
      <c r="CZ610" s="581"/>
      <c r="DA610" s="581"/>
      <c r="DB610" s="581"/>
      <c r="DC610" s="581"/>
      <c r="DD610" s="581"/>
      <c r="DE610" s="581"/>
      <c r="DF610" s="581"/>
      <c r="DG610" s="581"/>
      <c r="DH610" s="581"/>
      <c r="DI610" s="581"/>
      <c r="DJ610" s="581"/>
      <c r="DK610" s="581"/>
      <c r="DL610" s="581"/>
      <c r="DM610" s="581"/>
      <c r="DN610" s="581"/>
      <c r="DO610" s="581"/>
      <c r="DP610" s="581"/>
      <c r="DQ610"/>
      <c r="DR610"/>
      <c r="DS610"/>
      <c r="DT610"/>
      <c r="DU610"/>
      <c r="DV610"/>
      <c r="DW610"/>
      <c r="DX610"/>
      <c r="DY610"/>
      <c r="DZ610"/>
      <c r="EA610"/>
      <c r="EB610"/>
      <c r="EC610"/>
      <c r="ED610"/>
      <c r="EE610"/>
      <c r="EF610"/>
      <c r="EG610"/>
      <c r="EH610"/>
      <c r="EI610"/>
      <c r="EJ610"/>
      <c r="EK610"/>
      <c r="EL610"/>
      <c r="EM610"/>
      <c r="EN610"/>
      <c r="EO610"/>
      <c r="EP610"/>
      <c r="EQ610"/>
      <c r="ER610"/>
      <c r="ES610"/>
      <c r="ET610"/>
      <c r="EU610"/>
      <c r="EV610"/>
      <c r="EW610"/>
      <c r="EX610"/>
      <c r="EY610"/>
      <c r="EZ610"/>
      <c r="FA610"/>
      <c r="FB610"/>
      <c r="FC610"/>
      <c r="FD610"/>
      <c r="FE610"/>
      <c r="FF610"/>
      <c r="FG610"/>
      <c r="FH610"/>
      <c r="FI610"/>
      <c r="FJ610"/>
      <c r="FK610"/>
      <c r="FL610"/>
      <c r="FM610"/>
      <c r="FN610"/>
      <c r="FO610"/>
      <c r="FP610"/>
      <c r="FQ610"/>
      <c r="FR610"/>
      <c r="FS610"/>
      <c r="FT610"/>
      <c r="FU610"/>
      <c r="FV610"/>
      <c r="FW610"/>
      <c r="FX610"/>
      <c r="FY610"/>
      <c r="FZ610"/>
      <c r="GA610"/>
      <c r="GB610"/>
      <c r="GC610"/>
      <c r="GD610"/>
      <c r="GE610"/>
      <c r="GF610"/>
      <c r="GG610"/>
      <c r="GH610"/>
      <c r="GI610"/>
      <c r="GJ610"/>
      <c r="GK610"/>
      <c r="GL610"/>
      <c r="GM610"/>
      <c r="GN610"/>
      <c r="GO610"/>
      <c r="GP610"/>
      <c r="GQ610"/>
      <c r="GR610"/>
      <c r="GS610"/>
      <c r="GT610"/>
      <c r="GU610"/>
      <c r="GV610"/>
      <c r="GW610"/>
      <c r="GX610"/>
      <c r="GY610"/>
      <c r="GZ610"/>
      <c r="HA610"/>
      <c r="HB610"/>
      <c r="HC610"/>
      <c r="HD610"/>
      <c r="HE610"/>
      <c r="HF610"/>
      <c r="HG610"/>
      <c r="HH610"/>
      <c r="HI610"/>
      <c r="HJ610"/>
      <c r="HK610"/>
      <c r="HL610"/>
      <c r="HM610"/>
      <c r="HN610"/>
      <c r="HO610"/>
      <c r="HP610"/>
      <c r="HQ610"/>
      <c r="HR610"/>
      <c r="HS610"/>
      <c r="HT610"/>
      <c r="HU610"/>
      <c r="HV610"/>
      <c r="HW610"/>
      <c r="HX610"/>
      <c r="HY610"/>
      <c r="HZ610"/>
      <c r="IA610"/>
      <c r="IB610"/>
      <c r="IC610"/>
      <c r="ID610"/>
      <c r="IE610"/>
      <c r="IF610"/>
      <c r="IG610"/>
      <c r="IH610"/>
      <c r="II610"/>
      <c r="IJ610"/>
      <c r="IK610"/>
      <c r="IL610"/>
      <c r="IM610"/>
      <c r="IN610"/>
      <c r="IO610"/>
      <c r="IP610"/>
      <c r="IQ610"/>
      <c r="IR610"/>
      <c r="IS610"/>
      <c r="IT610"/>
      <c r="IU610"/>
      <c r="IV610"/>
      <c r="IW610"/>
      <c r="IX610"/>
      <c r="IY610"/>
      <c r="IZ610"/>
      <c r="JA610"/>
      <c r="JB610"/>
      <c r="JC610"/>
      <c r="JD610"/>
      <c r="JE610"/>
      <c r="JF610"/>
      <c r="JG610"/>
      <c r="JH610"/>
      <c r="JI610"/>
      <c r="JJ610"/>
      <c r="JK610"/>
      <c r="JL610"/>
      <c r="JM610"/>
      <c r="JN610"/>
      <c r="JO610"/>
      <c r="JP610"/>
      <c r="JQ610"/>
      <c r="JR610"/>
      <c r="JS610"/>
      <c r="JT610"/>
      <c r="JU610"/>
      <c r="JV610"/>
      <c r="JW610"/>
      <c r="JX610"/>
      <c r="JY610"/>
      <c r="JZ610"/>
      <c r="KA610"/>
      <c r="KB610"/>
      <c r="KC610"/>
      <c r="KD610"/>
      <c r="KE610"/>
      <c r="KF610"/>
      <c r="KG610"/>
      <c r="KH610"/>
      <c r="KI610"/>
      <c r="KJ610"/>
      <c r="KK610"/>
      <c r="KL610"/>
      <c r="KM610"/>
      <c r="KN610"/>
      <c r="KO610"/>
      <c r="KP610"/>
      <c r="KQ610"/>
      <c r="KR610"/>
      <c r="KS610"/>
      <c r="KT610"/>
      <c r="KU610"/>
      <c r="KV610"/>
      <c r="KW610"/>
      <c r="KX610"/>
      <c r="KY610"/>
      <c r="KZ610"/>
      <c r="LA610"/>
      <c r="LB610"/>
      <c r="LC610"/>
      <c r="LD610"/>
      <c r="LE610"/>
      <c r="LF610"/>
      <c r="LG610"/>
      <c r="LH610"/>
      <c r="LI610"/>
      <c r="LJ610"/>
      <c r="LK610"/>
      <c r="LL610"/>
      <c r="LM610"/>
      <c r="LN610"/>
      <c r="LO610"/>
      <c r="LP610"/>
      <c r="LQ610"/>
      <c r="LR610"/>
      <c r="LS610"/>
      <c r="LT610"/>
      <c r="LU610"/>
      <c r="LV610"/>
      <c r="LW610"/>
      <c r="LX610"/>
      <c r="LY610"/>
      <c r="LZ610"/>
      <c r="MA610"/>
      <c r="MB610"/>
      <c r="MC610"/>
      <c r="MD610"/>
      <c r="ME610"/>
      <c r="MF610"/>
      <c r="MG610"/>
      <c r="MH610"/>
      <c r="MI610"/>
      <c r="MJ610"/>
      <c r="MK610"/>
      <c r="ML610"/>
      <c r="MM610"/>
      <c r="MN610"/>
      <c r="MO610"/>
      <c r="MP610"/>
      <c r="MQ610"/>
      <c r="MR610"/>
      <c r="MS610"/>
      <c r="MT610"/>
      <c r="MU610"/>
      <c r="MV610"/>
      <c r="MW610"/>
      <c r="MX610"/>
      <c r="MY610"/>
      <c r="MZ610"/>
      <c r="NA610"/>
      <c r="NB610"/>
      <c r="NC610"/>
      <c r="ND610"/>
      <c r="NE610"/>
      <c r="NF610"/>
      <c r="NG610"/>
      <c r="NH610"/>
      <c r="NI610"/>
      <c r="NJ610"/>
      <c r="NK610"/>
      <c r="NL610"/>
      <c r="NM610"/>
      <c r="NN610"/>
      <c r="NO610"/>
      <c r="NP610"/>
      <c r="NQ610"/>
      <c r="NR610"/>
      <c r="NS610"/>
      <c r="NT610"/>
      <c r="NU610"/>
      <c r="NV610"/>
      <c r="NW610"/>
      <c r="NX610"/>
      <c r="NY610"/>
      <c r="NZ610"/>
      <c r="OA610"/>
      <c r="OB610"/>
      <c r="OC610"/>
      <c r="OD610"/>
      <c r="OE610"/>
      <c r="OF610"/>
      <c r="OG610"/>
      <c r="OH610"/>
      <c r="OI610"/>
      <c r="OJ610"/>
      <c r="OK610"/>
      <c r="OL610"/>
      <c r="OM610"/>
      <c r="ON610"/>
      <c r="OO610"/>
      <c r="OP610"/>
      <c r="OQ610"/>
      <c r="OR610"/>
      <c r="OS610"/>
      <c r="OT610"/>
      <c r="OU610"/>
      <c r="OV610"/>
      <c r="OW610"/>
      <c r="OX610"/>
      <c r="OY610"/>
      <c r="OZ610"/>
      <c r="PA610"/>
      <c r="PB610"/>
      <c r="PC610"/>
      <c r="PD610"/>
      <c r="PE610"/>
      <c r="PF610"/>
      <c r="PG610"/>
      <c r="PH610"/>
      <c r="PI610"/>
      <c r="PJ610"/>
      <c r="PK610"/>
      <c r="PL610"/>
      <c r="PM610"/>
      <c r="PN610"/>
      <c r="PO610"/>
      <c r="PP610"/>
      <c r="PQ610"/>
      <c r="PR610"/>
      <c r="PS610"/>
      <c r="PT610"/>
      <c r="PU610"/>
      <c r="PV610"/>
      <c r="PW610"/>
      <c r="PX610"/>
      <c r="PY610"/>
      <c r="PZ610"/>
      <c r="QA610"/>
      <c r="QB610"/>
      <c r="QC610"/>
      <c r="QD610"/>
      <c r="QE610"/>
      <c r="QF610"/>
      <c r="QG610"/>
      <c r="QH610"/>
      <c r="QI610"/>
      <c r="QJ610"/>
      <c r="QK610"/>
      <c r="QL610"/>
      <c r="QM610"/>
      <c r="QN610"/>
      <c r="QO610"/>
      <c r="QP610"/>
      <c r="QQ610"/>
      <c r="QR610"/>
      <c r="QS610"/>
      <c r="QT610"/>
      <c r="QU610"/>
      <c r="QV610"/>
      <c r="QW610"/>
      <c r="QX610"/>
      <c r="QY610"/>
      <c r="QZ610"/>
      <c r="RA610"/>
      <c r="RB610"/>
      <c r="RC610"/>
      <c r="RD610"/>
      <c r="RE610"/>
      <c r="RF610"/>
      <c r="RG610"/>
      <c r="RH610"/>
      <c r="RI610"/>
      <c r="RJ610"/>
      <c r="RK610"/>
      <c r="RL610"/>
      <c r="RM610"/>
      <c r="RN610"/>
      <c r="RO610"/>
      <c r="RP610"/>
      <c r="RQ610"/>
      <c r="RR610"/>
      <c r="RS610"/>
      <c r="RT610"/>
      <c r="RU610"/>
      <c r="RV610"/>
      <c r="RW610"/>
      <c r="RX610"/>
      <c r="RY610"/>
      <c r="RZ610"/>
      <c r="SA610"/>
      <c r="SB610"/>
      <c r="SC610"/>
      <c r="SD610"/>
      <c r="SE610"/>
      <c r="SF610"/>
      <c r="SG610"/>
      <c r="SH610"/>
      <c r="SI610"/>
      <c r="SJ610"/>
      <c r="SK610"/>
      <c r="SL610"/>
      <c r="SM610"/>
      <c r="SN610"/>
      <c r="SO610"/>
      <c r="SP610"/>
      <c r="SQ610"/>
      <c r="SR610"/>
      <c r="SS610"/>
      <c r="ST610"/>
      <c r="SU610"/>
      <c r="SV610"/>
      <c r="SW610"/>
      <c r="SX610"/>
      <c r="SY610"/>
      <c r="SZ610"/>
      <c r="TA610"/>
      <c r="TB610"/>
      <c r="TC610"/>
      <c r="TD610"/>
      <c r="TE610"/>
      <c r="TF610"/>
      <c r="TG610"/>
      <c r="TH610"/>
      <c r="TI610"/>
      <c r="TJ610"/>
      <c r="TK610"/>
      <c r="TL610"/>
      <c r="TM610"/>
      <c r="TN610"/>
      <c r="TO610"/>
      <c r="TP610"/>
      <c r="TQ610"/>
      <c r="TR610"/>
      <c r="TS610"/>
      <c r="TT610"/>
      <c r="TU610"/>
      <c r="TV610"/>
      <c r="TW610"/>
      <c r="TX610"/>
      <c r="TY610"/>
      <c r="TZ610"/>
      <c r="UA610"/>
      <c r="UB610"/>
      <c r="UC610"/>
      <c r="UD610"/>
      <c r="UE610"/>
      <c r="UF610"/>
      <c r="UG610"/>
      <c r="UH610"/>
      <c r="UI610"/>
      <c r="UJ610"/>
      <c r="UK610"/>
      <c r="UL610"/>
      <c r="UM610"/>
      <c r="UN610"/>
      <c r="UO610"/>
      <c r="UP610"/>
      <c r="UQ610"/>
      <c r="UR610"/>
      <c r="US610"/>
      <c r="UT610"/>
      <c r="UU610"/>
      <c r="UV610"/>
      <c r="UW610"/>
      <c r="UX610"/>
      <c r="UY610"/>
      <c r="UZ610"/>
      <c r="VA610"/>
      <c r="VB610"/>
      <c r="VC610"/>
      <c r="VD610"/>
      <c r="VE610"/>
      <c r="VF610"/>
      <c r="VG610"/>
      <c r="VH610"/>
      <c r="VI610"/>
      <c r="VJ610"/>
      <c r="VK610"/>
      <c r="VL610"/>
      <c r="VM610"/>
      <c r="VN610"/>
      <c r="VO610"/>
      <c r="VP610"/>
      <c r="VQ610"/>
      <c r="VR610"/>
      <c r="VS610"/>
      <c r="VT610"/>
      <c r="VU610"/>
      <c r="VV610"/>
      <c r="VW610"/>
      <c r="VX610"/>
      <c r="VY610"/>
      <c r="VZ610"/>
      <c r="WA610"/>
      <c r="WB610"/>
      <c r="WC610"/>
      <c r="WD610"/>
      <c r="WE610"/>
      <c r="WF610"/>
      <c r="WG610"/>
      <c r="WH610"/>
      <c r="WI610"/>
      <c r="WJ610"/>
      <c r="WK610"/>
      <c r="WL610"/>
      <c r="WM610"/>
      <c r="WN610"/>
      <c r="WO610"/>
      <c r="WP610"/>
      <c r="WQ610"/>
      <c r="WR610"/>
      <c r="WS610"/>
      <c r="WT610"/>
      <c r="WU610"/>
      <c r="WV610"/>
      <c r="WW610"/>
      <c r="WX610"/>
      <c r="WY610"/>
      <c r="WZ610"/>
      <c r="XA610"/>
      <c r="XB610"/>
      <c r="XC610"/>
      <c r="XD610"/>
      <c r="XE610"/>
      <c r="XF610"/>
      <c r="XG610"/>
      <c r="XH610"/>
      <c r="XI610"/>
      <c r="XJ610"/>
      <c r="XK610"/>
      <c r="XL610"/>
      <c r="XM610"/>
      <c r="XN610"/>
      <c r="XO610"/>
      <c r="XP610"/>
      <c r="XQ610"/>
      <c r="XR610"/>
      <c r="XS610"/>
      <c r="XT610"/>
      <c r="XU610"/>
      <c r="XV610"/>
      <c r="XW610"/>
      <c r="XX610"/>
      <c r="XY610"/>
      <c r="XZ610"/>
      <c r="YA610"/>
      <c r="YB610"/>
      <c r="YC610"/>
      <c r="YD610"/>
      <c r="YE610"/>
      <c r="YF610"/>
      <c r="YG610"/>
      <c r="YH610"/>
      <c r="YI610"/>
      <c r="YJ610"/>
      <c r="YK610"/>
      <c r="YL610"/>
      <c r="YM610"/>
      <c r="YN610"/>
      <c r="YO610"/>
      <c r="YP610"/>
      <c r="YQ610"/>
      <c r="YR610"/>
      <c r="YS610"/>
      <c r="YT610"/>
      <c r="YU610"/>
      <c r="YV610"/>
      <c r="YW610"/>
      <c r="YX610"/>
      <c r="YY610"/>
      <c r="YZ610"/>
      <c r="ZA610"/>
      <c r="ZB610"/>
      <c r="ZC610"/>
      <c r="ZD610"/>
      <c r="ZE610"/>
      <c r="ZF610"/>
      <c r="ZG610"/>
      <c r="ZH610"/>
      <c r="ZI610"/>
      <c r="ZJ610"/>
      <c r="ZK610"/>
      <c r="ZL610"/>
      <c r="ZM610"/>
      <c r="ZN610"/>
      <c r="ZO610"/>
      <c r="ZP610"/>
      <c r="ZQ610"/>
      <c r="ZR610"/>
      <c r="ZS610"/>
      <c r="ZT610"/>
      <c r="ZU610"/>
      <c r="ZV610"/>
      <c r="ZW610"/>
      <c r="ZX610"/>
      <c r="ZY610"/>
      <c r="ZZ610" s="52"/>
      <c r="AAA610" s="774"/>
      <c r="AAD610" s="90"/>
      <c r="AAE610" s="582">
        <f t="shared" si="475"/>
        <v>1</v>
      </c>
      <c r="AAF610" s="90"/>
      <c r="AAG610" s="73">
        <f>+IF(AAE610=0,,H590)</f>
        <v>41655</v>
      </c>
      <c r="AAH610" s="73">
        <f>G610</f>
        <v>41655</v>
      </c>
      <c r="AAI610" s="583"/>
      <c r="AAJ610" s="583"/>
      <c r="AAK610" s="71" t="s">
        <v>0</v>
      </c>
      <c r="AAL610" s="90"/>
    </row>
    <row r="611" spans="1:715" s="23" customFormat="1" ht="15.75" customHeight="1" outlineLevel="1">
      <c r="A611" s="171"/>
      <c r="B611" s="363" t="s">
        <v>363</v>
      </c>
      <c r="C611" s="362"/>
      <c r="D611" s="373"/>
      <c r="E611" s="350"/>
      <c r="F611" s="350"/>
      <c r="G611" s="346"/>
      <c r="H611" s="346"/>
      <c r="I611" s="244"/>
      <c r="J611" s="194"/>
      <c r="K611" s="49"/>
      <c r="L611" s="49"/>
      <c r="M611" s="49"/>
      <c r="N611" s="49"/>
      <c r="O611" s="49"/>
      <c r="P611" s="49"/>
      <c r="Q611" s="49"/>
      <c r="R611" s="49"/>
      <c r="S611" s="49"/>
      <c r="T611" s="49"/>
      <c r="U611" s="49"/>
      <c r="V611" s="49"/>
      <c r="W611" s="49"/>
      <c r="X611" s="49"/>
      <c r="Y611" s="49"/>
      <c r="Z611" s="49"/>
      <c r="AA611" s="49"/>
      <c r="AB611" s="49"/>
      <c r="AC611" s="49"/>
      <c r="AD611" s="49"/>
      <c r="AE611" s="49"/>
      <c r="AF611" s="49"/>
      <c r="AG611" s="49"/>
      <c r="AH611" s="49"/>
      <c r="AI611" s="49"/>
      <c r="AJ611" s="49"/>
      <c r="AK611" s="49"/>
      <c r="AL611" s="49"/>
      <c r="AM611" s="49"/>
      <c r="AN611" s="49"/>
      <c r="AO611" s="49"/>
      <c r="AP611" s="49"/>
      <c r="AQ611" s="49"/>
      <c r="AR611" s="49"/>
      <c r="AS611" s="49"/>
      <c r="AT611" s="49"/>
      <c r="AU611" s="49"/>
      <c r="AV611" s="49"/>
      <c r="AW611" s="49"/>
      <c r="AX611" s="49"/>
      <c r="AY611" s="49"/>
      <c r="AZ611" s="49"/>
      <c r="BA611" s="49"/>
      <c r="BB611" s="49"/>
      <c r="BC611" s="49"/>
      <c r="BD611" s="49"/>
      <c r="BE611" s="49"/>
      <c r="BF611" s="49"/>
      <c r="BG611" s="49"/>
      <c r="BH611" s="49"/>
      <c r="BI611" s="49"/>
      <c r="BJ611" s="49"/>
      <c r="BK611" s="49"/>
      <c r="BL611" s="49"/>
      <c r="BM611" s="49"/>
      <c r="BN611" s="49"/>
      <c r="BO611" s="49"/>
      <c r="BP611" s="49"/>
      <c r="BQ611" s="49"/>
      <c r="BR611" s="49"/>
      <c r="BS611" s="49"/>
      <c r="BT611" s="49"/>
      <c r="BU611" s="49"/>
      <c r="BV611" s="49"/>
      <c r="BW611" s="49"/>
      <c r="BX611" s="49"/>
      <c r="BY611" s="49"/>
      <c r="BZ611" s="49"/>
      <c r="CA611" s="49"/>
      <c r="CB611" s="49"/>
      <c r="CC611" s="49"/>
      <c r="CD611" s="49"/>
      <c r="CE611" s="49"/>
      <c r="CF611" s="49"/>
      <c r="CG611" s="49"/>
      <c r="CH611" s="49"/>
      <c r="CI611" s="49"/>
      <c r="CJ611" s="49"/>
      <c r="CK611" s="49"/>
      <c r="CL611" s="49"/>
      <c r="CM611" s="49"/>
      <c r="CN611" s="49"/>
      <c r="CO611" s="49"/>
      <c r="CP611" s="49"/>
      <c r="CQ611" s="49"/>
      <c r="CR611" s="49"/>
      <c r="CS611" s="49"/>
      <c r="CT611" s="49"/>
      <c r="CU611" s="49"/>
      <c r="CV611" s="49"/>
      <c r="CW611" s="49"/>
      <c r="CX611" s="49"/>
      <c r="CY611" s="49"/>
      <c r="CZ611" s="49"/>
      <c r="DA611" s="49"/>
      <c r="DB611" s="49"/>
      <c r="DC611" s="49"/>
      <c r="DD611" s="49"/>
      <c r="DE611" s="49"/>
      <c r="DF611" s="49"/>
      <c r="DG611" s="49"/>
      <c r="DH611" s="49"/>
      <c r="DI611" s="49"/>
      <c r="DJ611" s="49"/>
      <c r="DK611" s="49"/>
      <c r="DL611" s="49"/>
      <c r="DM611" s="49"/>
      <c r="DN611" s="49"/>
      <c r="DO611" s="49"/>
      <c r="DP611" s="49"/>
      <c r="DQ611"/>
      <c r="DR611"/>
      <c r="DS611"/>
      <c r="DT611"/>
      <c r="DU611"/>
      <c r="DV611"/>
      <c r="DW611"/>
      <c r="DX611"/>
      <c r="DY611"/>
      <c r="DZ611"/>
      <c r="EA611"/>
      <c r="EB611"/>
      <c r="EC611"/>
      <c r="ED611"/>
      <c r="EE611"/>
      <c r="EF611"/>
      <c r="EG611"/>
      <c r="EH611"/>
      <c r="EI611"/>
      <c r="EJ611"/>
      <c r="EK611"/>
      <c r="EL611"/>
      <c r="EM611"/>
      <c r="EN611"/>
      <c r="EO611"/>
      <c r="EP611"/>
      <c r="EQ611"/>
      <c r="ER611"/>
      <c r="ES611"/>
      <c r="ET611"/>
      <c r="EU611"/>
      <c r="EV611"/>
      <c r="EW611"/>
      <c r="EX611"/>
      <c r="EY611"/>
      <c r="EZ611"/>
      <c r="FA611"/>
      <c r="FB611"/>
      <c r="FC611"/>
      <c r="FD611"/>
      <c r="FE611"/>
      <c r="FF611"/>
      <c r="FG611"/>
      <c r="FH611"/>
      <c r="FI611"/>
      <c r="FJ611"/>
      <c r="FK611"/>
      <c r="FL611"/>
      <c r="FM611"/>
      <c r="FN611"/>
      <c r="FO611"/>
      <c r="FP611"/>
      <c r="FQ611"/>
      <c r="FR611"/>
      <c r="FS611"/>
      <c r="FT611"/>
      <c r="FU611"/>
      <c r="FV611"/>
      <c r="FW611"/>
      <c r="FX611"/>
      <c r="FY611"/>
      <c r="FZ611"/>
      <c r="GA611"/>
      <c r="GB611"/>
      <c r="GC611"/>
      <c r="GD611"/>
      <c r="GE611"/>
      <c r="GF611"/>
      <c r="GG611"/>
      <c r="GH611"/>
      <c r="GI611"/>
      <c r="GJ611"/>
      <c r="GK611"/>
      <c r="GL611"/>
      <c r="GM611"/>
      <c r="GN611"/>
      <c r="GO611"/>
      <c r="GP611"/>
      <c r="GQ611"/>
      <c r="GR611"/>
      <c r="GS611"/>
      <c r="GT611"/>
      <c r="GU611"/>
      <c r="GV611"/>
      <c r="GW611"/>
      <c r="GX611"/>
      <c r="GY611"/>
      <c r="GZ611"/>
      <c r="HA611"/>
      <c r="HB611"/>
      <c r="HC611"/>
      <c r="HD611"/>
      <c r="HE611"/>
      <c r="HF611"/>
      <c r="HG611"/>
      <c r="HH611"/>
      <c r="HI611"/>
      <c r="HJ611"/>
      <c r="HK611"/>
      <c r="HL611"/>
      <c r="HM611"/>
      <c r="HN611"/>
      <c r="HO611"/>
      <c r="HP611"/>
      <c r="HQ611"/>
      <c r="HR611"/>
      <c r="HS611"/>
      <c r="HT611"/>
      <c r="HU611"/>
      <c r="HV611"/>
      <c r="HW611"/>
      <c r="HX611"/>
      <c r="HY611"/>
      <c r="HZ611"/>
      <c r="IA611"/>
      <c r="IB611"/>
      <c r="IC611"/>
      <c r="ID611"/>
      <c r="IE611"/>
      <c r="IF611"/>
      <c r="IG611"/>
      <c r="IH611"/>
      <c r="II611"/>
      <c r="IJ611"/>
      <c r="IK611"/>
      <c r="IL611"/>
      <c r="IM611"/>
      <c r="IN611"/>
      <c r="IO611"/>
      <c r="IP611"/>
      <c r="IQ611"/>
      <c r="IR611"/>
      <c r="IS611"/>
      <c r="IT611"/>
      <c r="IU611"/>
      <c r="IV611"/>
      <c r="IW611"/>
      <c r="IX611"/>
      <c r="IY611"/>
      <c r="IZ611"/>
      <c r="JA611"/>
      <c r="JB611"/>
      <c r="JC611"/>
      <c r="JD611"/>
      <c r="JE611"/>
      <c r="JF611"/>
      <c r="JG611"/>
      <c r="JH611"/>
      <c r="JI611"/>
      <c r="JJ611"/>
      <c r="JK611"/>
      <c r="JL611"/>
      <c r="JM611"/>
      <c r="JN611"/>
      <c r="JO611"/>
      <c r="JP611"/>
      <c r="JQ611"/>
      <c r="JR611"/>
      <c r="JS611"/>
      <c r="JT611"/>
      <c r="JU611"/>
      <c r="JV611"/>
      <c r="JW611"/>
      <c r="JX611"/>
      <c r="JY611"/>
      <c r="JZ611"/>
      <c r="KA611"/>
      <c r="KB611"/>
      <c r="KC611"/>
      <c r="KD611"/>
      <c r="KE611"/>
      <c r="KF611"/>
      <c r="KG611"/>
      <c r="KH611"/>
      <c r="KI611"/>
      <c r="KJ611"/>
      <c r="KK611"/>
      <c r="KL611"/>
      <c r="KM611"/>
      <c r="KN611"/>
      <c r="KO611"/>
      <c r="KP611"/>
      <c r="KQ611"/>
      <c r="KR611"/>
      <c r="KS611"/>
      <c r="KT611"/>
      <c r="KU611"/>
      <c r="KV611"/>
      <c r="KW611"/>
      <c r="KX611"/>
      <c r="KY611"/>
      <c r="KZ611"/>
      <c r="LA611"/>
      <c r="LB611"/>
      <c r="LC611"/>
      <c r="LD611"/>
      <c r="LE611"/>
      <c r="LF611"/>
      <c r="LG611"/>
      <c r="LH611"/>
      <c r="LI611"/>
      <c r="LJ611"/>
      <c r="LK611"/>
      <c r="LL611"/>
      <c r="LM611"/>
      <c r="LN611"/>
      <c r="LO611"/>
      <c r="LP611"/>
      <c r="LQ611"/>
      <c r="LR611"/>
      <c r="LS611"/>
      <c r="LT611"/>
      <c r="LU611"/>
      <c r="LV611"/>
      <c r="LW611"/>
      <c r="LX611"/>
      <c r="LY611"/>
      <c r="LZ611"/>
      <c r="MA611"/>
      <c r="MB611"/>
      <c r="MC611"/>
      <c r="MD611"/>
      <c r="ME611"/>
      <c r="MF611"/>
      <c r="MG611"/>
      <c r="MH611"/>
      <c r="MI611"/>
      <c r="MJ611"/>
      <c r="MK611"/>
      <c r="ML611"/>
      <c r="MM611"/>
      <c r="MN611"/>
      <c r="MO611"/>
      <c r="MP611"/>
      <c r="MQ611"/>
      <c r="MR611"/>
      <c r="MS611"/>
      <c r="MT611"/>
      <c r="MU611"/>
      <c r="MV611"/>
      <c r="MW611"/>
      <c r="MX611"/>
      <c r="MY611"/>
      <c r="MZ611"/>
      <c r="NA611"/>
      <c r="NB611"/>
      <c r="NC611"/>
      <c r="ND611"/>
      <c r="NE611"/>
      <c r="NF611"/>
      <c r="NG611"/>
      <c r="NH611"/>
      <c r="NI611"/>
      <c r="NJ611"/>
      <c r="NK611"/>
      <c r="NL611"/>
      <c r="NM611"/>
      <c r="NN611"/>
      <c r="NO611"/>
      <c r="NP611"/>
      <c r="NQ611"/>
      <c r="NR611"/>
      <c r="NS611"/>
      <c r="NT611"/>
      <c r="NU611"/>
      <c r="NV611"/>
      <c r="NW611"/>
      <c r="NX611"/>
      <c r="NY611"/>
      <c r="NZ611"/>
      <c r="OA611"/>
      <c r="OB611"/>
      <c r="OC611"/>
      <c r="OD611"/>
      <c r="OE611"/>
      <c r="OF611"/>
      <c r="OG611"/>
      <c r="OH611"/>
      <c r="OI611"/>
      <c r="OJ611"/>
      <c r="OK611"/>
      <c r="OL611"/>
      <c r="OM611"/>
      <c r="ON611"/>
      <c r="OO611"/>
      <c r="OP611"/>
      <c r="OQ611"/>
      <c r="OR611"/>
      <c r="OS611"/>
      <c r="OT611"/>
      <c r="OU611"/>
      <c r="OV611"/>
      <c r="OW611"/>
      <c r="OX611"/>
      <c r="OY611"/>
      <c r="OZ611"/>
      <c r="PA611"/>
      <c r="PB611"/>
      <c r="PC611"/>
      <c r="PD611"/>
      <c r="PE611"/>
      <c r="PF611"/>
      <c r="PG611"/>
      <c r="PH611"/>
      <c r="PI611"/>
      <c r="PJ611"/>
      <c r="PK611"/>
      <c r="PL611"/>
      <c r="PM611"/>
      <c r="PN611"/>
      <c r="PO611"/>
      <c r="PP611"/>
      <c r="PQ611"/>
      <c r="PR611"/>
      <c r="PS611"/>
      <c r="PT611"/>
      <c r="PU611"/>
      <c r="PV611"/>
      <c r="PW611"/>
      <c r="PX611"/>
      <c r="PY611"/>
      <c r="PZ611"/>
      <c r="QA611"/>
      <c r="QB611"/>
      <c r="QC611"/>
      <c r="QD611"/>
      <c r="QE611"/>
      <c r="QF611"/>
      <c r="QG611"/>
      <c r="QH611"/>
      <c r="QI611"/>
      <c r="QJ611"/>
      <c r="QK611"/>
      <c r="QL611"/>
      <c r="QM611"/>
      <c r="QN611"/>
      <c r="QO611"/>
      <c r="QP611"/>
      <c r="QQ611"/>
      <c r="QR611"/>
      <c r="QS611"/>
      <c r="QT611"/>
      <c r="QU611"/>
      <c r="QV611"/>
      <c r="QW611"/>
      <c r="QX611"/>
      <c r="QY611"/>
      <c r="QZ611"/>
      <c r="RA611"/>
      <c r="RB611"/>
      <c r="RC611"/>
      <c r="RD611"/>
      <c r="RE611"/>
      <c r="RF611"/>
      <c r="RG611"/>
      <c r="RH611"/>
      <c r="RI611"/>
      <c r="RJ611"/>
      <c r="RK611"/>
      <c r="RL611"/>
      <c r="RM611"/>
      <c r="RN611"/>
      <c r="RO611"/>
      <c r="RP611"/>
      <c r="RQ611"/>
      <c r="RR611"/>
      <c r="RS611"/>
      <c r="RT611"/>
      <c r="RU611"/>
      <c r="RV611"/>
      <c r="RW611"/>
      <c r="RX611"/>
      <c r="RY611"/>
      <c r="RZ611"/>
      <c r="SA611"/>
      <c r="SB611"/>
      <c r="SC611"/>
      <c r="SD611"/>
      <c r="SE611"/>
      <c r="SF611"/>
      <c r="SG611"/>
      <c r="SH611"/>
      <c r="SI611"/>
      <c r="SJ611"/>
      <c r="SK611"/>
      <c r="SL611"/>
      <c r="SM611"/>
      <c r="SN611"/>
      <c r="SO611"/>
      <c r="SP611"/>
      <c r="SQ611"/>
      <c r="SR611"/>
      <c r="SS611"/>
      <c r="ST611"/>
      <c r="SU611"/>
      <c r="SV611"/>
      <c r="SW611"/>
      <c r="SX611"/>
      <c r="SY611"/>
      <c r="SZ611"/>
      <c r="TA611"/>
      <c r="TB611"/>
      <c r="TC611"/>
      <c r="TD611"/>
      <c r="TE611"/>
      <c r="TF611"/>
      <c r="TG611"/>
      <c r="TH611"/>
      <c r="TI611"/>
      <c r="TJ611"/>
      <c r="TK611"/>
      <c r="TL611"/>
      <c r="TM611"/>
      <c r="TN611"/>
      <c r="TO611"/>
      <c r="TP611"/>
      <c r="TQ611"/>
      <c r="TR611"/>
      <c r="TS611"/>
      <c r="TT611"/>
      <c r="TU611"/>
      <c r="TV611"/>
      <c r="TW611"/>
      <c r="TX611"/>
      <c r="TY611"/>
      <c r="TZ611"/>
      <c r="UA611"/>
      <c r="UB611"/>
      <c r="UC611"/>
      <c r="UD611"/>
      <c r="UE611"/>
      <c r="UF611"/>
      <c r="UG611"/>
      <c r="UH611"/>
      <c r="UI611"/>
      <c r="UJ611"/>
      <c r="UK611"/>
      <c r="UL611"/>
      <c r="UM611"/>
      <c r="UN611"/>
      <c r="UO611"/>
      <c r="UP611"/>
      <c r="UQ611"/>
      <c r="UR611"/>
      <c r="US611"/>
      <c r="UT611"/>
      <c r="UU611"/>
      <c r="UV611"/>
      <c r="UW611"/>
      <c r="UX611"/>
      <c r="UY611"/>
      <c r="UZ611"/>
      <c r="VA611"/>
      <c r="VB611"/>
      <c r="VC611"/>
      <c r="VD611"/>
      <c r="VE611"/>
      <c r="VF611"/>
      <c r="VG611"/>
      <c r="VH611"/>
      <c r="VI611"/>
      <c r="VJ611"/>
      <c r="VK611"/>
      <c r="VL611"/>
      <c r="VM611"/>
      <c r="VN611"/>
      <c r="VO611"/>
      <c r="VP611"/>
      <c r="VQ611"/>
      <c r="VR611"/>
      <c r="VS611"/>
      <c r="VT611"/>
      <c r="VU611"/>
      <c r="VV611"/>
      <c r="VW611"/>
      <c r="VX611"/>
      <c r="VY611"/>
      <c r="VZ611"/>
      <c r="WA611"/>
      <c r="WB611"/>
      <c r="WC611"/>
      <c r="WD611"/>
      <c r="WE611"/>
      <c r="WF611"/>
      <c r="WG611"/>
      <c r="WH611"/>
      <c r="WI611"/>
      <c r="WJ611"/>
      <c r="WK611"/>
      <c r="WL611"/>
      <c r="WM611"/>
      <c r="WN611"/>
      <c r="WO611"/>
      <c r="WP611"/>
      <c r="WQ611"/>
      <c r="WR611"/>
      <c r="WS611"/>
      <c r="WT611"/>
      <c r="WU611"/>
      <c r="WV611"/>
      <c r="WW611"/>
      <c r="WX611"/>
      <c r="WY611"/>
      <c r="WZ611"/>
      <c r="XA611"/>
      <c r="XB611"/>
      <c r="XC611"/>
      <c r="XD611"/>
      <c r="XE611"/>
      <c r="XF611"/>
      <c r="XG611"/>
      <c r="XH611"/>
      <c r="XI611"/>
      <c r="XJ611"/>
      <c r="XK611"/>
      <c r="XL611"/>
      <c r="XM611"/>
      <c r="XN611"/>
      <c r="XO611"/>
      <c r="XP611"/>
      <c r="XQ611"/>
      <c r="XR611"/>
      <c r="XS611"/>
      <c r="XT611"/>
      <c r="XU611"/>
      <c r="XV611"/>
      <c r="XW611"/>
      <c r="XX611"/>
      <c r="XY611"/>
      <c r="XZ611"/>
      <c r="YA611"/>
      <c r="YB611"/>
      <c r="YC611"/>
      <c r="YD611"/>
      <c r="YE611"/>
      <c r="YF611"/>
      <c r="YG611"/>
      <c r="YH611"/>
      <c r="YI611"/>
      <c r="YJ611"/>
      <c r="YK611"/>
      <c r="YL611"/>
      <c r="YM611"/>
      <c r="YN611"/>
      <c r="YO611"/>
      <c r="YP611"/>
      <c r="YQ611"/>
      <c r="YR611"/>
      <c r="YS611"/>
      <c r="YT611"/>
      <c r="YU611"/>
      <c r="YV611"/>
      <c r="YW611"/>
      <c r="YX611"/>
      <c r="YY611"/>
      <c r="YZ611"/>
      <c r="ZA611"/>
      <c r="ZB611"/>
      <c r="ZC611"/>
      <c r="ZD611"/>
      <c r="ZE611"/>
      <c r="ZF611"/>
      <c r="ZG611"/>
      <c r="ZH611"/>
      <c r="ZI611"/>
      <c r="ZJ611"/>
      <c r="ZK611"/>
      <c r="ZL611"/>
      <c r="ZM611"/>
      <c r="ZN611"/>
      <c r="ZO611"/>
      <c r="ZP611"/>
      <c r="ZQ611"/>
      <c r="ZR611"/>
      <c r="ZS611"/>
      <c r="ZT611"/>
      <c r="ZU611"/>
      <c r="ZV611"/>
      <c r="ZW611"/>
      <c r="ZX611"/>
      <c r="ZY611"/>
      <c r="ZZ611" s="52"/>
      <c r="AAA611" s="192"/>
      <c r="AAD611" s="90"/>
      <c r="AAE611" s="519">
        <f t="shared" si="475"/>
        <v>1</v>
      </c>
      <c r="AAF611" s="190" t="s">
        <v>52</v>
      </c>
      <c r="AAG611" s="71"/>
      <c r="AAH611" s="71"/>
      <c r="AAI611" s="71"/>
      <c r="AAJ611" s="56"/>
      <c r="AAK611" s="71" t="s">
        <v>0</v>
      </c>
      <c r="AAL611" s="90"/>
    </row>
    <row r="612" spans="1:715" ht="6" customHeight="1" outlineLevel="1">
      <c r="A612" s="171"/>
      <c r="B612" s="95"/>
      <c r="C612" s="96"/>
      <c r="D612" s="231"/>
      <c r="E612" s="97"/>
      <c r="F612" s="97"/>
      <c r="G612" s="96"/>
      <c r="H612" s="96"/>
      <c r="I612" s="244"/>
      <c r="J612" s="194"/>
      <c r="K612" s="49"/>
      <c r="L612" s="49"/>
      <c r="M612" s="49"/>
      <c r="N612" s="49"/>
      <c r="O612" s="49"/>
      <c r="P612" s="49"/>
      <c r="Q612" s="49"/>
      <c r="R612" s="49"/>
      <c r="S612" s="49"/>
      <c r="T612" s="49"/>
      <c r="U612" s="49"/>
      <c r="V612" s="49"/>
      <c r="W612" s="49"/>
      <c r="X612" s="49"/>
      <c r="Y612" s="49"/>
      <c r="Z612" s="49"/>
      <c r="AA612" s="49"/>
      <c r="AB612" s="49"/>
      <c r="AC612" s="49"/>
      <c r="AD612" s="49"/>
      <c r="AE612" s="49"/>
      <c r="AF612" s="49"/>
      <c r="AG612" s="49"/>
      <c r="AH612" s="49"/>
      <c r="AI612" s="49"/>
      <c r="AJ612" s="49"/>
      <c r="AK612" s="49"/>
      <c r="AL612" s="49"/>
      <c r="AM612" s="49"/>
      <c r="AN612" s="49"/>
      <c r="AO612" s="49"/>
      <c r="AP612" s="49"/>
      <c r="AQ612" s="49"/>
      <c r="AR612" s="49"/>
      <c r="AS612" s="49"/>
      <c r="AT612" s="49"/>
      <c r="AU612" s="49"/>
      <c r="AV612" s="49"/>
      <c r="AW612" s="49"/>
      <c r="AX612" s="49"/>
      <c r="AY612" s="49"/>
      <c r="AZ612" s="49"/>
      <c r="BA612" s="49"/>
      <c r="BB612" s="49"/>
      <c r="BC612" s="49"/>
      <c r="BD612" s="49"/>
      <c r="BE612" s="49"/>
      <c r="BF612" s="49"/>
      <c r="BG612" s="49"/>
      <c r="BH612" s="49"/>
      <c r="BI612" s="49"/>
      <c r="BJ612" s="49"/>
      <c r="BK612" s="49"/>
      <c r="BL612" s="49"/>
      <c r="BM612" s="49"/>
      <c r="BN612" s="49"/>
      <c r="BO612" s="49"/>
      <c r="BP612" s="49"/>
      <c r="BQ612" s="49"/>
      <c r="BR612" s="49"/>
      <c r="BS612" s="49"/>
      <c r="BT612" s="49"/>
      <c r="BU612" s="49"/>
      <c r="BV612" s="49"/>
      <c r="BW612" s="49"/>
      <c r="BX612" s="49"/>
      <c r="BY612" s="49"/>
      <c r="BZ612" s="49"/>
      <c r="CA612" s="49"/>
      <c r="CB612" s="49"/>
      <c r="CC612" s="49"/>
      <c r="CD612" s="49"/>
      <c r="CE612" s="49"/>
      <c r="CF612" s="49"/>
      <c r="CG612" s="49"/>
      <c r="CH612" s="49"/>
      <c r="CI612" s="49"/>
      <c r="CJ612" s="49"/>
      <c r="CK612" s="49"/>
      <c r="CL612" s="49"/>
      <c r="CM612" s="49"/>
      <c r="CN612" s="49"/>
      <c r="CO612" s="49"/>
      <c r="CP612" s="49"/>
      <c r="CQ612" s="49"/>
      <c r="CR612" s="49"/>
      <c r="CS612" s="49"/>
      <c r="CT612" s="49"/>
      <c r="CU612" s="49"/>
      <c r="CV612" s="49"/>
      <c r="CW612" s="49"/>
      <c r="CX612" s="49"/>
      <c r="CY612" s="49"/>
      <c r="CZ612" s="49"/>
      <c r="DA612" s="49"/>
      <c r="DB612" s="49"/>
      <c r="DC612" s="49"/>
      <c r="DD612" s="49"/>
      <c r="DE612" s="49"/>
      <c r="DF612" s="49"/>
      <c r="DG612" s="49"/>
      <c r="DH612" s="49"/>
      <c r="DI612" s="49"/>
      <c r="DJ612" s="49"/>
      <c r="DK612" s="49"/>
      <c r="DL612" s="49"/>
      <c r="DM612" s="49"/>
      <c r="DN612" s="49"/>
      <c r="DO612" s="49"/>
      <c r="DP612" s="49"/>
      <c r="AAA612" s="192"/>
      <c r="AAD612" s="90"/>
      <c r="AAE612" s="519" t="s">
        <v>21</v>
      </c>
      <c r="AAF612" s="190" t="s">
        <v>52</v>
      </c>
      <c r="AAG612" s="60"/>
      <c r="AAH612" s="60"/>
      <c r="AAI612" s="72"/>
      <c r="AAJ612" s="56"/>
      <c r="AAK612" s="56"/>
      <c r="AAL612" s="90"/>
      <c r="AAM612"/>
    </row>
    <row r="613" spans="1:715" s="23" customFormat="1" ht="18" customHeight="1" outlineLevel="1">
      <c r="A613" s="171"/>
      <c r="B613" s="795" t="s">
        <v>224</v>
      </c>
      <c r="C613" s="795"/>
      <c r="D613" s="795"/>
      <c r="E613" s="795"/>
      <c r="F613" s="795"/>
      <c r="G613" s="795"/>
      <c r="H613" s="795"/>
      <c r="I613" s="244"/>
      <c r="J613" s="195"/>
      <c r="K613" s="47"/>
      <c r="L613" s="47"/>
      <c r="M613" s="47"/>
      <c r="N613" s="47"/>
      <c r="O613" s="47"/>
      <c r="P613" s="47"/>
      <c r="Q613" s="47"/>
      <c r="R613" s="47"/>
      <c r="S613" s="47"/>
      <c r="T613" s="47"/>
      <c r="U613" s="47"/>
      <c r="V613" s="47"/>
      <c r="W613" s="47"/>
      <c r="X613" s="47"/>
      <c r="Y613" s="47"/>
      <c r="Z613" s="47"/>
      <c r="AA613" s="47"/>
      <c r="AB613" s="47"/>
      <c r="AC613" s="47"/>
      <c r="AD613" s="47"/>
      <c r="AE613" s="47"/>
      <c r="AF613" s="47"/>
      <c r="AG613" s="47"/>
      <c r="AH613" s="47"/>
      <c r="AI613" s="47"/>
      <c r="AJ613" s="47"/>
      <c r="AK613" s="47"/>
      <c r="AL613" s="47"/>
      <c r="AM613" s="47"/>
      <c r="AN613" s="47"/>
      <c r="AO613" s="47"/>
      <c r="AP613" s="47"/>
      <c r="AQ613" s="47"/>
      <c r="AR613" s="47"/>
      <c r="AS613" s="47"/>
      <c r="AT613" s="47"/>
      <c r="AU613" s="47"/>
      <c r="AV613" s="47"/>
      <c r="AW613" s="47"/>
      <c r="AX613" s="47"/>
      <c r="AY613" s="47"/>
      <c r="AZ613" s="47"/>
      <c r="BA613" s="47"/>
      <c r="BB613" s="47"/>
      <c r="BC613" s="47"/>
      <c r="BD613" s="47"/>
      <c r="BE613" s="47"/>
      <c r="BF613" s="47"/>
      <c r="BG613" s="47"/>
      <c r="BH613" s="47"/>
      <c r="BI613" s="47"/>
      <c r="BJ613" s="47"/>
      <c r="BK613" s="47"/>
      <c r="BL613" s="47"/>
      <c r="BM613" s="47"/>
      <c r="BN613" s="47"/>
      <c r="BO613" s="47"/>
      <c r="BP613" s="47"/>
      <c r="BQ613" s="47"/>
      <c r="BR613" s="47"/>
      <c r="BS613" s="47"/>
      <c r="BT613" s="47"/>
      <c r="BU613" s="47"/>
      <c r="BV613" s="47"/>
      <c r="BW613" s="47"/>
      <c r="BX613" s="47"/>
      <c r="BY613" s="47"/>
      <c r="BZ613" s="47"/>
      <c r="CA613" s="47"/>
      <c r="CB613" s="47"/>
      <c r="CC613" s="47"/>
      <c r="CD613" s="47"/>
      <c r="CE613" s="47"/>
      <c r="CF613" s="47"/>
      <c r="CG613" s="47"/>
      <c r="CH613" s="47"/>
      <c r="CI613" s="47"/>
      <c r="CJ613" s="47"/>
      <c r="CK613" s="47"/>
      <c r="CL613" s="47"/>
      <c r="CM613" s="47"/>
      <c r="CN613" s="47"/>
      <c r="CO613" s="47"/>
      <c r="CP613" s="47"/>
      <c r="CQ613" s="47"/>
      <c r="CR613" s="47"/>
      <c r="CS613" s="47"/>
      <c r="CT613" s="47"/>
      <c r="CU613" s="47"/>
      <c r="CV613" s="47"/>
      <c r="CW613" s="47"/>
      <c r="CX613" s="47"/>
      <c r="CY613" s="47"/>
      <c r="CZ613" s="47"/>
      <c r="DA613" s="47"/>
      <c r="DB613" s="47"/>
      <c r="DC613" s="47"/>
      <c r="DD613" s="47"/>
      <c r="DE613" s="47"/>
      <c r="DF613" s="47"/>
      <c r="DG613" s="47"/>
      <c r="DH613" s="47"/>
      <c r="DI613" s="47"/>
      <c r="DJ613" s="47"/>
      <c r="DK613" s="47"/>
      <c r="DL613" s="47"/>
      <c r="DM613" s="47"/>
      <c r="DN613" s="47"/>
      <c r="DO613" s="47"/>
      <c r="DP613" s="47"/>
      <c r="DQ613"/>
      <c r="DR613"/>
      <c r="DS613"/>
      <c r="DT613"/>
      <c r="DU613"/>
      <c r="DV613"/>
      <c r="DW613"/>
      <c r="DX613"/>
      <c r="DY613"/>
      <c r="DZ613"/>
      <c r="EA613"/>
      <c r="EB613"/>
      <c r="EC613"/>
      <c r="ED613"/>
      <c r="EE613"/>
      <c r="EF613"/>
      <c r="EG613"/>
      <c r="EH613"/>
      <c r="EI613"/>
      <c r="EJ613"/>
      <c r="EK613"/>
      <c r="EL613"/>
      <c r="EM613"/>
      <c r="EN613"/>
      <c r="EO613"/>
      <c r="EP613"/>
      <c r="EQ613"/>
      <c r="ER613"/>
      <c r="ES613"/>
      <c r="ET613"/>
      <c r="EU613"/>
      <c r="EV613"/>
      <c r="EW613"/>
      <c r="EX613"/>
      <c r="EY613"/>
      <c r="EZ613"/>
      <c r="FA613"/>
      <c r="FB613"/>
      <c r="FC613"/>
      <c r="FD613"/>
      <c r="FE613"/>
      <c r="FF613"/>
      <c r="FG613"/>
      <c r="FH613"/>
      <c r="FI613"/>
      <c r="FJ613"/>
      <c r="FK613"/>
      <c r="FL613"/>
      <c r="FM613"/>
      <c r="FN613"/>
      <c r="FO613"/>
      <c r="FP613"/>
      <c r="FQ613"/>
      <c r="FR613"/>
      <c r="FS613"/>
      <c r="FT613"/>
      <c r="FU613"/>
      <c r="FV613"/>
      <c r="FW613"/>
      <c r="FX613"/>
      <c r="FY613"/>
      <c r="FZ613"/>
      <c r="GA613"/>
      <c r="GB613"/>
      <c r="GC613"/>
      <c r="GD613"/>
      <c r="GE613"/>
      <c r="GF613"/>
      <c r="GG613"/>
      <c r="GH613"/>
      <c r="GI613"/>
      <c r="GJ613"/>
      <c r="GK613"/>
      <c r="GL613"/>
      <c r="GM613"/>
      <c r="GN613"/>
      <c r="GO613"/>
      <c r="GP613"/>
      <c r="GQ613"/>
      <c r="GR613"/>
      <c r="GS613"/>
      <c r="GT613"/>
      <c r="GU613"/>
      <c r="GV613"/>
      <c r="GW613"/>
      <c r="GX613"/>
      <c r="GY613"/>
      <c r="GZ613"/>
      <c r="HA613"/>
      <c r="HB613"/>
      <c r="HC613"/>
      <c r="HD613"/>
      <c r="HE613"/>
      <c r="HF613"/>
      <c r="HG613"/>
      <c r="HH613"/>
      <c r="HI613"/>
      <c r="HJ613"/>
      <c r="HK613"/>
      <c r="HL613"/>
      <c r="HM613"/>
      <c r="HN613"/>
      <c r="HO613"/>
      <c r="HP613"/>
      <c r="HQ613"/>
      <c r="HR613"/>
      <c r="HS613"/>
      <c r="HT613"/>
      <c r="HU613"/>
      <c r="HV613"/>
      <c r="HW613"/>
      <c r="HX613"/>
      <c r="HY613"/>
      <c r="HZ613"/>
      <c r="IA613"/>
      <c r="IB613"/>
      <c r="IC613"/>
      <c r="ID613"/>
      <c r="IE613"/>
      <c r="IF613"/>
      <c r="IG613"/>
      <c r="IH613"/>
      <c r="II613"/>
      <c r="IJ613"/>
      <c r="IK613"/>
      <c r="IL613"/>
      <c r="IM613"/>
      <c r="IN613"/>
      <c r="IO613"/>
      <c r="IP613"/>
      <c r="IQ613"/>
      <c r="IR613"/>
      <c r="IS613"/>
      <c r="IT613"/>
      <c r="IU613"/>
      <c r="IV613"/>
      <c r="IW613"/>
      <c r="IX613"/>
      <c r="IY613"/>
      <c r="IZ613"/>
      <c r="JA613"/>
      <c r="JB613"/>
      <c r="JC613"/>
      <c r="JD613"/>
      <c r="JE613"/>
      <c r="JF613"/>
      <c r="JG613"/>
      <c r="JH613"/>
      <c r="JI613"/>
      <c r="JJ613"/>
      <c r="JK613"/>
      <c r="JL613"/>
      <c r="JM613"/>
      <c r="JN613"/>
      <c r="JO613"/>
      <c r="JP613"/>
      <c r="JQ613"/>
      <c r="JR613"/>
      <c r="JS613"/>
      <c r="JT613"/>
      <c r="JU613"/>
      <c r="JV613"/>
      <c r="JW613"/>
      <c r="JX613"/>
      <c r="JY613"/>
      <c r="JZ613"/>
      <c r="KA613"/>
      <c r="KB613"/>
      <c r="KC613"/>
      <c r="KD613"/>
      <c r="KE613"/>
      <c r="KF613"/>
      <c r="KG613"/>
      <c r="KH613"/>
      <c r="KI613"/>
      <c r="KJ613"/>
      <c r="KK613"/>
      <c r="KL613"/>
      <c r="KM613"/>
      <c r="KN613"/>
      <c r="KO613"/>
      <c r="KP613"/>
      <c r="KQ613"/>
      <c r="KR613"/>
      <c r="KS613"/>
      <c r="KT613"/>
      <c r="KU613"/>
      <c r="KV613"/>
      <c r="KW613"/>
      <c r="KX613"/>
      <c r="KY613"/>
      <c r="KZ613"/>
      <c r="LA613"/>
      <c r="LB613"/>
      <c r="LC613"/>
      <c r="LD613"/>
      <c r="LE613"/>
      <c r="LF613"/>
      <c r="LG613"/>
      <c r="LH613"/>
      <c r="LI613"/>
      <c r="LJ613"/>
      <c r="LK613"/>
      <c r="LL613"/>
      <c r="LM613"/>
      <c r="LN613"/>
      <c r="LO613"/>
      <c r="LP613"/>
      <c r="LQ613"/>
      <c r="LR613"/>
      <c r="LS613"/>
      <c r="LT613"/>
      <c r="LU613"/>
      <c r="LV613"/>
      <c r="LW613"/>
      <c r="LX613"/>
      <c r="LY613"/>
      <c r="LZ613"/>
      <c r="MA613"/>
      <c r="MB613"/>
      <c r="MC613"/>
      <c r="MD613"/>
      <c r="ME613"/>
      <c r="MF613"/>
      <c r="MG613"/>
      <c r="MH613"/>
      <c r="MI613"/>
      <c r="MJ613"/>
      <c r="MK613"/>
      <c r="ML613"/>
      <c r="MM613"/>
      <c r="MN613"/>
      <c r="MO613"/>
      <c r="MP613"/>
      <c r="MQ613"/>
      <c r="MR613"/>
      <c r="MS613"/>
      <c r="MT613"/>
      <c r="MU613"/>
      <c r="MV613"/>
      <c r="MW613"/>
      <c r="MX613"/>
      <c r="MY613"/>
      <c r="MZ613"/>
      <c r="NA613"/>
      <c r="NB613"/>
      <c r="NC613"/>
      <c r="ND613"/>
      <c r="NE613"/>
      <c r="NF613"/>
      <c r="NG613"/>
      <c r="NH613"/>
      <c r="NI613"/>
      <c r="NJ613"/>
      <c r="NK613"/>
      <c r="NL613"/>
      <c r="NM613"/>
      <c r="NN613"/>
      <c r="NO613"/>
      <c r="NP613"/>
      <c r="NQ613"/>
      <c r="NR613"/>
      <c r="NS613"/>
      <c r="NT613"/>
      <c r="NU613"/>
      <c r="NV613"/>
      <c r="NW613"/>
      <c r="NX613"/>
      <c r="NY613"/>
      <c r="NZ613"/>
      <c r="OA613"/>
      <c r="OB613"/>
      <c r="OC613"/>
      <c r="OD613"/>
      <c r="OE613"/>
      <c r="OF613"/>
      <c r="OG613"/>
      <c r="OH613"/>
      <c r="OI613"/>
      <c r="OJ613"/>
      <c r="OK613"/>
      <c r="OL613"/>
      <c r="OM613"/>
      <c r="ON613"/>
      <c r="OO613"/>
      <c r="OP613"/>
      <c r="OQ613"/>
      <c r="OR613"/>
      <c r="OS613"/>
      <c r="OT613"/>
      <c r="OU613"/>
      <c r="OV613"/>
      <c r="OW613"/>
      <c r="OX613"/>
      <c r="OY613"/>
      <c r="OZ613"/>
      <c r="PA613"/>
      <c r="PB613"/>
      <c r="PC613"/>
      <c r="PD613"/>
      <c r="PE613"/>
      <c r="PF613"/>
      <c r="PG613"/>
      <c r="PH613"/>
      <c r="PI613"/>
      <c r="PJ613"/>
      <c r="PK613"/>
      <c r="PL613"/>
      <c r="PM613"/>
      <c r="PN613"/>
      <c r="PO613"/>
      <c r="PP613"/>
      <c r="PQ613"/>
      <c r="PR613"/>
      <c r="PS613"/>
      <c r="PT613"/>
      <c r="PU613"/>
      <c r="PV613"/>
      <c r="PW613"/>
      <c r="PX613"/>
      <c r="PY613"/>
      <c r="PZ613"/>
      <c r="QA613"/>
      <c r="QB613"/>
      <c r="QC613"/>
      <c r="QD613"/>
      <c r="QE613"/>
      <c r="QF613"/>
      <c r="QG613"/>
      <c r="QH613"/>
      <c r="QI613"/>
      <c r="QJ613"/>
      <c r="QK613"/>
      <c r="QL613"/>
      <c r="QM613"/>
      <c r="QN613"/>
      <c r="QO613"/>
      <c r="QP613"/>
      <c r="QQ613"/>
      <c r="QR613"/>
      <c r="QS613"/>
      <c r="QT613"/>
      <c r="QU613"/>
      <c r="QV613"/>
      <c r="QW613"/>
      <c r="QX613"/>
      <c r="QY613"/>
      <c r="QZ613"/>
      <c r="RA613"/>
      <c r="RB613"/>
      <c r="RC613"/>
      <c r="RD613"/>
      <c r="RE613"/>
      <c r="RF613"/>
      <c r="RG613"/>
      <c r="RH613"/>
      <c r="RI613"/>
      <c r="RJ613"/>
      <c r="RK613"/>
      <c r="RL613"/>
      <c r="RM613"/>
      <c r="RN613"/>
      <c r="RO613"/>
      <c r="RP613"/>
      <c r="RQ613"/>
      <c r="RR613"/>
      <c r="RS613"/>
      <c r="RT613"/>
      <c r="RU613"/>
      <c r="RV613"/>
      <c r="RW613"/>
      <c r="RX613"/>
      <c r="RY613"/>
      <c r="RZ613"/>
      <c r="SA613"/>
      <c r="SB613"/>
      <c r="SC613"/>
      <c r="SD613"/>
      <c r="SE613"/>
      <c r="SF613"/>
      <c r="SG613"/>
      <c r="SH613"/>
      <c r="SI613"/>
      <c r="SJ613"/>
      <c r="SK613"/>
      <c r="SL613"/>
      <c r="SM613"/>
      <c r="SN613"/>
      <c r="SO613"/>
      <c r="SP613"/>
      <c r="SQ613"/>
      <c r="SR613"/>
      <c r="SS613"/>
      <c r="ST613"/>
      <c r="SU613"/>
      <c r="SV613"/>
      <c r="SW613"/>
      <c r="SX613"/>
      <c r="SY613"/>
      <c r="SZ613"/>
      <c r="TA613"/>
      <c r="TB613"/>
      <c r="TC613"/>
      <c r="TD613"/>
      <c r="TE613"/>
      <c r="TF613"/>
      <c r="TG613"/>
      <c r="TH613"/>
      <c r="TI613"/>
      <c r="TJ613"/>
      <c r="TK613"/>
      <c r="TL613"/>
      <c r="TM613"/>
      <c r="TN613"/>
      <c r="TO613"/>
      <c r="TP613"/>
      <c r="TQ613"/>
      <c r="TR613"/>
      <c r="TS613"/>
      <c r="TT613"/>
      <c r="TU613"/>
      <c r="TV613"/>
      <c r="TW613"/>
      <c r="TX613"/>
      <c r="TY613"/>
      <c r="TZ613"/>
      <c r="UA613"/>
      <c r="UB613"/>
      <c r="UC613"/>
      <c r="UD613"/>
      <c r="UE613"/>
      <c r="UF613"/>
      <c r="UG613"/>
      <c r="UH613"/>
      <c r="UI613"/>
      <c r="UJ613"/>
      <c r="UK613"/>
      <c r="UL613"/>
      <c r="UM613"/>
      <c r="UN613"/>
      <c r="UO613"/>
      <c r="UP613"/>
      <c r="UQ613"/>
      <c r="UR613"/>
      <c r="US613"/>
      <c r="UT613"/>
      <c r="UU613"/>
      <c r="UV613"/>
      <c r="UW613"/>
      <c r="UX613"/>
      <c r="UY613"/>
      <c r="UZ613"/>
      <c r="VA613"/>
      <c r="VB613"/>
      <c r="VC613"/>
      <c r="VD613"/>
      <c r="VE613"/>
      <c r="VF613"/>
      <c r="VG613"/>
      <c r="VH613"/>
      <c r="VI613"/>
      <c r="VJ613"/>
      <c r="VK613"/>
      <c r="VL613"/>
      <c r="VM613"/>
      <c r="VN613"/>
      <c r="VO613"/>
      <c r="VP613"/>
      <c r="VQ613"/>
      <c r="VR613"/>
      <c r="VS613"/>
      <c r="VT613"/>
      <c r="VU613"/>
      <c r="VV613"/>
      <c r="VW613"/>
      <c r="VX613"/>
      <c r="VY613"/>
      <c r="VZ613"/>
      <c r="WA613"/>
      <c r="WB613"/>
      <c r="WC613"/>
      <c r="WD613"/>
      <c r="WE613"/>
      <c r="WF613"/>
      <c r="WG613"/>
      <c r="WH613"/>
      <c r="WI613"/>
      <c r="WJ613"/>
      <c r="WK613"/>
      <c r="WL613"/>
      <c r="WM613"/>
      <c r="WN613"/>
      <c r="WO613"/>
      <c r="WP613"/>
      <c r="WQ613"/>
      <c r="WR613"/>
      <c r="WS613"/>
      <c r="WT613"/>
      <c r="WU613"/>
      <c r="WV613"/>
      <c r="WW613"/>
      <c r="WX613"/>
      <c r="WY613"/>
      <c r="WZ613"/>
      <c r="XA613"/>
      <c r="XB613"/>
      <c r="XC613"/>
      <c r="XD613"/>
      <c r="XE613"/>
      <c r="XF613"/>
      <c r="XG613"/>
      <c r="XH613"/>
      <c r="XI613"/>
      <c r="XJ613"/>
      <c r="XK613"/>
      <c r="XL613"/>
      <c r="XM613"/>
      <c r="XN613"/>
      <c r="XO613"/>
      <c r="XP613"/>
      <c r="XQ613"/>
      <c r="XR613"/>
      <c r="XS613"/>
      <c r="XT613"/>
      <c r="XU613"/>
      <c r="XV613"/>
      <c r="XW613"/>
      <c r="XX613"/>
      <c r="XY613"/>
      <c r="XZ613"/>
      <c r="YA613"/>
      <c r="YB613"/>
      <c r="YC613"/>
      <c r="YD613"/>
      <c r="YE613"/>
      <c r="YF613"/>
      <c r="YG613"/>
      <c r="YH613"/>
      <c r="YI613"/>
      <c r="YJ613"/>
      <c r="YK613"/>
      <c r="YL613"/>
      <c r="YM613"/>
      <c r="YN613"/>
      <c r="YO613"/>
      <c r="YP613"/>
      <c r="YQ613"/>
      <c r="YR613"/>
      <c r="YS613"/>
      <c r="YT613"/>
      <c r="YU613"/>
      <c r="YV613"/>
      <c r="YW613"/>
      <c r="YX613"/>
      <c r="YY613"/>
      <c r="YZ613"/>
      <c r="ZA613"/>
      <c r="ZB613"/>
      <c r="ZC613"/>
      <c r="ZD613"/>
      <c r="ZE613"/>
      <c r="ZF613"/>
      <c r="ZG613"/>
      <c r="ZH613"/>
      <c r="ZI613"/>
      <c r="ZJ613"/>
      <c r="ZK613"/>
      <c r="ZL613"/>
      <c r="ZM613"/>
      <c r="ZN613"/>
      <c r="ZO613"/>
      <c r="ZP613"/>
      <c r="ZQ613"/>
      <c r="ZR613"/>
      <c r="ZS613"/>
      <c r="ZT613"/>
      <c r="ZU613"/>
      <c r="ZV613"/>
      <c r="ZW613"/>
      <c r="ZX613"/>
      <c r="ZY613"/>
      <c r="ZZ613" s="52"/>
      <c r="AAA613" s="192"/>
      <c r="AAB613"/>
      <c r="AAC613"/>
      <c r="AAD613" s="90"/>
      <c r="AAE613" s="519" t="s">
        <v>22</v>
      </c>
      <c r="AAF613" s="190" t="s">
        <v>52</v>
      </c>
      <c r="AAG613" s="90"/>
      <c r="AAH613" s="90"/>
      <c r="AAI613" s="72"/>
      <c r="AAJ613" s="81"/>
      <c r="AAK613" s="71"/>
      <c r="AAL613" s="90"/>
    </row>
    <row r="614" spans="1:715" s="23" customFormat="1" ht="14.25" customHeight="1" outlineLevel="1">
      <c r="A614" s="171"/>
      <c r="B614" s="141" t="s">
        <v>0</v>
      </c>
      <c r="C614" s="100" t="s">
        <v>0</v>
      </c>
      <c r="D614" s="237"/>
      <c r="E614" s="848" t="s">
        <v>225</v>
      </c>
      <c r="F614" s="848"/>
      <c r="G614" s="848" t="s">
        <v>12</v>
      </c>
      <c r="H614" s="848"/>
      <c r="I614" s="244"/>
      <c r="J614" s="195"/>
      <c r="K614" s="47"/>
      <c r="L614" s="47"/>
      <c r="M614" s="47"/>
      <c r="N614" s="47"/>
      <c r="O614" s="47"/>
      <c r="P614" s="47"/>
      <c r="Q614" s="47"/>
      <c r="R614" s="47"/>
      <c r="S614" s="47"/>
      <c r="T614" s="47"/>
      <c r="U614" s="47"/>
      <c r="V614" s="47"/>
      <c r="W614" s="47"/>
      <c r="X614" s="47"/>
      <c r="Y614" s="47"/>
      <c r="Z614" s="47"/>
      <c r="AA614" s="47"/>
      <c r="AB614" s="47"/>
      <c r="AC614" s="47"/>
      <c r="AD614" s="47"/>
      <c r="AE614" s="47"/>
      <c r="AF614" s="47"/>
      <c r="AG614" s="47"/>
      <c r="AH614" s="47"/>
      <c r="AI614" s="47"/>
      <c r="AJ614" s="47"/>
      <c r="AK614" s="47"/>
      <c r="AL614" s="47"/>
      <c r="AM614" s="47"/>
      <c r="AN614" s="47"/>
      <c r="AO614" s="47"/>
      <c r="AP614" s="47"/>
      <c r="AQ614" s="47"/>
      <c r="AR614" s="47"/>
      <c r="AS614" s="47"/>
      <c r="AT614" s="47"/>
      <c r="AU614" s="47"/>
      <c r="AV614" s="47"/>
      <c r="AW614" s="47"/>
      <c r="AX614" s="47"/>
      <c r="AY614" s="47"/>
      <c r="AZ614" s="47"/>
      <c r="BA614" s="47"/>
      <c r="BB614" s="47"/>
      <c r="BC614" s="47"/>
      <c r="BD614" s="47"/>
      <c r="BE614" s="47"/>
      <c r="BF614" s="47"/>
      <c r="BG614" s="47"/>
      <c r="BH614" s="47"/>
      <c r="BI614" s="47"/>
      <c r="BJ614" s="47"/>
      <c r="BK614" s="47"/>
      <c r="BL614" s="47"/>
      <c r="BM614" s="47"/>
      <c r="BN614" s="47"/>
      <c r="BO614" s="47"/>
      <c r="BP614" s="47"/>
      <c r="BQ614" s="47"/>
      <c r="BR614" s="47"/>
      <c r="BS614" s="47"/>
      <c r="BT614" s="47"/>
      <c r="BU614" s="47"/>
      <c r="BV614" s="47"/>
      <c r="BW614" s="47"/>
      <c r="BX614" s="47"/>
      <c r="BY614" s="47"/>
      <c r="BZ614" s="47"/>
      <c r="CA614" s="47"/>
      <c r="CB614" s="47"/>
      <c r="CC614" s="47"/>
      <c r="CD614" s="47"/>
      <c r="CE614" s="47"/>
      <c r="CF614" s="47"/>
      <c r="CG614" s="47"/>
      <c r="CH614" s="47"/>
      <c r="CI614" s="47"/>
      <c r="CJ614" s="47"/>
      <c r="CK614" s="47"/>
      <c r="CL614" s="47"/>
      <c r="CM614" s="47"/>
      <c r="CN614" s="47"/>
      <c r="CO614" s="47"/>
      <c r="CP614" s="47"/>
      <c r="CQ614" s="47"/>
      <c r="CR614" s="47"/>
      <c r="CS614" s="47"/>
      <c r="CT614" s="47"/>
      <c r="CU614" s="47"/>
      <c r="CV614" s="47"/>
      <c r="CW614" s="47"/>
      <c r="CX614" s="47"/>
      <c r="CY614" s="47"/>
      <c r="CZ614" s="47"/>
      <c r="DA614" s="47"/>
      <c r="DB614" s="47"/>
      <c r="DC614" s="47"/>
      <c r="DD614" s="47"/>
      <c r="DE614" s="47"/>
      <c r="DF614" s="47"/>
      <c r="DG614" s="47"/>
      <c r="DH614" s="47"/>
      <c r="DI614" s="47"/>
      <c r="DJ614" s="47"/>
      <c r="DK614" s="47"/>
      <c r="DL614" s="47"/>
      <c r="DM614" s="47"/>
      <c r="DN614" s="47"/>
      <c r="DO614" s="47"/>
      <c r="DP614" s="47"/>
      <c r="DQ614"/>
      <c r="DR614"/>
      <c r="DS614"/>
      <c r="DT614"/>
      <c r="DU614"/>
      <c r="DV614"/>
      <c r="DW614"/>
      <c r="DX614"/>
      <c r="DY614"/>
      <c r="DZ614"/>
      <c r="EA614"/>
      <c r="EB614"/>
      <c r="EC614"/>
      <c r="ED614"/>
      <c r="EE614"/>
      <c r="EF614"/>
      <c r="EG614"/>
      <c r="EH614"/>
      <c r="EI614"/>
      <c r="EJ614"/>
      <c r="EK614"/>
      <c r="EL614"/>
      <c r="EM614"/>
      <c r="EN614"/>
      <c r="EO614"/>
      <c r="EP614"/>
      <c r="EQ614"/>
      <c r="ER614"/>
      <c r="ES614"/>
      <c r="ET614"/>
      <c r="EU614"/>
      <c r="EV614"/>
      <c r="EW614"/>
      <c r="EX614"/>
      <c r="EY614"/>
      <c r="EZ614"/>
      <c r="FA614"/>
      <c r="FB614"/>
      <c r="FC614"/>
      <c r="FD614"/>
      <c r="FE614"/>
      <c r="FF614"/>
      <c r="FG614"/>
      <c r="FH614"/>
      <c r="FI614"/>
      <c r="FJ614"/>
      <c r="FK614"/>
      <c r="FL614"/>
      <c r="FM614"/>
      <c r="FN614"/>
      <c r="FO614"/>
      <c r="FP614"/>
      <c r="FQ614"/>
      <c r="FR614"/>
      <c r="FS614"/>
      <c r="FT614"/>
      <c r="FU614"/>
      <c r="FV614"/>
      <c r="FW614"/>
      <c r="FX614"/>
      <c r="FY614"/>
      <c r="FZ614"/>
      <c r="GA614"/>
      <c r="GB614"/>
      <c r="GC614"/>
      <c r="GD614"/>
      <c r="GE614"/>
      <c r="GF614"/>
      <c r="GG614"/>
      <c r="GH614"/>
      <c r="GI614"/>
      <c r="GJ614"/>
      <c r="GK614"/>
      <c r="GL614"/>
      <c r="GM614"/>
      <c r="GN614"/>
      <c r="GO614"/>
      <c r="GP614"/>
      <c r="GQ614"/>
      <c r="GR614"/>
      <c r="GS614"/>
      <c r="GT614"/>
      <c r="GU614"/>
      <c r="GV614"/>
      <c r="GW614"/>
      <c r="GX614"/>
      <c r="GY614"/>
      <c r="GZ614"/>
      <c r="HA614"/>
      <c r="HB614"/>
      <c r="HC614"/>
      <c r="HD614"/>
      <c r="HE614"/>
      <c r="HF614"/>
      <c r="HG614"/>
      <c r="HH614"/>
      <c r="HI614"/>
      <c r="HJ614"/>
      <c r="HK614"/>
      <c r="HL614"/>
      <c r="HM614"/>
      <c r="HN614"/>
      <c r="HO614"/>
      <c r="HP614"/>
      <c r="HQ614"/>
      <c r="HR614"/>
      <c r="HS614"/>
      <c r="HT614"/>
      <c r="HU614"/>
      <c r="HV614"/>
      <c r="HW614"/>
      <c r="HX614"/>
      <c r="HY614"/>
      <c r="HZ614"/>
      <c r="IA614"/>
      <c r="IB614"/>
      <c r="IC614"/>
      <c r="ID614"/>
      <c r="IE614"/>
      <c r="IF614"/>
      <c r="IG614"/>
      <c r="IH614"/>
      <c r="II614"/>
      <c r="IJ614"/>
      <c r="IK614"/>
      <c r="IL614"/>
      <c r="IM614"/>
      <c r="IN614"/>
      <c r="IO614"/>
      <c r="IP614"/>
      <c r="IQ614"/>
      <c r="IR614"/>
      <c r="IS614"/>
      <c r="IT614"/>
      <c r="IU614"/>
      <c r="IV614"/>
      <c r="IW614"/>
      <c r="IX614"/>
      <c r="IY614"/>
      <c r="IZ614"/>
      <c r="JA614"/>
      <c r="JB614"/>
      <c r="JC614"/>
      <c r="JD614"/>
      <c r="JE614"/>
      <c r="JF614"/>
      <c r="JG614"/>
      <c r="JH614"/>
      <c r="JI614"/>
      <c r="JJ614"/>
      <c r="JK614"/>
      <c r="JL614"/>
      <c r="JM614"/>
      <c r="JN614"/>
      <c r="JO614"/>
      <c r="JP614"/>
      <c r="JQ614"/>
      <c r="JR614"/>
      <c r="JS614"/>
      <c r="JT614"/>
      <c r="JU614"/>
      <c r="JV614"/>
      <c r="JW614"/>
      <c r="JX614"/>
      <c r="JY614"/>
      <c r="JZ614"/>
      <c r="KA614"/>
      <c r="KB614"/>
      <c r="KC614"/>
      <c r="KD614"/>
      <c r="KE614"/>
      <c r="KF614"/>
      <c r="KG614"/>
      <c r="KH614"/>
      <c r="KI614"/>
      <c r="KJ614"/>
      <c r="KK614"/>
      <c r="KL614"/>
      <c r="KM614"/>
      <c r="KN614"/>
      <c r="KO614"/>
      <c r="KP614"/>
      <c r="KQ614"/>
      <c r="KR614"/>
      <c r="KS614"/>
      <c r="KT614"/>
      <c r="KU614"/>
      <c r="KV614"/>
      <c r="KW614"/>
      <c r="KX614"/>
      <c r="KY614"/>
      <c r="KZ614"/>
      <c r="LA614"/>
      <c r="LB614"/>
      <c r="LC614"/>
      <c r="LD614"/>
      <c r="LE614"/>
      <c r="LF614"/>
      <c r="LG614"/>
      <c r="LH614"/>
      <c r="LI614"/>
      <c r="LJ614"/>
      <c r="LK614"/>
      <c r="LL614"/>
      <c r="LM614"/>
      <c r="LN614"/>
      <c r="LO614"/>
      <c r="LP614"/>
      <c r="LQ614"/>
      <c r="LR614"/>
      <c r="LS614"/>
      <c r="LT614"/>
      <c r="LU614"/>
      <c r="LV614"/>
      <c r="LW614"/>
      <c r="LX614"/>
      <c r="LY614"/>
      <c r="LZ614"/>
      <c r="MA614"/>
      <c r="MB614"/>
      <c r="MC614"/>
      <c r="MD614"/>
      <c r="ME614"/>
      <c r="MF614"/>
      <c r="MG614"/>
      <c r="MH614"/>
      <c r="MI614"/>
      <c r="MJ614"/>
      <c r="MK614"/>
      <c r="ML614"/>
      <c r="MM614"/>
      <c r="MN614"/>
      <c r="MO614"/>
      <c r="MP614"/>
      <c r="MQ614"/>
      <c r="MR614"/>
      <c r="MS614"/>
      <c r="MT614"/>
      <c r="MU614"/>
      <c r="MV614"/>
      <c r="MW614"/>
      <c r="MX614"/>
      <c r="MY614"/>
      <c r="MZ614"/>
      <c r="NA614"/>
      <c r="NB614"/>
      <c r="NC614"/>
      <c r="ND614"/>
      <c r="NE614"/>
      <c r="NF614"/>
      <c r="NG614"/>
      <c r="NH614"/>
      <c r="NI614"/>
      <c r="NJ614"/>
      <c r="NK614"/>
      <c r="NL614"/>
      <c r="NM614"/>
      <c r="NN614"/>
      <c r="NO614"/>
      <c r="NP614"/>
      <c r="NQ614"/>
      <c r="NR614"/>
      <c r="NS614"/>
      <c r="NT614"/>
      <c r="NU614"/>
      <c r="NV614"/>
      <c r="NW614"/>
      <c r="NX614"/>
      <c r="NY614"/>
      <c r="NZ614"/>
      <c r="OA614"/>
      <c r="OB614"/>
      <c r="OC614"/>
      <c r="OD614"/>
      <c r="OE614"/>
      <c r="OF614"/>
      <c r="OG614"/>
      <c r="OH614"/>
      <c r="OI614"/>
      <c r="OJ614"/>
      <c r="OK614"/>
      <c r="OL614"/>
      <c r="OM614"/>
      <c r="ON614"/>
      <c r="OO614"/>
      <c r="OP614"/>
      <c r="OQ614"/>
      <c r="OR614"/>
      <c r="OS614"/>
      <c r="OT614"/>
      <c r="OU614"/>
      <c r="OV614"/>
      <c r="OW614"/>
      <c r="OX614"/>
      <c r="OY614"/>
      <c r="OZ614"/>
      <c r="PA614"/>
      <c r="PB614"/>
      <c r="PC614"/>
      <c r="PD614"/>
      <c r="PE614"/>
      <c r="PF614"/>
      <c r="PG614"/>
      <c r="PH614"/>
      <c r="PI614"/>
      <c r="PJ614"/>
      <c r="PK614"/>
      <c r="PL614"/>
      <c r="PM614"/>
      <c r="PN614"/>
      <c r="PO614"/>
      <c r="PP614"/>
      <c r="PQ614"/>
      <c r="PR614"/>
      <c r="PS614"/>
      <c r="PT614"/>
      <c r="PU614"/>
      <c r="PV614"/>
      <c r="PW614"/>
      <c r="PX614"/>
      <c r="PY614"/>
      <c r="PZ614"/>
      <c r="QA614"/>
      <c r="QB614"/>
      <c r="QC614"/>
      <c r="QD614"/>
      <c r="QE614"/>
      <c r="QF614"/>
      <c r="QG614"/>
      <c r="QH614"/>
      <c r="QI614"/>
      <c r="QJ614"/>
      <c r="QK614"/>
      <c r="QL614"/>
      <c r="QM614"/>
      <c r="QN614"/>
      <c r="QO614"/>
      <c r="QP614"/>
      <c r="QQ614"/>
      <c r="QR614"/>
      <c r="QS614"/>
      <c r="QT614"/>
      <c r="QU614"/>
      <c r="QV614"/>
      <c r="QW614"/>
      <c r="QX614"/>
      <c r="QY614"/>
      <c r="QZ614"/>
      <c r="RA614"/>
      <c r="RB614"/>
      <c r="RC614"/>
      <c r="RD614"/>
      <c r="RE614"/>
      <c r="RF614"/>
      <c r="RG614"/>
      <c r="RH614"/>
      <c r="RI614"/>
      <c r="RJ614"/>
      <c r="RK614"/>
      <c r="RL614"/>
      <c r="RM614"/>
      <c r="RN614"/>
      <c r="RO614"/>
      <c r="RP614"/>
      <c r="RQ614"/>
      <c r="RR614"/>
      <c r="RS614"/>
      <c r="RT614"/>
      <c r="RU614"/>
      <c r="RV614"/>
      <c r="RW614"/>
      <c r="RX614"/>
      <c r="RY614"/>
      <c r="RZ614"/>
      <c r="SA614"/>
      <c r="SB614"/>
      <c r="SC614"/>
      <c r="SD614"/>
      <c r="SE614"/>
      <c r="SF614"/>
      <c r="SG614"/>
      <c r="SH614"/>
      <c r="SI614"/>
      <c r="SJ614"/>
      <c r="SK614"/>
      <c r="SL614"/>
      <c r="SM614"/>
      <c r="SN614"/>
      <c r="SO614"/>
      <c r="SP614"/>
      <c r="SQ614"/>
      <c r="SR614"/>
      <c r="SS614"/>
      <c r="ST614"/>
      <c r="SU614"/>
      <c r="SV614"/>
      <c r="SW614"/>
      <c r="SX614"/>
      <c r="SY614"/>
      <c r="SZ614"/>
      <c r="TA614"/>
      <c r="TB614"/>
      <c r="TC614"/>
      <c r="TD614"/>
      <c r="TE614"/>
      <c r="TF614"/>
      <c r="TG614"/>
      <c r="TH614"/>
      <c r="TI614"/>
      <c r="TJ614"/>
      <c r="TK614"/>
      <c r="TL614"/>
      <c r="TM614"/>
      <c r="TN614"/>
      <c r="TO614"/>
      <c r="TP614"/>
      <c r="TQ614"/>
      <c r="TR614"/>
      <c r="TS614"/>
      <c r="TT614"/>
      <c r="TU614"/>
      <c r="TV614"/>
      <c r="TW614"/>
      <c r="TX614"/>
      <c r="TY614"/>
      <c r="TZ614"/>
      <c r="UA614"/>
      <c r="UB614"/>
      <c r="UC614"/>
      <c r="UD614"/>
      <c r="UE614"/>
      <c r="UF614"/>
      <c r="UG614"/>
      <c r="UH614"/>
      <c r="UI614"/>
      <c r="UJ614"/>
      <c r="UK614"/>
      <c r="UL614"/>
      <c r="UM614"/>
      <c r="UN614"/>
      <c r="UO614"/>
      <c r="UP614"/>
      <c r="UQ614"/>
      <c r="UR614"/>
      <c r="US614"/>
      <c r="UT614"/>
      <c r="UU614"/>
      <c r="UV614"/>
      <c r="UW614"/>
      <c r="UX614"/>
      <c r="UY614"/>
      <c r="UZ614"/>
      <c r="VA614"/>
      <c r="VB614"/>
      <c r="VC614"/>
      <c r="VD614"/>
      <c r="VE614"/>
      <c r="VF614"/>
      <c r="VG614"/>
      <c r="VH614"/>
      <c r="VI614"/>
      <c r="VJ614"/>
      <c r="VK614"/>
      <c r="VL614"/>
      <c r="VM614"/>
      <c r="VN614"/>
      <c r="VO614"/>
      <c r="VP614"/>
      <c r="VQ614"/>
      <c r="VR614"/>
      <c r="VS614"/>
      <c r="VT614"/>
      <c r="VU614"/>
      <c r="VV614"/>
      <c r="VW614"/>
      <c r="VX614"/>
      <c r="VY614"/>
      <c r="VZ614"/>
      <c r="WA614"/>
      <c r="WB614"/>
      <c r="WC614"/>
      <c r="WD614"/>
      <c r="WE614"/>
      <c r="WF614"/>
      <c r="WG614"/>
      <c r="WH614"/>
      <c r="WI614"/>
      <c r="WJ614"/>
      <c r="WK614"/>
      <c r="WL614"/>
      <c r="WM614"/>
      <c r="WN614"/>
      <c r="WO614"/>
      <c r="WP614"/>
      <c r="WQ614"/>
      <c r="WR614"/>
      <c r="WS614"/>
      <c r="WT614"/>
      <c r="WU614"/>
      <c r="WV614"/>
      <c r="WW614"/>
      <c r="WX614"/>
      <c r="WY614"/>
      <c r="WZ614"/>
      <c r="XA614"/>
      <c r="XB614"/>
      <c r="XC614"/>
      <c r="XD614"/>
      <c r="XE614"/>
      <c r="XF614"/>
      <c r="XG614"/>
      <c r="XH614"/>
      <c r="XI614"/>
      <c r="XJ614"/>
      <c r="XK614"/>
      <c r="XL614"/>
      <c r="XM614"/>
      <c r="XN614"/>
      <c r="XO614"/>
      <c r="XP614"/>
      <c r="XQ614"/>
      <c r="XR614"/>
      <c r="XS614"/>
      <c r="XT614"/>
      <c r="XU614"/>
      <c r="XV614"/>
      <c r="XW614"/>
      <c r="XX614"/>
      <c r="XY614"/>
      <c r="XZ614"/>
      <c r="YA614"/>
      <c r="YB614"/>
      <c r="YC614"/>
      <c r="YD614"/>
      <c r="YE614"/>
      <c r="YF614"/>
      <c r="YG614"/>
      <c r="YH614"/>
      <c r="YI614"/>
      <c r="YJ614"/>
      <c r="YK614"/>
      <c r="YL614"/>
      <c r="YM614"/>
      <c r="YN614"/>
      <c r="YO614"/>
      <c r="YP614"/>
      <c r="YQ614"/>
      <c r="YR614"/>
      <c r="YS614"/>
      <c r="YT614"/>
      <c r="YU614"/>
      <c r="YV614"/>
      <c r="YW614"/>
      <c r="YX614"/>
      <c r="YY614"/>
      <c r="YZ614"/>
      <c r="ZA614"/>
      <c r="ZB614"/>
      <c r="ZC614"/>
      <c r="ZD614"/>
      <c r="ZE614"/>
      <c r="ZF614"/>
      <c r="ZG614"/>
      <c r="ZH614"/>
      <c r="ZI614"/>
      <c r="ZJ614"/>
      <c r="ZK614"/>
      <c r="ZL614"/>
      <c r="ZM614"/>
      <c r="ZN614"/>
      <c r="ZO614"/>
      <c r="ZP614"/>
      <c r="ZQ614"/>
      <c r="ZR614"/>
      <c r="ZS614"/>
      <c r="ZT614"/>
      <c r="ZU614"/>
      <c r="ZV614"/>
      <c r="ZW614"/>
      <c r="ZX614"/>
      <c r="ZY614"/>
      <c r="ZZ614" s="52"/>
      <c r="AAA614" s="192"/>
      <c r="AAD614" s="90"/>
      <c r="AAE614" s="519" t="s">
        <v>63</v>
      </c>
      <c r="AAF614" s="190" t="s">
        <v>52</v>
      </c>
      <c r="AAG614" s="90"/>
      <c r="AAH614" s="90"/>
      <c r="AAI614" s="72"/>
      <c r="AAJ614" s="81"/>
      <c r="AAK614" s="71"/>
      <c r="AAL614" s="90"/>
    </row>
    <row r="615" spans="1:715" s="552" customFormat="1" ht="24" customHeight="1" outlineLevel="1">
      <c r="A615" s="545"/>
      <c r="B615" s="686" t="str">
        <f>S.General.RulemakingTitle</f>
        <v>Incorporate Lane Regional Air Protection Agency Rules into State Implementation Plan</v>
      </c>
      <c r="C615" s="547" t="s">
        <v>0</v>
      </c>
      <c r="D615" s="547"/>
      <c r="E615" s="559" t="s">
        <v>228</v>
      </c>
      <c r="F615" s="560" t="s">
        <v>226</v>
      </c>
      <c r="G615" s="548" t="s">
        <v>61</v>
      </c>
      <c r="H615" s="548" t="s">
        <v>227</v>
      </c>
      <c r="I615" s="549"/>
      <c r="J615" s="550"/>
      <c r="K615" s="551"/>
      <c r="L615" s="551"/>
      <c r="M615" s="551"/>
      <c r="N615" s="551"/>
      <c r="O615" s="551"/>
      <c r="P615" s="551"/>
      <c r="Q615" s="551"/>
      <c r="R615" s="551"/>
      <c r="S615" s="551"/>
      <c r="T615" s="551"/>
      <c r="U615" s="551"/>
      <c r="V615" s="551"/>
      <c r="W615" s="551"/>
      <c r="X615" s="551"/>
      <c r="Y615" s="551"/>
      <c r="Z615" s="551"/>
      <c r="AA615" s="551"/>
      <c r="AB615" s="551"/>
      <c r="AC615" s="551"/>
      <c r="AD615" s="551"/>
      <c r="AE615" s="551"/>
      <c r="AF615" s="551"/>
      <c r="AG615" s="551"/>
      <c r="AH615" s="551"/>
      <c r="AI615" s="551"/>
      <c r="AJ615" s="551"/>
      <c r="AK615" s="551"/>
      <c r="AL615" s="551"/>
      <c r="AM615" s="551"/>
      <c r="AN615" s="551"/>
      <c r="AO615" s="551"/>
      <c r="AP615" s="551"/>
      <c r="AQ615" s="551"/>
      <c r="AR615" s="551"/>
      <c r="AS615" s="551"/>
      <c r="AT615" s="551"/>
      <c r="AU615" s="551"/>
      <c r="AV615" s="551"/>
      <c r="AW615" s="551"/>
      <c r="AX615" s="551"/>
      <c r="AY615" s="551"/>
      <c r="AZ615" s="551"/>
      <c r="BA615" s="551"/>
      <c r="BB615" s="551"/>
      <c r="BC615" s="551"/>
      <c r="BD615" s="551"/>
      <c r="BE615" s="551"/>
      <c r="BF615" s="551"/>
      <c r="BG615" s="551"/>
      <c r="BH615" s="551"/>
      <c r="BI615" s="551"/>
      <c r="BJ615" s="551"/>
      <c r="BK615" s="551"/>
      <c r="BL615" s="551"/>
      <c r="BM615" s="551"/>
      <c r="BN615" s="551"/>
      <c r="BO615" s="551"/>
      <c r="BP615" s="551"/>
      <c r="BQ615" s="551"/>
      <c r="BR615" s="551"/>
      <c r="BS615" s="551"/>
      <c r="BT615" s="551"/>
      <c r="BU615" s="551"/>
      <c r="BV615" s="551"/>
      <c r="BW615" s="551"/>
      <c r="BX615" s="551"/>
      <c r="BY615" s="551"/>
      <c r="BZ615" s="551"/>
      <c r="CA615" s="551"/>
      <c r="CB615" s="551"/>
      <c r="CC615" s="551"/>
      <c r="CD615" s="551"/>
      <c r="CE615" s="551"/>
      <c r="CF615" s="551"/>
      <c r="CG615" s="551"/>
      <c r="CH615" s="551"/>
      <c r="CI615" s="551"/>
      <c r="CJ615" s="551"/>
      <c r="CK615" s="551"/>
      <c r="CL615" s="551"/>
      <c r="CM615" s="551"/>
      <c r="CN615" s="551"/>
      <c r="CO615" s="551"/>
      <c r="CP615" s="551"/>
      <c r="CQ615" s="551"/>
      <c r="CR615" s="551"/>
      <c r="CS615" s="551"/>
      <c r="CT615" s="551"/>
      <c r="CU615" s="551"/>
      <c r="CV615" s="551"/>
      <c r="CW615" s="551"/>
      <c r="CX615" s="551"/>
      <c r="CY615" s="551"/>
      <c r="CZ615" s="551"/>
      <c r="DA615" s="551"/>
      <c r="DB615" s="551"/>
      <c r="DC615" s="551"/>
      <c r="DD615" s="551"/>
      <c r="DE615" s="551"/>
      <c r="DF615" s="551"/>
      <c r="DG615" s="551"/>
      <c r="DH615" s="551"/>
      <c r="DI615" s="551"/>
      <c r="DJ615" s="551"/>
      <c r="DK615" s="551"/>
      <c r="DL615" s="551"/>
      <c r="DM615" s="551"/>
      <c r="DN615" s="551"/>
      <c r="DO615" s="551"/>
      <c r="DP615" s="551"/>
      <c r="DQ615"/>
      <c r="DR615"/>
      <c r="DS615"/>
      <c r="DT615"/>
      <c r="DU615"/>
      <c r="DV615"/>
      <c r="DW615"/>
      <c r="DX615"/>
      <c r="DY615"/>
      <c r="DZ615"/>
      <c r="EA615"/>
      <c r="EB615"/>
      <c r="EC615"/>
      <c r="ED615"/>
      <c r="EE615"/>
      <c r="EF615"/>
      <c r="EG615"/>
      <c r="EH615"/>
      <c r="EI615"/>
      <c r="EJ615"/>
      <c r="EK615"/>
      <c r="EL615"/>
      <c r="EM615"/>
      <c r="EN615"/>
      <c r="EO615"/>
      <c r="EP615"/>
      <c r="EQ615"/>
      <c r="ER615"/>
      <c r="ES615"/>
      <c r="ET615"/>
      <c r="EU615"/>
      <c r="EV615"/>
      <c r="EW615"/>
      <c r="EX615"/>
      <c r="EY615"/>
      <c r="EZ615"/>
      <c r="FA615"/>
      <c r="FB615"/>
      <c r="FC615"/>
      <c r="FD615"/>
      <c r="FE615"/>
      <c r="FF615"/>
      <c r="FG615"/>
      <c r="FH615"/>
      <c r="FI615"/>
      <c r="FJ615"/>
      <c r="FK615"/>
      <c r="FL615"/>
      <c r="FM615"/>
      <c r="FN615"/>
      <c r="FO615"/>
      <c r="FP615"/>
      <c r="FQ615"/>
      <c r="FR615"/>
      <c r="FS615"/>
      <c r="FT615"/>
      <c r="FU615"/>
      <c r="FV615"/>
      <c r="FW615"/>
      <c r="FX615"/>
      <c r="FY615"/>
      <c r="FZ615"/>
      <c r="GA615"/>
      <c r="GB615"/>
      <c r="GC615"/>
      <c r="GD615"/>
      <c r="GE615"/>
      <c r="GF615"/>
      <c r="GG615"/>
      <c r="GH615"/>
      <c r="GI615"/>
      <c r="GJ615"/>
      <c r="GK615"/>
      <c r="GL615"/>
      <c r="GM615"/>
      <c r="GN615"/>
      <c r="GO615"/>
      <c r="GP615"/>
      <c r="GQ615"/>
      <c r="GR615"/>
      <c r="GS615"/>
      <c r="GT615"/>
      <c r="GU615"/>
      <c r="GV615"/>
      <c r="GW615"/>
      <c r="GX615"/>
      <c r="GY615"/>
      <c r="GZ615"/>
      <c r="HA615"/>
      <c r="HB615"/>
      <c r="HC615"/>
      <c r="HD615"/>
      <c r="HE615"/>
      <c r="HF615"/>
      <c r="HG615"/>
      <c r="HH615"/>
      <c r="HI615"/>
      <c r="HJ615"/>
      <c r="HK615"/>
      <c r="HL615"/>
      <c r="HM615"/>
      <c r="HN615"/>
      <c r="HO615"/>
      <c r="HP615"/>
      <c r="HQ615"/>
      <c r="HR615"/>
      <c r="HS615"/>
      <c r="HT615"/>
      <c r="HU615"/>
      <c r="HV615"/>
      <c r="HW615"/>
      <c r="HX615"/>
      <c r="HY615"/>
      <c r="HZ615"/>
      <c r="IA615"/>
      <c r="IB615"/>
      <c r="IC615"/>
      <c r="ID615"/>
      <c r="IE615"/>
      <c r="IF615"/>
      <c r="IG615"/>
      <c r="IH615"/>
      <c r="II615"/>
      <c r="IJ615"/>
      <c r="IK615"/>
      <c r="IL615"/>
      <c r="IM615"/>
      <c r="IN615"/>
      <c r="IO615"/>
      <c r="IP615"/>
      <c r="IQ615"/>
      <c r="IR615"/>
      <c r="IS615"/>
      <c r="IT615"/>
      <c r="IU615"/>
      <c r="IV615"/>
      <c r="IW615"/>
      <c r="IX615"/>
      <c r="IY615"/>
      <c r="IZ615"/>
      <c r="JA615"/>
      <c r="JB615"/>
      <c r="JC615"/>
      <c r="JD615"/>
      <c r="JE615"/>
      <c r="JF615"/>
      <c r="JG615"/>
      <c r="JH615"/>
      <c r="JI615"/>
      <c r="JJ615"/>
      <c r="JK615"/>
      <c r="JL615"/>
      <c r="JM615"/>
      <c r="JN615"/>
      <c r="JO615"/>
      <c r="JP615"/>
      <c r="JQ615"/>
      <c r="JR615"/>
      <c r="JS615"/>
      <c r="JT615"/>
      <c r="JU615"/>
      <c r="JV615"/>
      <c r="JW615"/>
      <c r="JX615"/>
      <c r="JY615"/>
      <c r="JZ615"/>
      <c r="KA615"/>
      <c r="KB615"/>
      <c r="KC615"/>
      <c r="KD615"/>
      <c r="KE615"/>
      <c r="KF615"/>
      <c r="KG615"/>
      <c r="KH615"/>
      <c r="KI615"/>
      <c r="KJ615"/>
      <c r="KK615"/>
      <c r="KL615"/>
      <c r="KM615"/>
      <c r="KN615"/>
      <c r="KO615"/>
      <c r="KP615"/>
      <c r="KQ615"/>
      <c r="KR615"/>
      <c r="KS615"/>
      <c r="KT615"/>
      <c r="KU615"/>
      <c r="KV615"/>
      <c r="KW615"/>
      <c r="KX615"/>
      <c r="KY615"/>
      <c r="KZ615"/>
      <c r="LA615"/>
      <c r="LB615"/>
      <c r="LC615"/>
      <c r="LD615"/>
      <c r="LE615"/>
      <c r="LF615"/>
      <c r="LG615"/>
      <c r="LH615"/>
      <c r="LI615"/>
      <c r="LJ615"/>
      <c r="LK615"/>
      <c r="LL615"/>
      <c r="LM615"/>
      <c r="LN615"/>
      <c r="LO615"/>
      <c r="LP615"/>
      <c r="LQ615"/>
      <c r="LR615"/>
      <c r="LS615"/>
      <c r="LT615"/>
      <c r="LU615"/>
      <c r="LV615"/>
      <c r="LW615"/>
      <c r="LX615"/>
      <c r="LY615"/>
      <c r="LZ615"/>
      <c r="MA615"/>
      <c r="MB615"/>
      <c r="MC615"/>
      <c r="MD615"/>
      <c r="ME615"/>
      <c r="MF615"/>
      <c r="MG615"/>
      <c r="MH615"/>
      <c r="MI615"/>
      <c r="MJ615"/>
      <c r="MK615"/>
      <c r="ML615"/>
      <c r="MM615"/>
      <c r="MN615"/>
      <c r="MO615"/>
      <c r="MP615"/>
      <c r="MQ615"/>
      <c r="MR615"/>
      <c r="MS615"/>
      <c r="MT615"/>
      <c r="MU615"/>
      <c r="MV615"/>
      <c r="MW615"/>
      <c r="MX615"/>
      <c r="MY615"/>
      <c r="MZ615"/>
      <c r="NA615"/>
      <c r="NB615"/>
      <c r="NC615"/>
      <c r="ND615"/>
      <c r="NE615"/>
      <c r="NF615"/>
      <c r="NG615"/>
      <c r="NH615"/>
      <c r="NI615"/>
      <c r="NJ615"/>
      <c r="NK615"/>
      <c r="NL615"/>
      <c r="NM615"/>
      <c r="NN615"/>
      <c r="NO615"/>
      <c r="NP615"/>
      <c r="NQ615"/>
      <c r="NR615"/>
      <c r="NS615"/>
      <c r="NT615"/>
      <c r="NU615"/>
      <c r="NV615"/>
      <c r="NW615"/>
      <c r="NX615"/>
      <c r="NY615"/>
      <c r="NZ615"/>
      <c r="OA615"/>
      <c r="OB615"/>
      <c r="OC615"/>
      <c r="OD615"/>
      <c r="OE615"/>
      <c r="OF615"/>
      <c r="OG615"/>
      <c r="OH615"/>
      <c r="OI615"/>
      <c r="OJ615"/>
      <c r="OK615"/>
      <c r="OL615"/>
      <c r="OM615"/>
      <c r="ON615"/>
      <c r="OO615"/>
      <c r="OP615"/>
      <c r="OQ615"/>
      <c r="OR615"/>
      <c r="OS615"/>
      <c r="OT615"/>
      <c r="OU615"/>
      <c r="OV615"/>
      <c r="OW615"/>
      <c r="OX615"/>
      <c r="OY615"/>
      <c r="OZ615"/>
      <c r="PA615"/>
      <c r="PB615"/>
      <c r="PC615"/>
      <c r="PD615"/>
      <c r="PE615"/>
      <c r="PF615"/>
      <c r="PG615"/>
      <c r="PH615"/>
      <c r="PI615"/>
      <c r="PJ615"/>
      <c r="PK615"/>
      <c r="PL615"/>
      <c r="PM615"/>
      <c r="PN615"/>
      <c r="PO615"/>
      <c r="PP615"/>
      <c r="PQ615"/>
      <c r="PR615"/>
      <c r="PS615"/>
      <c r="PT615"/>
      <c r="PU615"/>
      <c r="PV615"/>
      <c r="PW615"/>
      <c r="PX615"/>
      <c r="PY615"/>
      <c r="PZ615"/>
      <c r="QA615"/>
      <c r="QB615"/>
      <c r="QC615"/>
      <c r="QD615"/>
      <c r="QE615"/>
      <c r="QF615"/>
      <c r="QG615"/>
      <c r="QH615"/>
      <c r="QI615"/>
      <c r="QJ615"/>
      <c r="QK615"/>
      <c r="QL615"/>
      <c r="QM615"/>
      <c r="QN615"/>
      <c r="QO615"/>
      <c r="QP615"/>
      <c r="QQ615"/>
      <c r="QR615"/>
      <c r="QS615"/>
      <c r="QT615"/>
      <c r="QU615"/>
      <c r="QV615"/>
      <c r="QW615"/>
      <c r="QX615"/>
      <c r="QY615"/>
      <c r="QZ615"/>
      <c r="RA615"/>
      <c r="RB615"/>
      <c r="RC615"/>
      <c r="RD615"/>
      <c r="RE615"/>
      <c r="RF615"/>
      <c r="RG615"/>
      <c r="RH615"/>
      <c r="RI615"/>
      <c r="RJ615"/>
      <c r="RK615"/>
      <c r="RL615"/>
      <c r="RM615"/>
      <c r="RN615"/>
      <c r="RO615"/>
      <c r="RP615"/>
      <c r="RQ615"/>
      <c r="RR615"/>
      <c r="RS615"/>
      <c r="RT615"/>
      <c r="RU615"/>
      <c r="RV615"/>
      <c r="RW615"/>
      <c r="RX615"/>
      <c r="RY615"/>
      <c r="RZ615"/>
      <c r="SA615"/>
      <c r="SB615"/>
      <c r="SC615"/>
      <c r="SD615"/>
      <c r="SE615"/>
      <c r="SF615"/>
      <c r="SG615"/>
      <c r="SH615"/>
      <c r="SI615"/>
      <c r="SJ615"/>
      <c r="SK615"/>
      <c r="SL615"/>
      <c r="SM615"/>
      <c r="SN615"/>
      <c r="SO615"/>
      <c r="SP615"/>
      <c r="SQ615"/>
      <c r="SR615"/>
      <c r="SS615"/>
      <c r="ST615"/>
      <c r="SU615"/>
      <c r="SV615"/>
      <c r="SW615"/>
      <c r="SX615"/>
      <c r="SY615"/>
      <c r="SZ615"/>
      <c r="TA615"/>
      <c r="TB615"/>
      <c r="TC615"/>
      <c r="TD615"/>
      <c r="TE615"/>
      <c r="TF615"/>
      <c r="TG615"/>
      <c r="TH615"/>
      <c r="TI615"/>
      <c r="TJ615"/>
      <c r="TK615"/>
      <c r="TL615"/>
      <c r="TM615"/>
      <c r="TN615"/>
      <c r="TO615"/>
      <c r="TP615"/>
      <c r="TQ615"/>
      <c r="TR615"/>
      <c r="TS615"/>
      <c r="TT615"/>
      <c r="TU615"/>
      <c r="TV615"/>
      <c r="TW615"/>
      <c r="TX615"/>
      <c r="TY615"/>
      <c r="TZ615"/>
      <c r="UA615"/>
      <c r="UB615"/>
      <c r="UC615"/>
      <c r="UD615"/>
      <c r="UE615"/>
      <c r="UF615"/>
      <c r="UG615"/>
      <c r="UH615"/>
      <c r="UI615"/>
      <c r="UJ615"/>
      <c r="UK615"/>
      <c r="UL615"/>
      <c r="UM615"/>
      <c r="UN615"/>
      <c r="UO615"/>
      <c r="UP615"/>
      <c r="UQ615"/>
      <c r="UR615"/>
      <c r="US615"/>
      <c r="UT615"/>
      <c r="UU615"/>
      <c r="UV615"/>
      <c r="UW615"/>
      <c r="UX615"/>
      <c r="UY615"/>
      <c r="UZ615"/>
      <c r="VA615"/>
      <c r="VB615"/>
      <c r="VC615"/>
      <c r="VD615"/>
      <c r="VE615"/>
      <c r="VF615"/>
      <c r="VG615"/>
      <c r="VH615"/>
      <c r="VI615"/>
      <c r="VJ615"/>
      <c r="VK615"/>
      <c r="VL615"/>
      <c r="VM615"/>
      <c r="VN615"/>
      <c r="VO615"/>
      <c r="VP615"/>
      <c r="VQ615"/>
      <c r="VR615"/>
      <c r="VS615"/>
      <c r="VT615"/>
      <c r="VU615"/>
      <c r="VV615"/>
      <c r="VW615"/>
      <c r="VX615"/>
      <c r="VY615"/>
      <c r="VZ615"/>
      <c r="WA615"/>
      <c r="WB615"/>
      <c r="WC615"/>
      <c r="WD615"/>
      <c r="WE615"/>
      <c r="WF615"/>
      <c r="WG615"/>
      <c r="WH615"/>
      <c r="WI615"/>
      <c r="WJ615"/>
      <c r="WK615"/>
      <c r="WL615"/>
      <c r="WM615"/>
      <c r="WN615"/>
      <c r="WO615"/>
      <c r="WP615"/>
      <c r="WQ615"/>
      <c r="WR615"/>
      <c r="WS615"/>
      <c r="WT615"/>
      <c r="WU615"/>
      <c r="WV615"/>
      <c r="WW615"/>
      <c r="WX615"/>
      <c r="WY615"/>
      <c r="WZ615"/>
      <c r="XA615"/>
      <c r="XB615"/>
      <c r="XC615"/>
      <c r="XD615"/>
      <c r="XE615"/>
      <c r="XF615"/>
      <c r="XG615"/>
      <c r="XH615"/>
      <c r="XI615"/>
      <c r="XJ615"/>
      <c r="XK615"/>
      <c r="XL615"/>
      <c r="XM615"/>
      <c r="XN615"/>
      <c r="XO615"/>
      <c r="XP615"/>
      <c r="XQ615"/>
      <c r="XR615"/>
      <c r="XS615"/>
      <c r="XT615"/>
      <c r="XU615"/>
      <c r="XV615"/>
      <c r="XW615"/>
      <c r="XX615"/>
      <c r="XY615"/>
      <c r="XZ615"/>
      <c r="YA615"/>
      <c r="YB615"/>
      <c r="YC615"/>
      <c r="YD615"/>
      <c r="YE615"/>
      <c r="YF615"/>
      <c r="YG615"/>
      <c r="YH615"/>
      <c r="YI615"/>
      <c r="YJ615"/>
      <c r="YK615"/>
      <c r="YL615"/>
      <c r="YM615"/>
      <c r="YN615"/>
      <c r="YO615"/>
      <c r="YP615"/>
      <c r="YQ615"/>
      <c r="YR615"/>
      <c r="YS615"/>
      <c r="YT615"/>
      <c r="YU615"/>
      <c r="YV615"/>
      <c r="YW615"/>
      <c r="YX615"/>
      <c r="YY615"/>
      <c r="YZ615"/>
      <c r="ZA615"/>
      <c r="ZB615"/>
      <c r="ZC615"/>
      <c r="ZD615"/>
      <c r="ZE615"/>
      <c r="ZF615"/>
      <c r="ZG615"/>
      <c r="ZH615"/>
      <c r="ZI615"/>
      <c r="ZJ615"/>
      <c r="ZK615"/>
      <c r="ZL615"/>
      <c r="ZM615"/>
      <c r="ZN615"/>
      <c r="ZO615"/>
      <c r="ZP615"/>
      <c r="ZQ615"/>
      <c r="ZR615"/>
      <c r="ZS615"/>
      <c r="ZT615"/>
      <c r="ZU615"/>
      <c r="ZV615"/>
      <c r="ZW615"/>
      <c r="ZX615"/>
      <c r="ZY615"/>
      <c r="ZZ615" s="52"/>
      <c r="AAA615" s="770"/>
      <c r="AAD615" s="553"/>
      <c r="AAE615" s="554" t="s">
        <v>63</v>
      </c>
      <c r="AAF615" s="555" t="s">
        <v>52</v>
      </c>
      <c r="AAG615" s="553"/>
      <c r="AAH615" s="553"/>
      <c r="AAI615" s="556"/>
      <c r="AAJ615" s="557"/>
      <c r="AAK615" s="558"/>
      <c r="AAL615" s="553"/>
    </row>
    <row r="616" spans="1:715" ht="18" customHeight="1" outlineLevel="1">
      <c r="A616" s="171"/>
      <c r="B616" s="127" t="s">
        <v>12</v>
      </c>
      <c r="C616" s="129"/>
      <c r="D616" s="128"/>
      <c r="E616" s="140"/>
      <c r="F616" s="162">
        <f>NETWORKDAYS(S.EQC.BANNER.Begin,S.EQC.BANNER.End,S.DDL_DEQClosed)</f>
        <v>115</v>
      </c>
      <c r="G616" s="247">
        <f>AAG616</f>
        <v>41549</v>
      </c>
      <c r="H616" s="142">
        <f>AAH616</f>
        <v>41717</v>
      </c>
      <c r="I616" s="244"/>
      <c r="J616" s="216"/>
      <c r="K616" s="219"/>
      <c r="L616" s="219"/>
      <c r="M616" s="219"/>
      <c r="N616" s="219"/>
      <c r="O616" s="219"/>
      <c r="P616" s="219"/>
      <c r="Q616" s="219"/>
      <c r="R616" s="219"/>
      <c r="S616" s="219"/>
      <c r="T616" s="219"/>
      <c r="U616" s="219"/>
      <c r="V616" s="219"/>
      <c r="W616" s="219"/>
      <c r="X616" s="219"/>
      <c r="Y616" s="219"/>
      <c r="Z616" s="219"/>
      <c r="AA616" s="219"/>
      <c r="AB616" s="219"/>
      <c r="AC616" s="219"/>
      <c r="AD616" s="219"/>
      <c r="AE616" s="219"/>
      <c r="AF616" s="219"/>
      <c r="AG616" s="219"/>
      <c r="AH616" s="219"/>
      <c r="AI616" s="219"/>
      <c r="AJ616" s="219"/>
      <c r="AK616" s="219"/>
      <c r="AL616" s="219"/>
      <c r="AM616" s="219"/>
      <c r="AN616" s="219"/>
      <c r="AO616" s="219"/>
      <c r="AP616" s="219"/>
      <c r="AQ616" s="219"/>
      <c r="AR616" s="219"/>
      <c r="AS616" s="219"/>
      <c r="AT616" s="219"/>
      <c r="AU616" s="219"/>
      <c r="AV616" s="219"/>
      <c r="AW616" s="219"/>
      <c r="AX616" s="219"/>
      <c r="AY616" s="219"/>
      <c r="AZ616" s="219"/>
      <c r="BA616" s="219"/>
      <c r="BB616" s="219"/>
      <c r="BC616" s="219"/>
      <c r="BD616" s="219"/>
      <c r="BE616" s="219"/>
      <c r="BF616" s="219"/>
      <c r="BG616" s="219"/>
      <c r="BH616" s="219"/>
      <c r="BI616" s="219"/>
      <c r="BJ616" s="219"/>
      <c r="BK616" s="219"/>
      <c r="BL616" s="219"/>
      <c r="BM616" s="219"/>
      <c r="BN616" s="219"/>
      <c r="BO616" s="219"/>
      <c r="BP616" s="219"/>
      <c r="BQ616" s="219"/>
      <c r="BR616" s="219"/>
      <c r="BS616" s="219"/>
      <c r="BT616" s="219"/>
      <c r="BU616" s="219"/>
      <c r="BV616" s="219"/>
      <c r="BW616" s="219"/>
      <c r="BX616" s="219"/>
      <c r="BY616" s="219"/>
      <c r="BZ616" s="219"/>
      <c r="CA616" s="219"/>
      <c r="CB616" s="219"/>
      <c r="CC616" s="219"/>
      <c r="CD616" s="219"/>
      <c r="CE616" s="219"/>
      <c r="CF616" s="219"/>
      <c r="CG616" s="219"/>
      <c r="CH616" s="219"/>
      <c r="CI616" s="219"/>
      <c r="CJ616" s="219"/>
      <c r="CK616" s="219"/>
      <c r="CL616" s="219"/>
      <c r="CM616" s="219"/>
      <c r="CN616" s="219"/>
      <c r="CO616" s="219"/>
      <c r="CP616" s="219"/>
      <c r="CQ616" s="219"/>
      <c r="CR616" s="219"/>
      <c r="CS616" s="219"/>
      <c r="CT616" s="219"/>
      <c r="CU616" s="219"/>
      <c r="CV616" s="219"/>
      <c r="CW616" s="219"/>
      <c r="CX616" s="219"/>
      <c r="CY616" s="219"/>
      <c r="CZ616" s="219"/>
      <c r="DA616" s="219"/>
      <c r="DB616" s="219"/>
      <c r="DC616" s="219"/>
      <c r="DD616" s="219"/>
      <c r="DE616" s="219"/>
      <c r="DF616" s="219"/>
      <c r="DG616" s="219"/>
      <c r="DH616" s="219"/>
      <c r="DI616" s="219"/>
      <c r="DJ616" s="219"/>
      <c r="DK616" s="219"/>
      <c r="DL616" s="219"/>
      <c r="DM616" s="219"/>
      <c r="DN616" s="219"/>
      <c r="DO616" s="219"/>
      <c r="DP616" s="219"/>
      <c r="AAA616" s="192"/>
      <c r="AAD616" s="90"/>
      <c r="AAE616" s="519" t="s">
        <v>63</v>
      </c>
      <c r="AAF616" s="190" t="s">
        <v>52</v>
      </c>
      <c r="AAG616" s="73">
        <f>IF(S.General.RuleType =1,S.Notice.SubmitToSOS,S.Overview.BANNER.Start)</f>
        <v>41549</v>
      </c>
      <c r="AAH616" s="73">
        <f>S.EQC.Meeting</f>
        <v>41717</v>
      </c>
      <c r="AAI616" s="72"/>
      <c r="AAJ616" s="56"/>
      <c r="AAK616" s="56"/>
      <c r="AAL616" s="90"/>
      <c r="AAM616"/>
    </row>
    <row r="617" spans="1:715" ht="6" customHeight="1" outlineLevel="1">
      <c r="A617" s="171"/>
      <c r="B617" s="120"/>
      <c r="C617" s="112"/>
      <c r="D617" s="230"/>
      <c r="E617" s="113"/>
      <c r="F617" s="113"/>
      <c r="G617" s="112"/>
      <c r="H617" s="112"/>
      <c r="I617" s="244"/>
      <c r="J617" s="32"/>
      <c r="K617" s="32"/>
      <c r="L617" s="32"/>
      <c r="M617" s="32"/>
      <c r="N617" s="32"/>
      <c r="O617" s="32"/>
      <c r="P617" s="32"/>
      <c r="Q617" s="32"/>
      <c r="R617" s="32"/>
      <c r="S617" s="32"/>
      <c r="T617" s="32"/>
      <c r="U617" s="32"/>
      <c r="V617" s="32"/>
      <c r="W617" s="32"/>
      <c r="X617" s="32"/>
      <c r="Y617" s="32"/>
      <c r="Z617" s="32"/>
      <c r="AA617" s="32"/>
      <c r="AB617" s="32"/>
      <c r="AC617" s="32"/>
      <c r="AD617" s="32"/>
      <c r="AE617" s="32"/>
      <c r="AF617" s="32"/>
      <c r="AG617" s="32"/>
      <c r="AH617" s="32"/>
      <c r="AI617" s="32"/>
      <c r="AJ617" s="32"/>
      <c r="AK617" s="32"/>
      <c r="AL617" s="32"/>
      <c r="AM617" s="32"/>
      <c r="AN617" s="32"/>
      <c r="AO617" s="32"/>
      <c r="AP617" s="32"/>
      <c r="AQ617" s="32"/>
      <c r="AR617" s="32"/>
      <c r="AS617" s="32"/>
      <c r="AT617" s="32"/>
      <c r="AU617" s="32"/>
      <c r="AV617" s="32"/>
      <c r="AW617" s="32"/>
      <c r="AX617" s="32"/>
      <c r="AY617" s="32"/>
      <c r="AZ617" s="32"/>
      <c r="BA617" s="32"/>
      <c r="BB617" s="32"/>
      <c r="BC617" s="32"/>
      <c r="BD617" s="32"/>
      <c r="BE617" s="32"/>
      <c r="BF617" s="32"/>
      <c r="BG617" s="32"/>
      <c r="BH617" s="32"/>
      <c r="BI617" s="32"/>
      <c r="BJ617" s="32"/>
      <c r="BK617" s="32"/>
      <c r="BL617" s="32"/>
      <c r="BM617" s="32"/>
      <c r="BN617" s="32"/>
      <c r="BO617" s="32"/>
      <c r="BP617" s="32"/>
      <c r="BQ617" s="32"/>
      <c r="BR617" s="32"/>
      <c r="BS617" s="32"/>
      <c r="BT617" s="32"/>
      <c r="BU617" s="32"/>
      <c r="BV617" s="32"/>
      <c r="BW617" s="32"/>
      <c r="BX617" s="32"/>
      <c r="BY617" s="32"/>
      <c r="BZ617" s="32"/>
      <c r="CA617" s="32"/>
      <c r="CB617" s="32"/>
      <c r="CC617" s="32"/>
      <c r="CD617" s="32"/>
      <c r="CE617" s="32"/>
      <c r="CF617" s="32"/>
      <c r="CG617" s="32"/>
      <c r="CH617" s="32"/>
      <c r="CI617" s="32"/>
      <c r="CJ617" s="32"/>
      <c r="CK617" s="32"/>
      <c r="CL617" s="32"/>
      <c r="CM617" s="32"/>
      <c r="CN617" s="32"/>
      <c r="CO617" s="32"/>
      <c r="CP617" s="32"/>
      <c r="CQ617" s="32"/>
      <c r="CR617" s="32"/>
      <c r="CS617" s="32"/>
      <c r="CT617" s="32"/>
      <c r="CU617" s="32"/>
      <c r="CV617" s="32"/>
      <c r="CW617" s="32"/>
      <c r="CX617" s="32"/>
      <c r="CY617" s="32"/>
      <c r="CZ617" s="32"/>
      <c r="DA617" s="32"/>
      <c r="DB617" s="32"/>
      <c r="DC617" s="32"/>
      <c r="DD617" s="32"/>
      <c r="DE617" s="32"/>
      <c r="DF617" s="32"/>
      <c r="DG617" s="32"/>
      <c r="DH617" s="32"/>
      <c r="DI617" s="32"/>
      <c r="DJ617" s="32"/>
      <c r="DK617" s="32"/>
      <c r="DL617" s="32"/>
      <c r="DM617" s="32"/>
      <c r="DN617" s="32"/>
      <c r="DO617" s="32"/>
      <c r="DP617" s="32"/>
      <c r="AAA617" s="192"/>
      <c r="AAD617" s="90"/>
      <c r="AAE617" s="519" t="s">
        <v>17</v>
      </c>
      <c r="AAF617" s="190" t="s">
        <v>52</v>
      </c>
      <c r="AAG617" s="60"/>
      <c r="AAH617" s="60"/>
      <c r="AAI617" s="72"/>
      <c r="AAJ617" s="56"/>
      <c r="AAK617" s="56"/>
      <c r="AAL617" s="90"/>
      <c r="AAM617"/>
    </row>
    <row r="618" spans="1:715" s="23" customFormat="1" ht="12.75" customHeight="1" outlineLevel="1">
      <c r="A618" s="171"/>
      <c r="B618" s="798" t="s">
        <v>513</v>
      </c>
      <c r="C618" s="797" t="str">
        <f>HYPERLINK("","i")</f>
        <v>i</v>
      </c>
      <c r="D618" s="231"/>
      <c r="E618" s="97"/>
      <c r="F618" s="97"/>
      <c r="G618" s="96"/>
      <c r="H618" s="96"/>
      <c r="I618" s="244"/>
      <c r="J618" s="32"/>
      <c r="K618" s="32"/>
      <c r="L618" s="32"/>
      <c r="M618" s="32"/>
      <c r="N618" s="32"/>
      <c r="O618" s="32"/>
      <c r="P618" s="32"/>
      <c r="Q618" s="32"/>
      <c r="R618" s="32"/>
      <c r="S618" s="32"/>
      <c r="T618" s="32"/>
      <c r="U618" s="32"/>
      <c r="V618" s="32"/>
      <c r="W618" s="32"/>
      <c r="X618" s="32"/>
      <c r="Y618" s="32"/>
      <c r="Z618" s="32"/>
      <c r="AA618" s="32"/>
      <c r="AB618" s="32"/>
      <c r="AC618" s="32"/>
      <c r="AD618" s="32"/>
      <c r="AE618" s="32"/>
      <c r="AF618" s="32"/>
      <c r="AG618" s="32"/>
      <c r="AH618" s="32"/>
      <c r="AI618" s="32"/>
      <c r="AJ618" s="32"/>
      <c r="AK618" s="32"/>
      <c r="AL618" s="32"/>
      <c r="AM618" s="32"/>
      <c r="AN618" s="32"/>
      <c r="AO618" s="32"/>
      <c r="AP618" s="32"/>
      <c r="AQ618" s="32"/>
      <c r="AR618" s="32"/>
      <c r="AS618" s="32"/>
      <c r="AT618" s="32"/>
      <c r="AU618" s="32"/>
      <c r="AV618" s="32"/>
      <c r="AW618" s="32"/>
      <c r="AX618" s="32"/>
      <c r="AY618" s="32"/>
      <c r="AZ618" s="32"/>
      <c r="BA618" s="32"/>
      <c r="BB618" s="32"/>
      <c r="BC618" s="32"/>
      <c r="BD618" s="32"/>
      <c r="BE618" s="32"/>
      <c r="BF618" s="32"/>
      <c r="BG618" s="32"/>
      <c r="BH618" s="32"/>
      <c r="BI618" s="32"/>
      <c r="BJ618" s="32"/>
      <c r="BK618" s="32"/>
      <c r="BL618" s="32"/>
      <c r="BM618" s="32"/>
      <c r="BN618" s="32"/>
      <c r="BO618" s="32"/>
      <c r="BP618" s="32"/>
      <c r="BQ618" s="32"/>
      <c r="BR618" s="32"/>
      <c r="BS618" s="32"/>
      <c r="BT618" s="32"/>
      <c r="BU618" s="32"/>
      <c r="BV618" s="32"/>
      <c r="BW618" s="32"/>
      <c r="BX618" s="32"/>
      <c r="BY618" s="32"/>
      <c r="BZ618" s="32"/>
      <c r="CA618" s="32"/>
      <c r="CB618" s="32"/>
      <c r="CC618" s="32"/>
      <c r="CD618" s="32"/>
      <c r="CE618" s="32"/>
      <c r="CF618" s="32"/>
      <c r="CG618" s="32"/>
      <c r="CH618" s="32"/>
      <c r="CI618" s="32"/>
      <c r="CJ618" s="32"/>
      <c r="CK618" s="32"/>
      <c r="CL618" s="32"/>
      <c r="CM618" s="32"/>
      <c r="CN618" s="32"/>
      <c r="CO618" s="32"/>
      <c r="CP618" s="32"/>
      <c r="CQ618" s="32"/>
      <c r="CR618" s="32"/>
      <c r="CS618" s="32"/>
      <c r="CT618" s="32"/>
      <c r="CU618" s="32"/>
      <c r="CV618" s="32"/>
      <c r="CW618" s="32"/>
      <c r="CX618" s="32"/>
      <c r="CY618" s="32"/>
      <c r="CZ618" s="32"/>
      <c r="DA618" s="32"/>
      <c r="DB618" s="32"/>
      <c r="DC618" s="32"/>
      <c r="DD618" s="32"/>
      <c r="DE618" s="32"/>
      <c r="DF618" s="32"/>
      <c r="DG618" s="32"/>
      <c r="DH618" s="32"/>
      <c r="DI618" s="32"/>
      <c r="DJ618" s="32"/>
      <c r="DK618" s="32"/>
      <c r="DL618" s="32"/>
      <c r="DM618" s="32"/>
      <c r="DN618" s="32"/>
      <c r="DO618" s="32"/>
      <c r="DP618" s="32"/>
      <c r="ZZ618" s="52"/>
      <c r="AAA618" s="192"/>
      <c r="AAD618" s="90"/>
      <c r="AAE618" s="520" t="s">
        <v>21</v>
      </c>
      <c r="AAF618" s="190" t="s">
        <v>52</v>
      </c>
      <c r="AAG618" s="60"/>
      <c r="AAH618" s="60"/>
      <c r="AAI618" s="82"/>
      <c r="AAJ618" s="82"/>
      <c r="AAK618" s="40"/>
      <c r="AAL618" s="90"/>
    </row>
    <row r="619" spans="1:715" s="23" customFormat="1" ht="15" customHeight="1" outlineLevel="2">
      <c r="A619" s="171" t="s">
        <v>0</v>
      </c>
      <c r="B619" s="389" t="str">
        <f>AAK619</f>
        <v>AndreaRW:</v>
      </c>
      <c r="C619" s="418" t="s">
        <v>0</v>
      </c>
      <c r="D619" s="417"/>
      <c r="E619" s="397">
        <f t="shared" ref="E619" si="495">NETWORKDAYS(G619,H619,S.DDL_DEQClosed)</f>
        <v>87</v>
      </c>
      <c r="F619" s="457">
        <f t="shared" ref="F619:F625" ca="1" si="496">IF(YEAR(H619)&gt;2000,NETWORKDAYS(TODAY(),H619,S.DDL_DEQClosed),0)</f>
        <v>71</v>
      </c>
      <c r="G619" s="400">
        <f t="shared" ref="G619" si="497">AAG619</f>
        <v>41549</v>
      </c>
      <c r="H619" s="400">
        <f t="shared" ref="H619" si="498">AAH619</f>
        <v>41676</v>
      </c>
      <c r="I619" s="244"/>
      <c r="J619" s="222"/>
      <c r="K619" s="223"/>
      <c r="L619" s="223"/>
      <c r="M619" s="223"/>
      <c r="N619" s="223"/>
      <c r="O619" s="223"/>
      <c r="P619" s="223"/>
      <c r="Q619" s="223"/>
      <c r="R619" s="223"/>
      <c r="S619" s="223"/>
      <c r="T619" s="223"/>
      <c r="U619" s="223"/>
      <c r="V619" s="223"/>
      <c r="W619" s="223"/>
      <c r="X619" s="223"/>
      <c r="Y619" s="223"/>
      <c r="Z619" s="223"/>
      <c r="AA619" s="223"/>
      <c r="AB619" s="223"/>
      <c r="AC619" s="223"/>
      <c r="AD619" s="223"/>
      <c r="AE619" s="223"/>
      <c r="AF619" s="223"/>
      <c r="AG619" s="223"/>
      <c r="AH619" s="223"/>
      <c r="AI619" s="223"/>
      <c r="AJ619" s="223"/>
      <c r="AK619" s="223"/>
      <c r="AL619" s="223"/>
      <c r="AM619" s="223"/>
      <c r="AN619" s="223"/>
      <c r="AO619" s="223"/>
      <c r="AP619" s="223"/>
      <c r="AQ619" s="223"/>
      <c r="AR619" s="223"/>
      <c r="AS619" s="223"/>
      <c r="AT619" s="223"/>
      <c r="AU619" s="223"/>
      <c r="AV619" s="223"/>
      <c r="AW619" s="223"/>
      <c r="AX619" s="223"/>
      <c r="AY619" s="223"/>
      <c r="AZ619" s="223"/>
      <c r="BA619" s="223"/>
      <c r="BB619" s="223"/>
      <c r="BC619" s="223"/>
      <c r="BD619" s="223"/>
      <c r="BE619" s="223"/>
      <c r="BF619" s="223"/>
      <c r="BG619" s="223"/>
      <c r="BH619" s="223"/>
      <c r="BI619" s="223"/>
      <c r="BJ619" s="223"/>
      <c r="BK619" s="223"/>
      <c r="BL619" s="223"/>
      <c r="BM619" s="223"/>
      <c r="BN619" s="223"/>
      <c r="BO619" s="223"/>
      <c r="BP619" s="223"/>
      <c r="BQ619" s="223"/>
      <c r="BR619" s="223"/>
      <c r="BS619" s="223"/>
      <c r="BT619" s="223"/>
      <c r="BU619" s="223"/>
      <c r="BV619" s="223"/>
      <c r="BW619" s="223"/>
      <c r="BX619" s="223"/>
      <c r="BY619" s="223"/>
      <c r="BZ619" s="223"/>
      <c r="CA619" s="223"/>
      <c r="CB619" s="223"/>
      <c r="CC619" s="223"/>
      <c r="CD619" s="223"/>
      <c r="CE619" s="223"/>
      <c r="CF619" s="223"/>
      <c r="CG619" s="223"/>
      <c r="CH619" s="223"/>
      <c r="CI619" s="223"/>
      <c r="CJ619" s="223"/>
      <c r="CK619" s="223"/>
      <c r="CL619" s="223"/>
      <c r="CM619" s="223"/>
      <c r="CN619" s="223"/>
      <c r="CO619" s="223"/>
      <c r="CP619" s="223"/>
      <c r="CQ619" s="223"/>
      <c r="CR619" s="223"/>
      <c r="CS619" s="223"/>
      <c r="CT619" s="223"/>
      <c r="CU619" s="223"/>
      <c r="CV619" s="223"/>
      <c r="CW619" s="223"/>
      <c r="CX619" s="223"/>
      <c r="CY619" s="223"/>
      <c r="CZ619" s="223"/>
      <c r="DA619" s="223"/>
      <c r="DB619" s="223"/>
      <c r="DC619" s="223"/>
      <c r="DD619" s="223"/>
      <c r="DE619" s="223"/>
      <c r="DF619" s="223"/>
      <c r="DG619" s="223"/>
      <c r="DH619" s="223"/>
      <c r="DI619" s="223"/>
      <c r="DJ619" s="223"/>
      <c r="DK619" s="223"/>
      <c r="DL619" s="223"/>
      <c r="DM619" s="223"/>
      <c r="DN619" s="223"/>
      <c r="DO619" s="223"/>
      <c r="DP619" s="223"/>
      <c r="DQ619"/>
      <c r="DR619"/>
      <c r="DS619"/>
      <c r="DT619"/>
      <c r="DU619"/>
      <c r="DV619"/>
      <c r="DW619"/>
      <c r="DX619"/>
      <c r="DY619"/>
      <c r="DZ619"/>
      <c r="EA619"/>
      <c r="EB619"/>
      <c r="EC619"/>
      <c r="ED619"/>
      <c r="EE619"/>
      <c r="EF619"/>
      <c r="EG619"/>
      <c r="EH619"/>
      <c r="EI619"/>
      <c r="EJ619"/>
      <c r="EK619"/>
      <c r="EL619"/>
      <c r="EM619"/>
      <c r="EN619"/>
      <c r="EO619"/>
      <c r="EP619"/>
      <c r="EQ619"/>
      <c r="ER619"/>
      <c r="ES619"/>
      <c r="ET619"/>
      <c r="EU619"/>
      <c r="EV619"/>
      <c r="EW619"/>
      <c r="EX619"/>
      <c r="EY619"/>
      <c r="EZ619"/>
      <c r="FA619"/>
      <c r="FB619"/>
      <c r="FC619"/>
      <c r="FD619"/>
      <c r="FE619"/>
      <c r="FF619"/>
      <c r="FG619"/>
      <c r="FH619"/>
      <c r="FI619"/>
      <c r="FJ619"/>
      <c r="FK619"/>
      <c r="FL619"/>
      <c r="FM619"/>
      <c r="FN619"/>
      <c r="FO619"/>
      <c r="FP619"/>
      <c r="FQ619"/>
      <c r="FR619"/>
      <c r="FS619"/>
      <c r="FT619"/>
      <c r="FU619"/>
      <c r="FV619"/>
      <c r="FW619"/>
      <c r="FX619"/>
      <c r="FY619"/>
      <c r="FZ619"/>
      <c r="GA619"/>
      <c r="GB619"/>
      <c r="GC619"/>
      <c r="GD619"/>
      <c r="GE619"/>
      <c r="GF619"/>
      <c r="GG619"/>
      <c r="GH619"/>
      <c r="GI619"/>
      <c r="GJ619"/>
      <c r="GK619"/>
      <c r="GL619"/>
      <c r="GM619"/>
      <c r="GN619"/>
      <c r="GO619"/>
      <c r="GP619"/>
      <c r="GQ619"/>
      <c r="GR619"/>
      <c r="GS619"/>
      <c r="GT619"/>
      <c r="GU619"/>
      <c r="GV619"/>
      <c r="GW619"/>
      <c r="GX619"/>
      <c r="GY619"/>
      <c r="GZ619"/>
      <c r="HA619"/>
      <c r="HB619"/>
      <c r="HC619"/>
      <c r="HD619"/>
      <c r="HE619"/>
      <c r="HF619"/>
      <c r="HG619"/>
      <c r="HH619"/>
      <c r="HI619"/>
      <c r="HJ619"/>
      <c r="HK619"/>
      <c r="HL619"/>
      <c r="HM619"/>
      <c r="HN619"/>
      <c r="HO619"/>
      <c r="HP619"/>
      <c r="HQ619"/>
      <c r="HR619"/>
      <c r="HS619"/>
      <c r="HT619"/>
      <c r="HU619"/>
      <c r="HV619"/>
      <c r="HW619"/>
      <c r="HX619"/>
      <c r="HY619"/>
      <c r="HZ619"/>
      <c r="IA619"/>
      <c r="IB619"/>
      <c r="IC619"/>
      <c r="ID619"/>
      <c r="IE619"/>
      <c r="IF619"/>
      <c r="IG619"/>
      <c r="IH619"/>
      <c r="II619"/>
      <c r="IJ619"/>
      <c r="IK619"/>
      <c r="IL619"/>
      <c r="IM619"/>
      <c r="IN619"/>
      <c r="IO619"/>
      <c r="IP619"/>
      <c r="IQ619"/>
      <c r="IR619"/>
      <c r="IS619"/>
      <c r="IT619"/>
      <c r="IU619"/>
      <c r="IV619"/>
      <c r="IW619"/>
      <c r="IX619"/>
      <c r="IY619"/>
      <c r="IZ619"/>
      <c r="JA619"/>
      <c r="JB619"/>
      <c r="JC619"/>
      <c r="JD619"/>
      <c r="JE619"/>
      <c r="JF619"/>
      <c r="JG619"/>
      <c r="JH619"/>
      <c r="JI619"/>
      <c r="JJ619"/>
      <c r="JK619"/>
      <c r="JL619"/>
      <c r="JM619"/>
      <c r="JN619"/>
      <c r="JO619"/>
      <c r="JP619"/>
      <c r="JQ619"/>
      <c r="JR619"/>
      <c r="JS619"/>
      <c r="JT619"/>
      <c r="JU619"/>
      <c r="JV619"/>
      <c r="JW619"/>
      <c r="JX619"/>
      <c r="JY619"/>
      <c r="JZ619"/>
      <c r="KA619"/>
      <c r="KB619"/>
      <c r="KC619"/>
      <c r="KD619"/>
      <c r="KE619"/>
      <c r="KF619"/>
      <c r="KG619"/>
      <c r="KH619"/>
      <c r="KI619"/>
      <c r="KJ619"/>
      <c r="KK619"/>
      <c r="KL619"/>
      <c r="KM619"/>
      <c r="KN619"/>
      <c r="KO619"/>
      <c r="KP619"/>
      <c r="KQ619"/>
      <c r="KR619"/>
      <c r="KS619"/>
      <c r="KT619"/>
      <c r="KU619"/>
      <c r="KV619"/>
      <c r="KW619"/>
      <c r="KX619"/>
      <c r="KY619"/>
      <c r="KZ619"/>
      <c r="LA619"/>
      <c r="LB619"/>
      <c r="LC619"/>
      <c r="LD619"/>
      <c r="LE619"/>
      <c r="LF619"/>
      <c r="LG619"/>
      <c r="LH619"/>
      <c r="LI619"/>
      <c r="LJ619"/>
      <c r="LK619"/>
      <c r="LL619"/>
      <c r="LM619"/>
      <c r="LN619"/>
      <c r="LO619"/>
      <c r="LP619"/>
      <c r="LQ619"/>
      <c r="LR619"/>
      <c r="LS619"/>
      <c r="LT619"/>
      <c r="LU619"/>
      <c r="LV619"/>
      <c r="LW619"/>
      <c r="LX619"/>
      <c r="LY619"/>
      <c r="LZ619"/>
      <c r="MA619"/>
      <c r="MB619"/>
      <c r="MC619"/>
      <c r="MD619"/>
      <c r="ME619"/>
      <c r="MF619"/>
      <c r="MG619"/>
      <c r="MH619"/>
      <c r="MI619"/>
      <c r="MJ619"/>
      <c r="MK619"/>
      <c r="ML619"/>
      <c r="MM619"/>
      <c r="MN619"/>
      <c r="MO619"/>
      <c r="MP619"/>
      <c r="MQ619"/>
      <c r="MR619"/>
      <c r="MS619"/>
      <c r="MT619"/>
      <c r="MU619"/>
      <c r="MV619"/>
      <c r="MW619"/>
      <c r="MX619"/>
      <c r="MY619"/>
      <c r="MZ619"/>
      <c r="NA619"/>
      <c r="NB619"/>
      <c r="NC619"/>
      <c r="ND619"/>
      <c r="NE619"/>
      <c r="NF619"/>
      <c r="NG619"/>
      <c r="NH619"/>
      <c r="NI619"/>
      <c r="NJ619"/>
      <c r="NK619"/>
      <c r="NL619"/>
      <c r="NM619"/>
      <c r="NN619"/>
      <c r="NO619"/>
      <c r="NP619"/>
      <c r="NQ619"/>
      <c r="NR619"/>
      <c r="NS619"/>
      <c r="NT619"/>
      <c r="NU619"/>
      <c r="NV619"/>
      <c r="NW619"/>
      <c r="NX619"/>
      <c r="NY619"/>
      <c r="NZ619"/>
      <c r="OA619"/>
      <c r="OB619"/>
      <c r="OC619"/>
      <c r="OD619"/>
      <c r="OE619"/>
      <c r="OF619"/>
      <c r="OG619"/>
      <c r="OH619"/>
      <c r="OI619"/>
      <c r="OJ619"/>
      <c r="OK619"/>
      <c r="OL619"/>
      <c r="OM619"/>
      <c r="ON619"/>
      <c r="OO619"/>
      <c r="OP619"/>
      <c r="OQ619"/>
      <c r="OR619"/>
      <c r="OS619"/>
      <c r="OT619"/>
      <c r="OU619"/>
      <c r="OV619"/>
      <c r="OW619"/>
      <c r="OX619"/>
      <c r="OY619"/>
      <c r="OZ619"/>
      <c r="PA619"/>
      <c r="PB619"/>
      <c r="PC619"/>
      <c r="PD619"/>
      <c r="PE619"/>
      <c r="PF619"/>
      <c r="PG619"/>
      <c r="PH619"/>
      <c r="PI619"/>
      <c r="PJ619"/>
      <c r="PK619"/>
      <c r="PL619"/>
      <c r="PM619"/>
      <c r="PN619"/>
      <c r="PO619"/>
      <c r="PP619"/>
      <c r="PQ619"/>
      <c r="PR619"/>
      <c r="PS619"/>
      <c r="PT619"/>
      <c r="PU619"/>
      <c r="PV619"/>
      <c r="PW619"/>
      <c r="PX619"/>
      <c r="PY619"/>
      <c r="PZ619"/>
      <c r="QA619"/>
      <c r="QB619"/>
      <c r="QC619"/>
      <c r="QD619"/>
      <c r="QE619"/>
      <c r="QF619"/>
      <c r="QG619"/>
      <c r="QH619"/>
      <c r="QI619"/>
      <c r="QJ619"/>
      <c r="QK619"/>
      <c r="QL619"/>
      <c r="QM619"/>
      <c r="QN619"/>
      <c r="QO619"/>
      <c r="QP619"/>
      <c r="QQ619"/>
      <c r="QR619"/>
      <c r="QS619"/>
      <c r="QT619"/>
      <c r="QU619"/>
      <c r="QV619"/>
      <c r="QW619"/>
      <c r="QX619"/>
      <c r="QY619"/>
      <c r="QZ619"/>
      <c r="RA619"/>
      <c r="RB619"/>
      <c r="RC619"/>
      <c r="RD619"/>
      <c r="RE619"/>
      <c r="RF619"/>
      <c r="RG619"/>
      <c r="RH619"/>
      <c r="RI619"/>
      <c r="RJ619"/>
      <c r="RK619"/>
      <c r="RL619"/>
      <c r="RM619"/>
      <c r="RN619"/>
      <c r="RO619"/>
      <c r="RP619"/>
      <c r="RQ619"/>
      <c r="RR619"/>
      <c r="RS619"/>
      <c r="RT619"/>
      <c r="RU619"/>
      <c r="RV619"/>
      <c r="RW619"/>
      <c r="RX619"/>
      <c r="RY619"/>
      <c r="RZ619"/>
      <c r="SA619"/>
      <c r="SB619"/>
      <c r="SC619"/>
      <c r="SD619"/>
      <c r="SE619"/>
      <c r="SF619"/>
      <c r="SG619"/>
      <c r="SH619"/>
      <c r="SI619"/>
      <c r="SJ619"/>
      <c r="SK619"/>
      <c r="SL619"/>
      <c r="SM619"/>
      <c r="SN619"/>
      <c r="SO619"/>
      <c r="SP619"/>
      <c r="SQ619"/>
      <c r="SR619"/>
      <c r="SS619"/>
      <c r="ST619"/>
      <c r="SU619"/>
      <c r="SV619"/>
      <c r="SW619"/>
      <c r="SX619"/>
      <c r="SY619"/>
      <c r="SZ619"/>
      <c r="TA619"/>
      <c r="TB619"/>
      <c r="TC619"/>
      <c r="TD619"/>
      <c r="TE619"/>
      <c r="TF619"/>
      <c r="TG619"/>
      <c r="TH619"/>
      <c r="TI619"/>
      <c r="TJ619"/>
      <c r="TK619"/>
      <c r="TL619"/>
      <c r="TM619"/>
      <c r="TN619"/>
      <c r="TO619"/>
      <c r="TP619"/>
      <c r="TQ619"/>
      <c r="TR619"/>
      <c r="TS619"/>
      <c r="TT619"/>
      <c r="TU619"/>
      <c r="TV619"/>
      <c r="TW619"/>
      <c r="TX619"/>
      <c r="TY619"/>
      <c r="TZ619"/>
      <c r="UA619"/>
      <c r="UB619"/>
      <c r="UC619"/>
      <c r="UD619"/>
      <c r="UE619"/>
      <c r="UF619"/>
      <c r="UG619"/>
      <c r="UH619"/>
      <c r="UI619"/>
      <c r="UJ619"/>
      <c r="UK619"/>
      <c r="UL619"/>
      <c r="UM619"/>
      <c r="UN619"/>
      <c r="UO619"/>
      <c r="UP619"/>
      <c r="UQ619"/>
      <c r="UR619"/>
      <c r="US619"/>
      <c r="UT619"/>
      <c r="UU619"/>
      <c r="UV619"/>
      <c r="UW619"/>
      <c r="UX619"/>
      <c r="UY619"/>
      <c r="UZ619"/>
      <c r="VA619"/>
      <c r="VB619"/>
      <c r="VC619"/>
      <c r="VD619"/>
      <c r="VE619"/>
      <c r="VF619"/>
      <c r="VG619"/>
      <c r="VH619"/>
      <c r="VI619"/>
      <c r="VJ619"/>
      <c r="VK619"/>
      <c r="VL619"/>
      <c r="VM619"/>
      <c r="VN619"/>
      <c r="VO619"/>
      <c r="VP619"/>
      <c r="VQ619"/>
      <c r="VR619"/>
      <c r="VS619"/>
      <c r="VT619"/>
      <c r="VU619"/>
      <c r="VV619"/>
      <c r="VW619"/>
      <c r="VX619"/>
      <c r="VY619"/>
      <c r="VZ619"/>
      <c r="WA619"/>
      <c r="WB619"/>
      <c r="WC619"/>
      <c r="WD619"/>
      <c r="WE619"/>
      <c r="WF619"/>
      <c r="WG619"/>
      <c r="WH619"/>
      <c r="WI619"/>
      <c r="WJ619"/>
      <c r="WK619"/>
      <c r="WL619"/>
      <c r="WM619"/>
      <c r="WN619"/>
      <c r="WO619"/>
      <c r="WP619"/>
      <c r="WQ619"/>
      <c r="WR619"/>
      <c r="WS619"/>
      <c r="WT619"/>
      <c r="WU619"/>
      <c r="WV619"/>
      <c r="WW619"/>
      <c r="WX619"/>
      <c r="WY619"/>
      <c r="WZ619"/>
      <c r="XA619"/>
      <c r="XB619"/>
      <c r="XC619"/>
      <c r="XD619"/>
      <c r="XE619"/>
      <c r="XF619"/>
      <c r="XG619"/>
      <c r="XH619"/>
      <c r="XI619"/>
      <c r="XJ619"/>
      <c r="XK619"/>
      <c r="XL619"/>
      <c r="XM619"/>
      <c r="XN619"/>
      <c r="XO619"/>
      <c r="XP619"/>
      <c r="XQ619"/>
      <c r="XR619"/>
      <c r="XS619"/>
      <c r="XT619"/>
      <c r="XU619"/>
      <c r="XV619"/>
      <c r="XW619"/>
      <c r="XX619"/>
      <c r="XY619"/>
      <c r="XZ619"/>
      <c r="YA619"/>
      <c r="YB619"/>
      <c r="YC619"/>
      <c r="YD619"/>
      <c r="YE619"/>
      <c r="YF619"/>
      <c r="YG619"/>
      <c r="YH619"/>
      <c r="YI619"/>
      <c r="YJ619"/>
      <c r="YK619"/>
      <c r="YL619"/>
      <c r="YM619"/>
      <c r="YN619"/>
      <c r="YO619"/>
      <c r="YP619"/>
      <c r="YQ619"/>
      <c r="YR619"/>
      <c r="YS619"/>
      <c r="YT619"/>
      <c r="YU619"/>
      <c r="YV619"/>
      <c r="YW619"/>
      <c r="YX619"/>
      <c r="YY619"/>
      <c r="YZ619"/>
      <c r="ZA619"/>
      <c r="ZB619"/>
      <c r="ZC619"/>
      <c r="ZD619"/>
      <c r="ZE619"/>
      <c r="ZF619"/>
      <c r="ZG619"/>
      <c r="ZH619"/>
      <c r="ZI619"/>
      <c r="ZJ619"/>
      <c r="ZK619"/>
      <c r="ZL619"/>
      <c r="ZM619"/>
      <c r="ZN619"/>
      <c r="ZO619"/>
      <c r="ZP619"/>
      <c r="ZQ619"/>
      <c r="ZR619"/>
      <c r="ZS619"/>
      <c r="ZT619"/>
      <c r="ZU619"/>
      <c r="ZV619"/>
      <c r="ZW619"/>
      <c r="ZX619"/>
      <c r="ZY619"/>
      <c r="ZZ619" s="52"/>
      <c r="AAA619" s="192"/>
      <c r="AAD619" s="90"/>
      <c r="AAE619" s="519">
        <v>1</v>
      </c>
      <c r="AAF619" s="90"/>
      <c r="AAG619" s="73">
        <f t="shared" ref="AAG619:AAG624" si="499">S.EQC.BANNER.Begin</f>
        <v>41549</v>
      </c>
      <c r="AAH619" s="73">
        <f t="shared" ref="AAH619:AAH625" si="500">S.EQC.SubmitStaffRpt</f>
        <v>41676</v>
      </c>
      <c r="AAI619" s="72"/>
      <c r="AAJ619" s="56"/>
      <c r="AAK619" s="80" t="str">
        <f>IF(AND(S.EQC.DirReport="N",S.EQC.InfoItem="N"),"No EQC involvement prior to Action Item meeting",S.Staff.Lead&amp;":")</f>
        <v>AndreaRW:</v>
      </c>
      <c r="AAL619" s="90"/>
    </row>
    <row r="620" spans="1:715" s="23" customFormat="1" ht="15" customHeight="1" outlineLevel="2">
      <c r="A620" s="171" t="s">
        <v>0</v>
      </c>
      <c r="B620" s="396" t="str">
        <f>AAK620</f>
        <v>* drafts content of Director's Report to EQC</v>
      </c>
      <c r="C620" s="418" t="s">
        <v>0</v>
      </c>
      <c r="D620" s="417"/>
      <c r="E620" s="397">
        <f t="shared" ref="E620:E621" si="501">NETWORKDAYS(G620,H620,S.DDL_DEQClosed)</f>
        <v>87</v>
      </c>
      <c r="F620" s="457">
        <f t="shared" ca="1" si="496"/>
        <v>71</v>
      </c>
      <c r="G620" s="400">
        <f t="shared" ref="G620:G621" si="502">AAG620</f>
        <v>41549</v>
      </c>
      <c r="H620" s="400">
        <f t="shared" ref="H620:H621" si="503">AAH620</f>
        <v>41676</v>
      </c>
      <c r="I620" s="244"/>
      <c r="J620" s="222"/>
      <c r="K620" s="223"/>
      <c r="L620" s="223"/>
      <c r="M620" s="223"/>
      <c r="N620" s="223"/>
      <c r="O620" s="223"/>
      <c r="P620" s="223"/>
      <c r="Q620" s="223"/>
      <c r="R620" s="223"/>
      <c r="S620" s="223"/>
      <c r="T620" s="223"/>
      <c r="U620" s="223"/>
      <c r="V620" s="223"/>
      <c r="W620" s="223"/>
      <c r="X620" s="223"/>
      <c r="Y620" s="223"/>
      <c r="Z620" s="223"/>
      <c r="AA620" s="223"/>
      <c r="AB620" s="223"/>
      <c r="AC620" s="223"/>
      <c r="AD620" s="223"/>
      <c r="AE620" s="223"/>
      <c r="AF620" s="223"/>
      <c r="AG620" s="223"/>
      <c r="AH620" s="223"/>
      <c r="AI620" s="223"/>
      <c r="AJ620" s="223"/>
      <c r="AK620" s="223"/>
      <c r="AL620" s="223"/>
      <c r="AM620" s="223"/>
      <c r="AN620" s="223"/>
      <c r="AO620" s="223"/>
      <c r="AP620" s="223"/>
      <c r="AQ620" s="223"/>
      <c r="AR620" s="223"/>
      <c r="AS620" s="223"/>
      <c r="AT620" s="223"/>
      <c r="AU620" s="223"/>
      <c r="AV620" s="223"/>
      <c r="AW620" s="223"/>
      <c r="AX620" s="223"/>
      <c r="AY620" s="223"/>
      <c r="AZ620" s="223"/>
      <c r="BA620" s="223"/>
      <c r="BB620" s="223"/>
      <c r="BC620" s="223"/>
      <c r="BD620" s="223"/>
      <c r="BE620" s="223"/>
      <c r="BF620" s="223"/>
      <c r="BG620" s="223"/>
      <c r="BH620" s="223"/>
      <c r="BI620" s="223"/>
      <c r="BJ620" s="223"/>
      <c r="BK620" s="223"/>
      <c r="BL620" s="223"/>
      <c r="BM620" s="223"/>
      <c r="BN620" s="223"/>
      <c r="BO620" s="223"/>
      <c r="BP620" s="223"/>
      <c r="BQ620" s="223"/>
      <c r="BR620" s="223"/>
      <c r="BS620" s="223"/>
      <c r="BT620" s="223"/>
      <c r="BU620" s="223"/>
      <c r="BV620" s="223"/>
      <c r="BW620" s="223"/>
      <c r="BX620" s="223"/>
      <c r="BY620" s="223"/>
      <c r="BZ620" s="223"/>
      <c r="CA620" s="223"/>
      <c r="CB620" s="223"/>
      <c r="CC620" s="223"/>
      <c r="CD620" s="223"/>
      <c r="CE620" s="223"/>
      <c r="CF620" s="223"/>
      <c r="CG620" s="223"/>
      <c r="CH620" s="223"/>
      <c r="CI620" s="223"/>
      <c r="CJ620" s="223"/>
      <c r="CK620" s="223"/>
      <c r="CL620" s="223"/>
      <c r="CM620" s="223"/>
      <c r="CN620" s="223"/>
      <c r="CO620" s="223"/>
      <c r="CP620" s="223"/>
      <c r="CQ620" s="223"/>
      <c r="CR620" s="223"/>
      <c r="CS620" s="223"/>
      <c r="CT620" s="223"/>
      <c r="CU620" s="223"/>
      <c r="CV620" s="223"/>
      <c r="CW620" s="223"/>
      <c r="CX620" s="223"/>
      <c r="CY620" s="223"/>
      <c r="CZ620" s="223"/>
      <c r="DA620" s="223"/>
      <c r="DB620" s="223"/>
      <c r="DC620" s="223"/>
      <c r="DD620" s="223"/>
      <c r="DE620" s="223"/>
      <c r="DF620" s="223"/>
      <c r="DG620" s="223"/>
      <c r="DH620" s="223"/>
      <c r="DI620" s="223"/>
      <c r="DJ620" s="223"/>
      <c r="DK620" s="223"/>
      <c r="DL620" s="223"/>
      <c r="DM620" s="223"/>
      <c r="DN620" s="223"/>
      <c r="DO620" s="223"/>
      <c r="DP620" s="223"/>
      <c r="DQ620"/>
      <c r="DR620"/>
      <c r="DS620"/>
      <c r="DT620"/>
      <c r="DU620"/>
      <c r="DV620"/>
      <c r="DW620"/>
      <c r="DX620"/>
      <c r="DY620"/>
      <c r="DZ620"/>
      <c r="EA620"/>
      <c r="EB620"/>
      <c r="EC620"/>
      <c r="ED620"/>
      <c r="EE620"/>
      <c r="EF620"/>
      <c r="EG620"/>
      <c r="EH620"/>
      <c r="EI620"/>
      <c r="EJ620"/>
      <c r="EK620"/>
      <c r="EL620"/>
      <c r="EM620"/>
      <c r="EN620"/>
      <c r="EO620"/>
      <c r="EP620"/>
      <c r="EQ620"/>
      <c r="ER620"/>
      <c r="ES620"/>
      <c r="ET620"/>
      <c r="EU620"/>
      <c r="EV620"/>
      <c r="EW620"/>
      <c r="EX620"/>
      <c r="EY620"/>
      <c r="EZ620"/>
      <c r="FA620"/>
      <c r="FB620"/>
      <c r="FC620"/>
      <c r="FD620"/>
      <c r="FE620"/>
      <c r="FF620"/>
      <c r="FG620"/>
      <c r="FH620"/>
      <c r="FI620"/>
      <c r="FJ620"/>
      <c r="FK620"/>
      <c r="FL620"/>
      <c r="FM620"/>
      <c r="FN620"/>
      <c r="FO620"/>
      <c r="FP620"/>
      <c r="FQ620"/>
      <c r="FR620"/>
      <c r="FS620"/>
      <c r="FT620"/>
      <c r="FU620"/>
      <c r="FV620"/>
      <c r="FW620"/>
      <c r="FX620"/>
      <c r="FY620"/>
      <c r="FZ620"/>
      <c r="GA620"/>
      <c r="GB620"/>
      <c r="GC620"/>
      <c r="GD620"/>
      <c r="GE620"/>
      <c r="GF620"/>
      <c r="GG620"/>
      <c r="GH620"/>
      <c r="GI620"/>
      <c r="GJ620"/>
      <c r="GK620"/>
      <c r="GL620"/>
      <c r="GM620"/>
      <c r="GN620"/>
      <c r="GO620"/>
      <c r="GP620"/>
      <c r="GQ620"/>
      <c r="GR620"/>
      <c r="GS620"/>
      <c r="GT620"/>
      <c r="GU620"/>
      <c r="GV620"/>
      <c r="GW620"/>
      <c r="GX620"/>
      <c r="GY620"/>
      <c r="GZ620"/>
      <c r="HA620"/>
      <c r="HB620"/>
      <c r="HC620"/>
      <c r="HD620"/>
      <c r="HE620"/>
      <c r="HF620"/>
      <c r="HG620"/>
      <c r="HH620"/>
      <c r="HI620"/>
      <c r="HJ620"/>
      <c r="HK620"/>
      <c r="HL620"/>
      <c r="HM620"/>
      <c r="HN620"/>
      <c r="HO620"/>
      <c r="HP620"/>
      <c r="HQ620"/>
      <c r="HR620"/>
      <c r="HS620"/>
      <c r="HT620"/>
      <c r="HU620"/>
      <c r="HV620"/>
      <c r="HW620"/>
      <c r="HX620"/>
      <c r="HY620"/>
      <c r="HZ620"/>
      <c r="IA620"/>
      <c r="IB620"/>
      <c r="IC620"/>
      <c r="ID620"/>
      <c r="IE620"/>
      <c r="IF620"/>
      <c r="IG620"/>
      <c r="IH620"/>
      <c r="II620"/>
      <c r="IJ620"/>
      <c r="IK620"/>
      <c r="IL620"/>
      <c r="IM620"/>
      <c r="IN620"/>
      <c r="IO620"/>
      <c r="IP620"/>
      <c r="IQ620"/>
      <c r="IR620"/>
      <c r="IS620"/>
      <c r="IT620"/>
      <c r="IU620"/>
      <c r="IV620"/>
      <c r="IW620"/>
      <c r="IX620"/>
      <c r="IY620"/>
      <c r="IZ620"/>
      <c r="JA620"/>
      <c r="JB620"/>
      <c r="JC620"/>
      <c r="JD620"/>
      <c r="JE620"/>
      <c r="JF620"/>
      <c r="JG620"/>
      <c r="JH620"/>
      <c r="JI620"/>
      <c r="JJ620"/>
      <c r="JK620"/>
      <c r="JL620"/>
      <c r="JM620"/>
      <c r="JN620"/>
      <c r="JO620"/>
      <c r="JP620"/>
      <c r="JQ620"/>
      <c r="JR620"/>
      <c r="JS620"/>
      <c r="JT620"/>
      <c r="JU620"/>
      <c r="JV620"/>
      <c r="JW620"/>
      <c r="JX620"/>
      <c r="JY620"/>
      <c r="JZ620"/>
      <c r="KA620"/>
      <c r="KB620"/>
      <c r="KC620"/>
      <c r="KD620"/>
      <c r="KE620"/>
      <c r="KF620"/>
      <c r="KG620"/>
      <c r="KH620"/>
      <c r="KI620"/>
      <c r="KJ620"/>
      <c r="KK620"/>
      <c r="KL620"/>
      <c r="KM620"/>
      <c r="KN620"/>
      <c r="KO620"/>
      <c r="KP620"/>
      <c r="KQ620"/>
      <c r="KR620"/>
      <c r="KS620"/>
      <c r="KT620"/>
      <c r="KU620"/>
      <c r="KV620"/>
      <c r="KW620"/>
      <c r="KX620"/>
      <c r="KY620"/>
      <c r="KZ620"/>
      <c r="LA620"/>
      <c r="LB620"/>
      <c r="LC620"/>
      <c r="LD620"/>
      <c r="LE620"/>
      <c r="LF620"/>
      <c r="LG620"/>
      <c r="LH620"/>
      <c r="LI620"/>
      <c r="LJ620"/>
      <c r="LK620"/>
      <c r="LL620"/>
      <c r="LM620"/>
      <c r="LN620"/>
      <c r="LO620"/>
      <c r="LP620"/>
      <c r="LQ620"/>
      <c r="LR620"/>
      <c r="LS620"/>
      <c r="LT620"/>
      <c r="LU620"/>
      <c r="LV620"/>
      <c r="LW620"/>
      <c r="LX620"/>
      <c r="LY620"/>
      <c r="LZ620"/>
      <c r="MA620"/>
      <c r="MB620"/>
      <c r="MC620"/>
      <c r="MD620"/>
      <c r="ME620"/>
      <c r="MF620"/>
      <c r="MG620"/>
      <c r="MH620"/>
      <c r="MI620"/>
      <c r="MJ620"/>
      <c r="MK620"/>
      <c r="ML620"/>
      <c r="MM620"/>
      <c r="MN620"/>
      <c r="MO620"/>
      <c r="MP620"/>
      <c r="MQ620"/>
      <c r="MR620"/>
      <c r="MS620"/>
      <c r="MT620"/>
      <c r="MU620"/>
      <c r="MV620"/>
      <c r="MW620"/>
      <c r="MX620"/>
      <c r="MY620"/>
      <c r="MZ620"/>
      <c r="NA620"/>
      <c r="NB620"/>
      <c r="NC620"/>
      <c r="ND620"/>
      <c r="NE620"/>
      <c r="NF620"/>
      <c r="NG620"/>
      <c r="NH620"/>
      <c r="NI620"/>
      <c r="NJ620"/>
      <c r="NK620"/>
      <c r="NL620"/>
      <c r="NM620"/>
      <c r="NN620"/>
      <c r="NO620"/>
      <c r="NP620"/>
      <c r="NQ620"/>
      <c r="NR620"/>
      <c r="NS620"/>
      <c r="NT620"/>
      <c r="NU620"/>
      <c r="NV620"/>
      <c r="NW620"/>
      <c r="NX620"/>
      <c r="NY620"/>
      <c r="NZ620"/>
      <c r="OA620"/>
      <c r="OB620"/>
      <c r="OC620"/>
      <c r="OD620"/>
      <c r="OE620"/>
      <c r="OF620"/>
      <c r="OG620"/>
      <c r="OH620"/>
      <c r="OI620"/>
      <c r="OJ620"/>
      <c r="OK620"/>
      <c r="OL620"/>
      <c r="OM620"/>
      <c r="ON620"/>
      <c r="OO620"/>
      <c r="OP620"/>
      <c r="OQ620"/>
      <c r="OR620"/>
      <c r="OS620"/>
      <c r="OT620"/>
      <c r="OU620"/>
      <c r="OV620"/>
      <c r="OW620"/>
      <c r="OX620"/>
      <c r="OY620"/>
      <c r="OZ620"/>
      <c r="PA620"/>
      <c r="PB620"/>
      <c r="PC620"/>
      <c r="PD620"/>
      <c r="PE620"/>
      <c r="PF620"/>
      <c r="PG620"/>
      <c r="PH620"/>
      <c r="PI620"/>
      <c r="PJ620"/>
      <c r="PK620"/>
      <c r="PL620"/>
      <c r="PM620"/>
      <c r="PN620"/>
      <c r="PO620"/>
      <c r="PP620"/>
      <c r="PQ620"/>
      <c r="PR620"/>
      <c r="PS620"/>
      <c r="PT620"/>
      <c r="PU620"/>
      <c r="PV620"/>
      <c r="PW620"/>
      <c r="PX620"/>
      <c r="PY620"/>
      <c r="PZ620"/>
      <c r="QA620"/>
      <c r="QB620"/>
      <c r="QC620"/>
      <c r="QD620"/>
      <c r="QE620"/>
      <c r="QF620"/>
      <c r="QG620"/>
      <c r="QH620"/>
      <c r="QI620"/>
      <c r="QJ620"/>
      <c r="QK620"/>
      <c r="QL620"/>
      <c r="QM620"/>
      <c r="QN620"/>
      <c r="QO620"/>
      <c r="QP620"/>
      <c r="QQ620"/>
      <c r="QR620"/>
      <c r="QS620"/>
      <c r="QT620"/>
      <c r="QU620"/>
      <c r="QV620"/>
      <c r="QW620"/>
      <c r="QX620"/>
      <c r="QY620"/>
      <c r="QZ620"/>
      <c r="RA620"/>
      <c r="RB620"/>
      <c r="RC620"/>
      <c r="RD620"/>
      <c r="RE620"/>
      <c r="RF620"/>
      <c r="RG620"/>
      <c r="RH620"/>
      <c r="RI620"/>
      <c r="RJ620"/>
      <c r="RK620"/>
      <c r="RL620"/>
      <c r="RM620"/>
      <c r="RN620"/>
      <c r="RO620"/>
      <c r="RP620"/>
      <c r="RQ620"/>
      <c r="RR620"/>
      <c r="RS620"/>
      <c r="RT620"/>
      <c r="RU620"/>
      <c r="RV620"/>
      <c r="RW620"/>
      <c r="RX620"/>
      <c r="RY620"/>
      <c r="RZ620"/>
      <c r="SA620"/>
      <c r="SB620"/>
      <c r="SC620"/>
      <c r="SD620"/>
      <c r="SE620"/>
      <c r="SF620"/>
      <c r="SG620"/>
      <c r="SH620"/>
      <c r="SI620"/>
      <c r="SJ620"/>
      <c r="SK620"/>
      <c r="SL620"/>
      <c r="SM620"/>
      <c r="SN620"/>
      <c r="SO620"/>
      <c r="SP620"/>
      <c r="SQ620"/>
      <c r="SR620"/>
      <c r="SS620"/>
      <c r="ST620"/>
      <c r="SU620"/>
      <c r="SV620"/>
      <c r="SW620"/>
      <c r="SX620"/>
      <c r="SY620"/>
      <c r="SZ620"/>
      <c r="TA620"/>
      <c r="TB620"/>
      <c r="TC620"/>
      <c r="TD620"/>
      <c r="TE620"/>
      <c r="TF620"/>
      <c r="TG620"/>
      <c r="TH620"/>
      <c r="TI620"/>
      <c r="TJ620"/>
      <c r="TK620"/>
      <c r="TL620"/>
      <c r="TM620"/>
      <c r="TN620"/>
      <c r="TO620"/>
      <c r="TP620"/>
      <c r="TQ620"/>
      <c r="TR620"/>
      <c r="TS620"/>
      <c r="TT620"/>
      <c r="TU620"/>
      <c r="TV620"/>
      <c r="TW620"/>
      <c r="TX620"/>
      <c r="TY620"/>
      <c r="TZ620"/>
      <c r="UA620"/>
      <c r="UB620"/>
      <c r="UC620"/>
      <c r="UD620"/>
      <c r="UE620"/>
      <c r="UF620"/>
      <c r="UG620"/>
      <c r="UH620"/>
      <c r="UI620"/>
      <c r="UJ620"/>
      <c r="UK620"/>
      <c r="UL620"/>
      <c r="UM620"/>
      <c r="UN620"/>
      <c r="UO620"/>
      <c r="UP620"/>
      <c r="UQ620"/>
      <c r="UR620"/>
      <c r="US620"/>
      <c r="UT620"/>
      <c r="UU620"/>
      <c r="UV620"/>
      <c r="UW620"/>
      <c r="UX620"/>
      <c r="UY620"/>
      <c r="UZ620"/>
      <c r="VA620"/>
      <c r="VB620"/>
      <c r="VC620"/>
      <c r="VD620"/>
      <c r="VE620"/>
      <c r="VF620"/>
      <c r="VG620"/>
      <c r="VH620"/>
      <c r="VI620"/>
      <c r="VJ620"/>
      <c r="VK620"/>
      <c r="VL620"/>
      <c r="VM620"/>
      <c r="VN620"/>
      <c r="VO620"/>
      <c r="VP620"/>
      <c r="VQ620"/>
      <c r="VR620"/>
      <c r="VS620"/>
      <c r="VT620"/>
      <c r="VU620"/>
      <c r="VV620"/>
      <c r="VW620"/>
      <c r="VX620"/>
      <c r="VY620"/>
      <c r="VZ620"/>
      <c r="WA620"/>
      <c r="WB620"/>
      <c r="WC620"/>
      <c r="WD620"/>
      <c r="WE620"/>
      <c r="WF620"/>
      <c r="WG620"/>
      <c r="WH620"/>
      <c r="WI620"/>
      <c r="WJ620"/>
      <c r="WK620"/>
      <c r="WL620"/>
      <c r="WM620"/>
      <c r="WN620"/>
      <c r="WO620"/>
      <c r="WP620"/>
      <c r="WQ620"/>
      <c r="WR620"/>
      <c r="WS620"/>
      <c r="WT620"/>
      <c r="WU620"/>
      <c r="WV620"/>
      <c r="WW620"/>
      <c r="WX620"/>
      <c r="WY620"/>
      <c r="WZ620"/>
      <c r="XA620"/>
      <c r="XB620"/>
      <c r="XC620"/>
      <c r="XD620"/>
      <c r="XE620"/>
      <c r="XF620"/>
      <c r="XG620"/>
      <c r="XH620"/>
      <c r="XI620"/>
      <c r="XJ620"/>
      <c r="XK620"/>
      <c r="XL620"/>
      <c r="XM620"/>
      <c r="XN620"/>
      <c r="XO620"/>
      <c r="XP620"/>
      <c r="XQ620"/>
      <c r="XR620"/>
      <c r="XS620"/>
      <c r="XT620"/>
      <c r="XU620"/>
      <c r="XV620"/>
      <c r="XW620"/>
      <c r="XX620"/>
      <c r="XY620"/>
      <c r="XZ620"/>
      <c r="YA620"/>
      <c r="YB620"/>
      <c r="YC620"/>
      <c r="YD620"/>
      <c r="YE620"/>
      <c r="YF620"/>
      <c r="YG620"/>
      <c r="YH620"/>
      <c r="YI620"/>
      <c r="YJ620"/>
      <c r="YK620"/>
      <c r="YL620"/>
      <c r="YM620"/>
      <c r="YN620"/>
      <c r="YO620"/>
      <c r="YP620"/>
      <c r="YQ620"/>
      <c r="YR620"/>
      <c r="YS620"/>
      <c r="YT620"/>
      <c r="YU620"/>
      <c r="YV620"/>
      <c r="YW620"/>
      <c r="YX620"/>
      <c r="YY620"/>
      <c r="YZ620"/>
      <c r="ZA620"/>
      <c r="ZB620"/>
      <c r="ZC620"/>
      <c r="ZD620"/>
      <c r="ZE620"/>
      <c r="ZF620"/>
      <c r="ZG620"/>
      <c r="ZH620"/>
      <c r="ZI620"/>
      <c r="ZJ620"/>
      <c r="ZK620"/>
      <c r="ZL620"/>
      <c r="ZM620"/>
      <c r="ZN620"/>
      <c r="ZO620"/>
      <c r="ZP620"/>
      <c r="ZQ620"/>
      <c r="ZR620"/>
      <c r="ZS620"/>
      <c r="ZT620"/>
      <c r="ZU620"/>
      <c r="ZV620"/>
      <c r="ZW620"/>
      <c r="ZX620"/>
      <c r="ZY620"/>
      <c r="ZZ620" s="52"/>
      <c r="AAA620" s="192"/>
      <c r="AAD620" s="90"/>
      <c r="AAE620" s="519">
        <f>IF(S.EQC.DirReport="Y",1,0)</f>
        <v>1</v>
      </c>
      <c r="AAF620" s="90"/>
      <c r="AAG620" s="73">
        <f t="shared" si="499"/>
        <v>41549</v>
      </c>
      <c r="AAH620" s="73">
        <f t="shared" si="500"/>
        <v>41676</v>
      </c>
      <c r="AAI620" s="72"/>
      <c r="AAJ620" s="56"/>
      <c r="AAK620" s="80" t="str">
        <f>IF(S.EQC.DirReport="N","* no Director's Report","* drafts content of Director's Report to EQC")</f>
        <v>* drafts content of Director's Report to EQC</v>
      </c>
      <c r="AAL620" s="90"/>
    </row>
    <row r="621" spans="1:715" s="23" customFormat="1" ht="15" customHeight="1" outlineLevel="2">
      <c r="A621" s="171"/>
      <c r="B621" s="396" t="str">
        <f>AAK621</f>
        <v>* no EQC Information Item</v>
      </c>
      <c r="C621" s="790" t="str">
        <f>HYPERLINK("\\deqhq1\Rule_Resources\0.IndividualRulemaking\6-EQC Preparation\STAFF.RPT.InformationItem.docx","i")</f>
        <v>i</v>
      </c>
      <c r="D621" s="417"/>
      <c r="E621" s="397">
        <f t="shared" si="501"/>
        <v>87</v>
      </c>
      <c r="F621" s="457">
        <f t="shared" ca="1" si="496"/>
        <v>71</v>
      </c>
      <c r="G621" s="400">
        <f t="shared" si="502"/>
        <v>41549</v>
      </c>
      <c r="H621" s="400">
        <f t="shared" si="503"/>
        <v>41676</v>
      </c>
      <c r="I621" s="244"/>
      <c r="J621" s="222"/>
      <c r="K621" s="223"/>
      <c r="L621" s="223"/>
      <c r="M621" s="223"/>
      <c r="N621" s="223"/>
      <c r="O621" s="223"/>
      <c r="P621" s="223"/>
      <c r="Q621" s="223"/>
      <c r="R621" s="223"/>
      <c r="S621" s="223"/>
      <c r="T621" s="223"/>
      <c r="U621" s="223"/>
      <c r="V621" s="223"/>
      <c r="W621" s="223"/>
      <c r="X621" s="223"/>
      <c r="Y621" s="223"/>
      <c r="Z621" s="223"/>
      <c r="AA621" s="223"/>
      <c r="AB621" s="223"/>
      <c r="AC621" s="223"/>
      <c r="AD621" s="223"/>
      <c r="AE621" s="223"/>
      <c r="AF621" s="223"/>
      <c r="AG621" s="223"/>
      <c r="AH621" s="223"/>
      <c r="AI621" s="223"/>
      <c r="AJ621" s="223"/>
      <c r="AK621" s="223"/>
      <c r="AL621" s="223"/>
      <c r="AM621" s="223"/>
      <c r="AN621" s="223"/>
      <c r="AO621" s="223"/>
      <c r="AP621" s="223"/>
      <c r="AQ621" s="223"/>
      <c r="AR621" s="223"/>
      <c r="AS621" s="223"/>
      <c r="AT621" s="223"/>
      <c r="AU621" s="223"/>
      <c r="AV621" s="223"/>
      <c r="AW621" s="223"/>
      <c r="AX621" s="223"/>
      <c r="AY621" s="223"/>
      <c r="AZ621" s="223"/>
      <c r="BA621" s="223"/>
      <c r="BB621" s="223"/>
      <c r="BC621" s="223"/>
      <c r="BD621" s="223"/>
      <c r="BE621" s="223"/>
      <c r="BF621" s="223"/>
      <c r="BG621" s="223"/>
      <c r="BH621" s="223"/>
      <c r="BI621" s="223"/>
      <c r="BJ621" s="223"/>
      <c r="BK621" s="223"/>
      <c r="BL621" s="223"/>
      <c r="BM621" s="223"/>
      <c r="BN621" s="223"/>
      <c r="BO621" s="223"/>
      <c r="BP621" s="223"/>
      <c r="BQ621" s="223"/>
      <c r="BR621" s="223"/>
      <c r="BS621" s="223"/>
      <c r="BT621" s="223"/>
      <c r="BU621" s="223"/>
      <c r="BV621" s="223"/>
      <c r="BW621" s="223"/>
      <c r="BX621" s="223"/>
      <c r="BY621" s="223"/>
      <c r="BZ621" s="223"/>
      <c r="CA621" s="223"/>
      <c r="CB621" s="223"/>
      <c r="CC621" s="223"/>
      <c r="CD621" s="223"/>
      <c r="CE621" s="223"/>
      <c r="CF621" s="223"/>
      <c r="CG621" s="223"/>
      <c r="CH621" s="223"/>
      <c r="CI621" s="223"/>
      <c r="CJ621" s="223"/>
      <c r="CK621" s="223"/>
      <c r="CL621" s="223"/>
      <c r="CM621" s="223"/>
      <c r="CN621" s="223"/>
      <c r="CO621" s="223"/>
      <c r="CP621" s="223"/>
      <c r="CQ621" s="223"/>
      <c r="CR621" s="223"/>
      <c r="CS621" s="223"/>
      <c r="CT621" s="223"/>
      <c r="CU621" s="223"/>
      <c r="CV621" s="223"/>
      <c r="CW621" s="223"/>
      <c r="CX621" s="223"/>
      <c r="CY621" s="223"/>
      <c r="CZ621" s="223"/>
      <c r="DA621" s="223"/>
      <c r="DB621" s="223"/>
      <c r="DC621" s="223"/>
      <c r="DD621" s="223"/>
      <c r="DE621" s="223"/>
      <c r="DF621" s="223"/>
      <c r="DG621" s="223"/>
      <c r="DH621" s="223"/>
      <c r="DI621" s="223"/>
      <c r="DJ621" s="223"/>
      <c r="DK621" s="223"/>
      <c r="DL621" s="223"/>
      <c r="DM621" s="223"/>
      <c r="DN621" s="223"/>
      <c r="DO621" s="223"/>
      <c r="DP621" s="223"/>
      <c r="DQ621"/>
      <c r="DR621"/>
      <c r="DS621"/>
      <c r="DT621"/>
      <c r="DU621"/>
      <c r="DV621"/>
      <c r="DW621"/>
      <c r="DX621"/>
      <c r="DY621"/>
      <c r="DZ621"/>
      <c r="EA621"/>
      <c r="EB621"/>
      <c r="EC621"/>
      <c r="ED621"/>
      <c r="EE621"/>
      <c r="EF621"/>
      <c r="EG621"/>
      <c r="EH621"/>
      <c r="EI621"/>
      <c r="EJ621"/>
      <c r="EK621"/>
      <c r="EL621"/>
      <c r="EM621"/>
      <c r="EN621"/>
      <c r="EO621"/>
      <c r="EP621"/>
      <c r="EQ621"/>
      <c r="ER621"/>
      <c r="ES621"/>
      <c r="ET621"/>
      <c r="EU621"/>
      <c r="EV621"/>
      <c r="EW621"/>
      <c r="EX621"/>
      <c r="EY621"/>
      <c r="EZ621"/>
      <c r="FA621"/>
      <c r="FB621"/>
      <c r="FC621"/>
      <c r="FD621"/>
      <c r="FE621"/>
      <c r="FF621"/>
      <c r="FG621"/>
      <c r="FH621"/>
      <c r="FI621"/>
      <c r="FJ621"/>
      <c r="FK621"/>
      <c r="FL621"/>
      <c r="FM621"/>
      <c r="FN621"/>
      <c r="FO621"/>
      <c r="FP621"/>
      <c r="FQ621"/>
      <c r="FR621"/>
      <c r="FS621"/>
      <c r="FT621"/>
      <c r="FU621"/>
      <c r="FV621"/>
      <c r="FW621"/>
      <c r="FX621"/>
      <c r="FY621"/>
      <c r="FZ621"/>
      <c r="GA621"/>
      <c r="GB621"/>
      <c r="GC621"/>
      <c r="GD621"/>
      <c r="GE621"/>
      <c r="GF621"/>
      <c r="GG621"/>
      <c r="GH621"/>
      <c r="GI621"/>
      <c r="GJ621"/>
      <c r="GK621"/>
      <c r="GL621"/>
      <c r="GM621"/>
      <c r="GN621"/>
      <c r="GO621"/>
      <c r="GP621"/>
      <c r="GQ621"/>
      <c r="GR621"/>
      <c r="GS621"/>
      <c r="GT621"/>
      <c r="GU621"/>
      <c r="GV621"/>
      <c r="GW621"/>
      <c r="GX621"/>
      <c r="GY621"/>
      <c r="GZ621"/>
      <c r="HA621"/>
      <c r="HB621"/>
      <c r="HC621"/>
      <c r="HD621"/>
      <c r="HE621"/>
      <c r="HF621"/>
      <c r="HG621"/>
      <c r="HH621"/>
      <c r="HI621"/>
      <c r="HJ621"/>
      <c r="HK621"/>
      <c r="HL621"/>
      <c r="HM621"/>
      <c r="HN621"/>
      <c r="HO621"/>
      <c r="HP621"/>
      <c r="HQ621"/>
      <c r="HR621"/>
      <c r="HS621"/>
      <c r="HT621"/>
      <c r="HU621"/>
      <c r="HV621"/>
      <c r="HW621"/>
      <c r="HX621"/>
      <c r="HY621"/>
      <c r="HZ621"/>
      <c r="IA621"/>
      <c r="IB621"/>
      <c r="IC621"/>
      <c r="ID621"/>
      <c r="IE621"/>
      <c r="IF621"/>
      <c r="IG621"/>
      <c r="IH621"/>
      <c r="II621"/>
      <c r="IJ621"/>
      <c r="IK621"/>
      <c r="IL621"/>
      <c r="IM621"/>
      <c r="IN621"/>
      <c r="IO621"/>
      <c r="IP621"/>
      <c r="IQ621"/>
      <c r="IR621"/>
      <c r="IS621"/>
      <c r="IT621"/>
      <c r="IU621"/>
      <c r="IV621"/>
      <c r="IW621"/>
      <c r="IX621"/>
      <c r="IY621"/>
      <c r="IZ621"/>
      <c r="JA621"/>
      <c r="JB621"/>
      <c r="JC621"/>
      <c r="JD621"/>
      <c r="JE621"/>
      <c r="JF621"/>
      <c r="JG621"/>
      <c r="JH621"/>
      <c r="JI621"/>
      <c r="JJ621"/>
      <c r="JK621"/>
      <c r="JL621"/>
      <c r="JM621"/>
      <c r="JN621"/>
      <c r="JO621"/>
      <c r="JP621"/>
      <c r="JQ621"/>
      <c r="JR621"/>
      <c r="JS621"/>
      <c r="JT621"/>
      <c r="JU621"/>
      <c r="JV621"/>
      <c r="JW621"/>
      <c r="JX621"/>
      <c r="JY621"/>
      <c r="JZ621"/>
      <c r="KA621"/>
      <c r="KB621"/>
      <c r="KC621"/>
      <c r="KD621"/>
      <c r="KE621"/>
      <c r="KF621"/>
      <c r="KG621"/>
      <c r="KH621"/>
      <c r="KI621"/>
      <c r="KJ621"/>
      <c r="KK621"/>
      <c r="KL621"/>
      <c r="KM621"/>
      <c r="KN621"/>
      <c r="KO621"/>
      <c r="KP621"/>
      <c r="KQ621"/>
      <c r="KR621"/>
      <c r="KS621"/>
      <c r="KT621"/>
      <c r="KU621"/>
      <c r="KV621"/>
      <c r="KW621"/>
      <c r="KX621"/>
      <c r="KY621"/>
      <c r="KZ621"/>
      <c r="LA621"/>
      <c r="LB621"/>
      <c r="LC621"/>
      <c r="LD621"/>
      <c r="LE621"/>
      <c r="LF621"/>
      <c r="LG621"/>
      <c r="LH621"/>
      <c r="LI621"/>
      <c r="LJ621"/>
      <c r="LK621"/>
      <c r="LL621"/>
      <c r="LM621"/>
      <c r="LN621"/>
      <c r="LO621"/>
      <c r="LP621"/>
      <c r="LQ621"/>
      <c r="LR621"/>
      <c r="LS621"/>
      <c r="LT621"/>
      <c r="LU621"/>
      <c r="LV621"/>
      <c r="LW621"/>
      <c r="LX621"/>
      <c r="LY621"/>
      <c r="LZ621"/>
      <c r="MA621"/>
      <c r="MB621"/>
      <c r="MC621"/>
      <c r="MD621"/>
      <c r="ME621"/>
      <c r="MF621"/>
      <c r="MG621"/>
      <c r="MH621"/>
      <c r="MI621"/>
      <c r="MJ621"/>
      <c r="MK621"/>
      <c r="ML621"/>
      <c r="MM621"/>
      <c r="MN621"/>
      <c r="MO621"/>
      <c r="MP621"/>
      <c r="MQ621"/>
      <c r="MR621"/>
      <c r="MS621"/>
      <c r="MT621"/>
      <c r="MU621"/>
      <c r="MV621"/>
      <c r="MW621"/>
      <c r="MX621"/>
      <c r="MY621"/>
      <c r="MZ621"/>
      <c r="NA621"/>
      <c r="NB621"/>
      <c r="NC621"/>
      <c r="ND621"/>
      <c r="NE621"/>
      <c r="NF621"/>
      <c r="NG621"/>
      <c r="NH621"/>
      <c r="NI621"/>
      <c r="NJ621"/>
      <c r="NK621"/>
      <c r="NL621"/>
      <c r="NM621"/>
      <c r="NN621"/>
      <c r="NO621"/>
      <c r="NP621"/>
      <c r="NQ621"/>
      <c r="NR621"/>
      <c r="NS621"/>
      <c r="NT621"/>
      <c r="NU621"/>
      <c r="NV621"/>
      <c r="NW621"/>
      <c r="NX621"/>
      <c r="NY621"/>
      <c r="NZ621"/>
      <c r="OA621"/>
      <c r="OB621"/>
      <c r="OC621"/>
      <c r="OD621"/>
      <c r="OE621"/>
      <c r="OF621"/>
      <c r="OG621"/>
      <c r="OH621"/>
      <c r="OI621"/>
      <c r="OJ621"/>
      <c r="OK621"/>
      <c r="OL621"/>
      <c r="OM621"/>
      <c r="ON621"/>
      <c r="OO621"/>
      <c r="OP621"/>
      <c r="OQ621"/>
      <c r="OR621"/>
      <c r="OS621"/>
      <c r="OT621"/>
      <c r="OU621"/>
      <c r="OV621"/>
      <c r="OW621"/>
      <c r="OX621"/>
      <c r="OY621"/>
      <c r="OZ621"/>
      <c r="PA621"/>
      <c r="PB621"/>
      <c r="PC621"/>
      <c r="PD621"/>
      <c r="PE621"/>
      <c r="PF621"/>
      <c r="PG621"/>
      <c r="PH621"/>
      <c r="PI621"/>
      <c r="PJ621"/>
      <c r="PK621"/>
      <c r="PL621"/>
      <c r="PM621"/>
      <c r="PN621"/>
      <c r="PO621"/>
      <c r="PP621"/>
      <c r="PQ621"/>
      <c r="PR621"/>
      <c r="PS621"/>
      <c r="PT621"/>
      <c r="PU621"/>
      <c r="PV621"/>
      <c r="PW621"/>
      <c r="PX621"/>
      <c r="PY621"/>
      <c r="PZ621"/>
      <c r="QA621"/>
      <c r="QB621"/>
      <c r="QC621"/>
      <c r="QD621"/>
      <c r="QE621"/>
      <c r="QF621"/>
      <c r="QG621"/>
      <c r="QH621"/>
      <c r="QI621"/>
      <c r="QJ621"/>
      <c r="QK621"/>
      <c r="QL621"/>
      <c r="QM621"/>
      <c r="QN621"/>
      <c r="QO621"/>
      <c r="QP621"/>
      <c r="QQ621"/>
      <c r="QR621"/>
      <c r="QS621"/>
      <c r="QT621"/>
      <c r="QU621"/>
      <c r="QV621"/>
      <c r="QW621"/>
      <c r="QX621"/>
      <c r="QY621"/>
      <c r="QZ621"/>
      <c r="RA621"/>
      <c r="RB621"/>
      <c r="RC621"/>
      <c r="RD621"/>
      <c r="RE621"/>
      <c r="RF621"/>
      <c r="RG621"/>
      <c r="RH621"/>
      <c r="RI621"/>
      <c r="RJ621"/>
      <c r="RK621"/>
      <c r="RL621"/>
      <c r="RM621"/>
      <c r="RN621"/>
      <c r="RO621"/>
      <c r="RP621"/>
      <c r="RQ621"/>
      <c r="RR621"/>
      <c r="RS621"/>
      <c r="RT621"/>
      <c r="RU621"/>
      <c r="RV621"/>
      <c r="RW621"/>
      <c r="RX621"/>
      <c r="RY621"/>
      <c r="RZ621"/>
      <c r="SA621"/>
      <c r="SB621"/>
      <c r="SC621"/>
      <c r="SD621"/>
      <c r="SE621"/>
      <c r="SF621"/>
      <c r="SG621"/>
      <c r="SH621"/>
      <c r="SI621"/>
      <c r="SJ621"/>
      <c r="SK621"/>
      <c r="SL621"/>
      <c r="SM621"/>
      <c r="SN621"/>
      <c r="SO621"/>
      <c r="SP621"/>
      <c r="SQ621"/>
      <c r="SR621"/>
      <c r="SS621"/>
      <c r="ST621"/>
      <c r="SU621"/>
      <c r="SV621"/>
      <c r="SW621"/>
      <c r="SX621"/>
      <c r="SY621"/>
      <c r="SZ621"/>
      <c r="TA621"/>
      <c r="TB621"/>
      <c r="TC621"/>
      <c r="TD621"/>
      <c r="TE621"/>
      <c r="TF621"/>
      <c r="TG621"/>
      <c r="TH621"/>
      <c r="TI621"/>
      <c r="TJ621"/>
      <c r="TK621"/>
      <c r="TL621"/>
      <c r="TM621"/>
      <c r="TN621"/>
      <c r="TO621"/>
      <c r="TP621"/>
      <c r="TQ621"/>
      <c r="TR621"/>
      <c r="TS621"/>
      <c r="TT621"/>
      <c r="TU621"/>
      <c r="TV621"/>
      <c r="TW621"/>
      <c r="TX621"/>
      <c r="TY621"/>
      <c r="TZ621"/>
      <c r="UA621"/>
      <c r="UB621"/>
      <c r="UC621"/>
      <c r="UD621"/>
      <c r="UE621"/>
      <c r="UF621"/>
      <c r="UG621"/>
      <c r="UH621"/>
      <c r="UI621"/>
      <c r="UJ621"/>
      <c r="UK621"/>
      <c r="UL621"/>
      <c r="UM621"/>
      <c r="UN621"/>
      <c r="UO621"/>
      <c r="UP621"/>
      <c r="UQ621"/>
      <c r="UR621"/>
      <c r="US621"/>
      <c r="UT621"/>
      <c r="UU621"/>
      <c r="UV621"/>
      <c r="UW621"/>
      <c r="UX621"/>
      <c r="UY621"/>
      <c r="UZ621"/>
      <c r="VA621"/>
      <c r="VB621"/>
      <c r="VC621"/>
      <c r="VD621"/>
      <c r="VE621"/>
      <c r="VF621"/>
      <c r="VG621"/>
      <c r="VH621"/>
      <c r="VI621"/>
      <c r="VJ621"/>
      <c r="VK621"/>
      <c r="VL621"/>
      <c r="VM621"/>
      <c r="VN621"/>
      <c r="VO621"/>
      <c r="VP621"/>
      <c r="VQ621"/>
      <c r="VR621"/>
      <c r="VS621"/>
      <c r="VT621"/>
      <c r="VU621"/>
      <c r="VV621"/>
      <c r="VW621"/>
      <c r="VX621"/>
      <c r="VY621"/>
      <c r="VZ621"/>
      <c r="WA621"/>
      <c r="WB621"/>
      <c r="WC621"/>
      <c r="WD621"/>
      <c r="WE621"/>
      <c r="WF621"/>
      <c r="WG621"/>
      <c r="WH621"/>
      <c r="WI621"/>
      <c r="WJ621"/>
      <c r="WK621"/>
      <c r="WL621"/>
      <c r="WM621"/>
      <c r="WN621"/>
      <c r="WO621"/>
      <c r="WP621"/>
      <c r="WQ621"/>
      <c r="WR621"/>
      <c r="WS621"/>
      <c r="WT621"/>
      <c r="WU621"/>
      <c r="WV621"/>
      <c r="WW621"/>
      <c r="WX621"/>
      <c r="WY621"/>
      <c r="WZ621"/>
      <c r="XA621"/>
      <c r="XB621"/>
      <c r="XC621"/>
      <c r="XD621"/>
      <c r="XE621"/>
      <c r="XF621"/>
      <c r="XG621"/>
      <c r="XH621"/>
      <c r="XI621"/>
      <c r="XJ621"/>
      <c r="XK621"/>
      <c r="XL621"/>
      <c r="XM621"/>
      <c r="XN621"/>
      <c r="XO621"/>
      <c r="XP621"/>
      <c r="XQ621"/>
      <c r="XR621"/>
      <c r="XS621"/>
      <c r="XT621"/>
      <c r="XU621"/>
      <c r="XV621"/>
      <c r="XW621"/>
      <c r="XX621"/>
      <c r="XY621"/>
      <c r="XZ621"/>
      <c r="YA621"/>
      <c r="YB621"/>
      <c r="YC621"/>
      <c r="YD621"/>
      <c r="YE621"/>
      <c r="YF621"/>
      <c r="YG621"/>
      <c r="YH621"/>
      <c r="YI621"/>
      <c r="YJ621"/>
      <c r="YK621"/>
      <c r="YL621"/>
      <c r="YM621"/>
      <c r="YN621"/>
      <c r="YO621"/>
      <c r="YP621"/>
      <c r="YQ621"/>
      <c r="YR621"/>
      <c r="YS621"/>
      <c r="YT621"/>
      <c r="YU621"/>
      <c r="YV621"/>
      <c r="YW621"/>
      <c r="YX621"/>
      <c r="YY621"/>
      <c r="YZ621"/>
      <c r="ZA621"/>
      <c r="ZB621"/>
      <c r="ZC621"/>
      <c r="ZD621"/>
      <c r="ZE621"/>
      <c r="ZF621"/>
      <c r="ZG621"/>
      <c r="ZH621"/>
      <c r="ZI621"/>
      <c r="ZJ621"/>
      <c r="ZK621"/>
      <c r="ZL621"/>
      <c r="ZM621"/>
      <c r="ZN621"/>
      <c r="ZO621"/>
      <c r="ZP621"/>
      <c r="ZQ621"/>
      <c r="ZR621"/>
      <c r="ZS621"/>
      <c r="ZT621"/>
      <c r="ZU621"/>
      <c r="ZV621"/>
      <c r="ZW621"/>
      <c r="ZX621"/>
      <c r="ZY621"/>
      <c r="ZZ621" s="52"/>
      <c r="AAA621" s="192"/>
      <c r="AAD621" s="90"/>
      <c r="AAE621" s="519">
        <f>IF(S.EQC.InfoItem="Y",1,0)</f>
        <v>0</v>
      </c>
      <c r="AAF621" s="90"/>
      <c r="AAG621" s="73">
        <f t="shared" si="499"/>
        <v>41549</v>
      </c>
      <c r="AAH621" s="73">
        <f t="shared" si="500"/>
        <v>41676</v>
      </c>
      <c r="AAI621" s="72"/>
      <c r="AAJ621" s="56"/>
      <c r="AAK621" s="80" t="str">
        <f>IF(S.EQC.InfoItem="N","* no EQC Information Item","* drafts EQC Information  Item")</f>
        <v>* no EQC Information Item</v>
      </c>
      <c r="AAL621" s="90"/>
    </row>
    <row r="622" spans="1:715" s="23" customFormat="1" ht="15" customHeight="1" outlineLevel="2">
      <c r="A622" s="171"/>
      <c r="B622" s="396" t="str">
        <f>AAK622</f>
        <v>* leads EQC material review</v>
      </c>
      <c r="C622" s="418" t="s">
        <v>0</v>
      </c>
      <c r="D622" s="417"/>
      <c r="E622" s="397">
        <f t="shared" ref="E622" si="504">NETWORKDAYS(G622,H622,S.DDL_DEQClosed)</f>
        <v>87</v>
      </c>
      <c r="F622" s="457">
        <f t="shared" ca="1" si="496"/>
        <v>71</v>
      </c>
      <c r="G622" s="400">
        <f t="shared" ref="G622" si="505">AAG622</f>
        <v>41549</v>
      </c>
      <c r="H622" s="400">
        <f t="shared" ref="H622" si="506">AAH622</f>
        <v>41676</v>
      </c>
      <c r="I622" s="244"/>
      <c r="J622" s="222"/>
      <c r="K622" s="223"/>
      <c r="L622" s="223"/>
      <c r="M622" s="223"/>
      <c r="N622" s="223"/>
      <c r="O622" s="223"/>
      <c r="P622" s="223"/>
      <c r="Q622" s="223"/>
      <c r="R622" s="223"/>
      <c r="S622" s="223"/>
      <c r="T622" s="223"/>
      <c r="U622" s="223"/>
      <c r="V622" s="223"/>
      <c r="W622" s="223"/>
      <c r="X622" s="223"/>
      <c r="Y622" s="223"/>
      <c r="Z622" s="223"/>
      <c r="AA622" s="223"/>
      <c r="AB622" s="223"/>
      <c r="AC622" s="223"/>
      <c r="AD622" s="223"/>
      <c r="AE622" s="223"/>
      <c r="AF622" s="223"/>
      <c r="AG622" s="223"/>
      <c r="AH622" s="223"/>
      <c r="AI622" s="223"/>
      <c r="AJ622" s="223"/>
      <c r="AK622" s="223"/>
      <c r="AL622" s="223"/>
      <c r="AM622" s="223"/>
      <c r="AN622" s="223"/>
      <c r="AO622" s="223"/>
      <c r="AP622" s="223"/>
      <c r="AQ622" s="223"/>
      <c r="AR622" s="223"/>
      <c r="AS622" s="223"/>
      <c r="AT622" s="223"/>
      <c r="AU622" s="223"/>
      <c r="AV622" s="223"/>
      <c r="AW622" s="223"/>
      <c r="AX622" s="223"/>
      <c r="AY622" s="223"/>
      <c r="AZ622" s="223"/>
      <c r="BA622" s="223"/>
      <c r="BB622" s="223"/>
      <c r="BC622" s="223"/>
      <c r="BD622" s="223"/>
      <c r="BE622" s="223"/>
      <c r="BF622" s="223"/>
      <c r="BG622" s="223"/>
      <c r="BH622" s="223"/>
      <c r="BI622" s="223"/>
      <c r="BJ622" s="223"/>
      <c r="BK622" s="223"/>
      <c r="BL622" s="223"/>
      <c r="BM622" s="223"/>
      <c r="BN622" s="223"/>
      <c r="BO622" s="223"/>
      <c r="BP622" s="223"/>
      <c r="BQ622" s="223"/>
      <c r="BR622" s="223"/>
      <c r="BS622" s="223"/>
      <c r="BT622" s="223"/>
      <c r="BU622" s="223"/>
      <c r="BV622" s="223"/>
      <c r="BW622" s="223"/>
      <c r="BX622" s="223"/>
      <c r="BY622" s="223"/>
      <c r="BZ622" s="223"/>
      <c r="CA622" s="223"/>
      <c r="CB622" s="223"/>
      <c r="CC622" s="223"/>
      <c r="CD622" s="223"/>
      <c r="CE622" s="223"/>
      <c r="CF622" s="223"/>
      <c r="CG622" s="223"/>
      <c r="CH622" s="223"/>
      <c r="CI622" s="223"/>
      <c r="CJ622" s="223"/>
      <c r="CK622" s="223"/>
      <c r="CL622" s="223"/>
      <c r="CM622" s="223"/>
      <c r="CN622" s="223"/>
      <c r="CO622" s="223"/>
      <c r="CP622" s="223"/>
      <c r="CQ622" s="223"/>
      <c r="CR622" s="223"/>
      <c r="CS622" s="223"/>
      <c r="CT622" s="223"/>
      <c r="CU622" s="223"/>
      <c r="CV622" s="223"/>
      <c r="CW622" s="223"/>
      <c r="CX622" s="223"/>
      <c r="CY622" s="223"/>
      <c r="CZ622" s="223"/>
      <c r="DA622" s="223"/>
      <c r="DB622" s="223"/>
      <c r="DC622" s="223"/>
      <c r="DD622" s="223"/>
      <c r="DE622" s="223"/>
      <c r="DF622" s="223"/>
      <c r="DG622" s="223"/>
      <c r="DH622" s="223"/>
      <c r="DI622" s="223"/>
      <c r="DJ622" s="223"/>
      <c r="DK622" s="223"/>
      <c r="DL622" s="223"/>
      <c r="DM622" s="223"/>
      <c r="DN622" s="223"/>
      <c r="DO622" s="223"/>
      <c r="DP622" s="223"/>
      <c r="DQ622"/>
      <c r="DR622"/>
      <c r="DS622"/>
      <c r="DT622"/>
      <c r="DU622"/>
      <c r="DV622"/>
      <c r="DW622"/>
      <c r="DX622"/>
      <c r="DY622"/>
      <c r="DZ622"/>
      <c r="EA622"/>
      <c r="EB622"/>
      <c r="EC622"/>
      <c r="ED622"/>
      <c r="EE622"/>
      <c r="EF622"/>
      <c r="EG622"/>
      <c r="EH622"/>
      <c r="EI622"/>
      <c r="EJ622"/>
      <c r="EK622"/>
      <c r="EL622"/>
      <c r="EM622"/>
      <c r="EN622"/>
      <c r="EO622"/>
      <c r="EP622"/>
      <c r="EQ622"/>
      <c r="ER622"/>
      <c r="ES622"/>
      <c r="ET622"/>
      <c r="EU622"/>
      <c r="EV622"/>
      <c r="EW622"/>
      <c r="EX622"/>
      <c r="EY622"/>
      <c r="EZ622"/>
      <c r="FA622"/>
      <c r="FB622"/>
      <c r="FC622"/>
      <c r="FD622"/>
      <c r="FE622"/>
      <c r="FF622"/>
      <c r="FG622"/>
      <c r="FH622"/>
      <c r="FI622"/>
      <c r="FJ622"/>
      <c r="FK622"/>
      <c r="FL622"/>
      <c r="FM622"/>
      <c r="FN622"/>
      <c r="FO622"/>
      <c r="FP622"/>
      <c r="FQ622"/>
      <c r="FR622"/>
      <c r="FS622"/>
      <c r="FT622"/>
      <c r="FU622"/>
      <c r="FV622"/>
      <c r="FW622"/>
      <c r="FX622"/>
      <c r="FY622"/>
      <c r="FZ622"/>
      <c r="GA622"/>
      <c r="GB622"/>
      <c r="GC622"/>
      <c r="GD622"/>
      <c r="GE622"/>
      <c r="GF622"/>
      <c r="GG622"/>
      <c r="GH622"/>
      <c r="GI622"/>
      <c r="GJ622"/>
      <c r="GK622"/>
      <c r="GL622"/>
      <c r="GM622"/>
      <c r="GN622"/>
      <c r="GO622"/>
      <c r="GP622"/>
      <c r="GQ622"/>
      <c r="GR622"/>
      <c r="GS622"/>
      <c r="GT622"/>
      <c r="GU622"/>
      <c r="GV622"/>
      <c r="GW622"/>
      <c r="GX622"/>
      <c r="GY622"/>
      <c r="GZ622"/>
      <c r="HA622"/>
      <c r="HB622"/>
      <c r="HC622"/>
      <c r="HD622"/>
      <c r="HE622"/>
      <c r="HF622"/>
      <c r="HG622"/>
      <c r="HH622"/>
      <c r="HI622"/>
      <c r="HJ622"/>
      <c r="HK622"/>
      <c r="HL622"/>
      <c r="HM622"/>
      <c r="HN622"/>
      <c r="HO622"/>
      <c r="HP622"/>
      <c r="HQ622"/>
      <c r="HR622"/>
      <c r="HS622"/>
      <c r="HT622"/>
      <c r="HU622"/>
      <c r="HV622"/>
      <c r="HW622"/>
      <c r="HX622"/>
      <c r="HY622"/>
      <c r="HZ622"/>
      <c r="IA622"/>
      <c r="IB622"/>
      <c r="IC622"/>
      <c r="ID622"/>
      <c r="IE622"/>
      <c r="IF622"/>
      <c r="IG622"/>
      <c r="IH622"/>
      <c r="II622"/>
      <c r="IJ622"/>
      <c r="IK622"/>
      <c r="IL622"/>
      <c r="IM622"/>
      <c r="IN622"/>
      <c r="IO622"/>
      <c r="IP622"/>
      <c r="IQ622"/>
      <c r="IR622"/>
      <c r="IS622"/>
      <c r="IT622"/>
      <c r="IU622"/>
      <c r="IV622"/>
      <c r="IW622"/>
      <c r="IX622"/>
      <c r="IY622"/>
      <c r="IZ622"/>
      <c r="JA622"/>
      <c r="JB622"/>
      <c r="JC622"/>
      <c r="JD622"/>
      <c r="JE622"/>
      <c r="JF622"/>
      <c r="JG622"/>
      <c r="JH622"/>
      <c r="JI622"/>
      <c r="JJ622"/>
      <c r="JK622"/>
      <c r="JL622"/>
      <c r="JM622"/>
      <c r="JN622"/>
      <c r="JO622"/>
      <c r="JP622"/>
      <c r="JQ622"/>
      <c r="JR622"/>
      <c r="JS622"/>
      <c r="JT622"/>
      <c r="JU622"/>
      <c r="JV622"/>
      <c r="JW622"/>
      <c r="JX622"/>
      <c r="JY622"/>
      <c r="JZ622"/>
      <c r="KA622"/>
      <c r="KB622"/>
      <c r="KC622"/>
      <c r="KD622"/>
      <c r="KE622"/>
      <c r="KF622"/>
      <c r="KG622"/>
      <c r="KH622"/>
      <c r="KI622"/>
      <c r="KJ622"/>
      <c r="KK622"/>
      <c r="KL622"/>
      <c r="KM622"/>
      <c r="KN622"/>
      <c r="KO622"/>
      <c r="KP622"/>
      <c r="KQ622"/>
      <c r="KR622"/>
      <c r="KS622"/>
      <c r="KT622"/>
      <c r="KU622"/>
      <c r="KV622"/>
      <c r="KW622"/>
      <c r="KX622"/>
      <c r="KY622"/>
      <c r="KZ622"/>
      <c r="LA622"/>
      <c r="LB622"/>
      <c r="LC622"/>
      <c r="LD622"/>
      <c r="LE622"/>
      <c r="LF622"/>
      <c r="LG622"/>
      <c r="LH622"/>
      <c r="LI622"/>
      <c r="LJ622"/>
      <c r="LK622"/>
      <c r="LL622"/>
      <c r="LM622"/>
      <c r="LN622"/>
      <c r="LO622"/>
      <c r="LP622"/>
      <c r="LQ622"/>
      <c r="LR622"/>
      <c r="LS622"/>
      <c r="LT622"/>
      <c r="LU622"/>
      <c r="LV622"/>
      <c r="LW622"/>
      <c r="LX622"/>
      <c r="LY622"/>
      <c r="LZ622"/>
      <c r="MA622"/>
      <c r="MB622"/>
      <c r="MC622"/>
      <c r="MD622"/>
      <c r="ME622"/>
      <c r="MF622"/>
      <c r="MG622"/>
      <c r="MH622"/>
      <c r="MI622"/>
      <c r="MJ622"/>
      <c r="MK622"/>
      <c r="ML622"/>
      <c r="MM622"/>
      <c r="MN622"/>
      <c r="MO622"/>
      <c r="MP622"/>
      <c r="MQ622"/>
      <c r="MR622"/>
      <c r="MS622"/>
      <c r="MT622"/>
      <c r="MU622"/>
      <c r="MV622"/>
      <c r="MW622"/>
      <c r="MX622"/>
      <c r="MY622"/>
      <c r="MZ622"/>
      <c r="NA622"/>
      <c r="NB622"/>
      <c r="NC622"/>
      <c r="ND622"/>
      <c r="NE622"/>
      <c r="NF622"/>
      <c r="NG622"/>
      <c r="NH622"/>
      <c r="NI622"/>
      <c r="NJ622"/>
      <c r="NK622"/>
      <c r="NL622"/>
      <c r="NM622"/>
      <c r="NN622"/>
      <c r="NO622"/>
      <c r="NP622"/>
      <c r="NQ622"/>
      <c r="NR622"/>
      <c r="NS622"/>
      <c r="NT622"/>
      <c r="NU622"/>
      <c r="NV622"/>
      <c r="NW622"/>
      <c r="NX622"/>
      <c r="NY622"/>
      <c r="NZ622"/>
      <c r="OA622"/>
      <c r="OB622"/>
      <c r="OC622"/>
      <c r="OD622"/>
      <c r="OE622"/>
      <c r="OF622"/>
      <c r="OG622"/>
      <c r="OH622"/>
      <c r="OI622"/>
      <c r="OJ622"/>
      <c r="OK622"/>
      <c r="OL622"/>
      <c r="OM622"/>
      <c r="ON622"/>
      <c r="OO622"/>
      <c r="OP622"/>
      <c r="OQ622"/>
      <c r="OR622"/>
      <c r="OS622"/>
      <c r="OT622"/>
      <c r="OU622"/>
      <c r="OV622"/>
      <c r="OW622"/>
      <c r="OX622"/>
      <c r="OY622"/>
      <c r="OZ622"/>
      <c r="PA622"/>
      <c r="PB622"/>
      <c r="PC622"/>
      <c r="PD622"/>
      <c r="PE622"/>
      <c r="PF622"/>
      <c r="PG622"/>
      <c r="PH622"/>
      <c r="PI622"/>
      <c r="PJ622"/>
      <c r="PK622"/>
      <c r="PL622"/>
      <c r="PM622"/>
      <c r="PN622"/>
      <c r="PO622"/>
      <c r="PP622"/>
      <c r="PQ622"/>
      <c r="PR622"/>
      <c r="PS622"/>
      <c r="PT622"/>
      <c r="PU622"/>
      <c r="PV622"/>
      <c r="PW622"/>
      <c r="PX622"/>
      <c r="PY622"/>
      <c r="PZ622"/>
      <c r="QA622"/>
      <c r="QB622"/>
      <c r="QC622"/>
      <c r="QD622"/>
      <c r="QE622"/>
      <c r="QF622"/>
      <c r="QG622"/>
      <c r="QH622"/>
      <c r="QI622"/>
      <c r="QJ622"/>
      <c r="QK622"/>
      <c r="QL622"/>
      <c r="QM622"/>
      <c r="QN622"/>
      <c r="QO622"/>
      <c r="QP622"/>
      <c r="QQ622"/>
      <c r="QR622"/>
      <c r="QS622"/>
      <c r="QT622"/>
      <c r="QU622"/>
      <c r="QV622"/>
      <c r="QW622"/>
      <c r="QX622"/>
      <c r="QY622"/>
      <c r="QZ622"/>
      <c r="RA622"/>
      <c r="RB622"/>
      <c r="RC622"/>
      <c r="RD622"/>
      <c r="RE622"/>
      <c r="RF622"/>
      <c r="RG622"/>
      <c r="RH622"/>
      <c r="RI622"/>
      <c r="RJ622"/>
      <c r="RK622"/>
      <c r="RL622"/>
      <c r="RM622"/>
      <c r="RN622"/>
      <c r="RO622"/>
      <c r="RP622"/>
      <c r="RQ622"/>
      <c r="RR622"/>
      <c r="RS622"/>
      <c r="RT622"/>
      <c r="RU622"/>
      <c r="RV622"/>
      <c r="RW622"/>
      <c r="RX622"/>
      <c r="RY622"/>
      <c r="RZ622"/>
      <c r="SA622"/>
      <c r="SB622"/>
      <c r="SC622"/>
      <c r="SD622"/>
      <c r="SE622"/>
      <c r="SF622"/>
      <c r="SG622"/>
      <c r="SH622"/>
      <c r="SI622"/>
      <c r="SJ622"/>
      <c r="SK622"/>
      <c r="SL622"/>
      <c r="SM622"/>
      <c r="SN622"/>
      <c r="SO622"/>
      <c r="SP622"/>
      <c r="SQ622"/>
      <c r="SR622"/>
      <c r="SS622"/>
      <c r="ST622"/>
      <c r="SU622"/>
      <c r="SV622"/>
      <c r="SW622"/>
      <c r="SX622"/>
      <c r="SY622"/>
      <c r="SZ622"/>
      <c r="TA622"/>
      <c r="TB622"/>
      <c r="TC622"/>
      <c r="TD622"/>
      <c r="TE622"/>
      <c r="TF622"/>
      <c r="TG622"/>
      <c r="TH622"/>
      <c r="TI622"/>
      <c r="TJ622"/>
      <c r="TK622"/>
      <c r="TL622"/>
      <c r="TM622"/>
      <c r="TN622"/>
      <c r="TO622"/>
      <c r="TP622"/>
      <c r="TQ622"/>
      <c r="TR622"/>
      <c r="TS622"/>
      <c r="TT622"/>
      <c r="TU622"/>
      <c r="TV622"/>
      <c r="TW622"/>
      <c r="TX622"/>
      <c r="TY622"/>
      <c r="TZ622"/>
      <c r="UA622"/>
      <c r="UB622"/>
      <c r="UC622"/>
      <c r="UD622"/>
      <c r="UE622"/>
      <c r="UF622"/>
      <c r="UG622"/>
      <c r="UH622"/>
      <c r="UI622"/>
      <c r="UJ622"/>
      <c r="UK622"/>
      <c r="UL622"/>
      <c r="UM622"/>
      <c r="UN622"/>
      <c r="UO622"/>
      <c r="UP622"/>
      <c r="UQ622"/>
      <c r="UR622"/>
      <c r="US622"/>
      <c r="UT622"/>
      <c r="UU622"/>
      <c r="UV622"/>
      <c r="UW622"/>
      <c r="UX622"/>
      <c r="UY622"/>
      <c r="UZ622"/>
      <c r="VA622"/>
      <c r="VB622"/>
      <c r="VC622"/>
      <c r="VD622"/>
      <c r="VE622"/>
      <c r="VF622"/>
      <c r="VG622"/>
      <c r="VH622"/>
      <c r="VI622"/>
      <c r="VJ622"/>
      <c r="VK622"/>
      <c r="VL622"/>
      <c r="VM622"/>
      <c r="VN622"/>
      <c r="VO622"/>
      <c r="VP622"/>
      <c r="VQ622"/>
      <c r="VR622"/>
      <c r="VS622"/>
      <c r="VT622"/>
      <c r="VU622"/>
      <c r="VV622"/>
      <c r="VW622"/>
      <c r="VX622"/>
      <c r="VY622"/>
      <c r="VZ622"/>
      <c r="WA622"/>
      <c r="WB622"/>
      <c r="WC622"/>
      <c r="WD622"/>
      <c r="WE622"/>
      <c r="WF622"/>
      <c r="WG622"/>
      <c r="WH622"/>
      <c r="WI622"/>
      <c r="WJ622"/>
      <c r="WK622"/>
      <c r="WL622"/>
      <c r="WM622"/>
      <c r="WN622"/>
      <c r="WO622"/>
      <c r="WP622"/>
      <c r="WQ622"/>
      <c r="WR622"/>
      <c r="WS622"/>
      <c r="WT622"/>
      <c r="WU622"/>
      <c r="WV622"/>
      <c r="WW622"/>
      <c r="WX622"/>
      <c r="WY622"/>
      <c r="WZ622"/>
      <c r="XA622"/>
      <c r="XB622"/>
      <c r="XC622"/>
      <c r="XD622"/>
      <c r="XE622"/>
      <c r="XF622"/>
      <c r="XG622"/>
      <c r="XH622"/>
      <c r="XI622"/>
      <c r="XJ622"/>
      <c r="XK622"/>
      <c r="XL622"/>
      <c r="XM622"/>
      <c r="XN622"/>
      <c r="XO622"/>
      <c r="XP622"/>
      <c r="XQ622"/>
      <c r="XR622"/>
      <c r="XS622"/>
      <c r="XT622"/>
      <c r="XU622"/>
      <c r="XV622"/>
      <c r="XW622"/>
      <c r="XX622"/>
      <c r="XY622"/>
      <c r="XZ622"/>
      <c r="YA622"/>
      <c r="YB622"/>
      <c r="YC622"/>
      <c r="YD622"/>
      <c r="YE622"/>
      <c r="YF622"/>
      <c r="YG622"/>
      <c r="YH622"/>
      <c r="YI622"/>
      <c r="YJ622"/>
      <c r="YK622"/>
      <c r="YL622"/>
      <c r="YM622"/>
      <c r="YN622"/>
      <c r="YO622"/>
      <c r="YP622"/>
      <c r="YQ622"/>
      <c r="YR622"/>
      <c r="YS622"/>
      <c r="YT622"/>
      <c r="YU622"/>
      <c r="YV622"/>
      <c r="YW622"/>
      <c r="YX622"/>
      <c r="YY622"/>
      <c r="YZ622"/>
      <c r="ZA622"/>
      <c r="ZB622"/>
      <c r="ZC622"/>
      <c r="ZD622"/>
      <c r="ZE622"/>
      <c r="ZF622"/>
      <c r="ZG622"/>
      <c r="ZH622"/>
      <c r="ZI622"/>
      <c r="ZJ622"/>
      <c r="ZK622"/>
      <c r="ZL622"/>
      <c r="ZM622"/>
      <c r="ZN622"/>
      <c r="ZO622"/>
      <c r="ZP622"/>
      <c r="ZQ622"/>
      <c r="ZR622"/>
      <c r="ZS622"/>
      <c r="ZT622"/>
      <c r="ZU622"/>
      <c r="ZV622"/>
      <c r="ZW622"/>
      <c r="ZX622"/>
      <c r="ZY622"/>
      <c r="ZZ622" s="52"/>
      <c r="AAA622" s="192"/>
      <c r="AAD622" s="90"/>
      <c r="AAE622" s="519">
        <f>IF(OR(S.EQC.DirReport="Y",S.EQC.FacHearing="Y"),1,0)</f>
        <v>1</v>
      </c>
      <c r="AAF622" s="90"/>
      <c r="AAG622" s="73">
        <f t="shared" si="499"/>
        <v>41549</v>
      </c>
      <c r="AAH622" s="73">
        <f t="shared" si="500"/>
        <v>41676</v>
      </c>
      <c r="AAI622" s="72"/>
      <c r="AAJ622" s="56"/>
      <c r="AAK622" s="80" t="str">
        <f>IF(OR(S.EQC.DirReport="Y",S.EQC.InfoItem="Y"),"* leads EQC material review","* blank row")</f>
        <v>* leads EQC material review</v>
      </c>
      <c r="AAL622" s="90"/>
    </row>
    <row r="623" spans="1:715" ht="15" customHeight="1" outlineLevel="2">
      <c r="A623" s="171"/>
      <c r="B623" s="389" t="str">
        <f>AAK623</f>
        <v>AndreaRW develops STAFF.RPT.Permanent preloaded in folder 6 by:</v>
      </c>
      <c r="C623" s="418" t="s">
        <v>0</v>
      </c>
      <c r="D623" s="417"/>
      <c r="E623" s="397">
        <f t="shared" ref="E623" si="507">NETWORKDAYS(G623,H623,S.DDL_DEQClosed)</f>
        <v>87</v>
      </c>
      <c r="F623" s="457">
        <f t="shared" ca="1" si="496"/>
        <v>71</v>
      </c>
      <c r="G623" s="400">
        <f t="shared" ref="G623:H623" si="508">AAG623</f>
        <v>41549</v>
      </c>
      <c r="H623" s="400">
        <f t="shared" si="508"/>
        <v>41676</v>
      </c>
      <c r="I623" s="244"/>
      <c r="J623" s="222"/>
      <c r="K623" s="223"/>
      <c r="L623" s="223"/>
      <c r="M623" s="223"/>
      <c r="N623" s="223"/>
      <c r="O623" s="223"/>
      <c r="P623" s="223"/>
      <c r="Q623" s="223"/>
      <c r="R623" s="223"/>
      <c r="S623" s="223"/>
      <c r="T623" s="223"/>
      <c r="U623" s="223"/>
      <c r="V623" s="223"/>
      <c r="W623" s="223"/>
      <c r="X623" s="223"/>
      <c r="Y623" s="223"/>
      <c r="Z623" s="223"/>
      <c r="AA623" s="223"/>
      <c r="AB623" s="223"/>
      <c r="AC623" s="223"/>
      <c r="AD623" s="223"/>
      <c r="AE623" s="223"/>
      <c r="AF623" s="223"/>
      <c r="AG623" s="223"/>
      <c r="AH623" s="223"/>
      <c r="AI623" s="223"/>
      <c r="AJ623" s="223"/>
      <c r="AK623" s="223"/>
      <c r="AL623" s="223"/>
      <c r="AM623" s="223"/>
      <c r="AN623" s="223"/>
      <c r="AO623" s="223"/>
      <c r="AP623" s="223"/>
      <c r="AQ623" s="223"/>
      <c r="AR623" s="223"/>
      <c r="AS623" s="223"/>
      <c r="AT623" s="223"/>
      <c r="AU623" s="223"/>
      <c r="AV623" s="223"/>
      <c r="AW623" s="223"/>
      <c r="AX623" s="223"/>
      <c r="AY623" s="223"/>
      <c r="AZ623" s="223"/>
      <c r="BA623" s="223"/>
      <c r="BB623" s="223"/>
      <c r="BC623" s="223"/>
      <c r="BD623" s="223"/>
      <c r="BE623" s="223"/>
      <c r="BF623" s="223"/>
      <c r="BG623" s="223"/>
      <c r="BH623" s="223"/>
      <c r="BI623" s="223"/>
      <c r="BJ623" s="223"/>
      <c r="BK623" s="223"/>
      <c r="BL623" s="223"/>
      <c r="BM623" s="223"/>
      <c r="BN623" s="223"/>
      <c r="BO623" s="223"/>
      <c r="BP623" s="223"/>
      <c r="BQ623" s="223"/>
      <c r="BR623" s="223"/>
      <c r="BS623" s="223"/>
      <c r="BT623" s="223"/>
      <c r="BU623" s="223"/>
      <c r="BV623" s="223"/>
      <c r="BW623" s="223"/>
      <c r="BX623" s="223"/>
      <c r="BY623" s="223"/>
      <c r="BZ623" s="223"/>
      <c r="CA623" s="223"/>
      <c r="CB623" s="223"/>
      <c r="CC623" s="223"/>
      <c r="CD623" s="223"/>
      <c r="CE623" s="223"/>
      <c r="CF623" s="223"/>
      <c r="CG623" s="223"/>
      <c r="CH623" s="223"/>
      <c r="CI623" s="223"/>
      <c r="CJ623" s="223"/>
      <c r="CK623" s="223"/>
      <c r="CL623" s="223"/>
      <c r="CM623" s="223"/>
      <c r="CN623" s="223"/>
      <c r="CO623" s="223"/>
      <c r="CP623" s="223"/>
      <c r="CQ623" s="223"/>
      <c r="CR623" s="223"/>
      <c r="CS623" s="223"/>
      <c r="CT623" s="223"/>
      <c r="CU623" s="223"/>
      <c r="CV623" s="223"/>
      <c r="CW623" s="223"/>
      <c r="CX623" s="223"/>
      <c r="CY623" s="223"/>
      <c r="CZ623" s="223"/>
      <c r="DA623" s="223"/>
      <c r="DB623" s="223"/>
      <c r="DC623" s="223"/>
      <c r="DD623" s="223"/>
      <c r="DE623" s="223"/>
      <c r="DF623" s="223"/>
      <c r="DG623" s="223"/>
      <c r="DH623" s="223"/>
      <c r="DI623" s="223"/>
      <c r="DJ623" s="223"/>
      <c r="DK623" s="223"/>
      <c r="DL623" s="223"/>
      <c r="DM623" s="223"/>
      <c r="DN623" s="223"/>
      <c r="DO623" s="223"/>
      <c r="DP623" s="223"/>
      <c r="AAA623" s="192"/>
      <c r="AAD623" s="90"/>
      <c r="AAE623" s="519">
        <v>1</v>
      </c>
      <c r="AAF623" s="90"/>
      <c r="AAG623" s="73">
        <f t="shared" si="499"/>
        <v>41549</v>
      </c>
      <c r="AAH623" s="73">
        <f t="shared" si="500"/>
        <v>41676</v>
      </c>
      <c r="AAI623" s="72"/>
      <c r="AAJ623" s="56"/>
      <c r="AAK623" s="80" t="str">
        <f>IF(S.General.RuleType="P",S.Staff.Lead&amp;" develops STAFF.RPT.Permanent preloaded in folder 6 by:",S.Staff.Lead&amp;" develops STAFF.RPT.Temporary (preloaded in folder 6 by:")</f>
        <v>AndreaRW develops STAFF.RPT.Permanent preloaded in folder 6 by:</v>
      </c>
      <c r="AAL623" s="90"/>
      <c r="AAM623"/>
    </row>
    <row r="624" spans="1:715" s="23" customFormat="1" ht="15" customHeight="1" outlineLevel="2">
      <c r="A624" s="171"/>
      <c r="B624" s="413" t="s">
        <v>166</v>
      </c>
      <c r="C624" s="418" t="s">
        <v>0</v>
      </c>
      <c r="D624" s="417"/>
      <c r="E624" s="397">
        <f t="shared" ref="E624" si="509">NETWORKDAYS(G624,H624,S.DDL_DEQClosed)</f>
        <v>87</v>
      </c>
      <c r="F624" s="457">
        <f t="shared" ca="1" si="496"/>
        <v>71</v>
      </c>
      <c r="G624" s="400">
        <f t="shared" ref="G624" si="510">AAG624</f>
        <v>41549</v>
      </c>
      <c r="H624" s="400">
        <f t="shared" ref="H624" si="511">AAH624</f>
        <v>41676</v>
      </c>
      <c r="I624" s="244"/>
      <c r="J624" s="222"/>
      <c r="K624" s="223"/>
      <c r="L624" s="223"/>
      <c r="M624" s="223"/>
      <c r="N624" s="223"/>
      <c r="O624" s="223"/>
      <c r="P624" s="223"/>
      <c r="Q624" s="223"/>
      <c r="R624" s="223"/>
      <c r="S624" s="223"/>
      <c r="T624" s="223"/>
      <c r="U624" s="223"/>
      <c r="V624" s="223"/>
      <c r="W624" s="223"/>
      <c r="X624" s="223"/>
      <c r="Y624" s="223"/>
      <c r="Z624" s="223"/>
      <c r="AA624" s="223"/>
      <c r="AB624" s="223"/>
      <c r="AC624" s="223"/>
      <c r="AD624" s="223"/>
      <c r="AE624" s="223"/>
      <c r="AF624" s="223"/>
      <c r="AG624" s="223"/>
      <c r="AH624" s="223"/>
      <c r="AI624" s="223"/>
      <c r="AJ624" s="223"/>
      <c r="AK624" s="223"/>
      <c r="AL624" s="223"/>
      <c r="AM624" s="223"/>
      <c r="AN624" s="223"/>
      <c r="AO624" s="223"/>
      <c r="AP624" s="223"/>
      <c r="AQ624" s="223"/>
      <c r="AR624" s="223"/>
      <c r="AS624" s="223"/>
      <c r="AT624" s="223"/>
      <c r="AU624" s="223"/>
      <c r="AV624" s="223"/>
      <c r="AW624" s="223"/>
      <c r="AX624" s="223"/>
      <c r="AY624" s="223"/>
      <c r="AZ624" s="223"/>
      <c r="BA624" s="223"/>
      <c r="BB624" s="223"/>
      <c r="BC624" s="223"/>
      <c r="BD624" s="223"/>
      <c r="BE624" s="223"/>
      <c r="BF624" s="223"/>
      <c r="BG624" s="223"/>
      <c r="BH624" s="223"/>
      <c r="BI624" s="223"/>
      <c r="BJ624" s="223"/>
      <c r="BK624" s="223"/>
      <c r="BL624" s="223"/>
      <c r="BM624" s="223"/>
      <c r="BN624" s="223"/>
      <c r="BO624" s="223"/>
      <c r="BP624" s="223"/>
      <c r="BQ624" s="223"/>
      <c r="BR624" s="223"/>
      <c r="BS624" s="223"/>
      <c r="BT624" s="223"/>
      <c r="BU624" s="223"/>
      <c r="BV624" s="223"/>
      <c r="BW624" s="223"/>
      <c r="BX624" s="223"/>
      <c r="BY624" s="223"/>
      <c r="BZ624" s="223"/>
      <c r="CA624" s="223"/>
      <c r="CB624" s="223"/>
      <c r="CC624" s="223"/>
      <c r="CD624" s="223"/>
      <c r="CE624" s="223"/>
      <c r="CF624" s="223"/>
      <c r="CG624" s="223"/>
      <c r="CH624" s="223"/>
      <c r="CI624" s="223"/>
      <c r="CJ624" s="223"/>
      <c r="CK624" s="223"/>
      <c r="CL624" s="223"/>
      <c r="CM624" s="223"/>
      <c r="CN624" s="223"/>
      <c r="CO624" s="223"/>
      <c r="CP624" s="223"/>
      <c r="CQ624" s="223"/>
      <c r="CR624" s="223"/>
      <c r="CS624" s="223"/>
      <c r="CT624" s="223"/>
      <c r="CU624" s="223"/>
      <c r="CV624" s="223"/>
      <c r="CW624" s="223"/>
      <c r="CX624" s="223"/>
      <c r="CY624" s="223"/>
      <c r="CZ624" s="223"/>
      <c r="DA624" s="223"/>
      <c r="DB624" s="223"/>
      <c r="DC624" s="223"/>
      <c r="DD624" s="223"/>
      <c r="DE624" s="223"/>
      <c r="DF624" s="223"/>
      <c r="DG624" s="223"/>
      <c r="DH624" s="223"/>
      <c r="DI624" s="223"/>
      <c r="DJ624" s="223"/>
      <c r="DK624" s="223"/>
      <c r="DL624" s="223"/>
      <c r="DM624" s="223"/>
      <c r="DN624" s="223"/>
      <c r="DO624" s="223"/>
      <c r="DP624" s="223"/>
      <c r="DQ624"/>
      <c r="DR624"/>
      <c r="DS624"/>
      <c r="DT624"/>
      <c r="DU624"/>
      <c r="DV624"/>
      <c r="DW624"/>
      <c r="DX624"/>
      <c r="DY624"/>
      <c r="DZ624"/>
      <c r="EA624"/>
      <c r="EB624"/>
      <c r="EC624"/>
      <c r="ED624"/>
      <c r="EE624"/>
      <c r="EF624"/>
      <c r="EG624"/>
      <c r="EH624"/>
      <c r="EI624"/>
      <c r="EJ624"/>
      <c r="EK624"/>
      <c r="EL624"/>
      <c r="EM624"/>
      <c r="EN624"/>
      <c r="EO624"/>
      <c r="EP624"/>
      <c r="EQ624"/>
      <c r="ER624"/>
      <c r="ES624"/>
      <c r="ET624"/>
      <c r="EU624"/>
      <c r="EV624"/>
      <c r="EW624"/>
      <c r="EX624"/>
      <c r="EY624"/>
      <c r="EZ624"/>
      <c r="FA624"/>
      <c r="FB624"/>
      <c r="FC624"/>
      <c r="FD624"/>
      <c r="FE624"/>
      <c r="FF624"/>
      <c r="FG624"/>
      <c r="FH624"/>
      <c r="FI624"/>
      <c r="FJ624"/>
      <c r="FK624"/>
      <c r="FL624"/>
      <c r="FM624"/>
      <c r="FN624"/>
      <c r="FO624"/>
      <c r="FP624"/>
      <c r="FQ624"/>
      <c r="FR624"/>
      <c r="FS624"/>
      <c r="FT624"/>
      <c r="FU624"/>
      <c r="FV624"/>
      <c r="FW624"/>
      <c r="FX624"/>
      <c r="FY624"/>
      <c r="FZ624"/>
      <c r="GA624"/>
      <c r="GB624"/>
      <c r="GC624"/>
      <c r="GD624"/>
      <c r="GE624"/>
      <c r="GF624"/>
      <c r="GG624"/>
      <c r="GH624"/>
      <c r="GI624"/>
      <c r="GJ624"/>
      <c r="GK624"/>
      <c r="GL624"/>
      <c r="GM624"/>
      <c r="GN624"/>
      <c r="GO624"/>
      <c r="GP624"/>
      <c r="GQ624"/>
      <c r="GR624"/>
      <c r="GS624"/>
      <c r="GT624"/>
      <c r="GU624"/>
      <c r="GV624"/>
      <c r="GW624"/>
      <c r="GX624"/>
      <c r="GY624"/>
      <c r="GZ624"/>
      <c r="HA624"/>
      <c r="HB624"/>
      <c r="HC624"/>
      <c r="HD624"/>
      <c r="HE624"/>
      <c r="HF624"/>
      <c r="HG624"/>
      <c r="HH624"/>
      <c r="HI624"/>
      <c r="HJ624"/>
      <c r="HK624"/>
      <c r="HL624"/>
      <c r="HM624"/>
      <c r="HN624"/>
      <c r="HO624"/>
      <c r="HP624"/>
      <c r="HQ624"/>
      <c r="HR624"/>
      <c r="HS624"/>
      <c r="HT624"/>
      <c r="HU624"/>
      <c r="HV624"/>
      <c r="HW624"/>
      <c r="HX624"/>
      <c r="HY624"/>
      <c r="HZ624"/>
      <c r="IA624"/>
      <c r="IB624"/>
      <c r="IC624"/>
      <c r="ID624"/>
      <c r="IE624"/>
      <c r="IF624"/>
      <c r="IG624"/>
      <c r="IH624"/>
      <c r="II624"/>
      <c r="IJ624"/>
      <c r="IK624"/>
      <c r="IL624"/>
      <c r="IM624"/>
      <c r="IN624"/>
      <c r="IO624"/>
      <c r="IP624"/>
      <c r="IQ624"/>
      <c r="IR624"/>
      <c r="IS624"/>
      <c r="IT624"/>
      <c r="IU624"/>
      <c r="IV624"/>
      <c r="IW624"/>
      <c r="IX624"/>
      <c r="IY624"/>
      <c r="IZ624"/>
      <c r="JA624"/>
      <c r="JB624"/>
      <c r="JC624"/>
      <c r="JD624"/>
      <c r="JE624"/>
      <c r="JF624"/>
      <c r="JG624"/>
      <c r="JH624"/>
      <c r="JI624"/>
      <c r="JJ624"/>
      <c r="JK624"/>
      <c r="JL624"/>
      <c r="JM624"/>
      <c r="JN624"/>
      <c r="JO624"/>
      <c r="JP624"/>
      <c r="JQ624"/>
      <c r="JR624"/>
      <c r="JS624"/>
      <c r="JT624"/>
      <c r="JU624"/>
      <c r="JV624"/>
      <c r="JW624"/>
      <c r="JX624"/>
      <c r="JY624"/>
      <c r="JZ624"/>
      <c r="KA624"/>
      <c r="KB624"/>
      <c r="KC624"/>
      <c r="KD624"/>
      <c r="KE624"/>
      <c r="KF624"/>
      <c r="KG624"/>
      <c r="KH624"/>
      <c r="KI624"/>
      <c r="KJ624"/>
      <c r="KK624"/>
      <c r="KL624"/>
      <c r="KM624"/>
      <c r="KN624"/>
      <c r="KO624"/>
      <c r="KP624"/>
      <c r="KQ624"/>
      <c r="KR624"/>
      <c r="KS624"/>
      <c r="KT624"/>
      <c r="KU624"/>
      <c r="KV624"/>
      <c r="KW624"/>
      <c r="KX624"/>
      <c r="KY624"/>
      <c r="KZ624"/>
      <c r="LA624"/>
      <c r="LB624"/>
      <c r="LC624"/>
      <c r="LD624"/>
      <c r="LE624"/>
      <c r="LF624"/>
      <c r="LG624"/>
      <c r="LH624"/>
      <c r="LI624"/>
      <c r="LJ624"/>
      <c r="LK624"/>
      <c r="LL624"/>
      <c r="LM624"/>
      <c r="LN624"/>
      <c r="LO624"/>
      <c r="LP624"/>
      <c r="LQ624"/>
      <c r="LR624"/>
      <c r="LS624"/>
      <c r="LT624"/>
      <c r="LU624"/>
      <c r="LV624"/>
      <c r="LW624"/>
      <c r="LX624"/>
      <c r="LY624"/>
      <c r="LZ624"/>
      <c r="MA624"/>
      <c r="MB624"/>
      <c r="MC624"/>
      <c r="MD624"/>
      <c r="ME624"/>
      <c r="MF624"/>
      <c r="MG624"/>
      <c r="MH624"/>
      <c r="MI624"/>
      <c r="MJ624"/>
      <c r="MK624"/>
      <c r="ML624"/>
      <c r="MM624"/>
      <c r="MN624"/>
      <c r="MO624"/>
      <c r="MP624"/>
      <c r="MQ624"/>
      <c r="MR624"/>
      <c r="MS624"/>
      <c r="MT624"/>
      <c r="MU624"/>
      <c r="MV624"/>
      <c r="MW624"/>
      <c r="MX624"/>
      <c r="MY624"/>
      <c r="MZ624"/>
      <c r="NA624"/>
      <c r="NB624"/>
      <c r="NC624"/>
      <c r="ND624"/>
      <c r="NE624"/>
      <c r="NF624"/>
      <c r="NG624"/>
      <c r="NH624"/>
      <c r="NI624"/>
      <c r="NJ624"/>
      <c r="NK624"/>
      <c r="NL624"/>
      <c r="NM624"/>
      <c r="NN624"/>
      <c r="NO624"/>
      <c r="NP624"/>
      <c r="NQ624"/>
      <c r="NR624"/>
      <c r="NS624"/>
      <c r="NT624"/>
      <c r="NU624"/>
      <c r="NV624"/>
      <c r="NW624"/>
      <c r="NX624"/>
      <c r="NY624"/>
      <c r="NZ624"/>
      <c r="OA624"/>
      <c r="OB624"/>
      <c r="OC624"/>
      <c r="OD624"/>
      <c r="OE624"/>
      <c r="OF624"/>
      <c r="OG624"/>
      <c r="OH624"/>
      <c r="OI624"/>
      <c r="OJ624"/>
      <c r="OK624"/>
      <c r="OL624"/>
      <c r="OM624"/>
      <c r="ON624"/>
      <c r="OO624"/>
      <c r="OP624"/>
      <c r="OQ624"/>
      <c r="OR624"/>
      <c r="OS624"/>
      <c r="OT624"/>
      <c r="OU624"/>
      <c r="OV624"/>
      <c r="OW624"/>
      <c r="OX624"/>
      <c r="OY624"/>
      <c r="OZ624"/>
      <c r="PA624"/>
      <c r="PB624"/>
      <c r="PC624"/>
      <c r="PD624"/>
      <c r="PE624"/>
      <c r="PF624"/>
      <c r="PG624"/>
      <c r="PH624"/>
      <c r="PI624"/>
      <c r="PJ624"/>
      <c r="PK624"/>
      <c r="PL624"/>
      <c r="PM624"/>
      <c r="PN624"/>
      <c r="PO624"/>
      <c r="PP624"/>
      <c r="PQ624"/>
      <c r="PR624"/>
      <c r="PS624"/>
      <c r="PT624"/>
      <c r="PU624"/>
      <c r="PV624"/>
      <c r="PW624"/>
      <c r="PX624"/>
      <c r="PY624"/>
      <c r="PZ624"/>
      <c r="QA624"/>
      <c r="QB624"/>
      <c r="QC624"/>
      <c r="QD624"/>
      <c r="QE624"/>
      <c r="QF624"/>
      <c r="QG624"/>
      <c r="QH624"/>
      <c r="QI624"/>
      <c r="QJ624"/>
      <c r="QK624"/>
      <c r="QL624"/>
      <c r="QM624"/>
      <c r="QN624"/>
      <c r="QO624"/>
      <c r="QP624"/>
      <c r="QQ624"/>
      <c r="QR624"/>
      <c r="QS624"/>
      <c r="QT624"/>
      <c r="QU624"/>
      <c r="QV624"/>
      <c r="QW624"/>
      <c r="QX624"/>
      <c r="QY624"/>
      <c r="QZ624"/>
      <c r="RA624"/>
      <c r="RB624"/>
      <c r="RC624"/>
      <c r="RD624"/>
      <c r="RE624"/>
      <c r="RF624"/>
      <c r="RG624"/>
      <c r="RH624"/>
      <c r="RI624"/>
      <c r="RJ624"/>
      <c r="RK624"/>
      <c r="RL624"/>
      <c r="RM624"/>
      <c r="RN624"/>
      <c r="RO624"/>
      <c r="RP624"/>
      <c r="RQ624"/>
      <c r="RR624"/>
      <c r="RS624"/>
      <c r="RT624"/>
      <c r="RU624"/>
      <c r="RV624"/>
      <c r="RW624"/>
      <c r="RX624"/>
      <c r="RY624"/>
      <c r="RZ624"/>
      <c r="SA624"/>
      <c r="SB624"/>
      <c r="SC624"/>
      <c r="SD624"/>
      <c r="SE624"/>
      <c r="SF624"/>
      <c r="SG624"/>
      <c r="SH624"/>
      <c r="SI624"/>
      <c r="SJ624"/>
      <c r="SK624"/>
      <c r="SL624"/>
      <c r="SM624"/>
      <c r="SN624"/>
      <c r="SO624"/>
      <c r="SP624"/>
      <c r="SQ624"/>
      <c r="SR624"/>
      <c r="SS624"/>
      <c r="ST624"/>
      <c r="SU624"/>
      <c r="SV624"/>
      <c r="SW624"/>
      <c r="SX624"/>
      <c r="SY624"/>
      <c r="SZ624"/>
      <c r="TA624"/>
      <c r="TB624"/>
      <c r="TC624"/>
      <c r="TD624"/>
      <c r="TE624"/>
      <c r="TF624"/>
      <c r="TG624"/>
      <c r="TH624"/>
      <c r="TI624"/>
      <c r="TJ624"/>
      <c r="TK624"/>
      <c r="TL624"/>
      <c r="TM624"/>
      <c r="TN624"/>
      <c r="TO624"/>
      <c r="TP624"/>
      <c r="TQ624"/>
      <c r="TR624"/>
      <c r="TS624"/>
      <c r="TT624"/>
      <c r="TU624"/>
      <c r="TV624"/>
      <c r="TW624"/>
      <c r="TX624"/>
      <c r="TY624"/>
      <c r="TZ624"/>
      <c r="UA624"/>
      <c r="UB624"/>
      <c r="UC624"/>
      <c r="UD624"/>
      <c r="UE624"/>
      <c r="UF624"/>
      <c r="UG624"/>
      <c r="UH624"/>
      <c r="UI624"/>
      <c r="UJ624"/>
      <c r="UK624"/>
      <c r="UL624"/>
      <c r="UM624"/>
      <c r="UN624"/>
      <c r="UO624"/>
      <c r="UP624"/>
      <c r="UQ624"/>
      <c r="UR624"/>
      <c r="US624"/>
      <c r="UT624"/>
      <c r="UU624"/>
      <c r="UV624"/>
      <c r="UW624"/>
      <c r="UX624"/>
      <c r="UY624"/>
      <c r="UZ624"/>
      <c r="VA624"/>
      <c r="VB624"/>
      <c r="VC624"/>
      <c r="VD624"/>
      <c r="VE624"/>
      <c r="VF624"/>
      <c r="VG624"/>
      <c r="VH624"/>
      <c r="VI624"/>
      <c r="VJ624"/>
      <c r="VK624"/>
      <c r="VL624"/>
      <c r="VM624"/>
      <c r="VN624"/>
      <c r="VO624"/>
      <c r="VP624"/>
      <c r="VQ624"/>
      <c r="VR624"/>
      <c r="VS624"/>
      <c r="VT624"/>
      <c r="VU624"/>
      <c r="VV624"/>
      <c r="VW624"/>
      <c r="VX624"/>
      <c r="VY624"/>
      <c r="VZ624"/>
      <c r="WA624"/>
      <c r="WB624"/>
      <c r="WC624"/>
      <c r="WD624"/>
      <c r="WE624"/>
      <c r="WF624"/>
      <c r="WG624"/>
      <c r="WH624"/>
      <c r="WI624"/>
      <c r="WJ624"/>
      <c r="WK624"/>
      <c r="WL624"/>
      <c r="WM624"/>
      <c r="WN624"/>
      <c r="WO624"/>
      <c r="WP624"/>
      <c r="WQ624"/>
      <c r="WR624"/>
      <c r="WS624"/>
      <c r="WT624"/>
      <c r="WU624"/>
      <c r="WV624"/>
      <c r="WW624"/>
      <c r="WX624"/>
      <c r="WY624"/>
      <c r="WZ624"/>
      <c r="XA624"/>
      <c r="XB624"/>
      <c r="XC624"/>
      <c r="XD624"/>
      <c r="XE624"/>
      <c r="XF624"/>
      <c r="XG624"/>
      <c r="XH624"/>
      <c r="XI624"/>
      <c r="XJ624"/>
      <c r="XK624"/>
      <c r="XL624"/>
      <c r="XM624"/>
      <c r="XN624"/>
      <c r="XO624"/>
      <c r="XP624"/>
      <c r="XQ624"/>
      <c r="XR624"/>
      <c r="XS624"/>
      <c r="XT624"/>
      <c r="XU624"/>
      <c r="XV624"/>
      <c r="XW624"/>
      <c r="XX624"/>
      <c r="XY624"/>
      <c r="XZ624"/>
      <c r="YA624"/>
      <c r="YB624"/>
      <c r="YC624"/>
      <c r="YD624"/>
      <c r="YE624"/>
      <c r="YF624"/>
      <c r="YG624"/>
      <c r="YH624"/>
      <c r="YI624"/>
      <c r="YJ624"/>
      <c r="YK624"/>
      <c r="YL624"/>
      <c r="YM624"/>
      <c r="YN624"/>
      <c r="YO624"/>
      <c r="YP624"/>
      <c r="YQ624"/>
      <c r="YR624"/>
      <c r="YS624"/>
      <c r="YT624"/>
      <c r="YU624"/>
      <c r="YV624"/>
      <c r="YW624"/>
      <c r="YX624"/>
      <c r="YY624"/>
      <c r="YZ624"/>
      <c r="ZA624"/>
      <c r="ZB624"/>
      <c r="ZC624"/>
      <c r="ZD624"/>
      <c r="ZE624"/>
      <c r="ZF624"/>
      <c r="ZG624"/>
      <c r="ZH624"/>
      <c r="ZI624"/>
      <c r="ZJ624"/>
      <c r="ZK624"/>
      <c r="ZL624"/>
      <c r="ZM624"/>
      <c r="ZN624"/>
      <c r="ZO624"/>
      <c r="ZP624"/>
      <c r="ZQ624"/>
      <c r="ZR624"/>
      <c r="ZS624"/>
      <c r="ZT624"/>
      <c r="ZU624"/>
      <c r="ZV624"/>
      <c r="ZW624"/>
      <c r="ZX624"/>
      <c r="ZY624"/>
      <c r="ZZ624" s="52"/>
      <c r="AAA624" s="192"/>
      <c r="AAD624" s="90"/>
      <c r="AAE624" s="519">
        <v>1</v>
      </c>
      <c r="AAF624" s="90"/>
      <c r="AAG624" s="73">
        <f t="shared" si="499"/>
        <v>41549</v>
      </c>
      <c r="AAH624" s="73">
        <f t="shared" si="500"/>
        <v>41676</v>
      </c>
      <c r="AAI624" s="72"/>
      <c r="AAJ624" s="56"/>
      <c r="AAK624" s="56" t="s">
        <v>0</v>
      </c>
      <c r="AAL624" s="90"/>
    </row>
    <row r="625" spans="1:715" s="23" customFormat="1" ht="15" customHeight="1" outlineLevel="2">
      <c r="A625" s="171"/>
      <c r="B625" s="413" t="str">
        <f>AAK625</f>
        <v>* integrating NOTICE into STAFF REPORT.Permanent by</v>
      </c>
      <c r="C625" s="418" t="s">
        <v>0</v>
      </c>
      <c r="D625" s="417"/>
      <c r="E625" s="397">
        <f t="shared" ref="E625" si="512">NETWORKDAYS(G625,H625,S.DDL_DEQClosed)</f>
        <v>87</v>
      </c>
      <c r="F625" s="457">
        <f t="shared" ca="1" si="496"/>
        <v>71</v>
      </c>
      <c r="G625" s="400">
        <f t="shared" ref="G625" si="513">AAG625</f>
        <v>41549</v>
      </c>
      <c r="H625" s="400">
        <f t="shared" ref="H625" si="514">AAH625</f>
        <v>41676</v>
      </c>
      <c r="I625" s="244"/>
      <c r="J625" s="222"/>
      <c r="K625" s="223"/>
      <c r="L625" s="223"/>
      <c r="M625" s="223"/>
      <c r="N625" s="223"/>
      <c r="O625" s="223"/>
      <c r="P625" s="223"/>
      <c r="Q625" s="223"/>
      <c r="R625" s="223"/>
      <c r="S625" s="223"/>
      <c r="T625" s="223"/>
      <c r="U625" s="223"/>
      <c r="V625" s="223"/>
      <c r="W625" s="223"/>
      <c r="X625" s="223"/>
      <c r="Y625" s="223"/>
      <c r="Z625" s="223"/>
      <c r="AA625" s="223"/>
      <c r="AB625" s="223"/>
      <c r="AC625" s="223"/>
      <c r="AD625" s="223"/>
      <c r="AE625" s="223"/>
      <c r="AF625" s="223"/>
      <c r="AG625" s="223"/>
      <c r="AH625" s="223"/>
      <c r="AI625" s="223"/>
      <c r="AJ625" s="223"/>
      <c r="AK625" s="223"/>
      <c r="AL625" s="223"/>
      <c r="AM625" s="223"/>
      <c r="AN625" s="223"/>
      <c r="AO625" s="223"/>
      <c r="AP625" s="223"/>
      <c r="AQ625" s="223"/>
      <c r="AR625" s="223"/>
      <c r="AS625" s="223"/>
      <c r="AT625" s="223"/>
      <c r="AU625" s="223"/>
      <c r="AV625" s="223"/>
      <c r="AW625" s="223"/>
      <c r="AX625" s="223"/>
      <c r="AY625" s="223"/>
      <c r="AZ625" s="223"/>
      <c r="BA625" s="223"/>
      <c r="BB625" s="223"/>
      <c r="BC625" s="223"/>
      <c r="BD625" s="223"/>
      <c r="BE625" s="223"/>
      <c r="BF625" s="223"/>
      <c r="BG625" s="223"/>
      <c r="BH625" s="223"/>
      <c r="BI625" s="223"/>
      <c r="BJ625" s="223"/>
      <c r="BK625" s="223"/>
      <c r="BL625" s="223"/>
      <c r="BM625" s="223"/>
      <c r="BN625" s="223"/>
      <c r="BO625" s="223"/>
      <c r="BP625" s="223"/>
      <c r="BQ625" s="223"/>
      <c r="BR625" s="223"/>
      <c r="BS625" s="223"/>
      <c r="BT625" s="223"/>
      <c r="BU625" s="223"/>
      <c r="BV625" s="223"/>
      <c r="BW625" s="223"/>
      <c r="BX625" s="223"/>
      <c r="BY625" s="223"/>
      <c r="BZ625" s="223"/>
      <c r="CA625" s="223"/>
      <c r="CB625" s="223"/>
      <c r="CC625" s="223"/>
      <c r="CD625" s="223"/>
      <c r="CE625" s="223"/>
      <c r="CF625" s="223"/>
      <c r="CG625" s="223"/>
      <c r="CH625" s="223"/>
      <c r="CI625" s="223"/>
      <c r="CJ625" s="223"/>
      <c r="CK625" s="223"/>
      <c r="CL625" s="223"/>
      <c r="CM625" s="223"/>
      <c r="CN625" s="223"/>
      <c r="CO625" s="223"/>
      <c r="CP625" s="223"/>
      <c r="CQ625" s="223"/>
      <c r="CR625" s="223"/>
      <c r="CS625" s="223"/>
      <c r="CT625" s="223"/>
      <c r="CU625" s="223"/>
      <c r="CV625" s="223"/>
      <c r="CW625" s="223"/>
      <c r="CX625" s="223"/>
      <c r="CY625" s="223"/>
      <c r="CZ625" s="223"/>
      <c r="DA625" s="223"/>
      <c r="DB625" s="223"/>
      <c r="DC625" s="223"/>
      <c r="DD625" s="223"/>
      <c r="DE625" s="223"/>
      <c r="DF625" s="223"/>
      <c r="DG625" s="223"/>
      <c r="DH625" s="223"/>
      <c r="DI625" s="223"/>
      <c r="DJ625" s="223"/>
      <c r="DK625" s="223"/>
      <c r="DL625" s="223"/>
      <c r="DM625" s="223"/>
      <c r="DN625" s="223"/>
      <c r="DO625" s="223"/>
      <c r="DP625" s="223"/>
      <c r="DQ625"/>
      <c r="DR625"/>
      <c r="DS625"/>
      <c r="DT625"/>
      <c r="DU625"/>
      <c r="DV625"/>
      <c r="DW625"/>
      <c r="DX625"/>
      <c r="DY625"/>
      <c r="DZ625"/>
      <c r="EA625"/>
      <c r="EB625"/>
      <c r="EC625"/>
      <c r="ED625"/>
      <c r="EE625"/>
      <c r="EF625"/>
      <c r="EG625"/>
      <c r="EH625"/>
      <c r="EI625"/>
      <c r="EJ625"/>
      <c r="EK625"/>
      <c r="EL625"/>
      <c r="EM625"/>
      <c r="EN625"/>
      <c r="EO625"/>
      <c r="EP625"/>
      <c r="EQ625"/>
      <c r="ER625"/>
      <c r="ES625"/>
      <c r="ET625"/>
      <c r="EU625"/>
      <c r="EV625"/>
      <c r="EW625"/>
      <c r="EX625"/>
      <c r="EY625"/>
      <c r="EZ625"/>
      <c r="FA625"/>
      <c r="FB625"/>
      <c r="FC625"/>
      <c r="FD625"/>
      <c r="FE625"/>
      <c r="FF625"/>
      <c r="FG625"/>
      <c r="FH625"/>
      <c r="FI625"/>
      <c r="FJ625"/>
      <c r="FK625"/>
      <c r="FL625"/>
      <c r="FM625"/>
      <c r="FN625"/>
      <c r="FO625"/>
      <c r="FP625"/>
      <c r="FQ625"/>
      <c r="FR625"/>
      <c r="FS625"/>
      <c r="FT625"/>
      <c r="FU625"/>
      <c r="FV625"/>
      <c r="FW625"/>
      <c r="FX625"/>
      <c r="FY625"/>
      <c r="FZ625"/>
      <c r="GA625"/>
      <c r="GB625"/>
      <c r="GC625"/>
      <c r="GD625"/>
      <c r="GE625"/>
      <c r="GF625"/>
      <c r="GG625"/>
      <c r="GH625"/>
      <c r="GI625"/>
      <c r="GJ625"/>
      <c r="GK625"/>
      <c r="GL625"/>
      <c r="GM625"/>
      <c r="GN625"/>
      <c r="GO625"/>
      <c r="GP625"/>
      <c r="GQ625"/>
      <c r="GR625"/>
      <c r="GS625"/>
      <c r="GT625"/>
      <c r="GU625"/>
      <c r="GV625"/>
      <c r="GW625"/>
      <c r="GX625"/>
      <c r="GY625"/>
      <c r="GZ625"/>
      <c r="HA625"/>
      <c r="HB625"/>
      <c r="HC625"/>
      <c r="HD625"/>
      <c r="HE625"/>
      <c r="HF625"/>
      <c r="HG625"/>
      <c r="HH625"/>
      <c r="HI625"/>
      <c r="HJ625"/>
      <c r="HK625"/>
      <c r="HL625"/>
      <c r="HM625"/>
      <c r="HN625"/>
      <c r="HO625"/>
      <c r="HP625"/>
      <c r="HQ625"/>
      <c r="HR625"/>
      <c r="HS625"/>
      <c r="HT625"/>
      <c r="HU625"/>
      <c r="HV625"/>
      <c r="HW625"/>
      <c r="HX625"/>
      <c r="HY625"/>
      <c r="HZ625"/>
      <c r="IA625"/>
      <c r="IB625"/>
      <c r="IC625"/>
      <c r="ID625"/>
      <c r="IE625"/>
      <c r="IF625"/>
      <c r="IG625"/>
      <c r="IH625"/>
      <c r="II625"/>
      <c r="IJ625"/>
      <c r="IK625"/>
      <c r="IL625"/>
      <c r="IM625"/>
      <c r="IN625"/>
      <c r="IO625"/>
      <c r="IP625"/>
      <c r="IQ625"/>
      <c r="IR625"/>
      <c r="IS625"/>
      <c r="IT625"/>
      <c r="IU625"/>
      <c r="IV625"/>
      <c r="IW625"/>
      <c r="IX625"/>
      <c r="IY625"/>
      <c r="IZ625"/>
      <c r="JA625"/>
      <c r="JB625"/>
      <c r="JC625"/>
      <c r="JD625"/>
      <c r="JE625"/>
      <c r="JF625"/>
      <c r="JG625"/>
      <c r="JH625"/>
      <c r="JI625"/>
      <c r="JJ625"/>
      <c r="JK625"/>
      <c r="JL625"/>
      <c r="JM625"/>
      <c r="JN625"/>
      <c r="JO625"/>
      <c r="JP625"/>
      <c r="JQ625"/>
      <c r="JR625"/>
      <c r="JS625"/>
      <c r="JT625"/>
      <c r="JU625"/>
      <c r="JV625"/>
      <c r="JW625"/>
      <c r="JX625"/>
      <c r="JY625"/>
      <c r="JZ625"/>
      <c r="KA625"/>
      <c r="KB625"/>
      <c r="KC625"/>
      <c r="KD625"/>
      <c r="KE625"/>
      <c r="KF625"/>
      <c r="KG625"/>
      <c r="KH625"/>
      <c r="KI625"/>
      <c r="KJ625"/>
      <c r="KK625"/>
      <c r="KL625"/>
      <c r="KM625"/>
      <c r="KN625"/>
      <c r="KO625"/>
      <c r="KP625"/>
      <c r="KQ625"/>
      <c r="KR625"/>
      <c r="KS625"/>
      <c r="KT625"/>
      <c r="KU625"/>
      <c r="KV625"/>
      <c r="KW625"/>
      <c r="KX625"/>
      <c r="KY625"/>
      <c r="KZ625"/>
      <c r="LA625"/>
      <c r="LB625"/>
      <c r="LC625"/>
      <c r="LD625"/>
      <c r="LE625"/>
      <c r="LF625"/>
      <c r="LG625"/>
      <c r="LH625"/>
      <c r="LI625"/>
      <c r="LJ625"/>
      <c r="LK625"/>
      <c r="LL625"/>
      <c r="LM625"/>
      <c r="LN625"/>
      <c r="LO625"/>
      <c r="LP625"/>
      <c r="LQ625"/>
      <c r="LR625"/>
      <c r="LS625"/>
      <c r="LT625"/>
      <c r="LU625"/>
      <c r="LV625"/>
      <c r="LW625"/>
      <c r="LX625"/>
      <c r="LY625"/>
      <c r="LZ625"/>
      <c r="MA625"/>
      <c r="MB625"/>
      <c r="MC625"/>
      <c r="MD625"/>
      <c r="ME625"/>
      <c r="MF625"/>
      <c r="MG625"/>
      <c r="MH625"/>
      <c r="MI625"/>
      <c r="MJ625"/>
      <c r="MK625"/>
      <c r="ML625"/>
      <c r="MM625"/>
      <c r="MN625"/>
      <c r="MO625"/>
      <c r="MP625"/>
      <c r="MQ625"/>
      <c r="MR625"/>
      <c r="MS625"/>
      <c r="MT625"/>
      <c r="MU625"/>
      <c r="MV625"/>
      <c r="MW625"/>
      <c r="MX625"/>
      <c r="MY625"/>
      <c r="MZ625"/>
      <c r="NA625"/>
      <c r="NB625"/>
      <c r="NC625"/>
      <c r="ND625"/>
      <c r="NE625"/>
      <c r="NF625"/>
      <c r="NG625"/>
      <c r="NH625"/>
      <c r="NI625"/>
      <c r="NJ625"/>
      <c r="NK625"/>
      <c r="NL625"/>
      <c r="NM625"/>
      <c r="NN625"/>
      <c r="NO625"/>
      <c r="NP625"/>
      <c r="NQ625"/>
      <c r="NR625"/>
      <c r="NS625"/>
      <c r="NT625"/>
      <c r="NU625"/>
      <c r="NV625"/>
      <c r="NW625"/>
      <c r="NX625"/>
      <c r="NY625"/>
      <c r="NZ625"/>
      <c r="OA625"/>
      <c r="OB625"/>
      <c r="OC625"/>
      <c r="OD625"/>
      <c r="OE625"/>
      <c r="OF625"/>
      <c r="OG625"/>
      <c r="OH625"/>
      <c r="OI625"/>
      <c r="OJ625"/>
      <c r="OK625"/>
      <c r="OL625"/>
      <c r="OM625"/>
      <c r="ON625"/>
      <c r="OO625"/>
      <c r="OP625"/>
      <c r="OQ625"/>
      <c r="OR625"/>
      <c r="OS625"/>
      <c r="OT625"/>
      <c r="OU625"/>
      <c r="OV625"/>
      <c r="OW625"/>
      <c r="OX625"/>
      <c r="OY625"/>
      <c r="OZ625"/>
      <c r="PA625"/>
      <c r="PB625"/>
      <c r="PC625"/>
      <c r="PD625"/>
      <c r="PE625"/>
      <c r="PF625"/>
      <c r="PG625"/>
      <c r="PH625"/>
      <c r="PI625"/>
      <c r="PJ625"/>
      <c r="PK625"/>
      <c r="PL625"/>
      <c r="PM625"/>
      <c r="PN625"/>
      <c r="PO625"/>
      <c r="PP625"/>
      <c r="PQ625"/>
      <c r="PR625"/>
      <c r="PS625"/>
      <c r="PT625"/>
      <c r="PU625"/>
      <c r="PV625"/>
      <c r="PW625"/>
      <c r="PX625"/>
      <c r="PY625"/>
      <c r="PZ625"/>
      <c r="QA625"/>
      <c r="QB625"/>
      <c r="QC625"/>
      <c r="QD625"/>
      <c r="QE625"/>
      <c r="QF625"/>
      <c r="QG625"/>
      <c r="QH625"/>
      <c r="QI625"/>
      <c r="QJ625"/>
      <c r="QK625"/>
      <c r="QL625"/>
      <c r="QM625"/>
      <c r="QN625"/>
      <c r="QO625"/>
      <c r="QP625"/>
      <c r="QQ625"/>
      <c r="QR625"/>
      <c r="QS625"/>
      <c r="QT625"/>
      <c r="QU625"/>
      <c r="QV625"/>
      <c r="QW625"/>
      <c r="QX625"/>
      <c r="QY625"/>
      <c r="QZ625"/>
      <c r="RA625"/>
      <c r="RB625"/>
      <c r="RC625"/>
      <c r="RD625"/>
      <c r="RE625"/>
      <c r="RF625"/>
      <c r="RG625"/>
      <c r="RH625"/>
      <c r="RI625"/>
      <c r="RJ625"/>
      <c r="RK625"/>
      <c r="RL625"/>
      <c r="RM625"/>
      <c r="RN625"/>
      <c r="RO625"/>
      <c r="RP625"/>
      <c r="RQ625"/>
      <c r="RR625"/>
      <c r="RS625"/>
      <c r="RT625"/>
      <c r="RU625"/>
      <c r="RV625"/>
      <c r="RW625"/>
      <c r="RX625"/>
      <c r="RY625"/>
      <c r="RZ625"/>
      <c r="SA625"/>
      <c r="SB625"/>
      <c r="SC625"/>
      <c r="SD625"/>
      <c r="SE625"/>
      <c r="SF625"/>
      <c r="SG625"/>
      <c r="SH625"/>
      <c r="SI625"/>
      <c r="SJ625"/>
      <c r="SK625"/>
      <c r="SL625"/>
      <c r="SM625"/>
      <c r="SN625"/>
      <c r="SO625"/>
      <c r="SP625"/>
      <c r="SQ625"/>
      <c r="SR625"/>
      <c r="SS625"/>
      <c r="ST625"/>
      <c r="SU625"/>
      <c r="SV625"/>
      <c r="SW625"/>
      <c r="SX625"/>
      <c r="SY625"/>
      <c r="SZ625"/>
      <c r="TA625"/>
      <c r="TB625"/>
      <c r="TC625"/>
      <c r="TD625"/>
      <c r="TE625"/>
      <c r="TF625"/>
      <c r="TG625"/>
      <c r="TH625"/>
      <c r="TI625"/>
      <c r="TJ625"/>
      <c r="TK625"/>
      <c r="TL625"/>
      <c r="TM625"/>
      <c r="TN625"/>
      <c r="TO625"/>
      <c r="TP625"/>
      <c r="TQ625"/>
      <c r="TR625"/>
      <c r="TS625"/>
      <c r="TT625"/>
      <c r="TU625"/>
      <c r="TV625"/>
      <c r="TW625"/>
      <c r="TX625"/>
      <c r="TY625"/>
      <c r="TZ625"/>
      <c r="UA625"/>
      <c r="UB625"/>
      <c r="UC625"/>
      <c r="UD625"/>
      <c r="UE625"/>
      <c r="UF625"/>
      <c r="UG625"/>
      <c r="UH625"/>
      <c r="UI625"/>
      <c r="UJ625"/>
      <c r="UK625"/>
      <c r="UL625"/>
      <c r="UM625"/>
      <c r="UN625"/>
      <c r="UO625"/>
      <c r="UP625"/>
      <c r="UQ625"/>
      <c r="UR625"/>
      <c r="US625"/>
      <c r="UT625"/>
      <c r="UU625"/>
      <c r="UV625"/>
      <c r="UW625"/>
      <c r="UX625"/>
      <c r="UY625"/>
      <c r="UZ625"/>
      <c r="VA625"/>
      <c r="VB625"/>
      <c r="VC625"/>
      <c r="VD625"/>
      <c r="VE625"/>
      <c r="VF625"/>
      <c r="VG625"/>
      <c r="VH625"/>
      <c r="VI625"/>
      <c r="VJ625"/>
      <c r="VK625"/>
      <c r="VL625"/>
      <c r="VM625"/>
      <c r="VN625"/>
      <c r="VO625"/>
      <c r="VP625"/>
      <c r="VQ625"/>
      <c r="VR625"/>
      <c r="VS625"/>
      <c r="VT625"/>
      <c r="VU625"/>
      <c r="VV625"/>
      <c r="VW625"/>
      <c r="VX625"/>
      <c r="VY625"/>
      <c r="VZ625"/>
      <c r="WA625"/>
      <c r="WB625"/>
      <c r="WC625"/>
      <c r="WD625"/>
      <c r="WE625"/>
      <c r="WF625"/>
      <c r="WG625"/>
      <c r="WH625"/>
      <c r="WI625"/>
      <c r="WJ625"/>
      <c r="WK625"/>
      <c r="WL625"/>
      <c r="WM625"/>
      <c r="WN625"/>
      <c r="WO625"/>
      <c r="WP625"/>
      <c r="WQ625"/>
      <c r="WR625"/>
      <c r="WS625"/>
      <c r="WT625"/>
      <c r="WU625"/>
      <c r="WV625"/>
      <c r="WW625"/>
      <c r="WX625"/>
      <c r="WY625"/>
      <c r="WZ625"/>
      <c r="XA625"/>
      <c r="XB625"/>
      <c r="XC625"/>
      <c r="XD625"/>
      <c r="XE625"/>
      <c r="XF625"/>
      <c r="XG625"/>
      <c r="XH625"/>
      <c r="XI625"/>
      <c r="XJ625"/>
      <c r="XK625"/>
      <c r="XL625"/>
      <c r="XM625"/>
      <c r="XN625"/>
      <c r="XO625"/>
      <c r="XP625"/>
      <c r="XQ625"/>
      <c r="XR625"/>
      <c r="XS625"/>
      <c r="XT625"/>
      <c r="XU625"/>
      <c r="XV625"/>
      <c r="XW625"/>
      <c r="XX625"/>
      <c r="XY625"/>
      <c r="XZ625"/>
      <c r="YA625"/>
      <c r="YB625"/>
      <c r="YC625"/>
      <c r="YD625"/>
      <c r="YE625"/>
      <c r="YF625"/>
      <c r="YG625"/>
      <c r="YH625"/>
      <c r="YI625"/>
      <c r="YJ625"/>
      <c r="YK625"/>
      <c r="YL625"/>
      <c r="YM625"/>
      <c r="YN625"/>
      <c r="YO625"/>
      <c r="YP625"/>
      <c r="YQ625"/>
      <c r="YR625"/>
      <c r="YS625"/>
      <c r="YT625"/>
      <c r="YU625"/>
      <c r="YV625"/>
      <c r="YW625"/>
      <c r="YX625"/>
      <c r="YY625"/>
      <c r="YZ625"/>
      <c r="ZA625"/>
      <c r="ZB625"/>
      <c r="ZC625"/>
      <c r="ZD625"/>
      <c r="ZE625"/>
      <c r="ZF625"/>
      <c r="ZG625"/>
      <c r="ZH625"/>
      <c r="ZI625"/>
      <c r="ZJ625"/>
      <c r="ZK625"/>
      <c r="ZL625"/>
      <c r="ZM625"/>
      <c r="ZN625"/>
      <c r="ZO625"/>
      <c r="ZP625"/>
      <c r="ZQ625"/>
      <c r="ZR625"/>
      <c r="ZS625"/>
      <c r="ZT625"/>
      <c r="ZU625"/>
      <c r="ZV625"/>
      <c r="ZW625"/>
      <c r="ZX625"/>
      <c r="ZY625"/>
      <c r="ZZ625" s="52"/>
      <c r="AAA625" s="192"/>
      <c r="AAD625" s="90"/>
      <c r="AAE625" s="519">
        <f t="shared" ref="AAE625:AAE633" si="515">IF(S.Notice.Involved="Y",1,0)</f>
        <v>1</v>
      </c>
      <c r="AAF625" s="90"/>
      <c r="AAG625" s="73">
        <f>IF(AAE625=0,,S.EQC.BANNER.Begin)</f>
        <v>41549</v>
      </c>
      <c r="AAH625" s="73">
        <f t="shared" si="500"/>
        <v>41676</v>
      </c>
      <c r="AAI625" s="72"/>
      <c r="AAJ625" s="56"/>
      <c r="AAK625" s="80" t="str">
        <f>IF(AND(S.Notice.Involved="Y",S.General.RuleType="P"),"* integrating NOTICE into STAFF REPORT.Permanent by",IF(AND(S.Notice.Involved="Y",S.General.RuleType="T"),"* integrating NOTICE into STAFF.RPT.Temporary by ","No NOTICE for this rulemaking"))</f>
        <v>* integrating NOTICE into STAFF REPORT.Permanent by</v>
      </c>
      <c r="AAL625" s="90"/>
    </row>
    <row r="626" spans="1:715" ht="15" customHeight="1" outlineLevel="2">
      <c r="A626" s="171"/>
      <c r="B626" s="781" t="s">
        <v>499</v>
      </c>
      <c r="C626" s="901"/>
      <c r="D626" s="901"/>
      <c r="E626" s="901"/>
      <c r="F626" s="901"/>
      <c r="G626" s="901"/>
      <c r="H626" s="901"/>
      <c r="I626" s="244"/>
      <c r="J626" s="194"/>
      <c r="K626" s="49"/>
      <c r="L626" s="49"/>
      <c r="M626" s="49"/>
      <c r="N626" s="49"/>
      <c r="O626" s="49"/>
      <c r="P626" s="49"/>
      <c r="Q626" s="49"/>
      <c r="R626" s="49"/>
      <c r="S626" s="49"/>
      <c r="T626" s="49"/>
      <c r="U626" s="49"/>
      <c r="V626" s="49"/>
      <c r="W626" s="49"/>
      <c r="X626" s="49"/>
      <c r="Y626" s="49"/>
      <c r="Z626" s="49"/>
      <c r="AA626" s="49"/>
      <c r="AB626" s="49"/>
      <c r="AC626" s="49"/>
      <c r="AD626" s="49"/>
      <c r="AE626" s="49"/>
      <c r="AF626" s="49"/>
      <c r="AG626" s="49"/>
      <c r="AH626" s="49"/>
      <c r="AI626" s="49"/>
      <c r="AJ626" s="49"/>
      <c r="AK626" s="49"/>
      <c r="AL626" s="49"/>
      <c r="AM626" s="49"/>
      <c r="AN626" s="49"/>
      <c r="AO626" s="49"/>
      <c r="AP626" s="49"/>
      <c r="AQ626" s="49"/>
      <c r="AR626" s="49"/>
      <c r="AS626" s="49"/>
      <c r="AT626" s="49"/>
      <c r="AU626" s="49"/>
      <c r="AV626" s="49"/>
      <c r="AW626" s="49"/>
      <c r="AX626" s="49"/>
      <c r="AY626" s="49"/>
      <c r="AZ626" s="49"/>
      <c r="BA626" s="49"/>
      <c r="BB626" s="49"/>
      <c r="BC626" s="49"/>
      <c r="BD626" s="49"/>
      <c r="BE626" s="49"/>
      <c r="BF626" s="49"/>
      <c r="BG626" s="49"/>
      <c r="BH626" s="49"/>
      <c r="BI626" s="49"/>
      <c r="BJ626" s="49"/>
      <c r="BK626" s="49"/>
      <c r="BL626" s="49"/>
      <c r="BM626" s="49"/>
      <c r="BN626" s="49"/>
      <c r="BO626" s="49"/>
      <c r="BP626" s="49"/>
      <c r="BQ626" s="49"/>
      <c r="BR626" s="49"/>
      <c r="BS626" s="49"/>
      <c r="BT626" s="49"/>
      <c r="BU626" s="49"/>
      <c r="BV626" s="49"/>
      <c r="BW626" s="49"/>
      <c r="BX626" s="49"/>
      <c r="BY626" s="49"/>
      <c r="BZ626" s="49"/>
      <c r="CA626" s="49"/>
      <c r="CB626" s="49"/>
      <c r="CC626" s="49"/>
      <c r="CD626" s="49"/>
      <c r="CE626" s="49"/>
      <c r="CF626" s="49"/>
      <c r="CG626" s="49"/>
      <c r="CH626" s="49"/>
      <c r="CI626" s="49"/>
      <c r="CJ626" s="49"/>
      <c r="CK626" s="49"/>
      <c r="CL626" s="49"/>
      <c r="CM626" s="49"/>
      <c r="CN626" s="49"/>
      <c r="CO626" s="49"/>
      <c r="CP626" s="49"/>
      <c r="CQ626" s="49"/>
      <c r="CR626" s="49"/>
      <c r="CS626" s="49"/>
      <c r="CT626" s="49"/>
      <c r="CU626" s="49"/>
      <c r="CV626" s="49"/>
      <c r="CW626" s="49"/>
      <c r="CX626" s="49"/>
      <c r="CY626" s="49"/>
      <c r="CZ626" s="49"/>
      <c r="DA626" s="49"/>
      <c r="DB626" s="49"/>
      <c r="DC626" s="49"/>
      <c r="DD626" s="49"/>
      <c r="DE626" s="49"/>
      <c r="DF626" s="49"/>
      <c r="DG626" s="49"/>
      <c r="DH626" s="49"/>
      <c r="DI626" s="49"/>
      <c r="DJ626" s="49"/>
      <c r="DK626" s="49"/>
      <c r="DL626" s="49"/>
      <c r="DM626" s="49"/>
      <c r="DN626" s="49"/>
      <c r="DO626" s="49"/>
      <c r="DP626" s="49"/>
      <c r="AAA626" s="192"/>
      <c r="AAD626" s="90"/>
      <c r="AAE626" s="519">
        <f t="shared" si="515"/>
        <v>1</v>
      </c>
      <c r="AAF626" s="190" t="s">
        <v>52</v>
      </c>
      <c r="AAG626" s="94"/>
      <c r="AAH626" s="94"/>
      <c r="AAI626" s="72"/>
      <c r="AAJ626" s="56"/>
      <c r="AAK626" s="56"/>
      <c r="AAL626" s="90"/>
      <c r="AAM626"/>
    </row>
    <row r="627" spans="1:715" ht="15" customHeight="1" outlineLevel="2">
      <c r="A627" s="171"/>
      <c r="B627" s="782" t="s">
        <v>456</v>
      </c>
      <c r="C627" s="901"/>
      <c r="D627" s="901"/>
      <c r="E627" s="901"/>
      <c r="F627" s="901"/>
      <c r="G627" s="901"/>
      <c r="H627" s="901"/>
      <c r="I627" s="244"/>
      <c r="J627" s="194"/>
      <c r="K627" s="49"/>
      <c r="L627" s="49"/>
      <c r="M627" s="49"/>
      <c r="N627" s="49"/>
      <c r="O627" s="49"/>
      <c r="P627" s="49"/>
      <c r="Q627" s="49"/>
      <c r="R627" s="49"/>
      <c r="S627" s="49"/>
      <c r="T627" s="49"/>
      <c r="U627" s="49"/>
      <c r="V627" s="49"/>
      <c r="W627" s="49"/>
      <c r="X627" s="49"/>
      <c r="Y627" s="49"/>
      <c r="Z627" s="49"/>
      <c r="AA627" s="49"/>
      <c r="AB627" s="49"/>
      <c r="AC627" s="49"/>
      <c r="AD627" s="49"/>
      <c r="AE627" s="49"/>
      <c r="AF627" s="49"/>
      <c r="AG627" s="49"/>
      <c r="AH627" s="49"/>
      <c r="AI627" s="49"/>
      <c r="AJ627" s="49"/>
      <c r="AK627" s="49"/>
      <c r="AL627" s="49"/>
      <c r="AM627" s="49"/>
      <c r="AN627" s="49"/>
      <c r="AO627" s="49"/>
      <c r="AP627" s="49"/>
      <c r="AQ627" s="49"/>
      <c r="AR627" s="49"/>
      <c r="AS627" s="49"/>
      <c r="AT627" s="49"/>
      <c r="AU627" s="49"/>
      <c r="AV627" s="49"/>
      <c r="AW627" s="49"/>
      <c r="AX627" s="49"/>
      <c r="AY627" s="49"/>
      <c r="AZ627" s="49"/>
      <c r="BA627" s="49"/>
      <c r="BB627" s="49"/>
      <c r="BC627" s="49"/>
      <c r="BD627" s="49"/>
      <c r="BE627" s="49"/>
      <c r="BF627" s="49"/>
      <c r="BG627" s="49"/>
      <c r="BH627" s="49"/>
      <c r="BI627" s="49"/>
      <c r="BJ627" s="49"/>
      <c r="BK627" s="49"/>
      <c r="BL627" s="49"/>
      <c r="BM627" s="49"/>
      <c r="BN627" s="49"/>
      <c r="BO627" s="49"/>
      <c r="BP627" s="49"/>
      <c r="BQ627" s="49"/>
      <c r="BR627" s="49"/>
      <c r="BS627" s="49"/>
      <c r="BT627" s="49"/>
      <c r="BU627" s="49"/>
      <c r="BV627" s="49"/>
      <c r="BW627" s="49"/>
      <c r="BX627" s="49"/>
      <c r="BY627" s="49"/>
      <c r="BZ627" s="49"/>
      <c r="CA627" s="49"/>
      <c r="CB627" s="49"/>
      <c r="CC627" s="49"/>
      <c r="CD627" s="49"/>
      <c r="CE627" s="49"/>
      <c r="CF627" s="49"/>
      <c r="CG627" s="49"/>
      <c r="CH627" s="49"/>
      <c r="CI627" s="49"/>
      <c r="CJ627" s="49"/>
      <c r="CK627" s="49"/>
      <c r="CL627" s="49"/>
      <c r="CM627" s="49"/>
      <c r="CN627" s="49"/>
      <c r="CO627" s="49"/>
      <c r="CP627" s="49"/>
      <c r="CQ627" s="49"/>
      <c r="CR627" s="49"/>
      <c r="CS627" s="49"/>
      <c r="CT627" s="49"/>
      <c r="CU627" s="49"/>
      <c r="CV627" s="49"/>
      <c r="CW627" s="49"/>
      <c r="CX627" s="49"/>
      <c r="CY627" s="49"/>
      <c r="CZ627" s="49"/>
      <c r="DA627" s="49"/>
      <c r="DB627" s="49"/>
      <c r="DC627" s="49"/>
      <c r="DD627" s="49"/>
      <c r="DE627" s="49"/>
      <c r="DF627" s="49"/>
      <c r="DG627" s="49"/>
      <c r="DH627" s="49"/>
      <c r="DI627" s="49"/>
      <c r="DJ627" s="49"/>
      <c r="DK627" s="49"/>
      <c r="DL627" s="49"/>
      <c r="DM627" s="49"/>
      <c r="DN627" s="49"/>
      <c r="DO627" s="49"/>
      <c r="DP627" s="49"/>
      <c r="AAA627" s="192"/>
      <c r="AAD627" s="90"/>
      <c r="AAE627" s="519">
        <f t="shared" si="515"/>
        <v>1</v>
      </c>
      <c r="AAF627" s="190" t="s">
        <v>52</v>
      </c>
      <c r="AAG627" s="94"/>
      <c r="AAH627" s="94"/>
      <c r="AAI627" s="72"/>
      <c r="AAJ627" s="56"/>
      <c r="AAK627" s="56"/>
      <c r="AAL627" s="90"/>
      <c r="AAM627"/>
    </row>
    <row r="628" spans="1:715" ht="15" customHeight="1" outlineLevel="2">
      <c r="A628" s="171"/>
      <c r="B628" s="782" t="s">
        <v>457</v>
      </c>
      <c r="C628" s="901"/>
      <c r="D628" s="901"/>
      <c r="E628" s="901"/>
      <c r="F628" s="901"/>
      <c r="G628" s="901"/>
      <c r="H628" s="901"/>
      <c r="I628" s="244"/>
      <c r="J628" s="194"/>
      <c r="K628" s="49"/>
      <c r="L628" s="49"/>
      <c r="M628" s="49"/>
      <c r="N628" s="49"/>
      <c r="O628" s="49"/>
      <c r="P628" s="49"/>
      <c r="Q628" s="49"/>
      <c r="R628" s="49"/>
      <c r="S628" s="49"/>
      <c r="T628" s="49"/>
      <c r="U628" s="49"/>
      <c r="V628" s="49"/>
      <c r="W628" s="49"/>
      <c r="X628" s="49"/>
      <c r="Y628" s="49"/>
      <c r="Z628" s="49"/>
      <c r="AA628" s="49"/>
      <c r="AB628" s="49"/>
      <c r="AC628" s="49"/>
      <c r="AD628" s="49"/>
      <c r="AE628" s="49"/>
      <c r="AF628" s="49"/>
      <c r="AG628" s="49"/>
      <c r="AH628" s="49"/>
      <c r="AI628" s="49"/>
      <c r="AJ628" s="49"/>
      <c r="AK628" s="49"/>
      <c r="AL628" s="49"/>
      <c r="AM628" s="49"/>
      <c r="AN628" s="49"/>
      <c r="AO628" s="49"/>
      <c r="AP628" s="49"/>
      <c r="AQ628" s="49"/>
      <c r="AR628" s="49"/>
      <c r="AS628" s="49"/>
      <c r="AT628" s="49"/>
      <c r="AU628" s="49"/>
      <c r="AV628" s="49"/>
      <c r="AW628" s="49"/>
      <c r="AX628" s="49"/>
      <c r="AY628" s="49"/>
      <c r="AZ628" s="49"/>
      <c r="BA628" s="49"/>
      <c r="BB628" s="49"/>
      <c r="BC628" s="49"/>
      <c r="BD628" s="49"/>
      <c r="BE628" s="49"/>
      <c r="BF628" s="49"/>
      <c r="BG628" s="49"/>
      <c r="BH628" s="49"/>
      <c r="BI628" s="49"/>
      <c r="BJ628" s="49"/>
      <c r="BK628" s="49"/>
      <c r="BL628" s="49"/>
      <c r="BM628" s="49"/>
      <c r="BN628" s="49"/>
      <c r="BO628" s="49"/>
      <c r="BP628" s="49"/>
      <c r="BQ628" s="49"/>
      <c r="BR628" s="49"/>
      <c r="BS628" s="49"/>
      <c r="BT628" s="49"/>
      <c r="BU628" s="49"/>
      <c r="BV628" s="49"/>
      <c r="BW628" s="49"/>
      <c r="BX628" s="49"/>
      <c r="BY628" s="49"/>
      <c r="BZ628" s="49"/>
      <c r="CA628" s="49"/>
      <c r="CB628" s="49"/>
      <c r="CC628" s="49"/>
      <c r="CD628" s="49"/>
      <c r="CE628" s="49"/>
      <c r="CF628" s="49"/>
      <c r="CG628" s="49"/>
      <c r="CH628" s="49"/>
      <c r="CI628" s="49"/>
      <c r="CJ628" s="49"/>
      <c r="CK628" s="49"/>
      <c r="CL628" s="49"/>
      <c r="CM628" s="49"/>
      <c r="CN628" s="49"/>
      <c r="CO628" s="49"/>
      <c r="CP628" s="49"/>
      <c r="CQ628" s="49"/>
      <c r="CR628" s="49"/>
      <c r="CS628" s="49"/>
      <c r="CT628" s="49"/>
      <c r="CU628" s="49"/>
      <c r="CV628" s="49"/>
      <c r="CW628" s="49"/>
      <c r="CX628" s="49"/>
      <c r="CY628" s="49"/>
      <c r="CZ628" s="49"/>
      <c r="DA628" s="49"/>
      <c r="DB628" s="49"/>
      <c r="DC628" s="49"/>
      <c r="DD628" s="49"/>
      <c r="DE628" s="49"/>
      <c r="DF628" s="49"/>
      <c r="DG628" s="49"/>
      <c r="DH628" s="49"/>
      <c r="DI628" s="49"/>
      <c r="DJ628" s="49"/>
      <c r="DK628" s="49"/>
      <c r="DL628" s="49"/>
      <c r="DM628" s="49"/>
      <c r="DN628" s="49"/>
      <c r="DO628" s="49"/>
      <c r="DP628" s="49"/>
      <c r="AAA628" s="192"/>
      <c r="AAD628" s="90"/>
      <c r="AAE628" s="519">
        <f t="shared" si="515"/>
        <v>1</v>
      </c>
      <c r="AAF628" s="190" t="s">
        <v>52</v>
      </c>
      <c r="AAG628" s="94"/>
      <c r="AAH628" s="94"/>
      <c r="AAI628" s="72"/>
      <c r="AAJ628" s="56"/>
      <c r="AAK628" s="56"/>
      <c r="AAL628" s="90"/>
      <c r="AAM628"/>
    </row>
    <row r="629" spans="1:715" ht="15" customHeight="1" outlineLevel="2">
      <c r="A629" s="171"/>
      <c r="B629" s="782" t="s">
        <v>458</v>
      </c>
      <c r="C629" s="901"/>
      <c r="D629" s="901"/>
      <c r="E629" s="901"/>
      <c r="F629" s="901"/>
      <c r="G629" s="901"/>
      <c r="H629" s="901"/>
      <c r="I629" s="244"/>
      <c r="J629" s="194"/>
      <c r="K629" s="49"/>
      <c r="L629" s="49"/>
      <c r="M629" s="49"/>
      <c r="N629" s="49"/>
      <c r="O629" s="49"/>
      <c r="P629" s="49"/>
      <c r="Q629" s="49"/>
      <c r="R629" s="49"/>
      <c r="S629" s="49"/>
      <c r="T629" s="49"/>
      <c r="U629" s="49"/>
      <c r="V629" s="49"/>
      <c r="W629" s="49"/>
      <c r="X629" s="49"/>
      <c r="Y629" s="49"/>
      <c r="Z629" s="49"/>
      <c r="AA629" s="49"/>
      <c r="AB629" s="49"/>
      <c r="AC629" s="49"/>
      <c r="AD629" s="49"/>
      <c r="AE629" s="49"/>
      <c r="AF629" s="49"/>
      <c r="AG629" s="49"/>
      <c r="AH629" s="49"/>
      <c r="AI629" s="49"/>
      <c r="AJ629" s="49"/>
      <c r="AK629" s="49"/>
      <c r="AL629" s="49"/>
      <c r="AM629" s="49"/>
      <c r="AN629" s="49"/>
      <c r="AO629" s="49"/>
      <c r="AP629" s="49"/>
      <c r="AQ629" s="49"/>
      <c r="AR629" s="49"/>
      <c r="AS629" s="49"/>
      <c r="AT629" s="49"/>
      <c r="AU629" s="49"/>
      <c r="AV629" s="49"/>
      <c r="AW629" s="49"/>
      <c r="AX629" s="49"/>
      <c r="AY629" s="49"/>
      <c r="AZ629" s="49"/>
      <c r="BA629" s="49"/>
      <c r="BB629" s="49"/>
      <c r="BC629" s="49"/>
      <c r="BD629" s="49"/>
      <c r="BE629" s="49"/>
      <c r="BF629" s="49"/>
      <c r="BG629" s="49"/>
      <c r="BH629" s="49"/>
      <c r="BI629" s="49"/>
      <c r="BJ629" s="49"/>
      <c r="BK629" s="49"/>
      <c r="BL629" s="49"/>
      <c r="BM629" s="49"/>
      <c r="BN629" s="49"/>
      <c r="BO629" s="49"/>
      <c r="BP629" s="49"/>
      <c r="BQ629" s="49"/>
      <c r="BR629" s="49"/>
      <c r="BS629" s="49"/>
      <c r="BT629" s="49"/>
      <c r="BU629" s="49"/>
      <c r="BV629" s="49"/>
      <c r="BW629" s="49"/>
      <c r="BX629" s="49"/>
      <c r="BY629" s="49"/>
      <c r="BZ629" s="49"/>
      <c r="CA629" s="49"/>
      <c r="CB629" s="49"/>
      <c r="CC629" s="49"/>
      <c r="CD629" s="49"/>
      <c r="CE629" s="49"/>
      <c r="CF629" s="49"/>
      <c r="CG629" s="49"/>
      <c r="CH629" s="49"/>
      <c r="CI629" s="49"/>
      <c r="CJ629" s="49"/>
      <c r="CK629" s="49"/>
      <c r="CL629" s="49"/>
      <c r="CM629" s="49"/>
      <c r="CN629" s="49"/>
      <c r="CO629" s="49"/>
      <c r="CP629" s="49"/>
      <c r="CQ629" s="49"/>
      <c r="CR629" s="49"/>
      <c r="CS629" s="49"/>
      <c r="CT629" s="49"/>
      <c r="CU629" s="49"/>
      <c r="CV629" s="49"/>
      <c r="CW629" s="49"/>
      <c r="CX629" s="49"/>
      <c r="CY629" s="49"/>
      <c r="CZ629" s="49"/>
      <c r="DA629" s="49"/>
      <c r="DB629" s="49"/>
      <c r="DC629" s="49"/>
      <c r="DD629" s="49"/>
      <c r="DE629" s="49"/>
      <c r="DF629" s="49"/>
      <c r="DG629" s="49"/>
      <c r="DH629" s="49"/>
      <c r="DI629" s="49"/>
      <c r="DJ629" s="49"/>
      <c r="DK629" s="49"/>
      <c r="DL629" s="49"/>
      <c r="DM629" s="49"/>
      <c r="DN629" s="49"/>
      <c r="DO629" s="49"/>
      <c r="DP629" s="49"/>
      <c r="AAA629" s="192"/>
      <c r="AAD629" s="90"/>
      <c r="AAE629" s="519">
        <f t="shared" si="515"/>
        <v>1</v>
      </c>
      <c r="AAF629" s="190" t="s">
        <v>52</v>
      </c>
      <c r="AAG629" s="94"/>
      <c r="AAH629" s="94"/>
      <c r="AAI629" s="72"/>
      <c r="AAJ629" s="56"/>
      <c r="AAK629" s="56"/>
      <c r="AAL629" s="90"/>
      <c r="AAM629"/>
    </row>
    <row r="630" spans="1:715" ht="15" customHeight="1" outlineLevel="2">
      <c r="A630" s="171"/>
      <c r="B630" s="782" t="s">
        <v>295</v>
      </c>
      <c r="C630" s="901"/>
      <c r="D630" s="901"/>
      <c r="E630" s="901"/>
      <c r="F630" s="901"/>
      <c r="G630" s="901"/>
      <c r="H630" s="901"/>
      <c r="I630" s="244"/>
      <c r="J630" s="194"/>
      <c r="K630" s="49"/>
      <c r="L630" s="49"/>
      <c r="M630" s="49"/>
      <c r="N630" s="49"/>
      <c r="O630" s="49"/>
      <c r="P630" s="49"/>
      <c r="Q630" s="49"/>
      <c r="R630" s="49"/>
      <c r="S630" s="49"/>
      <c r="T630" s="49"/>
      <c r="U630" s="49"/>
      <c r="V630" s="49"/>
      <c r="W630" s="49"/>
      <c r="X630" s="49"/>
      <c r="Y630" s="49"/>
      <c r="Z630" s="49"/>
      <c r="AA630" s="49"/>
      <c r="AB630" s="49"/>
      <c r="AC630" s="49"/>
      <c r="AD630" s="49"/>
      <c r="AE630" s="49"/>
      <c r="AF630" s="49"/>
      <c r="AG630" s="49"/>
      <c r="AH630" s="49"/>
      <c r="AI630" s="49"/>
      <c r="AJ630" s="49"/>
      <c r="AK630" s="49"/>
      <c r="AL630" s="49"/>
      <c r="AM630" s="49"/>
      <c r="AN630" s="49"/>
      <c r="AO630" s="49"/>
      <c r="AP630" s="49"/>
      <c r="AQ630" s="49"/>
      <c r="AR630" s="49"/>
      <c r="AS630" s="49"/>
      <c r="AT630" s="49"/>
      <c r="AU630" s="49"/>
      <c r="AV630" s="49"/>
      <c r="AW630" s="49"/>
      <c r="AX630" s="49"/>
      <c r="AY630" s="49"/>
      <c r="AZ630" s="49"/>
      <c r="BA630" s="49"/>
      <c r="BB630" s="49"/>
      <c r="BC630" s="49"/>
      <c r="BD630" s="49"/>
      <c r="BE630" s="49"/>
      <c r="BF630" s="49"/>
      <c r="BG630" s="49"/>
      <c r="BH630" s="49"/>
      <c r="BI630" s="49"/>
      <c r="BJ630" s="49"/>
      <c r="BK630" s="49"/>
      <c r="BL630" s="49"/>
      <c r="BM630" s="49"/>
      <c r="BN630" s="49"/>
      <c r="BO630" s="49"/>
      <c r="BP630" s="49"/>
      <c r="BQ630" s="49"/>
      <c r="BR630" s="49"/>
      <c r="BS630" s="49"/>
      <c r="BT630" s="49"/>
      <c r="BU630" s="49"/>
      <c r="BV630" s="49"/>
      <c r="BW630" s="49"/>
      <c r="BX630" s="49"/>
      <c r="BY630" s="49"/>
      <c r="BZ630" s="49"/>
      <c r="CA630" s="49"/>
      <c r="CB630" s="49"/>
      <c r="CC630" s="49"/>
      <c r="CD630" s="49"/>
      <c r="CE630" s="49"/>
      <c r="CF630" s="49"/>
      <c r="CG630" s="49"/>
      <c r="CH630" s="49"/>
      <c r="CI630" s="49"/>
      <c r="CJ630" s="49"/>
      <c r="CK630" s="49"/>
      <c r="CL630" s="49"/>
      <c r="CM630" s="49"/>
      <c r="CN630" s="49"/>
      <c r="CO630" s="49"/>
      <c r="CP630" s="49"/>
      <c r="CQ630" s="49"/>
      <c r="CR630" s="49"/>
      <c r="CS630" s="49"/>
      <c r="CT630" s="49"/>
      <c r="CU630" s="49"/>
      <c r="CV630" s="49"/>
      <c r="CW630" s="49"/>
      <c r="CX630" s="49"/>
      <c r="CY630" s="49"/>
      <c r="CZ630" s="49"/>
      <c r="DA630" s="49"/>
      <c r="DB630" s="49"/>
      <c r="DC630" s="49"/>
      <c r="DD630" s="49"/>
      <c r="DE630" s="49"/>
      <c r="DF630" s="49"/>
      <c r="DG630" s="49"/>
      <c r="DH630" s="49"/>
      <c r="DI630" s="49"/>
      <c r="DJ630" s="49"/>
      <c r="DK630" s="49"/>
      <c r="DL630" s="49"/>
      <c r="DM630" s="49"/>
      <c r="DN630" s="49"/>
      <c r="DO630" s="49"/>
      <c r="DP630" s="49"/>
      <c r="AAA630" s="192"/>
      <c r="AAD630" s="90"/>
      <c r="AAE630" s="519">
        <f t="shared" si="515"/>
        <v>1</v>
      </c>
      <c r="AAF630" s="190" t="s">
        <v>52</v>
      </c>
      <c r="AAG630" s="94"/>
      <c r="AAH630" s="94"/>
      <c r="AAI630" s="72"/>
      <c r="AAJ630" s="56"/>
      <c r="AAK630" s="56"/>
      <c r="AAL630" s="90"/>
      <c r="AAM630"/>
    </row>
    <row r="631" spans="1:715" ht="15" customHeight="1" outlineLevel="2">
      <c r="A631" s="171"/>
      <c r="B631" s="715" t="s">
        <v>296</v>
      </c>
      <c r="C631" s="901"/>
      <c r="D631" s="901"/>
      <c r="E631" s="901"/>
      <c r="F631" s="901"/>
      <c r="G631" s="901"/>
      <c r="H631" s="901"/>
      <c r="I631" s="244"/>
      <c r="J631" s="194"/>
      <c r="K631" s="49"/>
      <c r="L631" s="49"/>
      <c r="M631" s="49"/>
      <c r="N631" s="49"/>
      <c r="O631" s="49"/>
      <c r="P631" s="49"/>
      <c r="Q631" s="49"/>
      <c r="R631" s="49"/>
      <c r="S631" s="49"/>
      <c r="T631" s="49"/>
      <c r="U631" s="49"/>
      <c r="V631" s="49"/>
      <c r="W631" s="49"/>
      <c r="X631" s="49"/>
      <c r="Y631" s="49"/>
      <c r="Z631" s="49"/>
      <c r="AA631" s="49"/>
      <c r="AB631" s="49"/>
      <c r="AC631" s="49"/>
      <c r="AD631" s="49"/>
      <c r="AE631" s="49"/>
      <c r="AF631" s="49"/>
      <c r="AG631" s="49"/>
      <c r="AH631" s="49"/>
      <c r="AI631" s="49"/>
      <c r="AJ631" s="49"/>
      <c r="AK631" s="49"/>
      <c r="AL631" s="49"/>
      <c r="AM631" s="49"/>
      <c r="AN631" s="49"/>
      <c r="AO631" s="49"/>
      <c r="AP631" s="49"/>
      <c r="AQ631" s="49"/>
      <c r="AR631" s="49"/>
      <c r="AS631" s="49"/>
      <c r="AT631" s="49"/>
      <c r="AU631" s="49"/>
      <c r="AV631" s="49"/>
      <c r="AW631" s="49"/>
      <c r="AX631" s="49"/>
      <c r="AY631" s="49"/>
      <c r="AZ631" s="49"/>
      <c r="BA631" s="49"/>
      <c r="BB631" s="49"/>
      <c r="BC631" s="49"/>
      <c r="BD631" s="49"/>
      <c r="BE631" s="49"/>
      <c r="BF631" s="49"/>
      <c r="BG631" s="49"/>
      <c r="BH631" s="49"/>
      <c r="BI631" s="49"/>
      <c r="BJ631" s="49"/>
      <c r="BK631" s="49"/>
      <c r="BL631" s="49"/>
      <c r="BM631" s="49"/>
      <c r="BN631" s="49"/>
      <c r="BO631" s="49"/>
      <c r="BP631" s="49"/>
      <c r="BQ631" s="49"/>
      <c r="BR631" s="49"/>
      <c r="BS631" s="49"/>
      <c r="BT631" s="49"/>
      <c r="BU631" s="49"/>
      <c r="BV631" s="49"/>
      <c r="BW631" s="49"/>
      <c r="BX631" s="49"/>
      <c r="BY631" s="49"/>
      <c r="BZ631" s="49"/>
      <c r="CA631" s="49"/>
      <c r="CB631" s="49"/>
      <c r="CC631" s="49"/>
      <c r="CD631" s="49"/>
      <c r="CE631" s="49"/>
      <c r="CF631" s="49"/>
      <c r="CG631" s="49"/>
      <c r="CH631" s="49"/>
      <c r="CI631" s="49"/>
      <c r="CJ631" s="49"/>
      <c r="CK631" s="49"/>
      <c r="CL631" s="49"/>
      <c r="CM631" s="49"/>
      <c r="CN631" s="49"/>
      <c r="CO631" s="49"/>
      <c r="CP631" s="49"/>
      <c r="CQ631" s="49"/>
      <c r="CR631" s="49"/>
      <c r="CS631" s="49"/>
      <c r="CT631" s="49"/>
      <c r="CU631" s="49"/>
      <c r="CV631" s="49"/>
      <c r="CW631" s="49"/>
      <c r="CX631" s="49"/>
      <c r="CY631" s="49"/>
      <c r="CZ631" s="49"/>
      <c r="DA631" s="49"/>
      <c r="DB631" s="49"/>
      <c r="DC631" s="49"/>
      <c r="DD631" s="49"/>
      <c r="DE631" s="49"/>
      <c r="DF631" s="49"/>
      <c r="DG631" s="49"/>
      <c r="DH631" s="49"/>
      <c r="DI631" s="49"/>
      <c r="DJ631" s="49"/>
      <c r="DK631" s="49"/>
      <c r="DL631" s="49"/>
      <c r="DM631" s="49"/>
      <c r="DN631" s="49"/>
      <c r="DO631" s="49"/>
      <c r="DP631" s="49"/>
      <c r="AAA631" s="192"/>
      <c r="AAD631" s="90"/>
      <c r="AAE631" s="519">
        <f t="shared" si="515"/>
        <v>1</v>
      </c>
      <c r="AAF631" s="190" t="s">
        <v>52</v>
      </c>
      <c r="AAG631" s="94"/>
      <c r="AAH631" s="94"/>
      <c r="AAI631" s="72"/>
      <c r="AAJ631" s="56"/>
      <c r="AAK631" s="56"/>
      <c r="AAL631" s="90"/>
      <c r="AAM631"/>
    </row>
    <row r="632" spans="1:715" s="23" customFormat="1" ht="15" customHeight="1" outlineLevel="2">
      <c r="A632" s="171"/>
      <c r="B632" s="783" t="s">
        <v>459</v>
      </c>
      <c r="C632" s="901"/>
      <c r="D632" s="901"/>
      <c r="E632" s="901"/>
      <c r="F632" s="901"/>
      <c r="G632" s="901"/>
      <c r="H632" s="901"/>
      <c r="I632" s="244"/>
      <c r="J632" s="194"/>
      <c r="K632" s="49"/>
      <c r="L632" s="49"/>
      <c r="M632" s="49"/>
      <c r="N632" s="49"/>
      <c r="O632" s="49"/>
      <c r="P632" s="49"/>
      <c r="Q632" s="49"/>
      <c r="R632" s="49"/>
      <c r="S632" s="49"/>
      <c r="T632" s="49"/>
      <c r="U632" s="49"/>
      <c r="V632" s="49"/>
      <c r="W632" s="49"/>
      <c r="X632" s="49"/>
      <c r="Y632" s="49"/>
      <c r="Z632" s="49"/>
      <c r="AA632" s="49"/>
      <c r="AB632" s="49"/>
      <c r="AC632" s="49"/>
      <c r="AD632" s="49"/>
      <c r="AE632" s="49"/>
      <c r="AF632" s="49"/>
      <c r="AG632" s="49"/>
      <c r="AH632" s="49"/>
      <c r="AI632" s="49"/>
      <c r="AJ632" s="49"/>
      <c r="AK632" s="49"/>
      <c r="AL632" s="49"/>
      <c r="AM632" s="49"/>
      <c r="AN632" s="49"/>
      <c r="AO632" s="49"/>
      <c r="AP632" s="49"/>
      <c r="AQ632" s="49"/>
      <c r="AR632" s="49"/>
      <c r="AS632" s="49"/>
      <c r="AT632" s="49"/>
      <c r="AU632" s="49"/>
      <c r="AV632" s="49"/>
      <c r="AW632" s="49"/>
      <c r="AX632" s="49"/>
      <c r="AY632" s="49"/>
      <c r="AZ632" s="49"/>
      <c r="BA632" s="49"/>
      <c r="BB632" s="49"/>
      <c r="BC632" s="49"/>
      <c r="BD632" s="49"/>
      <c r="BE632" s="49"/>
      <c r="BF632" s="49"/>
      <c r="BG632" s="49"/>
      <c r="BH632" s="49"/>
      <c r="BI632" s="49"/>
      <c r="BJ632" s="49"/>
      <c r="BK632" s="49"/>
      <c r="BL632" s="49"/>
      <c r="BM632" s="49"/>
      <c r="BN632" s="49"/>
      <c r="BO632" s="49"/>
      <c r="BP632" s="49"/>
      <c r="BQ632" s="49"/>
      <c r="BR632" s="49"/>
      <c r="BS632" s="49"/>
      <c r="BT632" s="49"/>
      <c r="BU632" s="49"/>
      <c r="BV632" s="49"/>
      <c r="BW632" s="49"/>
      <c r="BX632" s="49"/>
      <c r="BY632" s="49"/>
      <c r="BZ632" s="49"/>
      <c r="CA632" s="49"/>
      <c r="CB632" s="49"/>
      <c r="CC632" s="49"/>
      <c r="CD632" s="49"/>
      <c r="CE632" s="49"/>
      <c r="CF632" s="49"/>
      <c r="CG632" s="49"/>
      <c r="CH632" s="49"/>
      <c r="CI632" s="49"/>
      <c r="CJ632" s="49"/>
      <c r="CK632" s="49"/>
      <c r="CL632" s="49"/>
      <c r="CM632" s="49"/>
      <c r="CN632" s="49"/>
      <c r="CO632" s="49"/>
      <c r="CP632" s="49"/>
      <c r="CQ632" s="49"/>
      <c r="CR632" s="49"/>
      <c r="CS632" s="49"/>
      <c r="CT632" s="49"/>
      <c r="CU632" s="49"/>
      <c r="CV632" s="49"/>
      <c r="CW632" s="49"/>
      <c r="CX632" s="49"/>
      <c r="CY632" s="49"/>
      <c r="CZ632" s="49"/>
      <c r="DA632" s="49"/>
      <c r="DB632" s="49"/>
      <c r="DC632" s="49"/>
      <c r="DD632" s="49"/>
      <c r="DE632" s="49"/>
      <c r="DF632" s="49"/>
      <c r="DG632" s="49"/>
      <c r="DH632" s="49"/>
      <c r="DI632" s="49"/>
      <c r="DJ632" s="49"/>
      <c r="DK632" s="49"/>
      <c r="DL632" s="49"/>
      <c r="DM632" s="49"/>
      <c r="DN632" s="49"/>
      <c r="DO632" s="49"/>
      <c r="DP632" s="49"/>
      <c r="DQ632"/>
      <c r="DR632"/>
      <c r="DS632"/>
      <c r="DT632"/>
      <c r="DU632"/>
      <c r="DV632"/>
      <c r="DW632"/>
      <c r="DX632"/>
      <c r="DY632"/>
      <c r="DZ632"/>
      <c r="EA632"/>
      <c r="EB632"/>
      <c r="EC632"/>
      <c r="ED632"/>
      <c r="EE632"/>
      <c r="EF632"/>
      <c r="EG632"/>
      <c r="EH632"/>
      <c r="EI632"/>
      <c r="EJ632"/>
      <c r="EK632"/>
      <c r="EL632"/>
      <c r="EM632"/>
      <c r="EN632"/>
      <c r="EO632"/>
      <c r="EP632"/>
      <c r="EQ632"/>
      <c r="ER632"/>
      <c r="ES632"/>
      <c r="ET632"/>
      <c r="EU632"/>
      <c r="EV632"/>
      <c r="EW632"/>
      <c r="EX632"/>
      <c r="EY632"/>
      <c r="EZ632"/>
      <c r="FA632"/>
      <c r="FB632"/>
      <c r="FC632"/>
      <c r="FD632"/>
      <c r="FE632"/>
      <c r="FF632"/>
      <c r="FG632"/>
      <c r="FH632"/>
      <c r="FI632"/>
      <c r="FJ632"/>
      <c r="FK632"/>
      <c r="FL632"/>
      <c r="FM632"/>
      <c r="FN632"/>
      <c r="FO632"/>
      <c r="FP632"/>
      <c r="FQ632"/>
      <c r="FR632"/>
      <c r="FS632"/>
      <c r="FT632"/>
      <c r="FU632"/>
      <c r="FV632"/>
      <c r="FW632"/>
      <c r="FX632"/>
      <c r="FY632"/>
      <c r="FZ632"/>
      <c r="GA632"/>
      <c r="GB632"/>
      <c r="GC632"/>
      <c r="GD632"/>
      <c r="GE632"/>
      <c r="GF632"/>
      <c r="GG632"/>
      <c r="GH632"/>
      <c r="GI632"/>
      <c r="GJ632"/>
      <c r="GK632"/>
      <c r="GL632"/>
      <c r="GM632"/>
      <c r="GN632"/>
      <c r="GO632"/>
      <c r="GP632"/>
      <c r="GQ632"/>
      <c r="GR632"/>
      <c r="GS632"/>
      <c r="GT632"/>
      <c r="GU632"/>
      <c r="GV632"/>
      <c r="GW632"/>
      <c r="GX632"/>
      <c r="GY632"/>
      <c r="GZ632"/>
      <c r="HA632"/>
      <c r="HB632"/>
      <c r="HC632"/>
      <c r="HD632"/>
      <c r="HE632"/>
      <c r="HF632"/>
      <c r="HG632"/>
      <c r="HH632"/>
      <c r="HI632"/>
      <c r="HJ632"/>
      <c r="HK632"/>
      <c r="HL632"/>
      <c r="HM632"/>
      <c r="HN632"/>
      <c r="HO632"/>
      <c r="HP632"/>
      <c r="HQ632"/>
      <c r="HR632"/>
      <c r="HS632"/>
      <c r="HT632"/>
      <c r="HU632"/>
      <c r="HV632"/>
      <c r="HW632"/>
      <c r="HX632"/>
      <c r="HY632"/>
      <c r="HZ632"/>
      <c r="IA632"/>
      <c r="IB632"/>
      <c r="IC632"/>
      <c r="ID632"/>
      <c r="IE632"/>
      <c r="IF632"/>
      <c r="IG632"/>
      <c r="IH632"/>
      <c r="II632"/>
      <c r="IJ632"/>
      <c r="IK632"/>
      <c r="IL632"/>
      <c r="IM632"/>
      <c r="IN632"/>
      <c r="IO632"/>
      <c r="IP632"/>
      <c r="IQ632"/>
      <c r="IR632"/>
      <c r="IS632"/>
      <c r="IT632"/>
      <c r="IU632"/>
      <c r="IV632"/>
      <c r="IW632"/>
      <c r="IX632"/>
      <c r="IY632"/>
      <c r="IZ632"/>
      <c r="JA632"/>
      <c r="JB632"/>
      <c r="JC632"/>
      <c r="JD632"/>
      <c r="JE632"/>
      <c r="JF632"/>
      <c r="JG632"/>
      <c r="JH632"/>
      <c r="JI632"/>
      <c r="JJ632"/>
      <c r="JK632"/>
      <c r="JL632"/>
      <c r="JM632"/>
      <c r="JN632"/>
      <c r="JO632"/>
      <c r="JP632"/>
      <c r="JQ632"/>
      <c r="JR632"/>
      <c r="JS632"/>
      <c r="JT632"/>
      <c r="JU632"/>
      <c r="JV632"/>
      <c r="JW632"/>
      <c r="JX632"/>
      <c r="JY632"/>
      <c r="JZ632"/>
      <c r="KA632"/>
      <c r="KB632"/>
      <c r="KC632"/>
      <c r="KD632"/>
      <c r="KE632"/>
      <c r="KF632"/>
      <c r="KG632"/>
      <c r="KH632"/>
      <c r="KI632"/>
      <c r="KJ632"/>
      <c r="KK632"/>
      <c r="KL632"/>
      <c r="KM632"/>
      <c r="KN632"/>
      <c r="KO632"/>
      <c r="KP632"/>
      <c r="KQ632"/>
      <c r="KR632"/>
      <c r="KS632"/>
      <c r="KT632"/>
      <c r="KU632"/>
      <c r="KV632"/>
      <c r="KW632"/>
      <c r="KX632"/>
      <c r="KY632"/>
      <c r="KZ632"/>
      <c r="LA632"/>
      <c r="LB632"/>
      <c r="LC632"/>
      <c r="LD632"/>
      <c r="LE632"/>
      <c r="LF632"/>
      <c r="LG632"/>
      <c r="LH632"/>
      <c r="LI632"/>
      <c r="LJ632"/>
      <c r="LK632"/>
      <c r="LL632"/>
      <c r="LM632"/>
      <c r="LN632"/>
      <c r="LO632"/>
      <c r="LP632"/>
      <c r="LQ632"/>
      <c r="LR632"/>
      <c r="LS632"/>
      <c r="LT632"/>
      <c r="LU632"/>
      <c r="LV632"/>
      <c r="LW632"/>
      <c r="LX632"/>
      <c r="LY632"/>
      <c r="LZ632"/>
      <c r="MA632"/>
      <c r="MB632"/>
      <c r="MC632"/>
      <c r="MD632"/>
      <c r="ME632"/>
      <c r="MF632"/>
      <c r="MG632"/>
      <c r="MH632"/>
      <c r="MI632"/>
      <c r="MJ632"/>
      <c r="MK632"/>
      <c r="ML632"/>
      <c r="MM632"/>
      <c r="MN632"/>
      <c r="MO632"/>
      <c r="MP632"/>
      <c r="MQ632"/>
      <c r="MR632"/>
      <c r="MS632"/>
      <c r="MT632"/>
      <c r="MU632"/>
      <c r="MV632"/>
      <c r="MW632"/>
      <c r="MX632"/>
      <c r="MY632"/>
      <c r="MZ632"/>
      <c r="NA632"/>
      <c r="NB632"/>
      <c r="NC632"/>
      <c r="ND632"/>
      <c r="NE632"/>
      <c r="NF632"/>
      <c r="NG632"/>
      <c r="NH632"/>
      <c r="NI632"/>
      <c r="NJ632"/>
      <c r="NK632"/>
      <c r="NL632"/>
      <c r="NM632"/>
      <c r="NN632"/>
      <c r="NO632"/>
      <c r="NP632"/>
      <c r="NQ632"/>
      <c r="NR632"/>
      <c r="NS632"/>
      <c r="NT632"/>
      <c r="NU632"/>
      <c r="NV632"/>
      <c r="NW632"/>
      <c r="NX632"/>
      <c r="NY632"/>
      <c r="NZ632"/>
      <c r="OA632"/>
      <c r="OB632"/>
      <c r="OC632"/>
      <c r="OD632"/>
      <c r="OE632"/>
      <c r="OF632"/>
      <c r="OG632"/>
      <c r="OH632"/>
      <c r="OI632"/>
      <c r="OJ632"/>
      <c r="OK632"/>
      <c r="OL632"/>
      <c r="OM632"/>
      <c r="ON632"/>
      <c r="OO632"/>
      <c r="OP632"/>
      <c r="OQ632"/>
      <c r="OR632"/>
      <c r="OS632"/>
      <c r="OT632"/>
      <c r="OU632"/>
      <c r="OV632"/>
      <c r="OW632"/>
      <c r="OX632"/>
      <c r="OY632"/>
      <c r="OZ632"/>
      <c r="PA632"/>
      <c r="PB632"/>
      <c r="PC632"/>
      <c r="PD632"/>
      <c r="PE632"/>
      <c r="PF632"/>
      <c r="PG632"/>
      <c r="PH632"/>
      <c r="PI632"/>
      <c r="PJ632"/>
      <c r="PK632"/>
      <c r="PL632"/>
      <c r="PM632"/>
      <c r="PN632"/>
      <c r="PO632"/>
      <c r="PP632"/>
      <c r="PQ632"/>
      <c r="PR632"/>
      <c r="PS632"/>
      <c r="PT632"/>
      <c r="PU632"/>
      <c r="PV632"/>
      <c r="PW632"/>
      <c r="PX632"/>
      <c r="PY632"/>
      <c r="PZ632"/>
      <c r="QA632"/>
      <c r="QB632"/>
      <c r="QC632"/>
      <c r="QD632"/>
      <c r="QE632"/>
      <c r="QF632"/>
      <c r="QG632"/>
      <c r="QH632"/>
      <c r="QI632"/>
      <c r="QJ632"/>
      <c r="QK632"/>
      <c r="QL632"/>
      <c r="QM632"/>
      <c r="QN632"/>
      <c r="QO632"/>
      <c r="QP632"/>
      <c r="QQ632"/>
      <c r="QR632"/>
      <c r="QS632"/>
      <c r="QT632"/>
      <c r="QU632"/>
      <c r="QV632"/>
      <c r="QW632"/>
      <c r="QX632"/>
      <c r="QY632"/>
      <c r="QZ632"/>
      <c r="RA632"/>
      <c r="RB632"/>
      <c r="RC632"/>
      <c r="RD632"/>
      <c r="RE632"/>
      <c r="RF632"/>
      <c r="RG632"/>
      <c r="RH632"/>
      <c r="RI632"/>
      <c r="RJ632"/>
      <c r="RK632"/>
      <c r="RL632"/>
      <c r="RM632"/>
      <c r="RN632"/>
      <c r="RO632"/>
      <c r="RP632"/>
      <c r="RQ632"/>
      <c r="RR632"/>
      <c r="RS632"/>
      <c r="RT632"/>
      <c r="RU632"/>
      <c r="RV632"/>
      <c r="RW632"/>
      <c r="RX632"/>
      <c r="RY632"/>
      <c r="RZ632"/>
      <c r="SA632"/>
      <c r="SB632"/>
      <c r="SC632"/>
      <c r="SD632"/>
      <c r="SE632"/>
      <c r="SF632"/>
      <c r="SG632"/>
      <c r="SH632"/>
      <c r="SI632"/>
      <c r="SJ632"/>
      <c r="SK632"/>
      <c r="SL632"/>
      <c r="SM632"/>
      <c r="SN632"/>
      <c r="SO632"/>
      <c r="SP632"/>
      <c r="SQ632"/>
      <c r="SR632"/>
      <c r="SS632"/>
      <c r="ST632"/>
      <c r="SU632"/>
      <c r="SV632"/>
      <c r="SW632"/>
      <c r="SX632"/>
      <c r="SY632"/>
      <c r="SZ632"/>
      <c r="TA632"/>
      <c r="TB632"/>
      <c r="TC632"/>
      <c r="TD632"/>
      <c r="TE632"/>
      <c r="TF632"/>
      <c r="TG632"/>
      <c r="TH632"/>
      <c r="TI632"/>
      <c r="TJ632"/>
      <c r="TK632"/>
      <c r="TL632"/>
      <c r="TM632"/>
      <c r="TN632"/>
      <c r="TO632"/>
      <c r="TP632"/>
      <c r="TQ632"/>
      <c r="TR632"/>
      <c r="TS632"/>
      <c r="TT632"/>
      <c r="TU632"/>
      <c r="TV632"/>
      <c r="TW632"/>
      <c r="TX632"/>
      <c r="TY632"/>
      <c r="TZ632"/>
      <c r="UA632"/>
      <c r="UB632"/>
      <c r="UC632"/>
      <c r="UD632"/>
      <c r="UE632"/>
      <c r="UF632"/>
      <c r="UG632"/>
      <c r="UH632"/>
      <c r="UI632"/>
      <c r="UJ632"/>
      <c r="UK632"/>
      <c r="UL632"/>
      <c r="UM632"/>
      <c r="UN632"/>
      <c r="UO632"/>
      <c r="UP632"/>
      <c r="UQ632"/>
      <c r="UR632"/>
      <c r="US632"/>
      <c r="UT632"/>
      <c r="UU632"/>
      <c r="UV632"/>
      <c r="UW632"/>
      <c r="UX632"/>
      <c r="UY632"/>
      <c r="UZ632"/>
      <c r="VA632"/>
      <c r="VB632"/>
      <c r="VC632"/>
      <c r="VD632"/>
      <c r="VE632"/>
      <c r="VF632"/>
      <c r="VG632"/>
      <c r="VH632"/>
      <c r="VI632"/>
      <c r="VJ632"/>
      <c r="VK632"/>
      <c r="VL632"/>
      <c r="VM632"/>
      <c r="VN632"/>
      <c r="VO632"/>
      <c r="VP632"/>
      <c r="VQ632"/>
      <c r="VR632"/>
      <c r="VS632"/>
      <c r="VT632"/>
      <c r="VU632"/>
      <c r="VV632"/>
      <c r="VW632"/>
      <c r="VX632"/>
      <c r="VY632"/>
      <c r="VZ632"/>
      <c r="WA632"/>
      <c r="WB632"/>
      <c r="WC632"/>
      <c r="WD632"/>
      <c r="WE632"/>
      <c r="WF632"/>
      <c r="WG632"/>
      <c r="WH632"/>
      <c r="WI632"/>
      <c r="WJ632"/>
      <c r="WK632"/>
      <c r="WL632"/>
      <c r="WM632"/>
      <c r="WN632"/>
      <c r="WO632"/>
      <c r="WP632"/>
      <c r="WQ632"/>
      <c r="WR632"/>
      <c r="WS632"/>
      <c r="WT632"/>
      <c r="WU632"/>
      <c r="WV632"/>
      <c r="WW632"/>
      <c r="WX632"/>
      <c r="WY632"/>
      <c r="WZ632"/>
      <c r="XA632"/>
      <c r="XB632"/>
      <c r="XC632"/>
      <c r="XD632"/>
      <c r="XE632"/>
      <c r="XF632"/>
      <c r="XG632"/>
      <c r="XH632"/>
      <c r="XI632"/>
      <c r="XJ632"/>
      <c r="XK632"/>
      <c r="XL632"/>
      <c r="XM632"/>
      <c r="XN632"/>
      <c r="XO632"/>
      <c r="XP632"/>
      <c r="XQ632"/>
      <c r="XR632"/>
      <c r="XS632"/>
      <c r="XT632"/>
      <c r="XU632"/>
      <c r="XV632"/>
      <c r="XW632"/>
      <c r="XX632"/>
      <c r="XY632"/>
      <c r="XZ632"/>
      <c r="YA632"/>
      <c r="YB632"/>
      <c r="YC632"/>
      <c r="YD632"/>
      <c r="YE632"/>
      <c r="YF632"/>
      <c r="YG632"/>
      <c r="YH632"/>
      <c r="YI632"/>
      <c r="YJ632"/>
      <c r="YK632"/>
      <c r="YL632"/>
      <c r="YM632"/>
      <c r="YN632"/>
      <c r="YO632"/>
      <c r="YP632"/>
      <c r="YQ632"/>
      <c r="YR632"/>
      <c r="YS632"/>
      <c r="YT632"/>
      <c r="YU632"/>
      <c r="YV632"/>
      <c r="YW632"/>
      <c r="YX632"/>
      <c r="YY632"/>
      <c r="YZ632"/>
      <c r="ZA632"/>
      <c r="ZB632"/>
      <c r="ZC632"/>
      <c r="ZD632"/>
      <c r="ZE632"/>
      <c r="ZF632"/>
      <c r="ZG632"/>
      <c r="ZH632"/>
      <c r="ZI632"/>
      <c r="ZJ632"/>
      <c r="ZK632"/>
      <c r="ZL632"/>
      <c r="ZM632"/>
      <c r="ZN632"/>
      <c r="ZO632"/>
      <c r="ZP632"/>
      <c r="ZQ632"/>
      <c r="ZR632"/>
      <c r="ZS632"/>
      <c r="ZT632"/>
      <c r="ZU632"/>
      <c r="ZV632"/>
      <c r="ZW632"/>
      <c r="ZX632"/>
      <c r="ZY632"/>
      <c r="ZZ632" s="52"/>
      <c r="AAA632" s="192"/>
      <c r="AAD632" s="90"/>
      <c r="AAE632" s="519">
        <f t="shared" si="515"/>
        <v>1</v>
      </c>
      <c r="AAF632" s="190" t="s">
        <v>52</v>
      </c>
      <c r="AAG632" s="94"/>
      <c r="AAH632" s="94"/>
      <c r="AAI632" s="72"/>
      <c r="AAJ632" s="56"/>
      <c r="AAK632" s="56"/>
      <c r="AAL632" s="90"/>
    </row>
    <row r="633" spans="1:715" s="23" customFormat="1" ht="15" customHeight="1" outlineLevel="2">
      <c r="A633" s="171"/>
      <c r="B633" s="783" t="s">
        <v>459</v>
      </c>
      <c r="C633" s="738"/>
      <c r="D633" s="738"/>
      <c r="E633" s="738"/>
      <c r="F633" s="738"/>
      <c r="G633" s="738"/>
      <c r="H633" s="738"/>
      <c r="I633" s="244"/>
      <c r="J633" s="194"/>
      <c r="K633" s="49"/>
      <c r="L633" s="49"/>
      <c r="M633" s="49"/>
      <c r="N633" s="49"/>
      <c r="O633" s="49"/>
      <c r="P633" s="49"/>
      <c r="Q633" s="49"/>
      <c r="R633" s="49"/>
      <c r="S633" s="49"/>
      <c r="T633" s="49"/>
      <c r="U633" s="49"/>
      <c r="V633" s="49"/>
      <c r="W633" s="49"/>
      <c r="X633" s="49"/>
      <c r="Y633" s="49"/>
      <c r="Z633" s="49"/>
      <c r="AA633" s="49"/>
      <c r="AB633" s="49"/>
      <c r="AC633" s="49"/>
      <c r="AD633" s="49"/>
      <c r="AE633" s="49"/>
      <c r="AF633" s="49"/>
      <c r="AG633" s="49"/>
      <c r="AH633" s="49"/>
      <c r="AI633" s="49"/>
      <c r="AJ633" s="49"/>
      <c r="AK633" s="49"/>
      <c r="AL633" s="49"/>
      <c r="AM633" s="49"/>
      <c r="AN633" s="49"/>
      <c r="AO633" s="49"/>
      <c r="AP633" s="49"/>
      <c r="AQ633" s="49"/>
      <c r="AR633" s="49"/>
      <c r="AS633" s="49"/>
      <c r="AT633" s="49"/>
      <c r="AU633" s="49"/>
      <c r="AV633" s="49"/>
      <c r="AW633" s="49"/>
      <c r="AX633" s="49"/>
      <c r="AY633" s="49"/>
      <c r="AZ633" s="49"/>
      <c r="BA633" s="49"/>
      <c r="BB633" s="49"/>
      <c r="BC633" s="49"/>
      <c r="BD633" s="49"/>
      <c r="BE633" s="49"/>
      <c r="BF633" s="49"/>
      <c r="BG633" s="49"/>
      <c r="BH633" s="49"/>
      <c r="BI633" s="49"/>
      <c r="BJ633" s="49"/>
      <c r="BK633" s="49"/>
      <c r="BL633" s="49"/>
      <c r="BM633" s="49"/>
      <c r="BN633" s="49"/>
      <c r="BO633" s="49"/>
      <c r="BP633" s="49"/>
      <c r="BQ633" s="49"/>
      <c r="BR633" s="49"/>
      <c r="BS633" s="49"/>
      <c r="BT633" s="49"/>
      <c r="BU633" s="49"/>
      <c r="BV633" s="49"/>
      <c r="BW633" s="49"/>
      <c r="BX633" s="49"/>
      <c r="BY633" s="49"/>
      <c r="BZ633" s="49"/>
      <c r="CA633" s="49"/>
      <c r="CB633" s="49"/>
      <c r="CC633" s="49"/>
      <c r="CD633" s="49"/>
      <c r="CE633" s="49"/>
      <c r="CF633" s="49"/>
      <c r="CG633" s="49"/>
      <c r="CH633" s="49"/>
      <c r="CI633" s="49"/>
      <c r="CJ633" s="49"/>
      <c r="CK633" s="49"/>
      <c r="CL633" s="49"/>
      <c r="CM633" s="49"/>
      <c r="CN633" s="49"/>
      <c r="CO633" s="49"/>
      <c r="CP633" s="49"/>
      <c r="CQ633" s="49"/>
      <c r="CR633" s="49"/>
      <c r="CS633" s="49"/>
      <c r="CT633" s="49"/>
      <c r="CU633" s="49"/>
      <c r="CV633" s="49"/>
      <c r="CW633" s="49"/>
      <c r="CX633" s="49"/>
      <c r="CY633" s="49"/>
      <c r="CZ633" s="49"/>
      <c r="DA633" s="49"/>
      <c r="DB633" s="49"/>
      <c r="DC633" s="49"/>
      <c r="DD633" s="49"/>
      <c r="DE633" s="49"/>
      <c r="DF633" s="49"/>
      <c r="DG633" s="49"/>
      <c r="DH633" s="49"/>
      <c r="DI633" s="49"/>
      <c r="DJ633" s="49"/>
      <c r="DK633" s="49"/>
      <c r="DL633" s="49"/>
      <c r="DM633" s="49"/>
      <c r="DN633" s="49"/>
      <c r="DO633" s="49"/>
      <c r="DP633" s="49"/>
      <c r="DQ633"/>
      <c r="DR633"/>
      <c r="DS633"/>
      <c r="DT633"/>
      <c r="DU633"/>
      <c r="DV633"/>
      <c r="DW633"/>
      <c r="DX633"/>
      <c r="DY633"/>
      <c r="DZ633"/>
      <c r="EA633"/>
      <c r="EB633"/>
      <c r="EC633"/>
      <c r="ED633"/>
      <c r="EE633"/>
      <c r="EF633"/>
      <c r="EG633"/>
      <c r="EH633"/>
      <c r="EI633"/>
      <c r="EJ633"/>
      <c r="EK633"/>
      <c r="EL633"/>
      <c r="EM633"/>
      <c r="EN633"/>
      <c r="EO633"/>
      <c r="EP633"/>
      <c r="EQ633"/>
      <c r="ER633"/>
      <c r="ES633"/>
      <c r="ET633"/>
      <c r="EU633"/>
      <c r="EV633"/>
      <c r="EW633"/>
      <c r="EX633"/>
      <c r="EY633"/>
      <c r="EZ633"/>
      <c r="FA633"/>
      <c r="FB633"/>
      <c r="FC633"/>
      <c r="FD633"/>
      <c r="FE633"/>
      <c r="FF633"/>
      <c r="FG633"/>
      <c r="FH633"/>
      <c r="FI633"/>
      <c r="FJ633"/>
      <c r="FK633"/>
      <c r="FL633"/>
      <c r="FM633"/>
      <c r="FN633"/>
      <c r="FO633"/>
      <c r="FP633"/>
      <c r="FQ633"/>
      <c r="FR633"/>
      <c r="FS633"/>
      <c r="FT633"/>
      <c r="FU633"/>
      <c r="FV633"/>
      <c r="FW633"/>
      <c r="FX633"/>
      <c r="FY633"/>
      <c r="FZ633"/>
      <c r="GA633"/>
      <c r="GB633"/>
      <c r="GC633"/>
      <c r="GD633"/>
      <c r="GE633"/>
      <c r="GF633"/>
      <c r="GG633"/>
      <c r="GH633"/>
      <c r="GI633"/>
      <c r="GJ633"/>
      <c r="GK633"/>
      <c r="GL633"/>
      <c r="GM633"/>
      <c r="GN633"/>
      <c r="GO633"/>
      <c r="GP633"/>
      <c r="GQ633"/>
      <c r="GR633"/>
      <c r="GS633"/>
      <c r="GT633"/>
      <c r="GU633"/>
      <c r="GV633"/>
      <c r="GW633"/>
      <c r="GX633"/>
      <c r="GY633"/>
      <c r="GZ633"/>
      <c r="HA633"/>
      <c r="HB633"/>
      <c r="HC633"/>
      <c r="HD633"/>
      <c r="HE633"/>
      <c r="HF633"/>
      <c r="HG633"/>
      <c r="HH633"/>
      <c r="HI633"/>
      <c r="HJ633"/>
      <c r="HK633"/>
      <c r="HL633"/>
      <c r="HM633"/>
      <c r="HN633"/>
      <c r="HO633"/>
      <c r="HP633"/>
      <c r="HQ633"/>
      <c r="HR633"/>
      <c r="HS633"/>
      <c r="HT633"/>
      <c r="HU633"/>
      <c r="HV633"/>
      <c r="HW633"/>
      <c r="HX633"/>
      <c r="HY633"/>
      <c r="HZ633"/>
      <c r="IA633"/>
      <c r="IB633"/>
      <c r="IC633"/>
      <c r="ID633"/>
      <c r="IE633"/>
      <c r="IF633"/>
      <c r="IG633"/>
      <c r="IH633"/>
      <c r="II633"/>
      <c r="IJ633"/>
      <c r="IK633"/>
      <c r="IL633"/>
      <c r="IM633"/>
      <c r="IN633"/>
      <c r="IO633"/>
      <c r="IP633"/>
      <c r="IQ633"/>
      <c r="IR633"/>
      <c r="IS633"/>
      <c r="IT633"/>
      <c r="IU633"/>
      <c r="IV633"/>
      <c r="IW633"/>
      <c r="IX633"/>
      <c r="IY633"/>
      <c r="IZ633"/>
      <c r="JA633"/>
      <c r="JB633"/>
      <c r="JC633"/>
      <c r="JD633"/>
      <c r="JE633"/>
      <c r="JF633"/>
      <c r="JG633"/>
      <c r="JH633"/>
      <c r="JI633"/>
      <c r="JJ633"/>
      <c r="JK633"/>
      <c r="JL633"/>
      <c r="JM633"/>
      <c r="JN633"/>
      <c r="JO633"/>
      <c r="JP633"/>
      <c r="JQ633"/>
      <c r="JR633"/>
      <c r="JS633"/>
      <c r="JT633"/>
      <c r="JU633"/>
      <c r="JV633"/>
      <c r="JW633"/>
      <c r="JX633"/>
      <c r="JY633"/>
      <c r="JZ633"/>
      <c r="KA633"/>
      <c r="KB633"/>
      <c r="KC633"/>
      <c r="KD633"/>
      <c r="KE633"/>
      <c r="KF633"/>
      <c r="KG633"/>
      <c r="KH633"/>
      <c r="KI633"/>
      <c r="KJ633"/>
      <c r="KK633"/>
      <c r="KL633"/>
      <c r="KM633"/>
      <c r="KN633"/>
      <c r="KO633"/>
      <c r="KP633"/>
      <c r="KQ633"/>
      <c r="KR633"/>
      <c r="KS633"/>
      <c r="KT633"/>
      <c r="KU633"/>
      <c r="KV633"/>
      <c r="KW633"/>
      <c r="KX633"/>
      <c r="KY633"/>
      <c r="KZ633"/>
      <c r="LA633"/>
      <c r="LB633"/>
      <c r="LC633"/>
      <c r="LD633"/>
      <c r="LE633"/>
      <c r="LF633"/>
      <c r="LG633"/>
      <c r="LH633"/>
      <c r="LI633"/>
      <c r="LJ633"/>
      <c r="LK633"/>
      <c r="LL633"/>
      <c r="LM633"/>
      <c r="LN633"/>
      <c r="LO633"/>
      <c r="LP633"/>
      <c r="LQ633"/>
      <c r="LR633"/>
      <c r="LS633"/>
      <c r="LT633"/>
      <c r="LU633"/>
      <c r="LV633"/>
      <c r="LW633"/>
      <c r="LX633"/>
      <c r="LY633"/>
      <c r="LZ633"/>
      <c r="MA633"/>
      <c r="MB633"/>
      <c r="MC633"/>
      <c r="MD633"/>
      <c r="ME633"/>
      <c r="MF633"/>
      <c r="MG633"/>
      <c r="MH633"/>
      <c r="MI633"/>
      <c r="MJ633"/>
      <c r="MK633"/>
      <c r="ML633"/>
      <c r="MM633"/>
      <c r="MN633"/>
      <c r="MO633"/>
      <c r="MP633"/>
      <c r="MQ633"/>
      <c r="MR633"/>
      <c r="MS633"/>
      <c r="MT633"/>
      <c r="MU633"/>
      <c r="MV633"/>
      <c r="MW633"/>
      <c r="MX633"/>
      <c r="MY633"/>
      <c r="MZ633"/>
      <c r="NA633"/>
      <c r="NB633"/>
      <c r="NC633"/>
      <c r="ND633"/>
      <c r="NE633"/>
      <c r="NF633"/>
      <c r="NG633"/>
      <c r="NH633"/>
      <c r="NI633"/>
      <c r="NJ633"/>
      <c r="NK633"/>
      <c r="NL633"/>
      <c r="NM633"/>
      <c r="NN633"/>
      <c r="NO633"/>
      <c r="NP633"/>
      <c r="NQ633"/>
      <c r="NR633"/>
      <c r="NS633"/>
      <c r="NT633"/>
      <c r="NU633"/>
      <c r="NV633"/>
      <c r="NW633"/>
      <c r="NX633"/>
      <c r="NY633"/>
      <c r="NZ633"/>
      <c r="OA633"/>
      <c r="OB633"/>
      <c r="OC633"/>
      <c r="OD633"/>
      <c r="OE633"/>
      <c r="OF633"/>
      <c r="OG633"/>
      <c r="OH633"/>
      <c r="OI633"/>
      <c r="OJ633"/>
      <c r="OK633"/>
      <c r="OL633"/>
      <c r="OM633"/>
      <c r="ON633"/>
      <c r="OO633"/>
      <c r="OP633"/>
      <c r="OQ633"/>
      <c r="OR633"/>
      <c r="OS633"/>
      <c r="OT633"/>
      <c r="OU633"/>
      <c r="OV633"/>
      <c r="OW633"/>
      <c r="OX633"/>
      <c r="OY633"/>
      <c r="OZ633"/>
      <c r="PA633"/>
      <c r="PB633"/>
      <c r="PC633"/>
      <c r="PD633"/>
      <c r="PE633"/>
      <c r="PF633"/>
      <c r="PG633"/>
      <c r="PH633"/>
      <c r="PI633"/>
      <c r="PJ633"/>
      <c r="PK633"/>
      <c r="PL633"/>
      <c r="PM633"/>
      <c r="PN633"/>
      <c r="PO633"/>
      <c r="PP633"/>
      <c r="PQ633"/>
      <c r="PR633"/>
      <c r="PS633"/>
      <c r="PT633"/>
      <c r="PU633"/>
      <c r="PV633"/>
      <c r="PW633"/>
      <c r="PX633"/>
      <c r="PY633"/>
      <c r="PZ633"/>
      <c r="QA633"/>
      <c r="QB633"/>
      <c r="QC633"/>
      <c r="QD633"/>
      <c r="QE633"/>
      <c r="QF633"/>
      <c r="QG633"/>
      <c r="QH633"/>
      <c r="QI633"/>
      <c r="QJ633"/>
      <c r="QK633"/>
      <c r="QL633"/>
      <c r="QM633"/>
      <c r="QN633"/>
      <c r="QO633"/>
      <c r="QP633"/>
      <c r="QQ633"/>
      <c r="QR633"/>
      <c r="QS633"/>
      <c r="QT633"/>
      <c r="QU633"/>
      <c r="QV633"/>
      <c r="QW633"/>
      <c r="QX633"/>
      <c r="QY633"/>
      <c r="QZ633"/>
      <c r="RA633"/>
      <c r="RB633"/>
      <c r="RC633"/>
      <c r="RD633"/>
      <c r="RE633"/>
      <c r="RF633"/>
      <c r="RG633"/>
      <c r="RH633"/>
      <c r="RI633"/>
      <c r="RJ633"/>
      <c r="RK633"/>
      <c r="RL633"/>
      <c r="RM633"/>
      <c r="RN633"/>
      <c r="RO633"/>
      <c r="RP633"/>
      <c r="RQ633"/>
      <c r="RR633"/>
      <c r="RS633"/>
      <c r="RT633"/>
      <c r="RU633"/>
      <c r="RV633"/>
      <c r="RW633"/>
      <c r="RX633"/>
      <c r="RY633"/>
      <c r="RZ633"/>
      <c r="SA633"/>
      <c r="SB633"/>
      <c r="SC633"/>
      <c r="SD633"/>
      <c r="SE633"/>
      <c r="SF633"/>
      <c r="SG633"/>
      <c r="SH633"/>
      <c r="SI633"/>
      <c r="SJ633"/>
      <c r="SK633"/>
      <c r="SL633"/>
      <c r="SM633"/>
      <c r="SN633"/>
      <c r="SO633"/>
      <c r="SP633"/>
      <c r="SQ633"/>
      <c r="SR633"/>
      <c r="SS633"/>
      <c r="ST633"/>
      <c r="SU633"/>
      <c r="SV633"/>
      <c r="SW633"/>
      <c r="SX633"/>
      <c r="SY633"/>
      <c r="SZ633"/>
      <c r="TA633"/>
      <c r="TB633"/>
      <c r="TC633"/>
      <c r="TD633"/>
      <c r="TE633"/>
      <c r="TF633"/>
      <c r="TG633"/>
      <c r="TH633"/>
      <c r="TI633"/>
      <c r="TJ633"/>
      <c r="TK633"/>
      <c r="TL633"/>
      <c r="TM633"/>
      <c r="TN633"/>
      <c r="TO633"/>
      <c r="TP633"/>
      <c r="TQ633"/>
      <c r="TR633"/>
      <c r="TS633"/>
      <c r="TT633"/>
      <c r="TU633"/>
      <c r="TV633"/>
      <c r="TW633"/>
      <c r="TX633"/>
      <c r="TY633"/>
      <c r="TZ633"/>
      <c r="UA633"/>
      <c r="UB633"/>
      <c r="UC633"/>
      <c r="UD633"/>
      <c r="UE633"/>
      <c r="UF633"/>
      <c r="UG633"/>
      <c r="UH633"/>
      <c r="UI633"/>
      <c r="UJ633"/>
      <c r="UK633"/>
      <c r="UL633"/>
      <c r="UM633"/>
      <c r="UN633"/>
      <c r="UO633"/>
      <c r="UP633"/>
      <c r="UQ633"/>
      <c r="UR633"/>
      <c r="US633"/>
      <c r="UT633"/>
      <c r="UU633"/>
      <c r="UV633"/>
      <c r="UW633"/>
      <c r="UX633"/>
      <c r="UY633"/>
      <c r="UZ633"/>
      <c r="VA633"/>
      <c r="VB633"/>
      <c r="VC633"/>
      <c r="VD633"/>
      <c r="VE633"/>
      <c r="VF633"/>
      <c r="VG633"/>
      <c r="VH633"/>
      <c r="VI633"/>
      <c r="VJ633"/>
      <c r="VK633"/>
      <c r="VL633"/>
      <c r="VM633"/>
      <c r="VN633"/>
      <c r="VO633"/>
      <c r="VP633"/>
      <c r="VQ633"/>
      <c r="VR633"/>
      <c r="VS633"/>
      <c r="VT633"/>
      <c r="VU633"/>
      <c r="VV633"/>
      <c r="VW633"/>
      <c r="VX633"/>
      <c r="VY633"/>
      <c r="VZ633"/>
      <c r="WA633"/>
      <c r="WB633"/>
      <c r="WC633"/>
      <c r="WD633"/>
      <c r="WE633"/>
      <c r="WF633"/>
      <c r="WG633"/>
      <c r="WH633"/>
      <c r="WI633"/>
      <c r="WJ633"/>
      <c r="WK633"/>
      <c r="WL633"/>
      <c r="WM633"/>
      <c r="WN633"/>
      <c r="WO633"/>
      <c r="WP633"/>
      <c r="WQ633"/>
      <c r="WR633"/>
      <c r="WS633"/>
      <c r="WT633"/>
      <c r="WU633"/>
      <c r="WV633"/>
      <c r="WW633"/>
      <c r="WX633"/>
      <c r="WY633"/>
      <c r="WZ633"/>
      <c r="XA633"/>
      <c r="XB633"/>
      <c r="XC633"/>
      <c r="XD633"/>
      <c r="XE633"/>
      <c r="XF633"/>
      <c r="XG633"/>
      <c r="XH633"/>
      <c r="XI633"/>
      <c r="XJ633"/>
      <c r="XK633"/>
      <c r="XL633"/>
      <c r="XM633"/>
      <c r="XN633"/>
      <c r="XO633"/>
      <c r="XP633"/>
      <c r="XQ633"/>
      <c r="XR633"/>
      <c r="XS633"/>
      <c r="XT633"/>
      <c r="XU633"/>
      <c r="XV633"/>
      <c r="XW633"/>
      <c r="XX633"/>
      <c r="XY633"/>
      <c r="XZ633"/>
      <c r="YA633"/>
      <c r="YB633"/>
      <c r="YC633"/>
      <c r="YD633"/>
      <c r="YE633"/>
      <c r="YF633"/>
      <c r="YG633"/>
      <c r="YH633"/>
      <c r="YI633"/>
      <c r="YJ633"/>
      <c r="YK633"/>
      <c r="YL633"/>
      <c r="YM633"/>
      <c r="YN633"/>
      <c r="YO633"/>
      <c r="YP633"/>
      <c r="YQ633"/>
      <c r="YR633"/>
      <c r="YS633"/>
      <c r="YT633"/>
      <c r="YU633"/>
      <c r="YV633"/>
      <c r="YW633"/>
      <c r="YX633"/>
      <c r="YY633"/>
      <c r="YZ633"/>
      <c r="ZA633"/>
      <c r="ZB633"/>
      <c r="ZC633"/>
      <c r="ZD633"/>
      <c r="ZE633"/>
      <c r="ZF633"/>
      <c r="ZG633"/>
      <c r="ZH633"/>
      <c r="ZI633"/>
      <c r="ZJ633"/>
      <c r="ZK633"/>
      <c r="ZL633"/>
      <c r="ZM633"/>
      <c r="ZN633"/>
      <c r="ZO633"/>
      <c r="ZP633"/>
      <c r="ZQ633"/>
      <c r="ZR633"/>
      <c r="ZS633"/>
      <c r="ZT633"/>
      <c r="ZU633"/>
      <c r="ZV633"/>
      <c r="ZW633"/>
      <c r="ZX633"/>
      <c r="ZY633"/>
      <c r="ZZ633" s="52"/>
      <c r="AAA633" s="192"/>
      <c r="AAD633" s="90"/>
      <c r="AAE633" s="519">
        <f t="shared" si="515"/>
        <v>1</v>
      </c>
      <c r="AAF633" s="190" t="s">
        <v>52</v>
      </c>
      <c r="AAG633" s="94"/>
      <c r="AAH633" s="94"/>
      <c r="AAI633" s="72"/>
      <c r="AAJ633" s="56"/>
      <c r="AAK633" s="56"/>
      <c r="AAL633" s="90"/>
    </row>
    <row r="634" spans="1:715" s="23" customFormat="1" ht="15" customHeight="1" outlineLevel="2">
      <c r="A634" s="171"/>
      <c r="B634" s="396" t="s">
        <v>503</v>
      </c>
      <c r="C634" s="790" t="str">
        <f>HYPERLINK("http://arcweb.sos.state.or.us/pages/rules/oars_300/oar_340/340_tofc.html","i")</f>
        <v>i</v>
      </c>
      <c r="D634" s="609"/>
      <c r="E634" s="397">
        <f t="shared" ref="E634" si="516">NETWORKDAYS(G634,H634,S.DDL_DEQClosed)</f>
        <v>87</v>
      </c>
      <c r="F634" s="457">
        <f ca="1">IF(YEAR(H634)&gt;2000,NETWORKDAYS(TODAY(),H634,S.DDL_DEQClosed),0)</f>
        <v>71</v>
      </c>
      <c r="G634" s="400">
        <f t="shared" ref="G634" si="517">AAG634</f>
        <v>41549</v>
      </c>
      <c r="H634" s="400">
        <f t="shared" ref="H634" si="518">AAH634</f>
        <v>41676</v>
      </c>
      <c r="I634" s="244"/>
      <c r="J634" s="222"/>
      <c r="K634" s="223"/>
      <c r="L634" s="223"/>
      <c r="M634" s="223"/>
      <c r="N634" s="223"/>
      <c r="O634" s="223"/>
      <c r="P634" s="223"/>
      <c r="Q634" s="223"/>
      <c r="R634" s="223"/>
      <c r="S634" s="223"/>
      <c r="T634" s="223"/>
      <c r="U634" s="223"/>
      <c r="V634" s="223"/>
      <c r="W634" s="223"/>
      <c r="X634" s="223"/>
      <c r="Y634" s="223"/>
      <c r="Z634" s="223"/>
      <c r="AA634" s="223"/>
      <c r="AB634" s="223"/>
      <c r="AC634" s="223"/>
      <c r="AD634" s="223"/>
      <c r="AE634" s="223"/>
      <c r="AF634" s="223"/>
      <c r="AG634" s="223"/>
      <c r="AH634" s="223"/>
      <c r="AI634" s="223"/>
      <c r="AJ634" s="223"/>
      <c r="AK634" s="223"/>
      <c r="AL634" s="223"/>
      <c r="AM634" s="223"/>
      <c r="AN634" s="223"/>
      <c r="AO634" s="223"/>
      <c r="AP634" s="223"/>
      <c r="AQ634" s="223"/>
      <c r="AR634" s="223"/>
      <c r="AS634" s="223"/>
      <c r="AT634" s="223"/>
      <c r="AU634" s="223"/>
      <c r="AV634" s="223"/>
      <c r="AW634" s="223"/>
      <c r="AX634" s="223"/>
      <c r="AY634" s="223"/>
      <c r="AZ634" s="223"/>
      <c r="BA634" s="223"/>
      <c r="BB634" s="223"/>
      <c r="BC634" s="223"/>
      <c r="BD634" s="223"/>
      <c r="BE634" s="223"/>
      <c r="BF634" s="223"/>
      <c r="BG634" s="223"/>
      <c r="BH634" s="223"/>
      <c r="BI634" s="223"/>
      <c r="BJ634" s="223"/>
      <c r="BK634" s="223"/>
      <c r="BL634" s="223"/>
      <c r="BM634" s="223"/>
      <c r="BN634" s="223"/>
      <c r="BO634" s="223"/>
      <c r="BP634" s="223"/>
      <c r="BQ634" s="223"/>
      <c r="BR634" s="223"/>
      <c r="BS634" s="223"/>
      <c r="BT634" s="223"/>
      <c r="BU634" s="223"/>
      <c r="BV634" s="223"/>
      <c r="BW634" s="223"/>
      <c r="BX634" s="223"/>
      <c r="BY634" s="223"/>
      <c r="BZ634" s="223"/>
      <c r="CA634" s="223"/>
      <c r="CB634" s="223"/>
      <c r="CC634" s="223"/>
      <c r="CD634" s="223"/>
      <c r="CE634" s="223"/>
      <c r="CF634" s="223"/>
      <c r="CG634" s="223"/>
      <c r="CH634" s="223"/>
      <c r="CI634" s="223"/>
      <c r="CJ634" s="223"/>
      <c r="CK634" s="223"/>
      <c r="CL634" s="223"/>
      <c r="CM634" s="223"/>
      <c r="CN634" s="223"/>
      <c r="CO634" s="223"/>
      <c r="CP634" s="223"/>
      <c r="CQ634" s="223"/>
      <c r="CR634" s="223"/>
      <c r="CS634" s="223"/>
      <c r="CT634" s="223"/>
      <c r="CU634" s="223"/>
      <c r="CV634" s="223"/>
      <c r="CW634" s="223"/>
      <c r="CX634" s="223"/>
      <c r="CY634" s="223"/>
      <c r="CZ634" s="223"/>
      <c r="DA634" s="223"/>
      <c r="DB634" s="223"/>
      <c r="DC634" s="223"/>
      <c r="DD634" s="223"/>
      <c r="DE634" s="223"/>
      <c r="DF634" s="223"/>
      <c r="DG634" s="223"/>
      <c r="DH634" s="223"/>
      <c r="DI634" s="223"/>
      <c r="DJ634" s="223"/>
      <c r="DK634" s="223"/>
      <c r="DL634" s="223"/>
      <c r="DM634" s="223"/>
      <c r="DN634" s="223"/>
      <c r="DO634" s="223"/>
      <c r="DP634" s="223"/>
      <c r="DQ634"/>
      <c r="DR634"/>
      <c r="DS634"/>
      <c r="DT634"/>
      <c r="DU634"/>
      <c r="DV634"/>
      <c r="DW634"/>
      <c r="DX634"/>
      <c r="DY634"/>
      <c r="DZ634"/>
      <c r="EA634"/>
      <c r="EB634"/>
      <c r="EC634"/>
      <c r="ED634"/>
      <c r="EE634"/>
      <c r="EF634"/>
      <c r="EG634"/>
      <c r="EH634"/>
      <c r="EI634"/>
      <c r="EJ634"/>
      <c r="EK634"/>
      <c r="EL634"/>
      <c r="EM634"/>
      <c r="EN634"/>
      <c r="EO634"/>
      <c r="EP634"/>
      <c r="EQ634"/>
      <c r="ER634"/>
      <c r="ES634"/>
      <c r="ET634"/>
      <c r="EU634"/>
      <c r="EV634"/>
      <c r="EW634"/>
      <c r="EX634"/>
      <c r="EY634"/>
      <c r="EZ634"/>
      <c r="FA634"/>
      <c r="FB634"/>
      <c r="FC634"/>
      <c r="FD634"/>
      <c r="FE634"/>
      <c r="FF634"/>
      <c r="FG634"/>
      <c r="FH634"/>
      <c r="FI634"/>
      <c r="FJ634"/>
      <c r="FK634"/>
      <c r="FL634"/>
      <c r="FM634"/>
      <c r="FN634"/>
      <c r="FO634"/>
      <c r="FP634"/>
      <c r="FQ634"/>
      <c r="FR634"/>
      <c r="FS634"/>
      <c r="FT634"/>
      <c r="FU634"/>
      <c r="FV634"/>
      <c r="FW634"/>
      <c r="FX634"/>
      <c r="FY634"/>
      <c r="FZ634"/>
      <c r="GA634"/>
      <c r="GB634"/>
      <c r="GC634"/>
      <c r="GD634"/>
      <c r="GE634"/>
      <c r="GF634"/>
      <c r="GG634"/>
      <c r="GH634"/>
      <c r="GI634"/>
      <c r="GJ634"/>
      <c r="GK634"/>
      <c r="GL634"/>
      <c r="GM634"/>
      <c r="GN634"/>
      <c r="GO634"/>
      <c r="GP634"/>
      <c r="GQ634"/>
      <c r="GR634"/>
      <c r="GS634"/>
      <c r="GT634"/>
      <c r="GU634"/>
      <c r="GV634"/>
      <c r="GW634"/>
      <c r="GX634"/>
      <c r="GY634"/>
      <c r="GZ634"/>
      <c r="HA634"/>
      <c r="HB634"/>
      <c r="HC634"/>
      <c r="HD634"/>
      <c r="HE634"/>
      <c r="HF634"/>
      <c r="HG634"/>
      <c r="HH634"/>
      <c r="HI634"/>
      <c r="HJ634"/>
      <c r="HK634"/>
      <c r="HL634"/>
      <c r="HM634"/>
      <c r="HN634"/>
      <c r="HO634"/>
      <c r="HP634"/>
      <c r="HQ634"/>
      <c r="HR634"/>
      <c r="HS634"/>
      <c r="HT634"/>
      <c r="HU634"/>
      <c r="HV634"/>
      <c r="HW634"/>
      <c r="HX634"/>
      <c r="HY634"/>
      <c r="HZ634"/>
      <c r="IA634"/>
      <c r="IB634"/>
      <c r="IC634"/>
      <c r="ID634"/>
      <c r="IE634"/>
      <c r="IF634"/>
      <c r="IG634"/>
      <c r="IH634"/>
      <c r="II634"/>
      <c r="IJ634"/>
      <c r="IK634"/>
      <c r="IL634"/>
      <c r="IM634"/>
      <c r="IN634"/>
      <c r="IO634"/>
      <c r="IP634"/>
      <c r="IQ634"/>
      <c r="IR634"/>
      <c r="IS634"/>
      <c r="IT634"/>
      <c r="IU634"/>
      <c r="IV634"/>
      <c r="IW634"/>
      <c r="IX634"/>
      <c r="IY634"/>
      <c r="IZ634"/>
      <c r="JA634"/>
      <c r="JB634"/>
      <c r="JC634"/>
      <c r="JD634"/>
      <c r="JE634"/>
      <c r="JF634"/>
      <c r="JG634"/>
      <c r="JH634"/>
      <c r="JI634"/>
      <c r="JJ634"/>
      <c r="JK634"/>
      <c r="JL634"/>
      <c r="JM634"/>
      <c r="JN634"/>
      <c r="JO634"/>
      <c r="JP634"/>
      <c r="JQ634"/>
      <c r="JR634"/>
      <c r="JS634"/>
      <c r="JT634"/>
      <c r="JU634"/>
      <c r="JV634"/>
      <c r="JW634"/>
      <c r="JX634"/>
      <c r="JY634"/>
      <c r="JZ634"/>
      <c r="KA634"/>
      <c r="KB634"/>
      <c r="KC634"/>
      <c r="KD634"/>
      <c r="KE634"/>
      <c r="KF634"/>
      <c r="KG634"/>
      <c r="KH634"/>
      <c r="KI634"/>
      <c r="KJ634"/>
      <c r="KK634"/>
      <c r="KL634"/>
      <c r="KM634"/>
      <c r="KN634"/>
      <c r="KO634"/>
      <c r="KP634"/>
      <c r="KQ634"/>
      <c r="KR634"/>
      <c r="KS634"/>
      <c r="KT634"/>
      <c r="KU634"/>
      <c r="KV634"/>
      <c r="KW634"/>
      <c r="KX634"/>
      <c r="KY634"/>
      <c r="KZ634"/>
      <c r="LA634"/>
      <c r="LB634"/>
      <c r="LC634"/>
      <c r="LD634"/>
      <c r="LE634"/>
      <c r="LF634"/>
      <c r="LG634"/>
      <c r="LH634"/>
      <c r="LI634"/>
      <c r="LJ634"/>
      <c r="LK634"/>
      <c r="LL634"/>
      <c r="LM634"/>
      <c r="LN634"/>
      <c r="LO634"/>
      <c r="LP634"/>
      <c r="LQ634"/>
      <c r="LR634"/>
      <c r="LS634"/>
      <c r="LT634"/>
      <c r="LU634"/>
      <c r="LV634"/>
      <c r="LW634"/>
      <c r="LX634"/>
      <c r="LY634"/>
      <c r="LZ634"/>
      <c r="MA634"/>
      <c r="MB634"/>
      <c r="MC634"/>
      <c r="MD634"/>
      <c r="ME634"/>
      <c r="MF634"/>
      <c r="MG634"/>
      <c r="MH634"/>
      <c r="MI634"/>
      <c r="MJ634"/>
      <c r="MK634"/>
      <c r="ML634"/>
      <c r="MM634"/>
      <c r="MN634"/>
      <c r="MO634"/>
      <c r="MP634"/>
      <c r="MQ634"/>
      <c r="MR634"/>
      <c r="MS634"/>
      <c r="MT634"/>
      <c r="MU634"/>
      <c r="MV634"/>
      <c r="MW634"/>
      <c r="MX634"/>
      <c r="MY634"/>
      <c r="MZ634"/>
      <c r="NA634"/>
      <c r="NB634"/>
      <c r="NC634"/>
      <c r="ND634"/>
      <c r="NE634"/>
      <c r="NF634"/>
      <c r="NG634"/>
      <c r="NH634"/>
      <c r="NI634"/>
      <c r="NJ634"/>
      <c r="NK634"/>
      <c r="NL634"/>
      <c r="NM634"/>
      <c r="NN634"/>
      <c r="NO634"/>
      <c r="NP634"/>
      <c r="NQ634"/>
      <c r="NR634"/>
      <c r="NS634"/>
      <c r="NT634"/>
      <c r="NU634"/>
      <c r="NV634"/>
      <c r="NW634"/>
      <c r="NX634"/>
      <c r="NY634"/>
      <c r="NZ634"/>
      <c r="OA634"/>
      <c r="OB634"/>
      <c r="OC634"/>
      <c r="OD634"/>
      <c r="OE634"/>
      <c r="OF634"/>
      <c r="OG634"/>
      <c r="OH634"/>
      <c r="OI634"/>
      <c r="OJ634"/>
      <c r="OK634"/>
      <c r="OL634"/>
      <c r="OM634"/>
      <c r="ON634"/>
      <c r="OO634"/>
      <c r="OP634"/>
      <c r="OQ634"/>
      <c r="OR634"/>
      <c r="OS634"/>
      <c r="OT634"/>
      <c r="OU634"/>
      <c r="OV634"/>
      <c r="OW634"/>
      <c r="OX634"/>
      <c r="OY634"/>
      <c r="OZ634"/>
      <c r="PA634"/>
      <c r="PB634"/>
      <c r="PC634"/>
      <c r="PD634"/>
      <c r="PE634"/>
      <c r="PF634"/>
      <c r="PG634"/>
      <c r="PH634"/>
      <c r="PI634"/>
      <c r="PJ634"/>
      <c r="PK634"/>
      <c r="PL634"/>
      <c r="PM634"/>
      <c r="PN634"/>
      <c r="PO634"/>
      <c r="PP634"/>
      <c r="PQ634"/>
      <c r="PR634"/>
      <c r="PS634"/>
      <c r="PT634"/>
      <c r="PU634"/>
      <c r="PV634"/>
      <c r="PW634"/>
      <c r="PX634"/>
      <c r="PY634"/>
      <c r="PZ634"/>
      <c r="QA634"/>
      <c r="QB634"/>
      <c r="QC634"/>
      <c r="QD634"/>
      <c r="QE634"/>
      <c r="QF634"/>
      <c r="QG634"/>
      <c r="QH634"/>
      <c r="QI634"/>
      <c r="QJ634"/>
      <c r="QK634"/>
      <c r="QL634"/>
      <c r="QM634"/>
      <c r="QN634"/>
      <c r="QO634"/>
      <c r="QP634"/>
      <c r="QQ634"/>
      <c r="QR634"/>
      <c r="QS634"/>
      <c r="QT634"/>
      <c r="QU634"/>
      <c r="QV634"/>
      <c r="QW634"/>
      <c r="QX634"/>
      <c r="QY634"/>
      <c r="QZ634"/>
      <c r="RA634"/>
      <c r="RB634"/>
      <c r="RC634"/>
      <c r="RD634"/>
      <c r="RE634"/>
      <c r="RF634"/>
      <c r="RG634"/>
      <c r="RH634"/>
      <c r="RI634"/>
      <c r="RJ634"/>
      <c r="RK634"/>
      <c r="RL634"/>
      <c r="RM634"/>
      <c r="RN634"/>
      <c r="RO634"/>
      <c r="RP634"/>
      <c r="RQ634"/>
      <c r="RR634"/>
      <c r="RS634"/>
      <c r="RT634"/>
      <c r="RU634"/>
      <c r="RV634"/>
      <c r="RW634"/>
      <c r="RX634"/>
      <c r="RY634"/>
      <c r="RZ634"/>
      <c r="SA634"/>
      <c r="SB634"/>
      <c r="SC634"/>
      <c r="SD634"/>
      <c r="SE634"/>
      <c r="SF634"/>
      <c r="SG634"/>
      <c r="SH634"/>
      <c r="SI634"/>
      <c r="SJ634"/>
      <c r="SK634"/>
      <c r="SL634"/>
      <c r="SM634"/>
      <c r="SN634"/>
      <c r="SO634"/>
      <c r="SP634"/>
      <c r="SQ634"/>
      <c r="SR634"/>
      <c r="SS634"/>
      <c r="ST634"/>
      <c r="SU634"/>
      <c r="SV634"/>
      <c r="SW634"/>
      <c r="SX634"/>
      <c r="SY634"/>
      <c r="SZ634"/>
      <c r="TA634"/>
      <c r="TB634"/>
      <c r="TC634"/>
      <c r="TD634"/>
      <c r="TE634"/>
      <c r="TF634"/>
      <c r="TG634"/>
      <c r="TH634"/>
      <c r="TI634"/>
      <c r="TJ634"/>
      <c r="TK634"/>
      <c r="TL634"/>
      <c r="TM634"/>
      <c r="TN634"/>
      <c r="TO634"/>
      <c r="TP634"/>
      <c r="TQ634"/>
      <c r="TR634"/>
      <c r="TS634"/>
      <c r="TT634"/>
      <c r="TU634"/>
      <c r="TV634"/>
      <c r="TW634"/>
      <c r="TX634"/>
      <c r="TY634"/>
      <c r="TZ634"/>
      <c r="UA634"/>
      <c r="UB634"/>
      <c r="UC634"/>
      <c r="UD634"/>
      <c r="UE634"/>
      <c r="UF634"/>
      <c r="UG634"/>
      <c r="UH634"/>
      <c r="UI634"/>
      <c r="UJ634"/>
      <c r="UK634"/>
      <c r="UL634"/>
      <c r="UM634"/>
      <c r="UN634"/>
      <c r="UO634"/>
      <c r="UP634"/>
      <c r="UQ634"/>
      <c r="UR634"/>
      <c r="US634"/>
      <c r="UT634"/>
      <c r="UU634"/>
      <c r="UV634"/>
      <c r="UW634"/>
      <c r="UX634"/>
      <c r="UY634"/>
      <c r="UZ634"/>
      <c r="VA634"/>
      <c r="VB634"/>
      <c r="VC634"/>
      <c r="VD634"/>
      <c r="VE634"/>
      <c r="VF634"/>
      <c r="VG634"/>
      <c r="VH634"/>
      <c r="VI634"/>
      <c r="VJ634"/>
      <c r="VK634"/>
      <c r="VL634"/>
      <c r="VM634"/>
      <c r="VN634"/>
      <c r="VO634"/>
      <c r="VP634"/>
      <c r="VQ634"/>
      <c r="VR634"/>
      <c r="VS634"/>
      <c r="VT634"/>
      <c r="VU634"/>
      <c r="VV634"/>
      <c r="VW634"/>
      <c r="VX634"/>
      <c r="VY634"/>
      <c r="VZ634"/>
      <c r="WA634"/>
      <c r="WB634"/>
      <c r="WC634"/>
      <c r="WD634"/>
      <c r="WE634"/>
      <c r="WF634"/>
      <c r="WG634"/>
      <c r="WH634"/>
      <c r="WI634"/>
      <c r="WJ634"/>
      <c r="WK634"/>
      <c r="WL634"/>
      <c r="WM634"/>
      <c r="WN634"/>
      <c r="WO634"/>
      <c r="WP634"/>
      <c r="WQ634"/>
      <c r="WR634"/>
      <c r="WS634"/>
      <c r="WT634"/>
      <c r="WU634"/>
      <c r="WV634"/>
      <c r="WW634"/>
      <c r="WX634"/>
      <c r="WY634"/>
      <c r="WZ634"/>
      <c r="XA634"/>
      <c r="XB634"/>
      <c r="XC634"/>
      <c r="XD634"/>
      <c r="XE634"/>
      <c r="XF634"/>
      <c r="XG634"/>
      <c r="XH634"/>
      <c r="XI634"/>
      <c r="XJ634"/>
      <c r="XK634"/>
      <c r="XL634"/>
      <c r="XM634"/>
      <c r="XN634"/>
      <c r="XO634"/>
      <c r="XP634"/>
      <c r="XQ634"/>
      <c r="XR634"/>
      <c r="XS634"/>
      <c r="XT634"/>
      <c r="XU634"/>
      <c r="XV634"/>
      <c r="XW634"/>
      <c r="XX634"/>
      <c r="XY634"/>
      <c r="XZ634"/>
      <c r="YA634"/>
      <c r="YB634"/>
      <c r="YC634"/>
      <c r="YD634"/>
      <c r="YE634"/>
      <c r="YF634"/>
      <c r="YG634"/>
      <c r="YH634"/>
      <c r="YI634"/>
      <c r="YJ634"/>
      <c r="YK634"/>
      <c r="YL634"/>
      <c r="YM634"/>
      <c r="YN634"/>
      <c r="YO634"/>
      <c r="YP634"/>
      <c r="YQ634"/>
      <c r="YR634"/>
      <c r="YS634"/>
      <c r="YT634"/>
      <c r="YU634"/>
      <c r="YV634"/>
      <c r="YW634"/>
      <c r="YX634"/>
      <c r="YY634"/>
      <c r="YZ634"/>
      <c r="ZA634"/>
      <c r="ZB634"/>
      <c r="ZC634"/>
      <c r="ZD634"/>
      <c r="ZE634"/>
      <c r="ZF634"/>
      <c r="ZG634"/>
      <c r="ZH634"/>
      <c r="ZI634"/>
      <c r="ZJ634"/>
      <c r="ZK634"/>
      <c r="ZL634"/>
      <c r="ZM634"/>
      <c r="ZN634"/>
      <c r="ZO634"/>
      <c r="ZP634"/>
      <c r="ZQ634"/>
      <c r="ZR634"/>
      <c r="ZS634"/>
      <c r="ZT634"/>
      <c r="ZU634"/>
      <c r="ZV634"/>
      <c r="ZW634"/>
      <c r="ZX634"/>
      <c r="ZY634"/>
      <c r="ZZ634" s="52"/>
      <c r="AAA634" s="192"/>
      <c r="AAD634" s="90"/>
      <c r="AAE634" s="519">
        <v>1</v>
      </c>
      <c r="AAF634" s="90"/>
      <c r="AAG634" s="73">
        <f>S.EQC.BANNER.Begin</f>
        <v>41549</v>
      </c>
      <c r="AAH634" s="73">
        <f>S.EQC.SubmitStaffRpt</f>
        <v>41676</v>
      </c>
      <c r="AAI634" s="72"/>
      <c r="AAJ634" s="56"/>
      <c r="AAK634" s="56"/>
      <c r="AAL634" s="90"/>
    </row>
    <row r="635" spans="1:715" s="23" customFormat="1" ht="15" customHeight="1" outlineLevel="2">
      <c r="A635" s="171"/>
      <c r="B635" s="779" t="s">
        <v>502</v>
      </c>
      <c r="C635" s="420"/>
      <c r="D635" s="421"/>
      <c r="E635" s="350"/>
      <c r="F635" s="350"/>
      <c r="G635" s="420"/>
      <c r="H635" s="420"/>
      <c r="I635" s="244"/>
      <c r="J635" s="194"/>
      <c r="K635" s="49"/>
      <c r="L635" s="49"/>
      <c r="M635" s="49"/>
      <c r="N635" s="49"/>
      <c r="O635" s="49"/>
      <c r="P635" s="49"/>
      <c r="Q635" s="49"/>
      <c r="R635" s="49"/>
      <c r="S635" s="49"/>
      <c r="T635" s="49"/>
      <c r="U635" s="49"/>
      <c r="V635" s="49"/>
      <c r="W635" s="49"/>
      <c r="X635" s="49"/>
      <c r="Y635" s="49"/>
      <c r="Z635" s="49"/>
      <c r="AA635" s="49"/>
      <c r="AB635" s="49"/>
      <c r="AC635" s="49"/>
      <c r="AD635" s="49"/>
      <c r="AE635" s="49"/>
      <c r="AF635" s="49"/>
      <c r="AG635" s="49"/>
      <c r="AH635" s="49"/>
      <c r="AI635" s="49"/>
      <c r="AJ635" s="49"/>
      <c r="AK635" s="49"/>
      <c r="AL635" s="49"/>
      <c r="AM635" s="49"/>
      <c r="AN635" s="49"/>
      <c r="AO635" s="49"/>
      <c r="AP635" s="49"/>
      <c r="AQ635" s="49"/>
      <c r="AR635" s="49"/>
      <c r="AS635" s="49"/>
      <c r="AT635" s="49"/>
      <c r="AU635" s="49"/>
      <c r="AV635" s="49"/>
      <c r="AW635" s="49"/>
      <c r="AX635" s="49"/>
      <c r="AY635" s="49"/>
      <c r="AZ635" s="49"/>
      <c r="BA635" s="49"/>
      <c r="BB635" s="49"/>
      <c r="BC635" s="49"/>
      <c r="BD635" s="49"/>
      <c r="BE635" s="49"/>
      <c r="BF635" s="49"/>
      <c r="BG635" s="49"/>
      <c r="BH635" s="49"/>
      <c r="BI635" s="49"/>
      <c r="BJ635" s="49"/>
      <c r="BK635" s="49"/>
      <c r="BL635" s="49"/>
      <c r="BM635" s="49"/>
      <c r="BN635" s="49"/>
      <c r="BO635" s="49"/>
      <c r="BP635" s="49"/>
      <c r="BQ635" s="49"/>
      <c r="BR635" s="49"/>
      <c r="BS635" s="49"/>
      <c r="BT635" s="49"/>
      <c r="BU635" s="49"/>
      <c r="BV635" s="49"/>
      <c r="BW635" s="49"/>
      <c r="BX635" s="49"/>
      <c r="BY635" s="49"/>
      <c r="BZ635" s="49"/>
      <c r="CA635" s="49"/>
      <c r="CB635" s="49"/>
      <c r="CC635" s="49"/>
      <c r="CD635" s="49"/>
      <c r="CE635" s="49"/>
      <c r="CF635" s="49"/>
      <c r="CG635" s="49"/>
      <c r="CH635" s="49"/>
      <c r="CI635" s="49"/>
      <c r="CJ635" s="49"/>
      <c r="CK635" s="49"/>
      <c r="CL635" s="49"/>
      <c r="CM635" s="49"/>
      <c r="CN635" s="49"/>
      <c r="CO635" s="49"/>
      <c r="CP635" s="49"/>
      <c r="CQ635" s="49"/>
      <c r="CR635" s="49"/>
      <c r="CS635" s="49"/>
      <c r="CT635" s="49"/>
      <c r="CU635" s="49"/>
      <c r="CV635" s="49"/>
      <c r="CW635" s="49"/>
      <c r="CX635" s="49"/>
      <c r="CY635" s="49"/>
      <c r="CZ635" s="49"/>
      <c r="DA635" s="49"/>
      <c r="DB635" s="49"/>
      <c r="DC635" s="49"/>
      <c r="DD635" s="49"/>
      <c r="DE635" s="49"/>
      <c r="DF635" s="49"/>
      <c r="DG635" s="49"/>
      <c r="DH635" s="49"/>
      <c r="DI635" s="49"/>
      <c r="DJ635" s="49"/>
      <c r="DK635" s="49"/>
      <c r="DL635" s="49"/>
      <c r="DM635" s="49"/>
      <c r="DN635" s="49"/>
      <c r="DO635" s="49"/>
      <c r="DP635" s="49"/>
      <c r="ZZ635" s="52"/>
      <c r="AAA635" s="192"/>
      <c r="AAD635" s="90"/>
      <c r="AAE635" s="519">
        <v>1</v>
      </c>
      <c r="AAF635" s="190" t="s">
        <v>52</v>
      </c>
      <c r="AAG635" s="94"/>
      <c r="AAH635" s="94"/>
      <c r="AAI635" s="72"/>
      <c r="AAJ635" s="185"/>
      <c r="AAK635" s="56"/>
      <c r="AAL635" s="90"/>
    </row>
    <row r="636" spans="1:715" s="23" customFormat="1" ht="15" customHeight="1" outlineLevel="2">
      <c r="A636" s="171"/>
      <c r="B636" s="413" t="str">
        <f>AAK636</f>
        <v>* coordinates work on STAFF.RPT.Permanent sections:</v>
      </c>
      <c r="C636" s="420"/>
      <c r="D636" s="421"/>
      <c r="E636" s="350"/>
      <c r="F636" s="350"/>
      <c r="G636" s="420"/>
      <c r="H636" s="420"/>
      <c r="I636" s="244"/>
      <c r="J636" s="194"/>
      <c r="K636" s="49"/>
      <c r="L636" s="49"/>
      <c r="M636" s="49"/>
      <c r="N636" s="49"/>
      <c r="O636" s="49"/>
      <c r="P636" s="49"/>
      <c r="Q636" s="49"/>
      <c r="R636" s="49"/>
      <c r="S636" s="49"/>
      <c r="T636" s="49"/>
      <c r="U636" s="49"/>
      <c r="V636" s="49"/>
      <c r="W636" s="49"/>
      <c r="X636" s="49"/>
      <c r="Y636" s="49"/>
      <c r="Z636" s="49"/>
      <c r="AA636" s="49"/>
      <c r="AB636" s="49"/>
      <c r="AC636" s="49"/>
      <c r="AD636" s="49"/>
      <c r="AE636" s="49"/>
      <c r="AF636" s="49"/>
      <c r="AG636" s="49"/>
      <c r="AH636" s="49"/>
      <c r="AI636" s="49"/>
      <c r="AJ636" s="49"/>
      <c r="AK636" s="49"/>
      <c r="AL636" s="49"/>
      <c r="AM636" s="49"/>
      <c r="AN636" s="49"/>
      <c r="AO636" s="49"/>
      <c r="AP636" s="49"/>
      <c r="AQ636" s="49"/>
      <c r="AR636" s="49"/>
      <c r="AS636" s="49"/>
      <c r="AT636" s="49"/>
      <c r="AU636" s="49"/>
      <c r="AV636" s="49"/>
      <c r="AW636" s="49"/>
      <c r="AX636" s="49"/>
      <c r="AY636" s="49"/>
      <c r="AZ636" s="49"/>
      <c r="BA636" s="49"/>
      <c r="BB636" s="49"/>
      <c r="BC636" s="49"/>
      <c r="BD636" s="49"/>
      <c r="BE636" s="49"/>
      <c r="BF636" s="49"/>
      <c r="BG636" s="49"/>
      <c r="BH636" s="49"/>
      <c r="BI636" s="49"/>
      <c r="BJ636" s="49"/>
      <c r="BK636" s="49"/>
      <c r="BL636" s="49"/>
      <c r="BM636" s="49"/>
      <c r="BN636" s="49"/>
      <c r="BO636" s="49"/>
      <c r="BP636" s="49"/>
      <c r="BQ636" s="49"/>
      <c r="BR636" s="49"/>
      <c r="BS636" s="49"/>
      <c r="BT636" s="49"/>
      <c r="BU636" s="49"/>
      <c r="BV636" s="49"/>
      <c r="BW636" s="49"/>
      <c r="BX636" s="49"/>
      <c r="BY636" s="49"/>
      <c r="BZ636" s="49"/>
      <c r="CA636" s="49"/>
      <c r="CB636" s="49"/>
      <c r="CC636" s="49"/>
      <c r="CD636" s="49"/>
      <c r="CE636" s="49"/>
      <c r="CF636" s="49"/>
      <c r="CG636" s="49"/>
      <c r="CH636" s="49"/>
      <c r="CI636" s="49"/>
      <c r="CJ636" s="49"/>
      <c r="CK636" s="49"/>
      <c r="CL636" s="49"/>
      <c r="CM636" s="49"/>
      <c r="CN636" s="49"/>
      <c r="CO636" s="49"/>
      <c r="CP636" s="49"/>
      <c r="CQ636" s="49"/>
      <c r="CR636" s="49"/>
      <c r="CS636" s="49"/>
      <c r="CT636" s="49"/>
      <c r="CU636" s="49"/>
      <c r="CV636" s="49"/>
      <c r="CW636" s="49"/>
      <c r="CX636" s="49"/>
      <c r="CY636" s="49"/>
      <c r="CZ636" s="49"/>
      <c r="DA636" s="49"/>
      <c r="DB636" s="49"/>
      <c r="DC636" s="49"/>
      <c r="DD636" s="49"/>
      <c r="DE636" s="49"/>
      <c r="DF636" s="49"/>
      <c r="DG636" s="49"/>
      <c r="DH636" s="49"/>
      <c r="DI636" s="49"/>
      <c r="DJ636" s="49"/>
      <c r="DK636" s="49"/>
      <c r="DL636" s="49"/>
      <c r="DM636" s="49"/>
      <c r="DN636" s="49"/>
      <c r="DO636" s="49"/>
      <c r="DP636" s="49"/>
      <c r="DQ636"/>
      <c r="DR636"/>
      <c r="DS636"/>
      <c r="DT636"/>
      <c r="DU636"/>
      <c r="DV636"/>
      <c r="DW636"/>
      <c r="DX636"/>
      <c r="DY636"/>
      <c r="DZ636"/>
      <c r="EA636"/>
      <c r="EB636"/>
      <c r="EC636"/>
      <c r="ED636"/>
      <c r="EE636"/>
      <c r="EF636"/>
      <c r="EG636"/>
      <c r="EH636"/>
      <c r="EI636"/>
      <c r="EJ636"/>
      <c r="EK636"/>
      <c r="EL636"/>
      <c r="EM636"/>
      <c r="EN636"/>
      <c r="EO636"/>
      <c r="EP636"/>
      <c r="EQ636"/>
      <c r="ER636"/>
      <c r="ES636"/>
      <c r="ET636"/>
      <c r="EU636"/>
      <c r="EV636"/>
      <c r="EW636"/>
      <c r="EX636"/>
      <c r="EY636"/>
      <c r="EZ636"/>
      <c r="FA636"/>
      <c r="FB636"/>
      <c r="FC636"/>
      <c r="FD636"/>
      <c r="FE636"/>
      <c r="FF636"/>
      <c r="FG636"/>
      <c r="FH636"/>
      <c r="FI636"/>
      <c r="FJ636"/>
      <c r="FK636"/>
      <c r="FL636"/>
      <c r="FM636"/>
      <c r="FN636"/>
      <c r="FO636"/>
      <c r="FP636"/>
      <c r="FQ636"/>
      <c r="FR636"/>
      <c r="FS636"/>
      <c r="FT636"/>
      <c r="FU636"/>
      <c r="FV636"/>
      <c r="FW636"/>
      <c r="FX636"/>
      <c r="FY636"/>
      <c r="FZ636"/>
      <c r="GA636"/>
      <c r="GB636"/>
      <c r="GC636"/>
      <c r="GD636"/>
      <c r="GE636"/>
      <c r="GF636"/>
      <c r="GG636"/>
      <c r="GH636"/>
      <c r="GI636"/>
      <c r="GJ636"/>
      <c r="GK636"/>
      <c r="GL636"/>
      <c r="GM636"/>
      <c r="GN636"/>
      <c r="GO636"/>
      <c r="GP636"/>
      <c r="GQ636"/>
      <c r="GR636"/>
      <c r="GS636"/>
      <c r="GT636"/>
      <c r="GU636"/>
      <c r="GV636"/>
      <c r="GW636"/>
      <c r="GX636"/>
      <c r="GY636"/>
      <c r="GZ636"/>
      <c r="HA636"/>
      <c r="HB636"/>
      <c r="HC636"/>
      <c r="HD636"/>
      <c r="HE636"/>
      <c r="HF636"/>
      <c r="HG636"/>
      <c r="HH636"/>
      <c r="HI636"/>
      <c r="HJ636"/>
      <c r="HK636"/>
      <c r="HL636"/>
      <c r="HM636"/>
      <c r="HN636"/>
      <c r="HO636"/>
      <c r="HP636"/>
      <c r="HQ636"/>
      <c r="HR636"/>
      <c r="HS636"/>
      <c r="HT636"/>
      <c r="HU636"/>
      <c r="HV636"/>
      <c r="HW636"/>
      <c r="HX636"/>
      <c r="HY636"/>
      <c r="HZ636"/>
      <c r="IA636"/>
      <c r="IB636"/>
      <c r="IC636"/>
      <c r="ID636"/>
      <c r="IE636"/>
      <c r="IF636"/>
      <c r="IG636"/>
      <c r="IH636"/>
      <c r="II636"/>
      <c r="IJ636"/>
      <c r="IK636"/>
      <c r="IL636"/>
      <c r="IM636"/>
      <c r="IN636"/>
      <c r="IO636"/>
      <c r="IP636"/>
      <c r="IQ636"/>
      <c r="IR636"/>
      <c r="IS636"/>
      <c r="IT636"/>
      <c r="IU636"/>
      <c r="IV636"/>
      <c r="IW636"/>
      <c r="IX636"/>
      <c r="IY636"/>
      <c r="IZ636"/>
      <c r="JA636"/>
      <c r="JB636"/>
      <c r="JC636"/>
      <c r="JD636"/>
      <c r="JE636"/>
      <c r="JF636"/>
      <c r="JG636"/>
      <c r="JH636"/>
      <c r="JI636"/>
      <c r="JJ636"/>
      <c r="JK636"/>
      <c r="JL636"/>
      <c r="JM636"/>
      <c r="JN636"/>
      <c r="JO636"/>
      <c r="JP636"/>
      <c r="JQ636"/>
      <c r="JR636"/>
      <c r="JS636"/>
      <c r="JT636"/>
      <c r="JU636"/>
      <c r="JV636"/>
      <c r="JW636"/>
      <c r="JX636"/>
      <c r="JY636"/>
      <c r="JZ636"/>
      <c r="KA636"/>
      <c r="KB636"/>
      <c r="KC636"/>
      <c r="KD636"/>
      <c r="KE636"/>
      <c r="KF636"/>
      <c r="KG636"/>
      <c r="KH636"/>
      <c r="KI636"/>
      <c r="KJ636"/>
      <c r="KK636"/>
      <c r="KL636"/>
      <c r="KM636"/>
      <c r="KN636"/>
      <c r="KO636"/>
      <c r="KP636"/>
      <c r="KQ636"/>
      <c r="KR636"/>
      <c r="KS636"/>
      <c r="KT636"/>
      <c r="KU636"/>
      <c r="KV636"/>
      <c r="KW636"/>
      <c r="KX636"/>
      <c r="KY636"/>
      <c r="KZ636"/>
      <c r="LA636"/>
      <c r="LB636"/>
      <c r="LC636"/>
      <c r="LD636"/>
      <c r="LE636"/>
      <c r="LF636"/>
      <c r="LG636"/>
      <c r="LH636"/>
      <c r="LI636"/>
      <c r="LJ636"/>
      <c r="LK636"/>
      <c r="LL636"/>
      <c r="LM636"/>
      <c r="LN636"/>
      <c r="LO636"/>
      <c r="LP636"/>
      <c r="LQ636"/>
      <c r="LR636"/>
      <c r="LS636"/>
      <c r="LT636"/>
      <c r="LU636"/>
      <c r="LV636"/>
      <c r="LW636"/>
      <c r="LX636"/>
      <c r="LY636"/>
      <c r="LZ636"/>
      <c r="MA636"/>
      <c r="MB636"/>
      <c r="MC636"/>
      <c r="MD636"/>
      <c r="ME636"/>
      <c r="MF636"/>
      <c r="MG636"/>
      <c r="MH636"/>
      <c r="MI636"/>
      <c r="MJ636"/>
      <c r="MK636"/>
      <c r="ML636"/>
      <c r="MM636"/>
      <c r="MN636"/>
      <c r="MO636"/>
      <c r="MP636"/>
      <c r="MQ636"/>
      <c r="MR636"/>
      <c r="MS636"/>
      <c r="MT636"/>
      <c r="MU636"/>
      <c r="MV636"/>
      <c r="MW636"/>
      <c r="MX636"/>
      <c r="MY636"/>
      <c r="MZ636"/>
      <c r="NA636"/>
      <c r="NB636"/>
      <c r="NC636"/>
      <c r="ND636"/>
      <c r="NE636"/>
      <c r="NF636"/>
      <c r="NG636"/>
      <c r="NH636"/>
      <c r="NI636"/>
      <c r="NJ636"/>
      <c r="NK636"/>
      <c r="NL636"/>
      <c r="NM636"/>
      <c r="NN636"/>
      <c r="NO636"/>
      <c r="NP636"/>
      <c r="NQ636"/>
      <c r="NR636"/>
      <c r="NS636"/>
      <c r="NT636"/>
      <c r="NU636"/>
      <c r="NV636"/>
      <c r="NW636"/>
      <c r="NX636"/>
      <c r="NY636"/>
      <c r="NZ636"/>
      <c r="OA636"/>
      <c r="OB636"/>
      <c r="OC636"/>
      <c r="OD636"/>
      <c r="OE636"/>
      <c r="OF636"/>
      <c r="OG636"/>
      <c r="OH636"/>
      <c r="OI636"/>
      <c r="OJ636"/>
      <c r="OK636"/>
      <c r="OL636"/>
      <c r="OM636"/>
      <c r="ON636"/>
      <c r="OO636"/>
      <c r="OP636"/>
      <c r="OQ636"/>
      <c r="OR636"/>
      <c r="OS636"/>
      <c r="OT636"/>
      <c r="OU636"/>
      <c r="OV636"/>
      <c r="OW636"/>
      <c r="OX636"/>
      <c r="OY636"/>
      <c r="OZ636"/>
      <c r="PA636"/>
      <c r="PB636"/>
      <c r="PC636"/>
      <c r="PD636"/>
      <c r="PE636"/>
      <c r="PF636"/>
      <c r="PG636"/>
      <c r="PH636"/>
      <c r="PI636"/>
      <c r="PJ636"/>
      <c r="PK636"/>
      <c r="PL636"/>
      <c r="PM636"/>
      <c r="PN636"/>
      <c r="PO636"/>
      <c r="PP636"/>
      <c r="PQ636"/>
      <c r="PR636"/>
      <c r="PS636"/>
      <c r="PT636"/>
      <c r="PU636"/>
      <c r="PV636"/>
      <c r="PW636"/>
      <c r="PX636"/>
      <c r="PY636"/>
      <c r="PZ636"/>
      <c r="QA636"/>
      <c r="QB636"/>
      <c r="QC636"/>
      <c r="QD636"/>
      <c r="QE636"/>
      <c r="QF636"/>
      <c r="QG636"/>
      <c r="QH636"/>
      <c r="QI636"/>
      <c r="QJ636"/>
      <c r="QK636"/>
      <c r="QL636"/>
      <c r="QM636"/>
      <c r="QN636"/>
      <c r="QO636"/>
      <c r="QP636"/>
      <c r="QQ636"/>
      <c r="QR636"/>
      <c r="QS636"/>
      <c r="QT636"/>
      <c r="QU636"/>
      <c r="QV636"/>
      <c r="QW636"/>
      <c r="QX636"/>
      <c r="QY636"/>
      <c r="QZ636"/>
      <c r="RA636"/>
      <c r="RB636"/>
      <c r="RC636"/>
      <c r="RD636"/>
      <c r="RE636"/>
      <c r="RF636"/>
      <c r="RG636"/>
      <c r="RH636"/>
      <c r="RI636"/>
      <c r="RJ636"/>
      <c r="RK636"/>
      <c r="RL636"/>
      <c r="RM636"/>
      <c r="RN636"/>
      <c r="RO636"/>
      <c r="RP636"/>
      <c r="RQ636"/>
      <c r="RR636"/>
      <c r="RS636"/>
      <c r="RT636"/>
      <c r="RU636"/>
      <c r="RV636"/>
      <c r="RW636"/>
      <c r="RX636"/>
      <c r="RY636"/>
      <c r="RZ636"/>
      <c r="SA636"/>
      <c r="SB636"/>
      <c r="SC636"/>
      <c r="SD636"/>
      <c r="SE636"/>
      <c r="SF636"/>
      <c r="SG636"/>
      <c r="SH636"/>
      <c r="SI636"/>
      <c r="SJ636"/>
      <c r="SK636"/>
      <c r="SL636"/>
      <c r="SM636"/>
      <c r="SN636"/>
      <c r="SO636"/>
      <c r="SP636"/>
      <c r="SQ636"/>
      <c r="SR636"/>
      <c r="SS636"/>
      <c r="ST636"/>
      <c r="SU636"/>
      <c r="SV636"/>
      <c r="SW636"/>
      <c r="SX636"/>
      <c r="SY636"/>
      <c r="SZ636"/>
      <c r="TA636"/>
      <c r="TB636"/>
      <c r="TC636"/>
      <c r="TD636"/>
      <c r="TE636"/>
      <c r="TF636"/>
      <c r="TG636"/>
      <c r="TH636"/>
      <c r="TI636"/>
      <c r="TJ636"/>
      <c r="TK636"/>
      <c r="TL636"/>
      <c r="TM636"/>
      <c r="TN636"/>
      <c r="TO636"/>
      <c r="TP636"/>
      <c r="TQ636"/>
      <c r="TR636"/>
      <c r="TS636"/>
      <c r="TT636"/>
      <c r="TU636"/>
      <c r="TV636"/>
      <c r="TW636"/>
      <c r="TX636"/>
      <c r="TY636"/>
      <c r="TZ636"/>
      <c r="UA636"/>
      <c r="UB636"/>
      <c r="UC636"/>
      <c r="UD636"/>
      <c r="UE636"/>
      <c r="UF636"/>
      <c r="UG636"/>
      <c r="UH636"/>
      <c r="UI636"/>
      <c r="UJ636"/>
      <c r="UK636"/>
      <c r="UL636"/>
      <c r="UM636"/>
      <c r="UN636"/>
      <c r="UO636"/>
      <c r="UP636"/>
      <c r="UQ636"/>
      <c r="UR636"/>
      <c r="US636"/>
      <c r="UT636"/>
      <c r="UU636"/>
      <c r="UV636"/>
      <c r="UW636"/>
      <c r="UX636"/>
      <c r="UY636"/>
      <c r="UZ636"/>
      <c r="VA636"/>
      <c r="VB636"/>
      <c r="VC636"/>
      <c r="VD636"/>
      <c r="VE636"/>
      <c r="VF636"/>
      <c r="VG636"/>
      <c r="VH636"/>
      <c r="VI636"/>
      <c r="VJ636"/>
      <c r="VK636"/>
      <c r="VL636"/>
      <c r="VM636"/>
      <c r="VN636"/>
      <c r="VO636"/>
      <c r="VP636"/>
      <c r="VQ636"/>
      <c r="VR636"/>
      <c r="VS636"/>
      <c r="VT636"/>
      <c r="VU636"/>
      <c r="VV636"/>
      <c r="VW636"/>
      <c r="VX636"/>
      <c r="VY636"/>
      <c r="VZ636"/>
      <c r="WA636"/>
      <c r="WB636"/>
      <c r="WC636"/>
      <c r="WD636"/>
      <c r="WE636"/>
      <c r="WF636"/>
      <c r="WG636"/>
      <c r="WH636"/>
      <c r="WI636"/>
      <c r="WJ636"/>
      <c r="WK636"/>
      <c r="WL636"/>
      <c r="WM636"/>
      <c r="WN636"/>
      <c r="WO636"/>
      <c r="WP636"/>
      <c r="WQ636"/>
      <c r="WR636"/>
      <c r="WS636"/>
      <c r="WT636"/>
      <c r="WU636"/>
      <c r="WV636"/>
      <c r="WW636"/>
      <c r="WX636"/>
      <c r="WY636"/>
      <c r="WZ636"/>
      <c r="XA636"/>
      <c r="XB636"/>
      <c r="XC636"/>
      <c r="XD636"/>
      <c r="XE636"/>
      <c r="XF636"/>
      <c r="XG636"/>
      <c r="XH636"/>
      <c r="XI636"/>
      <c r="XJ636"/>
      <c r="XK636"/>
      <c r="XL636"/>
      <c r="XM636"/>
      <c r="XN636"/>
      <c r="XO636"/>
      <c r="XP636"/>
      <c r="XQ636"/>
      <c r="XR636"/>
      <c r="XS636"/>
      <c r="XT636"/>
      <c r="XU636"/>
      <c r="XV636"/>
      <c r="XW636"/>
      <c r="XX636"/>
      <c r="XY636"/>
      <c r="XZ636"/>
      <c r="YA636"/>
      <c r="YB636"/>
      <c r="YC636"/>
      <c r="YD636"/>
      <c r="YE636"/>
      <c r="YF636"/>
      <c r="YG636"/>
      <c r="YH636"/>
      <c r="YI636"/>
      <c r="YJ636"/>
      <c r="YK636"/>
      <c r="YL636"/>
      <c r="YM636"/>
      <c r="YN636"/>
      <c r="YO636"/>
      <c r="YP636"/>
      <c r="YQ636"/>
      <c r="YR636"/>
      <c r="YS636"/>
      <c r="YT636"/>
      <c r="YU636"/>
      <c r="YV636"/>
      <c r="YW636"/>
      <c r="YX636"/>
      <c r="YY636"/>
      <c r="YZ636"/>
      <c r="ZA636"/>
      <c r="ZB636"/>
      <c r="ZC636"/>
      <c r="ZD636"/>
      <c r="ZE636"/>
      <c r="ZF636"/>
      <c r="ZG636"/>
      <c r="ZH636"/>
      <c r="ZI636"/>
      <c r="ZJ636"/>
      <c r="ZK636"/>
      <c r="ZL636"/>
      <c r="ZM636"/>
      <c r="ZN636"/>
      <c r="ZO636"/>
      <c r="ZP636"/>
      <c r="ZQ636"/>
      <c r="ZR636"/>
      <c r="ZS636"/>
      <c r="ZT636"/>
      <c r="ZU636"/>
      <c r="ZV636"/>
      <c r="ZW636"/>
      <c r="ZX636"/>
      <c r="ZY636"/>
      <c r="ZZ636" s="52"/>
      <c r="AAA636" s="192"/>
      <c r="AAD636" s="90"/>
      <c r="AAE636" s="519">
        <v>1</v>
      </c>
      <c r="AAF636" s="190" t="s">
        <v>52</v>
      </c>
      <c r="AAG636" s="94"/>
      <c r="AAH636" s="94"/>
      <c r="AAI636" s="72"/>
      <c r="AAJ636" s="185"/>
      <c r="AAK636" s="80" t="str">
        <f>IF(S.General.RuleType="P","* coordinates work on STAFF.RPT.Permanent sections:","* coordinates work on STAFF.RPT.Temporary sections:")</f>
        <v>* coordinates work on STAFF.RPT.Permanent sections:</v>
      </c>
      <c r="AAL636" s="90"/>
    </row>
    <row r="637" spans="1:715" s="23" customFormat="1" ht="15" customHeight="1" outlineLevel="2">
      <c r="A637" s="171"/>
      <c r="B637" s="701" t="s">
        <v>463</v>
      </c>
      <c r="C637" s="376" t="s">
        <v>0</v>
      </c>
      <c r="I637" s="244"/>
      <c r="J637" s="194"/>
      <c r="K637" s="49"/>
      <c r="L637" s="49"/>
      <c r="M637" s="49"/>
      <c r="N637" s="49"/>
      <c r="O637" s="49"/>
      <c r="P637" s="49"/>
      <c r="Q637" s="49"/>
      <c r="R637" s="49"/>
      <c r="S637" s="49"/>
      <c r="T637" s="49"/>
      <c r="U637" s="49"/>
      <c r="V637" s="49"/>
      <c r="W637" s="49"/>
      <c r="X637" s="49"/>
      <c r="Y637" s="49"/>
      <c r="Z637" s="49"/>
      <c r="AA637" s="49"/>
      <c r="AB637" s="49"/>
      <c r="AC637" s="49"/>
      <c r="AD637" s="49"/>
      <c r="AE637" s="49"/>
      <c r="AF637" s="49"/>
      <c r="AG637" s="49"/>
      <c r="AH637" s="49"/>
      <c r="AI637" s="49"/>
      <c r="AJ637" s="49"/>
      <c r="AK637" s="49"/>
      <c r="AL637" s="49"/>
      <c r="AM637" s="49"/>
      <c r="AN637" s="49"/>
      <c r="AO637" s="49"/>
      <c r="AP637" s="49"/>
      <c r="AQ637" s="49"/>
      <c r="AR637" s="49"/>
      <c r="AS637" s="49"/>
      <c r="AT637" s="49"/>
      <c r="AU637" s="49"/>
      <c r="AV637" s="49"/>
      <c r="AW637" s="49"/>
      <c r="AX637" s="49"/>
      <c r="AY637" s="49"/>
      <c r="AZ637" s="49"/>
      <c r="BA637" s="49"/>
      <c r="BB637" s="49"/>
      <c r="BC637" s="49"/>
      <c r="BD637" s="49"/>
      <c r="BE637" s="49"/>
      <c r="BF637" s="49"/>
      <c r="BG637" s="49"/>
      <c r="BH637" s="49"/>
      <c r="BI637" s="49"/>
      <c r="BJ637" s="49"/>
      <c r="BK637" s="49"/>
      <c r="BL637" s="49"/>
      <c r="BM637" s="49"/>
      <c r="BN637" s="49"/>
      <c r="BO637" s="49"/>
      <c r="BP637" s="49"/>
      <c r="BQ637" s="49"/>
      <c r="BR637" s="49"/>
      <c r="BS637" s="49"/>
      <c r="BT637" s="49"/>
      <c r="BU637" s="49"/>
      <c r="BV637" s="49"/>
      <c r="BW637" s="49"/>
      <c r="BX637" s="49"/>
      <c r="BY637" s="49"/>
      <c r="BZ637" s="49"/>
      <c r="CA637" s="49"/>
      <c r="CB637" s="49"/>
      <c r="CC637" s="49"/>
      <c r="CD637" s="49"/>
      <c r="CE637" s="49"/>
      <c r="CF637" s="49"/>
      <c r="CG637" s="49"/>
      <c r="CH637" s="49"/>
      <c r="CI637" s="49"/>
      <c r="CJ637" s="49"/>
      <c r="CK637" s="49"/>
      <c r="CL637" s="49"/>
      <c r="CM637" s="49"/>
      <c r="CN637" s="49"/>
      <c r="CO637" s="49"/>
      <c r="CP637" s="49"/>
      <c r="CQ637" s="49"/>
      <c r="CR637" s="49"/>
      <c r="CS637" s="49"/>
      <c r="CT637" s="49"/>
      <c r="CU637" s="49"/>
      <c r="CV637" s="49"/>
      <c r="CW637" s="49"/>
      <c r="CX637" s="49"/>
      <c r="CY637" s="49"/>
      <c r="CZ637" s="49"/>
      <c r="DA637" s="49"/>
      <c r="DB637" s="49"/>
      <c r="DC637" s="49"/>
      <c r="DD637" s="49"/>
      <c r="DE637" s="49"/>
      <c r="DF637" s="49"/>
      <c r="DG637" s="49"/>
      <c r="DH637" s="49"/>
      <c r="DI637" s="49"/>
      <c r="DJ637" s="49"/>
      <c r="DK637" s="49"/>
      <c r="DL637" s="49"/>
      <c r="DM637" s="49"/>
      <c r="DN637" s="49"/>
      <c r="DO637" s="49"/>
      <c r="DP637" s="49"/>
      <c r="DQ637"/>
      <c r="DR637"/>
      <c r="DS637"/>
      <c r="DT637"/>
      <c r="DU637"/>
      <c r="DV637"/>
      <c r="DW637"/>
      <c r="DX637"/>
      <c r="DY637"/>
      <c r="DZ637"/>
      <c r="EA637"/>
      <c r="EB637"/>
      <c r="EC637"/>
      <c r="ED637"/>
      <c r="EE637"/>
      <c r="EF637"/>
      <c r="EG637"/>
      <c r="EH637"/>
      <c r="EI637"/>
      <c r="EJ637"/>
      <c r="EK637"/>
      <c r="EL637"/>
      <c r="EM637"/>
      <c r="EN637"/>
      <c r="EO637"/>
      <c r="EP637"/>
      <c r="EQ637"/>
      <c r="ER637"/>
      <c r="ES637"/>
      <c r="ET637"/>
      <c r="EU637"/>
      <c r="EV637"/>
      <c r="EW637"/>
      <c r="EX637"/>
      <c r="EY637"/>
      <c r="EZ637"/>
      <c r="FA637"/>
      <c r="FB637"/>
      <c r="FC637"/>
      <c r="FD637"/>
      <c r="FE637"/>
      <c r="FF637"/>
      <c r="FG637"/>
      <c r="FH637"/>
      <c r="FI637"/>
      <c r="FJ637"/>
      <c r="FK637"/>
      <c r="FL637"/>
      <c r="FM637"/>
      <c r="FN637"/>
      <c r="FO637"/>
      <c r="FP637"/>
      <c r="FQ637"/>
      <c r="FR637"/>
      <c r="FS637"/>
      <c r="FT637"/>
      <c r="FU637"/>
      <c r="FV637"/>
      <c r="FW637"/>
      <c r="FX637"/>
      <c r="FY637"/>
      <c r="FZ637"/>
      <c r="GA637"/>
      <c r="GB637"/>
      <c r="GC637"/>
      <c r="GD637"/>
      <c r="GE637"/>
      <c r="GF637"/>
      <c r="GG637"/>
      <c r="GH637"/>
      <c r="GI637"/>
      <c r="GJ637"/>
      <c r="GK637"/>
      <c r="GL637"/>
      <c r="GM637"/>
      <c r="GN637"/>
      <c r="GO637"/>
      <c r="GP637"/>
      <c r="GQ637"/>
      <c r="GR637"/>
      <c r="GS637"/>
      <c r="GT637"/>
      <c r="GU637"/>
      <c r="GV637"/>
      <c r="GW637"/>
      <c r="GX637"/>
      <c r="GY637"/>
      <c r="GZ637"/>
      <c r="HA637"/>
      <c r="HB637"/>
      <c r="HC637"/>
      <c r="HD637"/>
      <c r="HE637"/>
      <c r="HF637"/>
      <c r="HG637"/>
      <c r="HH637"/>
      <c r="HI637"/>
      <c r="HJ637"/>
      <c r="HK637"/>
      <c r="HL637"/>
      <c r="HM637"/>
      <c r="HN637"/>
      <c r="HO637"/>
      <c r="HP637"/>
      <c r="HQ637"/>
      <c r="HR637"/>
      <c r="HS637"/>
      <c r="HT637"/>
      <c r="HU637"/>
      <c r="HV637"/>
      <c r="HW637"/>
      <c r="HX637"/>
      <c r="HY637"/>
      <c r="HZ637"/>
      <c r="IA637"/>
      <c r="IB637"/>
      <c r="IC637"/>
      <c r="ID637"/>
      <c r="IE637"/>
      <c r="IF637"/>
      <c r="IG637"/>
      <c r="IH637"/>
      <c r="II637"/>
      <c r="IJ637"/>
      <c r="IK637"/>
      <c r="IL637"/>
      <c r="IM637"/>
      <c r="IN637"/>
      <c r="IO637"/>
      <c r="IP637"/>
      <c r="IQ637"/>
      <c r="IR637"/>
      <c r="IS637"/>
      <c r="IT637"/>
      <c r="IU637"/>
      <c r="IV637"/>
      <c r="IW637"/>
      <c r="IX637"/>
      <c r="IY637"/>
      <c r="IZ637"/>
      <c r="JA637"/>
      <c r="JB637"/>
      <c r="JC637"/>
      <c r="JD637"/>
      <c r="JE637"/>
      <c r="JF637"/>
      <c r="JG637"/>
      <c r="JH637"/>
      <c r="JI637"/>
      <c r="JJ637"/>
      <c r="JK637"/>
      <c r="JL637"/>
      <c r="JM637"/>
      <c r="JN637"/>
      <c r="JO637"/>
      <c r="JP637"/>
      <c r="JQ637"/>
      <c r="JR637"/>
      <c r="JS637"/>
      <c r="JT637"/>
      <c r="JU637"/>
      <c r="JV637"/>
      <c r="JW637"/>
      <c r="JX637"/>
      <c r="JY637"/>
      <c r="JZ637"/>
      <c r="KA637"/>
      <c r="KB637"/>
      <c r="KC637"/>
      <c r="KD637"/>
      <c r="KE637"/>
      <c r="KF637"/>
      <c r="KG637"/>
      <c r="KH637"/>
      <c r="KI637"/>
      <c r="KJ637"/>
      <c r="KK637"/>
      <c r="KL637"/>
      <c r="KM637"/>
      <c r="KN637"/>
      <c r="KO637"/>
      <c r="KP637"/>
      <c r="KQ637"/>
      <c r="KR637"/>
      <c r="KS637"/>
      <c r="KT637"/>
      <c r="KU637"/>
      <c r="KV637"/>
      <c r="KW637"/>
      <c r="KX637"/>
      <c r="KY637"/>
      <c r="KZ637"/>
      <c r="LA637"/>
      <c r="LB637"/>
      <c r="LC637"/>
      <c r="LD637"/>
      <c r="LE637"/>
      <c r="LF637"/>
      <c r="LG637"/>
      <c r="LH637"/>
      <c r="LI637"/>
      <c r="LJ637"/>
      <c r="LK637"/>
      <c r="LL637"/>
      <c r="LM637"/>
      <c r="LN637"/>
      <c r="LO637"/>
      <c r="LP637"/>
      <c r="LQ637"/>
      <c r="LR637"/>
      <c r="LS637"/>
      <c r="LT637"/>
      <c r="LU637"/>
      <c r="LV637"/>
      <c r="LW637"/>
      <c r="LX637"/>
      <c r="LY637"/>
      <c r="LZ637"/>
      <c r="MA637"/>
      <c r="MB637"/>
      <c r="MC637"/>
      <c r="MD637"/>
      <c r="ME637"/>
      <c r="MF637"/>
      <c r="MG637"/>
      <c r="MH637"/>
      <c r="MI637"/>
      <c r="MJ637"/>
      <c r="MK637"/>
      <c r="ML637"/>
      <c r="MM637"/>
      <c r="MN637"/>
      <c r="MO637"/>
      <c r="MP637"/>
      <c r="MQ637"/>
      <c r="MR637"/>
      <c r="MS637"/>
      <c r="MT637"/>
      <c r="MU637"/>
      <c r="MV637"/>
      <c r="MW637"/>
      <c r="MX637"/>
      <c r="MY637"/>
      <c r="MZ637"/>
      <c r="NA637"/>
      <c r="NB637"/>
      <c r="NC637"/>
      <c r="ND637"/>
      <c r="NE637"/>
      <c r="NF637"/>
      <c r="NG637"/>
      <c r="NH637"/>
      <c r="NI637"/>
      <c r="NJ637"/>
      <c r="NK637"/>
      <c r="NL637"/>
      <c r="NM637"/>
      <c r="NN637"/>
      <c r="NO637"/>
      <c r="NP637"/>
      <c r="NQ637"/>
      <c r="NR637"/>
      <c r="NS637"/>
      <c r="NT637"/>
      <c r="NU637"/>
      <c r="NV637"/>
      <c r="NW637"/>
      <c r="NX637"/>
      <c r="NY637"/>
      <c r="NZ637"/>
      <c r="OA637"/>
      <c r="OB637"/>
      <c r="OC637"/>
      <c r="OD637"/>
      <c r="OE637"/>
      <c r="OF637"/>
      <c r="OG637"/>
      <c r="OH637"/>
      <c r="OI637"/>
      <c r="OJ637"/>
      <c r="OK637"/>
      <c r="OL637"/>
      <c r="OM637"/>
      <c r="ON637"/>
      <c r="OO637"/>
      <c r="OP637"/>
      <c r="OQ637"/>
      <c r="OR637"/>
      <c r="OS637"/>
      <c r="OT637"/>
      <c r="OU637"/>
      <c r="OV637"/>
      <c r="OW637"/>
      <c r="OX637"/>
      <c r="OY637"/>
      <c r="OZ637"/>
      <c r="PA637"/>
      <c r="PB637"/>
      <c r="PC637"/>
      <c r="PD637"/>
      <c r="PE637"/>
      <c r="PF637"/>
      <c r="PG637"/>
      <c r="PH637"/>
      <c r="PI637"/>
      <c r="PJ637"/>
      <c r="PK637"/>
      <c r="PL637"/>
      <c r="PM637"/>
      <c r="PN637"/>
      <c r="PO637"/>
      <c r="PP637"/>
      <c r="PQ637"/>
      <c r="PR637"/>
      <c r="PS637"/>
      <c r="PT637"/>
      <c r="PU637"/>
      <c r="PV637"/>
      <c r="PW637"/>
      <c r="PX637"/>
      <c r="PY637"/>
      <c r="PZ637"/>
      <c r="QA637"/>
      <c r="QB637"/>
      <c r="QC637"/>
      <c r="QD637"/>
      <c r="QE637"/>
      <c r="QF637"/>
      <c r="QG637"/>
      <c r="QH637"/>
      <c r="QI637"/>
      <c r="QJ637"/>
      <c r="QK637"/>
      <c r="QL637"/>
      <c r="QM637"/>
      <c r="QN637"/>
      <c r="QO637"/>
      <c r="QP637"/>
      <c r="QQ637"/>
      <c r="QR637"/>
      <c r="QS637"/>
      <c r="QT637"/>
      <c r="QU637"/>
      <c r="QV637"/>
      <c r="QW637"/>
      <c r="QX637"/>
      <c r="QY637"/>
      <c r="QZ637"/>
      <c r="RA637"/>
      <c r="RB637"/>
      <c r="RC637"/>
      <c r="RD637"/>
      <c r="RE637"/>
      <c r="RF637"/>
      <c r="RG637"/>
      <c r="RH637"/>
      <c r="RI637"/>
      <c r="RJ637"/>
      <c r="RK637"/>
      <c r="RL637"/>
      <c r="RM637"/>
      <c r="RN637"/>
      <c r="RO637"/>
      <c r="RP637"/>
      <c r="RQ637"/>
      <c r="RR637"/>
      <c r="RS637"/>
      <c r="RT637"/>
      <c r="RU637"/>
      <c r="RV637"/>
      <c r="RW637"/>
      <c r="RX637"/>
      <c r="RY637"/>
      <c r="RZ637"/>
      <c r="SA637"/>
      <c r="SB637"/>
      <c r="SC637"/>
      <c r="SD637"/>
      <c r="SE637"/>
      <c r="SF637"/>
      <c r="SG637"/>
      <c r="SH637"/>
      <c r="SI637"/>
      <c r="SJ637"/>
      <c r="SK637"/>
      <c r="SL637"/>
      <c r="SM637"/>
      <c r="SN637"/>
      <c r="SO637"/>
      <c r="SP637"/>
      <c r="SQ637"/>
      <c r="SR637"/>
      <c r="SS637"/>
      <c r="ST637"/>
      <c r="SU637"/>
      <c r="SV637"/>
      <c r="SW637"/>
      <c r="SX637"/>
      <c r="SY637"/>
      <c r="SZ637"/>
      <c r="TA637"/>
      <c r="TB637"/>
      <c r="TC637"/>
      <c r="TD637"/>
      <c r="TE637"/>
      <c r="TF637"/>
      <c r="TG637"/>
      <c r="TH637"/>
      <c r="TI637"/>
      <c r="TJ637"/>
      <c r="TK637"/>
      <c r="TL637"/>
      <c r="TM637"/>
      <c r="TN637"/>
      <c r="TO637"/>
      <c r="TP637"/>
      <c r="TQ637"/>
      <c r="TR637"/>
      <c r="TS637"/>
      <c r="TT637"/>
      <c r="TU637"/>
      <c r="TV637"/>
      <c r="TW637"/>
      <c r="TX637"/>
      <c r="TY637"/>
      <c r="TZ637"/>
      <c r="UA637"/>
      <c r="UB637"/>
      <c r="UC637"/>
      <c r="UD637"/>
      <c r="UE637"/>
      <c r="UF637"/>
      <c r="UG637"/>
      <c r="UH637"/>
      <c r="UI637"/>
      <c r="UJ637"/>
      <c r="UK637"/>
      <c r="UL637"/>
      <c r="UM637"/>
      <c r="UN637"/>
      <c r="UO637"/>
      <c r="UP637"/>
      <c r="UQ637"/>
      <c r="UR637"/>
      <c r="US637"/>
      <c r="UT637"/>
      <c r="UU637"/>
      <c r="UV637"/>
      <c r="UW637"/>
      <c r="UX637"/>
      <c r="UY637"/>
      <c r="UZ637"/>
      <c r="VA637"/>
      <c r="VB637"/>
      <c r="VC637"/>
      <c r="VD637"/>
      <c r="VE637"/>
      <c r="VF637"/>
      <c r="VG637"/>
      <c r="VH637"/>
      <c r="VI637"/>
      <c r="VJ637"/>
      <c r="VK637"/>
      <c r="VL637"/>
      <c r="VM637"/>
      <c r="VN637"/>
      <c r="VO637"/>
      <c r="VP637"/>
      <c r="VQ637"/>
      <c r="VR637"/>
      <c r="VS637"/>
      <c r="VT637"/>
      <c r="VU637"/>
      <c r="VV637"/>
      <c r="VW637"/>
      <c r="VX637"/>
      <c r="VY637"/>
      <c r="VZ637"/>
      <c r="WA637"/>
      <c r="WB637"/>
      <c r="WC637"/>
      <c r="WD637"/>
      <c r="WE637"/>
      <c r="WF637"/>
      <c r="WG637"/>
      <c r="WH637"/>
      <c r="WI637"/>
      <c r="WJ637"/>
      <c r="WK637"/>
      <c r="WL637"/>
      <c r="WM637"/>
      <c r="WN637"/>
      <c r="WO637"/>
      <c r="WP637"/>
      <c r="WQ637"/>
      <c r="WR637"/>
      <c r="WS637"/>
      <c r="WT637"/>
      <c r="WU637"/>
      <c r="WV637"/>
      <c r="WW637"/>
      <c r="WX637"/>
      <c r="WY637"/>
      <c r="WZ637"/>
      <c r="XA637"/>
      <c r="XB637"/>
      <c r="XC637"/>
      <c r="XD637"/>
      <c r="XE637"/>
      <c r="XF637"/>
      <c r="XG637"/>
      <c r="XH637"/>
      <c r="XI637"/>
      <c r="XJ637"/>
      <c r="XK637"/>
      <c r="XL637"/>
      <c r="XM637"/>
      <c r="XN637"/>
      <c r="XO637"/>
      <c r="XP637"/>
      <c r="XQ637"/>
      <c r="XR637"/>
      <c r="XS637"/>
      <c r="XT637"/>
      <c r="XU637"/>
      <c r="XV637"/>
      <c r="XW637"/>
      <c r="XX637"/>
      <c r="XY637"/>
      <c r="XZ637"/>
      <c r="YA637"/>
      <c r="YB637"/>
      <c r="YC637"/>
      <c r="YD637"/>
      <c r="YE637"/>
      <c r="YF637"/>
      <c r="YG637"/>
      <c r="YH637"/>
      <c r="YI637"/>
      <c r="YJ637"/>
      <c r="YK637"/>
      <c r="YL637"/>
      <c r="YM637"/>
      <c r="YN637"/>
      <c r="YO637"/>
      <c r="YP637"/>
      <c r="YQ637"/>
      <c r="YR637"/>
      <c r="YS637"/>
      <c r="YT637"/>
      <c r="YU637"/>
      <c r="YV637"/>
      <c r="YW637"/>
      <c r="YX637"/>
      <c r="YY637"/>
      <c r="YZ637"/>
      <c r="ZA637"/>
      <c r="ZB637"/>
      <c r="ZC637"/>
      <c r="ZD637"/>
      <c r="ZE637"/>
      <c r="ZF637"/>
      <c r="ZG637"/>
      <c r="ZH637"/>
      <c r="ZI637"/>
      <c r="ZJ637"/>
      <c r="ZK637"/>
      <c r="ZL637"/>
      <c r="ZM637"/>
      <c r="ZN637"/>
      <c r="ZO637"/>
      <c r="ZP637"/>
      <c r="ZQ637"/>
      <c r="ZR637"/>
      <c r="ZS637"/>
      <c r="ZT637"/>
      <c r="ZU637"/>
      <c r="ZV637"/>
      <c r="ZW637"/>
      <c r="ZX637"/>
      <c r="ZY637"/>
      <c r="ZZ637" s="52"/>
      <c r="AAA637" s="192"/>
      <c r="AAD637" s="90"/>
      <c r="AAE637" s="519">
        <v>1</v>
      </c>
      <c r="AAF637" s="190" t="s">
        <v>52</v>
      </c>
      <c r="AAG637" s="72"/>
      <c r="AAH637" s="72"/>
      <c r="AAI637" s="72"/>
      <c r="AAJ637" s="185"/>
      <c r="AAK637" s="56"/>
      <c r="AAL637" s="90"/>
    </row>
    <row r="638" spans="1:715" ht="15" customHeight="1" outlineLevel="2">
      <c r="A638" s="171"/>
      <c r="B638" s="739" t="s">
        <v>460</v>
      </c>
      <c r="C638" s="376" t="s">
        <v>0</v>
      </c>
      <c r="D638" s="422" t="s">
        <v>0</v>
      </c>
      <c r="E638" s="397">
        <f t="shared" ref="E638" si="519">NETWORKDAYS(G638,H638,S.DDL_DEQClosed)</f>
        <v>87</v>
      </c>
      <c r="F638" s="457">
        <f t="shared" ref="F638:F645" ca="1" si="520">IF(YEAR(H638)&gt;2000,NETWORKDAYS(TODAY(),H638,S.DDL_DEQClosed),0)</f>
        <v>71</v>
      </c>
      <c r="G638" s="400">
        <f t="shared" ref="G638:H638" si="521">AAG638</f>
        <v>41549</v>
      </c>
      <c r="H638" s="400">
        <f t="shared" si="521"/>
        <v>41676</v>
      </c>
      <c r="I638" s="244"/>
      <c r="J638" s="194"/>
      <c r="K638" s="49"/>
      <c r="L638" s="49"/>
      <c r="M638" s="49"/>
      <c r="N638" s="49"/>
      <c r="O638" s="49"/>
      <c r="P638" s="49"/>
      <c r="Q638" s="49"/>
      <c r="R638" s="49"/>
      <c r="S638" s="49"/>
      <c r="T638" s="49"/>
      <c r="U638" s="49"/>
      <c r="V638" s="49"/>
      <c r="W638" s="49"/>
      <c r="X638" s="49"/>
      <c r="Y638" s="49"/>
      <c r="Z638" s="49"/>
      <c r="AA638" s="49"/>
      <c r="AB638" s="49"/>
      <c r="AC638" s="49"/>
      <c r="AD638" s="49"/>
      <c r="AE638" s="49"/>
      <c r="AF638" s="49"/>
      <c r="AG638" s="49"/>
      <c r="AH638" s="49"/>
      <c r="AI638" s="49"/>
      <c r="AJ638" s="49"/>
      <c r="AK638" s="49"/>
      <c r="AL638" s="49"/>
      <c r="AM638" s="49"/>
      <c r="AN638" s="49"/>
      <c r="AO638" s="49"/>
      <c r="AP638" s="49"/>
      <c r="AQ638" s="49"/>
      <c r="AR638" s="49"/>
      <c r="AS638" s="49"/>
      <c r="AT638" s="49"/>
      <c r="AU638" s="49"/>
      <c r="AV638" s="49"/>
      <c r="AW638" s="49"/>
      <c r="AX638" s="49"/>
      <c r="AY638" s="49"/>
      <c r="AZ638" s="49"/>
      <c r="BA638" s="49"/>
      <c r="BB638" s="49"/>
      <c r="BC638" s="49"/>
      <c r="BD638" s="49"/>
      <c r="BE638" s="49"/>
      <c r="BF638" s="49"/>
      <c r="BG638" s="49"/>
      <c r="BH638" s="49"/>
      <c r="BI638" s="49"/>
      <c r="BJ638" s="49"/>
      <c r="BK638" s="49"/>
      <c r="BL638" s="49"/>
      <c r="BM638" s="49"/>
      <c r="BN638" s="49"/>
      <c r="BO638" s="49"/>
      <c r="BP638" s="49"/>
      <c r="BQ638" s="49"/>
      <c r="BR638" s="49"/>
      <c r="BS638" s="49"/>
      <c r="BT638" s="49"/>
      <c r="BU638" s="49"/>
      <c r="BV638" s="49"/>
      <c r="BW638" s="49"/>
      <c r="BX638" s="49"/>
      <c r="BY638" s="49"/>
      <c r="BZ638" s="49"/>
      <c r="CA638" s="49"/>
      <c r="CB638" s="49"/>
      <c r="CC638" s="49"/>
      <c r="CD638" s="49"/>
      <c r="CE638" s="49"/>
      <c r="CF638" s="49"/>
      <c r="CG638" s="49"/>
      <c r="CH638" s="49"/>
      <c r="CI638" s="49"/>
      <c r="CJ638" s="49"/>
      <c r="CK638" s="49"/>
      <c r="CL638" s="49"/>
      <c r="CM638" s="49"/>
      <c r="CN638" s="49"/>
      <c r="CO638" s="49"/>
      <c r="CP638" s="49"/>
      <c r="CQ638" s="49"/>
      <c r="CR638" s="49"/>
      <c r="CS638" s="49"/>
      <c r="CT638" s="49"/>
      <c r="CU638" s="49"/>
      <c r="CV638" s="49"/>
      <c r="CW638" s="49"/>
      <c r="CX638" s="49"/>
      <c r="CY638" s="49"/>
      <c r="CZ638" s="49"/>
      <c r="DA638" s="49"/>
      <c r="DB638" s="49"/>
      <c r="DC638" s="49"/>
      <c r="DD638" s="49"/>
      <c r="DE638" s="49"/>
      <c r="DF638" s="49"/>
      <c r="DG638" s="49"/>
      <c r="DH638" s="49"/>
      <c r="DI638" s="49"/>
      <c r="DJ638" s="49"/>
      <c r="DK638" s="49"/>
      <c r="DL638" s="49"/>
      <c r="DM638" s="49"/>
      <c r="DN638" s="49"/>
      <c r="DO638" s="49"/>
      <c r="DP638" s="49"/>
      <c r="AAA638" s="192"/>
      <c r="AAD638" s="90"/>
      <c r="AAE638" s="519">
        <v>1</v>
      </c>
      <c r="AAF638" s="90"/>
      <c r="AAG638" s="73">
        <f t="shared" ref="AAG638:AAG643" si="522">S.EQC.BANNER.Begin</f>
        <v>41549</v>
      </c>
      <c r="AAH638" s="73">
        <f t="shared" ref="AAH638:AAH645" si="523">S.EQC.SubmitStaffRpt</f>
        <v>41676</v>
      </c>
      <c r="AAI638" s="72"/>
      <c r="AAJ638" s="56"/>
      <c r="AAK638" s="491"/>
      <c r="AAL638" s="90"/>
      <c r="AAM638"/>
    </row>
    <row r="639" spans="1:715" s="23" customFormat="1" ht="15" customHeight="1" outlineLevel="2">
      <c r="A639" s="171" t="s">
        <v>0</v>
      </c>
      <c r="B639" s="739" t="s">
        <v>461</v>
      </c>
      <c r="C639" s="376" t="s">
        <v>0</v>
      </c>
      <c r="D639" s="422" t="s">
        <v>0</v>
      </c>
      <c r="E639" s="397">
        <f t="shared" ref="E639" si="524">NETWORKDAYS(G639,H639,S.DDL_DEQClosed)</f>
        <v>87</v>
      </c>
      <c r="F639" s="457">
        <f t="shared" ca="1" si="520"/>
        <v>71</v>
      </c>
      <c r="G639" s="400">
        <f t="shared" ref="G639" si="525">AAG639</f>
        <v>41549</v>
      </c>
      <c r="H639" s="400">
        <f t="shared" ref="H639" si="526">AAH639</f>
        <v>41676</v>
      </c>
      <c r="I639" s="244"/>
      <c r="J639" s="194"/>
      <c r="K639" s="49"/>
      <c r="L639" s="49"/>
      <c r="M639" s="49"/>
      <c r="N639" s="49"/>
      <c r="O639" s="49"/>
      <c r="P639" s="49"/>
      <c r="Q639" s="49"/>
      <c r="R639" s="49"/>
      <c r="S639" s="49"/>
      <c r="T639" s="49"/>
      <c r="U639" s="49"/>
      <c r="V639" s="49"/>
      <c r="W639" s="49"/>
      <c r="X639" s="49"/>
      <c r="Y639" s="49"/>
      <c r="Z639" s="49"/>
      <c r="AA639" s="49"/>
      <c r="AB639" s="49"/>
      <c r="AC639" s="49"/>
      <c r="AD639" s="49"/>
      <c r="AE639" s="49"/>
      <c r="AF639" s="49"/>
      <c r="AG639" s="49"/>
      <c r="AH639" s="49"/>
      <c r="AI639" s="49"/>
      <c r="AJ639" s="49"/>
      <c r="AK639" s="49"/>
      <c r="AL639" s="49"/>
      <c r="AM639" s="49"/>
      <c r="AN639" s="49"/>
      <c r="AO639" s="49"/>
      <c r="AP639" s="49"/>
      <c r="AQ639" s="49"/>
      <c r="AR639" s="49"/>
      <c r="AS639" s="49"/>
      <c r="AT639" s="49"/>
      <c r="AU639" s="49"/>
      <c r="AV639" s="49"/>
      <c r="AW639" s="49"/>
      <c r="AX639" s="49"/>
      <c r="AY639" s="49"/>
      <c r="AZ639" s="49"/>
      <c r="BA639" s="49"/>
      <c r="BB639" s="49"/>
      <c r="BC639" s="49"/>
      <c r="BD639" s="49"/>
      <c r="BE639" s="49"/>
      <c r="BF639" s="49"/>
      <c r="BG639" s="49"/>
      <c r="BH639" s="49"/>
      <c r="BI639" s="49"/>
      <c r="BJ639" s="49"/>
      <c r="BK639" s="49"/>
      <c r="BL639" s="49"/>
      <c r="BM639" s="49"/>
      <c r="BN639" s="49"/>
      <c r="BO639" s="49"/>
      <c r="BP639" s="49"/>
      <c r="BQ639" s="49"/>
      <c r="BR639" s="49"/>
      <c r="BS639" s="49"/>
      <c r="BT639" s="49"/>
      <c r="BU639" s="49"/>
      <c r="BV639" s="49"/>
      <c r="BW639" s="49"/>
      <c r="BX639" s="49"/>
      <c r="BY639" s="49"/>
      <c r="BZ639" s="49"/>
      <c r="CA639" s="49"/>
      <c r="CB639" s="49"/>
      <c r="CC639" s="49"/>
      <c r="CD639" s="49"/>
      <c r="CE639" s="49"/>
      <c r="CF639" s="49"/>
      <c r="CG639" s="49"/>
      <c r="CH639" s="49"/>
      <c r="CI639" s="49"/>
      <c r="CJ639" s="49"/>
      <c r="CK639" s="49"/>
      <c r="CL639" s="49"/>
      <c r="CM639" s="49"/>
      <c r="CN639" s="49"/>
      <c r="CO639" s="49"/>
      <c r="CP639" s="49"/>
      <c r="CQ639" s="49"/>
      <c r="CR639" s="49"/>
      <c r="CS639" s="49"/>
      <c r="CT639" s="49"/>
      <c r="CU639" s="49"/>
      <c r="CV639" s="49"/>
      <c r="CW639" s="49"/>
      <c r="CX639" s="49"/>
      <c r="CY639" s="49"/>
      <c r="CZ639" s="49"/>
      <c r="DA639" s="49"/>
      <c r="DB639" s="49"/>
      <c r="DC639" s="49"/>
      <c r="DD639" s="49"/>
      <c r="DE639" s="49"/>
      <c r="DF639" s="49"/>
      <c r="DG639" s="49"/>
      <c r="DH639" s="49"/>
      <c r="DI639" s="49"/>
      <c r="DJ639" s="49"/>
      <c r="DK639" s="49"/>
      <c r="DL639" s="49"/>
      <c r="DM639" s="49"/>
      <c r="DN639" s="49"/>
      <c r="DO639" s="49"/>
      <c r="DP639" s="49"/>
      <c r="DQ639"/>
      <c r="DR639"/>
      <c r="DS639"/>
      <c r="DT639"/>
      <c r="DU639"/>
      <c r="DV639"/>
      <c r="DW639"/>
      <c r="DX639"/>
      <c r="DY639"/>
      <c r="DZ639"/>
      <c r="EA639"/>
      <c r="EB639"/>
      <c r="EC639"/>
      <c r="ED639"/>
      <c r="EE639"/>
      <c r="EF639"/>
      <c r="EG639"/>
      <c r="EH639"/>
      <c r="EI639"/>
      <c r="EJ639"/>
      <c r="EK639"/>
      <c r="EL639"/>
      <c r="EM639"/>
      <c r="EN639"/>
      <c r="EO639"/>
      <c r="EP639"/>
      <c r="EQ639"/>
      <c r="ER639"/>
      <c r="ES639"/>
      <c r="ET639"/>
      <c r="EU639"/>
      <c r="EV639"/>
      <c r="EW639"/>
      <c r="EX639"/>
      <c r="EY639"/>
      <c r="EZ639"/>
      <c r="FA639"/>
      <c r="FB639"/>
      <c r="FC639"/>
      <c r="FD639"/>
      <c r="FE639"/>
      <c r="FF639"/>
      <c r="FG639"/>
      <c r="FH639"/>
      <c r="FI639"/>
      <c r="FJ639"/>
      <c r="FK639"/>
      <c r="FL639"/>
      <c r="FM639"/>
      <c r="FN639"/>
      <c r="FO639"/>
      <c r="FP639"/>
      <c r="FQ639"/>
      <c r="FR639"/>
      <c r="FS639"/>
      <c r="FT639"/>
      <c r="FU639"/>
      <c r="FV639"/>
      <c r="FW639"/>
      <c r="FX639"/>
      <c r="FY639"/>
      <c r="FZ639"/>
      <c r="GA639"/>
      <c r="GB639"/>
      <c r="GC639"/>
      <c r="GD639"/>
      <c r="GE639"/>
      <c r="GF639"/>
      <c r="GG639"/>
      <c r="GH639"/>
      <c r="GI639"/>
      <c r="GJ639"/>
      <c r="GK639"/>
      <c r="GL639"/>
      <c r="GM639"/>
      <c r="GN639"/>
      <c r="GO639"/>
      <c r="GP639"/>
      <c r="GQ639"/>
      <c r="GR639"/>
      <c r="GS639"/>
      <c r="GT639"/>
      <c r="GU639"/>
      <c r="GV639"/>
      <c r="GW639"/>
      <c r="GX639"/>
      <c r="GY639"/>
      <c r="GZ639"/>
      <c r="HA639"/>
      <c r="HB639"/>
      <c r="HC639"/>
      <c r="HD639"/>
      <c r="HE639"/>
      <c r="HF639"/>
      <c r="HG639"/>
      <c r="HH639"/>
      <c r="HI639"/>
      <c r="HJ639"/>
      <c r="HK639"/>
      <c r="HL639"/>
      <c r="HM639"/>
      <c r="HN639"/>
      <c r="HO639"/>
      <c r="HP639"/>
      <c r="HQ639"/>
      <c r="HR639"/>
      <c r="HS639"/>
      <c r="HT639"/>
      <c r="HU639"/>
      <c r="HV639"/>
      <c r="HW639"/>
      <c r="HX639"/>
      <c r="HY639"/>
      <c r="HZ639"/>
      <c r="IA639"/>
      <c r="IB639"/>
      <c r="IC639"/>
      <c r="ID639"/>
      <c r="IE639"/>
      <c r="IF639"/>
      <c r="IG639"/>
      <c r="IH639"/>
      <c r="II639"/>
      <c r="IJ639"/>
      <c r="IK639"/>
      <c r="IL639"/>
      <c r="IM639"/>
      <c r="IN639"/>
      <c r="IO639"/>
      <c r="IP639"/>
      <c r="IQ639"/>
      <c r="IR639"/>
      <c r="IS639"/>
      <c r="IT639"/>
      <c r="IU639"/>
      <c r="IV639"/>
      <c r="IW639"/>
      <c r="IX639"/>
      <c r="IY639"/>
      <c r="IZ639"/>
      <c r="JA639"/>
      <c r="JB639"/>
      <c r="JC639"/>
      <c r="JD639"/>
      <c r="JE639"/>
      <c r="JF639"/>
      <c r="JG639"/>
      <c r="JH639"/>
      <c r="JI639"/>
      <c r="JJ639"/>
      <c r="JK639"/>
      <c r="JL639"/>
      <c r="JM639"/>
      <c r="JN639"/>
      <c r="JO639"/>
      <c r="JP639"/>
      <c r="JQ639"/>
      <c r="JR639"/>
      <c r="JS639"/>
      <c r="JT639"/>
      <c r="JU639"/>
      <c r="JV639"/>
      <c r="JW639"/>
      <c r="JX639"/>
      <c r="JY639"/>
      <c r="JZ639"/>
      <c r="KA639"/>
      <c r="KB639"/>
      <c r="KC639"/>
      <c r="KD639"/>
      <c r="KE639"/>
      <c r="KF639"/>
      <c r="KG639"/>
      <c r="KH639"/>
      <c r="KI639"/>
      <c r="KJ639"/>
      <c r="KK639"/>
      <c r="KL639"/>
      <c r="KM639"/>
      <c r="KN639"/>
      <c r="KO639"/>
      <c r="KP639"/>
      <c r="KQ639"/>
      <c r="KR639"/>
      <c r="KS639"/>
      <c r="KT639"/>
      <c r="KU639"/>
      <c r="KV639"/>
      <c r="KW639"/>
      <c r="KX639"/>
      <c r="KY639"/>
      <c r="KZ639"/>
      <c r="LA639"/>
      <c r="LB639"/>
      <c r="LC639"/>
      <c r="LD639"/>
      <c r="LE639"/>
      <c r="LF639"/>
      <c r="LG639"/>
      <c r="LH639"/>
      <c r="LI639"/>
      <c r="LJ639"/>
      <c r="LK639"/>
      <c r="LL639"/>
      <c r="LM639"/>
      <c r="LN639"/>
      <c r="LO639"/>
      <c r="LP639"/>
      <c r="LQ639"/>
      <c r="LR639"/>
      <c r="LS639"/>
      <c r="LT639"/>
      <c r="LU639"/>
      <c r="LV639"/>
      <c r="LW639"/>
      <c r="LX639"/>
      <c r="LY639"/>
      <c r="LZ639"/>
      <c r="MA639"/>
      <c r="MB639"/>
      <c r="MC639"/>
      <c r="MD639"/>
      <c r="ME639"/>
      <c r="MF639"/>
      <c r="MG639"/>
      <c r="MH639"/>
      <c r="MI639"/>
      <c r="MJ639"/>
      <c r="MK639"/>
      <c r="ML639"/>
      <c r="MM639"/>
      <c r="MN639"/>
      <c r="MO639"/>
      <c r="MP639"/>
      <c r="MQ639"/>
      <c r="MR639"/>
      <c r="MS639"/>
      <c r="MT639"/>
      <c r="MU639"/>
      <c r="MV639"/>
      <c r="MW639"/>
      <c r="MX639"/>
      <c r="MY639"/>
      <c r="MZ639"/>
      <c r="NA639"/>
      <c r="NB639"/>
      <c r="NC639"/>
      <c r="ND639"/>
      <c r="NE639"/>
      <c r="NF639"/>
      <c r="NG639"/>
      <c r="NH639"/>
      <c r="NI639"/>
      <c r="NJ639"/>
      <c r="NK639"/>
      <c r="NL639"/>
      <c r="NM639"/>
      <c r="NN639"/>
      <c r="NO639"/>
      <c r="NP639"/>
      <c r="NQ639"/>
      <c r="NR639"/>
      <c r="NS639"/>
      <c r="NT639"/>
      <c r="NU639"/>
      <c r="NV639"/>
      <c r="NW639"/>
      <c r="NX639"/>
      <c r="NY639"/>
      <c r="NZ639"/>
      <c r="OA639"/>
      <c r="OB639"/>
      <c r="OC639"/>
      <c r="OD639"/>
      <c r="OE639"/>
      <c r="OF639"/>
      <c r="OG639"/>
      <c r="OH639"/>
      <c r="OI639"/>
      <c r="OJ639"/>
      <c r="OK639"/>
      <c r="OL639"/>
      <c r="OM639"/>
      <c r="ON639"/>
      <c r="OO639"/>
      <c r="OP639"/>
      <c r="OQ639"/>
      <c r="OR639"/>
      <c r="OS639"/>
      <c r="OT639"/>
      <c r="OU639"/>
      <c r="OV639"/>
      <c r="OW639"/>
      <c r="OX639"/>
      <c r="OY639"/>
      <c r="OZ639"/>
      <c r="PA639"/>
      <c r="PB639"/>
      <c r="PC639"/>
      <c r="PD639"/>
      <c r="PE639"/>
      <c r="PF639"/>
      <c r="PG639"/>
      <c r="PH639"/>
      <c r="PI639"/>
      <c r="PJ639"/>
      <c r="PK639"/>
      <c r="PL639"/>
      <c r="PM639"/>
      <c r="PN639"/>
      <c r="PO639"/>
      <c r="PP639"/>
      <c r="PQ639"/>
      <c r="PR639"/>
      <c r="PS639"/>
      <c r="PT639"/>
      <c r="PU639"/>
      <c r="PV639"/>
      <c r="PW639"/>
      <c r="PX639"/>
      <c r="PY639"/>
      <c r="PZ639"/>
      <c r="QA639"/>
      <c r="QB639"/>
      <c r="QC639"/>
      <c r="QD639"/>
      <c r="QE639"/>
      <c r="QF639"/>
      <c r="QG639"/>
      <c r="QH639"/>
      <c r="QI639"/>
      <c r="QJ639"/>
      <c r="QK639"/>
      <c r="QL639"/>
      <c r="QM639"/>
      <c r="QN639"/>
      <c r="QO639"/>
      <c r="QP639"/>
      <c r="QQ639"/>
      <c r="QR639"/>
      <c r="QS639"/>
      <c r="QT639"/>
      <c r="QU639"/>
      <c r="QV639"/>
      <c r="QW639"/>
      <c r="QX639"/>
      <c r="QY639"/>
      <c r="QZ639"/>
      <c r="RA639"/>
      <c r="RB639"/>
      <c r="RC639"/>
      <c r="RD639"/>
      <c r="RE639"/>
      <c r="RF639"/>
      <c r="RG639"/>
      <c r="RH639"/>
      <c r="RI639"/>
      <c r="RJ639"/>
      <c r="RK639"/>
      <c r="RL639"/>
      <c r="RM639"/>
      <c r="RN639"/>
      <c r="RO639"/>
      <c r="RP639"/>
      <c r="RQ639"/>
      <c r="RR639"/>
      <c r="RS639"/>
      <c r="RT639"/>
      <c r="RU639"/>
      <c r="RV639"/>
      <c r="RW639"/>
      <c r="RX639"/>
      <c r="RY639"/>
      <c r="RZ639"/>
      <c r="SA639"/>
      <c r="SB639"/>
      <c r="SC639"/>
      <c r="SD639"/>
      <c r="SE639"/>
      <c r="SF639"/>
      <c r="SG639"/>
      <c r="SH639"/>
      <c r="SI639"/>
      <c r="SJ639"/>
      <c r="SK639"/>
      <c r="SL639"/>
      <c r="SM639"/>
      <c r="SN639"/>
      <c r="SO639"/>
      <c r="SP639"/>
      <c r="SQ639"/>
      <c r="SR639"/>
      <c r="SS639"/>
      <c r="ST639"/>
      <c r="SU639"/>
      <c r="SV639"/>
      <c r="SW639"/>
      <c r="SX639"/>
      <c r="SY639"/>
      <c r="SZ639"/>
      <c r="TA639"/>
      <c r="TB639"/>
      <c r="TC639"/>
      <c r="TD639"/>
      <c r="TE639"/>
      <c r="TF639"/>
      <c r="TG639"/>
      <c r="TH639"/>
      <c r="TI639"/>
      <c r="TJ639"/>
      <c r="TK639"/>
      <c r="TL639"/>
      <c r="TM639"/>
      <c r="TN639"/>
      <c r="TO639"/>
      <c r="TP639"/>
      <c r="TQ639"/>
      <c r="TR639"/>
      <c r="TS639"/>
      <c r="TT639"/>
      <c r="TU639"/>
      <c r="TV639"/>
      <c r="TW639"/>
      <c r="TX639"/>
      <c r="TY639"/>
      <c r="TZ639"/>
      <c r="UA639"/>
      <c r="UB639"/>
      <c r="UC639"/>
      <c r="UD639"/>
      <c r="UE639"/>
      <c r="UF639"/>
      <c r="UG639"/>
      <c r="UH639"/>
      <c r="UI639"/>
      <c r="UJ639"/>
      <c r="UK639"/>
      <c r="UL639"/>
      <c r="UM639"/>
      <c r="UN639"/>
      <c r="UO639"/>
      <c r="UP639"/>
      <c r="UQ639"/>
      <c r="UR639"/>
      <c r="US639"/>
      <c r="UT639"/>
      <c r="UU639"/>
      <c r="UV639"/>
      <c r="UW639"/>
      <c r="UX639"/>
      <c r="UY639"/>
      <c r="UZ639"/>
      <c r="VA639"/>
      <c r="VB639"/>
      <c r="VC639"/>
      <c r="VD639"/>
      <c r="VE639"/>
      <c r="VF639"/>
      <c r="VG639"/>
      <c r="VH639"/>
      <c r="VI639"/>
      <c r="VJ639"/>
      <c r="VK639"/>
      <c r="VL639"/>
      <c r="VM639"/>
      <c r="VN639"/>
      <c r="VO639"/>
      <c r="VP639"/>
      <c r="VQ639"/>
      <c r="VR639"/>
      <c r="VS639"/>
      <c r="VT639"/>
      <c r="VU639"/>
      <c r="VV639"/>
      <c r="VW639"/>
      <c r="VX639"/>
      <c r="VY639"/>
      <c r="VZ639"/>
      <c r="WA639"/>
      <c r="WB639"/>
      <c r="WC639"/>
      <c r="WD639"/>
      <c r="WE639"/>
      <c r="WF639"/>
      <c r="WG639"/>
      <c r="WH639"/>
      <c r="WI639"/>
      <c r="WJ639"/>
      <c r="WK639"/>
      <c r="WL639"/>
      <c r="WM639"/>
      <c r="WN639"/>
      <c r="WO639"/>
      <c r="WP639"/>
      <c r="WQ639"/>
      <c r="WR639"/>
      <c r="WS639"/>
      <c r="WT639"/>
      <c r="WU639"/>
      <c r="WV639"/>
      <c r="WW639"/>
      <c r="WX639"/>
      <c r="WY639"/>
      <c r="WZ639"/>
      <c r="XA639"/>
      <c r="XB639"/>
      <c r="XC639"/>
      <c r="XD639"/>
      <c r="XE639"/>
      <c r="XF639"/>
      <c r="XG639"/>
      <c r="XH639"/>
      <c r="XI639"/>
      <c r="XJ639"/>
      <c r="XK639"/>
      <c r="XL639"/>
      <c r="XM639"/>
      <c r="XN639"/>
      <c r="XO639"/>
      <c r="XP639"/>
      <c r="XQ639"/>
      <c r="XR639"/>
      <c r="XS639"/>
      <c r="XT639"/>
      <c r="XU639"/>
      <c r="XV639"/>
      <c r="XW639"/>
      <c r="XX639"/>
      <c r="XY639"/>
      <c r="XZ639"/>
      <c r="YA639"/>
      <c r="YB639"/>
      <c r="YC639"/>
      <c r="YD639"/>
      <c r="YE639"/>
      <c r="YF639"/>
      <c r="YG639"/>
      <c r="YH639"/>
      <c r="YI639"/>
      <c r="YJ639"/>
      <c r="YK639"/>
      <c r="YL639"/>
      <c r="YM639"/>
      <c r="YN639"/>
      <c r="YO639"/>
      <c r="YP639"/>
      <c r="YQ639"/>
      <c r="YR639"/>
      <c r="YS639"/>
      <c r="YT639"/>
      <c r="YU639"/>
      <c r="YV639"/>
      <c r="YW639"/>
      <c r="YX639"/>
      <c r="YY639"/>
      <c r="YZ639"/>
      <c r="ZA639"/>
      <c r="ZB639"/>
      <c r="ZC639"/>
      <c r="ZD639"/>
      <c r="ZE639"/>
      <c r="ZF639"/>
      <c r="ZG639"/>
      <c r="ZH639"/>
      <c r="ZI639"/>
      <c r="ZJ639"/>
      <c r="ZK639"/>
      <c r="ZL639"/>
      <c r="ZM639"/>
      <c r="ZN639"/>
      <c r="ZO639"/>
      <c r="ZP639"/>
      <c r="ZQ639"/>
      <c r="ZR639"/>
      <c r="ZS639"/>
      <c r="ZT639"/>
      <c r="ZU639"/>
      <c r="ZV639"/>
      <c r="ZW639"/>
      <c r="ZX639"/>
      <c r="ZY639"/>
      <c r="ZZ639" s="52"/>
      <c r="AAA639" s="192"/>
      <c r="AAD639" s="90"/>
      <c r="AAE639" s="519">
        <v>1</v>
      </c>
      <c r="AAF639" s="90"/>
      <c r="AAG639" s="73">
        <f t="shared" si="522"/>
        <v>41549</v>
      </c>
      <c r="AAH639" s="73">
        <f t="shared" si="523"/>
        <v>41676</v>
      </c>
      <c r="AAI639" s="72"/>
      <c r="AAJ639" s="56"/>
      <c r="AAK639" s="491"/>
      <c r="AAL639" s="90"/>
    </row>
    <row r="640" spans="1:715" s="23" customFormat="1" ht="15" customHeight="1" outlineLevel="2">
      <c r="A640" s="171" t="s">
        <v>0</v>
      </c>
      <c r="B640" s="739" t="s">
        <v>462</v>
      </c>
      <c r="C640" s="376" t="s">
        <v>0</v>
      </c>
      <c r="D640" s="422" t="s">
        <v>0</v>
      </c>
      <c r="E640" s="397">
        <f t="shared" ref="E640" si="527">NETWORKDAYS(G640,H640,S.DDL_DEQClosed)</f>
        <v>87</v>
      </c>
      <c r="F640" s="457">
        <f t="shared" ca="1" si="520"/>
        <v>71</v>
      </c>
      <c r="G640" s="400">
        <f t="shared" ref="G640" si="528">AAG640</f>
        <v>41549</v>
      </c>
      <c r="H640" s="400">
        <f t="shared" ref="H640" si="529">AAH640</f>
        <v>41676</v>
      </c>
      <c r="I640" s="244"/>
      <c r="J640" s="194"/>
      <c r="K640" s="49"/>
      <c r="L640" s="49"/>
      <c r="M640" s="49"/>
      <c r="N640" s="49"/>
      <c r="O640" s="49"/>
      <c r="P640" s="49"/>
      <c r="Q640" s="49"/>
      <c r="R640" s="49"/>
      <c r="S640" s="49"/>
      <c r="T640" s="49"/>
      <c r="U640" s="49"/>
      <c r="V640" s="49"/>
      <c r="W640" s="49"/>
      <c r="X640" s="49"/>
      <c r="Y640" s="49"/>
      <c r="Z640" s="49"/>
      <c r="AA640" s="49"/>
      <c r="AB640" s="49"/>
      <c r="AC640" s="49"/>
      <c r="AD640" s="49"/>
      <c r="AE640" s="49"/>
      <c r="AF640" s="49"/>
      <c r="AG640" s="49"/>
      <c r="AH640" s="49"/>
      <c r="AI640" s="49"/>
      <c r="AJ640" s="49"/>
      <c r="AK640" s="49"/>
      <c r="AL640" s="49"/>
      <c r="AM640" s="49"/>
      <c r="AN640" s="49"/>
      <c r="AO640" s="49"/>
      <c r="AP640" s="49"/>
      <c r="AQ640" s="49"/>
      <c r="AR640" s="49"/>
      <c r="AS640" s="49"/>
      <c r="AT640" s="49"/>
      <c r="AU640" s="49"/>
      <c r="AV640" s="49"/>
      <c r="AW640" s="49"/>
      <c r="AX640" s="49"/>
      <c r="AY640" s="49"/>
      <c r="AZ640" s="49"/>
      <c r="BA640" s="49"/>
      <c r="BB640" s="49"/>
      <c r="BC640" s="49"/>
      <c r="BD640" s="49"/>
      <c r="BE640" s="49"/>
      <c r="BF640" s="49"/>
      <c r="BG640" s="49"/>
      <c r="BH640" s="49"/>
      <c r="BI640" s="49"/>
      <c r="BJ640" s="49"/>
      <c r="BK640" s="49"/>
      <c r="BL640" s="49"/>
      <c r="BM640" s="49"/>
      <c r="BN640" s="49"/>
      <c r="BO640" s="49"/>
      <c r="BP640" s="49"/>
      <c r="BQ640" s="49"/>
      <c r="BR640" s="49"/>
      <c r="BS640" s="49"/>
      <c r="BT640" s="49"/>
      <c r="BU640" s="49"/>
      <c r="BV640" s="49"/>
      <c r="BW640" s="49"/>
      <c r="BX640" s="49"/>
      <c r="BY640" s="49"/>
      <c r="BZ640" s="49"/>
      <c r="CA640" s="49"/>
      <c r="CB640" s="49"/>
      <c r="CC640" s="49"/>
      <c r="CD640" s="49"/>
      <c r="CE640" s="49"/>
      <c r="CF640" s="49"/>
      <c r="CG640" s="49"/>
      <c r="CH640" s="49"/>
      <c r="CI640" s="49"/>
      <c r="CJ640" s="49"/>
      <c r="CK640" s="49"/>
      <c r="CL640" s="49"/>
      <c r="CM640" s="49"/>
      <c r="CN640" s="49"/>
      <c r="CO640" s="49"/>
      <c r="CP640" s="49"/>
      <c r="CQ640" s="49"/>
      <c r="CR640" s="49"/>
      <c r="CS640" s="49"/>
      <c r="CT640" s="49"/>
      <c r="CU640" s="49"/>
      <c r="CV640" s="49"/>
      <c r="CW640" s="49"/>
      <c r="CX640" s="49"/>
      <c r="CY640" s="49"/>
      <c r="CZ640" s="49"/>
      <c r="DA640" s="49"/>
      <c r="DB640" s="49"/>
      <c r="DC640" s="49"/>
      <c r="DD640" s="49"/>
      <c r="DE640" s="49"/>
      <c r="DF640" s="49"/>
      <c r="DG640" s="49"/>
      <c r="DH640" s="49"/>
      <c r="DI640" s="49"/>
      <c r="DJ640" s="49"/>
      <c r="DK640" s="49"/>
      <c r="DL640" s="49"/>
      <c r="DM640" s="49"/>
      <c r="DN640" s="49"/>
      <c r="DO640" s="49"/>
      <c r="DP640" s="49"/>
      <c r="DQ640"/>
      <c r="DR640"/>
      <c r="DS640"/>
      <c r="DT640"/>
      <c r="DU640"/>
      <c r="DV640"/>
      <c r="DW640"/>
      <c r="DX640"/>
      <c r="DY640"/>
      <c r="DZ640"/>
      <c r="EA640"/>
      <c r="EB640"/>
      <c r="EC640"/>
      <c r="ED640"/>
      <c r="EE640"/>
      <c r="EF640"/>
      <c r="EG640"/>
      <c r="EH640"/>
      <c r="EI640"/>
      <c r="EJ640"/>
      <c r="EK640"/>
      <c r="EL640"/>
      <c r="EM640"/>
      <c r="EN640"/>
      <c r="EO640"/>
      <c r="EP640"/>
      <c r="EQ640"/>
      <c r="ER640"/>
      <c r="ES640"/>
      <c r="ET640"/>
      <c r="EU640"/>
      <c r="EV640"/>
      <c r="EW640"/>
      <c r="EX640"/>
      <c r="EY640"/>
      <c r="EZ640"/>
      <c r="FA640"/>
      <c r="FB640"/>
      <c r="FC640"/>
      <c r="FD640"/>
      <c r="FE640"/>
      <c r="FF640"/>
      <c r="FG640"/>
      <c r="FH640"/>
      <c r="FI640"/>
      <c r="FJ640"/>
      <c r="FK640"/>
      <c r="FL640"/>
      <c r="FM640"/>
      <c r="FN640"/>
      <c r="FO640"/>
      <c r="FP640"/>
      <c r="FQ640"/>
      <c r="FR640"/>
      <c r="FS640"/>
      <c r="FT640"/>
      <c r="FU640"/>
      <c r="FV640"/>
      <c r="FW640"/>
      <c r="FX640"/>
      <c r="FY640"/>
      <c r="FZ640"/>
      <c r="GA640"/>
      <c r="GB640"/>
      <c r="GC640"/>
      <c r="GD640"/>
      <c r="GE640"/>
      <c r="GF640"/>
      <c r="GG640"/>
      <c r="GH640"/>
      <c r="GI640"/>
      <c r="GJ640"/>
      <c r="GK640"/>
      <c r="GL640"/>
      <c r="GM640"/>
      <c r="GN640"/>
      <c r="GO640"/>
      <c r="GP640"/>
      <c r="GQ640"/>
      <c r="GR640"/>
      <c r="GS640"/>
      <c r="GT640"/>
      <c r="GU640"/>
      <c r="GV640"/>
      <c r="GW640"/>
      <c r="GX640"/>
      <c r="GY640"/>
      <c r="GZ640"/>
      <c r="HA640"/>
      <c r="HB640"/>
      <c r="HC640"/>
      <c r="HD640"/>
      <c r="HE640"/>
      <c r="HF640"/>
      <c r="HG640"/>
      <c r="HH640"/>
      <c r="HI640"/>
      <c r="HJ640"/>
      <c r="HK640"/>
      <c r="HL640"/>
      <c r="HM640"/>
      <c r="HN640"/>
      <c r="HO640"/>
      <c r="HP640"/>
      <c r="HQ640"/>
      <c r="HR640"/>
      <c r="HS640"/>
      <c r="HT640"/>
      <c r="HU640"/>
      <c r="HV640"/>
      <c r="HW640"/>
      <c r="HX640"/>
      <c r="HY640"/>
      <c r="HZ640"/>
      <c r="IA640"/>
      <c r="IB640"/>
      <c r="IC640"/>
      <c r="ID640"/>
      <c r="IE640"/>
      <c r="IF640"/>
      <c r="IG640"/>
      <c r="IH640"/>
      <c r="II640"/>
      <c r="IJ640"/>
      <c r="IK640"/>
      <c r="IL640"/>
      <c r="IM640"/>
      <c r="IN640"/>
      <c r="IO640"/>
      <c r="IP640"/>
      <c r="IQ640"/>
      <c r="IR640"/>
      <c r="IS640"/>
      <c r="IT640"/>
      <c r="IU640"/>
      <c r="IV640"/>
      <c r="IW640"/>
      <c r="IX640"/>
      <c r="IY640"/>
      <c r="IZ640"/>
      <c r="JA640"/>
      <c r="JB640"/>
      <c r="JC640"/>
      <c r="JD640"/>
      <c r="JE640"/>
      <c r="JF640"/>
      <c r="JG640"/>
      <c r="JH640"/>
      <c r="JI640"/>
      <c r="JJ640"/>
      <c r="JK640"/>
      <c r="JL640"/>
      <c r="JM640"/>
      <c r="JN640"/>
      <c r="JO640"/>
      <c r="JP640"/>
      <c r="JQ640"/>
      <c r="JR640"/>
      <c r="JS640"/>
      <c r="JT640"/>
      <c r="JU640"/>
      <c r="JV640"/>
      <c r="JW640"/>
      <c r="JX640"/>
      <c r="JY640"/>
      <c r="JZ640"/>
      <c r="KA640"/>
      <c r="KB640"/>
      <c r="KC640"/>
      <c r="KD640"/>
      <c r="KE640"/>
      <c r="KF640"/>
      <c r="KG640"/>
      <c r="KH640"/>
      <c r="KI640"/>
      <c r="KJ640"/>
      <c r="KK640"/>
      <c r="KL640"/>
      <c r="KM640"/>
      <c r="KN640"/>
      <c r="KO640"/>
      <c r="KP640"/>
      <c r="KQ640"/>
      <c r="KR640"/>
      <c r="KS640"/>
      <c r="KT640"/>
      <c r="KU640"/>
      <c r="KV640"/>
      <c r="KW640"/>
      <c r="KX640"/>
      <c r="KY640"/>
      <c r="KZ640"/>
      <c r="LA640"/>
      <c r="LB640"/>
      <c r="LC640"/>
      <c r="LD640"/>
      <c r="LE640"/>
      <c r="LF640"/>
      <c r="LG640"/>
      <c r="LH640"/>
      <c r="LI640"/>
      <c r="LJ640"/>
      <c r="LK640"/>
      <c r="LL640"/>
      <c r="LM640"/>
      <c r="LN640"/>
      <c r="LO640"/>
      <c r="LP640"/>
      <c r="LQ640"/>
      <c r="LR640"/>
      <c r="LS640"/>
      <c r="LT640"/>
      <c r="LU640"/>
      <c r="LV640"/>
      <c r="LW640"/>
      <c r="LX640"/>
      <c r="LY640"/>
      <c r="LZ640"/>
      <c r="MA640"/>
      <c r="MB640"/>
      <c r="MC640"/>
      <c r="MD640"/>
      <c r="ME640"/>
      <c r="MF640"/>
      <c r="MG640"/>
      <c r="MH640"/>
      <c r="MI640"/>
      <c r="MJ640"/>
      <c r="MK640"/>
      <c r="ML640"/>
      <c r="MM640"/>
      <c r="MN640"/>
      <c r="MO640"/>
      <c r="MP640"/>
      <c r="MQ640"/>
      <c r="MR640"/>
      <c r="MS640"/>
      <c r="MT640"/>
      <c r="MU640"/>
      <c r="MV640"/>
      <c r="MW640"/>
      <c r="MX640"/>
      <c r="MY640"/>
      <c r="MZ640"/>
      <c r="NA640"/>
      <c r="NB640"/>
      <c r="NC640"/>
      <c r="ND640"/>
      <c r="NE640"/>
      <c r="NF640"/>
      <c r="NG640"/>
      <c r="NH640"/>
      <c r="NI640"/>
      <c r="NJ640"/>
      <c r="NK640"/>
      <c r="NL640"/>
      <c r="NM640"/>
      <c r="NN640"/>
      <c r="NO640"/>
      <c r="NP640"/>
      <c r="NQ640"/>
      <c r="NR640"/>
      <c r="NS640"/>
      <c r="NT640"/>
      <c r="NU640"/>
      <c r="NV640"/>
      <c r="NW640"/>
      <c r="NX640"/>
      <c r="NY640"/>
      <c r="NZ640"/>
      <c r="OA640"/>
      <c r="OB640"/>
      <c r="OC640"/>
      <c r="OD640"/>
      <c r="OE640"/>
      <c r="OF640"/>
      <c r="OG640"/>
      <c r="OH640"/>
      <c r="OI640"/>
      <c r="OJ640"/>
      <c r="OK640"/>
      <c r="OL640"/>
      <c r="OM640"/>
      <c r="ON640"/>
      <c r="OO640"/>
      <c r="OP640"/>
      <c r="OQ640"/>
      <c r="OR640"/>
      <c r="OS640"/>
      <c r="OT640"/>
      <c r="OU640"/>
      <c r="OV640"/>
      <c r="OW640"/>
      <c r="OX640"/>
      <c r="OY640"/>
      <c r="OZ640"/>
      <c r="PA640"/>
      <c r="PB640"/>
      <c r="PC640"/>
      <c r="PD640"/>
      <c r="PE640"/>
      <c r="PF640"/>
      <c r="PG640"/>
      <c r="PH640"/>
      <c r="PI640"/>
      <c r="PJ640"/>
      <c r="PK640"/>
      <c r="PL640"/>
      <c r="PM640"/>
      <c r="PN640"/>
      <c r="PO640"/>
      <c r="PP640"/>
      <c r="PQ640"/>
      <c r="PR640"/>
      <c r="PS640"/>
      <c r="PT640"/>
      <c r="PU640"/>
      <c r="PV640"/>
      <c r="PW640"/>
      <c r="PX640"/>
      <c r="PY640"/>
      <c r="PZ640"/>
      <c r="QA640"/>
      <c r="QB640"/>
      <c r="QC640"/>
      <c r="QD640"/>
      <c r="QE640"/>
      <c r="QF640"/>
      <c r="QG640"/>
      <c r="QH640"/>
      <c r="QI640"/>
      <c r="QJ640"/>
      <c r="QK640"/>
      <c r="QL640"/>
      <c r="QM640"/>
      <c r="QN640"/>
      <c r="QO640"/>
      <c r="QP640"/>
      <c r="QQ640"/>
      <c r="QR640"/>
      <c r="QS640"/>
      <c r="QT640"/>
      <c r="QU640"/>
      <c r="QV640"/>
      <c r="QW640"/>
      <c r="QX640"/>
      <c r="QY640"/>
      <c r="QZ640"/>
      <c r="RA640"/>
      <c r="RB640"/>
      <c r="RC640"/>
      <c r="RD640"/>
      <c r="RE640"/>
      <c r="RF640"/>
      <c r="RG640"/>
      <c r="RH640"/>
      <c r="RI640"/>
      <c r="RJ640"/>
      <c r="RK640"/>
      <c r="RL640"/>
      <c r="RM640"/>
      <c r="RN640"/>
      <c r="RO640"/>
      <c r="RP640"/>
      <c r="RQ640"/>
      <c r="RR640"/>
      <c r="RS640"/>
      <c r="RT640"/>
      <c r="RU640"/>
      <c r="RV640"/>
      <c r="RW640"/>
      <c r="RX640"/>
      <c r="RY640"/>
      <c r="RZ640"/>
      <c r="SA640"/>
      <c r="SB640"/>
      <c r="SC640"/>
      <c r="SD640"/>
      <c r="SE640"/>
      <c r="SF640"/>
      <c r="SG640"/>
      <c r="SH640"/>
      <c r="SI640"/>
      <c r="SJ640"/>
      <c r="SK640"/>
      <c r="SL640"/>
      <c r="SM640"/>
      <c r="SN640"/>
      <c r="SO640"/>
      <c r="SP640"/>
      <c r="SQ640"/>
      <c r="SR640"/>
      <c r="SS640"/>
      <c r="ST640"/>
      <c r="SU640"/>
      <c r="SV640"/>
      <c r="SW640"/>
      <c r="SX640"/>
      <c r="SY640"/>
      <c r="SZ640"/>
      <c r="TA640"/>
      <c r="TB640"/>
      <c r="TC640"/>
      <c r="TD640"/>
      <c r="TE640"/>
      <c r="TF640"/>
      <c r="TG640"/>
      <c r="TH640"/>
      <c r="TI640"/>
      <c r="TJ640"/>
      <c r="TK640"/>
      <c r="TL640"/>
      <c r="TM640"/>
      <c r="TN640"/>
      <c r="TO640"/>
      <c r="TP640"/>
      <c r="TQ640"/>
      <c r="TR640"/>
      <c r="TS640"/>
      <c r="TT640"/>
      <c r="TU640"/>
      <c r="TV640"/>
      <c r="TW640"/>
      <c r="TX640"/>
      <c r="TY640"/>
      <c r="TZ640"/>
      <c r="UA640"/>
      <c r="UB640"/>
      <c r="UC640"/>
      <c r="UD640"/>
      <c r="UE640"/>
      <c r="UF640"/>
      <c r="UG640"/>
      <c r="UH640"/>
      <c r="UI640"/>
      <c r="UJ640"/>
      <c r="UK640"/>
      <c r="UL640"/>
      <c r="UM640"/>
      <c r="UN640"/>
      <c r="UO640"/>
      <c r="UP640"/>
      <c r="UQ640"/>
      <c r="UR640"/>
      <c r="US640"/>
      <c r="UT640"/>
      <c r="UU640"/>
      <c r="UV640"/>
      <c r="UW640"/>
      <c r="UX640"/>
      <c r="UY640"/>
      <c r="UZ640"/>
      <c r="VA640"/>
      <c r="VB640"/>
      <c r="VC640"/>
      <c r="VD640"/>
      <c r="VE640"/>
      <c r="VF640"/>
      <c r="VG640"/>
      <c r="VH640"/>
      <c r="VI640"/>
      <c r="VJ640"/>
      <c r="VK640"/>
      <c r="VL640"/>
      <c r="VM640"/>
      <c r="VN640"/>
      <c r="VO640"/>
      <c r="VP640"/>
      <c r="VQ640"/>
      <c r="VR640"/>
      <c r="VS640"/>
      <c r="VT640"/>
      <c r="VU640"/>
      <c r="VV640"/>
      <c r="VW640"/>
      <c r="VX640"/>
      <c r="VY640"/>
      <c r="VZ640"/>
      <c r="WA640"/>
      <c r="WB640"/>
      <c r="WC640"/>
      <c r="WD640"/>
      <c r="WE640"/>
      <c r="WF640"/>
      <c r="WG640"/>
      <c r="WH640"/>
      <c r="WI640"/>
      <c r="WJ640"/>
      <c r="WK640"/>
      <c r="WL640"/>
      <c r="WM640"/>
      <c r="WN640"/>
      <c r="WO640"/>
      <c r="WP640"/>
      <c r="WQ640"/>
      <c r="WR640"/>
      <c r="WS640"/>
      <c r="WT640"/>
      <c r="WU640"/>
      <c r="WV640"/>
      <c r="WW640"/>
      <c r="WX640"/>
      <c r="WY640"/>
      <c r="WZ640"/>
      <c r="XA640"/>
      <c r="XB640"/>
      <c r="XC640"/>
      <c r="XD640"/>
      <c r="XE640"/>
      <c r="XF640"/>
      <c r="XG640"/>
      <c r="XH640"/>
      <c r="XI640"/>
      <c r="XJ640"/>
      <c r="XK640"/>
      <c r="XL640"/>
      <c r="XM640"/>
      <c r="XN640"/>
      <c r="XO640"/>
      <c r="XP640"/>
      <c r="XQ640"/>
      <c r="XR640"/>
      <c r="XS640"/>
      <c r="XT640"/>
      <c r="XU640"/>
      <c r="XV640"/>
      <c r="XW640"/>
      <c r="XX640"/>
      <c r="XY640"/>
      <c r="XZ640"/>
      <c r="YA640"/>
      <c r="YB640"/>
      <c r="YC640"/>
      <c r="YD640"/>
      <c r="YE640"/>
      <c r="YF640"/>
      <c r="YG640"/>
      <c r="YH640"/>
      <c r="YI640"/>
      <c r="YJ640"/>
      <c r="YK640"/>
      <c r="YL640"/>
      <c r="YM640"/>
      <c r="YN640"/>
      <c r="YO640"/>
      <c r="YP640"/>
      <c r="YQ640"/>
      <c r="YR640"/>
      <c r="YS640"/>
      <c r="YT640"/>
      <c r="YU640"/>
      <c r="YV640"/>
      <c r="YW640"/>
      <c r="YX640"/>
      <c r="YY640"/>
      <c r="YZ640"/>
      <c r="ZA640"/>
      <c r="ZB640"/>
      <c r="ZC640"/>
      <c r="ZD640"/>
      <c r="ZE640"/>
      <c r="ZF640"/>
      <c r="ZG640"/>
      <c r="ZH640"/>
      <c r="ZI640"/>
      <c r="ZJ640"/>
      <c r="ZK640"/>
      <c r="ZL640"/>
      <c r="ZM640"/>
      <c r="ZN640"/>
      <c r="ZO640"/>
      <c r="ZP640"/>
      <c r="ZQ640"/>
      <c r="ZR640"/>
      <c r="ZS640"/>
      <c r="ZT640"/>
      <c r="ZU640"/>
      <c r="ZV640"/>
      <c r="ZW640"/>
      <c r="ZX640"/>
      <c r="ZY640"/>
      <c r="ZZ640" s="52"/>
      <c r="AAA640" s="192"/>
      <c r="AAD640" s="90"/>
      <c r="AAE640" s="519">
        <v>1</v>
      </c>
      <c r="AAF640" s="90"/>
      <c r="AAG640" s="73">
        <f t="shared" si="522"/>
        <v>41549</v>
      </c>
      <c r="AAH640" s="73">
        <f t="shared" si="523"/>
        <v>41676</v>
      </c>
      <c r="AAI640" s="72"/>
      <c r="AAJ640" s="56"/>
      <c r="AAK640" s="491"/>
      <c r="AAL640" s="90"/>
    </row>
    <row r="641" spans="1:715" s="23" customFormat="1" ht="15" customHeight="1" outlineLevel="2">
      <c r="A641" s="171" t="s">
        <v>0</v>
      </c>
      <c r="B641" s="624" t="s">
        <v>252</v>
      </c>
      <c r="C641" s="376" t="s">
        <v>0</v>
      </c>
      <c r="D641" s="422" t="s">
        <v>0</v>
      </c>
      <c r="E641" s="397">
        <f t="shared" ref="E641" si="530">NETWORKDAYS(G641,H641,S.DDL_DEQClosed)</f>
        <v>87</v>
      </c>
      <c r="F641" s="457">
        <f t="shared" ca="1" si="520"/>
        <v>71</v>
      </c>
      <c r="G641" s="400">
        <f t="shared" ref="G641" si="531">AAG641</f>
        <v>41549</v>
      </c>
      <c r="H641" s="400">
        <f t="shared" ref="H641" si="532">AAH641</f>
        <v>41676</v>
      </c>
      <c r="I641" s="244"/>
      <c r="J641" s="194"/>
      <c r="K641" s="49"/>
      <c r="L641" s="49"/>
      <c r="M641" s="49"/>
      <c r="N641" s="49"/>
      <c r="O641" s="49"/>
      <c r="P641" s="49"/>
      <c r="Q641" s="49"/>
      <c r="R641" s="49"/>
      <c r="S641" s="49"/>
      <c r="T641" s="49"/>
      <c r="U641" s="49"/>
      <c r="V641" s="49"/>
      <c r="W641" s="49"/>
      <c r="X641" s="49"/>
      <c r="Y641" s="49"/>
      <c r="Z641" s="49"/>
      <c r="AA641" s="49"/>
      <c r="AB641" s="49"/>
      <c r="AC641" s="49"/>
      <c r="AD641" s="49"/>
      <c r="AE641" s="49"/>
      <c r="AF641" s="49"/>
      <c r="AG641" s="49"/>
      <c r="AH641" s="49"/>
      <c r="AI641" s="49"/>
      <c r="AJ641" s="49"/>
      <c r="AK641" s="49"/>
      <c r="AL641" s="49"/>
      <c r="AM641" s="49"/>
      <c r="AN641" s="49"/>
      <c r="AO641" s="49"/>
      <c r="AP641" s="49"/>
      <c r="AQ641" s="49"/>
      <c r="AR641" s="49"/>
      <c r="AS641" s="49"/>
      <c r="AT641" s="49"/>
      <c r="AU641" s="49"/>
      <c r="AV641" s="49"/>
      <c r="AW641" s="49"/>
      <c r="AX641" s="49"/>
      <c r="AY641" s="49"/>
      <c r="AZ641" s="49"/>
      <c r="BA641" s="49"/>
      <c r="BB641" s="49"/>
      <c r="BC641" s="49"/>
      <c r="BD641" s="49"/>
      <c r="BE641" s="49"/>
      <c r="BF641" s="49"/>
      <c r="BG641" s="49"/>
      <c r="BH641" s="49"/>
      <c r="BI641" s="49"/>
      <c r="BJ641" s="49"/>
      <c r="BK641" s="49"/>
      <c r="BL641" s="49"/>
      <c r="BM641" s="49"/>
      <c r="BN641" s="49"/>
      <c r="BO641" s="49"/>
      <c r="BP641" s="49"/>
      <c r="BQ641" s="49"/>
      <c r="BR641" s="49"/>
      <c r="BS641" s="49"/>
      <c r="BT641" s="49"/>
      <c r="BU641" s="49"/>
      <c r="BV641" s="49"/>
      <c r="BW641" s="49"/>
      <c r="BX641" s="49"/>
      <c r="BY641" s="49"/>
      <c r="BZ641" s="49"/>
      <c r="CA641" s="49"/>
      <c r="CB641" s="49"/>
      <c r="CC641" s="49"/>
      <c r="CD641" s="49"/>
      <c r="CE641" s="49"/>
      <c r="CF641" s="49"/>
      <c r="CG641" s="49"/>
      <c r="CH641" s="49"/>
      <c r="CI641" s="49"/>
      <c r="CJ641" s="49"/>
      <c r="CK641" s="49"/>
      <c r="CL641" s="49"/>
      <c r="CM641" s="49"/>
      <c r="CN641" s="49"/>
      <c r="CO641" s="49"/>
      <c r="CP641" s="49"/>
      <c r="CQ641" s="49"/>
      <c r="CR641" s="49"/>
      <c r="CS641" s="49"/>
      <c r="CT641" s="49"/>
      <c r="CU641" s="49"/>
      <c r="CV641" s="49"/>
      <c r="CW641" s="49"/>
      <c r="CX641" s="49"/>
      <c r="CY641" s="49"/>
      <c r="CZ641" s="49"/>
      <c r="DA641" s="49"/>
      <c r="DB641" s="49"/>
      <c r="DC641" s="49"/>
      <c r="DD641" s="49"/>
      <c r="DE641" s="49"/>
      <c r="DF641" s="49"/>
      <c r="DG641" s="49"/>
      <c r="DH641" s="49"/>
      <c r="DI641" s="49"/>
      <c r="DJ641" s="49"/>
      <c r="DK641" s="49"/>
      <c r="DL641" s="49"/>
      <c r="DM641" s="49"/>
      <c r="DN641" s="49"/>
      <c r="DO641" s="49"/>
      <c r="DP641" s="49"/>
      <c r="DQ641"/>
      <c r="DR641"/>
      <c r="DS641"/>
      <c r="DT641"/>
      <c r="DU641"/>
      <c r="DV641"/>
      <c r="DW641"/>
      <c r="DX641"/>
      <c r="DY641"/>
      <c r="DZ641"/>
      <c r="EA641"/>
      <c r="EB641"/>
      <c r="EC641"/>
      <c r="ED641"/>
      <c r="EE641"/>
      <c r="EF641"/>
      <c r="EG641"/>
      <c r="EH641"/>
      <c r="EI641"/>
      <c r="EJ641"/>
      <c r="EK641"/>
      <c r="EL641"/>
      <c r="EM641"/>
      <c r="EN641"/>
      <c r="EO641"/>
      <c r="EP641"/>
      <c r="EQ641"/>
      <c r="ER641"/>
      <c r="ES641"/>
      <c r="ET641"/>
      <c r="EU641"/>
      <c r="EV641"/>
      <c r="EW641"/>
      <c r="EX641"/>
      <c r="EY641"/>
      <c r="EZ641"/>
      <c r="FA641"/>
      <c r="FB641"/>
      <c r="FC641"/>
      <c r="FD641"/>
      <c r="FE641"/>
      <c r="FF641"/>
      <c r="FG641"/>
      <c r="FH641"/>
      <c r="FI641"/>
      <c r="FJ641"/>
      <c r="FK641"/>
      <c r="FL641"/>
      <c r="FM641"/>
      <c r="FN641"/>
      <c r="FO641"/>
      <c r="FP641"/>
      <c r="FQ641"/>
      <c r="FR641"/>
      <c r="FS641"/>
      <c r="FT641"/>
      <c r="FU641"/>
      <c r="FV641"/>
      <c r="FW641"/>
      <c r="FX641"/>
      <c r="FY641"/>
      <c r="FZ641"/>
      <c r="GA641"/>
      <c r="GB641"/>
      <c r="GC641"/>
      <c r="GD641"/>
      <c r="GE641"/>
      <c r="GF641"/>
      <c r="GG641"/>
      <c r="GH641"/>
      <c r="GI641"/>
      <c r="GJ641"/>
      <c r="GK641"/>
      <c r="GL641"/>
      <c r="GM641"/>
      <c r="GN641"/>
      <c r="GO641"/>
      <c r="GP641"/>
      <c r="GQ641"/>
      <c r="GR641"/>
      <c r="GS641"/>
      <c r="GT641"/>
      <c r="GU641"/>
      <c r="GV641"/>
      <c r="GW641"/>
      <c r="GX641"/>
      <c r="GY641"/>
      <c r="GZ641"/>
      <c r="HA641"/>
      <c r="HB641"/>
      <c r="HC641"/>
      <c r="HD641"/>
      <c r="HE641"/>
      <c r="HF641"/>
      <c r="HG641"/>
      <c r="HH641"/>
      <c r="HI641"/>
      <c r="HJ641"/>
      <c r="HK641"/>
      <c r="HL641"/>
      <c r="HM641"/>
      <c r="HN641"/>
      <c r="HO641"/>
      <c r="HP641"/>
      <c r="HQ641"/>
      <c r="HR641"/>
      <c r="HS641"/>
      <c r="HT641"/>
      <c r="HU641"/>
      <c r="HV641"/>
      <c r="HW641"/>
      <c r="HX641"/>
      <c r="HY641"/>
      <c r="HZ641"/>
      <c r="IA641"/>
      <c r="IB641"/>
      <c r="IC641"/>
      <c r="ID641"/>
      <c r="IE641"/>
      <c r="IF641"/>
      <c r="IG641"/>
      <c r="IH641"/>
      <c r="II641"/>
      <c r="IJ641"/>
      <c r="IK641"/>
      <c r="IL641"/>
      <c r="IM641"/>
      <c r="IN641"/>
      <c r="IO641"/>
      <c r="IP641"/>
      <c r="IQ641"/>
      <c r="IR641"/>
      <c r="IS641"/>
      <c r="IT641"/>
      <c r="IU641"/>
      <c r="IV641"/>
      <c r="IW641"/>
      <c r="IX641"/>
      <c r="IY641"/>
      <c r="IZ641"/>
      <c r="JA641"/>
      <c r="JB641"/>
      <c r="JC641"/>
      <c r="JD641"/>
      <c r="JE641"/>
      <c r="JF641"/>
      <c r="JG641"/>
      <c r="JH641"/>
      <c r="JI641"/>
      <c r="JJ641"/>
      <c r="JK641"/>
      <c r="JL641"/>
      <c r="JM641"/>
      <c r="JN641"/>
      <c r="JO641"/>
      <c r="JP641"/>
      <c r="JQ641"/>
      <c r="JR641"/>
      <c r="JS641"/>
      <c r="JT641"/>
      <c r="JU641"/>
      <c r="JV641"/>
      <c r="JW641"/>
      <c r="JX641"/>
      <c r="JY641"/>
      <c r="JZ641"/>
      <c r="KA641"/>
      <c r="KB641"/>
      <c r="KC641"/>
      <c r="KD641"/>
      <c r="KE641"/>
      <c r="KF641"/>
      <c r="KG641"/>
      <c r="KH641"/>
      <c r="KI641"/>
      <c r="KJ641"/>
      <c r="KK641"/>
      <c r="KL641"/>
      <c r="KM641"/>
      <c r="KN641"/>
      <c r="KO641"/>
      <c r="KP641"/>
      <c r="KQ641"/>
      <c r="KR641"/>
      <c r="KS641"/>
      <c r="KT641"/>
      <c r="KU641"/>
      <c r="KV641"/>
      <c r="KW641"/>
      <c r="KX641"/>
      <c r="KY641"/>
      <c r="KZ641"/>
      <c r="LA641"/>
      <c r="LB641"/>
      <c r="LC641"/>
      <c r="LD641"/>
      <c r="LE641"/>
      <c r="LF641"/>
      <c r="LG641"/>
      <c r="LH641"/>
      <c r="LI641"/>
      <c r="LJ641"/>
      <c r="LK641"/>
      <c r="LL641"/>
      <c r="LM641"/>
      <c r="LN641"/>
      <c r="LO641"/>
      <c r="LP641"/>
      <c r="LQ641"/>
      <c r="LR641"/>
      <c r="LS641"/>
      <c r="LT641"/>
      <c r="LU641"/>
      <c r="LV641"/>
      <c r="LW641"/>
      <c r="LX641"/>
      <c r="LY641"/>
      <c r="LZ641"/>
      <c r="MA641"/>
      <c r="MB641"/>
      <c r="MC641"/>
      <c r="MD641"/>
      <c r="ME641"/>
      <c r="MF641"/>
      <c r="MG641"/>
      <c r="MH641"/>
      <c r="MI641"/>
      <c r="MJ641"/>
      <c r="MK641"/>
      <c r="ML641"/>
      <c r="MM641"/>
      <c r="MN641"/>
      <c r="MO641"/>
      <c r="MP641"/>
      <c r="MQ641"/>
      <c r="MR641"/>
      <c r="MS641"/>
      <c r="MT641"/>
      <c r="MU641"/>
      <c r="MV641"/>
      <c r="MW641"/>
      <c r="MX641"/>
      <c r="MY641"/>
      <c r="MZ641"/>
      <c r="NA641"/>
      <c r="NB641"/>
      <c r="NC641"/>
      <c r="ND641"/>
      <c r="NE641"/>
      <c r="NF641"/>
      <c r="NG641"/>
      <c r="NH641"/>
      <c r="NI641"/>
      <c r="NJ641"/>
      <c r="NK641"/>
      <c r="NL641"/>
      <c r="NM641"/>
      <c r="NN641"/>
      <c r="NO641"/>
      <c r="NP641"/>
      <c r="NQ641"/>
      <c r="NR641"/>
      <c r="NS641"/>
      <c r="NT641"/>
      <c r="NU641"/>
      <c r="NV641"/>
      <c r="NW641"/>
      <c r="NX641"/>
      <c r="NY641"/>
      <c r="NZ641"/>
      <c r="OA641"/>
      <c r="OB641"/>
      <c r="OC641"/>
      <c r="OD641"/>
      <c r="OE641"/>
      <c r="OF641"/>
      <c r="OG641"/>
      <c r="OH641"/>
      <c r="OI641"/>
      <c r="OJ641"/>
      <c r="OK641"/>
      <c r="OL641"/>
      <c r="OM641"/>
      <c r="ON641"/>
      <c r="OO641"/>
      <c r="OP641"/>
      <c r="OQ641"/>
      <c r="OR641"/>
      <c r="OS641"/>
      <c r="OT641"/>
      <c r="OU641"/>
      <c r="OV641"/>
      <c r="OW641"/>
      <c r="OX641"/>
      <c r="OY641"/>
      <c r="OZ641"/>
      <c r="PA641"/>
      <c r="PB641"/>
      <c r="PC641"/>
      <c r="PD641"/>
      <c r="PE641"/>
      <c r="PF641"/>
      <c r="PG641"/>
      <c r="PH641"/>
      <c r="PI641"/>
      <c r="PJ641"/>
      <c r="PK641"/>
      <c r="PL641"/>
      <c r="PM641"/>
      <c r="PN641"/>
      <c r="PO641"/>
      <c r="PP641"/>
      <c r="PQ641"/>
      <c r="PR641"/>
      <c r="PS641"/>
      <c r="PT641"/>
      <c r="PU641"/>
      <c r="PV641"/>
      <c r="PW641"/>
      <c r="PX641"/>
      <c r="PY641"/>
      <c r="PZ641"/>
      <c r="QA641"/>
      <c r="QB641"/>
      <c r="QC641"/>
      <c r="QD641"/>
      <c r="QE641"/>
      <c r="QF641"/>
      <c r="QG641"/>
      <c r="QH641"/>
      <c r="QI641"/>
      <c r="QJ641"/>
      <c r="QK641"/>
      <c r="QL641"/>
      <c r="QM641"/>
      <c r="QN641"/>
      <c r="QO641"/>
      <c r="QP641"/>
      <c r="QQ641"/>
      <c r="QR641"/>
      <c r="QS641"/>
      <c r="QT641"/>
      <c r="QU641"/>
      <c r="QV641"/>
      <c r="QW641"/>
      <c r="QX641"/>
      <c r="QY641"/>
      <c r="QZ641"/>
      <c r="RA641"/>
      <c r="RB641"/>
      <c r="RC641"/>
      <c r="RD641"/>
      <c r="RE641"/>
      <c r="RF641"/>
      <c r="RG641"/>
      <c r="RH641"/>
      <c r="RI641"/>
      <c r="RJ641"/>
      <c r="RK641"/>
      <c r="RL641"/>
      <c r="RM641"/>
      <c r="RN641"/>
      <c r="RO641"/>
      <c r="RP641"/>
      <c r="RQ641"/>
      <c r="RR641"/>
      <c r="RS641"/>
      <c r="RT641"/>
      <c r="RU641"/>
      <c r="RV641"/>
      <c r="RW641"/>
      <c r="RX641"/>
      <c r="RY641"/>
      <c r="RZ641"/>
      <c r="SA641"/>
      <c r="SB641"/>
      <c r="SC641"/>
      <c r="SD641"/>
      <c r="SE641"/>
      <c r="SF641"/>
      <c r="SG641"/>
      <c r="SH641"/>
      <c r="SI641"/>
      <c r="SJ641"/>
      <c r="SK641"/>
      <c r="SL641"/>
      <c r="SM641"/>
      <c r="SN641"/>
      <c r="SO641"/>
      <c r="SP641"/>
      <c r="SQ641"/>
      <c r="SR641"/>
      <c r="SS641"/>
      <c r="ST641"/>
      <c r="SU641"/>
      <c r="SV641"/>
      <c r="SW641"/>
      <c r="SX641"/>
      <c r="SY641"/>
      <c r="SZ641"/>
      <c r="TA641"/>
      <c r="TB641"/>
      <c r="TC641"/>
      <c r="TD641"/>
      <c r="TE641"/>
      <c r="TF641"/>
      <c r="TG641"/>
      <c r="TH641"/>
      <c r="TI641"/>
      <c r="TJ641"/>
      <c r="TK641"/>
      <c r="TL641"/>
      <c r="TM641"/>
      <c r="TN641"/>
      <c r="TO641"/>
      <c r="TP641"/>
      <c r="TQ641"/>
      <c r="TR641"/>
      <c r="TS641"/>
      <c r="TT641"/>
      <c r="TU641"/>
      <c r="TV641"/>
      <c r="TW641"/>
      <c r="TX641"/>
      <c r="TY641"/>
      <c r="TZ641"/>
      <c r="UA641"/>
      <c r="UB641"/>
      <c r="UC641"/>
      <c r="UD641"/>
      <c r="UE641"/>
      <c r="UF641"/>
      <c r="UG641"/>
      <c r="UH641"/>
      <c r="UI641"/>
      <c r="UJ641"/>
      <c r="UK641"/>
      <c r="UL641"/>
      <c r="UM641"/>
      <c r="UN641"/>
      <c r="UO641"/>
      <c r="UP641"/>
      <c r="UQ641"/>
      <c r="UR641"/>
      <c r="US641"/>
      <c r="UT641"/>
      <c r="UU641"/>
      <c r="UV641"/>
      <c r="UW641"/>
      <c r="UX641"/>
      <c r="UY641"/>
      <c r="UZ641"/>
      <c r="VA641"/>
      <c r="VB641"/>
      <c r="VC641"/>
      <c r="VD641"/>
      <c r="VE641"/>
      <c r="VF641"/>
      <c r="VG641"/>
      <c r="VH641"/>
      <c r="VI641"/>
      <c r="VJ641"/>
      <c r="VK641"/>
      <c r="VL641"/>
      <c r="VM641"/>
      <c r="VN641"/>
      <c r="VO641"/>
      <c r="VP641"/>
      <c r="VQ641"/>
      <c r="VR641"/>
      <c r="VS641"/>
      <c r="VT641"/>
      <c r="VU641"/>
      <c r="VV641"/>
      <c r="VW641"/>
      <c r="VX641"/>
      <c r="VY641"/>
      <c r="VZ641"/>
      <c r="WA641"/>
      <c r="WB641"/>
      <c r="WC641"/>
      <c r="WD641"/>
      <c r="WE641"/>
      <c r="WF641"/>
      <c r="WG641"/>
      <c r="WH641"/>
      <c r="WI641"/>
      <c r="WJ641"/>
      <c r="WK641"/>
      <c r="WL641"/>
      <c r="WM641"/>
      <c r="WN641"/>
      <c r="WO641"/>
      <c r="WP641"/>
      <c r="WQ641"/>
      <c r="WR641"/>
      <c r="WS641"/>
      <c r="WT641"/>
      <c r="WU641"/>
      <c r="WV641"/>
      <c r="WW641"/>
      <c r="WX641"/>
      <c r="WY641"/>
      <c r="WZ641"/>
      <c r="XA641"/>
      <c r="XB641"/>
      <c r="XC641"/>
      <c r="XD641"/>
      <c r="XE641"/>
      <c r="XF641"/>
      <c r="XG641"/>
      <c r="XH641"/>
      <c r="XI641"/>
      <c r="XJ641"/>
      <c r="XK641"/>
      <c r="XL641"/>
      <c r="XM641"/>
      <c r="XN641"/>
      <c r="XO641"/>
      <c r="XP641"/>
      <c r="XQ641"/>
      <c r="XR641"/>
      <c r="XS641"/>
      <c r="XT641"/>
      <c r="XU641"/>
      <c r="XV641"/>
      <c r="XW641"/>
      <c r="XX641"/>
      <c r="XY641"/>
      <c r="XZ641"/>
      <c r="YA641"/>
      <c r="YB641"/>
      <c r="YC641"/>
      <c r="YD641"/>
      <c r="YE641"/>
      <c r="YF641"/>
      <c r="YG641"/>
      <c r="YH641"/>
      <c r="YI641"/>
      <c r="YJ641"/>
      <c r="YK641"/>
      <c r="YL641"/>
      <c r="YM641"/>
      <c r="YN641"/>
      <c r="YO641"/>
      <c r="YP641"/>
      <c r="YQ641"/>
      <c r="YR641"/>
      <c r="YS641"/>
      <c r="YT641"/>
      <c r="YU641"/>
      <c r="YV641"/>
      <c r="YW641"/>
      <c r="YX641"/>
      <c r="YY641"/>
      <c r="YZ641"/>
      <c r="ZA641"/>
      <c r="ZB641"/>
      <c r="ZC641"/>
      <c r="ZD641"/>
      <c r="ZE641"/>
      <c r="ZF641"/>
      <c r="ZG641"/>
      <c r="ZH641"/>
      <c r="ZI641"/>
      <c r="ZJ641"/>
      <c r="ZK641"/>
      <c r="ZL641"/>
      <c r="ZM641"/>
      <c r="ZN641"/>
      <c r="ZO641"/>
      <c r="ZP641"/>
      <c r="ZQ641"/>
      <c r="ZR641"/>
      <c r="ZS641"/>
      <c r="ZT641"/>
      <c r="ZU641"/>
      <c r="ZV641"/>
      <c r="ZW641"/>
      <c r="ZX641"/>
      <c r="ZY641"/>
      <c r="ZZ641" s="52"/>
      <c r="AAA641" s="192"/>
      <c r="AAD641" s="90"/>
      <c r="AAE641" s="519">
        <v>1</v>
      </c>
      <c r="AAF641" s="90"/>
      <c r="AAG641" s="73">
        <f t="shared" si="522"/>
        <v>41549</v>
      </c>
      <c r="AAH641" s="73">
        <f t="shared" si="523"/>
        <v>41676</v>
      </c>
      <c r="AAI641" s="72"/>
      <c r="AAJ641" s="56"/>
      <c r="AAK641" s="491"/>
      <c r="AAL641" s="90"/>
    </row>
    <row r="642" spans="1:715" s="23" customFormat="1" ht="15" customHeight="1" outlineLevel="2">
      <c r="A642" s="171" t="s">
        <v>0</v>
      </c>
      <c r="B642" s="624" t="s">
        <v>253</v>
      </c>
      <c r="C642" s="376" t="s">
        <v>0</v>
      </c>
      <c r="D642" s="422" t="s">
        <v>0</v>
      </c>
      <c r="E642" s="397">
        <f t="shared" ref="E642" si="533">NETWORKDAYS(G642,H642,S.DDL_DEQClosed)</f>
        <v>87</v>
      </c>
      <c r="F642" s="457">
        <f t="shared" ca="1" si="520"/>
        <v>71</v>
      </c>
      <c r="G642" s="400">
        <f t="shared" ref="G642" si="534">AAG642</f>
        <v>41549</v>
      </c>
      <c r="H642" s="400">
        <f t="shared" ref="H642" si="535">AAH642</f>
        <v>41676</v>
      </c>
      <c r="I642" s="244"/>
      <c r="J642" s="194"/>
      <c r="K642" s="49"/>
      <c r="L642" s="49"/>
      <c r="M642" s="49"/>
      <c r="N642" s="49"/>
      <c r="O642" s="49"/>
      <c r="P642" s="49"/>
      <c r="Q642" s="49"/>
      <c r="R642" s="49"/>
      <c r="S642" s="49"/>
      <c r="T642" s="49"/>
      <c r="U642" s="49"/>
      <c r="V642" s="49"/>
      <c r="W642" s="49"/>
      <c r="X642" s="49"/>
      <c r="Y642" s="49"/>
      <c r="Z642" s="49"/>
      <c r="AA642" s="49"/>
      <c r="AB642" s="49"/>
      <c r="AC642" s="49"/>
      <c r="AD642" s="49"/>
      <c r="AE642" s="49"/>
      <c r="AF642" s="49"/>
      <c r="AG642" s="49"/>
      <c r="AH642" s="49"/>
      <c r="AI642" s="49"/>
      <c r="AJ642" s="49"/>
      <c r="AK642" s="49"/>
      <c r="AL642" s="49"/>
      <c r="AM642" s="49"/>
      <c r="AN642" s="49"/>
      <c r="AO642" s="49"/>
      <c r="AP642" s="49"/>
      <c r="AQ642" s="49"/>
      <c r="AR642" s="49"/>
      <c r="AS642" s="49"/>
      <c r="AT642" s="49"/>
      <c r="AU642" s="49"/>
      <c r="AV642" s="49"/>
      <c r="AW642" s="49"/>
      <c r="AX642" s="49"/>
      <c r="AY642" s="49"/>
      <c r="AZ642" s="49"/>
      <c r="BA642" s="49"/>
      <c r="BB642" s="49"/>
      <c r="BC642" s="49"/>
      <c r="BD642" s="49"/>
      <c r="BE642" s="49"/>
      <c r="BF642" s="49"/>
      <c r="BG642" s="49"/>
      <c r="BH642" s="49"/>
      <c r="BI642" s="49"/>
      <c r="BJ642" s="49"/>
      <c r="BK642" s="49"/>
      <c r="BL642" s="49"/>
      <c r="BM642" s="49"/>
      <c r="BN642" s="49"/>
      <c r="BO642" s="49"/>
      <c r="BP642" s="49"/>
      <c r="BQ642" s="49"/>
      <c r="BR642" s="49"/>
      <c r="BS642" s="49"/>
      <c r="BT642" s="49"/>
      <c r="BU642" s="49"/>
      <c r="BV642" s="49"/>
      <c r="BW642" s="49"/>
      <c r="BX642" s="49"/>
      <c r="BY642" s="49"/>
      <c r="BZ642" s="49"/>
      <c r="CA642" s="49"/>
      <c r="CB642" s="49"/>
      <c r="CC642" s="49"/>
      <c r="CD642" s="49"/>
      <c r="CE642" s="49"/>
      <c r="CF642" s="49"/>
      <c r="CG642" s="49"/>
      <c r="CH642" s="49"/>
      <c r="CI642" s="49"/>
      <c r="CJ642" s="49"/>
      <c r="CK642" s="49"/>
      <c r="CL642" s="49"/>
      <c r="CM642" s="49"/>
      <c r="CN642" s="49"/>
      <c r="CO642" s="49"/>
      <c r="CP642" s="49"/>
      <c r="CQ642" s="49"/>
      <c r="CR642" s="49"/>
      <c r="CS642" s="49"/>
      <c r="CT642" s="49"/>
      <c r="CU642" s="49"/>
      <c r="CV642" s="49"/>
      <c r="CW642" s="49"/>
      <c r="CX642" s="49"/>
      <c r="CY642" s="49"/>
      <c r="CZ642" s="49"/>
      <c r="DA642" s="49"/>
      <c r="DB642" s="49"/>
      <c r="DC642" s="49"/>
      <c r="DD642" s="49"/>
      <c r="DE642" s="49"/>
      <c r="DF642" s="49"/>
      <c r="DG642" s="49"/>
      <c r="DH642" s="49"/>
      <c r="DI642" s="49"/>
      <c r="DJ642" s="49"/>
      <c r="DK642" s="49"/>
      <c r="DL642" s="49"/>
      <c r="DM642" s="49"/>
      <c r="DN642" s="49"/>
      <c r="DO642" s="49"/>
      <c r="DP642" s="49"/>
      <c r="DQ642"/>
      <c r="DR642"/>
      <c r="DS642"/>
      <c r="DT642"/>
      <c r="DU642"/>
      <c r="DV642"/>
      <c r="DW642"/>
      <c r="DX642"/>
      <c r="DY642"/>
      <c r="DZ642"/>
      <c r="EA642"/>
      <c r="EB642"/>
      <c r="EC642"/>
      <c r="ED642"/>
      <c r="EE642"/>
      <c r="EF642"/>
      <c r="EG642"/>
      <c r="EH642"/>
      <c r="EI642"/>
      <c r="EJ642"/>
      <c r="EK642"/>
      <c r="EL642"/>
      <c r="EM642"/>
      <c r="EN642"/>
      <c r="EO642"/>
      <c r="EP642"/>
      <c r="EQ642"/>
      <c r="ER642"/>
      <c r="ES642"/>
      <c r="ET642"/>
      <c r="EU642"/>
      <c r="EV642"/>
      <c r="EW642"/>
      <c r="EX642"/>
      <c r="EY642"/>
      <c r="EZ642"/>
      <c r="FA642"/>
      <c r="FB642"/>
      <c r="FC642"/>
      <c r="FD642"/>
      <c r="FE642"/>
      <c r="FF642"/>
      <c r="FG642"/>
      <c r="FH642"/>
      <c r="FI642"/>
      <c r="FJ642"/>
      <c r="FK642"/>
      <c r="FL642"/>
      <c r="FM642"/>
      <c r="FN642"/>
      <c r="FO642"/>
      <c r="FP642"/>
      <c r="FQ642"/>
      <c r="FR642"/>
      <c r="FS642"/>
      <c r="FT642"/>
      <c r="FU642"/>
      <c r="FV642"/>
      <c r="FW642"/>
      <c r="FX642"/>
      <c r="FY642"/>
      <c r="FZ642"/>
      <c r="GA642"/>
      <c r="GB642"/>
      <c r="GC642"/>
      <c r="GD642"/>
      <c r="GE642"/>
      <c r="GF642"/>
      <c r="GG642"/>
      <c r="GH642"/>
      <c r="GI642"/>
      <c r="GJ642"/>
      <c r="GK642"/>
      <c r="GL642"/>
      <c r="GM642"/>
      <c r="GN642"/>
      <c r="GO642"/>
      <c r="GP642"/>
      <c r="GQ642"/>
      <c r="GR642"/>
      <c r="GS642"/>
      <c r="GT642"/>
      <c r="GU642"/>
      <c r="GV642"/>
      <c r="GW642"/>
      <c r="GX642"/>
      <c r="GY642"/>
      <c r="GZ642"/>
      <c r="HA642"/>
      <c r="HB642"/>
      <c r="HC642"/>
      <c r="HD642"/>
      <c r="HE642"/>
      <c r="HF642"/>
      <c r="HG642"/>
      <c r="HH642"/>
      <c r="HI642"/>
      <c r="HJ642"/>
      <c r="HK642"/>
      <c r="HL642"/>
      <c r="HM642"/>
      <c r="HN642"/>
      <c r="HO642"/>
      <c r="HP642"/>
      <c r="HQ642"/>
      <c r="HR642"/>
      <c r="HS642"/>
      <c r="HT642"/>
      <c r="HU642"/>
      <c r="HV642"/>
      <c r="HW642"/>
      <c r="HX642"/>
      <c r="HY642"/>
      <c r="HZ642"/>
      <c r="IA642"/>
      <c r="IB642"/>
      <c r="IC642"/>
      <c r="ID642"/>
      <c r="IE642"/>
      <c r="IF642"/>
      <c r="IG642"/>
      <c r="IH642"/>
      <c r="II642"/>
      <c r="IJ642"/>
      <c r="IK642"/>
      <c r="IL642"/>
      <c r="IM642"/>
      <c r="IN642"/>
      <c r="IO642"/>
      <c r="IP642"/>
      <c r="IQ642"/>
      <c r="IR642"/>
      <c r="IS642"/>
      <c r="IT642"/>
      <c r="IU642"/>
      <c r="IV642"/>
      <c r="IW642"/>
      <c r="IX642"/>
      <c r="IY642"/>
      <c r="IZ642"/>
      <c r="JA642"/>
      <c r="JB642"/>
      <c r="JC642"/>
      <c r="JD642"/>
      <c r="JE642"/>
      <c r="JF642"/>
      <c r="JG642"/>
      <c r="JH642"/>
      <c r="JI642"/>
      <c r="JJ642"/>
      <c r="JK642"/>
      <c r="JL642"/>
      <c r="JM642"/>
      <c r="JN642"/>
      <c r="JO642"/>
      <c r="JP642"/>
      <c r="JQ642"/>
      <c r="JR642"/>
      <c r="JS642"/>
      <c r="JT642"/>
      <c r="JU642"/>
      <c r="JV642"/>
      <c r="JW642"/>
      <c r="JX642"/>
      <c r="JY642"/>
      <c r="JZ642"/>
      <c r="KA642"/>
      <c r="KB642"/>
      <c r="KC642"/>
      <c r="KD642"/>
      <c r="KE642"/>
      <c r="KF642"/>
      <c r="KG642"/>
      <c r="KH642"/>
      <c r="KI642"/>
      <c r="KJ642"/>
      <c r="KK642"/>
      <c r="KL642"/>
      <c r="KM642"/>
      <c r="KN642"/>
      <c r="KO642"/>
      <c r="KP642"/>
      <c r="KQ642"/>
      <c r="KR642"/>
      <c r="KS642"/>
      <c r="KT642"/>
      <c r="KU642"/>
      <c r="KV642"/>
      <c r="KW642"/>
      <c r="KX642"/>
      <c r="KY642"/>
      <c r="KZ642"/>
      <c r="LA642"/>
      <c r="LB642"/>
      <c r="LC642"/>
      <c r="LD642"/>
      <c r="LE642"/>
      <c r="LF642"/>
      <c r="LG642"/>
      <c r="LH642"/>
      <c r="LI642"/>
      <c r="LJ642"/>
      <c r="LK642"/>
      <c r="LL642"/>
      <c r="LM642"/>
      <c r="LN642"/>
      <c r="LO642"/>
      <c r="LP642"/>
      <c r="LQ642"/>
      <c r="LR642"/>
      <c r="LS642"/>
      <c r="LT642"/>
      <c r="LU642"/>
      <c r="LV642"/>
      <c r="LW642"/>
      <c r="LX642"/>
      <c r="LY642"/>
      <c r="LZ642"/>
      <c r="MA642"/>
      <c r="MB642"/>
      <c r="MC642"/>
      <c r="MD642"/>
      <c r="ME642"/>
      <c r="MF642"/>
      <c r="MG642"/>
      <c r="MH642"/>
      <c r="MI642"/>
      <c r="MJ642"/>
      <c r="MK642"/>
      <c r="ML642"/>
      <c r="MM642"/>
      <c r="MN642"/>
      <c r="MO642"/>
      <c r="MP642"/>
      <c r="MQ642"/>
      <c r="MR642"/>
      <c r="MS642"/>
      <c r="MT642"/>
      <c r="MU642"/>
      <c r="MV642"/>
      <c r="MW642"/>
      <c r="MX642"/>
      <c r="MY642"/>
      <c r="MZ642"/>
      <c r="NA642"/>
      <c r="NB642"/>
      <c r="NC642"/>
      <c r="ND642"/>
      <c r="NE642"/>
      <c r="NF642"/>
      <c r="NG642"/>
      <c r="NH642"/>
      <c r="NI642"/>
      <c r="NJ642"/>
      <c r="NK642"/>
      <c r="NL642"/>
      <c r="NM642"/>
      <c r="NN642"/>
      <c r="NO642"/>
      <c r="NP642"/>
      <c r="NQ642"/>
      <c r="NR642"/>
      <c r="NS642"/>
      <c r="NT642"/>
      <c r="NU642"/>
      <c r="NV642"/>
      <c r="NW642"/>
      <c r="NX642"/>
      <c r="NY642"/>
      <c r="NZ642"/>
      <c r="OA642"/>
      <c r="OB642"/>
      <c r="OC642"/>
      <c r="OD642"/>
      <c r="OE642"/>
      <c r="OF642"/>
      <c r="OG642"/>
      <c r="OH642"/>
      <c r="OI642"/>
      <c r="OJ642"/>
      <c r="OK642"/>
      <c r="OL642"/>
      <c r="OM642"/>
      <c r="ON642"/>
      <c r="OO642"/>
      <c r="OP642"/>
      <c r="OQ642"/>
      <c r="OR642"/>
      <c r="OS642"/>
      <c r="OT642"/>
      <c r="OU642"/>
      <c r="OV642"/>
      <c r="OW642"/>
      <c r="OX642"/>
      <c r="OY642"/>
      <c r="OZ642"/>
      <c r="PA642"/>
      <c r="PB642"/>
      <c r="PC642"/>
      <c r="PD642"/>
      <c r="PE642"/>
      <c r="PF642"/>
      <c r="PG642"/>
      <c r="PH642"/>
      <c r="PI642"/>
      <c r="PJ642"/>
      <c r="PK642"/>
      <c r="PL642"/>
      <c r="PM642"/>
      <c r="PN642"/>
      <c r="PO642"/>
      <c r="PP642"/>
      <c r="PQ642"/>
      <c r="PR642"/>
      <c r="PS642"/>
      <c r="PT642"/>
      <c r="PU642"/>
      <c r="PV642"/>
      <c r="PW642"/>
      <c r="PX642"/>
      <c r="PY642"/>
      <c r="PZ642"/>
      <c r="QA642"/>
      <c r="QB642"/>
      <c r="QC642"/>
      <c r="QD642"/>
      <c r="QE642"/>
      <c r="QF642"/>
      <c r="QG642"/>
      <c r="QH642"/>
      <c r="QI642"/>
      <c r="QJ642"/>
      <c r="QK642"/>
      <c r="QL642"/>
      <c r="QM642"/>
      <c r="QN642"/>
      <c r="QO642"/>
      <c r="QP642"/>
      <c r="QQ642"/>
      <c r="QR642"/>
      <c r="QS642"/>
      <c r="QT642"/>
      <c r="QU642"/>
      <c r="QV642"/>
      <c r="QW642"/>
      <c r="QX642"/>
      <c r="QY642"/>
      <c r="QZ642"/>
      <c r="RA642"/>
      <c r="RB642"/>
      <c r="RC642"/>
      <c r="RD642"/>
      <c r="RE642"/>
      <c r="RF642"/>
      <c r="RG642"/>
      <c r="RH642"/>
      <c r="RI642"/>
      <c r="RJ642"/>
      <c r="RK642"/>
      <c r="RL642"/>
      <c r="RM642"/>
      <c r="RN642"/>
      <c r="RO642"/>
      <c r="RP642"/>
      <c r="RQ642"/>
      <c r="RR642"/>
      <c r="RS642"/>
      <c r="RT642"/>
      <c r="RU642"/>
      <c r="RV642"/>
      <c r="RW642"/>
      <c r="RX642"/>
      <c r="RY642"/>
      <c r="RZ642"/>
      <c r="SA642"/>
      <c r="SB642"/>
      <c r="SC642"/>
      <c r="SD642"/>
      <c r="SE642"/>
      <c r="SF642"/>
      <c r="SG642"/>
      <c r="SH642"/>
      <c r="SI642"/>
      <c r="SJ642"/>
      <c r="SK642"/>
      <c r="SL642"/>
      <c r="SM642"/>
      <c r="SN642"/>
      <c r="SO642"/>
      <c r="SP642"/>
      <c r="SQ642"/>
      <c r="SR642"/>
      <c r="SS642"/>
      <c r="ST642"/>
      <c r="SU642"/>
      <c r="SV642"/>
      <c r="SW642"/>
      <c r="SX642"/>
      <c r="SY642"/>
      <c r="SZ642"/>
      <c r="TA642"/>
      <c r="TB642"/>
      <c r="TC642"/>
      <c r="TD642"/>
      <c r="TE642"/>
      <c r="TF642"/>
      <c r="TG642"/>
      <c r="TH642"/>
      <c r="TI642"/>
      <c r="TJ642"/>
      <c r="TK642"/>
      <c r="TL642"/>
      <c r="TM642"/>
      <c r="TN642"/>
      <c r="TO642"/>
      <c r="TP642"/>
      <c r="TQ642"/>
      <c r="TR642"/>
      <c r="TS642"/>
      <c r="TT642"/>
      <c r="TU642"/>
      <c r="TV642"/>
      <c r="TW642"/>
      <c r="TX642"/>
      <c r="TY642"/>
      <c r="TZ642"/>
      <c r="UA642"/>
      <c r="UB642"/>
      <c r="UC642"/>
      <c r="UD642"/>
      <c r="UE642"/>
      <c r="UF642"/>
      <c r="UG642"/>
      <c r="UH642"/>
      <c r="UI642"/>
      <c r="UJ642"/>
      <c r="UK642"/>
      <c r="UL642"/>
      <c r="UM642"/>
      <c r="UN642"/>
      <c r="UO642"/>
      <c r="UP642"/>
      <c r="UQ642"/>
      <c r="UR642"/>
      <c r="US642"/>
      <c r="UT642"/>
      <c r="UU642"/>
      <c r="UV642"/>
      <c r="UW642"/>
      <c r="UX642"/>
      <c r="UY642"/>
      <c r="UZ642"/>
      <c r="VA642"/>
      <c r="VB642"/>
      <c r="VC642"/>
      <c r="VD642"/>
      <c r="VE642"/>
      <c r="VF642"/>
      <c r="VG642"/>
      <c r="VH642"/>
      <c r="VI642"/>
      <c r="VJ642"/>
      <c r="VK642"/>
      <c r="VL642"/>
      <c r="VM642"/>
      <c r="VN642"/>
      <c r="VO642"/>
      <c r="VP642"/>
      <c r="VQ642"/>
      <c r="VR642"/>
      <c r="VS642"/>
      <c r="VT642"/>
      <c r="VU642"/>
      <c r="VV642"/>
      <c r="VW642"/>
      <c r="VX642"/>
      <c r="VY642"/>
      <c r="VZ642"/>
      <c r="WA642"/>
      <c r="WB642"/>
      <c r="WC642"/>
      <c r="WD642"/>
      <c r="WE642"/>
      <c r="WF642"/>
      <c r="WG642"/>
      <c r="WH642"/>
      <c r="WI642"/>
      <c r="WJ642"/>
      <c r="WK642"/>
      <c r="WL642"/>
      <c r="WM642"/>
      <c r="WN642"/>
      <c r="WO642"/>
      <c r="WP642"/>
      <c r="WQ642"/>
      <c r="WR642"/>
      <c r="WS642"/>
      <c r="WT642"/>
      <c r="WU642"/>
      <c r="WV642"/>
      <c r="WW642"/>
      <c r="WX642"/>
      <c r="WY642"/>
      <c r="WZ642"/>
      <c r="XA642"/>
      <c r="XB642"/>
      <c r="XC642"/>
      <c r="XD642"/>
      <c r="XE642"/>
      <c r="XF642"/>
      <c r="XG642"/>
      <c r="XH642"/>
      <c r="XI642"/>
      <c r="XJ642"/>
      <c r="XK642"/>
      <c r="XL642"/>
      <c r="XM642"/>
      <c r="XN642"/>
      <c r="XO642"/>
      <c r="XP642"/>
      <c r="XQ642"/>
      <c r="XR642"/>
      <c r="XS642"/>
      <c r="XT642"/>
      <c r="XU642"/>
      <c r="XV642"/>
      <c r="XW642"/>
      <c r="XX642"/>
      <c r="XY642"/>
      <c r="XZ642"/>
      <c r="YA642"/>
      <c r="YB642"/>
      <c r="YC642"/>
      <c r="YD642"/>
      <c r="YE642"/>
      <c r="YF642"/>
      <c r="YG642"/>
      <c r="YH642"/>
      <c r="YI642"/>
      <c r="YJ642"/>
      <c r="YK642"/>
      <c r="YL642"/>
      <c r="YM642"/>
      <c r="YN642"/>
      <c r="YO642"/>
      <c r="YP642"/>
      <c r="YQ642"/>
      <c r="YR642"/>
      <c r="YS642"/>
      <c r="YT642"/>
      <c r="YU642"/>
      <c r="YV642"/>
      <c r="YW642"/>
      <c r="YX642"/>
      <c r="YY642"/>
      <c r="YZ642"/>
      <c r="ZA642"/>
      <c r="ZB642"/>
      <c r="ZC642"/>
      <c r="ZD642"/>
      <c r="ZE642"/>
      <c r="ZF642"/>
      <c r="ZG642"/>
      <c r="ZH642"/>
      <c r="ZI642"/>
      <c r="ZJ642"/>
      <c r="ZK642"/>
      <c r="ZL642"/>
      <c r="ZM642"/>
      <c r="ZN642"/>
      <c r="ZO642"/>
      <c r="ZP642"/>
      <c r="ZQ642"/>
      <c r="ZR642"/>
      <c r="ZS642"/>
      <c r="ZT642"/>
      <c r="ZU642"/>
      <c r="ZV642"/>
      <c r="ZW642"/>
      <c r="ZX642"/>
      <c r="ZY642"/>
      <c r="ZZ642" s="52"/>
      <c r="AAA642" s="192"/>
      <c r="AAD642" s="90"/>
      <c r="AAE642" s="519">
        <v>1</v>
      </c>
      <c r="AAF642" s="90"/>
      <c r="AAG642" s="73">
        <f t="shared" si="522"/>
        <v>41549</v>
      </c>
      <c r="AAH642" s="73">
        <f t="shared" si="523"/>
        <v>41676</v>
      </c>
      <c r="AAI642" s="72"/>
      <c r="AAJ642" s="56"/>
      <c r="AAK642" s="491"/>
      <c r="AAL642" s="90"/>
    </row>
    <row r="643" spans="1:715" s="23" customFormat="1" ht="15" customHeight="1" outlineLevel="2">
      <c r="A643" s="171" t="s">
        <v>0</v>
      </c>
      <c r="B643" s="624" t="s">
        <v>254</v>
      </c>
      <c r="C643" s="376" t="s">
        <v>0</v>
      </c>
      <c r="D643" s="422" t="s">
        <v>0</v>
      </c>
      <c r="E643" s="397">
        <f t="shared" ref="E643" si="536">NETWORKDAYS(G643,H643,S.DDL_DEQClosed)</f>
        <v>87</v>
      </c>
      <c r="F643" s="457">
        <f t="shared" ca="1" si="520"/>
        <v>71</v>
      </c>
      <c r="G643" s="400">
        <f t="shared" ref="G643" si="537">AAG643</f>
        <v>41549</v>
      </c>
      <c r="H643" s="400">
        <f t="shared" ref="H643" si="538">AAH643</f>
        <v>41676</v>
      </c>
      <c r="I643" s="244"/>
      <c r="J643" s="194"/>
      <c r="K643" s="49"/>
      <c r="L643" s="49"/>
      <c r="M643" s="49"/>
      <c r="N643" s="49"/>
      <c r="O643" s="49"/>
      <c r="P643" s="49"/>
      <c r="Q643" s="49"/>
      <c r="R643" s="49"/>
      <c r="S643" s="49"/>
      <c r="T643" s="49"/>
      <c r="U643" s="49"/>
      <c r="V643" s="49"/>
      <c r="W643" s="49"/>
      <c r="X643" s="49"/>
      <c r="Y643" s="49"/>
      <c r="Z643" s="49"/>
      <c r="AA643" s="49"/>
      <c r="AB643" s="49"/>
      <c r="AC643" s="49"/>
      <c r="AD643" s="49"/>
      <c r="AE643" s="49"/>
      <c r="AF643" s="49"/>
      <c r="AG643" s="49"/>
      <c r="AH643" s="49"/>
      <c r="AI643" s="49"/>
      <c r="AJ643" s="49"/>
      <c r="AK643" s="49"/>
      <c r="AL643" s="49"/>
      <c r="AM643" s="49"/>
      <c r="AN643" s="49"/>
      <c r="AO643" s="49"/>
      <c r="AP643" s="49"/>
      <c r="AQ643" s="49"/>
      <c r="AR643" s="49"/>
      <c r="AS643" s="49"/>
      <c r="AT643" s="49"/>
      <c r="AU643" s="49"/>
      <c r="AV643" s="49"/>
      <c r="AW643" s="49"/>
      <c r="AX643" s="49"/>
      <c r="AY643" s="49"/>
      <c r="AZ643" s="49"/>
      <c r="BA643" s="49"/>
      <c r="BB643" s="49"/>
      <c r="BC643" s="49"/>
      <c r="BD643" s="49"/>
      <c r="BE643" s="49"/>
      <c r="BF643" s="49"/>
      <c r="BG643" s="49"/>
      <c r="BH643" s="49"/>
      <c r="BI643" s="49"/>
      <c r="BJ643" s="49"/>
      <c r="BK643" s="49"/>
      <c r="BL643" s="49"/>
      <c r="BM643" s="49"/>
      <c r="BN643" s="49"/>
      <c r="BO643" s="49"/>
      <c r="BP643" s="49"/>
      <c r="BQ643" s="49"/>
      <c r="BR643" s="49"/>
      <c r="BS643" s="49"/>
      <c r="BT643" s="49"/>
      <c r="BU643" s="49"/>
      <c r="BV643" s="49"/>
      <c r="BW643" s="49"/>
      <c r="BX643" s="49"/>
      <c r="BY643" s="49"/>
      <c r="BZ643" s="49"/>
      <c r="CA643" s="49"/>
      <c r="CB643" s="49"/>
      <c r="CC643" s="49"/>
      <c r="CD643" s="49"/>
      <c r="CE643" s="49"/>
      <c r="CF643" s="49"/>
      <c r="CG643" s="49"/>
      <c r="CH643" s="49"/>
      <c r="CI643" s="49"/>
      <c r="CJ643" s="49"/>
      <c r="CK643" s="49"/>
      <c r="CL643" s="49"/>
      <c r="CM643" s="49"/>
      <c r="CN643" s="49"/>
      <c r="CO643" s="49"/>
      <c r="CP643" s="49"/>
      <c r="CQ643" s="49"/>
      <c r="CR643" s="49"/>
      <c r="CS643" s="49"/>
      <c r="CT643" s="49"/>
      <c r="CU643" s="49"/>
      <c r="CV643" s="49"/>
      <c r="CW643" s="49"/>
      <c r="CX643" s="49"/>
      <c r="CY643" s="49"/>
      <c r="CZ643" s="49"/>
      <c r="DA643" s="49"/>
      <c r="DB643" s="49"/>
      <c r="DC643" s="49"/>
      <c r="DD643" s="49"/>
      <c r="DE643" s="49"/>
      <c r="DF643" s="49"/>
      <c r="DG643" s="49"/>
      <c r="DH643" s="49"/>
      <c r="DI643" s="49"/>
      <c r="DJ643" s="49"/>
      <c r="DK643" s="49"/>
      <c r="DL643" s="49"/>
      <c r="DM643" s="49"/>
      <c r="DN643" s="49"/>
      <c r="DO643" s="49"/>
      <c r="DP643" s="49"/>
      <c r="DQ643"/>
      <c r="DR643"/>
      <c r="DS643"/>
      <c r="DT643"/>
      <c r="DU643"/>
      <c r="DV643"/>
      <c r="DW643"/>
      <c r="DX643"/>
      <c r="DY643"/>
      <c r="DZ643"/>
      <c r="EA643"/>
      <c r="EB643"/>
      <c r="EC643"/>
      <c r="ED643"/>
      <c r="EE643"/>
      <c r="EF643"/>
      <c r="EG643"/>
      <c r="EH643"/>
      <c r="EI643"/>
      <c r="EJ643"/>
      <c r="EK643"/>
      <c r="EL643"/>
      <c r="EM643"/>
      <c r="EN643"/>
      <c r="EO643"/>
      <c r="EP643"/>
      <c r="EQ643"/>
      <c r="ER643"/>
      <c r="ES643"/>
      <c r="ET643"/>
      <c r="EU643"/>
      <c r="EV643"/>
      <c r="EW643"/>
      <c r="EX643"/>
      <c r="EY643"/>
      <c r="EZ643"/>
      <c r="FA643"/>
      <c r="FB643"/>
      <c r="FC643"/>
      <c r="FD643"/>
      <c r="FE643"/>
      <c r="FF643"/>
      <c r="FG643"/>
      <c r="FH643"/>
      <c r="FI643"/>
      <c r="FJ643"/>
      <c r="FK643"/>
      <c r="FL643"/>
      <c r="FM643"/>
      <c r="FN643"/>
      <c r="FO643"/>
      <c r="FP643"/>
      <c r="FQ643"/>
      <c r="FR643"/>
      <c r="FS643"/>
      <c r="FT643"/>
      <c r="FU643"/>
      <c r="FV643"/>
      <c r="FW643"/>
      <c r="FX643"/>
      <c r="FY643"/>
      <c r="FZ643"/>
      <c r="GA643"/>
      <c r="GB643"/>
      <c r="GC643"/>
      <c r="GD643"/>
      <c r="GE643"/>
      <c r="GF643"/>
      <c r="GG643"/>
      <c r="GH643"/>
      <c r="GI643"/>
      <c r="GJ643"/>
      <c r="GK643"/>
      <c r="GL643"/>
      <c r="GM643"/>
      <c r="GN643"/>
      <c r="GO643"/>
      <c r="GP643"/>
      <c r="GQ643"/>
      <c r="GR643"/>
      <c r="GS643"/>
      <c r="GT643"/>
      <c r="GU643"/>
      <c r="GV643"/>
      <c r="GW643"/>
      <c r="GX643"/>
      <c r="GY643"/>
      <c r="GZ643"/>
      <c r="HA643"/>
      <c r="HB643"/>
      <c r="HC643"/>
      <c r="HD643"/>
      <c r="HE643"/>
      <c r="HF643"/>
      <c r="HG643"/>
      <c r="HH643"/>
      <c r="HI643"/>
      <c r="HJ643"/>
      <c r="HK643"/>
      <c r="HL643"/>
      <c r="HM643"/>
      <c r="HN643"/>
      <c r="HO643"/>
      <c r="HP643"/>
      <c r="HQ643"/>
      <c r="HR643"/>
      <c r="HS643"/>
      <c r="HT643"/>
      <c r="HU643"/>
      <c r="HV643"/>
      <c r="HW643"/>
      <c r="HX643"/>
      <c r="HY643"/>
      <c r="HZ643"/>
      <c r="IA643"/>
      <c r="IB643"/>
      <c r="IC643"/>
      <c r="ID643"/>
      <c r="IE643"/>
      <c r="IF643"/>
      <c r="IG643"/>
      <c r="IH643"/>
      <c r="II643"/>
      <c r="IJ643"/>
      <c r="IK643"/>
      <c r="IL643"/>
      <c r="IM643"/>
      <c r="IN643"/>
      <c r="IO643"/>
      <c r="IP643"/>
      <c r="IQ643"/>
      <c r="IR643"/>
      <c r="IS643"/>
      <c r="IT643"/>
      <c r="IU643"/>
      <c r="IV643"/>
      <c r="IW643"/>
      <c r="IX643"/>
      <c r="IY643"/>
      <c r="IZ643"/>
      <c r="JA643"/>
      <c r="JB643"/>
      <c r="JC643"/>
      <c r="JD643"/>
      <c r="JE643"/>
      <c r="JF643"/>
      <c r="JG643"/>
      <c r="JH643"/>
      <c r="JI643"/>
      <c r="JJ643"/>
      <c r="JK643"/>
      <c r="JL643"/>
      <c r="JM643"/>
      <c r="JN643"/>
      <c r="JO643"/>
      <c r="JP643"/>
      <c r="JQ643"/>
      <c r="JR643"/>
      <c r="JS643"/>
      <c r="JT643"/>
      <c r="JU643"/>
      <c r="JV643"/>
      <c r="JW643"/>
      <c r="JX643"/>
      <c r="JY643"/>
      <c r="JZ643"/>
      <c r="KA643"/>
      <c r="KB643"/>
      <c r="KC643"/>
      <c r="KD643"/>
      <c r="KE643"/>
      <c r="KF643"/>
      <c r="KG643"/>
      <c r="KH643"/>
      <c r="KI643"/>
      <c r="KJ643"/>
      <c r="KK643"/>
      <c r="KL643"/>
      <c r="KM643"/>
      <c r="KN643"/>
      <c r="KO643"/>
      <c r="KP643"/>
      <c r="KQ643"/>
      <c r="KR643"/>
      <c r="KS643"/>
      <c r="KT643"/>
      <c r="KU643"/>
      <c r="KV643"/>
      <c r="KW643"/>
      <c r="KX643"/>
      <c r="KY643"/>
      <c r="KZ643"/>
      <c r="LA643"/>
      <c r="LB643"/>
      <c r="LC643"/>
      <c r="LD643"/>
      <c r="LE643"/>
      <c r="LF643"/>
      <c r="LG643"/>
      <c r="LH643"/>
      <c r="LI643"/>
      <c r="LJ643"/>
      <c r="LK643"/>
      <c r="LL643"/>
      <c r="LM643"/>
      <c r="LN643"/>
      <c r="LO643"/>
      <c r="LP643"/>
      <c r="LQ643"/>
      <c r="LR643"/>
      <c r="LS643"/>
      <c r="LT643"/>
      <c r="LU643"/>
      <c r="LV643"/>
      <c r="LW643"/>
      <c r="LX643"/>
      <c r="LY643"/>
      <c r="LZ643"/>
      <c r="MA643"/>
      <c r="MB643"/>
      <c r="MC643"/>
      <c r="MD643"/>
      <c r="ME643"/>
      <c r="MF643"/>
      <c r="MG643"/>
      <c r="MH643"/>
      <c r="MI643"/>
      <c r="MJ643"/>
      <c r="MK643"/>
      <c r="ML643"/>
      <c r="MM643"/>
      <c r="MN643"/>
      <c r="MO643"/>
      <c r="MP643"/>
      <c r="MQ643"/>
      <c r="MR643"/>
      <c r="MS643"/>
      <c r="MT643"/>
      <c r="MU643"/>
      <c r="MV643"/>
      <c r="MW643"/>
      <c r="MX643"/>
      <c r="MY643"/>
      <c r="MZ643"/>
      <c r="NA643"/>
      <c r="NB643"/>
      <c r="NC643"/>
      <c r="ND643"/>
      <c r="NE643"/>
      <c r="NF643"/>
      <c r="NG643"/>
      <c r="NH643"/>
      <c r="NI643"/>
      <c r="NJ643"/>
      <c r="NK643"/>
      <c r="NL643"/>
      <c r="NM643"/>
      <c r="NN643"/>
      <c r="NO643"/>
      <c r="NP643"/>
      <c r="NQ643"/>
      <c r="NR643"/>
      <c r="NS643"/>
      <c r="NT643"/>
      <c r="NU643"/>
      <c r="NV643"/>
      <c r="NW643"/>
      <c r="NX643"/>
      <c r="NY643"/>
      <c r="NZ643"/>
      <c r="OA643"/>
      <c r="OB643"/>
      <c r="OC643"/>
      <c r="OD643"/>
      <c r="OE643"/>
      <c r="OF643"/>
      <c r="OG643"/>
      <c r="OH643"/>
      <c r="OI643"/>
      <c r="OJ643"/>
      <c r="OK643"/>
      <c r="OL643"/>
      <c r="OM643"/>
      <c r="ON643"/>
      <c r="OO643"/>
      <c r="OP643"/>
      <c r="OQ643"/>
      <c r="OR643"/>
      <c r="OS643"/>
      <c r="OT643"/>
      <c r="OU643"/>
      <c r="OV643"/>
      <c r="OW643"/>
      <c r="OX643"/>
      <c r="OY643"/>
      <c r="OZ643"/>
      <c r="PA643"/>
      <c r="PB643"/>
      <c r="PC643"/>
      <c r="PD643"/>
      <c r="PE643"/>
      <c r="PF643"/>
      <c r="PG643"/>
      <c r="PH643"/>
      <c r="PI643"/>
      <c r="PJ643"/>
      <c r="PK643"/>
      <c r="PL643"/>
      <c r="PM643"/>
      <c r="PN643"/>
      <c r="PO643"/>
      <c r="PP643"/>
      <c r="PQ643"/>
      <c r="PR643"/>
      <c r="PS643"/>
      <c r="PT643"/>
      <c r="PU643"/>
      <c r="PV643"/>
      <c r="PW643"/>
      <c r="PX643"/>
      <c r="PY643"/>
      <c r="PZ643"/>
      <c r="QA643"/>
      <c r="QB643"/>
      <c r="QC643"/>
      <c r="QD643"/>
      <c r="QE643"/>
      <c r="QF643"/>
      <c r="QG643"/>
      <c r="QH643"/>
      <c r="QI643"/>
      <c r="QJ643"/>
      <c r="QK643"/>
      <c r="QL643"/>
      <c r="QM643"/>
      <c r="QN643"/>
      <c r="QO643"/>
      <c r="QP643"/>
      <c r="QQ643"/>
      <c r="QR643"/>
      <c r="QS643"/>
      <c r="QT643"/>
      <c r="QU643"/>
      <c r="QV643"/>
      <c r="QW643"/>
      <c r="QX643"/>
      <c r="QY643"/>
      <c r="QZ643"/>
      <c r="RA643"/>
      <c r="RB643"/>
      <c r="RC643"/>
      <c r="RD643"/>
      <c r="RE643"/>
      <c r="RF643"/>
      <c r="RG643"/>
      <c r="RH643"/>
      <c r="RI643"/>
      <c r="RJ643"/>
      <c r="RK643"/>
      <c r="RL643"/>
      <c r="RM643"/>
      <c r="RN643"/>
      <c r="RO643"/>
      <c r="RP643"/>
      <c r="RQ643"/>
      <c r="RR643"/>
      <c r="RS643"/>
      <c r="RT643"/>
      <c r="RU643"/>
      <c r="RV643"/>
      <c r="RW643"/>
      <c r="RX643"/>
      <c r="RY643"/>
      <c r="RZ643"/>
      <c r="SA643"/>
      <c r="SB643"/>
      <c r="SC643"/>
      <c r="SD643"/>
      <c r="SE643"/>
      <c r="SF643"/>
      <c r="SG643"/>
      <c r="SH643"/>
      <c r="SI643"/>
      <c r="SJ643"/>
      <c r="SK643"/>
      <c r="SL643"/>
      <c r="SM643"/>
      <c r="SN643"/>
      <c r="SO643"/>
      <c r="SP643"/>
      <c r="SQ643"/>
      <c r="SR643"/>
      <c r="SS643"/>
      <c r="ST643"/>
      <c r="SU643"/>
      <c r="SV643"/>
      <c r="SW643"/>
      <c r="SX643"/>
      <c r="SY643"/>
      <c r="SZ643"/>
      <c r="TA643"/>
      <c r="TB643"/>
      <c r="TC643"/>
      <c r="TD643"/>
      <c r="TE643"/>
      <c r="TF643"/>
      <c r="TG643"/>
      <c r="TH643"/>
      <c r="TI643"/>
      <c r="TJ643"/>
      <c r="TK643"/>
      <c r="TL643"/>
      <c r="TM643"/>
      <c r="TN643"/>
      <c r="TO643"/>
      <c r="TP643"/>
      <c r="TQ643"/>
      <c r="TR643"/>
      <c r="TS643"/>
      <c r="TT643"/>
      <c r="TU643"/>
      <c r="TV643"/>
      <c r="TW643"/>
      <c r="TX643"/>
      <c r="TY643"/>
      <c r="TZ643"/>
      <c r="UA643"/>
      <c r="UB643"/>
      <c r="UC643"/>
      <c r="UD643"/>
      <c r="UE643"/>
      <c r="UF643"/>
      <c r="UG643"/>
      <c r="UH643"/>
      <c r="UI643"/>
      <c r="UJ643"/>
      <c r="UK643"/>
      <c r="UL643"/>
      <c r="UM643"/>
      <c r="UN643"/>
      <c r="UO643"/>
      <c r="UP643"/>
      <c r="UQ643"/>
      <c r="UR643"/>
      <c r="US643"/>
      <c r="UT643"/>
      <c r="UU643"/>
      <c r="UV643"/>
      <c r="UW643"/>
      <c r="UX643"/>
      <c r="UY643"/>
      <c r="UZ643"/>
      <c r="VA643"/>
      <c r="VB643"/>
      <c r="VC643"/>
      <c r="VD643"/>
      <c r="VE643"/>
      <c r="VF643"/>
      <c r="VG643"/>
      <c r="VH643"/>
      <c r="VI643"/>
      <c r="VJ643"/>
      <c r="VK643"/>
      <c r="VL643"/>
      <c r="VM643"/>
      <c r="VN643"/>
      <c r="VO643"/>
      <c r="VP643"/>
      <c r="VQ643"/>
      <c r="VR643"/>
      <c r="VS643"/>
      <c r="VT643"/>
      <c r="VU643"/>
      <c r="VV643"/>
      <c r="VW643"/>
      <c r="VX643"/>
      <c r="VY643"/>
      <c r="VZ643"/>
      <c r="WA643"/>
      <c r="WB643"/>
      <c r="WC643"/>
      <c r="WD643"/>
      <c r="WE643"/>
      <c r="WF643"/>
      <c r="WG643"/>
      <c r="WH643"/>
      <c r="WI643"/>
      <c r="WJ643"/>
      <c r="WK643"/>
      <c r="WL643"/>
      <c r="WM643"/>
      <c r="WN643"/>
      <c r="WO643"/>
      <c r="WP643"/>
      <c r="WQ643"/>
      <c r="WR643"/>
      <c r="WS643"/>
      <c r="WT643"/>
      <c r="WU643"/>
      <c r="WV643"/>
      <c r="WW643"/>
      <c r="WX643"/>
      <c r="WY643"/>
      <c r="WZ643"/>
      <c r="XA643"/>
      <c r="XB643"/>
      <c r="XC643"/>
      <c r="XD643"/>
      <c r="XE643"/>
      <c r="XF643"/>
      <c r="XG643"/>
      <c r="XH643"/>
      <c r="XI643"/>
      <c r="XJ643"/>
      <c r="XK643"/>
      <c r="XL643"/>
      <c r="XM643"/>
      <c r="XN643"/>
      <c r="XO643"/>
      <c r="XP643"/>
      <c r="XQ643"/>
      <c r="XR643"/>
      <c r="XS643"/>
      <c r="XT643"/>
      <c r="XU643"/>
      <c r="XV643"/>
      <c r="XW643"/>
      <c r="XX643"/>
      <c r="XY643"/>
      <c r="XZ643"/>
      <c r="YA643"/>
      <c r="YB643"/>
      <c r="YC643"/>
      <c r="YD643"/>
      <c r="YE643"/>
      <c r="YF643"/>
      <c r="YG643"/>
      <c r="YH643"/>
      <c r="YI643"/>
      <c r="YJ643"/>
      <c r="YK643"/>
      <c r="YL643"/>
      <c r="YM643"/>
      <c r="YN643"/>
      <c r="YO643"/>
      <c r="YP643"/>
      <c r="YQ643"/>
      <c r="YR643"/>
      <c r="YS643"/>
      <c r="YT643"/>
      <c r="YU643"/>
      <c r="YV643"/>
      <c r="YW643"/>
      <c r="YX643"/>
      <c r="YY643"/>
      <c r="YZ643"/>
      <c r="ZA643"/>
      <c r="ZB643"/>
      <c r="ZC643"/>
      <c r="ZD643"/>
      <c r="ZE643"/>
      <c r="ZF643"/>
      <c r="ZG643"/>
      <c r="ZH643"/>
      <c r="ZI643"/>
      <c r="ZJ643"/>
      <c r="ZK643"/>
      <c r="ZL643"/>
      <c r="ZM643"/>
      <c r="ZN643"/>
      <c r="ZO643"/>
      <c r="ZP643"/>
      <c r="ZQ643"/>
      <c r="ZR643"/>
      <c r="ZS643"/>
      <c r="ZT643"/>
      <c r="ZU643"/>
      <c r="ZV643"/>
      <c r="ZW643"/>
      <c r="ZX643"/>
      <c r="ZY643"/>
      <c r="ZZ643" s="52"/>
      <c r="AAA643" s="192"/>
      <c r="AAD643" s="90"/>
      <c r="AAE643" s="519">
        <v>1</v>
      </c>
      <c r="AAF643" s="90"/>
      <c r="AAG643" s="73">
        <f t="shared" si="522"/>
        <v>41549</v>
      </c>
      <c r="AAH643" s="73">
        <f t="shared" si="523"/>
        <v>41676</v>
      </c>
      <c r="AAI643" s="72"/>
      <c r="AAJ643" s="56"/>
      <c r="AAK643" s="491"/>
      <c r="AAL643" s="90"/>
    </row>
    <row r="644" spans="1:715" s="23" customFormat="1" ht="15" customHeight="1" outlineLevel="2">
      <c r="A644" s="171"/>
      <c r="B644" s="794" t="s">
        <v>508</v>
      </c>
      <c r="C644" s="376" t="s">
        <v>0</v>
      </c>
      <c r="I644" s="244"/>
      <c r="J644" s="194"/>
      <c r="K644" s="49"/>
      <c r="L644" s="49"/>
      <c r="M644" s="49"/>
      <c r="N644" s="49"/>
      <c r="O644" s="49"/>
      <c r="P644" s="49"/>
      <c r="Q644" s="49"/>
      <c r="R644" s="49"/>
      <c r="S644" s="49"/>
      <c r="T644" s="49"/>
      <c r="U644" s="49"/>
      <c r="V644" s="49"/>
      <c r="W644" s="49"/>
      <c r="X644" s="49"/>
      <c r="Y644" s="49"/>
      <c r="Z644" s="49"/>
      <c r="AA644" s="49"/>
      <c r="AB644" s="49"/>
      <c r="AC644" s="49"/>
      <c r="AD644" s="49"/>
      <c r="AE644" s="49"/>
      <c r="AF644" s="49"/>
      <c r="AG644" s="49"/>
      <c r="AH644" s="49"/>
      <c r="AI644" s="49"/>
      <c r="AJ644" s="49"/>
      <c r="AK644" s="49"/>
      <c r="AL644" s="49"/>
      <c r="AM644" s="49"/>
      <c r="AN644" s="49"/>
      <c r="AO644" s="49"/>
      <c r="AP644" s="49"/>
      <c r="AQ644" s="49"/>
      <c r="AR644" s="49"/>
      <c r="AS644" s="49"/>
      <c r="AT644" s="49"/>
      <c r="AU644" s="49"/>
      <c r="AV644" s="49"/>
      <c r="AW644" s="49"/>
      <c r="AX644" s="49"/>
      <c r="AY644" s="49"/>
      <c r="AZ644" s="49"/>
      <c r="BA644" s="49"/>
      <c r="BB644" s="49"/>
      <c r="BC644" s="49"/>
      <c r="BD644" s="49"/>
      <c r="BE644" s="49"/>
      <c r="BF644" s="49"/>
      <c r="BG644" s="49"/>
      <c r="BH644" s="49"/>
      <c r="BI644" s="49"/>
      <c r="BJ644" s="49"/>
      <c r="BK644" s="49"/>
      <c r="BL644" s="49"/>
      <c r="BM644" s="49"/>
      <c r="BN644" s="49"/>
      <c r="BO644" s="49"/>
      <c r="BP644" s="49"/>
      <c r="BQ644" s="49"/>
      <c r="BR644" s="49"/>
      <c r="BS644" s="49"/>
      <c r="BT644" s="49"/>
      <c r="BU644" s="49"/>
      <c r="BV644" s="49"/>
      <c r="BW644" s="49"/>
      <c r="BX644" s="49"/>
      <c r="BY644" s="49"/>
      <c r="BZ644" s="49"/>
      <c r="CA644" s="49"/>
      <c r="CB644" s="49"/>
      <c r="CC644" s="49"/>
      <c r="CD644" s="49"/>
      <c r="CE644" s="49"/>
      <c r="CF644" s="49"/>
      <c r="CG644" s="49"/>
      <c r="CH644" s="49"/>
      <c r="CI644" s="49"/>
      <c r="CJ644" s="49"/>
      <c r="CK644" s="49"/>
      <c r="CL644" s="49"/>
      <c r="CM644" s="49"/>
      <c r="CN644" s="49"/>
      <c r="CO644" s="49"/>
      <c r="CP644" s="49"/>
      <c r="CQ644" s="49"/>
      <c r="CR644" s="49"/>
      <c r="CS644" s="49"/>
      <c r="CT644" s="49"/>
      <c r="CU644" s="49"/>
      <c r="CV644" s="49"/>
      <c r="CW644" s="49"/>
      <c r="CX644" s="49"/>
      <c r="CY644" s="49"/>
      <c r="CZ644" s="49"/>
      <c r="DA644" s="49"/>
      <c r="DB644" s="49"/>
      <c r="DC644" s="49"/>
      <c r="DD644" s="49"/>
      <c r="DE644" s="49"/>
      <c r="DF644" s="49"/>
      <c r="DG644" s="49"/>
      <c r="DH644" s="49"/>
      <c r="DI644" s="49"/>
      <c r="DJ644" s="49"/>
      <c r="DK644" s="49"/>
      <c r="DL644" s="49"/>
      <c r="DM644" s="49"/>
      <c r="DN644" s="49"/>
      <c r="DO644" s="49"/>
      <c r="DP644" s="49"/>
      <c r="DQ644"/>
      <c r="DR644"/>
      <c r="DS644"/>
      <c r="DT644"/>
      <c r="DU644"/>
      <c r="DV644"/>
      <c r="DW644"/>
      <c r="DX644"/>
      <c r="DY644"/>
      <c r="DZ644"/>
      <c r="EA644"/>
      <c r="EB644"/>
      <c r="EC644"/>
      <c r="ED644"/>
      <c r="EE644"/>
      <c r="EF644"/>
      <c r="EG644"/>
      <c r="EH644"/>
      <c r="EI644"/>
      <c r="EJ644"/>
      <c r="EK644"/>
      <c r="EL644"/>
      <c r="EM644"/>
      <c r="EN644"/>
      <c r="EO644"/>
      <c r="EP644"/>
      <c r="EQ644"/>
      <c r="ER644"/>
      <c r="ES644"/>
      <c r="ET644"/>
      <c r="EU644"/>
      <c r="EV644"/>
      <c r="EW644"/>
      <c r="EX644"/>
      <c r="EY644"/>
      <c r="EZ644"/>
      <c r="FA644"/>
      <c r="FB644"/>
      <c r="FC644"/>
      <c r="FD644"/>
      <c r="FE644"/>
      <c r="FF644"/>
      <c r="FG644"/>
      <c r="FH644"/>
      <c r="FI644"/>
      <c r="FJ644"/>
      <c r="FK644"/>
      <c r="FL644"/>
      <c r="FM644"/>
      <c r="FN644"/>
      <c r="FO644"/>
      <c r="FP644"/>
      <c r="FQ644"/>
      <c r="FR644"/>
      <c r="FS644"/>
      <c r="FT644"/>
      <c r="FU644"/>
      <c r="FV644"/>
      <c r="FW644"/>
      <c r="FX644"/>
      <c r="FY644"/>
      <c r="FZ644"/>
      <c r="GA644"/>
      <c r="GB644"/>
      <c r="GC644"/>
      <c r="GD644"/>
      <c r="GE644"/>
      <c r="GF644"/>
      <c r="GG644"/>
      <c r="GH644"/>
      <c r="GI644"/>
      <c r="GJ644"/>
      <c r="GK644"/>
      <c r="GL644"/>
      <c r="GM644"/>
      <c r="GN644"/>
      <c r="GO644"/>
      <c r="GP644"/>
      <c r="GQ644"/>
      <c r="GR644"/>
      <c r="GS644"/>
      <c r="GT644"/>
      <c r="GU644"/>
      <c r="GV644"/>
      <c r="GW644"/>
      <c r="GX644"/>
      <c r="GY644"/>
      <c r="GZ644"/>
      <c r="HA644"/>
      <c r="HB644"/>
      <c r="HC644"/>
      <c r="HD644"/>
      <c r="HE644"/>
      <c r="HF644"/>
      <c r="HG644"/>
      <c r="HH644"/>
      <c r="HI644"/>
      <c r="HJ644"/>
      <c r="HK644"/>
      <c r="HL644"/>
      <c r="HM644"/>
      <c r="HN644"/>
      <c r="HO644"/>
      <c r="HP644"/>
      <c r="HQ644"/>
      <c r="HR644"/>
      <c r="HS644"/>
      <c r="HT644"/>
      <c r="HU644"/>
      <c r="HV644"/>
      <c r="HW644"/>
      <c r="HX644"/>
      <c r="HY644"/>
      <c r="HZ644"/>
      <c r="IA644"/>
      <c r="IB644"/>
      <c r="IC644"/>
      <c r="ID644"/>
      <c r="IE644"/>
      <c r="IF644"/>
      <c r="IG644"/>
      <c r="IH644"/>
      <c r="II644"/>
      <c r="IJ644"/>
      <c r="IK644"/>
      <c r="IL644"/>
      <c r="IM644"/>
      <c r="IN644"/>
      <c r="IO644"/>
      <c r="IP644"/>
      <c r="IQ644"/>
      <c r="IR644"/>
      <c r="IS644"/>
      <c r="IT644"/>
      <c r="IU644"/>
      <c r="IV644"/>
      <c r="IW644"/>
      <c r="IX644"/>
      <c r="IY644"/>
      <c r="IZ644"/>
      <c r="JA644"/>
      <c r="JB644"/>
      <c r="JC644"/>
      <c r="JD644"/>
      <c r="JE644"/>
      <c r="JF644"/>
      <c r="JG644"/>
      <c r="JH644"/>
      <c r="JI644"/>
      <c r="JJ644"/>
      <c r="JK644"/>
      <c r="JL644"/>
      <c r="JM644"/>
      <c r="JN644"/>
      <c r="JO644"/>
      <c r="JP644"/>
      <c r="JQ644"/>
      <c r="JR644"/>
      <c r="JS644"/>
      <c r="JT644"/>
      <c r="JU644"/>
      <c r="JV644"/>
      <c r="JW644"/>
      <c r="JX644"/>
      <c r="JY644"/>
      <c r="JZ644"/>
      <c r="KA644"/>
      <c r="KB644"/>
      <c r="KC644"/>
      <c r="KD644"/>
      <c r="KE644"/>
      <c r="KF644"/>
      <c r="KG644"/>
      <c r="KH644"/>
      <c r="KI644"/>
      <c r="KJ644"/>
      <c r="KK644"/>
      <c r="KL644"/>
      <c r="KM644"/>
      <c r="KN644"/>
      <c r="KO644"/>
      <c r="KP644"/>
      <c r="KQ644"/>
      <c r="KR644"/>
      <c r="KS644"/>
      <c r="KT644"/>
      <c r="KU644"/>
      <c r="KV644"/>
      <c r="KW644"/>
      <c r="KX644"/>
      <c r="KY644"/>
      <c r="KZ644"/>
      <c r="LA644"/>
      <c r="LB644"/>
      <c r="LC644"/>
      <c r="LD644"/>
      <c r="LE644"/>
      <c r="LF644"/>
      <c r="LG644"/>
      <c r="LH644"/>
      <c r="LI644"/>
      <c r="LJ644"/>
      <c r="LK644"/>
      <c r="LL644"/>
      <c r="LM644"/>
      <c r="LN644"/>
      <c r="LO644"/>
      <c r="LP644"/>
      <c r="LQ644"/>
      <c r="LR644"/>
      <c r="LS644"/>
      <c r="LT644"/>
      <c r="LU644"/>
      <c r="LV644"/>
      <c r="LW644"/>
      <c r="LX644"/>
      <c r="LY644"/>
      <c r="LZ644"/>
      <c r="MA644"/>
      <c r="MB644"/>
      <c r="MC644"/>
      <c r="MD644"/>
      <c r="ME644"/>
      <c r="MF644"/>
      <c r="MG644"/>
      <c r="MH644"/>
      <c r="MI644"/>
      <c r="MJ644"/>
      <c r="MK644"/>
      <c r="ML644"/>
      <c r="MM644"/>
      <c r="MN644"/>
      <c r="MO644"/>
      <c r="MP644"/>
      <c r="MQ644"/>
      <c r="MR644"/>
      <c r="MS644"/>
      <c r="MT644"/>
      <c r="MU644"/>
      <c r="MV644"/>
      <c r="MW644"/>
      <c r="MX644"/>
      <c r="MY644"/>
      <c r="MZ644"/>
      <c r="NA644"/>
      <c r="NB644"/>
      <c r="NC644"/>
      <c r="ND644"/>
      <c r="NE644"/>
      <c r="NF644"/>
      <c r="NG644"/>
      <c r="NH644"/>
      <c r="NI644"/>
      <c r="NJ644"/>
      <c r="NK644"/>
      <c r="NL644"/>
      <c r="NM644"/>
      <c r="NN644"/>
      <c r="NO644"/>
      <c r="NP644"/>
      <c r="NQ644"/>
      <c r="NR644"/>
      <c r="NS644"/>
      <c r="NT644"/>
      <c r="NU644"/>
      <c r="NV644"/>
      <c r="NW644"/>
      <c r="NX644"/>
      <c r="NY644"/>
      <c r="NZ644"/>
      <c r="OA644"/>
      <c r="OB644"/>
      <c r="OC644"/>
      <c r="OD644"/>
      <c r="OE644"/>
      <c r="OF644"/>
      <c r="OG644"/>
      <c r="OH644"/>
      <c r="OI644"/>
      <c r="OJ644"/>
      <c r="OK644"/>
      <c r="OL644"/>
      <c r="OM644"/>
      <c r="ON644"/>
      <c r="OO644"/>
      <c r="OP644"/>
      <c r="OQ644"/>
      <c r="OR644"/>
      <c r="OS644"/>
      <c r="OT644"/>
      <c r="OU644"/>
      <c r="OV644"/>
      <c r="OW644"/>
      <c r="OX644"/>
      <c r="OY644"/>
      <c r="OZ644"/>
      <c r="PA644"/>
      <c r="PB644"/>
      <c r="PC644"/>
      <c r="PD644"/>
      <c r="PE644"/>
      <c r="PF644"/>
      <c r="PG644"/>
      <c r="PH644"/>
      <c r="PI644"/>
      <c r="PJ644"/>
      <c r="PK644"/>
      <c r="PL644"/>
      <c r="PM644"/>
      <c r="PN644"/>
      <c r="PO644"/>
      <c r="PP644"/>
      <c r="PQ644"/>
      <c r="PR644"/>
      <c r="PS644"/>
      <c r="PT644"/>
      <c r="PU644"/>
      <c r="PV644"/>
      <c r="PW644"/>
      <c r="PX644"/>
      <c r="PY644"/>
      <c r="PZ644"/>
      <c r="QA644"/>
      <c r="QB644"/>
      <c r="QC644"/>
      <c r="QD644"/>
      <c r="QE644"/>
      <c r="QF644"/>
      <c r="QG644"/>
      <c r="QH644"/>
      <c r="QI644"/>
      <c r="QJ644"/>
      <c r="QK644"/>
      <c r="QL644"/>
      <c r="QM644"/>
      <c r="QN644"/>
      <c r="QO644"/>
      <c r="QP644"/>
      <c r="QQ644"/>
      <c r="QR644"/>
      <c r="QS644"/>
      <c r="QT644"/>
      <c r="QU644"/>
      <c r="QV644"/>
      <c r="QW644"/>
      <c r="QX644"/>
      <c r="QY644"/>
      <c r="QZ644"/>
      <c r="RA644"/>
      <c r="RB644"/>
      <c r="RC644"/>
      <c r="RD644"/>
      <c r="RE644"/>
      <c r="RF644"/>
      <c r="RG644"/>
      <c r="RH644"/>
      <c r="RI644"/>
      <c r="RJ644"/>
      <c r="RK644"/>
      <c r="RL644"/>
      <c r="RM644"/>
      <c r="RN644"/>
      <c r="RO644"/>
      <c r="RP644"/>
      <c r="RQ644"/>
      <c r="RR644"/>
      <c r="RS644"/>
      <c r="RT644"/>
      <c r="RU644"/>
      <c r="RV644"/>
      <c r="RW644"/>
      <c r="RX644"/>
      <c r="RY644"/>
      <c r="RZ644"/>
      <c r="SA644"/>
      <c r="SB644"/>
      <c r="SC644"/>
      <c r="SD644"/>
      <c r="SE644"/>
      <c r="SF644"/>
      <c r="SG644"/>
      <c r="SH644"/>
      <c r="SI644"/>
      <c r="SJ644"/>
      <c r="SK644"/>
      <c r="SL644"/>
      <c r="SM644"/>
      <c r="SN644"/>
      <c r="SO644"/>
      <c r="SP644"/>
      <c r="SQ644"/>
      <c r="SR644"/>
      <c r="SS644"/>
      <c r="ST644"/>
      <c r="SU644"/>
      <c r="SV644"/>
      <c r="SW644"/>
      <c r="SX644"/>
      <c r="SY644"/>
      <c r="SZ644"/>
      <c r="TA644"/>
      <c r="TB644"/>
      <c r="TC644"/>
      <c r="TD644"/>
      <c r="TE644"/>
      <c r="TF644"/>
      <c r="TG644"/>
      <c r="TH644"/>
      <c r="TI644"/>
      <c r="TJ644"/>
      <c r="TK644"/>
      <c r="TL644"/>
      <c r="TM644"/>
      <c r="TN644"/>
      <c r="TO644"/>
      <c r="TP644"/>
      <c r="TQ644"/>
      <c r="TR644"/>
      <c r="TS644"/>
      <c r="TT644"/>
      <c r="TU644"/>
      <c r="TV644"/>
      <c r="TW644"/>
      <c r="TX644"/>
      <c r="TY644"/>
      <c r="TZ644"/>
      <c r="UA644"/>
      <c r="UB644"/>
      <c r="UC644"/>
      <c r="UD644"/>
      <c r="UE644"/>
      <c r="UF644"/>
      <c r="UG644"/>
      <c r="UH644"/>
      <c r="UI644"/>
      <c r="UJ644"/>
      <c r="UK644"/>
      <c r="UL644"/>
      <c r="UM644"/>
      <c r="UN644"/>
      <c r="UO644"/>
      <c r="UP644"/>
      <c r="UQ644"/>
      <c r="UR644"/>
      <c r="US644"/>
      <c r="UT644"/>
      <c r="UU644"/>
      <c r="UV644"/>
      <c r="UW644"/>
      <c r="UX644"/>
      <c r="UY644"/>
      <c r="UZ644"/>
      <c r="VA644"/>
      <c r="VB644"/>
      <c r="VC644"/>
      <c r="VD644"/>
      <c r="VE644"/>
      <c r="VF644"/>
      <c r="VG644"/>
      <c r="VH644"/>
      <c r="VI644"/>
      <c r="VJ644"/>
      <c r="VK644"/>
      <c r="VL644"/>
      <c r="VM644"/>
      <c r="VN644"/>
      <c r="VO644"/>
      <c r="VP644"/>
      <c r="VQ644"/>
      <c r="VR644"/>
      <c r="VS644"/>
      <c r="VT644"/>
      <c r="VU644"/>
      <c r="VV644"/>
      <c r="VW644"/>
      <c r="VX644"/>
      <c r="VY644"/>
      <c r="VZ644"/>
      <c r="WA644"/>
      <c r="WB644"/>
      <c r="WC644"/>
      <c r="WD644"/>
      <c r="WE644"/>
      <c r="WF644"/>
      <c r="WG644"/>
      <c r="WH644"/>
      <c r="WI644"/>
      <c r="WJ644"/>
      <c r="WK644"/>
      <c r="WL644"/>
      <c r="WM644"/>
      <c r="WN644"/>
      <c r="WO644"/>
      <c r="WP644"/>
      <c r="WQ644"/>
      <c r="WR644"/>
      <c r="WS644"/>
      <c r="WT644"/>
      <c r="WU644"/>
      <c r="WV644"/>
      <c r="WW644"/>
      <c r="WX644"/>
      <c r="WY644"/>
      <c r="WZ644"/>
      <c r="XA644"/>
      <c r="XB644"/>
      <c r="XC644"/>
      <c r="XD644"/>
      <c r="XE644"/>
      <c r="XF644"/>
      <c r="XG644"/>
      <c r="XH644"/>
      <c r="XI644"/>
      <c r="XJ644"/>
      <c r="XK644"/>
      <c r="XL644"/>
      <c r="XM644"/>
      <c r="XN644"/>
      <c r="XO644"/>
      <c r="XP644"/>
      <c r="XQ644"/>
      <c r="XR644"/>
      <c r="XS644"/>
      <c r="XT644"/>
      <c r="XU644"/>
      <c r="XV644"/>
      <c r="XW644"/>
      <c r="XX644"/>
      <c r="XY644"/>
      <c r="XZ644"/>
      <c r="YA644"/>
      <c r="YB644"/>
      <c r="YC644"/>
      <c r="YD644"/>
      <c r="YE644"/>
      <c r="YF644"/>
      <c r="YG644"/>
      <c r="YH644"/>
      <c r="YI644"/>
      <c r="YJ644"/>
      <c r="YK644"/>
      <c r="YL644"/>
      <c r="YM644"/>
      <c r="YN644"/>
      <c r="YO644"/>
      <c r="YP644"/>
      <c r="YQ644"/>
      <c r="YR644"/>
      <c r="YS644"/>
      <c r="YT644"/>
      <c r="YU644"/>
      <c r="YV644"/>
      <c r="YW644"/>
      <c r="YX644"/>
      <c r="YY644"/>
      <c r="YZ644"/>
      <c r="ZA644"/>
      <c r="ZB644"/>
      <c r="ZC644"/>
      <c r="ZD644"/>
      <c r="ZE644"/>
      <c r="ZF644"/>
      <c r="ZG644"/>
      <c r="ZH644"/>
      <c r="ZI644"/>
      <c r="ZJ644"/>
      <c r="ZK644"/>
      <c r="ZL644"/>
      <c r="ZM644"/>
      <c r="ZN644"/>
      <c r="ZO644"/>
      <c r="ZP644"/>
      <c r="ZQ644"/>
      <c r="ZR644"/>
      <c r="ZS644"/>
      <c r="ZT644"/>
      <c r="ZU644"/>
      <c r="ZV644"/>
      <c r="ZW644"/>
      <c r="ZX644"/>
      <c r="ZY644"/>
      <c r="ZZ644" s="52"/>
      <c r="AAA644" s="192"/>
      <c r="AAD644" s="90"/>
      <c r="AAE644" s="519">
        <v>1</v>
      </c>
      <c r="AAF644" s="190" t="s">
        <v>52</v>
      </c>
      <c r="AAG644" s="72"/>
      <c r="AAH644" s="72"/>
      <c r="AAI644" s="72"/>
      <c r="AAJ644" s="185"/>
      <c r="AAK644" s="56"/>
      <c r="AAL644" s="90"/>
    </row>
    <row r="645" spans="1:715" s="23" customFormat="1" ht="15" customHeight="1" outlineLevel="2">
      <c r="A645" s="171" t="s">
        <v>0</v>
      </c>
      <c r="B645" s="624" t="s">
        <v>255</v>
      </c>
      <c r="C645" s="376" t="s">
        <v>0</v>
      </c>
      <c r="D645" s="422" t="s">
        <v>0</v>
      </c>
      <c r="E645" s="397">
        <f t="shared" ref="E645" si="539">NETWORKDAYS(G645,H645,S.DDL_DEQClosed)</f>
        <v>87</v>
      </c>
      <c r="F645" s="457">
        <f t="shared" ca="1" si="520"/>
        <v>71</v>
      </c>
      <c r="G645" s="400">
        <f t="shared" ref="G645" si="540">AAG645</f>
        <v>41549</v>
      </c>
      <c r="H645" s="400">
        <f t="shared" ref="H645" si="541">AAH645</f>
        <v>41676</v>
      </c>
      <c r="I645" s="244"/>
      <c r="J645" s="194"/>
      <c r="K645" s="49"/>
      <c r="L645" s="49"/>
      <c r="M645" s="49"/>
      <c r="N645" s="49"/>
      <c r="O645" s="49"/>
      <c r="P645" s="49"/>
      <c r="Q645" s="49"/>
      <c r="R645" s="49"/>
      <c r="S645" s="49"/>
      <c r="T645" s="49"/>
      <c r="U645" s="49"/>
      <c r="V645" s="49"/>
      <c r="W645" s="49"/>
      <c r="X645" s="49"/>
      <c r="Y645" s="49"/>
      <c r="Z645" s="49"/>
      <c r="AA645" s="49"/>
      <c r="AB645" s="49"/>
      <c r="AC645" s="49"/>
      <c r="AD645" s="49"/>
      <c r="AE645" s="49"/>
      <c r="AF645" s="49"/>
      <c r="AG645" s="49"/>
      <c r="AH645" s="49"/>
      <c r="AI645" s="49"/>
      <c r="AJ645" s="49"/>
      <c r="AK645" s="49"/>
      <c r="AL645" s="49"/>
      <c r="AM645" s="49"/>
      <c r="AN645" s="49"/>
      <c r="AO645" s="49"/>
      <c r="AP645" s="49"/>
      <c r="AQ645" s="49"/>
      <c r="AR645" s="49"/>
      <c r="AS645" s="49"/>
      <c r="AT645" s="49"/>
      <c r="AU645" s="49"/>
      <c r="AV645" s="49"/>
      <c r="AW645" s="49"/>
      <c r="AX645" s="49"/>
      <c r="AY645" s="49"/>
      <c r="AZ645" s="49"/>
      <c r="BA645" s="49"/>
      <c r="BB645" s="49"/>
      <c r="BC645" s="49"/>
      <c r="BD645" s="49"/>
      <c r="BE645" s="49"/>
      <c r="BF645" s="49"/>
      <c r="BG645" s="49"/>
      <c r="BH645" s="49"/>
      <c r="BI645" s="49"/>
      <c r="BJ645" s="49"/>
      <c r="BK645" s="49"/>
      <c r="BL645" s="49"/>
      <c r="BM645" s="49"/>
      <c r="BN645" s="49"/>
      <c r="BO645" s="49"/>
      <c r="BP645" s="49"/>
      <c r="BQ645" s="49"/>
      <c r="BR645" s="49"/>
      <c r="BS645" s="49"/>
      <c r="BT645" s="49"/>
      <c r="BU645" s="49"/>
      <c r="BV645" s="49"/>
      <c r="BW645" s="49"/>
      <c r="BX645" s="49"/>
      <c r="BY645" s="49"/>
      <c r="BZ645" s="49"/>
      <c r="CA645" s="49"/>
      <c r="CB645" s="49"/>
      <c r="CC645" s="49"/>
      <c r="CD645" s="49"/>
      <c r="CE645" s="49"/>
      <c r="CF645" s="49"/>
      <c r="CG645" s="49"/>
      <c r="CH645" s="49"/>
      <c r="CI645" s="49"/>
      <c r="CJ645" s="49"/>
      <c r="CK645" s="49"/>
      <c r="CL645" s="49"/>
      <c r="CM645" s="49"/>
      <c r="CN645" s="49"/>
      <c r="CO645" s="49"/>
      <c r="CP645" s="49"/>
      <c r="CQ645" s="49"/>
      <c r="CR645" s="49"/>
      <c r="CS645" s="49"/>
      <c r="CT645" s="49"/>
      <c r="CU645" s="49"/>
      <c r="CV645" s="49"/>
      <c r="CW645" s="49"/>
      <c r="CX645" s="49"/>
      <c r="CY645" s="49"/>
      <c r="CZ645" s="49"/>
      <c r="DA645" s="49"/>
      <c r="DB645" s="49"/>
      <c r="DC645" s="49"/>
      <c r="DD645" s="49"/>
      <c r="DE645" s="49"/>
      <c r="DF645" s="49"/>
      <c r="DG645" s="49"/>
      <c r="DH645" s="49"/>
      <c r="DI645" s="49"/>
      <c r="DJ645" s="49"/>
      <c r="DK645" s="49"/>
      <c r="DL645" s="49"/>
      <c r="DM645" s="49"/>
      <c r="DN645" s="49"/>
      <c r="DO645" s="49"/>
      <c r="DP645" s="49"/>
      <c r="DQ645"/>
      <c r="DR645"/>
      <c r="DS645"/>
      <c r="DT645"/>
      <c r="DU645"/>
      <c r="DV645"/>
      <c r="DW645"/>
      <c r="DX645"/>
      <c r="DY645"/>
      <c r="DZ645"/>
      <c r="EA645"/>
      <c r="EB645"/>
      <c r="EC645"/>
      <c r="ED645"/>
      <c r="EE645"/>
      <c r="EF645"/>
      <c r="EG645"/>
      <c r="EH645"/>
      <c r="EI645"/>
      <c r="EJ645"/>
      <c r="EK645"/>
      <c r="EL645"/>
      <c r="EM645"/>
      <c r="EN645"/>
      <c r="EO645"/>
      <c r="EP645"/>
      <c r="EQ645"/>
      <c r="ER645"/>
      <c r="ES645"/>
      <c r="ET645"/>
      <c r="EU645"/>
      <c r="EV645"/>
      <c r="EW645"/>
      <c r="EX645"/>
      <c r="EY645"/>
      <c r="EZ645"/>
      <c r="FA645"/>
      <c r="FB645"/>
      <c r="FC645"/>
      <c r="FD645"/>
      <c r="FE645"/>
      <c r="FF645"/>
      <c r="FG645"/>
      <c r="FH645"/>
      <c r="FI645"/>
      <c r="FJ645"/>
      <c r="FK645"/>
      <c r="FL645"/>
      <c r="FM645"/>
      <c r="FN645"/>
      <c r="FO645"/>
      <c r="FP645"/>
      <c r="FQ645"/>
      <c r="FR645"/>
      <c r="FS645"/>
      <c r="FT645"/>
      <c r="FU645"/>
      <c r="FV645"/>
      <c r="FW645"/>
      <c r="FX645"/>
      <c r="FY645"/>
      <c r="FZ645"/>
      <c r="GA645"/>
      <c r="GB645"/>
      <c r="GC645"/>
      <c r="GD645"/>
      <c r="GE645"/>
      <c r="GF645"/>
      <c r="GG645"/>
      <c r="GH645"/>
      <c r="GI645"/>
      <c r="GJ645"/>
      <c r="GK645"/>
      <c r="GL645"/>
      <c r="GM645"/>
      <c r="GN645"/>
      <c r="GO645"/>
      <c r="GP645"/>
      <c r="GQ645"/>
      <c r="GR645"/>
      <c r="GS645"/>
      <c r="GT645"/>
      <c r="GU645"/>
      <c r="GV645"/>
      <c r="GW645"/>
      <c r="GX645"/>
      <c r="GY645"/>
      <c r="GZ645"/>
      <c r="HA645"/>
      <c r="HB645"/>
      <c r="HC645"/>
      <c r="HD645"/>
      <c r="HE645"/>
      <c r="HF645"/>
      <c r="HG645"/>
      <c r="HH645"/>
      <c r="HI645"/>
      <c r="HJ645"/>
      <c r="HK645"/>
      <c r="HL645"/>
      <c r="HM645"/>
      <c r="HN645"/>
      <c r="HO645"/>
      <c r="HP645"/>
      <c r="HQ645"/>
      <c r="HR645"/>
      <c r="HS645"/>
      <c r="HT645"/>
      <c r="HU645"/>
      <c r="HV645"/>
      <c r="HW645"/>
      <c r="HX645"/>
      <c r="HY645"/>
      <c r="HZ645"/>
      <c r="IA645"/>
      <c r="IB645"/>
      <c r="IC645"/>
      <c r="ID645"/>
      <c r="IE645"/>
      <c r="IF645"/>
      <c r="IG645"/>
      <c r="IH645"/>
      <c r="II645"/>
      <c r="IJ645"/>
      <c r="IK645"/>
      <c r="IL645"/>
      <c r="IM645"/>
      <c r="IN645"/>
      <c r="IO645"/>
      <c r="IP645"/>
      <c r="IQ645"/>
      <c r="IR645"/>
      <c r="IS645"/>
      <c r="IT645"/>
      <c r="IU645"/>
      <c r="IV645"/>
      <c r="IW645"/>
      <c r="IX645"/>
      <c r="IY645"/>
      <c r="IZ645"/>
      <c r="JA645"/>
      <c r="JB645"/>
      <c r="JC645"/>
      <c r="JD645"/>
      <c r="JE645"/>
      <c r="JF645"/>
      <c r="JG645"/>
      <c r="JH645"/>
      <c r="JI645"/>
      <c r="JJ645"/>
      <c r="JK645"/>
      <c r="JL645"/>
      <c r="JM645"/>
      <c r="JN645"/>
      <c r="JO645"/>
      <c r="JP645"/>
      <c r="JQ645"/>
      <c r="JR645"/>
      <c r="JS645"/>
      <c r="JT645"/>
      <c r="JU645"/>
      <c r="JV645"/>
      <c r="JW645"/>
      <c r="JX645"/>
      <c r="JY645"/>
      <c r="JZ645"/>
      <c r="KA645"/>
      <c r="KB645"/>
      <c r="KC645"/>
      <c r="KD645"/>
      <c r="KE645"/>
      <c r="KF645"/>
      <c r="KG645"/>
      <c r="KH645"/>
      <c r="KI645"/>
      <c r="KJ645"/>
      <c r="KK645"/>
      <c r="KL645"/>
      <c r="KM645"/>
      <c r="KN645"/>
      <c r="KO645"/>
      <c r="KP645"/>
      <c r="KQ645"/>
      <c r="KR645"/>
      <c r="KS645"/>
      <c r="KT645"/>
      <c r="KU645"/>
      <c r="KV645"/>
      <c r="KW645"/>
      <c r="KX645"/>
      <c r="KY645"/>
      <c r="KZ645"/>
      <c r="LA645"/>
      <c r="LB645"/>
      <c r="LC645"/>
      <c r="LD645"/>
      <c r="LE645"/>
      <c r="LF645"/>
      <c r="LG645"/>
      <c r="LH645"/>
      <c r="LI645"/>
      <c r="LJ645"/>
      <c r="LK645"/>
      <c r="LL645"/>
      <c r="LM645"/>
      <c r="LN645"/>
      <c r="LO645"/>
      <c r="LP645"/>
      <c r="LQ645"/>
      <c r="LR645"/>
      <c r="LS645"/>
      <c r="LT645"/>
      <c r="LU645"/>
      <c r="LV645"/>
      <c r="LW645"/>
      <c r="LX645"/>
      <c r="LY645"/>
      <c r="LZ645"/>
      <c r="MA645"/>
      <c r="MB645"/>
      <c r="MC645"/>
      <c r="MD645"/>
      <c r="ME645"/>
      <c r="MF645"/>
      <c r="MG645"/>
      <c r="MH645"/>
      <c r="MI645"/>
      <c r="MJ645"/>
      <c r="MK645"/>
      <c r="ML645"/>
      <c r="MM645"/>
      <c r="MN645"/>
      <c r="MO645"/>
      <c r="MP645"/>
      <c r="MQ645"/>
      <c r="MR645"/>
      <c r="MS645"/>
      <c r="MT645"/>
      <c r="MU645"/>
      <c r="MV645"/>
      <c r="MW645"/>
      <c r="MX645"/>
      <c r="MY645"/>
      <c r="MZ645"/>
      <c r="NA645"/>
      <c r="NB645"/>
      <c r="NC645"/>
      <c r="ND645"/>
      <c r="NE645"/>
      <c r="NF645"/>
      <c r="NG645"/>
      <c r="NH645"/>
      <c r="NI645"/>
      <c r="NJ645"/>
      <c r="NK645"/>
      <c r="NL645"/>
      <c r="NM645"/>
      <c r="NN645"/>
      <c r="NO645"/>
      <c r="NP645"/>
      <c r="NQ645"/>
      <c r="NR645"/>
      <c r="NS645"/>
      <c r="NT645"/>
      <c r="NU645"/>
      <c r="NV645"/>
      <c r="NW645"/>
      <c r="NX645"/>
      <c r="NY645"/>
      <c r="NZ645"/>
      <c r="OA645"/>
      <c r="OB645"/>
      <c r="OC645"/>
      <c r="OD645"/>
      <c r="OE645"/>
      <c r="OF645"/>
      <c r="OG645"/>
      <c r="OH645"/>
      <c r="OI645"/>
      <c r="OJ645"/>
      <c r="OK645"/>
      <c r="OL645"/>
      <c r="OM645"/>
      <c r="ON645"/>
      <c r="OO645"/>
      <c r="OP645"/>
      <c r="OQ645"/>
      <c r="OR645"/>
      <c r="OS645"/>
      <c r="OT645"/>
      <c r="OU645"/>
      <c r="OV645"/>
      <c r="OW645"/>
      <c r="OX645"/>
      <c r="OY645"/>
      <c r="OZ645"/>
      <c r="PA645"/>
      <c r="PB645"/>
      <c r="PC645"/>
      <c r="PD645"/>
      <c r="PE645"/>
      <c r="PF645"/>
      <c r="PG645"/>
      <c r="PH645"/>
      <c r="PI645"/>
      <c r="PJ645"/>
      <c r="PK645"/>
      <c r="PL645"/>
      <c r="PM645"/>
      <c r="PN645"/>
      <c r="PO645"/>
      <c r="PP645"/>
      <c r="PQ645"/>
      <c r="PR645"/>
      <c r="PS645"/>
      <c r="PT645"/>
      <c r="PU645"/>
      <c r="PV645"/>
      <c r="PW645"/>
      <c r="PX645"/>
      <c r="PY645"/>
      <c r="PZ645"/>
      <c r="QA645"/>
      <c r="QB645"/>
      <c r="QC645"/>
      <c r="QD645"/>
      <c r="QE645"/>
      <c r="QF645"/>
      <c r="QG645"/>
      <c r="QH645"/>
      <c r="QI645"/>
      <c r="QJ645"/>
      <c r="QK645"/>
      <c r="QL645"/>
      <c r="QM645"/>
      <c r="QN645"/>
      <c r="QO645"/>
      <c r="QP645"/>
      <c r="QQ645"/>
      <c r="QR645"/>
      <c r="QS645"/>
      <c r="QT645"/>
      <c r="QU645"/>
      <c r="QV645"/>
      <c r="QW645"/>
      <c r="QX645"/>
      <c r="QY645"/>
      <c r="QZ645"/>
      <c r="RA645"/>
      <c r="RB645"/>
      <c r="RC645"/>
      <c r="RD645"/>
      <c r="RE645"/>
      <c r="RF645"/>
      <c r="RG645"/>
      <c r="RH645"/>
      <c r="RI645"/>
      <c r="RJ645"/>
      <c r="RK645"/>
      <c r="RL645"/>
      <c r="RM645"/>
      <c r="RN645"/>
      <c r="RO645"/>
      <c r="RP645"/>
      <c r="RQ645"/>
      <c r="RR645"/>
      <c r="RS645"/>
      <c r="RT645"/>
      <c r="RU645"/>
      <c r="RV645"/>
      <c r="RW645"/>
      <c r="RX645"/>
      <c r="RY645"/>
      <c r="RZ645"/>
      <c r="SA645"/>
      <c r="SB645"/>
      <c r="SC645"/>
      <c r="SD645"/>
      <c r="SE645"/>
      <c r="SF645"/>
      <c r="SG645"/>
      <c r="SH645"/>
      <c r="SI645"/>
      <c r="SJ645"/>
      <c r="SK645"/>
      <c r="SL645"/>
      <c r="SM645"/>
      <c r="SN645"/>
      <c r="SO645"/>
      <c r="SP645"/>
      <c r="SQ645"/>
      <c r="SR645"/>
      <c r="SS645"/>
      <c r="ST645"/>
      <c r="SU645"/>
      <c r="SV645"/>
      <c r="SW645"/>
      <c r="SX645"/>
      <c r="SY645"/>
      <c r="SZ645"/>
      <c r="TA645"/>
      <c r="TB645"/>
      <c r="TC645"/>
      <c r="TD645"/>
      <c r="TE645"/>
      <c r="TF645"/>
      <c r="TG645"/>
      <c r="TH645"/>
      <c r="TI645"/>
      <c r="TJ645"/>
      <c r="TK645"/>
      <c r="TL645"/>
      <c r="TM645"/>
      <c r="TN645"/>
      <c r="TO645"/>
      <c r="TP645"/>
      <c r="TQ645"/>
      <c r="TR645"/>
      <c r="TS645"/>
      <c r="TT645"/>
      <c r="TU645"/>
      <c r="TV645"/>
      <c r="TW645"/>
      <c r="TX645"/>
      <c r="TY645"/>
      <c r="TZ645"/>
      <c r="UA645"/>
      <c r="UB645"/>
      <c r="UC645"/>
      <c r="UD645"/>
      <c r="UE645"/>
      <c r="UF645"/>
      <c r="UG645"/>
      <c r="UH645"/>
      <c r="UI645"/>
      <c r="UJ645"/>
      <c r="UK645"/>
      <c r="UL645"/>
      <c r="UM645"/>
      <c r="UN645"/>
      <c r="UO645"/>
      <c r="UP645"/>
      <c r="UQ645"/>
      <c r="UR645"/>
      <c r="US645"/>
      <c r="UT645"/>
      <c r="UU645"/>
      <c r="UV645"/>
      <c r="UW645"/>
      <c r="UX645"/>
      <c r="UY645"/>
      <c r="UZ645"/>
      <c r="VA645"/>
      <c r="VB645"/>
      <c r="VC645"/>
      <c r="VD645"/>
      <c r="VE645"/>
      <c r="VF645"/>
      <c r="VG645"/>
      <c r="VH645"/>
      <c r="VI645"/>
      <c r="VJ645"/>
      <c r="VK645"/>
      <c r="VL645"/>
      <c r="VM645"/>
      <c r="VN645"/>
      <c r="VO645"/>
      <c r="VP645"/>
      <c r="VQ645"/>
      <c r="VR645"/>
      <c r="VS645"/>
      <c r="VT645"/>
      <c r="VU645"/>
      <c r="VV645"/>
      <c r="VW645"/>
      <c r="VX645"/>
      <c r="VY645"/>
      <c r="VZ645"/>
      <c r="WA645"/>
      <c r="WB645"/>
      <c r="WC645"/>
      <c r="WD645"/>
      <c r="WE645"/>
      <c r="WF645"/>
      <c r="WG645"/>
      <c r="WH645"/>
      <c r="WI645"/>
      <c r="WJ645"/>
      <c r="WK645"/>
      <c r="WL645"/>
      <c r="WM645"/>
      <c r="WN645"/>
      <c r="WO645"/>
      <c r="WP645"/>
      <c r="WQ645"/>
      <c r="WR645"/>
      <c r="WS645"/>
      <c r="WT645"/>
      <c r="WU645"/>
      <c r="WV645"/>
      <c r="WW645"/>
      <c r="WX645"/>
      <c r="WY645"/>
      <c r="WZ645"/>
      <c r="XA645"/>
      <c r="XB645"/>
      <c r="XC645"/>
      <c r="XD645"/>
      <c r="XE645"/>
      <c r="XF645"/>
      <c r="XG645"/>
      <c r="XH645"/>
      <c r="XI645"/>
      <c r="XJ645"/>
      <c r="XK645"/>
      <c r="XL645"/>
      <c r="XM645"/>
      <c r="XN645"/>
      <c r="XO645"/>
      <c r="XP645"/>
      <c r="XQ645"/>
      <c r="XR645"/>
      <c r="XS645"/>
      <c r="XT645"/>
      <c r="XU645"/>
      <c r="XV645"/>
      <c r="XW645"/>
      <c r="XX645"/>
      <c r="XY645"/>
      <c r="XZ645"/>
      <c r="YA645"/>
      <c r="YB645"/>
      <c r="YC645"/>
      <c r="YD645"/>
      <c r="YE645"/>
      <c r="YF645"/>
      <c r="YG645"/>
      <c r="YH645"/>
      <c r="YI645"/>
      <c r="YJ645"/>
      <c r="YK645"/>
      <c r="YL645"/>
      <c r="YM645"/>
      <c r="YN645"/>
      <c r="YO645"/>
      <c r="YP645"/>
      <c r="YQ645"/>
      <c r="YR645"/>
      <c r="YS645"/>
      <c r="YT645"/>
      <c r="YU645"/>
      <c r="YV645"/>
      <c r="YW645"/>
      <c r="YX645"/>
      <c r="YY645"/>
      <c r="YZ645"/>
      <c r="ZA645"/>
      <c r="ZB645"/>
      <c r="ZC645"/>
      <c r="ZD645"/>
      <c r="ZE645"/>
      <c r="ZF645"/>
      <c r="ZG645"/>
      <c r="ZH645"/>
      <c r="ZI645"/>
      <c r="ZJ645"/>
      <c r="ZK645"/>
      <c r="ZL645"/>
      <c r="ZM645"/>
      <c r="ZN645"/>
      <c r="ZO645"/>
      <c r="ZP645"/>
      <c r="ZQ645"/>
      <c r="ZR645"/>
      <c r="ZS645"/>
      <c r="ZT645"/>
      <c r="ZU645"/>
      <c r="ZV645"/>
      <c r="ZW645"/>
      <c r="ZX645"/>
      <c r="ZY645"/>
      <c r="ZZ645" s="52"/>
      <c r="AAA645" s="192"/>
      <c r="AAD645" s="90"/>
      <c r="AAE645" s="519">
        <v>1</v>
      </c>
      <c r="AAF645" s="90"/>
      <c r="AAG645" s="73">
        <f>S.EQC.BANNER.Begin</f>
        <v>41549</v>
      </c>
      <c r="AAH645" s="73">
        <f t="shared" si="523"/>
        <v>41676</v>
      </c>
      <c r="AAI645" s="72"/>
      <c r="AAJ645" s="56"/>
      <c r="AAK645" s="491"/>
      <c r="AAL645" s="90"/>
    </row>
    <row r="646" spans="1:715" s="23" customFormat="1" ht="15" customHeight="1" outlineLevel="2">
      <c r="A646" s="171"/>
      <c r="B646" s="413" t="s">
        <v>256</v>
      </c>
      <c r="C646" s="420"/>
      <c r="D646" s="421"/>
      <c r="E646" s="350"/>
      <c r="F646" s="350"/>
      <c r="G646" s="420"/>
      <c r="H646" s="420"/>
      <c r="I646" s="244"/>
      <c r="J646" s="194"/>
      <c r="K646" s="49"/>
      <c r="L646" s="49"/>
      <c r="M646" s="49"/>
      <c r="N646" s="49"/>
      <c r="O646" s="49"/>
      <c r="P646" s="49"/>
      <c r="Q646" s="49"/>
      <c r="R646" s="49"/>
      <c r="S646" s="49"/>
      <c r="T646" s="49"/>
      <c r="U646" s="49"/>
      <c r="V646" s="49"/>
      <c r="W646" s="49"/>
      <c r="X646" s="49"/>
      <c r="Y646" s="49"/>
      <c r="Z646" s="49"/>
      <c r="AA646" s="49"/>
      <c r="AB646" s="49"/>
      <c r="AC646" s="49"/>
      <c r="AD646" s="49"/>
      <c r="AE646" s="49"/>
      <c r="AF646" s="49"/>
      <c r="AG646" s="49"/>
      <c r="AH646" s="49"/>
      <c r="AI646" s="49"/>
      <c r="AJ646" s="49"/>
      <c r="AK646" s="49"/>
      <c r="AL646" s="49"/>
      <c r="AM646" s="49"/>
      <c r="AN646" s="49"/>
      <c r="AO646" s="49"/>
      <c r="AP646" s="49"/>
      <c r="AQ646" s="49"/>
      <c r="AR646" s="49"/>
      <c r="AS646" s="49"/>
      <c r="AT646" s="49"/>
      <c r="AU646" s="49"/>
      <c r="AV646" s="49"/>
      <c r="AW646" s="49"/>
      <c r="AX646" s="49"/>
      <c r="AY646" s="49"/>
      <c r="AZ646" s="49"/>
      <c r="BA646" s="49"/>
      <c r="BB646" s="49"/>
      <c r="BC646" s="49"/>
      <c r="BD646" s="49"/>
      <c r="BE646" s="49"/>
      <c r="BF646" s="49"/>
      <c r="BG646" s="49"/>
      <c r="BH646" s="49"/>
      <c r="BI646" s="49"/>
      <c r="BJ646" s="49"/>
      <c r="BK646" s="49"/>
      <c r="BL646" s="49"/>
      <c r="BM646" s="49"/>
      <c r="BN646" s="49"/>
      <c r="BO646" s="49"/>
      <c r="BP646" s="49"/>
      <c r="BQ646" s="49"/>
      <c r="BR646" s="49"/>
      <c r="BS646" s="49"/>
      <c r="BT646" s="49"/>
      <c r="BU646" s="49"/>
      <c r="BV646" s="49"/>
      <c r="BW646" s="49"/>
      <c r="BX646" s="49"/>
      <c r="BY646" s="49"/>
      <c r="BZ646" s="49"/>
      <c r="CA646" s="49"/>
      <c r="CB646" s="49"/>
      <c r="CC646" s="49"/>
      <c r="CD646" s="49"/>
      <c r="CE646" s="49"/>
      <c r="CF646" s="49"/>
      <c r="CG646" s="49"/>
      <c r="CH646" s="49"/>
      <c r="CI646" s="49"/>
      <c r="CJ646" s="49"/>
      <c r="CK646" s="49"/>
      <c r="CL646" s="49"/>
      <c r="CM646" s="49"/>
      <c r="CN646" s="49"/>
      <c r="CO646" s="49"/>
      <c r="CP646" s="49"/>
      <c r="CQ646" s="49"/>
      <c r="CR646" s="49"/>
      <c r="CS646" s="49"/>
      <c r="CT646" s="49"/>
      <c r="CU646" s="49"/>
      <c r="CV646" s="49"/>
      <c r="CW646" s="49"/>
      <c r="CX646" s="49"/>
      <c r="CY646" s="49"/>
      <c r="CZ646" s="49"/>
      <c r="DA646" s="49"/>
      <c r="DB646" s="49"/>
      <c r="DC646" s="49"/>
      <c r="DD646" s="49"/>
      <c r="DE646" s="49"/>
      <c r="DF646" s="49"/>
      <c r="DG646" s="49"/>
      <c r="DH646" s="49"/>
      <c r="DI646" s="49"/>
      <c r="DJ646" s="49"/>
      <c r="DK646" s="49"/>
      <c r="DL646" s="49"/>
      <c r="DM646" s="49"/>
      <c r="DN646" s="49"/>
      <c r="DO646" s="49"/>
      <c r="DP646" s="49"/>
      <c r="DQ646"/>
      <c r="DR646"/>
      <c r="DS646"/>
      <c r="DT646"/>
      <c r="DU646"/>
      <c r="DV646"/>
      <c r="DW646"/>
      <c r="DX646"/>
      <c r="DY646"/>
      <c r="DZ646"/>
      <c r="EA646"/>
      <c r="EB646"/>
      <c r="EC646"/>
      <c r="ED646"/>
      <c r="EE646"/>
      <c r="EF646"/>
      <c r="EG646"/>
      <c r="EH646"/>
      <c r="EI646"/>
      <c r="EJ646"/>
      <c r="EK646"/>
      <c r="EL646"/>
      <c r="EM646"/>
      <c r="EN646"/>
      <c r="EO646"/>
      <c r="EP646"/>
      <c r="EQ646"/>
      <c r="ER646"/>
      <c r="ES646"/>
      <c r="ET646"/>
      <c r="EU646"/>
      <c r="EV646"/>
      <c r="EW646"/>
      <c r="EX646"/>
      <c r="EY646"/>
      <c r="EZ646"/>
      <c r="FA646"/>
      <c r="FB646"/>
      <c r="FC646"/>
      <c r="FD646"/>
      <c r="FE646"/>
      <c r="FF646"/>
      <c r="FG646"/>
      <c r="FH646"/>
      <c r="FI646"/>
      <c r="FJ646"/>
      <c r="FK646"/>
      <c r="FL646"/>
      <c r="FM646"/>
      <c r="FN646"/>
      <c r="FO646"/>
      <c r="FP646"/>
      <c r="FQ646"/>
      <c r="FR646"/>
      <c r="FS646"/>
      <c r="FT646"/>
      <c r="FU646"/>
      <c r="FV646"/>
      <c r="FW646"/>
      <c r="FX646"/>
      <c r="FY646"/>
      <c r="FZ646"/>
      <c r="GA646"/>
      <c r="GB646"/>
      <c r="GC646"/>
      <c r="GD646"/>
      <c r="GE646"/>
      <c r="GF646"/>
      <c r="GG646"/>
      <c r="GH646"/>
      <c r="GI646"/>
      <c r="GJ646"/>
      <c r="GK646"/>
      <c r="GL646"/>
      <c r="GM646"/>
      <c r="GN646"/>
      <c r="GO646"/>
      <c r="GP646"/>
      <c r="GQ646"/>
      <c r="GR646"/>
      <c r="GS646"/>
      <c r="GT646"/>
      <c r="GU646"/>
      <c r="GV646"/>
      <c r="GW646"/>
      <c r="GX646"/>
      <c r="GY646"/>
      <c r="GZ646"/>
      <c r="HA646"/>
      <c r="HB646"/>
      <c r="HC646"/>
      <c r="HD646"/>
      <c r="HE646"/>
      <c r="HF646"/>
      <c r="HG646"/>
      <c r="HH646"/>
      <c r="HI646"/>
      <c r="HJ646"/>
      <c r="HK646"/>
      <c r="HL646"/>
      <c r="HM646"/>
      <c r="HN646"/>
      <c r="HO646"/>
      <c r="HP646"/>
      <c r="HQ646"/>
      <c r="HR646"/>
      <c r="HS646"/>
      <c r="HT646"/>
      <c r="HU646"/>
      <c r="HV646"/>
      <c r="HW646"/>
      <c r="HX646"/>
      <c r="HY646"/>
      <c r="HZ646"/>
      <c r="IA646"/>
      <c r="IB646"/>
      <c r="IC646"/>
      <c r="ID646"/>
      <c r="IE646"/>
      <c r="IF646"/>
      <c r="IG646"/>
      <c r="IH646"/>
      <c r="II646"/>
      <c r="IJ646"/>
      <c r="IK646"/>
      <c r="IL646"/>
      <c r="IM646"/>
      <c r="IN646"/>
      <c r="IO646"/>
      <c r="IP646"/>
      <c r="IQ646"/>
      <c r="IR646"/>
      <c r="IS646"/>
      <c r="IT646"/>
      <c r="IU646"/>
      <c r="IV646"/>
      <c r="IW646"/>
      <c r="IX646"/>
      <c r="IY646"/>
      <c r="IZ646"/>
      <c r="JA646"/>
      <c r="JB646"/>
      <c r="JC646"/>
      <c r="JD646"/>
      <c r="JE646"/>
      <c r="JF646"/>
      <c r="JG646"/>
      <c r="JH646"/>
      <c r="JI646"/>
      <c r="JJ646"/>
      <c r="JK646"/>
      <c r="JL646"/>
      <c r="JM646"/>
      <c r="JN646"/>
      <c r="JO646"/>
      <c r="JP646"/>
      <c r="JQ646"/>
      <c r="JR646"/>
      <c r="JS646"/>
      <c r="JT646"/>
      <c r="JU646"/>
      <c r="JV646"/>
      <c r="JW646"/>
      <c r="JX646"/>
      <c r="JY646"/>
      <c r="JZ646"/>
      <c r="KA646"/>
      <c r="KB646"/>
      <c r="KC646"/>
      <c r="KD646"/>
      <c r="KE646"/>
      <c r="KF646"/>
      <c r="KG646"/>
      <c r="KH646"/>
      <c r="KI646"/>
      <c r="KJ646"/>
      <c r="KK646"/>
      <c r="KL646"/>
      <c r="KM646"/>
      <c r="KN646"/>
      <c r="KO646"/>
      <c r="KP646"/>
      <c r="KQ646"/>
      <c r="KR646"/>
      <c r="KS646"/>
      <c r="KT646"/>
      <c r="KU646"/>
      <c r="KV646"/>
      <c r="KW646"/>
      <c r="KX646"/>
      <c r="KY646"/>
      <c r="KZ646"/>
      <c r="LA646"/>
      <c r="LB646"/>
      <c r="LC646"/>
      <c r="LD646"/>
      <c r="LE646"/>
      <c r="LF646"/>
      <c r="LG646"/>
      <c r="LH646"/>
      <c r="LI646"/>
      <c r="LJ646"/>
      <c r="LK646"/>
      <c r="LL646"/>
      <c r="LM646"/>
      <c r="LN646"/>
      <c r="LO646"/>
      <c r="LP646"/>
      <c r="LQ646"/>
      <c r="LR646"/>
      <c r="LS646"/>
      <c r="LT646"/>
      <c r="LU646"/>
      <c r="LV646"/>
      <c r="LW646"/>
      <c r="LX646"/>
      <c r="LY646"/>
      <c r="LZ646"/>
      <c r="MA646"/>
      <c r="MB646"/>
      <c r="MC646"/>
      <c r="MD646"/>
      <c r="ME646"/>
      <c r="MF646"/>
      <c r="MG646"/>
      <c r="MH646"/>
      <c r="MI646"/>
      <c r="MJ646"/>
      <c r="MK646"/>
      <c r="ML646"/>
      <c r="MM646"/>
      <c r="MN646"/>
      <c r="MO646"/>
      <c r="MP646"/>
      <c r="MQ646"/>
      <c r="MR646"/>
      <c r="MS646"/>
      <c r="MT646"/>
      <c r="MU646"/>
      <c r="MV646"/>
      <c r="MW646"/>
      <c r="MX646"/>
      <c r="MY646"/>
      <c r="MZ646"/>
      <c r="NA646"/>
      <c r="NB646"/>
      <c r="NC646"/>
      <c r="ND646"/>
      <c r="NE646"/>
      <c r="NF646"/>
      <c r="NG646"/>
      <c r="NH646"/>
      <c r="NI646"/>
      <c r="NJ646"/>
      <c r="NK646"/>
      <c r="NL646"/>
      <c r="NM646"/>
      <c r="NN646"/>
      <c r="NO646"/>
      <c r="NP646"/>
      <c r="NQ646"/>
      <c r="NR646"/>
      <c r="NS646"/>
      <c r="NT646"/>
      <c r="NU646"/>
      <c r="NV646"/>
      <c r="NW646"/>
      <c r="NX646"/>
      <c r="NY646"/>
      <c r="NZ646"/>
      <c r="OA646"/>
      <c r="OB646"/>
      <c r="OC646"/>
      <c r="OD646"/>
      <c r="OE646"/>
      <c r="OF646"/>
      <c r="OG646"/>
      <c r="OH646"/>
      <c r="OI646"/>
      <c r="OJ646"/>
      <c r="OK646"/>
      <c r="OL646"/>
      <c r="OM646"/>
      <c r="ON646"/>
      <c r="OO646"/>
      <c r="OP646"/>
      <c r="OQ646"/>
      <c r="OR646"/>
      <c r="OS646"/>
      <c r="OT646"/>
      <c r="OU646"/>
      <c r="OV646"/>
      <c r="OW646"/>
      <c r="OX646"/>
      <c r="OY646"/>
      <c r="OZ646"/>
      <c r="PA646"/>
      <c r="PB646"/>
      <c r="PC646"/>
      <c r="PD646"/>
      <c r="PE646"/>
      <c r="PF646"/>
      <c r="PG646"/>
      <c r="PH646"/>
      <c r="PI646"/>
      <c r="PJ646"/>
      <c r="PK646"/>
      <c r="PL646"/>
      <c r="PM646"/>
      <c r="PN646"/>
      <c r="PO646"/>
      <c r="PP646"/>
      <c r="PQ646"/>
      <c r="PR646"/>
      <c r="PS646"/>
      <c r="PT646"/>
      <c r="PU646"/>
      <c r="PV646"/>
      <c r="PW646"/>
      <c r="PX646"/>
      <c r="PY646"/>
      <c r="PZ646"/>
      <c r="QA646"/>
      <c r="QB646"/>
      <c r="QC646"/>
      <c r="QD646"/>
      <c r="QE646"/>
      <c r="QF646"/>
      <c r="QG646"/>
      <c r="QH646"/>
      <c r="QI646"/>
      <c r="QJ646"/>
      <c r="QK646"/>
      <c r="QL646"/>
      <c r="QM646"/>
      <c r="QN646"/>
      <c r="QO646"/>
      <c r="QP646"/>
      <c r="QQ646"/>
      <c r="QR646"/>
      <c r="QS646"/>
      <c r="QT646"/>
      <c r="QU646"/>
      <c r="QV646"/>
      <c r="QW646"/>
      <c r="QX646"/>
      <c r="QY646"/>
      <c r="QZ646"/>
      <c r="RA646"/>
      <c r="RB646"/>
      <c r="RC646"/>
      <c r="RD646"/>
      <c r="RE646"/>
      <c r="RF646"/>
      <c r="RG646"/>
      <c r="RH646"/>
      <c r="RI646"/>
      <c r="RJ646"/>
      <c r="RK646"/>
      <c r="RL646"/>
      <c r="RM646"/>
      <c r="RN646"/>
      <c r="RO646"/>
      <c r="RP646"/>
      <c r="RQ646"/>
      <c r="RR646"/>
      <c r="RS646"/>
      <c r="RT646"/>
      <c r="RU646"/>
      <c r="RV646"/>
      <c r="RW646"/>
      <c r="RX646"/>
      <c r="RY646"/>
      <c r="RZ646"/>
      <c r="SA646"/>
      <c r="SB646"/>
      <c r="SC646"/>
      <c r="SD646"/>
      <c r="SE646"/>
      <c r="SF646"/>
      <c r="SG646"/>
      <c r="SH646"/>
      <c r="SI646"/>
      <c r="SJ646"/>
      <c r="SK646"/>
      <c r="SL646"/>
      <c r="SM646"/>
      <c r="SN646"/>
      <c r="SO646"/>
      <c r="SP646"/>
      <c r="SQ646"/>
      <c r="SR646"/>
      <c r="SS646"/>
      <c r="ST646"/>
      <c r="SU646"/>
      <c r="SV646"/>
      <c r="SW646"/>
      <c r="SX646"/>
      <c r="SY646"/>
      <c r="SZ646"/>
      <c r="TA646"/>
      <c r="TB646"/>
      <c r="TC646"/>
      <c r="TD646"/>
      <c r="TE646"/>
      <c r="TF646"/>
      <c r="TG646"/>
      <c r="TH646"/>
      <c r="TI646"/>
      <c r="TJ646"/>
      <c r="TK646"/>
      <c r="TL646"/>
      <c r="TM646"/>
      <c r="TN646"/>
      <c r="TO646"/>
      <c r="TP646"/>
      <c r="TQ646"/>
      <c r="TR646"/>
      <c r="TS646"/>
      <c r="TT646"/>
      <c r="TU646"/>
      <c r="TV646"/>
      <c r="TW646"/>
      <c r="TX646"/>
      <c r="TY646"/>
      <c r="TZ646"/>
      <c r="UA646"/>
      <c r="UB646"/>
      <c r="UC646"/>
      <c r="UD646"/>
      <c r="UE646"/>
      <c r="UF646"/>
      <c r="UG646"/>
      <c r="UH646"/>
      <c r="UI646"/>
      <c r="UJ646"/>
      <c r="UK646"/>
      <c r="UL646"/>
      <c r="UM646"/>
      <c r="UN646"/>
      <c r="UO646"/>
      <c r="UP646"/>
      <c r="UQ646"/>
      <c r="UR646"/>
      <c r="US646"/>
      <c r="UT646"/>
      <c r="UU646"/>
      <c r="UV646"/>
      <c r="UW646"/>
      <c r="UX646"/>
      <c r="UY646"/>
      <c r="UZ646"/>
      <c r="VA646"/>
      <c r="VB646"/>
      <c r="VC646"/>
      <c r="VD646"/>
      <c r="VE646"/>
      <c r="VF646"/>
      <c r="VG646"/>
      <c r="VH646"/>
      <c r="VI646"/>
      <c r="VJ646"/>
      <c r="VK646"/>
      <c r="VL646"/>
      <c r="VM646"/>
      <c r="VN646"/>
      <c r="VO646"/>
      <c r="VP646"/>
      <c r="VQ646"/>
      <c r="VR646"/>
      <c r="VS646"/>
      <c r="VT646"/>
      <c r="VU646"/>
      <c r="VV646"/>
      <c r="VW646"/>
      <c r="VX646"/>
      <c r="VY646"/>
      <c r="VZ646"/>
      <c r="WA646"/>
      <c r="WB646"/>
      <c r="WC646"/>
      <c r="WD646"/>
      <c r="WE646"/>
      <c r="WF646"/>
      <c r="WG646"/>
      <c r="WH646"/>
      <c r="WI646"/>
      <c r="WJ646"/>
      <c r="WK646"/>
      <c r="WL646"/>
      <c r="WM646"/>
      <c r="WN646"/>
      <c r="WO646"/>
      <c r="WP646"/>
      <c r="WQ646"/>
      <c r="WR646"/>
      <c r="WS646"/>
      <c r="WT646"/>
      <c r="WU646"/>
      <c r="WV646"/>
      <c r="WW646"/>
      <c r="WX646"/>
      <c r="WY646"/>
      <c r="WZ646"/>
      <c r="XA646"/>
      <c r="XB646"/>
      <c r="XC646"/>
      <c r="XD646"/>
      <c r="XE646"/>
      <c r="XF646"/>
      <c r="XG646"/>
      <c r="XH646"/>
      <c r="XI646"/>
      <c r="XJ646"/>
      <c r="XK646"/>
      <c r="XL646"/>
      <c r="XM646"/>
      <c r="XN646"/>
      <c r="XO646"/>
      <c r="XP646"/>
      <c r="XQ646"/>
      <c r="XR646"/>
      <c r="XS646"/>
      <c r="XT646"/>
      <c r="XU646"/>
      <c r="XV646"/>
      <c r="XW646"/>
      <c r="XX646"/>
      <c r="XY646"/>
      <c r="XZ646"/>
      <c r="YA646"/>
      <c r="YB646"/>
      <c r="YC646"/>
      <c r="YD646"/>
      <c r="YE646"/>
      <c r="YF646"/>
      <c r="YG646"/>
      <c r="YH646"/>
      <c r="YI646"/>
      <c r="YJ646"/>
      <c r="YK646"/>
      <c r="YL646"/>
      <c r="YM646"/>
      <c r="YN646"/>
      <c r="YO646"/>
      <c r="YP646"/>
      <c r="YQ646"/>
      <c r="YR646"/>
      <c r="YS646"/>
      <c r="YT646"/>
      <c r="YU646"/>
      <c r="YV646"/>
      <c r="YW646"/>
      <c r="YX646"/>
      <c r="YY646"/>
      <c r="YZ646"/>
      <c r="ZA646"/>
      <c r="ZB646"/>
      <c r="ZC646"/>
      <c r="ZD646"/>
      <c r="ZE646"/>
      <c r="ZF646"/>
      <c r="ZG646"/>
      <c r="ZH646"/>
      <c r="ZI646"/>
      <c r="ZJ646"/>
      <c r="ZK646"/>
      <c r="ZL646"/>
      <c r="ZM646"/>
      <c r="ZN646"/>
      <c r="ZO646"/>
      <c r="ZP646"/>
      <c r="ZQ646"/>
      <c r="ZR646"/>
      <c r="ZS646"/>
      <c r="ZT646"/>
      <c r="ZU646"/>
      <c r="ZV646"/>
      <c r="ZW646"/>
      <c r="ZX646"/>
      <c r="ZY646"/>
      <c r="ZZ646" s="52"/>
      <c r="AAA646" s="192"/>
      <c r="AAD646" s="90"/>
      <c r="AAE646" s="519">
        <v>1</v>
      </c>
      <c r="AAF646" s="190" t="s">
        <v>52</v>
      </c>
      <c r="AAG646" s="94"/>
      <c r="AAH646" s="94"/>
      <c r="AAI646" s="72"/>
      <c r="AAJ646" s="185"/>
      <c r="AAK646" s="491"/>
      <c r="AAL646" s="90"/>
    </row>
    <row r="647" spans="1:715" ht="15" customHeight="1" outlineLevel="2">
      <c r="A647" s="171"/>
      <c r="B647" s="287" t="str">
        <f>AAK647</f>
        <v>- STAFF.RPT.Permanent</v>
      </c>
      <c r="C647" s="376" t="s">
        <v>0</v>
      </c>
      <c r="D647" s="423"/>
      <c r="E647" s="397">
        <f t="shared" ref="E647:E648" si="542">NETWORKDAYS(G647,H647,S.DDL_DEQClosed)</f>
        <v>87</v>
      </c>
      <c r="F647" s="457">
        <f t="shared" ref="F647:F671" ca="1" si="543">IF(YEAR(H647)&gt;2000,NETWORKDAYS(TODAY(),H647,S.DDL_DEQClosed),0)</f>
        <v>71</v>
      </c>
      <c r="G647" s="400">
        <f t="shared" ref="G647:H648" si="544">AAG647</f>
        <v>41549</v>
      </c>
      <c r="H647" s="400">
        <f t="shared" si="544"/>
        <v>41676</v>
      </c>
      <c r="I647" s="244"/>
      <c r="J647" s="194"/>
      <c r="K647" s="49"/>
      <c r="L647" s="49"/>
      <c r="M647" s="49"/>
      <c r="N647" s="49"/>
      <c r="O647" s="49"/>
      <c r="P647" s="49"/>
      <c r="Q647" s="49"/>
      <c r="R647" s="49"/>
      <c r="S647" s="49"/>
      <c r="T647" s="49"/>
      <c r="U647" s="49"/>
      <c r="V647" s="49"/>
      <c r="W647" s="49"/>
      <c r="X647" s="49"/>
      <c r="Y647" s="49"/>
      <c r="Z647" s="49"/>
      <c r="AA647" s="49"/>
      <c r="AB647" s="49"/>
      <c r="AC647" s="49"/>
      <c r="AD647" s="49"/>
      <c r="AE647" s="49"/>
      <c r="AF647" s="49"/>
      <c r="AG647" s="49"/>
      <c r="AH647" s="49"/>
      <c r="AI647" s="49"/>
      <c r="AJ647" s="49"/>
      <c r="AK647" s="49"/>
      <c r="AL647" s="49"/>
      <c r="AM647" s="49"/>
      <c r="AN647" s="49"/>
      <c r="AO647" s="49"/>
      <c r="AP647" s="49"/>
      <c r="AQ647" s="49"/>
      <c r="AR647" s="49"/>
      <c r="AS647" s="49"/>
      <c r="AT647" s="49"/>
      <c r="AU647" s="49"/>
      <c r="AV647" s="49"/>
      <c r="AW647" s="49"/>
      <c r="AX647" s="49"/>
      <c r="AY647" s="49"/>
      <c r="AZ647" s="49"/>
      <c r="BA647" s="49"/>
      <c r="BB647" s="49"/>
      <c r="BC647" s="49"/>
      <c r="BD647" s="49"/>
      <c r="BE647" s="49"/>
      <c r="BF647" s="49"/>
      <c r="BG647" s="49"/>
      <c r="BH647" s="49"/>
      <c r="BI647" s="49"/>
      <c r="BJ647" s="49"/>
      <c r="BK647" s="49"/>
      <c r="BL647" s="49"/>
      <c r="BM647" s="49"/>
      <c r="BN647" s="49"/>
      <c r="BO647" s="49"/>
      <c r="BP647" s="49"/>
      <c r="BQ647" s="49"/>
      <c r="BR647" s="49"/>
      <c r="BS647" s="49"/>
      <c r="BT647" s="49"/>
      <c r="BU647" s="49"/>
      <c r="BV647" s="49"/>
      <c r="BW647" s="49"/>
      <c r="BX647" s="49"/>
      <c r="BY647" s="49"/>
      <c r="BZ647" s="49"/>
      <c r="CA647" s="49"/>
      <c r="CB647" s="49"/>
      <c r="CC647" s="49"/>
      <c r="CD647" s="49"/>
      <c r="CE647" s="49"/>
      <c r="CF647" s="49"/>
      <c r="CG647" s="49"/>
      <c r="CH647" s="49"/>
      <c r="CI647" s="49"/>
      <c r="CJ647" s="49"/>
      <c r="CK647" s="49"/>
      <c r="CL647" s="49"/>
      <c r="CM647" s="49"/>
      <c r="CN647" s="49"/>
      <c r="CO647" s="49"/>
      <c r="CP647" s="49"/>
      <c r="CQ647" s="49"/>
      <c r="CR647" s="49"/>
      <c r="CS647" s="49"/>
      <c r="CT647" s="49"/>
      <c r="CU647" s="49"/>
      <c r="CV647" s="49"/>
      <c r="CW647" s="49"/>
      <c r="CX647" s="49"/>
      <c r="CY647" s="49"/>
      <c r="CZ647" s="49"/>
      <c r="DA647" s="49"/>
      <c r="DB647" s="49"/>
      <c r="DC647" s="49"/>
      <c r="DD647" s="49"/>
      <c r="DE647" s="49"/>
      <c r="DF647" s="49"/>
      <c r="DG647" s="49"/>
      <c r="DH647" s="49"/>
      <c r="DI647" s="49"/>
      <c r="DJ647" s="49"/>
      <c r="DK647" s="49"/>
      <c r="DL647" s="49"/>
      <c r="DM647" s="49"/>
      <c r="DN647" s="49"/>
      <c r="DO647" s="49"/>
      <c r="DP647" s="49"/>
      <c r="AAA647" s="192"/>
      <c r="AAD647" s="90"/>
      <c r="AAE647" s="519">
        <v>1</v>
      </c>
      <c r="AAF647" s="90"/>
      <c r="AAG647" s="73">
        <f>S.EQC.BANNER.Begin</f>
        <v>41549</v>
      </c>
      <c r="AAH647" s="73">
        <f t="shared" ref="AAH647:AAH675" si="545">S.EQC.SubmitStaffRpt</f>
        <v>41676</v>
      </c>
      <c r="AAI647" s="72"/>
      <c r="AAJ647" s="185"/>
      <c r="AAK647" s="80" t="str">
        <f>IF(S.General.RuleType="P","- STAFF.RPT.Permanent","- STAFF.RPT.Temporary")</f>
        <v>- STAFF.RPT.Permanent</v>
      </c>
      <c r="AAL647" s="90"/>
      <c r="AAM647"/>
    </row>
    <row r="648" spans="1:715" s="23" customFormat="1" ht="15" customHeight="1" outlineLevel="2">
      <c r="A648" s="171"/>
      <c r="B648" s="628" t="s">
        <v>257</v>
      </c>
      <c r="C648" s="376" t="s">
        <v>0</v>
      </c>
      <c r="D648" s="423"/>
      <c r="E648" s="397">
        <f t="shared" si="542"/>
        <v>87</v>
      </c>
      <c r="F648" s="457">
        <f t="shared" ca="1" si="543"/>
        <v>71</v>
      </c>
      <c r="G648" s="400">
        <f t="shared" si="544"/>
        <v>41549</v>
      </c>
      <c r="H648" s="400">
        <f t="shared" si="544"/>
        <v>41676</v>
      </c>
      <c r="I648" s="244"/>
      <c r="J648" s="194"/>
      <c r="K648" s="49"/>
      <c r="L648" s="49"/>
      <c r="M648" s="49"/>
      <c r="N648" s="49"/>
      <c r="O648" s="49"/>
      <c r="P648" s="49"/>
      <c r="Q648" s="49"/>
      <c r="R648" s="49"/>
      <c r="S648" s="49"/>
      <c r="T648" s="49"/>
      <c r="U648" s="49"/>
      <c r="V648" s="49"/>
      <c r="W648" s="49"/>
      <c r="X648" s="49"/>
      <c r="Y648" s="49"/>
      <c r="Z648" s="49"/>
      <c r="AA648" s="49"/>
      <c r="AB648" s="49"/>
      <c r="AC648" s="49"/>
      <c r="AD648" s="49"/>
      <c r="AE648" s="49"/>
      <c r="AF648" s="49"/>
      <c r="AG648" s="49"/>
      <c r="AH648" s="49"/>
      <c r="AI648" s="49"/>
      <c r="AJ648" s="49"/>
      <c r="AK648" s="49"/>
      <c r="AL648" s="49"/>
      <c r="AM648" s="49"/>
      <c r="AN648" s="49"/>
      <c r="AO648" s="49"/>
      <c r="AP648" s="49"/>
      <c r="AQ648" s="49"/>
      <c r="AR648" s="49"/>
      <c r="AS648" s="49"/>
      <c r="AT648" s="49"/>
      <c r="AU648" s="49"/>
      <c r="AV648" s="49"/>
      <c r="AW648" s="49"/>
      <c r="AX648" s="49"/>
      <c r="AY648" s="49"/>
      <c r="AZ648" s="49"/>
      <c r="BA648" s="49"/>
      <c r="BB648" s="49"/>
      <c r="BC648" s="49"/>
      <c r="BD648" s="49"/>
      <c r="BE648" s="49"/>
      <c r="BF648" s="49"/>
      <c r="BG648" s="49"/>
      <c r="BH648" s="49"/>
      <c r="BI648" s="49"/>
      <c r="BJ648" s="49"/>
      <c r="BK648" s="49"/>
      <c r="BL648" s="49"/>
      <c r="BM648" s="49"/>
      <c r="BN648" s="49"/>
      <c r="BO648" s="49"/>
      <c r="BP648" s="49"/>
      <c r="BQ648" s="49"/>
      <c r="BR648" s="49"/>
      <c r="BS648" s="49"/>
      <c r="BT648" s="49"/>
      <c r="BU648" s="49"/>
      <c r="BV648" s="49"/>
      <c r="BW648" s="49"/>
      <c r="BX648" s="49"/>
      <c r="BY648" s="49"/>
      <c r="BZ648" s="49"/>
      <c r="CA648" s="49"/>
      <c r="CB648" s="49"/>
      <c r="CC648" s="49"/>
      <c r="CD648" s="49"/>
      <c r="CE648" s="49"/>
      <c r="CF648" s="49"/>
      <c r="CG648" s="49"/>
      <c r="CH648" s="49"/>
      <c r="CI648" s="49"/>
      <c r="CJ648" s="49"/>
      <c r="CK648" s="49"/>
      <c r="CL648" s="49"/>
      <c r="CM648" s="49"/>
      <c r="CN648" s="49"/>
      <c r="CO648" s="49"/>
      <c r="CP648" s="49"/>
      <c r="CQ648" s="49"/>
      <c r="CR648" s="49"/>
      <c r="CS648" s="49"/>
      <c r="CT648" s="49"/>
      <c r="CU648" s="49"/>
      <c r="CV648" s="49"/>
      <c r="CW648" s="49"/>
      <c r="CX648" s="49"/>
      <c r="CY648" s="49"/>
      <c r="CZ648" s="49"/>
      <c r="DA648" s="49"/>
      <c r="DB648" s="49"/>
      <c r="DC648" s="49"/>
      <c r="DD648" s="49"/>
      <c r="DE648" s="49"/>
      <c r="DF648" s="49"/>
      <c r="DG648" s="49"/>
      <c r="DH648" s="49"/>
      <c r="DI648" s="49"/>
      <c r="DJ648" s="49"/>
      <c r="DK648" s="49"/>
      <c r="DL648" s="49"/>
      <c r="DM648" s="49"/>
      <c r="DN648" s="49"/>
      <c r="DO648" s="49"/>
      <c r="DP648" s="49"/>
      <c r="DQ648"/>
      <c r="DR648"/>
      <c r="DS648"/>
      <c r="DT648"/>
      <c r="DU648"/>
      <c r="DV648"/>
      <c r="DW648"/>
      <c r="DX648"/>
      <c r="DY648"/>
      <c r="DZ648"/>
      <c r="EA648"/>
      <c r="EB648"/>
      <c r="EC648"/>
      <c r="ED648"/>
      <c r="EE648"/>
      <c r="EF648"/>
      <c r="EG648"/>
      <c r="EH648"/>
      <c r="EI648"/>
      <c r="EJ648"/>
      <c r="EK648"/>
      <c r="EL648"/>
      <c r="EM648"/>
      <c r="EN648"/>
      <c r="EO648"/>
      <c r="EP648"/>
      <c r="EQ648"/>
      <c r="ER648"/>
      <c r="ES648"/>
      <c r="ET648"/>
      <c r="EU648"/>
      <c r="EV648"/>
      <c r="EW648"/>
      <c r="EX648"/>
      <c r="EY648"/>
      <c r="EZ648"/>
      <c r="FA648"/>
      <c r="FB648"/>
      <c r="FC648"/>
      <c r="FD648"/>
      <c r="FE648"/>
      <c r="FF648"/>
      <c r="FG648"/>
      <c r="FH648"/>
      <c r="FI648"/>
      <c r="FJ648"/>
      <c r="FK648"/>
      <c r="FL648"/>
      <c r="FM648"/>
      <c r="FN648"/>
      <c r="FO648"/>
      <c r="FP648"/>
      <c r="FQ648"/>
      <c r="FR648"/>
      <c r="FS648"/>
      <c r="FT648"/>
      <c r="FU648"/>
      <c r="FV648"/>
      <c r="FW648"/>
      <c r="FX648"/>
      <c r="FY648"/>
      <c r="FZ648"/>
      <c r="GA648"/>
      <c r="GB648"/>
      <c r="GC648"/>
      <c r="GD648"/>
      <c r="GE648"/>
      <c r="GF648"/>
      <c r="GG648"/>
      <c r="GH648"/>
      <c r="GI648"/>
      <c r="GJ648"/>
      <c r="GK648"/>
      <c r="GL648"/>
      <c r="GM648"/>
      <c r="GN648"/>
      <c r="GO648"/>
      <c r="GP648"/>
      <c r="GQ648"/>
      <c r="GR648"/>
      <c r="GS648"/>
      <c r="GT648"/>
      <c r="GU648"/>
      <c r="GV648"/>
      <c r="GW648"/>
      <c r="GX648"/>
      <c r="GY648"/>
      <c r="GZ648"/>
      <c r="HA648"/>
      <c r="HB648"/>
      <c r="HC648"/>
      <c r="HD648"/>
      <c r="HE648"/>
      <c r="HF648"/>
      <c r="HG648"/>
      <c r="HH648"/>
      <c r="HI648"/>
      <c r="HJ648"/>
      <c r="HK648"/>
      <c r="HL648"/>
      <c r="HM648"/>
      <c r="HN648"/>
      <c r="HO648"/>
      <c r="HP648"/>
      <c r="HQ648"/>
      <c r="HR648"/>
      <c r="HS648"/>
      <c r="HT648"/>
      <c r="HU648"/>
      <c r="HV648"/>
      <c r="HW648"/>
      <c r="HX648"/>
      <c r="HY648"/>
      <c r="HZ648"/>
      <c r="IA648"/>
      <c r="IB648"/>
      <c r="IC648"/>
      <c r="ID648"/>
      <c r="IE648"/>
      <c r="IF648"/>
      <c r="IG648"/>
      <c r="IH648"/>
      <c r="II648"/>
      <c r="IJ648"/>
      <c r="IK648"/>
      <c r="IL648"/>
      <c r="IM648"/>
      <c r="IN648"/>
      <c r="IO648"/>
      <c r="IP648"/>
      <c r="IQ648"/>
      <c r="IR648"/>
      <c r="IS648"/>
      <c r="IT648"/>
      <c r="IU648"/>
      <c r="IV648"/>
      <c r="IW648"/>
      <c r="IX648"/>
      <c r="IY648"/>
      <c r="IZ648"/>
      <c r="JA648"/>
      <c r="JB648"/>
      <c r="JC648"/>
      <c r="JD648"/>
      <c r="JE648"/>
      <c r="JF648"/>
      <c r="JG648"/>
      <c r="JH648"/>
      <c r="JI648"/>
      <c r="JJ648"/>
      <c r="JK648"/>
      <c r="JL648"/>
      <c r="JM648"/>
      <c r="JN648"/>
      <c r="JO648"/>
      <c r="JP648"/>
      <c r="JQ648"/>
      <c r="JR648"/>
      <c r="JS648"/>
      <c r="JT648"/>
      <c r="JU648"/>
      <c r="JV648"/>
      <c r="JW648"/>
      <c r="JX648"/>
      <c r="JY648"/>
      <c r="JZ648"/>
      <c r="KA648"/>
      <c r="KB648"/>
      <c r="KC648"/>
      <c r="KD648"/>
      <c r="KE648"/>
      <c r="KF648"/>
      <c r="KG648"/>
      <c r="KH648"/>
      <c r="KI648"/>
      <c r="KJ648"/>
      <c r="KK648"/>
      <c r="KL648"/>
      <c r="KM648"/>
      <c r="KN648"/>
      <c r="KO648"/>
      <c r="KP648"/>
      <c r="KQ648"/>
      <c r="KR648"/>
      <c r="KS648"/>
      <c r="KT648"/>
      <c r="KU648"/>
      <c r="KV648"/>
      <c r="KW648"/>
      <c r="KX648"/>
      <c r="KY648"/>
      <c r="KZ648"/>
      <c r="LA648"/>
      <c r="LB648"/>
      <c r="LC648"/>
      <c r="LD648"/>
      <c r="LE648"/>
      <c r="LF648"/>
      <c r="LG648"/>
      <c r="LH648"/>
      <c r="LI648"/>
      <c r="LJ648"/>
      <c r="LK648"/>
      <c r="LL648"/>
      <c r="LM648"/>
      <c r="LN648"/>
      <c r="LO648"/>
      <c r="LP648"/>
      <c r="LQ648"/>
      <c r="LR648"/>
      <c r="LS648"/>
      <c r="LT648"/>
      <c r="LU648"/>
      <c r="LV648"/>
      <c r="LW648"/>
      <c r="LX648"/>
      <c r="LY648"/>
      <c r="LZ648"/>
      <c r="MA648"/>
      <c r="MB648"/>
      <c r="MC648"/>
      <c r="MD648"/>
      <c r="ME648"/>
      <c r="MF648"/>
      <c r="MG648"/>
      <c r="MH648"/>
      <c r="MI648"/>
      <c r="MJ648"/>
      <c r="MK648"/>
      <c r="ML648"/>
      <c r="MM648"/>
      <c r="MN648"/>
      <c r="MO648"/>
      <c r="MP648"/>
      <c r="MQ648"/>
      <c r="MR648"/>
      <c r="MS648"/>
      <c r="MT648"/>
      <c r="MU648"/>
      <c r="MV648"/>
      <c r="MW648"/>
      <c r="MX648"/>
      <c r="MY648"/>
      <c r="MZ648"/>
      <c r="NA648"/>
      <c r="NB648"/>
      <c r="NC648"/>
      <c r="ND648"/>
      <c r="NE648"/>
      <c r="NF648"/>
      <c r="NG648"/>
      <c r="NH648"/>
      <c r="NI648"/>
      <c r="NJ648"/>
      <c r="NK648"/>
      <c r="NL648"/>
      <c r="NM648"/>
      <c r="NN648"/>
      <c r="NO648"/>
      <c r="NP648"/>
      <c r="NQ648"/>
      <c r="NR648"/>
      <c r="NS648"/>
      <c r="NT648"/>
      <c r="NU648"/>
      <c r="NV648"/>
      <c r="NW648"/>
      <c r="NX648"/>
      <c r="NY648"/>
      <c r="NZ648"/>
      <c r="OA648"/>
      <c r="OB648"/>
      <c r="OC648"/>
      <c r="OD648"/>
      <c r="OE648"/>
      <c r="OF648"/>
      <c r="OG648"/>
      <c r="OH648"/>
      <c r="OI648"/>
      <c r="OJ648"/>
      <c r="OK648"/>
      <c r="OL648"/>
      <c r="OM648"/>
      <c r="ON648"/>
      <c r="OO648"/>
      <c r="OP648"/>
      <c r="OQ648"/>
      <c r="OR648"/>
      <c r="OS648"/>
      <c r="OT648"/>
      <c r="OU648"/>
      <c r="OV648"/>
      <c r="OW648"/>
      <c r="OX648"/>
      <c r="OY648"/>
      <c r="OZ648"/>
      <c r="PA648"/>
      <c r="PB648"/>
      <c r="PC648"/>
      <c r="PD648"/>
      <c r="PE648"/>
      <c r="PF648"/>
      <c r="PG648"/>
      <c r="PH648"/>
      <c r="PI648"/>
      <c r="PJ648"/>
      <c r="PK648"/>
      <c r="PL648"/>
      <c r="PM648"/>
      <c r="PN648"/>
      <c r="PO648"/>
      <c r="PP648"/>
      <c r="PQ648"/>
      <c r="PR648"/>
      <c r="PS648"/>
      <c r="PT648"/>
      <c r="PU648"/>
      <c r="PV648"/>
      <c r="PW648"/>
      <c r="PX648"/>
      <c r="PY648"/>
      <c r="PZ648"/>
      <c r="QA648"/>
      <c r="QB648"/>
      <c r="QC648"/>
      <c r="QD648"/>
      <c r="QE648"/>
      <c r="QF648"/>
      <c r="QG648"/>
      <c r="QH648"/>
      <c r="QI648"/>
      <c r="QJ648"/>
      <c r="QK648"/>
      <c r="QL648"/>
      <c r="QM648"/>
      <c r="QN648"/>
      <c r="QO648"/>
      <c r="QP648"/>
      <c r="QQ648"/>
      <c r="QR648"/>
      <c r="QS648"/>
      <c r="QT648"/>
      <c r="QU648"/>
      <c r="QV648"/>
      <c r="QW648"/>
      <c r="QX648"/>
      <c r="QY648"/>
      <c r="QZ648"/>
      <c r="RA648"/>
      <c r="RB648"/>
      <c r="RC648"/>
      <c r="RD648"/>
      <c r="RE648"/>
      <c r="RF648"/>
      <c r="RG648"/>
      <c r="RH648"/>
      <c r="RI648"/>
      <c r="RJ648"/>
      <c r="RK648"/>
      <c r="RL648"/>
      <c r="RM648"/>
      <c r="RN648"/>
      <c r="RO648"/>
      <c r="RP648"/>
      <c r="RQ648"/>
      <c r="RR648"/>
      <c r="RS648"/>
      <c r="RT648"/>
      <c r="RU648"/>
      <c r="RV648"/>
      <c r="RW648"/>
      <c r="RX648"/>
      <c r="RY648"/>
      <c r="RZ648"/>
      <c r="SA648"/>
      <c r="SB648"/>
      <c r="SC648"/>
      <c r="SD648"/>
      <c r="SE648"/>
      <c r="SF648"/>
      <c r="SG648"/>
      <c r="SH648"/>
      <c r="SI648"/>
      <c r="SJ648"/>
      <c r="SK648"/>
      <c r="SL648"/>
      <c r="SM648"/>
      <c r="SN648"/>
      <c r="SO648"/>
      <c r="SP648"/>
      <c r="SQ648"/>
      <c r="SR648"/>
      <c r="SS648"/>
      <c r="ST648"/>
      <c r="SU648"/>
      <c r="SV648"/>
      <c r="SW648"/>
      <c r="SX648"/>
      <c r="SY648"/>
      <c r="SZ648"/>
      <c r="TA648"/>
      <c r="TB648"/>
      <c r="TC648"/>
      <c r="TD648"/>
      <c r="TE648"/>
      <c r="TF648"/>
      <c r="TG648"/>
      <c r="TH648"/>
      <c r="TI648"/>
      <c r="TJ648"/>
      <c r="TK648"/>
      <c r="TL648"/>
      <c r="TM648"/>
      <c r="TN648"/>
      <c r="TO648"/>
      <c r="TP648"/>
      <c r="TQ648"/>
      <c r="TR648"/>
      <c r="TS648"/>
      <c r="TT648"/>
      <c r="TU648"/>
      <c r="TV648"/>
      <c r="TW648"/>
      <c r="TX648"/>
      <c r="TY648"/>
      <c r="TZ648"/>
      <c r="UA648"/>
      <c r="UB648"/>
      <c r="UC648"/>
      <c r="UD648"/>
      <c r="UE648"/>
      <c r="UF648"/>
      <c r="UG648"/>
      <c r="UH648"/>
      <c r="UI648"/>
      <c r="UJ648"/>
      <c r="UK648"/>
      <c r="UL648"/>
      <c r="UM648"/>
      <c r="UN648"/>
      <c r="UO648"/>
      <c r="UP648"/>
      <c r="UQ648"/>
      <c r="UR648"/>
      <c r="US648"/>
      <c r="UT648"/>
      <c r="UU648"/>
      <c r="UV648"/>
      <c r="UW648"/>
      <c r="UX648"/>
      <c r="UY648"/>
      <c r="UZ648"/>
      <c r="VA648"/>
      <c r="VB648"/>
      <c r="VC648"/>
      <c r="VD648"/>
      <c r="VE648"/>
      <c r="VF648"/>
      <c r="VG648"/>
      <c r="VH648"/>
      <c r="VI648"/>
      <c r="VJ648"/>
      <c r="VK648"/>
      <c r="VL648"/>
      <c r="VM648"/>
      <c r="VN648"/>
      <c r="VO648"/>
      <c r="VP648"/>
      <c r="VQ648"/>
      <c r="VR648"/>
      <c r="VS648"/>
      <c r="VT648"/>
      <c r="VU648"/>
      <c r="VV648"/>
      <c r="VW648"/>
      <c r="VX648"/>
      <c r="VY648"/>
      <c r="VZ648"/>
      <c r="WA648"/>
      <c r="WB648"/>
      <c r="WC648"/>
      <c r="WD648"/>
      <c r="WE648"/>
      <c r="WF648"/>
      <c r="WG648"/>
      <c r="WH648"/>
      <c r="WI648"/>
      <c r="WJ648"/>
      <c r="WK648"/>
      <c r="WL648"/>
      <c r="WM648"/>
      <c r="WN648"/>
      <c r="WO648"/>
      <c r="WP648"/>
      <c r="WQ648"/>
      <c r="WR648"/>
      <c r="WS648"/>
      <c r="WT648"/>
      <c r="WU648"/>
      <c r="WV648"/>
      <c r="WW648"/>
      <c r="WX648"/>
      <c r="WY648"/>
      <c r="WZ648"/>
      <c r="XA648"/>
      <c r="XB648"/>
      <c r="XC648"/>
      <c r="XD648"/>
      <c r="XE648"/>
      <c r="XF648"/>
      <c r="XG648"/>
      <c r="XH648"/>
      <c r="XI648"/>
      <c r="XJ648"/>
      <c r="XK648"/>
      <c r="XL648"/>
      <c r="XM648"/>
      <c r="XN648"/>
      <c r="XO648"/>
      <c r="XP648"/>
      <c r="XQ648"/>
      <c r="XR648"/>
      <c r="XS648"/>
      <c r="XT648"/>
      <c r="XU648"/>
      <c r="XV648"/>
      <c r="XW648"/>
      <c r="XX648"/>
      <c r="XY648"/>
      <c r="XZ648"/>
      <c r="YA648"/>
      <c r="YB648"/>
      <c r="YC648"/>
      <c r="YD648"/>
      <c r="YE648"/>
      <c r="YF648"/>
      <c r="YG648"/>
      <c r="YH648"/>
      <c r="YI648"/>
      <c r="YJ648"/>
      <c r="YK648"/>
      <c r="YL648"/>
      <c r="YM648"/>
      <c r="YN648"/>
      <c r="YO648"/>
      <c r="YP648"/>
      <c r="YQ648"/>
      <c r="YR648"/>
      <c r="YS648"/>
      <c r="YT648"/>
      <c r="YU648"/>
      <c r="YV648"/>
      <c r="YW648"/>
      <c r="YX648"/>
      <c r="YY648"/>
      <c r="YZ648"/>
      <c r="ZA648"/>
      <c r="ZB648"/>
      <c r="ZC648"/>
      <c r="ZD648"/>
      <c r="ZE648"/>
      <c r="ZF648"/>
      <c r="ZG648"/>
      <c r="ZH648"/>
      <c r="ZI648"/>
      <c r="ZJ648"/>
      <c r="ZK648"/>
      <c r="ZL648"/>
      <c r="ZM648"/>
      <c r="ZN648"/>
      <c r="ZO648"/>
      <c r="ZP648"/>
      <c r="ZQ648"/>
      <c r="ZR648"/>
      <c r="ZS648"/>
      <c r="ZT648"/>
      <c r="ZU648"/>
      <c r="ZV648"/>
      <c r="ZW648"/>
      <c r="ZX648"/>
      <c r="ZY648"/>
      <c r="ZZ648" s="52"/>
      <c r="AAA648" s="192"/>
      <c r="AAD648" s="90"/>
      <c r="AAE648" s="519">
        <v>1</v>
      </c>
      <c r="AAF648" s="90"/>
      <c r="AAG648" s="73">
        <f>S.EQC.BANNER.Begin</f>
        <v>41549</v>
      </c>
      <c r="AAH648" s="73">
        <f t="shared" si="545"/>
        <v>41676</v>
      </c>
      <c r="AAI648" s="72"/>
      <c r="AAJ648" s="185"/>
      <c r="AAK648" s="185" t="s">
        <v>0</v>
      </c>
      <c r="AAL648" s="90"/>
    </row>
    <row r="649" spans="1:715" s="23" customFormat="1" ht="15" customHeight="1" outlineLevel="2">
      <c r="A649" s="171"/>
      <c r="B649" s="701" t="s">
        <v>258</v>
      </c>
      <c r="C649" s="376" t="s">
        <v>0</v>
      </c>
      <c r="D649" s="423"/>
      <c r="E649" s="397">
        <f t="shared" ref="E649" si="546">NETWORKDAYS(G649,H649,S.DDL_DEQClosed)</f>
        <v>87</v>
      </c>
      <c r="F649" s="457">
        <f t="shared" ca="1" si="543"/>
        <v>71</v>
      </c>
      <c r="G649" s="400">
        <f t="shared" ref="G649" si="547">AAG649</f>
        <v>41549</v>
      </c>
      <c r="H649" s="400">
        <f t="shared" ref="H649" si="548">AAH649</f>
        <v>41676</v>
      </c>
      <c r="I649" s="244"/>
      <c r="J649" s="194"/>
      <c r="K649" s="49"/>
      <c r="L649" s="49"/>
      <c r="M649" s="49"/>
      <c r="N649" s="49"/>
      <c r="O649" s="49"/>
      <c r="P649" s="49"/>
      <c r="Q649" s="49"/>
      <c r="R649" s="49"/>
      <c r="S649" s="49"/>
      <c r="T649" s="49"/>
      <c r="U649" s="49"/>
      <c r="V649" s="49"/>
      <c r="W649" s="49"/>
      <c r="X649" s="49"/>
      <c r="Y649" s="49"/>
      <c r="Z649" s="49"/>
      <c r="AA649" s="49"/>
      <c r="AB649" s="49"/>
      <c r="AC649" s="49"/>
      <c r="AD649" s="49"/>
      <c r="AE649" s="49"/>
      <c r="AF649" s="49"/>
      <c r="AG649" s="49"/>
      <c r="AH649" s="49"/>
      <c r="AI649" s="49"/>
      <c r="AJ649" s="49"/>
      <c r="AK649" s="49"/>
      <c r="AL649" s="49"/>
      <c r="AM649" s="49"/>
      <c r="AN649" s="49"/>
      <c r="AO649" s="49"/>
      <c r="AP649" s="49"/>
      <c r="AQ649" s="49"/>
      <c r="AR649" s="49"/>
      <c r="AS649" s="49"/>
      <c r="AT649" s="49"/>
      <c r="AU649" s="49"/>
      <c r="AV649" s="49"/>
      <c r="AW649" s="49"/>
      <c r="AX649" s="49"/>
      <c r="AY649" s="49"/>
      <c r="AZ649" s="49"/>
      <c r="BA649" s="49"/>
      <c r="BB649" s="49"/>
      <c r="BC649" s="49"/>
      <c r="BD649" s="49"/>
      <c r="BE649" s="49"/>
      <c r="BF649" s="49"/>
      <c r="BG649" s="49"/>
      <c r="BH649" s="49"/>
      <c r="BI649" s="49"/>
      <c r="BJ649" s="49"/>
      <c r="BK649" s="49"/>
      <c r="BL649" s="49"/>
      <c r="BM649" s="49"/>
      <c r="BN649" s="49"/>
      <c r="BO649" s="49"/>
      <c r="BP649" s="49"/>
      <c r="BQ649" s="49"/>
      <c r="BR649" s="49"/>
      <c r="BS649" s="49"/>
      <c r="BT649" s="49"/>
      <c r="BU649" s="49"/>
      <c r="BV649" s="49"/>
      <c r="BW649" s="49"/>
      <c r="BX649" s="49"/>
      <c r="BY649" s="49"/>
      <c r="BZ649" s="49"/>
      <c r="CA649" s="49"/>
      <c r="CB649" s="49"/>
      <c r="CC649" s="49"/>
      <c r="CD649" s="49"/>
      <c r="CE649" s="49"/>
      <c r="CF649" s="49"/>
      <c r="CG649" s="49"/>
      <c r="CH649" s="49"/>
      <c r="CI649" s="49"/>
      <c r="CJ649" s="49"/>
      <c r="CK649" s="49"/>
      <c r="CL649" s="49"/>
      <c r="CM649" s="49"/>
      <c r="CN649" s="49"/>
      <c r="CO649" s="49"/>
      <c r="CP649" s="49"/>
      <c r="CQ649" s="49"/>
      <c r="CR649" s="49"/>
      <c r="CS649" s="49"/>
      <c r="CT649" s="49"/>
      <c r="CU649" s="49"/>
      <c r="CV649" s="49"/>
      <c r="CW649" s="49"/>
      <c r="CX649" s="49"/>
      <c r="CY649" s="49"/>
      <c r="CZ649" s="49"/>
      <c r="DA649" s="49"/>
      <c r="DB649" s="49"/>
      <c r="DC649" s="49"/>
      <c r="DD649" s="49"/>
      <c r="DE649" s="49"/>
      <c r="DF649" s="49"/>
      <c r="DG649" s="49"/>
      <c r="DH649" s="49"/>
      <c r="DI649" s="49"/>
      <c r="DJ649" s="49"/>
      <c r="DK649" s="49"/>
      <c r="DL649" s="49"/>
      <c r="DM649" s="49"/>
      <c r="DN649" s="49"/>
      <c r="DO649" s="49"/>
      <c r="DP649" s="49"/>
      <c r="DQ649"/>
      <c r="DR649"/>
      <c r="DS649"/>
      <c r="DT649"/>
      <c r="DU649"/>
      <c r="DV649"/>
      <c r="DW649"/>
      <c r="DX649"/>
      <c r="DY649"/>
      <c r="DZ649"/>
      <c r="EA649"/>
      <c r="EB649"/>
      <c r="EC649"/>
      <c r="ED649"/>
      <c r="EE649"/>
      <c r="EF649"/>
      <c r="EG649"/>
      <c r="EH649"/>
      <c r="EI649"/>
      <c r="EJ649"/>
      <c r="EK649"/>
      <c r="EL649"/>
      <c r="EM649"/>
      <c r="EN649"/>
      <c r="EO649"/>
      <c r="EP649"/>
      <c r="EQ649"/>
      <c r="ER649"/>
      <c r="ES649"/>
      <c r="ET649"/>
      <c r="EU649"/>
      <c r="EV649"/>
      <c r="EW649"/>
      <c r="EX649"/>
      <c r="EY649"/>
      <c r="EZ649"/>
      <c r="FA649"/>
      <c r="FB649"/>
      <c r="FC649"/>
      <c r="FD649"/>
      <c r="FE649"/>
      <c r="FF649"/>
      <c r="FG649"/>
      <c r="FH649"/>
      <c r="FI649"/>
      <c r="FJ649"/>
      <c r="FK649"/>
      <c r="FL649"/>
      <c r="FM649"/>
      <c r="FN649"/>
      <c r="FO649"/>
      <c r="FP649"/>
      <c r="FQ649"/>
      <c r="FR649"/>
      <c r="FS649"/>
      <c r="FT649"/>
      <c r="FU649"/>
      <c r="FV649"/>
      <c r="FW649"/>
      <c r="FX649"/>
      <c r="FY649"/>
      <c r="FZ649"/>
      <c r="GA649"/>
      <c r="GB649"/>
      <c r="GC649"/>
      <c r="GD649"/>
      <c r="GE649"/>
      <c r="GF649"/>
      <c r="GG649"/>
      <c r="GH649"/>
      <c r="GI649"/>
      <c r="GJ649"/>
      <c r="GK649"/>
      <c r="GL649"/>
      <c r="GM649"/>
      <c r="GN649"/>
      <c r="GO649"/>
      <c r="GP649"/>
      <c r="GQ649"/>
      <c r="GR649"/>
      <c r="GS649"/>
      <c r="GT649"/>
      <c r="GU649"/>
      <c r="GV649"/>
      <c r="GW649"/>
      <c r="GX649"/>
      <c r="GY649"/>
      <c r="GZ649"/>
      <c r="HA649"/>
      <c r="HB649"/>
      <c r="HC649"/>
      <c r="HD649"/>
      <c r="HE649"/>
      <c r="HF649"/>
      <c r="HG649"/>
      <c r="HH649"/>
      <c r="HI649"/>
      <c r="HJ649"/>
      <c r="HK649"/>
      <c r="HL649"/>
      <c r="HM649"/>
      <c r="HN649"/>
      <c r="HO649"/>
      <c r="HP649"/>
      <c r="HQ649"/>
      <c r="HR649"/>
      <c r="HS649"/>
      <c r="HT649"/>
      <c r="HU649"/>
      <c r="HV649"/>
      <c r="HW649"/>
      <c r="HX649"/>
      <c r="HY649"/>
      <c r="HZ649"/>
      <c r="IA649"/>
      <c r="IB649"/>
      <c r="IC649"/>
      <c r="ID649"/>
      <c r="IE649"/>
      <c r="IF649"/>
      <c r="IG649"/>
      <c r="IH649"/>
      <c r="II649"/>
      <c r="IJ649"/>
      <c r="IK649"/>
      <c r="IL649"/>
      <c r="IM649"/>
      <c r="IN649"/>
      <c r="IO649"/>
      <c r="IP649"/>
      <c r="IQ649"/>
      <c r="IR649"/>
      <c r="IS649"/>
      <c r="IT649"/>
      <c r="IU649"/>
      <c r="IV649"/>
      <c r="IW649"/>
      <c r="IX649"/>
      <c r="IY649"/>
      <c r="IZ649"/>
      <c r="JA649"/>
      <c r="JB649"/>
      <c r="JC649"/>
      <c r="JD649"/>
      <c r="JE649"/>
      <c r="JF649"/>
      <c r="JG649"/>
      <c r="JH649"/>
      <c r="JI649"/>
      <c r="JJ649"/>
      <c r="JK649"/>
      <c r="JL649"/>
      <c r="JM649"/>
      <c r="JN649"/>
      <c r="JO649"/>
      <c r="JP649"/>
      <c r="JQ649"/>
      <c r="JR649"/>
      <c r="JS649"/>
      <c r="JT649"/>
      <c r="JU649"/>
      <c r="JV649"/>
      <c r="JW649"/>
      <c r="JX649"/>
      <c r="JY649"/>
      <c r="JZ649"/>
      <c r="KA649"/>
      <c r="KB649"/>
      <c r="KC649"/>
      <c r="KD649"/>
      <c r="KE649"/>
      <c r="KF649"/>
      <c r="KG649"/>
      <c r="KH649"/>
      <c r="KI649"/>
      <c r="KJ649"/>
      <c r="KK649"/>
      <c r="KL649"/>
      <c r="KM649"/>
      <c r="KN649"/>
      <c r="KO649"/>
      <c r="KP649"/>
      <c r="KQ649"/>
      <c r="KR649"/>
      <c r="KS649"/>
      <c r="KT649"/>
      <c r="KU649"/>
      <c r="KV649"/>
      <c r="KW649"/>
      <c r="KX649"/>
      <c r="KY649"/>
      <c r="KZ649"/>
      <c r="LA649"/>
      <c r="LB649"/>
      <c r="LC649"/>
      <c r="LD649"/>
      <c r="LE649"/>
      <c r="LF649"/>
      <c r="LG649"/>
      <c r="LH649"/>
      <c r="LI649"/>
      <c r="LJ649"/>
      <c r="LK649"/>
      <c r="LL649"/>
      <c r="LM649"/>
      <c r="LN649"/>
      <c r="LO649"/>
      <c r="LP649"/>
      <c r="LQ649"/>
      <c r="LR649"/>
      <c r="LS649"/>
      <c r="LT649"/>
      <c r="LU649"/>
      <c r="LV649"/>
      <c r="LW649"/>
      <c r="LX649"/>
      <c r="LY649"/>
      <c r="LZ649"/>
      <c r="MA649"/>
      <c r="MB649"/>
      <c r="MC649"/>
      <c r="MD649"/>
      <c r="ME649"/>
      <c r="MF649"/>
      <c r="MG649"/>
      <c r="MH649"/>
      <c r="MI649"/>
      <c r="MJ649"/>
      <c r="MK649"/>
      <c r="ML649"/>
      <c r="MM649"/>
      <c r="MN649"/>
      <c r="MO649"/>
      <c r="MP649"/>
      <c r="MQ649"/>
      <c r="MR649"/>
      <c r="MS649"/>
      <c r="MT649"/>
      <c r="MU649"/>
      <c r="MV649"/>
      <c r="MW649"/>
      <c r="MX649"/>
      <c r="MY649"/>
      <c r="MZ649"/>
      <c r="NA649"/>
      <c r="NB649"/>
      <c r="NC649"/>
      <c r="ND649"/>
      <c r="NE649"/>
      <c r="NF649"/>
      <c r="NG649"/>
      <c r="NH649"/>
      <c r="NI649"/>
      <c r="NJ649"/>
      <c r="NK649"/>
      <c r="NL649"/>
      <c r="NM649"/>
      <c r="NN649"/>
      <c r="NO649"/>
      <c r="NP649"/>
      <c r="NQ649"/>
      <c r="NR649"/>
      <c r="NS649"/>
      <c r="NT649"/>
      <c r="NU649"/>
      <c r="NV649"/>
      <c r="NW649"/>
      <c r="NX649"/>
      <c r="NY649"/>
      <c r="NZ649"/>
      <c r="OA649"/>
      <c r="OB649"/>
      <c r="OC649"/>
      <c r="OD649"/>
      <c r="OE649"/>
      <c r="OF649"/>
      <c r="OG649"/>
      <c r="OH649"/>
      <c r="OI649"/>
      <c r="OJ649"/>
      <c r="OK649"/>
      <c r="OL649"/>
      <c r="OM649"/>
      <c r="ON649"/>
      <c r="OO649"/>
      <c r="OP649"/>
      <c r="OQ649"/>
      <c r="OR649"/>
      <c r="OS649"/>
      <c r="OT649"/>
      <c r="OU649"/>
      <c r="OV649"/>
      <c r="OW649"/>
      <c r="OX649"/>
      <c r="OY649"/>
      <c r="OZ649"/>
      <c r="PA649"/>
      <c r="PB649"/>
      <c r="PC649"/>
      <c r="PD649"/>
      <c r="PE649"/>
      <c r="PF649"/>
      <c r="PG649"/>
      <c r="PH649"/>
      <c r="PI649"/>
      <c r="PJ649"/>
      <c r="PK649"/>
      <c r="PL649"/>
      <c r="PM649"/>
      <c r="PN649"/>
      <c r="PO649"/>
      <c r="PP649"/>
      <c r="PQ649"/>
      <c r="PR649"/>
      <c r="PS649"/>
      <c r="PT649"/>
      <c r="PU649"/>
      <c r="PV649"/>
      <c r="PW649"/>
      <c r="PX649"/>
      <c r="PY649"/>
      <c r="PZ649"/>
      <c r="QA649"/>
      <c r="QB649"/>
      <c r="QC649"/>
      <c r="QD649"/>
      <c r="QE649"/>
      <c r="QF649"/>
      <c r="QG649"/>
      <c r="QH649"/>
      <c r="QI649"/>
      <c r="QJ649"/>
      <c r="QK649"/>
      <c r="QL649"/>
      <c r="QM649"/>
      <c r="QN649"/>
      <c r="QO649"/>
      <c r="QP649"/>
      <c r="QQ649"/>
      <c r="QR649"/>
      <c r="QS649"/>
      <c r="QT649"/>
      <c r="QU649"/>
      <c r="QV649"/>
      <c r="QW649"/>
      <c r="QX649"/>
      <c r="QY649"/>
      <c r="QZ649"/>
      <c r="RA649"/>
      <c r="RB649"/>
      <c r="RC649"/>
      <c r="RD649"/>
      <c r="RE649"/>
      <c r="RF649"/>
      <c r="RG649"/>
      <c r="RH649"/>
      <c r="RI649"/>
      <c r="RJ649"/>
      <c r="RK649"/>
      <c r="RL649"/>
      <c r="RM649"/>
      <c r="RN649"/>
      <c r="RO649"/>
      <c r="RP649"/>
      <c r="RQ649"/>
      <c r="RR649"/>
      <c r="RS649"/>
      <c r="RT649"/>
      <c r="RU649"/>
      <c r="RV649"/>
      <c r="RW649"/>
      <c r="RX649"/>
      <c r="RY649"/>
      <c r="RZ649"/>
      <c r="SA649"/>
      <c r="SB649"/>
      <c r="SC649"/>
      <c r="SD649"/>
      <c r="SE649"/>
      <c r="SF649"/>
      <c r="SG649"/>
      <c r="SH649"/>
      <c r="SI649"/>
      <c r="SJ649"/>
      <c r="SK649"/>
      <c r="SL649"/>
      <c r="SM649"/>
      <c r="SN649"/>
      <c r="SO649"/>
      <c r="SP649"/>
      <c r="SQ649"/>
      <c r="SR649"/>
      <c r="SS649"/>
      <c r="ST649"/>
      <c r="SU649"/>
      <c r="SV649"/>
      <c r="SW649"/>
      <c r="SX649"/>
      <c r="SY649"/>
      <c r="SZ649"/>
      <c r="TA649"/>
      <c r="TB649"/>
      <c r="TC649"/>
      <c r="TD649"/>
      <c r="TE649"/>
      <c r="TF649"/>
      <c r="TG649"/>
      <c r="TH649"/>
      <c r="TI649"/>
      <c r="TJ649"/>
      <c r="TK649"/>
      <c r="TL649"/>
      <c r="TM649"/>
      <c r="TN649"/>
      <c r="TO649"/>
      <c r="TP649"/>
      <c r="TQ649"/>
      <c r="TR649"/>
      <c r="TS649"/>
      <c r="TT649"/>
      <c r="TU649"/>
      <c r="TV649"/>
      <c r="TW649"/>
      <c r="TX649"/>
      <c r="TY649"/>
      <c r="TZ649"/>
      <c r="UA649"/>
      <c r="UB649"/>
      <c r="UC649"/>
      <c r="UD649"/>
      <c r="UE649"/>
      <c r="UF649"/>
      <c r="UG649"/>
      <c r="UH649"/>
      <c r="UI649"/>
      <c r="UJ649"/>
      <c r="UK649"/>
      <c r="UL649"/>
      <c r="UM649"/>
      <c r="UN649"/>
      <c r="UO649"/>
      <c r="UP649"/>
      <c r="UQ649"/>
      <c r="UR649"/>
      <c r="US649"/>
      <c r="UT649"/>
      <c r="UU649"/>
      <c r="UV649"/>
      <c r="UW649"/>
      <c r="UX649"/>
      <c r="UY649"/>
      <c r="UZ649"/>
      <c r="VA649"/>
      <c r="VB649"/>
      <c r="VC649"/>
      <c r="VD649"/>
      <c r="VE649"/>
      <c r="VF649"/>
      <c r="VG649"/>
      <c r="VH649"/>
      <c r="VI649"/>
      <c r="VJ649"/>
      <c r="VK649"/>
      <c r="VL649"/>
      <c r="VM649"/>
      <c r="VN649"/>
      <c r="VO649"/>
      <c r="VP649"/>
      <c r="VQ649"/>
      <c r="VR649"/>
      <c r="VS649"/>
      <c r="VT649"/>
      <c r="VU649"/>
      <c r="VV649"/>
      <c r="VW649"/>
      <c r="VX649"/>
      <c r="VY649"/>
      <c r="VZ649"/>
      <c r="WA649"/>
      <c r="WB649"/>
      <c r="WC649"/>
      <c r="WD649"/>
      <c r="WE649"/>
      <c r="WF649"/>
      <c r="WG649"/>
      <c r="WH649"/>
      <c r="WI649"/>
      <c r="WJ649"/>
      <c r="WK649"/>
      <c r="WL649"/>
      <c r="WM649"/>
      <c r="WN649"/>
      <c r="WO649"/>
      <c r="WP649"/>
      <c r="WQ649"/>
      <c r="WR649"/>
      <c r="WS649"/>
      <c r="WT649"/>
      <c r="WU649"/>
      <c r="WV649"/>
      <c r="WW649"/>
      <c r="WX649"/>
      <c r="WY649"/>
      <c r="WZ649"/>
      <c r="XA649"/>
      <c r="XB649"/>
      <c r="XC649"/>
      <c r="XD649"/>
      <c r="XE649"/>
      <c r="XF649"/>
      <c r="XG649"/>
      <c r="XH649"/>
      <c r="XI649"/>
      <c r="XJ649"/>
      <c r="XK649"/>
      <c r="XL649"/>
      <c r="XM649"/>
      <c r="XN649"/>
      <c r="XO649"/>
      <c r="XP649"/>
      <c r="XQ649"/>
      <c r="XR649"/>
      <c r="XS649"/>
      <c r="XT649"/>
      <c r="XU649"/>
      <c r="XV649"/>
      <c r="XW649"/>
      <c r="XX649"/>
      <c r="XY649"/>
      <c r="XZ649"/>
      <c r="YA649"/>
      <c r="YB649"/>
      <c r="YC649"/>
      <c r="YD649"/>
      <c r="YE649"/>
      <c r="YF649"/>
      <c r="YG649"/>
      <c r="YH649"/>
      <c r="YI649"/>
      <c r="YJ649"/>
      <c r="YK649"/>
      <c r="YL649"/>
      <c r="YM649"/>
      <c r="YN649"/>
      <c r="YO649"/>
      <c r="YP649"/>
      <c r="YQ649"/>
      <c r="YR649"/>
      <c r="YS649"/>
      <c r="YT649"/>
      <c r="YU649"/>
      <c r="YV649"/>
      <c r="YW649"/>
      <c r="YX649"/>
      <c r="YY649"/>
      <c r="YZ649"/>
      <c r="ZA649"/>
      <c r="ZB649"/>
      <c r="ZC649"/>
      <c r="ZD649"/>
      <c r="ZE649"/>
      <c r="ZF649"/>
      <c r="ZG649"/>
      <c r="ZH649"/>
      <c r="ZI649"/>
      <c r="ZJ649"/>
      <c r="ZK649"/>
      <c r="ZL649"/>
      <c r="ZM649"/>
      <c r="ZN649"/>
      <c r="ZO649"/>
      <c r="ZP649"/>
      <c r="ZQ649"/>
      <c r="ZR649"/>
      <c r="ZS649"/>
      <c r="ZT649"/>
      <c r="ZU649"/>
      <c r="ZV649"/>
      <c r="ZW649"/>
      <c r="ZX649"/>
      <c r="ZY649"/>
      <c r="ZZ649" s="52"/>
      <c r="AAA649" s="192"/>
      <c r="AAD649" s="90"/>
      <c r="AAE649" s="519">
        <v>1</v>
      </c>
      <c r="AAF649" s="90"/>
      <c r="AAG649" s="73">
        <f>S.EQC.BANNER.Begin</f>
        <v>41549</v>
      </c>
      <c r="AAH649" s="73">
        <f t="shared" si="545"/>
        <v>41676</v>
      </c>
      <c r="AAI649" s="72"/>
      <c r="AAJ649" s="185"/>
      <c r="AAK649" s="185" t="s">
        <v>0</v>
      </c>
      <c r="AAL649" s="90"/>
    </row>
    <row r="650" spans="1:715" s="23" customFormat="1" ht="15" customHeight="1" outlineLevel="2">
      <c r="A650" s="171"/>
      <c r="B650" s="703" t="s">
        <v>373</v>
      </c>
      <c r="C650" s="376" t="s">
        <v>0</v>
      </c>
      <c r="D650"/>
      <c r="E650"/>
      <c r="F650"/>
      <c r="G650"/>
      <c r="H650"/>
      <c r="I650" s="244"/>
      <c r="J650" s="194"/>
      <c r="K650" s="49"/>
      <c r="L650" s="49"/>
      <c r="M650" s="49"/>
      <c r="N650" s="49"/>
      <c r="O650" s="49"/>
      <c r="P650" s="49"/>
      <c r="Q650" s="49"/>
      <c r="R650" s="49"/>
      <c r="S650" s="49"/>
      <c r="T650" s="49"/>
      <c r="U650" s="49"/>
      <c r="V650" s="49"/>
      <c r="W650" s="49"/>
      <c r="X650" s="49"/>
      <c r="Y650" s="49"/>
      <c r="Z650" s="49"/>
      <c r="AA650" s="49"/>
      <c r="AB650" s="49"/>
      <c r="AC650" s="49"/>
      <c r="AD650" s="49"/>
      <c r="AE650" s="49"/>
      <c r="AF650" s="49"/>
      <c r="AG650" s="49"/>
      <c r="AH650" s="49"/>
      <c r="AI650" s="49"/>
      <c r="AJ650" s="49"/>
      <c r="AK650" s="49"/>
      <c r="AL650" s="49"/>
      <c r="AM650" s="49"/>
      <c r="AN650" s="49"/>
      <c r="AO650" s="49"/>
      <c r="AP650" s="49"/>
      <c r="AQ650" s="49"/>
      <c r="AR650" s="49"/>
      <c r="AS650" s="49"/>
      <c r="AT650" s="49"/>
      <c r="AU650" s="49"/>
      <c r="AV650" s="49"/>
      <c r="AW650" s="49"/>
      <c r="AX650" s="49"/>
      <c r="AY650" s="49"/>
      <c r="AZ650" s="49"/>
      <c r="BA650" s="49"/>
      <c r="BB650" s="49"/>
      <c r="BC650" s="49"/>
      <c r="BD650" s="49"/>
      <c r="BE650" s="49"/>
      <c r="BF650" s="49"/>
      <c r="BG650" s="49"/>
      <c r="BH650" s="49"/>
      <c r="BI650" s="49"/>
      <c r="BJ650" s="49"/>
      <c r="BK650" s="49"/>
      <c r="BL650" s="49"/>
      <c r="BM650" s="49"/>
      <c r="BN650" s="49"/>
      <c r="BO650" s="49"/>
      <c r="BP650" s="49"/>
      <c r="BQ650" s="49"/>
      <c r="BR650" s="49"/>
      <c r="BS650" s="49"/>
      <c r="BT650" s="49"/>
      <c r="BU650" s="49"/>
      <c r="BV650" s="49"/>
      <c r="BW650" s="49"/>
      <c r="BX650" s="49"/>
      <c r="BY650" s="49"/>
      <c r="BZ650" s="49"/>
      <c r="CA650" s="49"/>
      <c r="CB650" s="49"/>
      <c r="CC650" s="49"/>
      <c r="CD650" s="49"/>
      <c r="CE650" s="49"/>
      <c r="CF650" s="49"/>
      <c r="CG650" s="49"/>
      <c r="CH650" s="49"/>
      <c r="CI650" s="49"/>
      <c r="CJ650" s="49"/>
      <c r="CK650" s="49"/>
      <c r="CL650" s="49"/>
      <c r="CM650" s="49"/>
      <c r="CN650" s="49"/>
      <c r="CO650" s="49"/>
      <c r="CP650" s="49"/>
      <c r="CQ650" s="49"/>
      <c r="CR650" s="49"/>
      <c r="CS650" s="49"/>
      <c r="CT650" s="49"/>
      <c r="CU650" s="49"/>
      <c r="CV650" s="49"/>
      <c r="CW650" s="49"/>
      <c r="CX650" s="49"/>
      <c r="CY650" s="49"/>
      <c r="CZ650" s="49"/>
      <c r="DA650" s="49"/>
      <c r="DB650" s="49"/>
      <c r="DC650" s="49"/>
      <c r="DD650" s="49"/>
      <c r="DE650" s="49"/>
      <c r="DF650" s="49"/>
      <c r="DG650" s="49"/>
      <c r="DH650" s="49"/>
      <c r="DI650" s="49"/>
      <c r="DJ650" s="49"/>
      <c r="DK650" s="49"/>
      <c r="DL650" s="49"/>
      <c r="DM650" s="49"/>
      <c r="DN650" s="49"/>
      <c r="DO650" s="49"/>
      <c r="DP650" s="49"/>
      <c r="DQ650"/>
      <c r="DR650"/>
      <c r="DS650"/>
      <c r="DT650"/>
      <c r="DU650"/>
      <c r="DV650"/>
      <c r="DW650"/>
      <c r="DX650"/>
      <c r="DY650"/>
      <c r="DZ650"/>
      <c r="EA650"/>
      <c r="EB650"/>
      <c r="EC650"/>
      <c r="ED650"/>
      <c r="EE650"/>
      <c r="EF650"/>
      <c r="EG650"/>
      <c r="EH650"/>
      <c r="EI650"/>
      <c r="EJ650"/>
      <c r="EK650"/>
      <c r="EL650"/>
      <c r="EM650"/>
      <c r="EN650"/>
      <c r="EO650"/>
      <c r="EP650"/>
      <c r="EQ650"/>
      <c r="ER650"/>
      <c r="ES650"/>
      <c r="ET650"/>
      <c r="EU650"/>
      <c r="EV650"/>
      <c r="EW650"/>
      <c r="EX650"/>
      <c r="EY650"/>
      <c r="EZ650"/>
      <c r="FA650"/>
      <c r="FB650"/>
      <c r="FC650"/>
      <c r="FD650"/>
      <c r="FE650"/>
      <c r="FF650"/>
      <c r="FG650"/>
      <c r="FH650"/>
      <c r="FI650"/>
      <c r="FJ650"/>
      <c r="FK650"/>
      <c r="FL650"/>
      <c r="FM650"/>
      <c r="FN650"/>
      <c r="FO650"/>
      <c r="FP650"/>
      <c r="FQ650"/>
      <c r="FR650"/>
      <c r="FS650"/>
      <c r="FT650"/>
      <c r="FU650"/>
      <c r="FV650"/>
      <c r="FW650"/>
      <c r="FX650"/>
      <c r="FY650"/>
      <c r="FZ650"/>
      <c r="GA650"/>
      <c r="GB650"/>
      <c r="GC650"/>
      <c r="GD650"/>
      <c r="GE650"/>
      <c r="GF650"/>
      <c r="GG650"/>
      <c r="GH650"/>
      <c r="GI650"/>
      <c r="GJ650"/>
      <c r="GK650"/>
      <c r="GL650"/>
      <c r="GM650"/>
      <c r="GN650"/>
      <c r="GO650"/>
      <c r="GP650"/>
      <c r="GQ650"/>
      <c r="GR650"/>
      <c r="GS650"/>
      <c r="GT650"/>
      <c r="GU650"/>
      <c r="GV650"/>
      <c r="GW650"/>
      <c r="GX650"/>
      <c r="GY650"/>
      <c r="GZ650"/>
      <c r="HA650"/>
      <c r="HB650"/>
      <c r="HC650"/>
      <c r="HD650"/>
      <c r="HE650"/>
      <c r="HF650"/>
      <c r="HG650"/>
      <c r="HH650"/>
      <c r="HI650"/>
      <c r="HJ650"/>
      <c r="HK650"/>
      <c r="HL650"/>
      <c r="HM650"/>
      <c r="HN650"/>
      <c r="HO650"/>
      <c r="HP650"/>
      <c r="HQ650"/>
      <c r="HR650"/>
      <c r="HS650"/>
      <c r="HT650"/>
      <c r="HU650"/>
      <c r="HV650"/>
      <c r="HW650"/>
      <c r="HX650"/>
      <c r="HY650"/>
      <c r="HZ650"/>
      <c r="IA650"/>
      <c r="IB650"/>
      <c r="IC650"/>
      <c r="ID650"/>
      <c r="IE650"/>
      <c r="IF650"/>
      <c r="IG650"/>
      <c r="IH650"/>
      <c r="II650"/>
      <c r="IJ650"/>
      <c r="IK650"/>
      <c r="IL650"/>
      <c r="IM650"/>
      <c r="IN650"/>
      <c r="IO650"/>
      <c r="IP650"/>
      <c r="IQ650"/>
      <c r="IR650"/>
      <c r="IS650"/>
      <c r="IT650"/>
      <c r="IU650"/>
      <c r="IV650"/>
      <c r="IW650"/>
      <c r="IX650"/>
      <c r="IY650"/>
      <c r="IZ650"/>
      <c r="JA650"/>
      <c r="JB650"/>
      <c r="JC650"/>
      <c r="JD650"/>
      <c r="JE650"/>
      <c r="JF650"/>
      <c r="JG650"/>
      <c r="JH650"/>
      <c r="JI650"/>
      <c r="JJ650"/>
      <c r="JK650"/>
      <c r="JL650"/>
      <c r="JM650"/>
      <c r="JN650"/>
      <c r="JO650"/>
      <c r="JP650"/>
      <c r="JQ650"/>
      <c r="JR650"/>
      <c r="JS650"/>
      <c r="JT650"/>
      <c r="JU650"/>
      <c r="JV650"/>
      <c r="JW650"/>
      <c r="JX650"/>
      <c r="JY650"/>
      <c r="JZ650"/>
      <c r="KA650"/>
      <c r="KB650"/>
      <c r="KC650"/>
      <c r="KD650"/>
      <c r="KE650"/>
      <c r="KF650"/>
      <c r="KG650"/>
      <c r="KH650"/>
      <c r="KI650"/>
      <c r="KJ650"/>
      <c r="KK650"/>
      <c r="KL650"/>
      <c r="KM650"/>
      <c r="KN650"/>
      <c r="KO650"/>
      <c r="KP650"/>
      <c r="KQ650"/>
      <c r="KR650"/>
      <c r="KS650"/>
      <c r="KT650"/>
      <c r="KU650"/>
      <c r="KV650"/>
      <c r="KW650"/>
      <c r="KX650"/>
      <c r="KY650"/>
      <c r="KZ650"/>
      <c r="LA650"/>
      <c r="LB650"/>
      <c r="LC650"/>
      <c r="LD650"/>
      <c r="LE650"/>
      <c r="LF650"/>
      <c r="LG650"/>
      <c r="LH650"/>
      <c r="LI650"/>
      <c r="LJ650"/>
      <c r="LK650"/>
      <c r="LL650"/>
      <c r="LM650"/>
      <c r="LN650"/>
      <c r="LO650"/>
      <c r="LP650"/>
      <c r="LQ650"/>
      <c r="LR650"/>
      <c r="LS650"/>
      <c r="LT650"/>
      <c r="LU650"/>
      <c r="LV650"/>
      <c r="LW650"/>
      <c r="LX650"/>
      <c r="LY650"/>
      <c r="LZ650"/>
      <c r="MA650"/>
      <c r="MB650"/>
      <c r="MC650"/>
      <c r="MD650"/>
      <c r="ME650"/>
      <c r="MF650"/>
      <c r="MG650"/>
      <c r="MH650"/>
      <c r="MI650"/>
      <c r="MJ650"/>
      <c r="MK650"/>
      <c r="ML650"/>
      <c r="MM650"/>
      <c r="MN650"/>
      <c r="MO650"/>
      <c r="MP650"/>
      <c r="MQ650"/>
      <c r="MR650"/>
      <c r="MS650"/>
      <c r="MT650"/>
      <c r="MU650"/>
      <c r="MV650"/>
      <c r="MW650"/>
      <c r="MX650"/>
      <c r="MY650"/>
      <c r="MZ650"/>
      <c r="NA650"/>
      <c r="NB650"/>
      <c r="NC650"/>
      <c r="ND650"/>
      <c r="NE650"/>
      <c r="NF650"/>
      <c r="NG650"/>
      <c r="NH650"/>
      <c r="NI650"/>
      <c r="NJ650"/>
      <c r="NK650"/>
      <c r="NL650"/>
      <c r="NM650"/>
      <c r="NN650"/>
      <c r="NO650"/>
      <c r="NP650"/>
      <c r="NQ650"/>
      <c r="NR650"/>
      <c r="NS650"/>
      <c r="NT650"/>
      <c r="NU650"/>
      <c r="NV650"/>
      <c r="NW650"/>
      <c r="NX650"/>
      <c r="NY650"/>
      <c r="NZ650"/>
      <c r="OA650"/>
      <c r="OB650"/>
      <c r="OC650"/>
      <c r="OD650"/>
      <c r="OE650"/>
      <c r="OF650"/>
      <c r="OG650"/>
      <c r="OH650"/>
      <c r="OI650"/>
      <c r="OJ650"/>
      <c r="OK650"/>
      <c r="OL650"/>
      <c r="OM650"/>
      <c r="ON650"/>
      <c r="OO650"/>
      <c r="OP650"/>
      <c r="OQ650"/>
      <c r="OR650"/>
      <c r="OS650"/>
      <c r="OT650"/>
      <c r="OU650"/>
      <c r="OV650"/>
      <c r="OW650"/>
      <c r="OX650"/>
      <c r="OY650"/>
      <c r="OZ650"/>
      <c r="PA650"/>
      <c r="PB650"/>
      <c r="PC650"/>
      <c r="PD650"/>
      <c r="PE650"/>
      <c r="PF650"/>
      <c r="PG650"/>
      <c r="PH650"/>
      <c r="PI650"/>
      <c r="PJ650"/>
      <c r="PK650"/>
      <c r="PL650"/>
      <c r="PM650"/>
      <c r="PN650"/>
      <c r="PO650"/>
      <c r="PP650"/>
      <c r="PQ650"/>
      <c r="PR650"/>
      <c r="PS650"/>
      <c r="PT650"/>
      <c r="PU650"/>
      <c r="PV650"/>
      <c r="PW650"/>
      <c r="PX650"/>
      <c r="PY650"/>
      <c r="PZ650"/>
      <c r="QA650"/>
      <c r="QB650"/>
      <c r="QC650"/>
      <c r="QD650"/>
      <c r="QE650"/>
      <c r="QF650"/>
      <c r="QG650"/>
      <c r="QH650"/>
      <c r="QI650"/>
      <c r="QJ650"/>
      <c r="QK650"/>
      <c r="QL650"/>
      <c r="QM650"/>
      <c r="QN650"/>
      <c r="QO650"/>
      <c r="QP650"/>
      <c r="QQ650"/>
      <c r="QR650"/>
      <c r="QS650"/>
      <c r="QT650"/>
      <c r="QU650"/>
      <c r="QV650"/>
      <c r="QW650"/>
      <c r="QX650"/>
      <c r="QY650"/>
      <c r="QZ650"/>
      <c r="RA650"/>
      <c r="RB650"/>
      <c r="RC650"/>
      <c r="RD650"/>
      <c r="RE650"/>
      <c r="RF650"/>
      <c r="RG650"/>
      <c r="RH650"/>
      <c r="RI650"/>
      <c r="RJ650"/>
      <c r="RK650"/>
      <c r="RL650"/>
      <c r="RM650"/>
      <c r="RN650"/>
      <c r="RO650"/>
      <c r="RP650"/>
      <c r="RQ650"/>
      <c r="RR650"/>
      <c r="RS650"/>
      <c r="RT650"/>
      <c r="RU650"/>
      <c r="RV650"/>
      <c r="RW650"/>
      <c r="RX650"/>
      <c r="RY650"/>
      <c r="RZ650"/>
      <c r="SA650"/>
      <c r="SB650"/>
      <c r="SC650"/>
      <c r="SD650"/>
      <c r="SE650"/>
      <c r="SF650"/>
      <c r="SG650"/>
      <c r="SH650"/>
      <c r="SI650"/>
      <c r="SJ650"/>
      <c r="SK650"/>
      <c r="SL650"/>
      <c r="SM650"/>
      <c r="SN650"/>
      <c r="SO650"/>
      <c r="SP650"/>
      <c r="SQ650"/>
      <c r="SR650"/>
      <c r="SS650"/>
      <c r="ST650"/>
      <c r="SU650"/>
      <c r="SV650"/>
      <c r="SW650"/>
      <c r="SX650"/>
      <c r="SY650"/>
      <c r="SZ650"/>
      <c r="TA650"/>
      <c r="TB650"/>
      <c r="TC650"/>
      <c r="TD650"/>
      <c r="TE650"/>
      <c r="TF650"/>
      <c r="TG650"/>
      <c r="TH650"/>
      <c r="TI650"/>
      <c r="TJ650"/>
      <c r="TK650"/>
      <c r="TL650"/>
      <c r="TM650"/>
      <c r="TN650"/>
      <c r="TO650"/>
      <c r="TP650"/>
      <c r="TQ650"/>
      <c r="TR650"/>
      <c r="TS650"/>
      <c r="TT650"/>
      <c r="TU650"/>
      <c r="TV650"/>
      <c r="TW650"/>
      <c r="TX650"/>
      <c r="TY650"/>
      <c r="TZ650"/>
      <c r="UA650"/>
      <c r="UB650"/>
      <c r="UC650"/>
      <c r="UD650"/>
      <c r="UE650"/>
      <c r="UF650"/>
      <c r="UG650"/>
      <c r="UH650"/>
      <c r="UI650"/>
      <c r="UJ650"/>
      <c r="UK650"/>
      <c r="UL650"/>
      <c r="UM650"/>
      <c r="UN650"/>
      <c r="UO650"/>
      <c r="UP650"/>
      <c r="UQ650"/>
      <c r="UR650"/>
      <c r="US650"/>
      <c r="UT650"/>
      <c r="UU650"/>
      <c r="UV650"/>
      <c r="UW650"/>
      <c r="UX650"/>
      <c r="UY650"/>
      <c r="UZ650"/>
      <c r="VA650"/>
      <c r="VB650"/>
      <c r="VC650"/>
      <c r="VD650"/>
      <c r="VE650"/>
      <c r="VF650"/>
      <c r="VG650"/>
      <c r="VH650"/>
      <c r="VI650"/>
      <c r="VJ650"/>
      <c r="VK650"/>
      <c r="VL650"/>
      <c r="VM650"/>
      <c r="VN650"/>
      <c r="VO650"/>
      <c r="VP650"/>
      <c r="VQ650"/>
      <c r="VR650"/>
      <c r="VS650"/>
      <c r="VT650"/>
      <c r="VU650"/>
      <c r="VV650"/>
      <c r="VW650"/>
      <c r="VX650"/>
      <c r="VY650"/>
      <c r="VZ650"/>
      <c r="WA650"/>
      <c r="WB650"/>
      <c r="WC650"/>
      <c r="WD650"/>
      <c r="WE650"/>
      <c r="WF650"/>
      <c r="WG650"/>
      <c r="WH650"/>
      <c r="WI650"/>
      <c r="WJ650"/>
      <c r="WK650"/>
      <c r="WL650"/>
      <c r="WM650"/>
      <c r="WN650"/>
      <c r="WO650"/>
      <c r="WP650"/>
      <c r="WQ650"/>
      <c r="WR650"/>
      <c r="WS650"/>
      <c r="WT650"/>
      <c r="WU650"/>
      <c r="WV650"/>
      <c r="WW650"/>
      <c r="WX650"/>
      <c r="WY650"/>
      <c r="WZ650"/>
      <c r="XA650"/>
      <c r="XB650"/>
      <c r="XC650"/>
      <c r="XD650"/>
      <c r="XE650"/>
      <c r="XF650"/>
      <c r="XG650"/>
      <c r="XH650"/>
      <c r="XI650"/>
      <c r="XJ650"/>
      <c r="XK650"/>
      <c r="XL650"/>
      <c r="XM650"/>
      <c r="XN650"/>
      <c r="XO650"/>
      <c r="XP650"/>
      <c r="XQ650"/>
      <c r="XR650"/>
      <c r="XS650"/>
      <c r="XT650"/>
      <c r="XU650"/>
      <c r="XV650"/>
      <c r="XW650"/>
      <c r="XX650"/>
      <c r="XY650"/>
      <c r="XZ650"/>
      <c r="YA650"/>
      <c r="YB650"/>
      <c r="YC650"/>
      <c r="YD650"/>
      <c r="YE650"/>
      <c r="YF650"/>
      <c r="YG650"/>
      <c r="YH650"/>
      <c r="YI650"/>
      <c r="YJ650"/>
      <c r="YK650"/>
      <c r="YL650"/>
      <c r="YM650"/>
      <c r="YN650"/>
      <c r="YO650"/>
      <c r="YP650"/>
      <c r="YQ650"/>
      <c r="YR650"/>
      <c r="YS650"/>
      <c r="YT650"/>
      <c r="YU650"/>
      <c r="YV650"/>
      <c r="YW650"/>
      <c r="YX650"/>
      <c r="YY650"/>
      <c r="YZ650"/>
      <c r="ZA650"/>
      <c r="ZB650"/>
      <c r="ZC650"/>
      <c r="ZD650"/>
      <c r="ZE650"/>
      <c r="ZF650"/>
      <c r="ZG650"/>
      <c r="ZH650"/>
      <c r="ZI650"/>
      <c r="ZJ650"/>
      <c r="ZK650"/>
      <c r="ZL650"/>
      <c r="ZM650"/>
      <c r="ZN650"/>
      <c r="ZO650"/>
      <c r="ZP650"/>
      <c r="ZQ650"/>
      <c r="ZR650"/>
      <c r="ZS650"/>
      <c r="ZT650"/>
      <c r="ZU650"/>
      <c r="ZV650"/>
      <c r="ZW650"/>
      <c r="ZX650"/>
      <c r="ZY650"/>
      <c r="ZZ650" s="52"/>
      <c r="AAA650" s="192"/>
      <c r="AAD650" s="90"/>
      <c r="AAE650" s="519">
        <v>1</v>
      </c>
      <c r="AAF650" s="190" t="s">
        <v>52</v>
      </c>
      <c r="AAG650" s="72"/>
      <c r="AAH650" s="72"/>
      <c r="AAI650" s="72"/>
      <c r="AAJ650" s="185"/>
      <c r="AAK650" s="56"/>
      <c r="AAL650" s="90"/>
    </row>
    <row r="651" spans="1:715" s="23" customFormat="1" ht="15" customHeight="1" outlineLevel="2">
      <c r="A651" s="171"/>
      <c r="B651" s="704" t="str">
        <f>AAK651</f>
        <v>- MargaretMGR for lead manager perspective</v>
      </c>
      <c r="C651" s="376" t="s">
        <v>0</v>
      </c>
      <c r="D651" s="423"/>
      <c r="E651" s="397">
        <f t="shared" ref="E651:E653" si="549">NETWORKDAYS(G651,H651,S.DDL_DEQClosed)</f>
        <v>87</v>
      </c>
      <c r="F651" s="457">
        <f t="shared" ref="F651:F653" ca="1" si="550">IF(YEAR(H651)&gt;2000,NETWORKDAYS(TODAY(),H651,S.DDL_DEQClosed),0)</f>
        <v>71</v>
      </c>
      <c r="G651" s="400">
        <f t="shared" ref="G651:G653" si="551">AAG651</f>
        <v>41549</v>
      </c>
      <c r="H651" s="400">
        <f t="shared" ref="H651:H653" si="552">AAH651</f>
        <v>41676</v>
      </c>
      <c r="I651" s="244"/>
      <c r="J651" s="194"/>
      <c r="K651" s="49"/>
      <c r="L651" s="49"/>
      <c r="M651" s="49"/>
      <c r="N651" s="49"/>
      <c r="O651" s="49"/>
      <c r="P651" s="49"/>
      <c r="Q651" s="49"/>
      <c r="R651" s="49"/>
      <c r="S651" s="49"/>
      <c r="T651" s="49"/>
      <c r="U651" s="49"/>
      <c r="V651" s="49"/>
      <c r="W651" s="49"/>
      <c r="X651" s="49"/>
      <c r="Y651" s="49"/>
      <c r="Z651" s="49"/>
      <c r="AA651" s="49"/>
      <c r="AB651" s="49"/>
      <c r="AC651" s="49"/>
      <c r="AD651" s="49"/>
      <c r="AE651" s="49"/>
      <c r="AF651" s="49"/>
      <c r="AG651" s="49"/>
      <c r="AH651" s="49"/>
      <c r="AI651" s="49"/>
      <c r="AJ651" s="49"/>
      <c r="AK651" s="49"/>
      <c r="AL651" s="49"/>
      <c r="AM651" s="49"/>
      <c r="AN651" s="49"/>
      <c r="AO651" s="49"/>
      <c r="AP651" s="49"/>
      <c r="AQ651" s="49"/>
      <c r="AR651" s="49"/>
      <c r="AS651" s="49"/>
      <c r="AT651" s="49"/>
      <c r="AU651" s="49"/>
      <c r="AV651" s="49"/>
      <c r="AW651" s="49"/>
      <c r="AX651" s="49"/>
      <c r="AY651" s="49"/>
      <c r="AZ651" s="49"/>
      <c r="BA651" s="49"/>
      <c r="BB651" s="49"/>
      <c r="BC651" s="49"/>
      <c r="BD651" s="49"/>
      <c r="BE651" s="49"/>
      <c r="BF651" s="49"/>
      <c r="BG651" s="49"/>
      <c r="BH651" s="49"/>
      <c r="BI651" s="49"/>
      <c r="BJ651" s="49"/>
      <c r="BK651" s="49"/>
      <c r="BL651" s="49"/>
      <c r="BM651" s="49"/>
      <c r="BN651" s="49"/>
      <c r="BO651" s="49"/>
      <c r="BP651" s="49"/>
      <c r="BQ651" s="49"/>
      <c r="BR651" s="49"/>
      <c r="BS651" s="49"/>
      <c r="BT651" s="49"/>
      <c r="BU651" s="49"/>
      <c r="BV651" s="49"/>
      <c r="BW651" s="49"/>
      <c r="BX651" s="49"/>
      <c r="BY651" s="49"/>
      <c r="BZ651" s="49"/>
      <c r="CA651" s="49"/>
      <c r="CB651" s="49"/>
      <c r="CC651" s="49"/>
      <c r="CD651" s="49"/>
      <c r="CE651" s="49"/>
      <c r="CF651" s="49"/>
      <c r="CG651" s="49"/>
      <c r="CH651" s="49"/>
      <c r="CI651" s="49"/>
      <c r="CJ651" s="49"/>
      <c r="CK651" s="49"/>
      <c r="CL651" s="49"/>
      <c r="CM651" s="49"/>
      <c r="CN651" s="49"/>
      <c r="CO651" s="49"/>
      <c r="CP651" s="49"/>
      <c r="CQ651" s="49"/>
      <c r="CR651" s="49"/>
      <c r="CS651" s="49"/>
      <c r="CT651" s="49"/>
      <c r="CU651" s="49"/>
      <c r="CV651" s="49"/>
      <c r="CW651" s="49"/>
      <c r="CX651" s="49"/>
      <c r="CY651" s="49"/>
      <c r="CZ651" s="49"/>
      <c r="DA651" s="49"/>
      <c r="DB651" s="49"/>
      <c r="DC651" s="49"/>
      <c r="DD651" s="49"/>
      <c r="DE651" s="49"/>
      <c r="DF651" s="49"/>
      <c r="DG651" s="49"/>
      <c r="DH651" s="49"/>
      <c r="DI651" s="49"/>
      <c r="DJ651" s="49"/>
      <c r="DK651" s="49"/>
      <c r="DL651" s="49"/>
      <c r="DM651" s="49"/>
      <c r="DN651" s="49"/>
      <c r="DO651" s="49"/>
      <c r="DP651" s="49"/>
      <c r="DQ651"/>
      <c r="DR651"/>
      <c r="DS651"/>
      <c r="DT651"/>
      <c r="DU651"/>
      <c r="DV651"/>
      <c r="DW651"/>
      <c r="DX651"/>
      <c r="DY651"/>
      <c r="DZ651"/>
      <c r="EA651"/>
      <c r="EB651"/>
      <c r="EC651"/>
      <c r="ED651"/>
      <c r="EE651"/>
      <c r="EF651"/>
      <c r="EG651"/>
      <c r="EH651"/>
      <c r="EI651"/>
      <c r="EJ651"/>
      <c r="EK651"/>
      <c r="EL651"/>
      <c r="EM651"/>
      <c r="EN651"/>
      <c r="EO651"/>
      <c r="EP651"/>
      <c r="EQ651"/>
      <c r="ER651"/>
      <c r="ES651"/>
      <c r="ET651"/>
      <c r="EU651"/>
      <c r="EV651"/>
      <c r="EW651"/>
      <c r="EX651"/>
      <c r="EY651"/>
      <c r="EZ651"/>
      <c r="FA651"/>
      <c r="FB651"/>
      <c r="FC651"/>
      <c r="FD651"/>
      <c r="FE651"/>
      <c r="FF651"/>
      <c r="FG651"/>
      <c r="FH651"/>
      <c r="FI651"/>
      <c r="FJ651"/>
      <c r="FK651"/>
      <c r="FL651"/>
      <c r="FM651"/>
      <c r="FN651"/>
      <c r="FO651"/>
      <c r="FP651"/>
      <c r="FQ651"/>
      <c r="FR651"/>
      <c r="FS651"/>
      <c r="FT651"/>
      <c r="FU651"/>
      <c r="FV651"/>
      <c r="FW651"/>
      <c r="FX651"/>
      <c r="FY651"/>
      <c r="FZ651"/>
      <c r="GA651"/>
      <c r="GB651"/>
      <c r="GC651"/>
      <c r="GD651"/>
      <c r="GE651"/>
      <c r="GF651"/>
      <c r="GG651"/>
      <c r="GH651"/>
      <c r="GI651"/>
      <c r="GJ651"/>
      <c r="GK651"/>
      <c r="GL651"/>
      <c r="GM651"/>
      <c r="GN651"/>
      <c r="GO651"/>
      <c r="GP651"/>
      <c r="GQ651"/>
      <c r="GR651"/>
      <c r="GS651"/>
      <c r="GT651"/>
      <c r="GU651"/>
      <c r="GV651"/>
      <c r="GW651"/>
      <c r="GX651"/>
      <c r="GY651"/>
      <c r="GZ651"/>
      <c r="HA651"/>
      <c r="HB651"/>
      <c r="HC651"/>
      <c r="HD651"/>
      <c r="HE651"/>
      <c r="HF651"/>
      <c r="HG651"/>
      <c r="HH651"/>
      <c r="HI651"/>
      <c r="HJ651"/>
      <c r="HK651"/>
      <c r="HL651"/>
      <c r="HM651"/>
      <c r="HN651"/>
      <c r="HO651"/>
      <c r="HP651"/>
      <c r="HQ651"/>
      <c r="HR651"/>
      <c r="HS651"/>
      <c r="HT651"/>
      <c r="HU651"/>
      <c r="HV651"/>
      <c r="HW651"/>
      <c r="HX651"/>
      <c r="HY651"/>
      <c r="HZ651"/>
      <c r="IA651"/>
      <c r="IB651"/>
      <c r="IC651"/>
      <c r="ID651"/>
      <c r="IE651"/>
      <c r="IF651"/>
      <c r="IG651"/>
      <c r="IH651"/>
      <c r="II651"/>
      <c r="IJ651"/>
      <c r="IK651"/>
      <c r="IL651"/>
      <c r="IM651"/>
      <c r="IN651"/>
      <c r="IO651"/>
      <c r="IP651"/>
      <c r="IQ651"/>
      <c r="IR651"/>
      <c r="IS651"/>
      <c r="IT651"/>
      <c r="IU651"/>
      <c r="IV651"/>
      <c r="IW651"/>
      <c r="IX651"/>
      <c r="IY651"/>
      <c r="IZ651"/>
      <c r="JA651"/>
      <c r="JB651"/>
      <c r="JC651"/>
      <c r="JD651"/>
      <c r="JE651"/>
      <c r="JF651"/>
      <c r="JG651"/>
      <c r="JH651"/>
      <c r="JI651"/>
      <c r="JJ651"/>
      <c r="JK651"/>
      <c r="JL651"/>
      <c r="JM651"/>
      <c r="JN651"/>
      <c r="JO651"/>
      <c r="JP651"/>
      <c r="JQ651"/>
      <c r="JR651"/>
      <c r="JS651"/>
      <c r="JT651"/>
      <c r="JU651"/>
      <c r="JV651"/>
      <c r="JW651"/>
      <c r="JX651"/>
      <c r="JY651"/>
      <c r="JZ651"/>
      <c r="KA651"/>
      <c r="KB651"/>
      <c r="KC651"/>
      <c r="KD651"/>
      <c r="KE651"/>
      <c r="KF651"/>
      <c r="KG651"/>
      <c r="KH651"/>
      <c r="KI651"/>
      <c r="KJ651"/>
      <c r="KK651"/>
      <c r="KL651"/>
      <c r="KM651"/>
      <c r="KN651"/>
      <c r="KO651"/>
      <c r="KP651"/>
      <c r="KQ651"/>
      <c r="KR651"/>
      <c r="KS651"/>
      <c r="KT651"/>
      <c r="KU651"/>
      <c r="KV651"/>
      <c r="KW651"/>
      <c r="KX651"/>
      <c r="KY651"/>
      <c r="KZ651"/>
      <c r="LA651"/>
      <c r="LB651"/>
      <c r="LC651"/>
      <c r="LD651"/>
      <c r="LE651"/>
      <c r="LF651"/>
      <c r="LG651"/>
      <c r="LH651"/>
      <c r="LI651"/>
      <c r="LJ651"/>
      <c r="LK651"/>
      <c r="LL651"/>
      <c r="LM651"/>
      <c r="LN651"/>
      <c r="LO651"/>
      <c r="LP651"/>
      <c r="LQ651"/>
      <c r="LR651"/>
      <c r="LS651"/>
      <c r="LT651"/>
      <c r="LU651"/>
      <c r="LV651"/>
      <c r="LW651"/>
      <c r="LX651"/>
      <c r="LY651"/>
      <c r="LZ651"/>
      <c r="MA651"/>
      <c r="MB651"/>
      <c r="MC651"/>
      <c r="MD651"/>
      <c r="ME651"/>
      <c r="MF651"/>
      <c r="MG651"/>
      <c r="MH651"/>
      <c r="MI651"/>
      <c r="MJ651"/>
      <c r="MK651"/>
      <c r="ML651"/>
      <c r="MM651"/>
      <c r="MN651"/>
      <c r="MO651"/>
      <c r="MP651"/>
      <c r="MQ651"/>
      <c r="MR651"/>
      <c r="MS651"/>
      <c r="MT651"/>
      <c r="MU651"/>
      <c r="MV651"/>
      <c r="MW651"/>
      <c r="MX651"/>
      <c r="MY651"/>
      <c r="MZ651"/>
      <c r="NA651"/>
      <c r="NB651"/>
      <c r="NC651"/>
      <c r="ND651"/>
      <c r="NE651"/>
      <c r="NF651"/>
      <c r="NG651"/>
      <c r="NH651"/>
      <c r="NI651"/>
      <c r="NJ651"/>
      <c r="NK651"/>
      <c r="NL651"/>
      <c r="NM651"/>
      <c r="NN651"/>
      <c r="NO651"/>
      <c r="NP651"/>
      <c r="NQ651"/>
      <c r="NR651"/>
      <c r="NS651"/>
      <c r="NT651"/>
      <c r="NU651"/>
      <c r="NV651"/>
      <c r="NW651"/>
      <c r="NX651"/>
      <c r="NY651"/>
      <c r="NZ651"/>
      <c r="OA651"/>
      <c r="OB651"/>
      <c r="OC651"/>
      <c r="OD651"/>
      <c r="OE651"/>
      <c r="OF651"/>
      <c r="OG651"/>
      <c r="OH651"/>
      <c r="OI651"/>
      <c r="OJ651"/>
      <c r="OK651"/>
      <c r="OL651"/>
      <c r="OM651"/>
      <c r="ON651"/>
      <c r="OO651"/>
      <c r="OP651"/>
      <c r="OQ651"/>
      <c r="OR651"/>
      <c r="OS651"/>
      <c r="OT651"/>
      <c r="OU651"/>
      <c r="OV651"/>
      <c r="OW651"/>
      <c r="OX651"/>
      <c r="OY651"/>
      <c r="OZ651"/>
      <c r="PA651"/>
      <c r="PB651"/>
      <c r="PC651"/>
      <c r="PD651"/>
      <c r="PE651"/>
      <c r="PF651"/>
      <c r="PG651"/>
      <c r="PH651"/>
      <c r="PI651"/>
      <c r="PJ651"/>
      <c r="PK651"/>
      <c r="PL651"/>
      <c r="PM651"/>
      <c r="PN651"/>
      <c r="PO651"/>
      <c r="PP651"/>
      <c r="PQ651"/>
      <c r="PR651"/>
      <c r="PS651"/>
      <c r="PT651"/>
      <c r="PU651"/>
      <c r="PV651"/>
      <c r="PW651"/>
      <c r="PX651"/>
      <c r="PY651"/>
      <c r="PZ651"/>
      <c r="QA651"/>
      <c r="QB651"/>
      <c r="QC651"/>
      <c r="QD651"/>
      <c r="QE651"/>
      <c r="QF651"/>
      <c r="QG651"/>
      <c r="QH651"/>
      <c r="QI651"/>
      <c r="QJ651"/>
      <c r="QK651"/>
      <c r="QL651"/>
      <c r="QM651"/>
      <c r="QN651"/>
      <c r="QO651"/>
      <c r="QP651"/>
      <c r="QQ651"/>
      <c r="QR651"/>
      <c r="QS651"/>
      <c r="QT651"/>
      <c r="QU651"/>
      <c r="QV651"/>
      <c r="QW651"/>
      <c r="QX651"/>
      <c r="QY651"/>
      <c r="QZ651"/>
      <c r="RA651"/>
      <c r="RB651"/>
      <c r="RC651"/>
      <c r="RD651"/>
      <c r="RE651"/>
      <c r="RF651"/>
      <c r="RG651"/>
      <c r="RH651"/>
      <c r="RI651"/>
      <c r="RJ651"/>
      <c r="RK651"/>
      <c r="RL651"/>
      <c r="RM651"/>
      <c r="RN651"/>
      <c r="RO651"/>
      <c r="RP651"/>
      <c r="RQ651"/>
      <c r="RR651"/>
      <c r="RS651"/>
      <c r="RT651"/>
      <c r="RU651"/>
      <c r="RV651"/>
      <c r="RW651"/>
      <c r="RX651"/>
      <c r="RY651"/>
      <c r="RZ651"/>
      <c r="SA651"/>
      <c r="SB651"/>
      <c r="SC651"/>
      <c r="SD651"/>
      <c r="SE651"/>
      <c r="SF651"/>
      <c r="SG651"/>
      <c r="SH651"/>
      <c r="SI651"/>
      <c r="SJ651"/>
      <c r="SK651"/>
      <c r="SL651"/>
      <c r="SM651"/>
      <c r="SN651"/>
      <c r="SO651"/>
      <c r="SP651"/>
      <c r="SQ651"/>
      <c r="SR651"/>
      <c r="SS651"/>
      <c r="ST651"/>
      <c r="SU651"/>
      <c r="SV651"/>
      <c r="SW651"/>
      <c r="SX651"/>
      <c r="SY651"/>
      <c r="SZ651"/>
      <c r="TA651"/>
      <c r="TB651"/>
      <c r="TC651"/>
      <c r="TD651"/>
      <c r="TE651"/>
      <c r="TF651"/>
      <c r="TG651"/>
      <c r="TH651"/>
      <c r="TI651"/>
      <c r="TJ651"/>
      <c r="TK651"/>
      <c r="TL651"/>
      <c r="TM651"/>
      <c r="TN651"/>
      <c r="TO651"/>
      <c r="TP651"/>
      <c r="TQ651"/>
      <c r="TR651"/>
      <c r="TS651"/>
      <c r="TT651"/>
      <c r="TU651"/>
      <c r="TV651"/>
      <c r="TW651"/>
      <c r="TX651"/>
      <c r="TY651"/>
      <c r="TZ651"/>
      <c r="UA651"/>
      <c r="UB651"/>
      <c r="UC651"/>
      <c r="UD651"/>
      <c r="UE651"/>
      <c r="UF651"/>
      <c r="UG651"/>
      <c r="UH651"/>
      <c r="UI651"/>
      <c r="UJ651"/>
      <c r="UK651"/>
      <c r="UL651"/>
      <c r="UM651"/>
      <c r="UN651"/>
      <c r="UO651"/>
      <c r="UP651"/>
      <c r="UQ651"/>
      <c r="UR651"/>
      <c r="US651"/>
      <c r="UT651"/>
      <c r="UU651"/>
      <c r="UV651"/>
      <c r="UW651"/>
      <c r="UX651"/>
      <c r="UY651"/>
      <c r="UZ651"/>
      <c r="VA651"/>
      <c r="VB651"/>
      <c r="VC651"/>
      <c r="VD651"/>
      <c r="VE651"/>
      <c r="VF651"/>
      <c r="VG651"/>
      <c r="VH651"/>
      <c r="VI651"/>
      <c r="VJ651"/>
      <c r="VK651"/>
      <c r="VL651"/>
      <c r="VM651"/>
      <c r="VN651"/>
      <c r="VO651"/>
      <c r="VP651"/>
      <c r="VQ651"/>
      <c r="VR651"/>
      <c r="VS651"/>
      <c r="VT651"/>
      <c r="VU651"/>
      <c r="VV651"/>
      <c r="VW651"/>
      <c r="VX651"/>
      <c r="VY651"/>
      <c r="VZ651"/>
      <c r="WA651"/>
      <c r="WB651"/>
      <c r="WC651"/>
      <c r="WD651"/>
      <c r="WE651"/>
      <c r="WF651"/>
      <c r="WG651"/>
      <c r="WH651"/>
      <c r="WI651"/>
      <c r="WJ651"/>
      <c r="WK651"/>
      <c r="WL651"/>
      <c r="WM651"/>
      <c r="WN651"/>
      <c r="WO651"/>
      <c r="WP651"/>
      <c r="WQ651"/>
      <c r="WR651"/>
      <c r="WS651"/>
      <c r="WT651"/>
      <c r="WU651"/>
      <c r="WV651"/>
      <c r="WW651"/>
      <c r="WX651"/>
      <c r="WY651"/>
      <c r="WZ651"/>
      <c r="XA651"/>
      <c r="XB651"/>
      <c r="XC651"/>
      <c r="XD651"/>
      <c r="XE651"/>
      <c r="XF651"/>
      <c r="XG651"/>
      <c r="XH651"/>
      <c r="XI651"/>
      <c r="XJ651"/>
      <c r="XK651"/>
      <c r="XL651"/>
      <c r="XM651"/>
      <c r="XN651"/>
      <c r="XO651"/>
      <c r="XP651"/>
      <c r="XQ651"/>
      <c r="XR651"/>
      <c r="XS651"/>
      <c r="XT651"/>
      <c r="XU651"/>
      <c r="XV651"/>
      <c r="XW651"/>
      <c r="XX651"/>
      <c r="XY651"/>
      <c r="XZ651"/>
      <c r="YA651"/>
      <c r="YB651"/>
      <c r="YC651"/>
      <c r="YD651"/>
      <c r="YE651"/>
      <c r="YF651"/>
      <c r="YG651"/>
      <c r="YH651"/>
      <c r="YI651"/>
      <c r="YJ651"/>
      <c r="YK651"/>
      <c r="YL651"/>
      <c r="YM651"/>
      <c r="YN651"/>
      <c r="YO651"/>
      <c r="YP651"/>
      <c r="YQ651"/>
      <c r="YR651"/>
      <c r="YS651"/>
      <c r="YT651"/>
      <c r="YU651"/>
      <c r="YV651"/>
      <c r="YW651"/>
      <c r="YX651"/>
      <c r="YY651"/>
      <c r="YZ651"/>
      <c r="ZA651"/>
      <c r="ZB651"/>
      <c r="ZC651"/>
      <c r="ZD651"/>
      <c r="ZE651"/>
      <c r="ZF651"/>
      <c r="ZG651"/>
      <c r="ZH651"/>
      <c r="ZI651"/>
      <c r="ZJ651"/>
      <c r="ZK651"/>
      <c r="ZL651"/>
      <c r="ZM651"/>
      <c r="ZN651"/>
      <c r="ZO651"/>
      <c r="ZP651"/>
      <c r="ZQ651"/>
      <c r="ZR651"/>
      <c r="ZS651"/>
      <c r="ZT651"/>
      <c r="ZU651"/>
      <c r="ZV651"/>
      <c r="ZW651"/>
      <c r="ZX651"/>
      <c r="ZY651"/>
      <c r="ZZ651" s="52"/>
      <c r="AAA651" s="192"/>
      <c r="AAD651" s="90"/>
      <c r="AAE651" s="519">
        <v>1</v>
      </c>
      <c r="AAF651" s="90"/>
      <c r="AAG651" s="73">
        <f>S.EQC.BANNER.Begin</f>
        <v>41549</v>
      </c>
      <c r="AAH651" s="73">
        <f t="shared" si="545"/>
        <v>41676</v>
      </c>
      <c r="AAI651" s="72"/>
      <c r="AAJ651" s="185"/>
      <c r="AAK651" s="80" t="str">
        <f>"- "&amp;S.Staff.Mgr&amp;" for lead manager perspective"</f>
        <v>- MargaretMGR for lead manager perspective</v>
      </c>
      <c r="AAL651" s="90"/>
    </row>
    <row r="652" spans="1:715" s="23" customFormat="1" ht="15" customHeight="1" outlineLevel="2">
      <c r="A652" s="171"/>
      <c r="B652" s="705" t="str">
        <f>AAK652</f>
        <v>- LarryK, if needed</v>
      </c>
      <c r="C652" s="376" t="s">
        <v>0</v>
      </c>
      <c r="D652" s="423"/>
      <c r="E652" s="397">
        <f t="shared" si="549"/>
        <v>87</v>
      </c>
      <c r="F652" s="457">
        <f t="shared" ca="1" si="550"/>
        <v>71</v>
      </c>
      <c r="G652" s="400">
        <f t="shared" si="551"/>
        <v>41549</v>
      </c>
      <c r="H652" s="400">
        <f t="shared" si="552"/>
        <v>41676</v>
      </c>
      <c r="I652" s="244"/>
      <c r="J652" s="194"/>
      <c r="K652" s="49"/>
      <c r="L652" s="49"/>
      <c r="M652" s="49"/>
      <c r="N652" s="49"/>
      <c r="O652" s="49"/>
      <c r="P652" s="49"/>
      <c r="Q652" s="49"/>
      <c r="R652" s="49"/>
      <c r="S652" s="49"/>
      <c r="T652" s="49"/>
      <c r="U652" s="49"/>
      <c r="V652" s="49"/>
      <c r="W652" s="49"/>
      <c r="X652" s="49"/>
      <c r="Y652" s="49"/>
      <c r="Z652" s="49"/>
      <c r="AA652" s="49"/>
      <c r="AB652" s="49"/>
      <c r="AC652" s="49"/>
      <c r="AD652" s="49"/>
      <c r="AE652" s="49"/>
      <c r="AF652" s="49"/>
      <c r="AG652" s="49"/>
      <c r="AH652" s="49"/>
      <c r="AI652" s="49"/>
      <c r="AJ652" s="49"/>
      <c r="AK652" s="49"/>
      <c r="AL652" s="49"/>
      <c r="AM652" s="49"/>
      <c r="AN652" s="49"/>
      <c r="AO652" s="49"/>
      <c r="AP652" s="49"/>
      <c r="AQ652" s="49"/>
      <c r="AR652" s="49"/>
      <c r="AS652" s="49"/>
      <c r="AT652" s="49"/>
      <c r="AU652" s="49"/>
      <c r="AV652" s="49"/>
      <c r="AW652" s="49"/>
      <c r="AX652" s="49"/>
      <c r="AY652" s="49"/>
      <c r="AZ652" s="49"/>
      <c r="BA652" s="49"/>
      <c r="BB652" s="49"/>
      <c r="BC652" s="49"/>
      <c r="BD652" s="49"/>
      <c r="BE652" s="49"/>
      <c r="BF652" s="49"/>
      <c r="BG652" s="49"/>
      <c r="BH652" s="49"/>
      <c r="BI652" s="49"/>
      <c r="BJ652" s="49"/>
      <c r="BK652" s="49"/>
      <c r="BL652" s="49"/>
      <c r="BM652" s="49"/>
      <c r="BN652" s="49"/>
      <c r="BO652" s="49"/>
      <c r="BP652" s="49"/>
      <c r="BQ652" s="49"/>
      <c r="BR652" s="49"/>
      <c r="BS652" s="49"/>
      <c r="BT652" s="49"/>
      <c r="BU652" s="49"/>
      <c r="BV652" s="49"/>
      <c r="BW652" s="49"/>
      <c r="BX652" s="49"/>
      <c r="BY652" s="49"/>
      <c r="BZ652" s="49"/>
      <c r="CA652" s="49"/>
      <c r="CB652" s="49"/>
      <c r="CC652" s="49"/>
      <c r="CD652" s="49"/>
      <c r="CE652" s="49"/>
      <c r="CF652" s="49"/>
      <c r="CG652" s="49"/>
      <c r="CH652" s="49"/>
      <c r="CI652" s="49"/>
      <c r="CJ652" s="49"/>
      <c r="CK652" s="49"/>
      <c r="CL652" s="49"/>
      <c r="CM652" s="49"/>
      <c r="CN652" s="49"/>
      <c r="CO652" s="49"/>
      <c r="CP652" s="49"/>
      <c r="CQ652" s="49"/>
      <c r="CR652" s="49"/>
      <c r="CS652" s="49"/>
      <c r="CT652" s="49"/>
      <c r="CU652" s="49"/>
      <c r="CV652" s="49"/>
      <c r="CW652" s="49"/>
      <c r="CX652" s="49"/>
      <c r="CY652" s="49"/>
      <c r="CZ652" s="49"/>
      <c r="DA652" s="49"/>
      <c r="DB652" s="49"/>
      <c r="DC652" s="49"/>
      <c r="DD652" s="49"/>
      <c r="DE652" s="49"/>
      <c r="DF652" s="49"/>
      <c r="DG652" s="49"/>
      <c r="DH652" s="49"/>
      <c r="DI652" s="49"/>
      <c r="DJ652" s="49"/>
      <c r="DK652" s="49"/>
      <c r="DL652" s="49"/>
      <c r="DM652" s="49"/>
      <c r="DN652" s="49"/>
      <c r="DO652" s="49"/>
      <c r="DP652" s="49"/>
      <c r="DQ652"/>
      <c r="DR652"/>
      <c r="DS652"/>
      <c r="DT652"/>
      <c r="DU652"/>
      <c r="DV652"/>
      <c r="DW652"/>
      <c r="DX652"/>
      <c r="DY652"/>
      <c r="DZ652"/>
      <c r="EA652"/>
      <c r="EB652"/>
      <c r="EC652"/>
      <c r="ED652"/>
      <c r="EE652"/>
      <c r="EF652"/>
      <c r="EG652"/>
      <c r="EH652"/>
      <c r="EI652"/>
      <c r="EJ652"/>
      <c r="EK652"/>
      <c r="EL652"/>
      <c r="EM652"/>
      <c r="EN652"/>
      <c r="EO652"/>
      <c r="EP652"/>
      <c r="EQ652"/>
      <c r="ER652"/>
      <c r="ES652"/>
      <c r="ET652"/>
      <c r="EU652"/>
      <c r="EV652"/>
      <c r="EW652"/>
      <c r="EX652"/>
      <c r="EY652"/>
      <c r="EZ652"/>
      <c r="FA652"/>
      <c r="FB652"/>
      <c r="FC652"/>
      <c r="FD652"/>
      <c r="FE652"/>
      <c r="FF652"/>
      <c r="FG652"/>
      <c r="FH652"/>
      <c r="FI652"/>
      <c r="FJ652"/>
      <c r="FK652"/>
      <c r="FL652"/>
      <c r="FM652"/>
      <c r="FN652"/>
      <c r="FO652"/>
      <c r="FP652"/>
      <c r="FQ652"/>
      <c r="FR652"/>
      <c r="FS652"/>
      <c r="FT652"/>
      <c r="FU652"/>
      <c r="FV652"/>
      <c r="FW652"/>
      <c r="FX652"/>
      <c r="FY652"/>
      <c r="FZ652"/>
      <c r="GA652"/>
      <c r="GB652"/>
      <c r="GC652"/>
      <c r="GD652"/>
      <c r="GE652"/>
      <c r="GF652"/>
      <c r="GG652"/>
      <c r="GH652"/>
      <c r="GI652"/>
      <c r="GJ652"/>
      <c r="GK652"/>
      <c r="GL652"/>
      <c r="GM652"/>
      <c r="GN652"/>
      <c r="GO652"/>
      <c r="GP652"/>
      <c r="GQ652"/>
      <c r="GR652"/>
      <c r="GS652"/>
      <c r="GT652"/>
      <c r="GU652"/>
      <c r="GV652"/>
      <c r="GW652"/>
      <c r="GX652"/>
      <c r="GY652"/>
      <c r="GZ652"/>
      <c r="HA652"/>
      <c r="HB652"/>
      <c r="HC652"/>
      <c r="HD652"/>
      <c r="HE652"/>
      <c r="HF652"/>
      <c r="HG652"/>
      <c r="HH652"/>
      <c r="HI652"/>
      <c r="HJ652"/>
      <c r="HK652"/>
      <c r="HL652"/>
      <c r="HM652"/>
      <c r="HN652"/>
      <c r="HO652"/>
      <c r="HP652"/>
      <c r="HQ652"/>
      <c r="HR652"/>
      <c r="HS652"/>
      <c r="HT652"/>
      <c r="HU652"/>
      <c r="HV652"/>
      <c r="HW652"/>
      <c r="HX652"/>
      <c r="HY652"/>
      <c r="HZ652"/>
      <c r="IA652"/>
      <c r="IB652"/>
      <c r="IC652"/>
      <c r="ID652"/>
      <c r="IE652"/>
      <c r="IF652"/>
      <c r="IG652"/>
      <c r="IH652"/>
      <c r="II652"/>
      <c r="IJ652"/>
      <c r="IK652"/>
      <c r="IL652"/>
      <c r="IM652"/>
      <c r="IN652"/>
      <c r="IO652"/>
      <c r="IP652"/>
      <c r="IQ652"/>
      <c r="IR652"/>
      <c r="IS652"/>
      <c r="IT652"/>
      <c r="IU652"/>
      <c r="IV652"/>
      <c r="IW652"/>
      <c r="IX652"/>
      <c r="IY652"/>
      <c r="IZ652"/>
      <c r="JA652"/>
      <c r="JB652"/>
      <c r="JC652"/>
      <c r="JD652"/>
      <c r="JE652"/>
      <c r="JF652"/>
      <c r="JG652"/>
      <c r="JH652"/>
      <c r="JI652"/>
      <c r="JJ652"/>
      <c r="JK652"/>
      <c r="JL652"/>
      <c r="JM652"/>
      <c r="JN652"/>
      <c r="JO652"/>
      <c r="JP652"/>
      <c r="JQ652"/>
      <c r="JR652"/>
      <c r="JS652"/>
      <c r="JT652"/>
      <c r="JU652"/>
      <c r="JV652"/>
      <c r="JW652"/>
      <c r="JX652"/>
      <c r="JY652"/>
      <c r="JZ652"/>
      <c r="KA652"/>
      <c r="KB652"/>
      <c r="KC652"/>
      <c r="KD652"/>
      <c r="KE652"/>
      <c r="KF652"/>
      <c r="KG652"/>
      <c r="KH652"/>
      <c r="KI652"/>
      <c r="KJ652"/>
      <c r="KK652"/>
      <c r="KL652"/>
      <c r="KM652"/>
      <c r="KN652"/>
      <c r="KO652"/>
      <c r="KP652"/>
      <c r="KQ652"/>
      <c r="KR652"/>
      <c r="KS652"/>
      <c r="KT652"/>
      <c r="KU652"/>
      <c r="KV652"/>
      <c r="KW652"/>
      <c r="KX652"/>
      <c r="KY652"/>
      <c r="KZ652"/>
      <c r="LA652"/>
      <c r="LB652"/>
      <c r="LC652"/>
      <c r="LD652"/>
      <c r="LE652"/>
      <c r="LF652"/>
      <c r="LG652"/>
      <c r="LH652"/>
      <c r="LI652"/>
      <c r="LJ652"/>
      <c r="LK652"/>
      <c r="LL652"/>
      <c r="LM652"/>
      <c r="LN652"/>
      <c r="LO652"/>
      <c r="LP652"/>
      <c r="LQ652"/>
      <c r="LR652"/>
      <c r="LS652"/>
      <c r="LT652"/>
      <c r="LU652"/>
      <c r="LV652"/>
      <c r="LW652"/>
      <c r="LX652"/>
      <c r="LY652"/>
      <c r="LZ652"/>
      <c r="MA652"/>
      <c r="MB652"/>
      <c r="MC652"/>
      <c r="MD652"/>
      <c r="ME652"/>
      <c r="MF652"/>
      <c r="MG652"/>
      <c r="MH652"/>
      <c r="MI652"/>
      <c r="MJ652"/>
      <c r="MK652"/>
      <c r="ML652"/>
      <c r="MM652"/>
      <c r="MN652"/>
      <c r="MO652"/>
      <c r="MP652"/>
      <c r="MQ652"/>
      <c r="MR652"/>
      <c r="MS652"/>
      <c r="MT652"/>
      <c r="MU652"/>
      <c r="MV652"/>
      <c r="MW652"/>
      <c r="MX652"/>
      <c r="MY652"/>
      <c r="MZ652"/>
      <c r="NA652"/>
      <c r="NB652"/>
      <c r="NC652"/>
      <c r="ND652"/>
      <c r="NE652"/>
      <c r="NF652"/>
      <c r="NG652"/>
      <c r="NH652"/>
      <c r="NI652"/>
      <c r="NJ652"/>
      <c r="NK652"/>
      <c r="NL652"/>
      <c r="NM652"/>
      <c r="NN652"/>
      <c r="NO652"/>
      <c r="NP652"/>
      <c r="NQ652"/>
      <c r="NR652"/>
      <c r="NS652"/>
      <c r="NT652"/>
      <c r="NU652"/>
      <c r="NV652"/>
      <c r="NW652"/>
      <c r="NX652"/>
      <c r="NY652"/>
      <c r="NZ652"/>
      <c r="OA652"/>
      <c r="OB652"/>
      <c r="OC652"/>
      <c r="OD652"/>
      <c r="OE652"/>
      <c r="OF652"/>
      <c r="OG652"/>
      <c r="OH652"/>
      <c r="OI652"/>
      <c r="OJ652"/>
      <c r="OK652"/>
      <c r="OL652"/>
      <c r="OM652"/>
      <c r="ON652"/>
      <c r="OO652"/>
      <c r="OP652"/>
      <c r="OQ652"/>
      <c r="OR652"/>
      <c r="OS652"/>
      <c r="OT652"/>
      <c r="OU652"/>
      <c r="OV652"/>
      <c r="OW652"/>
      <c r="OX652"/>
      <c r="OY652"/>
      <c r="OZ652"/>
      <c r="PA652"/>
      <c r="PB652"/>
      <c r="PC652"/>
      <c r="PD652"/>
      <c r="PE652"/>
      <c r="PF652"/>
      <c r="PG652"/>
      <c r="PH652"/>
      <c r="PI652"/>
      <c r="PJ652"/>
      <c r="PK652"/>
      <c r="PL652"/>
      <c r="PM652"/>
      <c r="PN652"/>
      <c r="PO652"/>
      <c r="PP652"/>
      <c r="PQ652"/>
      <c r="PR652"/>
      <c r="PS652"/>
      <c r="PT652"/>
      <c r="PU652"/>
      <c r="PV652"/>
      <c r="PW652"/>
      <c r="PX652"/>
      <c r="PY652"/>
      <c r="PZ652"/>
      <c r="QA652"/>
      <c r="QB652"/>
      <c r="QC652"/>
      <c r="QD652"/>
      <c r="QE652"/>
      <c r="QF652"/>
      <c r="QG652"/>
      <c r="QH652"/>
      <c r="QI652"/>
      <c r="QJ652"/>
      <c r="QK652"/>
      <c r="QL652"/>
      <c r="QM652"/>
      <c r="QN652"/>
      <c r="QO652"/>
      <c r="QP652"/>
      <c r="QQ652"/>
      <c r="QR652"/>
      <c r="QS652"/>
      <c r="QT652"/>
      <c r="QU652"/>
      <c r="QV652"/>
      <c r="QW652"/>
      <c r="QX652"/>
      <c r="QY652"/>
      <c r="QZ652"/>
      <c r="RA652"/>
      <c r="RB652"/>
      <c r="RC652"/>
      <c r="RD652"/>
      <c r="RE652"/>
      <c r="RF652"/>
      <c r="RG652"/>
      <c r="RH652"/>
      <c r="RI652"/>
      <c r="RJ652"/>
      <c r="RK652"/>
      <c r="RL652"/>
      <c r="RM652"/>
      <c r="RN652"/>
      <c r="RO652"/>
      <c r="RP652"/>
      <c r="RQ652"/>
      <c r="RR652"/>
      <c r="RS652"/>
      <c r="RT652"/>
      <c r="RU652"/>
      <c r="RV652"/>
      <c r="RW652"/>
      <c r="RX652"/>
      <c r="RY652"/>
      <c r="RZ652"/>
      <c r="SA652"/>
      <c r="SB652"/>
      <c r="SC652"/>
      <c r="SD652"/>
      <c r="SE652"/>
      <c r="SF652"/>
      <c r="SG652"/>
      <c r="SH652"/>
      <c r="SI652"/>
      <c r="SJ652"/>
      <c r="SK652"/>
      <c r="SL652"/>
      <c r="SM652"/>
      <c r="SN652"/>
      <c r="SO652"/>
      <c r="SP652"/>
      <c r="SQ652"/>
      <c r="SR652"/>
      <c r="SS652"/>
      <c r="ST652"/>
      <c r="SU652"/>
      <c r="SV652"/>
      <c r="SW652"/>
      <c r="SX652"/>
      <c r="SY652"/>
      <c r="SZ652"/>
      <c r="TA652"/>
      <c r="TB652"/>
      <c r="TC652"/>
      <c r="TD652"/>
      <c r="TE652"/>
      <c r="TF652"/>
      <c r="TG652"/>
      <c r="TH652"/>
      <c r="TI652"/>
      <c r="TJ652"/>
      <c r="TK652"/>
      <c r="TL652"/>
      <c r="TM652"/>
      <c r="TN652"/>
      <c r="TO652"/>
      <c r="TP652"/>
      <c r="TQ652"/>
      <c r="TR652"/>
      <c r="TS652"/>
      <c r="TT652"/>
      <c r="TU652"/>
      <c r="TV652"/>
      <c r="TW652"/>
      <c r="TX652"/>
      <c r="TY652"/>
      <c r="TZ652"/>
      <c r="UA652"/>
      <c r="UB652"/>
      <c r="UC652"/>
      <c r="UD652"/>
      <c r="UE652"/>
      <c r="UF652"/>
      <c r="UG652"/>
      <c r="UH652"/>
      <c r="UI652"/>
      <c r="UJ652"/>
      <c r="UK652"/>
      <c r="UL652"/>
      <c r="UM652"/>
      <c r="UN652"/>
      <c r="UO652"/>
      <c r="UP652"/>
      <c r="UQ652"/>
      <c r="UR652"/>
      <c r="US652"/>
      <c r="UT652"/>
      <c r="UU652"/>
      <c r="UV652"/>
      <c r="UW652"/>
      <c r="UX652"/>
      <c r="UY652"/>
      <c r="UZ652"/>
      <c r="VA652"/>
      <c r="VB652"/>
      <c r="VC652"/>
      <c r="VD652"/>
      <c r="VE652"/>
      <c r="VF652"/>
      <c r="VG652"/>
      <c r="VH652"/>
      <c r="VI652"/>
      <c r="VJ652"/>
      <c r="VK652"/>
      <c r="VL652"/>
      <c r="VM652"/>
      <c r="VN652"/>
      <c r="VO652"/>
      <c r="VP652"/>
      <c r="VQ652"/>
      <c r="VR652"/>
      <c r="VS652"/>
      <c r="VT652"/>
      <c r="VU652"/>
      <c r="VV652"/>
      <c r="VW652"/>
      <c r="VX652"/>
      <c r="VY652"/>
      <c r="VZ652"/>
      <c r="WA652"/>
      <c r="WB652"/>
      <c r="WC652"/>
      <c r="WD652"/>
      <c r="WE652"/>
      <c r="WF652"/>
      <c r="WG652"/>
      <c r="WH652"/>
      <c r="WI652"/>
      <c r="WJ652"/>
      <c r="WK652"/>
      <c r="WL652"/>
      <c r="WM652"/>
      <c r="WN652"/>
      <c r="WO652"/>
      <c r="WP652"/>
      <c r="WQ652"/>
      <c r="WR652"/>
      <c r="WS652"/>
      <c r="WT652"/>
      <c r="WU652"/>
      <c r="WV652"/>
      <c r="WW652"/>
      <c r="WX652"/>
      <c r="WY652"/>
      <c r="WZ652"/>
      <c r="XA652"/>
      <c r="XB652"/>
      <c r="XC652"/>
      <c r="XD652"/>
      <c r="XE652"/>
      <c r="XF652"/>
      <c r="XG652"/>
      <c r="XH652"/>
      <c r="XI652"/>
      <c r="XJ652"/>
      <c r="XK652"/>
      <c r="XL652"/>
      <c r="XM652"/>
      <c r="XN652"/>
      <c r="XO652"/>
      <c r="XP652"/>
      <c r="XQ652"/>
      <c r="XR652"/>
      <c r="XS652"/>
      <c r="XT652"/>
      <c r="XU652"/>
      <c r="XV652"/>
      <c r="XW652"/>
      <c r="XX652"/>
      <c r="XY652"/>
      <c r="XZ652"/>
      <c r="YA652"/>
      <c r="YB652"/>
      <c r="YC652"/>
      <c r="YD652"/>
      <c r="YE652"/>
      <c r="YF652"/>
      <c r="YG652"/>
      <c r="YH652"/>
      <c r="YI652"/>
      <c r="YJ652"/>
      <c r="YK652"/>
      <c r="YL652"/>
      <c r="YM652"/>
      <c r="YN652"/>
      <c r="YO652"/>
      <c r="YP652"/>
      <c r="YQ652"/>
      <c r="YR652"/>
      <c r="YS652"/>
      <c r="YT652"/>
      <c r="YU652"/>
      <c r="YV652"/>
      <c r="YW652"/>
      <c r="YX652"/>
      <c r="YY652"/>
      <c r="YZ652"/>
      <c r="ZA652"/>
      <c r="ZB652"/>
      <c r="ZC652"/>
      <c r="ZD652"/>
      <c r="ZE652"/>
      <c r="ZF652"/>
      <c r="ZG652"/>
      <c r="ZH652"/>
      <c r="ZI652"/>
      <c r="ZJ652"/>
      <c r="ZK652"/>
      <c r="ZL652"/>
      <c r="ZM652"/>
      <c r="ZN652"/>
      <c r="ZO652"/>
      <c r="ZP652"/>
      <c r="ZQ652"/>
      <c r="ZR652"/>
      <c r="ZS652"/>
      <c r="ZT652"/>
      <c r="ZU652"/>
      <c r="ZV652"/>
      <c r="ZW652"/>
      <c r="ZX652"/>
      <c r="ZY652"/>
      <c r="ZZ652" s="52"/>
      <c r="AAA652" s="192"/>
      <c r="AAD652" s="90"/>
      <c r="AAE652" s="519">
        <v>1</v>
      </c>
      <c r="AAF652" s="90"/>
      <c r="AAG652" s="73">
        <f>S.EQC.BANNER.Begin</f>
        <v>41549</v>
      </c>
      <c r="AAH652" s="73">
        <f t="shared" si="545"/>
        <v>41676</v>
      </c>
      <c r="AAI652" s="72"/>
      <c r="AAJ652" s="185"/>
      <c r="AAK652" s="80" t="str">
        <f>"- "&amp; S.Staff.AAG&amp;", if needed"</f>
        <v>- LarryK, if needed</v>
      </c>
      <c r="AAL652" s="90"/>
    </row>
    <row r="653" spans="1:715" s="23" customFormat="1" ht="15" customHeight="1" outlineLevel="2">
      <c r="A653" s="171"/>
      <c r="B653" s="705" t="str">
        <f>AAK653</f>
        <v>- AndreaSIP for SIP review</v>
      </c>
      <c r="C653" s="376" t="s">
        <v>0</v>
      </c>
      <c r="D653" s="423"/>
      <c r="E653" s="397">
        <f t="shared" si="549"/>
        <v>87</v>
      </c>
      <c r="F653" s="457">
        <f t="shared" ca="1" si="550"/>
        <v>71</v>
      </c>
      <c r="G653" s="400">
        <f t="shared" si="551"/>
        <v>41549</v>
      </c>
      <c r="H653" s="400">
        <f t="shared" si="552"/>
        <v>41676</v>
      </c>
      <c r="I653" s="244"/>
      <c r="J653" s="194"/>
      <c r="K653" s="49"/>
      <c r="L653" s="49"/>
      <c r="M653" s="49"/>
      <c r="N653" s="49"/>
      <c r="O653" s="49"/>
      <c r="P653" s="49"/>
      <c r="Q653" s="49"/>
      <c r="R653" s="49"/>
      <c r="S653" s="49"/>
      <c r="T653" s="49"/>
      <c r="U653" s="49"/>
      <c r="V653" s="49"/>
      <c r="W653" s="49"/>
      <c r="X653" s="49"/>
      <c r="Y653" s="49"/>
      <c r="Z653" s="49"/>
      <c r="AA653" s="49"/>
      <c r="AB653" s="49"/>
      <c r="AC653" s="49"/>
      <c r="AD653" s="49"/>
      <c r="AE653" s="49"/>
      <c r="AF653" s="49"/>
      <c r="AG653" s="49"/>
      <c r="AH653" s="49"/>
      <c r="AI653" s="49"/>
      <c r="AJ653" s="49"/>
      <c r="AK653" s="49"/>
      <c r="AL653" s="49"/>
      <c r="AM653" s="49"/>
      <c r="AN653" s="49"/>
      <c r="AO653" s="49"/>
      <c r="AP653" s="49"/>
      <c r="AQ653" s="49"/>
      <c r="AR653" s="49"/>
      <c r="AS653" s="49"/>
      <c r="AT653" s="49"/>
      <c r="AU653" s="49"/>
      <c r="AV653" s="49"/>
      <c r="AW653" s="49"/>
      <c r="AX653" s="49"/>
      <c r="AY653" s="49"/>
      <c r="AZ653" s="49"/>
      <c r="BA653" s="49"/>
      <c r="BB653" s="49"/>
      <c r="BC653" s="49"/>
      <c r="BD653" s="49"/>
      <c r="BE653" s="49"/>
      <c r="BF653" s="49"/>
      <c r="BG653" s="49"/>
      <c r="BH653" s="49"/>
      <c r="BI653" s="49"/>
      <c r="BJ653" s="49"/>
      <c r="BK653" s="49"/>
      <c r="BL653" s="49"/>
      <c r="BM653" s="49"/>
      <c r="BN653" s="49"/>
      <c r="BO653" s="49"/>
      <c r="BP653" s="49"/>
      <c r="BQ653" s="49"/>
      <c r="BR653" s="49"/>
      <c r="BS653" s="49"/>
      <c r="BT653" s="49"/>
      <c r="BU653" s="49"/>
      <c r="BV653" s="49"/>
      <c r="BW653" s="49"/>
      <c r="BX653" s="49"/>
      <c r="BY653" s="49"/>
      <c r="BZ653" s="49"/>
      <c r="CA653" s="49"/>
      <c r="CB653" s="49"/>
      <c r="CC653" s="49"/>
      <c r="CD653" s="49"/>
      <c r="CE653" s="49"/>
      <c r="CF653" s="49"/>
      <c r="CG653" s="49"/>
      <c r="CH653" s="49"/>
      <c r="CI653" s="49"/>
      <c r="CJ653" s="49"/>
      <c r="CK653" s="49"/>
      <c r="CL653" s="49"/>
      <c r="CM653" s="49"/>
      <c r="CN653" s="49"/>
      <c r="CO653" s="49"/>
      <c r="CP653" s="49"/>
      <c r="CQ653" s="49"/>
      <c r="CR653" s="49"/>
      <c r="CS653" s="49"/>
      <c r="CT653" s="49"/>
      <c r="CU653" s="49"/>
      <c r="CV653" s="49"/>
      <c r="CW653" s="49"/>
      <c r="CX653" s="49"/>
      <c r="CY653" s="49"/>
      <c r="CZ653" s="49"/>
      <c r="DA653" s="49"/>
      <c r="DB653" s="49"/>
      <c r="DC653" s="49"/>
      <c r="DD653" s="49"/>
      <c r="DE653" s="49"/>
      <c r="DF653" s="49"/>
      <c r="DG653" s="49"/>
      <c r="DH653" s="49"/>
      <c r="DI653" s="49"/>
      <c r="DJ653" s="49"/>
      <c r="DK653" s="49"/>
      <c r="DL653" s="49"/>
      <c r="DM653" s="49"/>
      <c r="DN653" s="49"/>
      <c r="DO653" s="49"/>
      <c r="DP653" s="49"/>
      <c r="DQ653"/>
      <c r="DR653"/>
      <c r="DS653"/>
      <c r="DT653"/>
      <c r="DU653"/>
      <c r="DV653"/>
      <c r="DW653"/>
      <c r="DX653"/>
      <c r="DY653"/>
      <c r="DZ653"/>
      <c r="EA653"/>
      <c r="EB653"/>
      <c r="EC653"/>
      <c r="ED653"/>
      <c r="EE653"/>
      <c r="EF653"/>
      <c r="EG653"/>
      <c r="EH653"/>
      <c r="EI653"/>
      <c r="EJ653"/>
      <c r="EK653"/>
      <c r="EL653"/>
      <c r="EM653"/>
      <c r="EN653"/>
      <c r="EO653"/>
      <c r="EP653"/>
      <c r="EQ653"/>
      <c r="ER653"/>
      <c r="ES653"/>
      <c r="ET653"/>
      <c r="EU653"/>
      <c r="EV653"/>
      <c r="EW653"/>
      <c r="EX653"/>
      <c r="EY653"/>
      <c r="EZ653"/>
      <c r="FA653"/>
      <c r="FB653"/>
      <c r="FC653"/>
      <c r="FD653"/>
      <c r="FE653"/>
      <c r="FF653"/>
      <c r="FG653"/>
      <c r="FH653"/>
      <c r="FI653"/>
      <c r="FJ653"/>
      <c r="FK653"/>
      <c r="FL653"/>
      <c r="FM653"/>
      <c r="FN653"/>
      <c r="FO653"/>
      <c r="FP653"/>
      <c r="FQ653"/>
      <c r="FR653"/>
      <c r="FS653"/>
      <c r="FT653"/>
      <c r="FU653"/>
      <c r="FV653"/>
      <c r="FW653"/>
      <c r="FX653"/>
      <c r="FY653"/>
      <c r="FZ653"/>
      <c r="GA653"/>
      <c r="GB653"/>
      <c r="GC653"/>
      <c r="GD653"/>
      <c r="GE653"/>
      <c r="GF653"/>
      <c r="GG653"/>
      <c r="GH653"/>
      <c r="GI653"/>
      <c r="GJ653"/>
      <c r="GK653"/>
      <c r="GL653"/>
      <c r="GM653"/>
      <c r="GN653"/>
      <c r="GO653"/>
      <c r="GP653"/>
      <c r="GQ653"/>
      <c r="GR653"/>
      <c r="GS653"/>
      <c r="GT653"/>
      <c r="GU653"/>
      <c r="GV653"/>
      <c r="GW653"/>
      <c r="GX653"/>
      <c r="GY653"/>
      <c r="GZ653"/>
      <c r="HA653"/>
      <c r="HB653"/>
      <c r="HC653"/>
      <c r="HD653"/>
      <c r="HE653"/>
      <c r="HF653"/>
      <c r="HG653"/>
      <c r="HH653"/>
      <c r="HI653"/>
      <c r="HJ653"/>
      <c r="HK653"/>
      <c r="HL653"/>
      <c r="HM653"/>
      <c r="HN653"/>
      <c r="HO653"/>
      <c r="HP653"/>
      <c r="HQ653"/>
      <c r="HR653"/>
      <c r="HS653"/>
      <c r="HT653"/>
      <c r="HU653"/>
      <c r="HV653"/>
      <c r="HW653"/>
      <c r="HX653"/>
      <c r="HY653"/>
      <c r="HZ653"/>
      <c r="IA653"/>
      <c r="IB653"/>
      <c r="IC653"/>
      <c r="ID653"/>
      <c r="IE653"/>
      <c r="IF653"/>
      <c r="IG653"/>
      <c r="IH653"/>
      <c r="II653"/>
      <c r="IJ653"/>
      <c r="IK653"/>
      <c r="IL653"/>
      <c r="IM653"/>
      <c r="IN653"/>
      <c r="IO653"/>
      <c r="IP653"/>
      <c r="IQ653"/>
      <c r="IR653"/>
      <c r="IS653"/>
      <c r="IT653"/>
      <c r="IU653"/>
      <c r="IV653"/>
      <c r="IW653"/>
      <c r="IX653"/>
      <c r="IY653"/>
      <c r="IZ653"/>
      <c r="JA653"/>
      <c r="JB653"/>
      <c r="JC653"/>
      <c r="JD653"/>
      <c r="JE653"/>
      <c r="JF653"/>
      <c r="JG653"/>
      <c r="JH653"/>
      <c r="JI653"/>
      <c r="JJ653"/>
      <c r="JK653"/>
      <c r="JL653"/>
      <c r="JM653"/>
      <c r="JN653"/>
      <c r="JO653"/>
      <c r="JP653"/>
      <c r="JQ653"/>
      <c r="JR653"/>
      <c r="JS653"/>
      <c r="JT653"/>
      <c r="JU653"/>
      <c r="JV653"/>
      <c r="JW653"/>
      <c r="JX653"/>
      <c r="JY653"/>
      <c r="JZ653"/>
      <c r="KA653"/>
      <c r="KB653"/>
      <c r="KC653"/>
      <c r="KD653"/>
      <c r="KE653"/>
      <c r="KF653"/>
      <c r="KG653"/>
      <c r="KH653"/>
      <c r="KI653"/>
      <c r="KJ653"/>
      <c r="KK653"/>
      <c r="KL653"/>
      <c r="KM653"/>
      <c r="KN653"/>
      <c r="KO653"/>
      <c r="KP653"/>
      <c r="KQ653"/>
      <c r="KR653"/>
      <c r="KS653"/>
      <c r="KT653"/>
      <c r="KU653"/>
      <c r="KV653"/>
      <c r="KW653"/>
      <c r="KX653"/>
      <c r="KY653"/>
      <c r="KZ653"/>
      <c r="LA653"/>
      <c r="LB653"/>
      <c r="LC653"/>
      <c r="LD653"/>
      <c r="LE653"/>
      <c r="LF653"/>
      <c r="LG653"/>
      <c r="LH653"/>
      <c r="LI653"/>
      <c r="LJ653"/>
      <c r="LK653"/>
      <c r="LL653"/>
      <c r="LM653"/>
      <c r="LN653"/>
      <c r="LO653"/>
      <c r="LP653"/>
      <c r="LQ653"/>
      <c r="LR653"/>
      <c r="LS653"/>
      <c r="LT653"/>
      <c r="LU653"/>
      <c r="LV653"/>
      <c r="LW653"/>
      <c r="LX653"/>
      <c r="LY653"/>
      <c r="LZ653"/>
      <c r="MA653"/>
      <c r="MB653"/>
      <c r="MC653"/>
      <c r="MD653"/>
      <c r="ME653"/>
      <c r="MF653"/>
      <c r="MG653"/>
      <c r="MH653"/>
      <c r="MI653"/>
      <c r="MJ653"/>
      <c r="MK653"/>
      <c r="ML653"/>
      <c r="MM653"/>
      <c r="MN653"/>
      <c r="MO653"/>
      <c r="MP653"/>
      <c r="MQ653"/>
      <c r="MR653"/>
      <c r="MS653"/>
      <c r="MT653"/>
      <c r="MU653"/>
      <c r="MV653"/>
      <c r="MW653"/>
      <c r="MX653"/>
      <c r="MY653"/>
      <c r="MZ653"/>
      <c r="NA653"/>
      <c r="NB653"/>
      <c r="NC653"/>
      <c r="ND653"/>
      <c r="NE653"/>
      <c r="NF653"/>
      <c r="NG653"/>
      <c r="NH653"/>
      <c r="NI653"/>
      <c r="NJ653"/>
      <c r="NK653"/>
      <c r="NL653"/>
      <c r="NM653"/>
      <c r="NN653"/>
      <c r="NO653"/>
      <c r="NP653"/>
      <c r="NQ653"/>
      <c r="NR653"/>
      <c r="NS653"/>
      <c r="NT653"/>
      <c r="NU653"/>
      <c r="NV653"/>
      <c r="NW653"/>
      <c r="NX653"/>
      <c r="NY653"/>
      <c r="NZ653"/>
      <c r="OA653"/>
      <c r="OB653"/>
      <c r="OC653"/>
      <c r="OD653"/>
      <c r="OE653"/>
      <c r="OF653"/>
      <c r="OG653"/>
      <c r="OH653"/>
      <c r="OI653"/>
      <c r="OJ653"/>
      <c r="OK653"/>
      <c r="OL653"/>
      <c r="OM653"/>
      <c r="ON653"/>
      <c r="OO653"/>
      <c r="OP653"/>
      <c r="OQ653"/>
      <c r="OR653"/>
      <c r="OS653"/>
      <c r="OT653"/>
      <c r="OU653"/>
      <c r="OV653"/>
      <c r="OW653"/>
      <c r="OX653"/>
      <c r="OY653"/>
      <c r="OZ653"/>
      <c r="PA653"/>
      <c r="PB653"/>
      <c r="PC653"/>
      <c r="PD653"/>
      <c r="PE653"/>
      <c r="PF653"/>
      <c r="PG653"/>
      <c r="PH653"/>
      <c r="PI653"/>
      <c r="PJ653"/>
      <c r="PK653"/>
      <c r="PL653"/>
      <c r="PM653"/>
      <c r="PN653"/>
      <c r="PO653"/>
      <c r="PP653"/>
      <c r="PQ653"/>
      <c r="PR653"/>
      <c r="PS653"/>
      <c r="PT653"/>
      <c r="PU653"/>
      <c r="PV653"/>
      <c r="PW653"/>
      <c r="PX653"/>
      <c r="PY653"/>
      <c r="PZ653"/>
      <c r="QA653"/>
      <c r="QB653"/>
      <c r="QC653"/>
      <c r="QD653"/>
      <c r="QE653"/>
      <c r="QF653"/>
      <c r="QG653"/>
      <c r="QH653"/>
      <c r="QI653"/>
      <c r="QJ653"/>
      <c r="QK653"/>
      <c r="QL653"/>
      <c r="QM653"/>
      <c r="QN653"/>
      <c r="QO653"/>
      <c r="QP653"/>
      <c r="QQ653"/>
      <c r="QR653"/>
      <c r="QS653"/>
      <c r="QT653"/>
      <c r="QU653"/>
      <c r="QV653"/>
      <c r="QW653"/>
      <c r="QX653"/>
      <c r="QY653"/>
      <c r="QZ653"/>
      <c r="RA653"/>
      <c r="RB653"/>
      <c r="RC653"/>
      <c r="RD653"/>
      <c r="RE653"/>
      <c r="RF653"/>
      <c r="RG653"/>
      <c r="RH653"/>
      <c r="RI653"/>
      <c r="RJ653"/>
      <c r="RK653"/>
      <c r="RL653"/>
      <c r="RM653"/>
      <c r="RN653"/>
      <c r="RO653"/>
      <c r="RP653"/>
      <c r="RQ653"/>
      <c r="RR653"/>
      <c r="RS653"/>
      <c r="RT653"/>
      <c r="RU653"/>
      <c r="RV653"/>
      <c r="RW653"/>
      <c r="RX653"/>
      <c r="RY653"/>
      <c r="RZ653"/>
      <c r="SA653"/>
      <c r="SB653"/>
      <c r="SC653"/>
      <c r="SD653"/>
      <c r="SE653"/>
      <c r="SF653"/>
      <c r="SG653"/>
      <c r="SH653"/>
      <c r="SI653"/>
      <c r="SJ653"/>
      <c r="SK653"/>
      <c r="SL653"/>
      <c r="SM653"/>
      <c r="SN653"/>
      <c r="SO653"/>
      <c r="SP653"/>
      <c r="SQ653"/>
      <c r="SR653"/>
      <c r="SS653"/>
      <c r="ST653"/>
      <c r="SU653"/>
      <c r="SV653"/>
      <c r="SW653"/>
      <c r="SX653"/>
      <c r="SY653"/>
      <c r="SZ653"/>
      <c r="TA653"/>
      <c r="TB653"/>
      <c r="TC653"/>
      <c r="TD653"/>
      <c r="TE653"/>
      <c r="TF653"/>
      <c r="TG653"/>
      <c r="TH653"/>
      <c r="TI653"/>
      <c r="TJ653"/>
      <c r="TK653"/>
      <c r="TL653"/>
      <c r="TM653"/>
      <c r="TN653"/>
      <c r="TO653"/>
      <c r="TP653"/>
      <c r="TQ653"/>
      <c r="TR653"/>
      <c r="TS653"/>
      <c r="TT653"/>
      <c r="TU653"/>
      <c r="TV653"/>
      <c r="TW653"/>
      <c r="TX653"/>
      <c r="TY653"/>
      <c r="TZ653"/>
      <c r="UA653"/>
      <c r="UB653"/>
      <c r="UC653"/>
      <c r="UD653"/>
      <c r="UE653"/>
      <c r="UF653"/>
      <c r="UG653"/>
      <c r="UH653"/>
      <c r="UI653"/>
      <c r="UJ653"/>
      <c r="UK653"/>
      <c r="UL653"/>
      <c r="UM653"/>
      <c r="UN653"/>
      <c r="UO653"/>
      <c r="UP653"/>
      <c r="UQ653"/>
      <c r="UR653"/>
      <c r="US653"/>
      <c r="UT653"/>
      <c r="UU653"/>
      <c r="UV653"/>
      <c r="UW653"/>
      <c r="UX653"/>
      <c r="UY653"/>
      <c r="UZ653"/>
      <c r="VA653"/>
      <c r="VB653"/>
      <c r="VC653"/>
      <c r="VD653"/>
      <c r="VE653"/>
      <c r="VF653"/>
      <c r="VG653"/>
      <c r="VH653"/>
      <c r="VI653"/>
      <c r="VJ653"/>
      <c r="VK653"/>
      <c r="VL653"/>
      <c r="VM653"/>
      <c r="VN653"/>
      <c r="VO653"/>
      <c r="VP653"/>
      <c r="VQ653"/>
      <c r="VR653"/>
      <c r="VS653"/>
      <c r="VT653"/>
      <c r="VU653"/>
      <c r="VV653"/>
      <c r="VW653"/>
      <c r="VX653"/>
      <c r="VY653"/>
      <c r="VZ653"/>
      <c r="WA653"/>
      <c r="WB653"/>
      <c r="WC653"/>
      <c r="WD653"/>
      <c r="WE653"/>
      <c r="WF653"/>
      <c r="WG653"/>
      <c r="WH653"/>
      <c r="WI653"/>
      <c r="WJ653"/>
      <c r="WK653"/>
      <c r="WL653"/>
      <c r="WM653"/>
      <c r="WN653"/>
      <c r="WO653"/>
      <c r="WP653"/>
      <c r="WQ653"/>
      <c r="WR653"/>
      <c r="WS653"/>
      <c r="WT653"/>
      <c r="WU653"/>
      <c r="WV653"/>
      <c r="WW653"/>
      <c r="WX653"/>
      <c r="WY653"/>
      <c r="WZ653"/>
      <c r="XA653"/>
      <c r="XB653"/>
      <c r="XC653"/>
      <c r="XD653"/>
      <c r="XE653"/>
      <c r="XF653"/>
      <c r="XG653"/>
      <c r="XH653"/>
      <c r="XI653"/>
      <c r="XJ653"/>
      <c r="XK653"/>
      <c r="XL653"/>
      <c r="XM653"/>
      <c r="XN653"/>
      <c r="XO653"/>
      <c r="XP653"/>
      <c r="XQ653"/>
      <c r="XR653"/>
      <c r="XS653"/>
      <c r="XT653"/>
      <c r="XU653"/>
      <c r="XV653"/>
      <c r="XW653"/>
      <c r="XX653"/>
      <c r="XY653"/>
      <c r="XZ653"/>
      <c r="YA653"/>
      <c r="YB653"/>
      <c r="YC653"/>
      <c r="YD653"/>
      <c r="YE653"/>
      <c r="YF653"/>
      <c r="YG653"/>
      <c r="YH653"/>
      <c r="YI653"/>
      <c r="YJ653"/>
      <c r="YK653"/>
      <c r="YL653"/>
      <c r="YM653"/>
      <c r="YN653"/>
      <c r="YO653"/>
      <c r="YP653"/>
      <c r="YQ653"/>
      <c r="YR653"/>
      <c r="YS653"/>
      <c r="YT653"/>
      <c r="YU653"/>
      <c r="YV653"/>
      <c r="YW653"/>
      <c r="YX653"/>
      <c r="YY653"/>
      <c r="YZ653"/>
      <c r="ZA653"/>
      <c r="ZB653"/>
      <c r="ZC653"/>
      <c r="ZD653"/>
      <c r="ZE653"/>
      <c r="ZF653"/>
      <c r="ZG653"/>
      <c r="ZH653"/>
      <c r="ZI653"/>
      <c r="ZJ653"/>
      <c r="ZK653"/>
      <c r="ZL653"/>
      <c r="ZM653"/>
      <c r="ZN653"/>
      <c r="ZO653"/>
      <c r="ZP653"/>
      <c r="ZQ653"/>
      <c r="ZR653"/>
      <c r="ZS653"/>
      <c r="ZT653"/>
      <c r="ZU653"/>
      <c r="ZV653"/>
      <c r="ZW653"/>
      <c r="ZX653"/>
      <c r="ZY653"/>
      <c r="ZZ653" s="52"/>
      <c r="AAA653" s="192"/>
      <c r="AAD653" s="90"/>
      <c r="AAE653" s="519">
        <f>IF(S.SIP.Involved="Y",1,0)</f>
        <v>1</v>
      </c>
      <c r="AAF653" s="90"/>
      <c r="AAG653" s="73">
        <f>IF(AAE653=0,,S.EQC.BANNER.Begin)</f>
        <v>41549</v>
      </c>
      <c r="AAH653" s="73">
        <f t="shared" si="545"/>
        <v>41676</v>
      </c>
      <c r="AAI653" s="72"/>
      <c r="AAJ653" s="185"/>
      <c r="AAK653" s="80" t="str">
        <f>IF(S.SIP.Involved="Y","- "&amp; S.Staff.SIPCo&amp;" for SIP review","- no SIP involved")</f>
        <v>- AndreaSIP for SIP review</v>
      </c>
      <c r="AAL653" s="90"/>
    </row>
    <row r="654" spans="1:715" s="23" customFormat="1" ht="15" customHeight="1" outlineLevel="2">
      <c r="A654" s="171"/>
      <c r="B654" s="705" t="str">
        <f>AAK654</f>
        <v>- AndreaDRC for division continuity</v>
      </c>
      <c r="C654" s="376" t="s">
        <v>0</v>
      </c>
      <c r="D654" s="423"/>
      <c r="E654" s="397">
        <f t="shared" ref="E654:E655" si="553">NETWORKDAYS(G654,H654,S.DDL_DEQClosed)</f>
        <v>87</v>
      </c>
      <c r="F654" s="457">
        <f t="shared" ref="F654:F655" ca="1" si="554">IF(YEAR(H654)&gt;2000,NETWORKDAYS(TODAY(),H654,S.DDL_DEQClosed),0)</f>
        <v>71</v>
      </c>
      <c r="G654" s="400">
        <f t="shared" ref="G654:G655" si="555">AAG654</f>
        <v>41549</v>
      </c>
      <c r="H654" s="400">
        <f t="shared" ref="H654:H655" si="556">AAH654</f>
        <v>41676</v>
      </c>
      <c r="I654" s="244"/>
      <c r="J654" s="194"/>
      <c r="K654" s="49"/>
      <c r="L654" s="49"/>
      <c r="M654" s="49"/>
      <c r="N654" s="49"/>
      <c r="O654" s="49"/>
      <c r="P654" s="49"/>
      <c r="Q654" s="49"/>
      <c r="R654" s="49"/>
      <c r="S654" s="49"/>
      <c r="T654" s="49"/>
      <c r="U654" s="49"/>
      <c r="V654" s="49"/>
      <c r="W654" s="49"/>
      <c r="X654" s="49"/>
      <c r="Y654" s="49"/>
      <c r="Z654" s="49"/>
      <c r="AA654" s="49"/>
      <c r="AB654" s="49"/>
      <c r="AC654" s="49"/>
      <c r="AD654" s="49"/>
      <c r="AE654" s="49"/>
      <c r="AF654" s="49"/>
      <c r="AG654" s="49"/>
      <c r="AH654" s="49"/>
      <c r="AI654" s="49"/>
      <c r="AJ654" s="49"/>
      <c r="AK654" s="49"/>
      <c r="AL654" s="49"/>
      <c r="AM654" s="49"/>
      <c r="AN654" s="49"/>
      <c r="AO654" s="49"/>
      <c r="AP654" s="49"/>
      <c r="AQ654" s="49"/>
      <c r="AR654" s="49"/>
      <c r="AS654" s="49"/>
      <c r="AT654" s="49"/>
      <c r="AU654" s="49"/>
      <c r="AV654" s="49"/>
      <c r="AW654" s="49"/>
      <c r="AX654" s="49"/>
      <c r="AY654" s="49"/>
      <c r="AZ654" s="49"/>
      <c r="BA654" s="49"/>
      <c r="BB654" s="49"/>
      <c r="BC654" s="49"/>
      <c r="BD654" s="49"/>
      <c r="BE654" s="49"/>
      <c r="BF654" s="49"/>
      <c r="BG654" s="49"/>
      <c r="BH654" s="49"/>
      <c r="BI654" s="49"/>
      <c r="BJ654" s="49"/>
      <c r="BK654" s="49"/>
      <c r="BL654" s="49"/>
      <c r="BM654" s="49"/>
      <c r="BN654" s="49"/>
      <c r="BO654" s="49"/>
      <c r="BP654" s="49"/>
      <c r="BQ654" s="49"/>
      <c r="BR654" s="49"/>
      <c r="BS654" s="49"/>
      <c r="BT654" s="49"/>
      <c r="BU654" s="49"/>
      <c r="BV654" s="49"/>
      <c r="BW654" s="49"/>
      <c r="BX654" s="49"/>
      <c r="BY654" s="49"/>
      <c r="BZ654" s="49"/>
      <c r="CA654" s="49"/>
      <c r="CB654" s="49"/>
      <c r="CC654" s="49"/>
      <c r="CD654" s="49"/>
      <c r="CE654" s="49"/>
      <c r="CF654" s="49"/>
      <c r="CG654" s="49"/>
      <c r="CH654" s="49"/>
      <c r="CI654" s="49"/>
      <c r="CJ654" s="49"/>
      <c r="CK654" s="49"/>
      <c r="CL654" s="49"/>
      <c r="CM654" s="49"/>
      <c r="CN654" s="49"/>
      <c r="CO654" s="49"/>
      <c r="CP654" s="49"/>
      <c r="CQ654" s="49"/>
      <c r="CR654" s="49"/>
      <c r="CS654" s="49"/>
      <c r="CT654" s="49"/>
      <c r="CU654" s="49"/>
      <c r="CV654" s="49"/>
      <c r="CW654" s="49"/>
      <c r="CX654" s="49"/>
      <c r="CY654" s="49"/>
      <c r="CZ654" s="49"/>
      <c r="DA654" s="49"/>
      <c r="DB654" s="49"/>
      <c r="DC654" s="49"/>
      <c r="DD654" s="49"/>
      <c r="DE654" s="49"/>
      <c r="DF654" s="49"/>
      <c r="DG654" s="49"/>
      <c r="DH654" s="49"/>
      <c r="DI654" s="49"/>
      <c r="DJ654" s="49"/>
      <c r="DK654" s="49"/>
      <c r="DL654" s="49"/>
      <c r="DM654" s="49"/>
      <c r="DN654" s="49"/>
      <c r="DO654" s="49"/>
      <c r="DP654" s="49"/>
      <c r="DQ654"/>
      <c r="DR654"/>
      <c r="DS654"/>
      <c r="DT654"/>
      <c r="DU654"/>
      <c r="DV654"/>
      <c r="DW654"/>
      <c r="DX654"/>
      <c r="DY654"/>
      <c r="DZ654"/>
      <c r="EA654"/>
      <c r="EB654"/>
      <c r="EC654"/>
      <c r="ED654"/>
      <c r="EE654"/>
      <c r="EF654"/>
      <c r="EG654"/>
      <c r="EH654"/>
      <c r="EI654"/>
      <c r="EJ654"/>
      <c r="EK654"/>
      <c r="EL654"/>
      <c r="EM654"/>
      <c r="EN654"/>
      <c r="EO654"/>
      <c r="EP654"/>
      <c r="EQ654"/>
      <c r="ER654"/>
      <c r="ES654"/>
      <c r="ET654"/>
      <c r="EU654"/>
      <c r="EV654"/>
      <c r="EW654"/>
      <c r="EX654"/>
      <c r="EY654"/>
      <c r="EZ654"/>
      <c r="FA654"/>
      <c r="FB654"/>
      <c r="FC654"/>
      <c r="FD654"/>
      <c r="FE654"/>
      <c r="FF654"/>
      <c r="FG654"/>
      <c r="FH654"/>
      <c r="FI654"/>
      <c r="FJ654"/>
      <c r="FK654"/>
      <c r="FL654"/>
      <c r="FM654"/>
      <c r="FN654"/>
      <c r="FO654"/>
      <c r="FP654"/>
      <c r="FQ654"/>
      <c r="FR654"/>
      <c r="FS654"/>
      <c r="FT654"/>
      <c r="FU654"/>
      <c r="FV654"/>
      <c r="FW654"/>
      <c r="FX654"/>
      <c r="FY654"/>
      <c r="FZ654"/>
      <c r="GA654"/>
      <c r="GB654"/>
      <c r="GC654"/>
      <c r="GD654"/>
      <c r="GE654"/>
      <c r="GF654"/>
      <c r="GG654"/>
      <c r="GH654"/>
      <c r="GI654"/>
      <c r="GJ654"/>
      <c r="GK654"/>
      <c r="GL654"/>
      <c r="GM654"/>
      <c r="GN654"/>
      <c r="GO654"/>
      <c r="GP654"/>
      <c r="GQ654"/>
      <c r="GR654"/>
      <c r="GS654"/>
      <c r="GT654"/>
      <c r="GU654"/>
      <c r="GV654"/>
      <c r="GW654"/>
      <c r="GX654"/>
      <c r="GY654"/>
      <c r="GZ654"/>
      <c r="HA654"/>
      <c r="HB654"/>
      <c r="HC654"/>
      <c r="HD654"/>
      <c r="HE654"/>
      <c r="HF654"/>
      <c r="HG654"/>
      <c r="HH654"/>
      <c r="HI654"/>
      <c r="HJ654"/>
      <c r="HK654"/>
      <c r="HL654"/>
      <c r="HM654"/>
      <c r="HN654"/>
      <c r="HO654"/>
      <c r="HP654"/>
      <c r="HQ654"/>
      <c r="HR654"/>
      <c r="HS654"/>
      <c r="HT654"/>
      <c r="HU654"/>
      <c r="HV654"/>
      <c r="HW654"/>
      <c r="HX654"/>
      <c r="HY654"/>
      <c r="HZ654"/>
      <c r="IA654"/>
      <c r="IB654"/>
      <c r="IC654"/>
      <c r="ID654"/>
      <c r="IE654"/>
      <c r="IF654"/>
      <c r="IG654"/>
      <c r="IH654"/>
      <c r="II654"/>
      <c r="IJ654"/>
      <c r="IK654"/>
      <c r="IL654"/>
      <c r="IM654"/>
      <c r="IN654"/>
      <c r="IO654"/>
      <c r="IP654"/>
      <c r="IQ654"/>
      <c r="IR654"/>
      <c r="IS654"/>
      <c r="IT654"/>
      <c r="IU654"/>
      <c r="IV654"/>
      <c r="IW654"/>
      <c r="IX654"/>
      <c r="IY654"/>
      <c r="IZ654"/>
      <c r="JA654"/>
      <c r="JB654"/>
      <c r="JC654"/>
      <c r="JD654"/>
      <c r="JE654"/>
      <c r="JF654"/>
      <c r="JG654"/>
      <c r="JH654"/>
      <c r="JI654"/>
      <c r="JJ654"/>
      <c r="JK654"/>
      <c r="JL654"/>
      <c r="JM654"/>
      <c r="JN654"/>
      <c r="JO654"/>
      <c r="JP654"/>
      <c r="JQ654"/>
      <c r="JR654"/>
      <c r="JS654"/>
      <c r="JT654"/>
      <c r="JU654"/>
      <c r="JV654"/>
      <c r="JW654"/>
      <c r="JX654"/>
      <c r="JY654"/>
      <c r="JZ654"/>
      <c r="KA654"/>
      <c r="KB654"/>
      <c r="KC654"/>
      <c r="KD654"/>
      <c r="KE654"/>
      <c r="KF654"/>
      <c r="KG654"/>
      <c r="KH654"/>
      <c r="KI654"/>
      <c r="KJ654"/>
      <c r="KK654"/>
      <c r="KL654"/>
      <c r="KM654"/>
      <c r="KN654"/>
      <c r="KO654"/>
      <c r="KP654"/>
      <c r="KQ654"/>
      <c r="KR654"/>
      <c r="KS654"/>
      <c r="KT654"/>
      <c r="KU654"/>
      <c r="KV654"/>
      <c r="KW654"/>
      <c r="KX654"/>
      <c r="KY654"/>
      <c r="KZ654"/>
      <c r="LA654"/>
      <c r="LB654"/>
      <c r="LC654"/>
      <c r="LD654"/>
      <c r="LE654"/>
      <c r="LF654"/>
      <c r="LG654"/>
      <c r="LH654"/>
      <c r="LI654"/>
      <c r="LJ654"/>
      <c r="LK654"/>
      <c r="LL654"/>
      <c r="LM654"/>
      <c r="LN654"/>
      <c r="LO654"/>
      <c r="LP654"/>
      <c r="LQ654"/>
      <c r="LR654"/>
      <c r="LS654"/>
      <c r="LT654"/>
      <c r="LU654"/>
      <c r="LV654"/>
      <c r="LW654"/>
      <c r="LX654"/>
      <c r="LY654"/>
      <c r="LZ654"/>
      <c r="MA654"/>
      <c r="MB654"/>
      <c r="MC654"/>
      <c r="MD654"/>
      <c r="ME654"/>
      <c r="MF654"/>
      <c r="MG654"/>
      <c r="MH654"/>
      <c r="MI654"/>
      <c r="MJ654"/>
      <c r="MK654"/>
      <c r="ML654"/>
      <c r="MM654"/>
      <c r="MN654"/>
      <c r="MO654"/>
      <c r="MP654"/>
      <c r="MQ654"/>
      <c r="MR654"/>
      <c r="MS654"/>
      <c r="MT654"/>
      <c r="MU654"/>
      <c r="MV654"/>
      <c r="MW654"/>
      <c r="MX654"/>
      <c r="MY654"/>
      <c r="MZ654"/>
      <c r="NA654"/>
      <c r="NB654"/>
      <c r="NC654"/>
      <c r="ND654"/>
      <c r="NE654"/>
      <c r="NF654"/>
      <c r="NG654"/>
      <c r="NH654"/>
      <c r="NI654"/>
      <c r="NJ654"/>
      <c r="NK654"/>
      <c r="NL654"/>
      <c r="NM654"/>
      <c r="NN654"/>
      <c r="NO654"/>
      <c r="NP654"/>
      <c r="NQ654"/>
      <c r="NR654"/>
      <c r="NS654"/>
      <c r="NT654"/>
      <c r="NU654"/>
      <c r="NV654"/>
      <c r="NW654"/>
      <c r="NX654"/>
      <c r="NY654"/>
      <c r="NZ654"/>
      <c r="OA654"/>
      <c r="OB654"/>
      <c r="OC654"/>
      <c r="OD654"/>
      <c r="OE654"/>
      <c r="OF654"/>
      <c r="OG654"/>
      <c r="OH654"/>
      <c r="OI654"/>
      <c r="OJ654"/>
      <c r="OK654"/>
      <c r="OL654"/>
      <c r="OM654"/>
      <c r="ON654"/>
      <c r="OO654"/>
      <c r="OP654"/>
      <c r="OQ654"/>
      <c r="OR654"/>
      <c r="OS654"/>
      <c r="OT654"/>
      <c r="OU654"/>
      <c r="OV654"/>
      <c r="OW654"/>
      <c r="OX654"/>
      <c r="OY654"/>
      <c r="OZ654"/>
      <c r="PA654"/>
      <c r="PB654"/>
      <c r="PC654"/>
      <c r="PD654"/>
      <c r="PE654"/>
      <c r="PF654"/>
      <c r="PG654"/>
      <c r="PH654"/>
      <c r="PI654"/>
      <c r="PJ654"/>
      <c r="PK654"/>
      <c r="PL654"/>
      <c r="PM654"/>
      <c r="PN654"/>
      <c r="PO654"/>
      <c r="PP654"/>
      <c r="PQ654"/>
      <c r="PR654"/>
      <c r="PS654"/>
      <c r="PT654"/>
      <c r="PU654"/>
      <c r="PV654"/>
      <c r="PW654"/>
      <c r="PX654"/>
      <c r="PY654"/>
      <c r="PZ654"/>
      <c r="QA654"/>
      <c r="QB654"/>
      <c r="QC654"/>
      <c r="QD654"/>
      <c r="QE654"/>
      <c r="QF654"/>
      <c r="QG654"/>
      <c r="QH654"/>
      <c r="QI654"/>
      <c r="QJ654"/>
      <c r="QK654"/>
      <c r="QL654"/>
      <c r="QM654"/>
      <c r="QN654"/>
      <c r="QO654"/>
      <c r="QP654"/>
      <c r="QQ654"/>
      <c r="QR654"/>
      <c r="QS654"/>
      <c r="QT654"/>
      <c r="QU654"/>
      <c r="QV654"/>
      <c r="QW654"/>
      <c r="QX654"/>
      <c r="QY654"/>
      <c r="QZ654"/>
      <c r="RA654"/>
      <c r="RB654"/>
      <c r="RC654"/>
      <c r="RD654"/>
      <c r="RE654"/>
      <c r="RF654"/>
      <c r="RG654"/>
      <c r="RH654"/>
      <c r="RI654"/>
      <c r="RJ654"/>
      <c r="RK654"/>
      <c r="RL654"/>
      <c r="RM654"/>
      <c r="RN654"/>
      <c r="RO654"/>
      <c r="RP654"/>
      <c r="RQ654"/>
      <c r="RR654"/>
      <c r="RS654"/>
      <c r="RT654"/>
      <c r="RU654"/>
      <c r="RV654"/>
      <c r="RW654"/>
      <c r="RX654"/>
      <c r="RY654"/>
      <c r="RZ654"/>
      <c r="SA654"/>
      <c r="SB654"/>
      <c r="SC654"/>
      <c r="SD654"/>
      <c r="SE654"/>
      <c r="SF654"/>
      <c r="SG654"/>
      <c r="SH654"/>
      <c r="SI654"/>
      <c r="SJ654"/>
      <c r="SK654"/>
      <c r="SL654"/>
      <c r="SM654"/>
      <c r="SN654"/>
      <c r="SO654"/>
      <c r="SP654"/>
      <c r="SQ654"/>
      <c r="SR654"/>
      <c r="SS654"/>
      <c r="ST654"/>
      <c r="SU654"/>
      <c r="SV654"/>
      <c r="SW654"/>
      <c r="SX654"/>
      <c r="SY654"/>
      <c r="SZ654"/>
      <c r="TA654"/>
      <c r="TB654"/>
      <c r="TC654"/>
      <c r="TD654"/>
      <c r="TE654"/>
      <c r="TF654"/>
      <c r="TG654"/>
      <c r="TH654"/>
      <c r="TI654"/>
      <c r="TJ654"/>
      <c r="TK654"/>
      <c r="TL654"/>
      <c r="TM654"/>
      <c r="TN654"/>
      <c r="TO654"/>
      <c r="TP654"/>
      <c r="TQ654"/>
      <c r="TR654"/>
      <c r="TS654"/>
      <c r="TT654"/>
      <c r="TU654"/>
      <c r="TV654"/>
      <c r="TW654"/>
      <c r="TX654"/>
      <c r="TY654"/>
      <c r="TZ654"/>
      <c r="UA654"/>
      <c r="UB654"/>
      <c r="UC654"/>
      <c r="UD654"/>
      <c r="UE654"/>
      <c r="UF654"/>
      <c r="UG654"/>
      <c r="UH654"/>
      <c r="UI654"/>
      <c r="UJ654"/>
      <c r="UK654"/>
      <c r="UL654"/>
      <c r="UM654"/>
      <c r="UN654"/>
      <c r="UO654"/>
      <c r="UP654"/>
      <c r="UQ654"/>
      <c r="UR654"/>
      <c r="US654"/>
      <c r="UT654"/>
      <c r="UU654"/>
      <c r="UV654"/>
      <c r="UW654"/>
      <c r="UX654"/>
      <c r="UY654"/>
      <c r="UZ654"/>
      <c r="VA654"/>
      <c r="VB654"/>
      <c r="VC654"/>
      <c r="VD654"/>
      <c r="VE654"/>
      <c r="VF654"/>
      <c r="VG654"/>
      <c r="VH654"/>
      <c r="VI654"/>
      <c r="VJ654"/>
      <c r="VK654"/>
      <c r="VL654"/>
      <c r="VM654"/>
      <c r="VN654"/>
      <c r="VO654"/>
      <c r="VP654"/>
      <c r="VQ654"/>
      <c r="VR654"/>
      <c r="VS654"/>
      <c r="VT654"/>
      <c r="VU654"/>
      <c r="VV654"/>
      <c r="VW654"/>
      <c r="VX654"/>
      <c r="VY654"/>
      <c r="VZ654"/>
      <c r="WA654"/>
      <c r="WB654"/>
      <c r="WC654"/>
      <c r="WD654"/>
      <c r="WE654"/>
      <c r="WF654"/>
      <c r="WG654"/>
      <c r="WH654"/>
      <c r="WI654"/>
      <c r="WJ654"/>
      <c r="WK654"/>
      <c r="WL654"/>
      <c r="WM654"/>
      <c r="WN654"/>
      <c r="WO654"/>
      <c r="WP654"/>
      <c r="WQ654"/>
      <c r="WR654"/>
      <c r="WS654"/>
      <c r="WT654"/>
      <c r="WU654"/>
      <c r="WV654"/>
      <c r="WW654"/>
      <c r="WX654"/>
      <c r="WY654"/>
      <c r="WZ654"/>
      <c r="XA654"/>
      <c r="XB654"/>
      <c r="XC654"/>
      <c r="XD654"/>
      <c r="XE654"/>
      <c r="XF654"/>
      <c r="XG654"/>
      <c r="XH654"/>
      <c r="XI654"/>
      <c r="XJ654"/>
      <c r="XK654"/>
      <c r="XL654"/>
      <c r="XM654"/>
      <c r="XN654"/>
      <c r="XO654"/>
      <c r="XP654"/>
      <c r="XQ654"/>
      <c r="XR654"/>
      <c r="XS654"/>
      <c r="XT654"/>
      <c r="XU654"/>
      <c r="XV654"/>
      <c r="XW654"/>
      <c r="XX654"/>
      <c r="XY654"/>
      <c r="XZ654"/>
      <c r="YA654"/>
      <c r="YB654"/>
      <c r="YC654"/>
      <c r="YD654"/>
      <c r="YE654"/>
      <c r="YF654"/>
      <c r="YG654"/>
      <c r="YH654"/>
      <c r="YI654"/>
      <c r="YJ654"/>
      <c r="YK654"/>
      <c r="YL654"/>
      <c r="YM654"/>
      <c r="YN654"/>
      <c r="YO654"/>
      <c r="YP654"/>
      <c r="YQ654"/>
      <c r="YR654"/>
      <c r="YS654"/>
      <c r="YT654"/>
      <c r="YU654"/>
      <c r="YV654"/>
      <c r="YW654"/>
      <c r="YX654"/>
      <c r="YY654"/>
      <c r="YZ654"/>
      <c r="ZA654"/>
      <c r="ZB654"/>
      <c r="ZC654"/>
      <c r="ZD654"/>
      <c r="ZE654"/>
      <c r="ZF654"/>
      <c r="ZG654"/>
      <c r="ZH654"/>
      <c r="ZI654"/>
      <c r="ZJ654"/>
      <c r="ZK654"/>
      <c r="ZL654"/>
      <c r="ZM654"/>
      <c r="ZN654"/>
      <c r="ZO654"/>
      <c r="ZP654"/>
      <c r="ZQ654"/>
      <c r="ZR654"/>
      <c r="ZS654"/>
      <c r="ZT654"/>
      <c r="ZU654"/>
      <c r="ZV654"/>
      <c r="ZW654"/>
      <c r="ZX654"/>
      <c r="ZY654"/>
      <c r="ZZ654" s="52"/>
      <c r="AAA654" s="192"/>
      <c r="AAD654" s="90"/>
      <c r="AAE654" s="519">
        <v>1</v>
      </c>
      <c r="AAF654" s="90"/>
      <c r="AAG654" s="73">
        <f>S.EQC.BANNER.Begin</f>
        <v>41549</v>
      </c>
      <c r="AAH654" s="73">
        <f t="shared" si="545"/>
        <v>41676</v>
      </c>
      <c r="AAI654" s="72"/>
      <c r="AAJ654" s="185"/>
      <c r="AAK654" s="80" t="str">
        <f>"- "&amp;S.Staff.DivisionRulesCoordinator&amp;" for division continuity"</f>
        <v>- AndreaDRC for division continuity</v>
      </c>
      <c r="AAL654" s="90"/>
    </row>
    <row r="655" spans="1:715" s="23" customFormat="1" ht="15" hidden="1" customHeight="1" outlineLevel="3">
      <c r="A655" s="171"/>
      <c r="B655" s="707" t="s">
        <v>375</v>
      </c>
      <c r="C655" s="376" t="s">
        <v>0</v>
      </c>
      <c r="D655" s="423"/>
      <c r="E655" s="397">
        <f t="shared" si="553"/>
        <v>87</v>
      </c>
      <c r="F655" s="457">
        <f t="shared" ca="1" si="554"/>
        <v>71</v>
      </c>
      <c r="G655" s="400">
        <f t="shared" si="555"/>
        <v>41549</v>
      </c>
      <c r="H655" s="400">
        <f t="shared" si="556"/>
        <v>41676</v>
      </c>
      <c r="I655" s="244"/>
      <c r="J655" s="194"/>
      <c r="K655" s="49"/>
      <c r="L655" s="49"/>
      <c r="M655" s="49"/>
      <c r="N655" s="49"/>
      <c r="O655" s="49"/>
      <c r="P655" s="49"/>
      <c r="Q655" s="49"/>
      <c r="R655" s="49"/>
      <c r="S655" s="49"/>
      <c r="T655" s="49"/>
      <c r="U655" s="49"/>
      <c r="V655" s="49"/>
      <c r="W655" s="49"/>
      <c r="X655" s="49"/>
      <c r="Y655" s="49"/>
      <c r="Z655" s="49"/>
      <c r="AA655" s="49"/>
      <c r="AB655" s="49"/>
      <c r="AC655" s="49"/>
      <c r="AD655" s="49"/>
      <c r="AE655" s="49"/>
      <c r="AF655" s="49"/>
      <c r="AG655" s="49"/>
      <c r="AH655" s="49"/>
      <c r="AI655" s="49"/>
      <c r="AJ655" s="49"/>
      <c r="AK655" s="49"/>
      <c r="AL655" s="49"/>
      <c r="AM655" s="49"/>
      <c r="AN655" s="49"/>
      <c r="AO655" s="49"/>
      <c r="AP655" s="49"/>
      <c r="AQ655" s="49"/>
      <c r="AR655" s="49"/>
      <c r="AS655" s="49"/>
      <c r="AT655" s="49"/>
      <c r="AU655" s="49"/>
      <c r="AV655" s="49"/>
      <c r="AW655" s="49"/>
      <c r="AX655" s="49"/>
      <c r="AY655" s="49"/>
      <c r="AZ655" s="49"/>
      <c r="BA655" s="49"/>
      <c r="BB655" s="49"/>
      <c r="BC655" s="49"/>
      <c r="BD655" s="49"/>
      <c r="BE655" s="49"/>
      <c r="BF655" s="49"/>
      <c r="BG655" s="49"/>
      <c r="BH655" s="49"/>
      <c r="BI655" s="49"/>
      <c r="BJ655" s="49"/>
      <c r="BK655" s="49"/>
      <c r="BL655" s="49"/>
      <c r="BM655" s="49"/>
      <c r="BN655" s="49"/>
      <c r="BO655" s="49"/>
      <c r="BP655" s="49"/>
      <c r="BQ655" s="49"/>
      <c r="BR655" s="49"/>
      <c r="BS655" s="49"/>
      <c r="BT655" s="49"/>
      <c r="BU655" s="49"/>
      <c r="BV655" s="49"/>
      <c r="BW655" s="49"/>
      <c r="BX655" s="49"/>
      <c r="BY655" s="49"/>
      <c r="BZ655" s="49"/>
      <c r="CA655" s="49"/>
      <c r="CB655" s="49"/>
      <c r="CC655" s="49"/>
      <c r="CD655" s="49"/>
      <c r="CE655" s="49"/>
      <c r="CF655" s="49"/>
      <c r="CG655" s="49"/>
      <c r="CH655" s="49"/>
      <c r="CI655" s="49"/>
      <c r="CJ655" s="49"/>
      <c r="CK655" s="49"/>
      <c r="CL655" s="49"/>
      <c r="CM655" s="49"/>
      <c r="CN655" s="49"/>
      <c r="CO655" s="49"/>
      <c r="CP655" s="49"/>
      <c r="CQ655" s="49"/>
      <c r="CR655" s="49"/>
      <c r="CS655" s="49"/>
      <c r="CT655" s="49"/>
      <c r="CU655" s="49"/>
      <c r="CV655" s="49"/>
      <c r="CW655" s="49"/>
      <c r="CX655" s="49"/>
      <c r="CY655" s="49"/>
      <c r="CZ655" s="49"/>
      <c r="DA655" s="49"/>
      <c r="DB655" s="49"/>
      <c r="DC655" s="49"/>
      <c r="DD655" s="49"/>
      <c r="DE655" s="49"/>
      <c r="DF655" s="49"/>
      <c r="DG655" s="49"/>
      <c r="DH655" s="49"/>
      <c r="DI655" s="49"/>
      <c r="DJ655" s="49"/>
      <c r="DK655" s="49"/>
      <c r="DL655" s="49"/>
      <c r="DM655" s="49"/>
      <c r="DN655" s="49"/>
      <c r="DO655" s="49"/>
      <c r="DP655" s="49"/>
      <c r="DQ655"/>
      <c r="DR655"/>
      <c r="DS655"/>
      <c r="DT655"/>
      <c r="DU655"/>
      <c r="DV655"/>
      <c r="DW655"/>
      <c r="DX655"/>
      <c r="DY655"/>
      <c r="DZ655"/>
      <c r="EA655"/>
      <c r="EB655"/>
      <c r="EC655"/>
      <c r="ED655"/>
      <c r="EE655"/>
      <c r="EF655"/>
      <c r="EG655"/>
      <c r="EH655"/>
      <c r="EI655"/>
      <c r="EJ655"/>
      <c r="EK655"/>
      <c r="EL655"/>
      <c r="EM655"/>
      <c r="EN655"/>
      <c r="EO655"/>
      <c r="EP655"/>
      <c r="EQ655"/>
      <c r="ER655"/>
      <c r="ES655"/>
      <c r="ET655"/>
      <c r="EU655"/>
      <c r="EV655"/>
      <c r="EW655"/>
      <c r="EX655"/>
      <c r="EY655"/>
      <c r="EZ655"/>
      <c r="FA655"/>
      <c r="FB655"/>
      <c r="FC655"/>
      <c r="FD655"/>
      <c r="FE655"/>
      <c r="FF655"/>
      <c r="FG655"/>
      <c r="FH655"/>
      <c r="FI655"/>
      <c r="FJ655"/>
      <c r="FK655"/>
      <c r="FL655"/>
      <c r="FM655"/>
      <c r="FN655"/>
      <c r="FO655"/>
      <c r="FP655"/>
      <c r="FQ655"/>
      <c r="FR655"/>
      <c r="FS655"/>
      <c r="FT655"/>
      <c r="FU655"/>
      <c r="FV655"/>
      <c r="FW655"/>
      <c r="FX655"/>
      <c r="FY655"/>
      <c r="FZ655"/>
      <c r="GA655"/>
      <c r="GB655"/>
      <c r="GC655"/>
      <c r="GD655"/>
      <c r="GE655"/>
      <c r="GF655"/>
      <c r="GG655"/>
      <c r="GH655"/>
      <c r="GI655"/>
      <c r="GJ655"/>
      <c r="GK655"/>
      <c r="GL655"/>
      <c r="GM655"/>
      <c r="GN655"/>
      <c r="GO655"/>
      <c r="GP655"/>
      <c r="GQ655"/>
      <c r="GR655"/>
      <c r="GS655"/>
      <c r="GT655"/>
      <c r="GU655"/>
      <c r="GV655"/>
      <c r="GW655"/>
      <c r="GX655"/>
      <c r="GY655"/>
      <c r="GZ655"/>
      <c r="HA655"/>
      <c r="HB655"/>
      <c r="HC655"/>
      <c r="HD655"/>
      <c r="HE655"/>
      <c r="HF655"/>
      <c r="HG655"/>
      <c r="HH655"/>
      <c r="HI655"/>
      <c r="HJ655"/>
      <c r="HK655"/>
      <c r="HL655"/>
      <c r="HM655"/>
      <c r="HN655"/>
      <c r="HO655"/>
      <c r="HP655"/>
      <c r="HQ655"/>
      <c r="HR655"/>
      <c r="HS655"/>
      <c r="HT655"/>
      <c r="HU655"/>
      <c r="HV655"/>
      <c r="HW655"/>
      <c r="HX655"/>
      <c r="HY655"/>
      <c r="HZ655"/>
      <c r="IA655"/>
      <c r="IB655"/>
      <c r="IC655"/>
      <c r="ID655"/>
      <c r="IE655"/>
      <c r="IF655"/>
      <c r="IG655"/>
      <c r="IH655"/>
      <c r="II655"/>
      <c r="IJ655"/>
      <c r="IK655"/>
      <c r="IL655"/>
      <c r="IM655"/>
      <c r="IN655"/>
      <c r="IO655"/>
      <c r="IP655"/>
      <c r="IQ655"/>
      <c r="IR655"/>
      <c r="IS655"/>
      <c r="IT655"/>
      <c r="IU655"/>
      <c r="IV655"/>
      <c r="IW655"/>
      <c r="IX655"/>
      <c r="IY655"/>
      <c r="IZ655"/>
      <c r="JA655"/>
      <c r="JB655"/>
      <c r="JC655"/>
      <c r="JD655"/>
      <c r="JE655"/>
      <c r="JF655"/>
      <c r="JG655"/>
      <c r="JH655"/>
      <c r="JI655"/>
      <c r="JJ655"/>
      <c r="JK655"/>
      <c r="JL655"/>
      <c r="JM655"/>
      <c r="JN655"/>
      <c r="JO655"/>
      <c r="JP655"/>
      <c r="JQ655"/>
      <c r="JR655"/>
      <c r="JS655"/>
      <c r="JT655"/>
      <c r="JU655"/>
      <c r="JV655"/>
      <c r="JW655"/>
      <c r="JX655"/>
      <c r="JY655"/>
      <c r="JZ655"/>
      <c r="KA655"/>
      <c r="KB655"/>
      <c r="KC655"/>
      <c r="KD655"/>
      <c r="KE655"/>
      <c r="KF655"/>
      <c r="KG655"/>
      <c r="KH655"/>
      <c r="KI655"/>
      <c r="KJ655"/>
      <c r="KK655"/>
      <c r="KL655"/>
      <c r="KM655"/>
      <c r="KN655"/>
      <c r="KO655"/>
      <c r="KP655"/>
      <c r="KQ655"/>
      <c r="KR655"/>
      <c r="KS655"/>
      <c r="KT655"/>
      <c r="KU655"/>
      <c r="KV655"/>
      <c r="KW655"/>
      <c r="KX655"/>
      <c r="KY655"/>
      <c r="KZ655"/>
      <c r="LA655"/>
      <c r="LB655"/>
      <c r="LC655"/>
      <c r="LD655"/>
      <c r="LE655"/>
      <c r="LF655"/>
      <c r="LG655"/>
      <c r="LH655"/>
      <c r="LI655"/>
      <c r="LJ655"/>
      <c r="LK655"/>
      <c r="LL655"/>
      <c r="LM655"/>
      <c r="LN655"/>
      <c r="LO655"/>
      <c r="LP655"/>
      <c r="LQ655"/>
      <c r="LR655"/>
      <c r="LS655"/>
      <c r="LT655"/>
      <c r="LU655"/>
      <c r="LV655"/>
      <c r="LW655"/>
      <c r="LX655"/>
      <c r="LY655"/>
      <c r="LZ655"/>
      <c r="MA655"/>
      <c r="MB655"/>
      <c r="MC655"/>
      <c r="MD655"/>
      <c r="ME655"/>
      <c r="MF655"/>
      <c r="MG655"/>
      <c r="MH655"/>
      <c r="MI655"/>
      <c r="MJ655"/>
      <c r="MK655"/>
      <c r="ML655"/>
      <c r="MM655"/>
      <c r="MN655"/>
      <c r="MO655"/>
      <c r="MP655"/>
      <c r="MQ655"/>
      <c r="MR655"/>
      <c r="MS655"/>
      <c r="MT655"/>
      <c r="MU655"/>
      <c r="MV655"/>
      <c r="MW655"/>
      <c r="MX655"/>
      <c r="MY655"/>
      <c r="MZ655"/>
      <c r="NA655"/>
      <c r="NB655"/>
      <c r="NC655"/>
      <c r="ND655"/>
      <c r="NE655"/>
      <c r="NF655"/>
      <c r="NG655"/>
      <c r="NH655"/>
      <c r="NI655"/>
      <c r="NJ655"/>
      <c r="NK655"/>
      <c r="NL655"/>
      <c r="NM655"/>
      <c r="NN655"/>
      <c r="NO655"/>
      <c r="NP655"/>
      <c r="NQ655"/>
      <c r="NR655"/>
      <c r="NS655"/>
      <c r="NT655"/>
      <c r="NU655"/>
      <c r="NV655"/>
      <c r="NW655"/>
      <c r="NX655"/>
      <c r="NY655"/>
      <c r="NZ655"/>
      <c r="OA655"/>
      <c r="OB655"/>
      <c r="OC655"/>
      <c r="OD655"/>
      <c r="OE655"/>
      <c r="OF655"/>
      <c r="OG655"/>
      <c r="OH655"/>
      <c r="OI655"/>
      <c r="OJ655"/>
      <c r="OK655"/>
      <c r="OL655"/>
      <c r="OM655"/>
      <c r="ON655"/>
      <c r="OO655"/>
      <c r="OP655"/>
      <c r="OQ655"/>
      <c r="OR655"/>
      <c r="OS655"/>
      <c r="OT655"/>
      <c r="OU655"/>
      <c r="OV655"/>
      <c r="OW655"/>
      <c r="OX655"/>
      <c r="OY655"/>
      <c r="OZ655"/>
      <c r="PA655"/>
      <c r="PB655"/>
      <c r="PC655"/>
      <c r="PD655"/>
      <c r="PE655"/>
      <c r="PF655"/>
      <c r="PG655"/>
      <c r="PH655"/>
      <c r="PI655"/>
      <c r="PJ655"/>
      <c r="PK655"/>
      <c r="PL655"/>
      <c r="PM655"/>
      <c r="PN655"/>
      <c r="PO655"/>
      <c r="PP655"/>
      <c r="PQ655"/>
      <c r="PR655"/>
      <c r="PS655"/>
      <c r="PT655"/>
      <c r="PU655"/>
      <c r="PV655"/>
      <c r="PW655"/>
      <c r="PX655"/>
      <c r="PY655"/>
      <c r="PZ655"/>
      <c r="QA655"/>
      <c r="QB655"/>
      <c r="QC655"/>
      <c r="QD655"/>
      <c r="QE655"/>
      <c r="QF655"/>
      <c r="QG655"/>
      <c r="QH655"/>
      <c r="QI655"/>
      <c r="QJ655"/>
      <c r="QK655"/>
      <c r="QL655"/>
      <c r="QM655"/>
      <c r="QN655"/>
      <c r="QO655"/>
      <c r="QP655"/>
      <c r="QQ655"/>
      <c r="QR655"/>
      <c r="QS655"/>
      <c r="QT655"/>
      <c r="QU655"/>
      <c r="QV655"/>
      <c r="QW655"/>
      <c r="QX655"/>
      <c r="QY655"/>
      <c r="QZ655"/>
      <c r="RA655"/>
      <c r="RB655"/>
      <c r="RC655"/>
      <c r="RD655"/>
      <c r="RE655"/>
      <c r="RF655"/>
      <c r="RG655"/>
      <c r="RH655"/>
      <c r="RI655"/>
      <c r="RJ655"/>
      <c r="RK655"/>
      <c r="RL655"/>
      <c r="RM655"/>
      <c r="RN655"/>
      <c r="RO655"/>
      <c r="RP655"/>
      <c r="RQ655"/>
      <c r="RR655"/>
      <c r="RS655"/>
      <c r="RT655"/>
      <c r="RU655"/>
      <c r="RV655"/>
      <c r="RW655"/>
      <c r="RX655"/>
      <c r="RY655"/>
      <c r="RZ655"/>
      <c r="SA655"/>
      <c r="SB655"/>
      <c r="SC655"/>
      <c r="SD655"/>
      <c r="SE655"/>
      <c r="SF655"/>
      <c r="SG655"/>
      <c r="SH655"/>
      <c r="SI655"/>
      <c r="SJ655"/>
      <c r="SK655"/>
      <c r="SL655"/>
      <c r="SM655"/>
      <c r="SN655"/>
      <c r="SO655"/>
      <c r="SP655"/>
      <c r="SQ655"/>
      <c r="SR655"/>
      <c r="SS655"/>
      <c r="ST655"/>
      <c r="SU655"/>
      <c r="SV655"/>
      <c r="SW655"/>
      <c r="SX655"/>
      <c r="SY655"/>
      <c r="SZ655"/>
      <c r="TA655"/>
      <c r="TB655"/>
      <c r="TC655"/>
      <c r="TD655"/>
      <c r="TE655"/>
      <c r="TF655"/>
      <c r="TG655"/>
      <c r="TH655"/>
      <c r="TI655"/>
      <c r="TJ655"/>
      <c r="TK655"/>
      <c r="TL655"/>
      <c r="TM655"/>
      <c r="TN655"/>
      <c r="TO655"/>
      <c r="TP655"/>
      <c r="TQ655"/>
      <c r="TR655"/>
      <c r="TS655"/>
      <c r="TT655"/>
      <c r="TU655"/>
      <c r="TV655"/>
      <c r="TW655"/>
      <c r="TX655"/>
      <c r="TY655"/>
      <c r="TZ655"/>
      <c r="UA655"/>
      <c r="UB655"/>
      <c r="UC655"/>
      <c r="UD655"/>
      <c r="UE655"/>
      <c r="UF655"/>
      <c r="UG655"/>
      <c r="UH655"/>
      <c r="UI655"/>
      <c r="UJ655"/>
      <c r="UK655"/>
      <c r="UL655"/>
      <c r="UM655"/>
      <c r="UN655"/>
      <c r="UO655"/>
      <c r="UP655"/>
      <c r="UQ655"/>
      <c r="UR655"/>
      <c r="US655"/>
      <c r="UT655"/>
      <c r="UU655"/>
      <c r="UV655"/>
      <c r="UW655"/>
      <c r="UX655"/>
      <c r="UY655"/>
      <c r="UZ655"/>
      <c r="VA655"/>
      <c r="VB655"/>
      <c r="VC655"/>
      <c r="VD655"/>
      <c r="VE655"/>
      <c r="VF655"/>
      <c r="VG655"/>
      <c r="VH655"/>
      <c r="VI655"/>
      <c r="VJ655"/>
      <c r="VK655"/>
      <c r="VL655"/>
      <c r="VM655"/>
      <c r="VN655"/>
      <c r="VO655"/>
      <c r="VP655"/>
      <c r="VQ655"/>
      <c r="VR655"/>
      <c r="VS655"/>
      <c r="VT655"/>
      <c r="VU655"/>
      <c r="VV655"/>
      <c r="VW655"/>
      <c r="VX655"/>
      <c r="VY655"/>
      <c r="VZ655"/>
      <c r="WA655"/>
      <c r="WB655"/>
      <c r="WC655"/>
      <c r="WD655"/>
      <c r="WE655"/>
      <c r="WF655"/>
      <c r="WG655"/>
      <c r="WH655"/>
      <c r="WI655"/>
      <c r="WJ655"/>
      <c r="WK655"/>
      <c r="WL655"/>
      <c r="WM655"/>
      <c r="WN655"/>
      <c r="WO655"/>
      <c r="WP655"/>
      <c r="WQ655"/>
      <c r="WR655"/>
      <c r="WS655"/>
      <c r="WT655"/>
      <c r="WU655"/>
      <c r="WV655"/>
      <c r="WW655"/>
      <c r="WX655"/>
      <c r="WY655"/>
      <c r="WZ655"/>
      <c r="XA655"/>
      <c r="XB655"/>
      <c r="XC655"/>
      <c r="XD655"/>
      <c r="XE655"/>
      <c r="XF655"/>
      <c r="XG655"/>
      <c r="XH655"/>
      <c r="XI655"/>
      <c r="XJ655"/>
      <c r="XK655"/>
      <c r="XL655"/>
      <c r="XM655"/>
      <c r="XN655"/>
      <c r="XO655"/>
      <c r="XP655"/>
      <c r="XQ655"/>
      <c r="XR655"/>
      <c r="XS655"/>
      <c r="XT655"/>
      <c r="XU655"/>
      <c r="XV655"/>
      <c r="XW655"/>
      <c r="XX655"/>
      <c r="XY655"/>
      <c r="XZ655"/>
      <c r="YA655"/>
      <c r="YB655"/>
      <c r="YC655"/>
      <c r="YD655"/>
      <c r="YE655"/>
      <c r="YF655"/>
      <c r="YG655"/>
      <c r="YH655"/>
      <c r="YI655"/>
      <c r="YJ655"/>
      <c r="YK655"/>
      <c r="YL655"/>
      <c r="YM655"/>
      <c r="YN655"/>
      <c r="YO655"/>
      <c r="YP655"/>
      <c r="YQ655"/>
      <c r="YR655"/>
      <c r="YS655"/>
      <c r="YT655"/>
      <c r="YU655"/>
      <c r="YV655"/>
      <c r="YW655"/>
      <c r="YX655"/>
      <c r="YY655"/>
      <c r="YZ655"/>
      <c r="ZA655"/>
      <c r="ZB655"/>
      <c r="ZC655"/>
      <c r="ZD655"/>
      <c r="ZE655"/>
      <c r="ZF655"/>
      <c r="ZG655"/>
      <c r="ZH655"/>
      <c r="ZI655"/>
      <c r="ZJ655"/>
      <c r="ZK655"/>
      <c r="ZL655"/>
      <c r="ZM655"/>
      <c r="ZN655"/>
      <c r="ZO655"/>
      <c r="ZP655"/>
      <c r="ZQ655"/>
      <c r="ZR655"/>
      <c r="ZS655"/>
      <c r="ZT655"/>
      <c r="ZU655"/>
      <c r="ZV655"/>
      <c r="ZW655"/>
      <c r="ZX655"/>
      <c r="ZY655"/>
      <c r="ZZ655" s="52"/>
      <c r="AAA655" s="192"/>
      <c r="AAD655" s="90"/>
      <c r="AAE655" s="519">
        <v>1</v>
      </c>
      <c r="AAF655" s="90"/>
      <c r="AAG655" s="73">
        <f>S.EQC.BANNER.Begin</f>
        <v>41549</v>
      </c>
      <c r="AAH655" s="73">
        <f t="shared" si="545"/>
        <v>41676</v>
      </c>
      <c r="AAI655" s="72"/>
      <c r="AAJ655" s="185"/>
      <c r="AAK655" s="56"/>
      <c r="AAL655" s="90"/>
    </row>
    <row r="656" spans="1:715" s="23" customFormat="1" ht="15" hidden="1" customHeight="1" outlineLevel="3">
      <c r="A656" s="171"/>
      <c r="B656" s="707" t="s">
        <v>375</v>
      </c>
      <c r="C656" s="376" t="s">
        <v>0</v>
      </c>
      <c r="D656" s="423"/>
      <c r="E656" s="397">
        <f t="shared" ref="E656" si="557">NETWORKDAYS(G656,H656,S.DDL_DEQClosed)</f>
        <v>87</v>
      </c>
      <c r="F656" s="457">
        <f t="shared" ca="1" si="543"/>
        <v>71</v>
      </c>
      <c r="G656" s="400">
        <f t="shared" ref="G656" si="558">AAG656</f>
        <v>41549</v>
      </c>
      <c r="H656" s="400">
        <f t="shared" ref="H656" si="559">AAH656</f>
        <v>41676</v>
      </c>
      <c r="I656" s="244"/>
      <c r="J656" s="194"/>
      <c r="K656" s="49"/>
      <c r="L656" s="49"/>
      <c r="M656" s="49"/>
      <c r="N656" s="49"/>
      <c r="O656" s="49"/>
      <c r="P656" s="49"/>
      <c r="Q656" s="49"/>
      <c r="R656" s="49"/>
      <c r="S656" s="49"/>
      <c r="T656" s="49"/>
      <c r="U656" s="49"/>
      <c r="V656" s="49"/>
      <c r="W656" s="49"/>
      <c r="X656" s="49"/>
      <c r="Y656" s="49"/>
      <c r="Z656" s="49"/>
      <c r="AA656" s="49"/>
      <c r="AB656" s="49"/>
      <c r="AC656" s="49"/>
      <c r="AD656" s="49"/>
      <c r="AE656" s="49"/>
      <c r="AF656" s="49"/>
      <c r="AG656" s="49"/>
      <c r="AH656" s="49"/>
      <c r="AI656" s="49"/>
      <c r="AJ656" s="49"/>
      <c r="AK656" s="49"/>
      <c r="AL656" s="49"/>
      <c r="AM656" s="49"/>
      <c r="AN656" s="49"/>
      <c r="AO656" s="49"/>
      <c r="AP656" s="49"/>
      <c r="AQ656" s="49"/>
      <c r="AR656" s="49"/>
      <c r="AS656" s="49"/>
      <c r="AT656" s="49"/>
      <c r="AU656" s="49"/>
      <c r="AV656" s="49"/>
      <c r="AW656" s="49"/>
      <c r="AX656" s="49"/>
      <c r="AY656" s="49"/>
      <c r="AZ656" s="49"/>
      <c r="BA656" s="49"/>
      <c r="BB656" s="49"/>
      <c r="BC656" s="49"/>
      <c r="BD656" s="49"/>
      <c r="BE656" s="49"/>
      <c r="BF656" s="49"/>
      <c r="BG656" s="49"/>
      <c r="BH656" s="49"/>
      <c r="BI656" s="49"/>
      <c r="BJ656" s="49"/>
      <c r="BK656" s="49"/>
      <c r="BL656" s="49"/>
      <c r="BM656" s="49"/>
      <c r="BN656" s="49"/>
      <c r="BO656" s="49"/>
      <c r="BP656" s="49"/>
      <c r="BQ656" s="49"/>
      <c r="BR656" s="49"/>
      <c r="BS656" s="49"/>
      <c r="BT656" s="49"/>
      <c r="BU656" s="49"/>
      <c r="BV656" s="49"/>
      <c r="BW656" s="49"/>
      <c r="BX656" s="49"/>
      <c r="BY656" s="49"/>
      <c r="BZ656" s="49"/>
      <c r="CA656" s="49"/>
      <c r="CB656" s="49"/>
      <c r="CC656" s="49"/>
      <c r="CD656" s="49"/>
      <c r="CE656" s="49"/>
      <c r="CF656" s="49"/>
      <c r="CG656" s="49"/>
      <c r="CH656" s="49"/>
      <c r="CI656" s="49"/>
      <c r="CJ656" s="49"/>
      <c r="CK656" s="49"/>
      <c r="CL656" s="49"/>
      <c r="CM656" s="49"/>
      <c r="CN656" s="49"/>
      <c r="CO656" s="49"/>
      <c r="CP656" s="49"/>
      <c r="CQ656" s="49"/>
      <c r="CR656" s="49"/>
      <c r="CS656" s="49"/>
      <c r="CT656" s="49"/>
      <c r="CU656" s="49"/>
      <c r="CV656" s="49"/>
      <c r="CW656" s="49"/>
      <c r="CX656" s="49"/>
      <c r="CY656" s="49"/>
      <c r="CZ656" s="49"/>
      <c r="DA656" s="49"/>
      <c r="DB656" s="49"/>
      <c r="DC656" s="49"/>
      <c r="DD656" s="49"/>
      <c r="DE656" s="49"/>
      <c r="DF656" s="49"/>
      <c r="DG656" s="49"/>
      <c r="DH656" s="49"/>
      <c r="DI656" s="49"/>
      <c r="DJ656" s="49"/>
      <c r="DK656" s="49"/>
      <c r="DL656" s="49"/>
      <c r="DM656" s="49"/>
      <c r="DN656" s="49"/>
      <c r="DO656" s="49"/>
      <c r="DP656" s="49"/>
      <c r="DQ656"/>
      <c r="DR656"/>
      <c r="DS656"/>
      <c r="DT656"/>
      <c r="DU656"/>
      <c r="DV656"/>
      <c r="DW656"/>
      <c r="DX656"/>
      <c r="DY656"/>
      <c r="DZ656"/>
      <c r="EA656"/>
      <c r="EB656"/>
      <c r="EC656"/>
      <c r="ED656"/>
      <c r="EE656"/>
      <c r="EF656"/>
      <c r="EG656"/>
      <c r="EH656"/>
      <c r="EI656"/>
      <c r="EJ656"/>
      <c r="EK656"/>
      <c r="EL656"/>
      <c r="EM656"/>
      <c r="EN656"/>
      <c r="EO656"/>
      <c r="EP656"/>
      <c r="EQ656"/>
      <c r="ER656"/>
      <c r="ES656"/>
      <c r="ET656"/>
      <c r="EU656"/>
      <c r="EV656"/>
      <c r="EW656"/>
      <c r="EX656"/>
      <c r="EY656"/>
      <c r="EZ656"/>
      <c r="FA656"/>
      <c r="FB656"/>
      <c r="FC656"/>
      <c r="FD656"/>
      <c r="FE656"/>
      <c r="FF656"/>
      <c r="FG656"/>
      <c r="FH656"/>
      <c r="FI656"/>
      <c r="FJ656"/>
      <c r="FK656"/>
      <c r="FL656"/>
      <c r="FM656"/>
      <c r="FN656"/>
      <c r="FO656"/>
      <c r="FP656"/>
      <c r="FQ656"/>
      <c r="FR656"/>
      <c r="FS656"/>
      <c r="FT656"/>
      <c r="FU656"/>
      <c r="FV656"/>
      <c r="FW656"/>
      <c r="FX656"/>
      <c r="FY656"/>
      <c r="FZ656"/>
      <c r="GA656"/>
      <c r="GB656"/>
      <c r="GC656"/>
      <c r="GD656"/>
      <c r="GE656"/>
      <c r="GF656"/>
      <c r="GG656"/>
      <c r="GH656"/>
      <c r="GI656"/>
      <c r="GJ656"/>
      <c r="GK656"/>
      <c r="GL656"/>
      <c r="GM656"/>
      <c r="GN656"/>
      <c r="GO656"/>
      <c r="GP656"/>
      <c r="GQ656"/>
      <c r="GR656"/>
      <c r="GS656"/>
      <c r="GT656"/>
      <c r="GU656"/>
      <c r="GV656"/>
      <c r="GW656"/>
      <c r="GX656"/>
      <c r="GY656"/>
      <c r="GZ656"/>
      <c r="HA656"/>
      <c r="HB656"/>
      <c r="HC656"/>
      <c r="HD656"/>
      <c r="HE656"/>
      <c r="HF656"/>
      <c r="HG656"/>
      <c r="HH656"/>
      <c r="HI656"/>
      <c r="HJ656"/>
      <c r="HK656"/>
      <c r="HL656"/>
      <c r="HM656"/>
      <c r="HN656"/>
      <c r="HO656"/>
      <c r="HP656"/>
      <c r="HQ656"/>
      <c r="HR656"/>
      <c r="HS656"/>
      <c r="HT656"/>
      <c r="HU656"/>
      <c r="HV656"/>
      <c r="HW656"/>
      <c r="HX656"/>
      <c r="HY656"/>
      <c r="HZ656"/>
      <c r="IA656"/>
      <c r="IB656"/>
      <c r="IC656"/>
      <c r="ID656"/>
      <c r="IE656"/>
      <c r="IF656"/>
      <c r="IG656"/>
      <c r="IH656"/>
      <c r="II656"/>
      <c r="IJ656"/>
      <c r="IK656"/>
      <c r="IL656"/>
      <c r="IM656"/>
      <c r="IN656"/>
      <c r="IO656"/>
      <c r="IP656"/>
      <c r="IQ656"/>
      <c r="IR656"/>
      <c r="IS656"/>
      <c r="IT656"/>
      <c r="IU656"/>
      <c r="IV656"/>
      <c r="IW656"/>
      <c r="IX656"/>
      <c r="IY656"/>
      <c r="IZ656"/>
      <c r="JA656"/>
      <c r="JB656"/>
      <c r="JC656"/>
      <c r="JD656"/>
      <c r="JE656"/>
      <c r="JF656"/>
      <c r="JG656"/>
      <c r="JH656"/>
      <c r="JI656"/>
      <c r="JJ656"/>
      <c r="JK656"/>
      <c r="JL656"/>
      <c r="JM656"/>
      <c r="JN656"/>
      <c r="JO656"/>
      <c r="JP656"/>
      <c r="JQ656"/>
      <c r="JR656"/>
      <c r="JS656"/>
      <c r="JT656"/>
      <c r="JU656"/>
      <c r="JV656"/>
      <c r="JW656"/>
      <c r="JX656"/>
      <c r="JY656"/>
      <c r="JZ656"/>
      <c r="KA656"/>
      <c r="KB656"/>
      <c r="KC656"/>
      <c r="KD656"/>
      <c r="KE656"/>
      <c r="KF656"/>
      <c r="KG656"/>
      <c r="KH656"/>
      <c r="KI656"/>
      <c r="KJ656"/>
      <c r="KK656"/>
      <c r="KL656"/>
      <c r="KM656"/>
      <c r="KN656"/>
      <c r="KO656"/>
      <c r="KP656"/>
      <c r="KQ656"/>
      <c r="KR656"/>
      <c r="KS656"/>
      <c r="KT656"/>
      <c r="KU656"/>
      <c r="KV656"/>
      <c r="KW656"/>
      <c r="KX656"/>
      <c r="KY656"/>
      <c r="KZ656"/>
      <c r="LA656"/>
      <c r="LB656"/>
      <c r="LC656"/>
      <c r="LD656"/>
      <c r="LE656"/>
      <c r="LF656"/>
      <c r="LG656"/>
      <c r="LH656"/>
      <c r="LI656"/>
      <c r="LJ656"/>
      <c r="LK656"/>
      <c r="LL656"/>
      <c r="LM656"/>
      <c r="LN656"/>
      <c r="LO656"/>
      <c r="LP656"/>
      <c r="LQ656"/>
      <c r="LR656"/>
      <c r="LS656"/>
      <c r="LT656"/>
      <c r="LU656"/>
      <c r="LV656"/>
      <c r="LW656"/>
      <c r="LX656"/>
      <c r="LY656"/>
      <c r="LZ656"/>
      <c r="MA656"/>
      <c r="MB656"/>
      <c r="MC656"/>
      <c r="MD656"/>
      <c r="ME656"/>
      <c r="MF656"/>
      <c r="MG656"/>
      <c r="MH656"/>
      <c r="MI656"/>
      <c r="MJ656"/>
      <c r="MK656"/>
      <c r="ML656"/>
      <c r="MM656"/>
      <c r="MN656"/>
      <c r="MO656"/>
      <c r="MP656"/>
      <c r="MQ656"/>
      <c r="MR656"/>
      <c r="MS656"/>
      <c r="MT656"/>
      <c r="MU656"/>
      <c r="MV656"/>
      <c r="MW656"/>
      <c r="MX656"/>
      <c r="MY656"/>
      <c r="MZ656"/>
      <c r="NA656"/>
      <c r="NB656"/>
      <c r="NC656"/>
      <c r="ND656"/>
      <c r="NE656"/>
      <c r="NF656"/>
      <c r="NG656"/>
      <c r="NH656"/>
      <c r="NI656"/>
      <c r="NJ656"/>
      <c r="NK656"/>
      <c r="NL656"/>
      <c r="NM656"/>
      <c r="NN656"/>
      <c r="NO656"/>
      <c r="NP656"/>
      <c r="NQ656"/>
      <c r="NR656"/>
      <c r="NS656"/>
      <c r="NT656"/>
      <c r="NU656"/>
      <c r="NV656"/>
      <c r="NW656"/>
      <c r="NX656"/>
      <c r="NY656"/>
      <c r="NZ656"/>
      <c r="OA656"/>
      <c r="OB656"/>
      <c r="OC656"/>
      <c r="OD656"/>
      <c r="OE656"/>
      <c r="OF656"/>
      <c r="OG656"/>
      <c r="OH656"/>
      <c r="OI656"/>
      <c r="OJ656"/>
      <c r="OK656"/>
      <c r="OL656"/>
      <c r="OM656"/>
      <c r="ON656"/>
      <c r="OO656"/>
      <c r="OP656"/>
      <c r="OQ656"/>
      <c r="OR656"/>
      <c r="OS656"/>
      <c r="OT656"/>
      <c r="OU656"/>
      <c r="OV656"/>
      <c r="OW656"/>
      <c r="OX656"/>
      <c r="OY656"/>
      <c r="OZ656"/>
      <c r="PA656"/>
      <c r="PB656"/>
      <c r="PC656"/>
      <c r="PD656"/>
      <c r="PE656"/>
      <c r="PF656"/>
      <c r="PG656"/>
      <c r="PH656"/>
      <c r="PI656"/>
      <c r="PJ656"/>
      <c r="PK656"/>
      <c r="PL656"/>
      <c r="PM656"/>
      <c r="PN656"/>
      <c r="PO656"/>
      <c r="PP656"/>
      <c r="PQ656"/>
      <c r="PR656"/>
      <c r="PS656"/>
      <c r="PT656"/>
      <c r="PU656"/>
      <c r="PV656"/>
      <c r="PW656"/>
      <c r="PX656"/>
      <c r="PY656"/>
      <c r="PZ656"/>
      <c r="QA656"/>
      <c r="QB656"/>
      <c r="QC656"/>
      <c r="QD656"/>
      <c r="QE656"/>
      <c r="QF656"/>
      <c r="QG656"/>
      <c r="QH656"/>
      <c r="QI656"/>
      <c r="QJ656"/>
      <c r="QK656"/>
      <c r="QL656"/>
      <c r="QM656"/>
      <c r="QN656"/>
      <c r="QO656"/>
      <c r="QP656"/>
      <c r="QQ656"/>
      <c r="QR656"/>
      <c r="QS656"/>
      <c r="QT656"/>
      <c r="QU656"/>
      <c r="QV656"/>
      <c r="QW656"/>
      <c r="QX656"/>
      <c r="QY656"/>
      <c r="QZ656"/>
      <c r="RA656"/>
      <c r="RB656"/>
      <c r="RC656"/>
      <c r="RD656"/>
      <c r="RE656"/>
      <c r="RF656"/>
      <c r="RG656"/>
      <c r="RH656"/>
      <c r="RI656"/>
      <c r="RJ656"/>
      <c r="RK656"/>
      <c r="RL656"/>
      <c r="RM656"/>
      <c r="RN656"/>
      <c r="RO656"/>
      <c r="RP656"/>
      <c r="RQ656"/>
      <c r="RR656"/>
      <c r="RS656"/>
      <c r="RT656"/>
      <c r="RU656"/>
      <c r="RV656"/>
      <c r="RW656"/>
      <c r="RX656"/>
      <c r="RY656"/>
      <c r="RZ656"/>
      <c r="SA656"/>
      <c r="SB656"/>
      <c r="SC656"/>
      <c r="SD656"/>
      <c r="SE656"/>
      <c r="SF656"/>
      <c r="SG656"/>
      <c r="SH656"/>
      <c r="SI656"/>
      <c r="SJ656"/>
      <c r="SK656"/>
      <c r="SL656"/>
      <c r="SM656"/>
      <c r="SN656"/>
      <c r="SO656"/>
      <c r="SP656"/>
      <c r="SQ656"/>
      <c r="SR656"/>
      <c r="SS656"/>
      <c r="ST656"/>
      <c r="SU656"/>
      <c r="SV656"/>
      <c r="SW656"/>
      <c r="SX656"/>
      <c r="SY656"/>
      <c r="SZ656"/>
      <c r="TA656"/>
      <c r="TB656"/>
      <c r="TC656"/>
      <c r="TD656"/>
      <c r="TE656"/>
      <c r="TF656"/>
      <c r="TG656"/>
      <c r="TH656"/>
      <c r="TI656"/>
      <c r="TJ656"/>
      <c r="TK656"/>
      <c r="TL656"/>
      <c r="TM656"/>
      <c r="TN656"/>
      <c r="TO656"/>
      <c r="TP656"/>
      <c r="TQ656"/>
      <c r="TR656"/>
      <c r="TS656"/>
      <c r="TT656"/>
      <c r="TU656"/>
      <c r="TV656"/>
      <c r="TW656"/>
      <c r="TX656"/>
      <c r="TY656"/>
      <c r="TZ656"/>
      <c r="UA656"/>
      <c r="UB656"/>
      <c r="UC656"/>
      <c r="UD656"/>
      <c r="UE656"/>
      <c r="UF656"/>
      <c r="UG656"/>
      <c r="UH656"/>
      <c r="UI656"/>
      <c r="UJ656"/>
      <c r="UK656"/>
      <c r="UL656"/>
      <c r="UM656"/>
      <c r="UN656"/>
      <c r="UO656"/>
      <c r="UP656"/>
      <c r="UQ656"/>
      <c r="UR656"/>
      <c r="US656"/>
      <c r="UT656"/>
      <c r="UU656"/>
      <c r="UV656"/>
      <c r="UW656"/>
      <c r="UX656"/>
      <c r="UY656"/>
      <c r="UZ656"/>
      <c r="VA656"/>
      <c r="VB656"/>
      <c r="VC656"/>
      <c r="VD656"/>
      <c r="VE656"/>
      <c r="VF656"/>
      <c r="VG656"/>
      <c r="VH656"/>
      <c r="VI656"/>
      <c r="VJ656"/>
      <c r="VK656"/>
      <c r="VL656"/>
      <c r="VM656"/>
      <c r="VN656"/>
      <c r="VO656"/>
      <c r="VP656"/>
      <c r="VQ656"/>
      <c r="VR656"/>
      <c r="VS656"/>
      <c r="VT656"/>
      <c r="VU656"/>
      <c r="VV656"/>
      <c r="VW656"/>
      <c r="VX656"/>
      <c r="VY656"/>
      <c r="VZ656"/>
      <c r="WA656"/>
      <c r="WB656"/>
      <c r="WC656"/>
      <c r="WD656"/>
      <c r="WE656"/>
      <c r="WF656"/>
      <c r="WG656"/>
      <c r="WH656"/>
      <c r="WI656"/>
      <c r="WJ656"/>
      <c r="WK656"/>
      <c r="WL656"/>
      <c r="WM656"/>
      <c r="WN656"/>
      <c r="WO656"/>
      <c r="WP656"/>
      <c r="WQ656"/>
      <c r="WR656"/>
      <c r="WS656"/>
      <c r="WT656"/>
      <c r="WU656"/>
      <c r="WV656"/>
      <c r="WW656"/>
      <c r="WX656"/>
      <c r="WY656"/>
      <c r="WZ656"/>
      <c r="XA656"/>
      <c r="XB656"/>
      <c r="XC656"/>
      <c r="XD656"/>
      <c r="XE656"/>
      <c r="XF656"/>
      <c r="XG656"/>
      <c r="XH656"/>
      <c r="XI656"/>
      <c r="XJ656"/>
      <c r="XK656"/>
      <c r="XL656"/>
      <c r="XM656"/>
      <c r="XN656"/>
      <c r="XO656"/>
      <c r="XP656"/>
      <c r="XQ656"/>
      <c r="XR656"/>
      <c r="XS656"/>
      <c r="XT656"/>
      <c r="XU656"/>
      <c r="XV656"/>
      <c r="XW656"/>
      <c r="XX656"/>
      <c r="XY656"/>
      <c r="XZ656"/>
      <c r="YA656"/>
      <c r="YB656"/>
      <c r="YC656"/>
      <c r="YD656"/>
      <c r="YE656"/>
      <c r="YF656"/>
      <c r="YG656"/>
      <c r="YH656"/>
      <c r="YI656"/>
      <c r="YJ656"/>
      <c r="YK656"/>
      <c r="YL656"/>
      <c r="YM656"/>
      <c r="YN656"/>
      <c r="YO656"/>
      <c r="YP656"/>
      <c r="YQ656"/>
      <c r="YR656"/>
      <c r="YS656"/>
      <c r="YT656"/>
      <c r="YU656"/>
      <c r="YV656"/>
      <c r="YW656"/>
      <c r="YX656"/>
      <c r="YY656"/>
      <c r="YZ656"/>
      <c r="ZA656"/>
      <c r="ZB656"/>
      <c r="ZC656"/>
      <c r="ZD656"/>
      <c r="ZE656"/>
      <c r="ZF656"/>
      <c r="ZG656"/>
      <c r="ZH656"/>
      <c r="ZI656"/>
      <c r="ZJ656"/>
      <c r="ZK656"/>
      <c r="ZL656"/>
      <c r="ZM656"/>
      <c r="ZN656"/>
      <c r="ZO656"/>
      <c r="ZP656"/>
      <c r="ZQ656"/>
      <c r="ZR656"/>
      <c r="ZS656"/>
      <c r="ZT656"/>
      <c r="ZU656"/>
      <c r="ZV656"/>
      <c r="ZW656"/>
      <c r="ZX656"/>
      <c r="ZY656"/>
      <c r="ZZ656" s="52"/>
      <c r="AAA656" s="192"/>
      <c r="AAD656" s="90"/>
      <c r="AAE656" s="519">
        <v>1</v>
      </c>
      <c r="AAF656" s="90"/>
      <c r="AAG656" s="73">
        <f>S.EQC.BANNER.Begin</f>
        <v>41549</v>
      </c>
      <c r="AAH656" s="73">
        <f t="shared" si="545"/>
        <v>41676</v>
      </c>
      <c r="AAI656" s="72"/>
      <c r="AAJ656" s="185"/>
      <c r="AAK656" s="56"/>
      <c r="AAL656" s="90"/>
    </row>
    <row r="657" spans="1:715" s="23" customFormat="1" ht="15" hidden="1" customHeight="1" outlineLevel="3" thickBot="1">
      <c r="A657" s="171"/>
      <c r="B657" s="707" t="s">
        <v>374</v>
      </c>
      <c r="C657" s="376" t="s">
        <v>0</v>
      </c>
      <c r="D657" s="423"/>
      <c r="E657" s="397">
        <f t="shared" ref="E657" si="560">NETWORKDAYS(G657,H657,S.DDL_DEQClosed)</f>
        <v>87</v>
      </c>
      <c r="F657" s="457">
        <f t="shared" ref="F657" ca="1" si="561">IF(YEAR(H657)&gt;2000,NETWORKDAYS(TODAY(),H657,S.DDL_DEQClosed),0)</f>
        <v>71</v>
      </c>
      <c r="G657" s="400">
        <f t="shared" ref="G657" si="562">AAG657</f>
        <v>41549</v>
      </c>
      <c r="H657" s="400">
        <f t="shared" ref="H657" si="563">AAH657</f>
        <v>41676</v>
      </c>
      <c r="I657" s="244"/>
      <c r="J657" s="194"/>
      <c r="K657" s="49"/>
      <c r="L657" s="49"/>
      <c r="M657" s="49"/>
      <c r="N657" s="49"/>
      <c r="O657" s="49"/>
      <c r="P657" s="49"/>
      <c r="Q657" s="49"/>
      <c r="R657" s="49"/>
      <c r="S657" s="49"/>
      <c r="T657" s="49"/>
      <c r="U657" s="49"/>
      <c r="V657" s="49"/>
      <c r="W657" s="49"/>
      <c r="X657" s="49"/>
      <c r="Y657" s="49"/>
      <c r="Z657" s="49"/>
      <c r="AA657" s="49"/>
      <c r="AB657" s="49"/>
      <c r="AC657" s="49"/>
      <c r="AD657" s="49"/>
      <c r="AE657" s="49"/>
      <c r="AF657" s="49"/>
      <c r="AG657" s="49"/>
      <c r="AH657" s="49"/>
      <c r="AI657" s="49"/>
      <c r="AJ657" s="49"/>
      <c r="AK657" s="49"/>
      <c r="AL657" s="49"/>
      <c r="AM657" s="49"/>
      <c r="AN657" s="49"/>
      <c r="AO657" s="49"/>
      <c r="AP657" s="49"/>
      <c r="AQ657" s="49"/>
      <c r="AR657" s="49"/>
      <c r="AS657" s="49"/>
      <c r="AT657" s="49"/>
      <c r="AU657" s="49"/>
      <c r="AV657" s="49"/>
      <c r="AW657" s="49"/>
      <c r="AX657" s="49"/>
      <c r="AY657" s="49"/>
      <c r="AZ657" s="49"/>
      <c r="BA657" s="49"/>
      <c r="BB657" s="49"/>
      <c r="BC657" s="49"/>
      <c r="BD657" s="49"/>
      <c r="BE657" s="49"/>
      <c r="BF657" s="49"/>
      <c r="BG657" s="49"/>
      <c r="BH657" s="49"/>
      <c r="BI657" s="49"/>
      <c r="BJ657" s="49"/>
      <c r="BK657" s="49"/>
      <c r="BL657" s="49"/>
      <c r="BM657" s="49"/>
      <c r="BN657" s="49"/>
      <c r="BO657" s="49"/>
      <c r="BP657" s="49"/>
      <c r="BQ657" s="49"/>
      <c r="BR657" s="49"/>
      <c r="BS657" s="49"/>
      <c r="BT657" s="49"/>
      <c r="BU657" s="49"/>
      <c r="BV657" s="49"/>
      <c r="BW657" s="49"/>
      <c r="BX657" s="49"/>
      <c r="BY657" s="49"/>
      <c r="BZ657" s="49"/>
      <c r="CA657" s="49"/>
      <c r="CB657" s="49"/>
      <c r="CC657" s="49"/>
      <c r="CD657" s="49"/>
      <c r="CE657" s="49"/>
      <c r="CF657" s="49"/>
      <c r="CG657" s="49"/>
      <c r="CH657" s="49"/>
      <c r="CI657" s="49"/>
      <c r="CJ657" s="49"/>
      <c r="CK657" s="49"/>
      <c r="CL657" s="49"/>
      <c r="CM657" s="49"/>
      <c r="CN657" s="49"/>
      <c r="CO657" s="49"/>
      <c r="CP657" s="49"/>
      <c r="CQ657" s="49"/>
      <c r="CR657" s="49"/>
      <c r="CS657" s="49"/>
      <c r="CT657" s="49"/>
      <c r="CU657" s="49"/>
      <c r="CV657" s="49"/>
      <c r="CW657" s="49"/>
      <c r="CX657" s="49"/>
      <c r="CY657" s="49"/>
      <c r="CZ657" s="49"/>
      <c r="DA657" s="49"/>
      <c r="DB657" s="49"/>
      <c r="DC657" s="49"/>
      <c r="DD657" s="49"/>
      <c r="DE657" s="49"/>
      <c r="DF657" s="49"/>
      <c r="DG657" s="49"/>
      <c r="DH657" s="49"/>
      <c r="DI657" s="49"/>
      <c r="DJ657" s="49"/>
      <c r="DK657" s="49"/>
      <c r="DL657" s="49"/>
      <c r="DM657" s="49"/>
      <c r="DN657" s="49"/>
      <c r="DO657" s="49"/>
      <c r="DP657" s="49"/>
      <c r="DQ657"/>
      <c r="DR657"/>
      <c r="DS657"/>
      <c r="DT657"/>
      <c r="DU657"/>
      <c r="DV657"/>
      <c r="DW657"/>
      <c r="DX657"/>
      <c r="DY657"/>
      <c r="DZ657"/>
      <c r="EA657"/>
      <c r="EB657"/>
      <c r="EC657"/>
      <c r="ED657"/>
      <c r="EE657"/>
      <c r="EF657"/>
      <c r="EG657"/>
      <c r="EH657"/>
      <c r="EI657"/>
      <c r="EJ657"/>
      <c r="EK657"/>
      <c r="EL657"/>
      <c r="EM657"/>
      <c r="EN657"/>
      <c r="EO657"/>
      <c r="EP657"/>
      <c r="EQ657"/>
      <c r="ER657"/>
      <c r="ES657"/>
      <c r="ET657"/>
      <c r="EU657"/>
      <c r="EV657"/>
      <c r="EW657"/>
      <c r="EX657"/>
      <c r="EY657"/>
      <c r="EZ657"/>
      <c r="FA657"/>
      <c r="FB657"/>
      <c r="FC657"/>
      <c r="FD657"/>
      <c r="FE657"/>
      <c r="FF657"/>
      <c r="FG657"/>
      <c r="FH657"/>
      <c r="FI657"/>
      <c r="FJ657"/>
      <c r="FK657"/>
      <c r="FL657"/>
      <c r="FM657"/>
      <c r="FN657"/>
      <c r="FO657"/>
      <c r="FP657"/>
      <c r="FQ657"/>
      <c r="FR657"/>
      <c r="FS657"/>
      <c r="FT657"/>
      <c r="FU657"/>
      <c r="FV657"/>
      <c r="FW657"/>
      <c r="FX657"/>
      <c r="FY657"/>
      <c r="FZ657"/>
      <c r="GA657"/>
      <c r="GB657"/>
      <c r="GC657"/>
      <c r="GD657"/>
      <c r="GE657"/>
      <c r="GF657"/>
      <c r="GG657"/>
      <c r="GH657"/>
      <c r="GI657"/>
      <c r="GJ657"/>
      <c r="GK657"/>
      <c r="GL657"/>
      <c r="GM657"/>
      <c r="GN657"/>
      <c r="GO657"/>
      <c r="GP657"/>
      <c r="GQ657"/>
      <c r="GR657"/>
      <c r="GS657"/>
      <c r="GT657"/>
      <c r="GU657"/>
      <c r="GV657"/>
      <c r="GW657"/>
      <c r="GX657"/>
      <c r="GY657"/>
      <c r="GZ657"/>
      <c r="HA657"/>
      <c r="HB657"/>
      <c r="HC657"/>
      <c r="HD657"/>
      <c r="HE657"/>
      <c r="HF657"/>
      <c r="HG657"/>
      <c r="HH657"/>
      <c r="HI657"/>
      <c r="HJ657"/>
      <c r="HK657"/>
      <c r="HL657"/>
      <c r="HM657"/>
      <c r="HN657"/>
      <c r="HO657"/>
      <c r="HP657"/>
      <c r="HQ657"/>
      <c r="HR657"/>
      <c r="HS657"/>
      <c r="HT657"/>
      <c r="HU657"/>
      <c r="HV657"/>
      <c r="HW657"/>
      <c r="HX657"/>
      <c r="HY657"/>
      <c r="HZ657"/>
      <c r="IA657"/>
      <c r="IB657"/>
      <c r="IC657"/>
      <c r="ID657"/>
      <c r="IE657"/>
      <c r="IF657"/>
      <c r="IG657"/>
      <c r="IH657"/>
      <c r="II657"/>
      <c r="IJ657"/>
      <c r="IK657"/>
      <c r="IL657"/>
      <c r="IM657"/>
      <c r="IN657"/>
      <c r="IO657"/>
      <c r="IP657"/>
      <c r="IQ657"/>
      <c r="IR657"/>
      <c r="IS657"/>
      <c r="IT657"/>
      <c r="IU657"/>
      <c r="IV657"/>
      <c r="IW657"/>
      <c r="IX657"/>
      <c r="IY657"/>
      <c r="IZ657"/>
      <c r="JA657"/>
      <c r="JB657"/>
      <c r="JC657"/>
      <c r="JD657"/>
      <c r="JE657"/>
      <c r="JF657"/>
      <c r="JG657"/>
      <c r="JH657"/>
      <c r="JI657"/>
      <c r="JJ657"/>
      <c r="JK657"/>
      <c r="JL657"/>
      <c r="JM657"/>
      <c r="JN657"/>
      <c r="JO657"/>
      <c r="JP657"/>
      <c r="JQ657"/>
      <c r="JR657"/>
      <c r="JS657"/>
      <c r="JT657"/>
      <c r="JU657"/>
      <c r="JV657"/>
      <c r="JW657"/>
      <c r="JX657"/>
      <c r="JY657"/>
      <c r="JZ657"/>
      <c r="KA657"/>
      <c r="KB657"/>
      <c r="KC657"/>
      <c r="KD657"/>
      <c r="KE657"/>
      <c r="KF657"/>
      <c r="KG657"/>
      <c r="KH657"/>
      <c r="KI657"/>
      <c r="KJ657"/>
      <c r="KK657"/>
      <c r="KL657"/>
      <c r="KM657"/>
      <c r="KN657"/>
      <c r="KO657"/>
      <c r="KP657"/>
      <c r="KQ657"/>
      <c r="KR657"/>
      <c r="KS657"/>
      <c r="KT657"/>
      <c r="KU657"/>
      <c r="KV657"/>
      <c r="KW657"/>
      <c r="KX657"/>
      <c r="KY657"/>
      <c r="KZ657"/>
      <c r="LA657"/>
      <c r="LB657"/>
      <c r="LC657"/>
      <c r="LD657"/>
      <c r="LE657"/>
      <c r="LF657"/>
      <c r="LG657"/>
      <c r="LH657"/>
      <c r="LI657"/>
      <c r="LJ657"/>
      <c r="LK657"/>
      <c r="LL657"/>
      <c r="LM657"/>
      <c r="LN657"/>
      <c r="LO657"/>
      <c r="LP657"/>
      <c r="LQ657"/>
      <c r="LR657"/>
      <c r="LS657"/>
      <c r="LT657"/>
      <c r="LU657"/>
      <c r="LV657"/>
      <c r="LW657"/>
      <c r="LX657"/>
      <c r="LY657"/>
      <c r="LZ657"/>
      <c r="MA657"/>
      <c r="MB657"/>
      <c r="MC657"/>
      <c r="MD657"/>
      <c r="ME657"/>
      <c r="MF657"/>
      <c r="MG657"/>
      <c r="MH657"/>
      <c r="MI657"/>
      <c r="MJ657"/>
      <c r="MK657"/>
      <c r="ML657"/>
      <c r="MM657"/>
      <c r="MN657"/>
      <c r="MO657"/>
      <c r="MP657"/>
      <c r="MQ657"/>
      <c r="MR657"/>
      <c r="MS657"/>
      <c r="MT657"/>
      <c r="MU657"/>
      <c r="MV657"/>
      <c r="MW657"/>
      <c r="MX657"/>
      <c r="MY657"/>
      <c r="MZ657"/>
      <c r="NA657"/>
      <c r="NB657"/>
      <c r="NC657"/>
      <c r="ND657"/>
      <c r="NE657"/>
      <c r="NF657"/>
      <c r="NG657"/>
      <c r="NH657"/>
      <c r="NI657"/>
      <c r="NJ657"/>
      <c r="NK657"/>
      <c r="NL657"/>
      <c r="NM657"/>
      <c r="NN657"/>
      <c r="NO657"/>
      <c r="NP657"/>
      <c r="NQ657"/>
      <c r="NR657"/>
      <c r="NS657"/>
      <c r="NT657"/>
      <c r="NU657"/>
      <c r="NV657"/>
      <c r="NW657"/>
      <c r="NX657"/>
      <c r="NY657"/>
      <c r="NZ657"/>
      <c r="OA657"/>
      <c r="OB657"/>
      <c r="OC657"/>
      <c r="OD657"/>
      <c r="OE657"/>
      <c r="OF657"/>
      <c r="OG657"/>
      <c r="OH657"/>
      <c r="OI657"/>
      <c r="OJ657"/>
      <c r="OK657"/>
      <c r="OL657"/>
      <c r="OM657"/>
      <c r="ON657"/>
      <c r="OO657"/>
      <c r="OP657"/>
      <c r="OQ657"/>
      <c r="OR657"/>
      <c r="OS657"/>
      <c r="OT657"/>
      <c r="OU657"/>
      <c r="OV657"/>
      <c r="OW657"/>
      <c r="OX657"/>
      <c r="OY657"/>
      <c r="OZ657"/>
      <c r="PA657"/>
      <c r="PB657"/>
      <c r="PC657"/>
      <c r="PD657"/>
      <c r="PE657"/>
      <c r="PF657"/>
      <c r="PG657"/>
      <c r="PH657"/>
      <c r="PI657"/>
      <c r="PJ657"/>
      <c r="PK657"/>
      <c r="PL657"/>
      <c r="PM657"/>
      <c r="PN657"/>
      <c r="PO657"/>
      <c r="PP657"/>
      <c r="PQ657"/>
      <c r="PR657"/>
      <c r="PS657"/>
      <c r="PT657"/>
      <c r="PU657"/>
      <c r="PV657"/>
      <c r="PW657"/>
      <c r="PX657"/>
      <c r="PY657"/>
      <c r="PZ657"/>
      <c r="QA657"/>
      <c r="QB657"/>
      <c r="QC657"/>
      <c r="QD657"/>
      <c r="QE657"/>
      <c r="QF657"/>
      <c r="QG657"/>
      <c r="QH657"/>
      <c r="QI657"/>
      <c r="QJ657"/>
      <c r="QK657"/>
      <c r="QL657"/>
      <c r="QM657"/>
      <c r="QN657"/>
      <c r="QO657"/>
      <c r="QP657"/>
      <c r="QQ657"/>
      <c r="QR657"/>
      <c r="QS657"/>
      <c r="QT657"/>
      <c r="QU657"/>
      <c r="QV657"/>
      <c r="QW657"/>
      <c r="QX657"/>
      <c r="QY657"/>
      <c r="QZ657"/>
      <c r="RA657"/>
      <c r="RB657"/>
      <c r="RC657"/>
      <c r="RD657"/>
      <c r="RE657"/>
      <c r="RF657"/>
      <c r="RG657"/>
      <c r="RH657"/>
      <c r="RI657"/>
      <c r="RJ657"/>
      <c r="RK657"/>
      <c r="RL657"/>
      <c r="RM657"/>
      <c r="RN657"/>
      <c r="RO657"/>
      <c r="RP657"/>
      <c r="RQ657"/>
      <c r="RR657"/>
      <c r="RS657"/>
      <c r="RT657"/>
      <c r="RU657"/>
      <c r="RV657"/>
      <c r="RW657"/>
      <c r="RX657"/>
      <c r="RY657"/>
      <c r="RZ657"/>
      <c r="SA657"/>
      <c r="SB657"/>
      <c r="SC657"/>
      <c r="SD657"/>
      <c r="SE657"/>
      <c r="SF657"/>
      <c r="SG657"/>
      <c r="SH657"/>
      <c r="SI657"/>
      <c r="SJ657"/>
      <c r="SK657"/>
      <c r="SL657"/>
      <c r="SM657"/>
      <c r="SN657"/>
      <c r="SO657"/>
      <c r="SP657"/>
      <c r="SQ657"/>
      <c r="SR657"/>
      <c r="SS657"/>
      <c r="ST657"/>
      <c r="SU657"/>
      <c r="SV657"/>
      <c r="SW657"/>
      <c r="SX657"/>
      <c r="SY657"/>
      <c r="SZ657"/>
      <c r="TA657"/>
      <c r="TB657"/>
      <c r="TC657"/>
      <c r="TD657"/>
      <c r="TE657"/>
      <c r="TF657"/>
      <c r="TG657"/>
      <c r="TH657"/>
      <c r="TI657"/>
      <c r="TJ657"/>
      <c r="TK657"/>
      <c r="TL657"/>
      <c r="TM657"/>
      <c r="TN657"/>
      <c r="TO657"/>
      <c r="TP657"/>
      <c r="TQ657"/>
      <c r="TR657"/>
      <c r="TS657"/>
      <c r="TT657"/>
      <c r="TU657"/>
      <c r="TV657"/>
      <c r="TW657"/>
      <c r="TX657"/>
      <c r="TY657"/>
      <c r="TZ657"/>
      <c r="UA657"/>
      <c r="UB657"/>
      <c r="UC657"/>
      <c r="UD657"/>
      <c r="UE657"/>
      <c r="UF657"/>
      <c r="UG657"/>
      <c r="UH657"/>
      <c r="UI657"/>
      <c r="UJ657"/>
      <c r="UK657"/>
      <c r="UL657"/>
      <c r="UM657"/>
      <c r="UN657"/>
      <c r="UO657"/>
      <c r="UP657"/>
      <c r="UQ657"/>
      <c r="UR657"/>
      <c r="US657"/>
      <c r="UT657"/>
      <c r="UU657"/>
      <c r="UV657"/>
      <c r="UW657"/>
      <c r="UX657"/>
      <c r="UY657"/>
      <c r="UZ657"/>
      <c r="VA657"/>
      <c r="VB657"/>
      <c r="VC657"/>
      <c r="VD657"/>
      <c r="VE657"/>
      <c r="VF657"/>
      <c r="VG657"/>
      <c r="VH657"/>
      <c r="VI657"/>
      <c r="VJ657"/>
      <c r="VK657"/>
      <c r="VL657"/>
      <c r="VM657"/>
      <c r="VN657"/>
      <c r="VO657"/>
      <c r="VP657"/>
      <c r="VQ657"/>
      <c r="VR657"/>
      <c r="VS657"/>
      <c r="VT657"/>
      <c r="VU657"/>
      <c r="VV657"/>
      <c r="VW657"/>
      <c r="VX657"/>
      <c r="VY657"/>
      <c r="VZ657"/>
      <c r="WA657"/>
      <c r="WB657"/>
      <c r="WC657"/>
      <c r="WD657"/>
      <c r="WE657"/>
      <c r="WF657"/>
      <c r="WG657"/>
      <c r="WH657"/>
      <c r="WI657"/>
      <c r="WJ657"/>
      <c r="WK657"/>
      <c r="WL657"/>
      <c r="WM657"/>
      <c r="WN657"/>
      <c r="WO657"/>
      <c r="WP657"/>
      <c r="WQ657"/>
      <c r="WR657"/>
      <c r="WS657"/>
      <c r="WT657"/>
      <c r="WU657"/>
      <c r="WV657"/>
      <c r="WW657"/>
      <c r="WX657"/>
      <c r="WY657"/>
      <c r="WZ657"/>
      <c r="XA657"/>
      <c r="XB657"/>
      <c r="XC657"/>
      <c r="XD657"/>
      <c r="XE657"/>
      <c r="XF657"/>
      <c r="XG657"/>
      <c r="XH657"/>
      <c r="XI657"/>
      <c r="XJ657"/>
      <c r="XK657"/>
      <c r="XL657"/>
      <c r="XM657"/>
      <c r="XN657"/>
      <c r="XO657"/>
      <c r="XP657"/>
      <c r="XQ657"/>
      <c r="XR657"/>
      <c r="XS657"/>
      <c r="XT657"/>
      <c r="XU657"/>
      <c r="XV657"/>
      <c r="XW657"/>
      <c r="XX657"/>
      <c r="XY657"/>
      <c r="XZ657"/>
      <c r="YA657"/>
      <c r="YB657"/>
      <c r="YC657"/>
      <c r="YD657"/>
      <c r="YE657"/>
      <c r="YF657"/>
      <c r="YG657"/>
      <c r="YH657"/>
      <c r="YI657"/>
      <c r="YJ657"/>
      <c r="YK657"/>
      <c r="YL657"/>
      <c r="YM657"/>
      <c r="YN657"/>
      <c r="YO657"/>
      <c r="YP657"/>
      <c r="YQ657"/>
      <c r="YR657"/>
      <c r="YS657"/>
      <c r="YT657"/>
      <c r="YU657"/>
      <c r="YV657"/>
      <c r="YW657"/>
      <c r="YX657"/>
      <c r="YY657"/>
      <c r="YZ657"/>
      <c r="ZA657"/>
      <c r="ZB657"/>
      <c r="ZC657"/>
      <c r="ZD657"/>
      <c r="ZE657"/>
      <c r="ZF657"/>
      <c r="ZG657"/>
      <c r="ZH657"/>
      <c r="ZI657"/>
      <c r="ZJ657"/>
      <c r="ZK657"/>
      <c r="ZL657"/>
      <c r="ZM657"/>
      <c r="ZN657"/>
      <c r="ZO657"/>
      <c r="ZP657"/>
      <c r="ZQ657"/>
      <c r="ZR657"/>
      <c r="ZS657"/>
      <c r="ZT657"/>
      <c r="ZU657"/>
      <c r="ZV657"/>
      <c r="ZW657"/>
      <c r="ZX657"/>
      <c r="ZY657"/>
      <c r="ZZ657" s="52"/>
      <c r="AAA657" s="192"/>
      <c r="AAD657" s="90"/>
      <c r="AAE657" s="519">
        <v>1</v>
      </c>
      <c r="AAF657" s="90"/>
      <c r="AAG657" s="73">
        <f>S.EQC.BANNER.Begin</f>
        <v>41549</v>
      </c>
      <c r="AAH657" s="73">
        <f t="shared" si="545"/>
        <v>41676</v>
      </c>
      <c r="AAI657" s="72"/>
      <c r="AAJ657" s="185"/>
      <c r="AAK657" s="56"/>
      <c r="AAL657" s="90"/>
    </row>
    <row r="658" spans="1:715" ht="15" hidden="1" customHeight="1" outlineLevel="3" thickBot="1">
      <c r="A658" s="171"/>
      <c r="B658" s="706" t="s">
        <v>378</v>
      </c>
      <c r="C658" s="611" t="s">
        <v>17</v>
      </c>
      <c r="D658" s="380"/>
      <c r="E658" s="342">
        <f>NETWORKDAYS(G658,H658,S.DDL_DEQClosed)</f>
        <v>1</v>
      </c>
      <c r="F658" s="457">
        <f t="shared" ca="1" si="543"/>
        <v>71</v>
      </c>
      <c r="G658" s="400">
        <f t="shared" ref="G658:H671" si="564">AAG658</f>
        <v>41676</v>
      </c>
      <c r="H658" s="400">
        <f t="shared" si="564"/>
        <v>41676</v>
      </c>
      <c r="I658" s="244"/>
      <c r="J658" s="194"/>
      <c r="K658" s="49"/>
      <c r="L658" s="49"/>
      <c r="M658" s="49"/>
      <c r="N658" s="49"/>
      <c r="O658" s="49"/>
      <c r="P658" s="49"/>
      <c r="Q658" s="49"/>
      <c r="R658" s="49"/>
      <c r="S658" s="49"/>
      <c r="T658" s="49"/>
      <c r="U658" s="49"/>
      <c r="V658" s="49"/>
      <c r="W658" s="49"/>
      <c r="X658" s="49"/>
      <c r="Y658" s="49"/>
      <c r="Z658" s="49"/>
      <c r="AA658" s="49"/>
      <c r="AB658" s="49"/>
      <c r="AC658" s="49"/>
      <c r="AD658" s="49"/>
      <c r="AE658" s="49"/>
      <c r="AF658" s="49"/>
      <c r="AG658" s="49"/>
      <c r="AH658" s="49"/>
      <c r="AI658" s="49"/>
      <c r="AJ658" s="49"/>
      <c r="AK658" s="49"/>
      <c r="AL658" s="49"/>
      <c r="AM658" s="49"/>
      <c r="AN658" s="49"/>
      <c r="AO658" s="49"/>
      <c r="AP658" s="49"/>
      <c r="AQ658" s="49"/>
      <c r="AR658" s="49"/>
      <c r="AS658" s="49"/>
      <c r="AT658" s="49"/>
      <c r="AU658" s="49"/>
      <c r="AV658" s="49"/>
      <c r="AW658" s="49"/>
      <c r="AX658" s="49"/>
      <c r="AY658" s="49"/>
      <c r="AZ658" s="49"/>
      <c r="BA658" s="49"/>
      <c r="BB658" s="49"/>
      <c r="BC658" s="49"/>
      <c r="BD658" s="49"/>
      <c r="BE658" s="49"/>
      <c r="BF658" s="49"/>
      <c r="BG658" s="49"/>
      <c r="BH658" s="49"/>
      <c r="BI658" s="49"/>
      <c r="BJ658" s="49"/>
      <c r="BK658" s="49"/>
      <c r="BL658" s="49"/>
      <c r="BM658" s="49"/>
      <c r="BN658" s="49"/>
      <c r="BO658" s="49"/>
      <c r="BP658" s="49"/>
      <c r="BQ658" s="49"/>
      <c r="BR658" s="49"/>
      <c r="BS658" s="49"/>
      <c r="BT658" s="49"/>
      <c r="BU658" s="49"/>
      <c r="BV658" s="49"/>
      <c r="BW658" s="49"/>
      <c r="BX658" s="49"/>
      <c r="BY658" s="49"/>
      <c r="BZ658" s="49"/>
      <c r="CA658" s="49"/>
      <c r="CB658" s="49"/>
      <c r="CC658" s="49"/>
      <c r="CD658" s="49"/>
      <c r="CE658" s="49"/>
      <c r="CF658" s="49"/>
      <c r="CG658" s="49"/>
      <c r="CH658" s="49"/>
      <c r="CI658" s="49"/>
      <c r="CJ658" s="49"/>
      <c r="CK658" s="49"/>
      <c r="CL658" s="49"/>
      <c r="CM658" s="49"/>
      <c r="CN658" s="49"/>
      <c r="CO658" s="49"/>
      <c r="CP658" s="49"/>
      <c r="CQ658" s="49"/>
      <c r="CR658" s="49"/>
      <c r="CS658" s="49"/>
      <c r="CT658" s="49"/>
      <c r="CU658" s="49"/>
      <c r="CV658" s="49"/>
      <c r="CW658" s="49"/>
      <c r="CX658" s="49"/>
      <c r="CY658" s="49"/>
      <c r="CZ658" s="49"/>
      <c r="DA658" s="49"/>
      <c r="DB658" s="49"/>
      <c r="DC658" s="49"/>
      <c r="DD658" s="49"/>
      <c r="DE658" s="49"/>
      <c r="DF658" s="49"/>
      <c r="DG658" s="49"/>
      <c r="DH658" s="49"/>
      <c r="DI658" s="49"/>
      <c r="DJ658" s="49"/>
      <c r="DK658" s="49"/>
      <c r="DL658" s="49"/>
      <c r="DM658" s="49"/>
      <c r="DN658" s="49"/>
      <c r="DO658" s="49"/>
      <c r="DP658" s="49"/>
      <c r="AAA658" s="192"/>
      <c r="AAD658" s="90"/>
      <c r="AAE658" s="519">
        <f>IF(S.EQC.ApprovePacketLoop1="Y",1,0)</f>
        <v>1</v>
      </c>
      <c r="AAF658" s="90"/>
      <c r="AAG658" s="73">
        <f>IF(AAE658=0,,H647)</f>
        <v>41676</v>
      </c>
      <c r="AAH658" s="73">
        <f t="shared" ref="AAH658:AAH669" si="565">IF(AAE658=0,,S.EQC.PacketBeginReview)</f>
        <v>41676</v>
      </c>
      <c r="AAI658" s="72"/>
      <c r="AAJ658" s="56"/>
      <c r="AAK658" s="56"/>
      <c r="AAL658" s="90"/>
      <c r="AAM658"/>
    </row>
    <row r="659" spans="1:715" s="23" customFormat="1" ht="15" hidden="1" customHeight="1" outlineLevel="3">
      <c r="A659" s="171"/>
      <c r="B659" s="708" t="s">
        <v>376</v>
      </c>
      <c r="C659" s="376" t="s">
        <v>0</v>
      </c>
      <c r="D659" s="423"/>
      <c r="E659" s="397">
        <f t="shared" ref="E659" si="566">NETWORKDAYS(G659,H659,S.DDL_DEQClosed)</f>
        <v>1</v>
      </c>
      <c r="F659" s="457">
        <f t="shared" ca="1" si="543"/>
        <v>71</v>
      </c>
      <c r="G659" s="400">
        <f t="shared" si="564"/>
        <v>41676</v>
      </c>
      <c r="H659" s="400">
        <f t="shared" si="564"/>
        <v>41676</v>
      </c>
      <c r="I659" s="244"/>
      <c r="J659" s="194"/>
      <c r="K659" s="49"/>
      <c r="L659" s="49"/>
      <c r="M659" s="49"/>
      <c r="N659" s="49"/>
      <c r="O659" s="49"/>
      <c r="P659" s="49"/>
      <c r="Q659" s="49"/>
      <c r="R659" s="49"/>
      <c r="S659" s="49"/>
      <c r="T659" s="49"/>
      <c r="U659" s="49"/>
      <c r="V659" s="49"/>
      <c r="W659" s="49"/>
      <c r="X659" s="49"/>
      <c r="Y659" s="49"/>
      <c r="Z659" s="49"/>
      <c r="AA659" s="49"/>
      <c r="AB659" s="49"/>
      <c r="AC659" s="49"/>
      <c r="AD659" s="49"/>
      <c r="AE659" s="49"/>
      <c r="AF659" s="49"/>
      <c r="AG659" s="49"/>
      <c r="AH659" s="49"/>
      <c r="AI659" s="49"/>
      <c r="AJ659" s="49"/>
      <c r="AK659" s="49"/>
      <c r="AL659" s="49"/>
      <c r="AM659" s="49"/>
      <c r="AN659" s="49"/>
      <c r="AO659" s="49"/>
      <c r="AP659" s="49"/>
      <c r="AQ659" s="49"/>
      <c r="AR659" s="49"/>
      <c r="AS659" s="49"/>
      <c r="AT659" s="49"/>
      <c r="AU659" s="49"/>
      <c r="AV659" s="49"/>
      <c r="AW659" s="49"/>
      <c r="AX659" s="49"/>
      <c r="AY659" s="49"/>
      <c r="AZ659" s="49"/>
      <c r="BA659" s="49"/>
      <c r="BB659" s="49"/>
      <c r="BC659" s="49"/>
      <c r="BD659" s="49"/>
      <c r="BE659" s="49"/>
      <c r="BF659" s="49"/>
      <c r="BG659" s="49"/>
      <c r="BH659" s="49"/>
      <c r="BI659" s="49"/>
      <c r="BJ659" s="49"/>
      <c r="BK659" s="49"/>
      <c r="BL659" s="49"/>
      <c r="BM659" s="49"/>
      <c r="BN659" s="49"/>
      <c r="BO659" s="49"/>
      <c r="BP659" s="49"/>
      <c r="BQ659" s="49"/>
      <c r="BR659" s="49"/>
      <c r="BS659" s="49"/>
      <c r="BT659" s="49"/>
      <c r="BU659" s="49"/>
      <c r="BV659" s="49"/>
      <c r="BW659" s="49"/>
      <c r="BX659" s="49"/>
      <c r="BY659" s="49"/>
      <c r="BZ659" s="49"/>
      <c r="CA659" s="49"/>
      <c r="CB659" s="49"/>
      <c r="CC659" s="49"/>
      <c r="CD659" s="49"/>
      <c r="CE659" s="49"/>
      <c r="CF659" s="49"/>
      <c r="CG659" s="49"/>
      <c r="CH659" s="49"/>
      <c r="CI659" s="49"/>
      <c r="CJ659" s="49"/>
      <c r="CK659" s="49"/>
      <c r="CL659" s="49"/>
      <c r="CM659" s="49"/>
      <c r="CN659" s="49"/>
      <c r="CO659" s="49"/>
      <c r="CP659" s="49"/>
      <c r="CQ659" s="49"/>
      <c r="CR659" s="49"/>
      <c r="CS659" s="49"/>
      <c r="CT659" s="49"/>
      <c r="CU659" s="49"/>
      <c r="CV659" s="49"/>
      <c r="CW659" s="49"/>
      <c r="CX659" s="49"/>
      <c r="CY659" s="49"/>
      <c r="CZ659" s="49"/>
      <c r="DA659" s="49"/>
      <c r="DB659" s="49"/>
      <c r="DC659" s="49"/>
      <c r="DD659" s="49"/>
      <c r="DE659" s="49"/>
      <c r="DF659" s="49"/>
      <c r="DG659" s="49"/>
      <c r="DH659" s="49"/>
      <c r="DI659" s="49"/>
      <c r="DJ659" s="49"/>
      <c r="DK659" s="49"/>
      <c r="DL659" s="49"/>
      <c r="DM659" s="49"/>
      <c r="DN659" s="49"/>
      <c r="DO659" s="49"/>
      <c r="DP659" s="49"/>
      <c r="DQ659"/>
      <c r="DR659"/>
      <c r="DS659"/>
      <c r="DT659"/>
      <c r="DU659"/>
      <c r="DV659"/>
      <c r="DW659"/>
      <c r="DX659"/>
      <c r="DY659"/>
      <c r="DZ659"/>
      <c r="EA659"/>
      <c r="EB659"/>
      <c r="EC659"/>
      <c r="ED659"/>
      <c r="EE659"/>
      <c r="EF659"/>
      <c r="EG659"/>
      <c r="EH659"/>
      <c r="EI659"/>
      <c r="EJ659"/>
      <c r="EK659"/>
      <c r="EL659"/>
      <c r="EM659"/>
      <c r="EN659"/>
      <c r="EO659"/>
      <c r="EP659"/>
      <c r="EQ659"/>
      <c r="ER659"/>
      <c r="ES659"/>
      <c r="ET659"/>
      <c r="EU659"/>
      <c r="EV659"/>
      <c r="EW659"/>
      <c r="EX659"/>
      <c r="EY659"/>
      <c r="EZ659"/>
      <c r="FA659"/>
      <c r="FB659"/>
      <c r="FC659"/>
      <c r="FD659"/>
      <c r="FE659"/>
      <c r="FF659"/>
      <c r="FG659"/>
      <c r="FH659"/>
      <c r="FI659"/>
      <c r="FJ659"/>
      <c r="FK659"/>
      <c r="FL659"/>
      <c r="FM659"/>
      <c r="FN659"/>
      <c r="FO659"/>
      <c r="FP659"/>
      <c r="FQ659"/>
      <c r="FR659"/>
      <c r="FS659"/>
      <c r="FT659"/>
      <c r="FU659"/>
      <c r="FV659"/>
      <c r="FW659"/>
      <c r="FX659"/>
      <c r="FY659"/>
      <c r="FZ659"/>
      <c r="GA659"/>
      <c r="GB659"/>
      <c r="GC659"/>
      <c r="GD659"/>
      <c r="GE659"/>
      <c r="GF659"/>
      <c r="GG659"/>
      <c r="GH659"/>
      <c r="GI659"/>
      <c r="GJ659"/>
      <c r="GK659"/>
      <c r="GL659"/>
      <c r="GM659"/>
      <c r="GN659"/>
      <c r="GO659"/>
      <c r="GP659"/>
      <c r="GQ659"/>
      <c r="GR659"/>
      <c r="GS659"/>
      <c r="GT659"/>
      <c r="GU659"/>
      <c r="GV659"/>
      <c r="GW659"/>
      <c r="GX659"/>
      <c r="GY659"/>
      <c r="GZ659"/>
      <c r="HA659"/>
      <c r="HB659"/>
      <c r="HC659"/>
      <c r="HD659"/>
      <c r="HE659"/>
      <c r="HF659"/>
      <c r="HG659"/>
      <c r="HH659"/>
      <c r="HI659"/>
      <c r="HJ659"/>
      <c r="HK659"/>
      <c r="HL659"/>
      <c r="HM659"/>
      <c r="HN659"/>
      <c r="HO659"/>
      <c r="HP659"/>
      <c r="HQ659"/>
      <c r="HR659"/>
      <c r="HS659"/>
      <c r="HT659"/>
      <c r="HU659"/>
      <c r="HV659"/>
      <c r="HW659"/>
      <c r="HX659"/>
      <c r="HY659"/>
      <c r="HZ659"/>
      <c r="IA659"/>
      <c r="IB659"/>
      <c r="IC659"/>
      <c r="ID659"/>
      <c r="IE659"/>
      <c r="IF659"/>
      <c r="IG659"/>
      <c r="IH659"/>
      <c r="II659"/>
      <c r="IJ659"/>
      <c r="IK659"/>
      <c r="IL659"/>
      <c r="IM659"/>
      <c r="IN659"/>
      <c r="IO659"/>
      <c r="IP659"/>
      <c r="IQ659"/>
      <c r="IR659"/>
      <c r="IS659"/>
      <c r="IT659"/>
      <c r="IU659"/>
      <c r="IV659"/>
      <c r="IW659"/>
      <c r="IX659"/>
      <c r="IY659"/>
      <c r="IZ659"/>
      <c r="JA659"/>
      <c r="JB659"/>
      <c r="JC659"/>
      <c r="JD659"/>
      <c r="JE659"/>
      <c r="JF659"/>
      <c r="JG659"/>
      <c r="JH659"/>
      <c r="JI659"/>
      <c r="JJ659"/>
      <c r="JK659"/>
      <c r="JL659"/>
      <c r="JM659"/>
      <c r="JN659"/>
      <c r="JO659"/>
      <c r="JP659"/>
      <c r="JQ659"/>
      <c r="JR659"/>
      <c r="JS659"/>
      <c r="JT659"/>
      <c r="JU659"/>
      <c r="JV659"/>
      <c r="JW659"/>
      <c r="JX659"/>
      <c r="JY659"/>
      <c r="JZ659"/>
      <c r="KA659"/>
      <c r="KB659"/>
      <c r="KC659"/>
      <c r="KD659"/>
      <c r="KE659"/>
      <c r="KF659"/>
      <c r="KG659"/>
      <c r="KH659"/>
      <c r="KI659"/>
      <c r="KJ659"/>
      <c r="KK659"/>
      <c r="KL659"/>
      <c r="KM659"/>
      <c r="KN659"/>
      <c r="KO659"/>
      <c r="KP659"/>
      <c r="KQ659"/>
      <c r="KR659"/>
      <c r="KS659"/>
      <c r="KT659"/>
      <c r="KU659"/>
      <c r="KV659"/>
      <c r="KW659"/>
      <c r="KX659"/>
      <c r="KY659"/>
      <c r="KZ659"/>
      <c r="LA659"/>
      <c r="LB659"/>
      <c r="LC659"/>
      <c r="LD659"/>
      <c r="LE659"/>
      <c r="LF659"/>
      <c r="LG659"/>
      <c r="LH659"/>
      <c r="LI659"/>
      <c r="LJ659"/>
      <c r="LK659"/>
      <c r="LL659"/>
      <c r="LM659"/>
      <c r="LN659"/>
      <c r="LO659"/>
      <c r="LP659"/>
      <c r="LQ659"/>
      <c r="LR659"/>
      <c r="LS659"/>
      <c r="LT659"/>
      <c r="LU659"/>
      <c r="LV659"/>
      <c r="LW659"/>
      <c r="LX659"/>
      <c r="LY659"/>
      <c r="LZ659"/>
      <c r="MA659"/>
      <c r="MB659"/>
      <c r="MC659"/>
      <c r="MD659"/>
      <c r="ME659"/>
      <c r="MF659"/>
      <c r="MG659"/>
      <c r="MH659"/>
      <c r="MI659"/>
      <c r="MJ659"/>
      <c r="MK659"/>
      <c r="ML659"/>
      <c r="MM659"/>
      <c r="MN659"/>
      <c r="MO659"/>
      <c r="MP659"/>
      <c r="MQ659"/>
      <c r="MR659"/>
      <c r="MS659"/>
      <c r="MT659"/>
      <c r="MU659"/>
      <c r="MV659"/>
      <c r="MW659"/>
      <c r="MX659"/>
      <c r="MY659"/>
      <c r="MZ659"/>
      <c r="NA659"/>
      <c r="NB659"/>
      <c r="NC659"/>
      <c r="ND659"/>
      <c r="NE659"/>
      <c r="NF659"/>
      <c r="NG659"/>
      <c r="NH659"/>
      <c r="NI659"/>
      <c r="NJ659"/>
      <c r="NK659"/>
      <c r="NL659"/>
      <c r="NM659"/>
      <c r="NN659"/>
      <c r="NO659"/>
      <c r="NP659"/>
      <c r="NQ659"/>
      <c r="NR659"/>
      <c r="NS659"/>
      <c r="NT659"/>
      <c r="NU659"/>
      <c r="NV659"/>
      <c r="NW659"/>
      <c r="NX659"/>
      <c r="NY659"/>
      <c r="NZ659"/>
      <c r="OA659"/>
      <c r="OB659"/>
      <c r="OC659"/>
      <c r="OD659"/>
      <c r="OE659"/>
      <c r="OF659"/>
      <c r="OG659"/>
      <c r="OH659"/>
      <c r="OI659"/>
      <c r="OJ659"/>
      <c r="OK659"/>
      <c r="OL659"/>
      <c r="OM659"/>
      <c r="ON659"/>
      <c r="OO659"/>
      <c r="OP659"/>
      <c r="OQ659"/>
      <c r="OR659"/>
      <c r="OS659"/>
      <c r="OT659"/>
      <c r="OU659"/>
      <c r="OV659"/>
      <c r="OW659"/>
      <c r="OX659"/>
      <c r="OY659"/>
      <c r="OZ659"/>
      <c r="PA659"/>
      <c r="PB659"/>
      <c r="PC659"/>
      <c r="PD659"/>
      <c r="PE659"/>
      <c r="PF659"/>
      <c r="PG659"/>
      <c r="PH659"/>
      <c r="PI659"/>
      <c r="PJ659"/>
      <c r="PK659"/>
      <c r="PL659"/>
      <c r="PM659"/>
      <c r="PN659"/>
      <c r="PO659"/>
      <c r="PP659"/>
      <c r="PQ659"/>
      <c r="PR659"/>
      <c r="PS659"/>
      <c r="PT659"/>
      <c r="PU659"/>
      <c r="PV659"/>
      <c r="PW659"/>
      <c r="PX659"/>
      <c r="PY659"/>
      <c r="PZ659"/>
      <c r="QA659"/>
      <c r="QB659"/>
      <c r="QC659"/>
      <c r="QD659"/>
      <c r="QE659"/>
      <c r="QF659"/>
      <c r="QG659"/>
      <c r="QH659"/>
      <c r="QI659"/>
      <c r="QJ659"/>
      <c r="QK659"/>
      <c r="QL659"/>
      <c r="QM659"/>
      <c r="QN659"/>
      <c r="QO659"/>
      <c r="QP659"/>
      <c r="QQ659"/>
      <c r="QR659"/>
      <c r="QS659"/>
      <c r="QT659"/>
      <c r="QU659"/>
      <c r="QV659"/>
      <c r="QW659"/>
      <c r="QX659"/>
      <c r="QY659"/>
      <c r="QZ659"/>
      <c r="RA659"/>
      <c r="RB659"/>
      <c r="RC659"/>
      <c r="RD659"/>
      <c r="RE659"/>
      <c r="RF659"/>
      <c r="RG659"/>
      <c r="RH659"/>
      <c r="RI659"/>
      <c r="RJ659"/>
      <c r="RK659"/>
      <c r="RL659"/>
      <c r="RM659"/>
      <c r="RN659"/>
      <c r="RO659"/>
      <c r="RP659"/>
      <c r="RQ659"/>
      <c r="RR659"/>
      <c r="RS659"/>
      <c r="RT659"/>
      <c r="RU659"/>
      <c r="RV659"/>
      <c r="RW659"/>
      <c r="RX659"/>
      <c r="RY659"/>
      <c r="RZ659"/>
      <c r="SA659"/>
      <c r="SB659"/>
      <c r="SC659"/>
      <c r="SD659"/>
      <c r="SE659"/>
      <c r="SF659"/>
      <c r="SG659"/>
      <c r="SH659"/>
      <c r="SI659"/>
      <c r="SJ659"/>
      <c r="SK659"/>
      <c r="SL659"/>
      <c r="SM659"/>
      <c r="SN659"/>
      <c r="SO659"/>
      <c r="SP659"/>
      <c r="SQ659"/>
      <c r="SR659"/>
      <c r="SS659"/>
      <c r="ST659"/>
      <c r="SU659"/>
      <c r="SV659"/>
      <c r="SW659"/>
      <c r="SX659"/>
      <c r="SY659"/>
      <c r="SZ659"/>
      <c r="TA659"/>
      <c r="TB659"/>
      <c r="TC659"/>
      <c r="TD659"/>
      <c r="TE659"/>
      <c r="TF659"/>
      <c r="TG659"/>
      <c r="TH659"/>
      <c r="TI659"/>
      <c r="TJ659"/>
      <c r="TK659"/>
      <c r="TL659"/>
      <c r="TM659"/>
      <c r="TN659"/>
      <c r="TO659"/>
      <c r="TP659"/>
      <c r="TQ659"/>
      <c r="TR659"/>
      <c r="TS659"/>
      <c r="TT659"/>
      <c r="TU659"/>
      <c r="TV659"/>
      <c r="TW659"/>
      <c r="TX659"/>
      <c r="TY659"/>
      <c r="TZ659"/>
      <c r="UA659"/>
      <c r="UB659"/>
      <c r="UC659"/>
      <c r="UD659"/>
      <c r="UE659"/>
      <c r="UF659"/>
      <c r="UG659"/>
      <c r="UH659"/>
      <c r="UI659"/>
      <c r="UJ659"/>
      <c r="UK659"/>
      <c r="UL659"/>
      <c r="UM659"/>
      <c r="UN659"/>
      <c r="UO659"/>
      <c r="UP659"/>
      <c r="UQ659"/>
      <c r="UR659"/>
      <c r="US659"/>
      <c r="UT659"/>
      <c r="UU659"/>
      <c r="UV659"/>
      <c r="UW659"/>
      <c r="UX659"/>
      <c r="UY659"/>
      <c r="UZ659"/>
      <c r="VA659"/>
      <c r="VB659"/>
      <c r="VC659"/>
      <c r="VD659"/>
      <c r="VE659"/>
      <c r="VF659"/>
      <c r="VG659"/>
      <c r="VH659"/>
      <c r="VI659"/>
      <c r="VJ659"/>
      <c r="VK659"/>
      <c r="VL659"/>
      <c r="VM659"/>
      <c r="VN659"/>
      <c r="VO659"/>
      <c r="VP659"/>
      <c r="VQ659"/>
      <c r="VR659"/>
      <c r="VS659"/>
      <c r="VT659"/>
      <c r="VU659"/>
      <c r="VV659"/>
      <c r="VW659"/>
      <c r="VX659"/>
      <c r="VY659"/>
      <c r="VZ659"/>
      <c r="WA659"/>
      <c r="WB659"/>
      <c r="WC659"/>
      <c r="WD659"/>
      <c r="WE659"/>
      <c r="WF659"/>
      <c r="WG659"/>
      <c r="WH659"/>
      <c r="WI659"/>
      <c r="WJ659"/>
      <c r="WK659"/>
      <c r="WL659"/>
      <c r="WM659"/>
      <c r="WN659"/>
      <c r="WO659"/>
      <c r="WP659"/>
      <c r="WQ659"/>
      <c r="WR659"/>
      <c r="WS659"/>
      <c r="WT659"/>
      <c r="WU659"/>
      <c r="WV659"/>
      <c r="WW659"/>
      <c r="WX659"/>
      <c r="WY659"/>
      <c r="WZ659"/>
      <c r="XA659"/>
      <c r="XB659"/>
      <c r="XC659"/>
      <c r="XD659"/>
      <c r="XE659"/>
      <c r="XF659"/>
      <c r="XG659"/>
      <c r="XH659"/>
      <c r="XI659"/>
      <c r="XJ659"/>
      <c r="XK659"/>
      <c r="XL659"/>
      <c r="XM659"/>
      <c r="XN659"/>
      <c r="XO659"/>
      <c r="XP659"/>
      <c r="XQ659"/>
      <c r="XR659"/>
      <c r="XS659"/>
      <c r="XT659"/>
      <c r="XU659"/>
      <c r="XV659"/>
      <c r="XW659"/>
      <c r="XX659"/>
      <c r="XY659"/>
      <c r="XZ659"/>
      <c r="YA659"/>
      <c r="YB659"/>
      <c r="YC659"/>
      <c r="YD659"/>
      <c r="YE659"/>
      <c r="YF659"/>
      <c r="YG659"/>
      <c r="YH659"/>
      <c r="YI659"/>
      <c r="YJ659"/>
      <c r="YK659"/>
      <c r="YL659"/>
      <c r="YM659"/>
      <c r="YN659"/>
      <c r="YO659"/>
      <c r="YP659"/>
      <c r="YQ659"/>
      <c r="YR659"/>
      <c r="YS659"/>
      <c r="YT659"/>
      <c r="YU659"/>
      <c r="YV659"/>
      <c r="YW659"/>
      <c r="YX659"/>
      <c r="YY659"/>
      <c r="YZ659"/>
      <c r="ZA659"/>
      <c r="ZB659"/>
      <c r="ZC659"/>
      <c r="ZD659"/>
      <c r="ZE659"/>
      <c r="ZF659"/>
      <c r="ZG659"/>
      <c r="ZH659"/>
      <c r="ZI659"/>
      <c r="ZJ659"/>
      <c r="ZK659"/>
      <c r="ZL659"/>
      <c r="ZM659"/>
      <c r="ZN659"/>
      <c r="ZO659"/>
      <c r="ZP659"/>
      <c r="ZQ659"/>
      <c r="ZR659"/>
      <c r="ZS659"/>
      <c r="ZT659"/>
      <c r="ZU659"/>
      <c r="ZV659"/>
      <c r="ZW659"/>
      <c r="ZX659"/>
      <c r="ZY659"/>
      <c r="ZZ659" s="52"/>
      <c r="AAA659" s="192"/>
      <c r="AAD659" s="90"/>
      <c r="AAE659" s="519">
        <f>IF(S.EQC.ApprovePacketLoop1="Y",1,0)</f>
        <v>1</v>
      </c>
      <c r="AAF659" s="90"/>
      <c r="AAG659" s="73">
        <f>IF(AAE659=0,,S.EQC.PacketBeginReview)</f>
        <v>41676</v>
      </c>
      <c r="AAH659" s="73">
        <f t="shared" si="565"/>
        <v>41676</v>
      </c>
      <c r="AAI659" s="72"/>
      <c r="AAJ659" s="185"/>
      <c r="AAK659" s="56"/>
      <c r="AAL659" s="90"/>
    </row>
    <row r="660" spans="1:715" s="23" customFormat="1" ht="15" hidden="1" customHeight="1" outlineLevel="3">
      <c r="A660" s="171"/>
      <c r="B660" s="708" t="s">
        <v>376</v>
      </c>
      <c r="C660" s="376" t="s">
        <v>0</v>
      </c>
      <c r="D660" s="423"/>
      <c r="E660" s="397">
        <f t="shared" ref="E660" si="567">NETWORKDAYS(G660,H660,S.DDL_DEQClosed)</f>
        <v>1</v>
      </c>
      <c r="F660" s="457">
        <f t="shared" ref="F660" ca="1" si="568">IF(YEAR(H660)&gt;2000,NETWORKDAYS(TODAY(),H660,S.DDL_DEQClosed),0)</f>
        <v>71</v>
      </c>
      <c r="G660" s="400">
        <f t="shared" ref="G660" si="569">AAG660</f>
        <v>41676</v>
      </c>
      <c r="H660" s="400">
        <f t="shared" ref="H660" si="570">AAH660</f>
        <v>41676</v>
      </c>
      <c r="I660" s="244"/>
      <c r="J660" s="194"/>
      <c r="K660" s="49"/>
      <c r="L660" s="49"/>
      <c r="M660" s="49"/>
      <c r="N660" s="49"/>
      <c r="O660" s="49"/>
      <c r="P660" s="49"/>
      <c r="Q660" s="49"/>
      <c r="R660" s="49"/>
      <c r="S660" s="49"/>
      <c r="T660" s="49"/>
      <c r="U660" s="49"/>
      <c r="V660" s="49"/>
      <c r="W660" s="49"/>
      <c r="X660" s="49"/>
      <c r="Y660" s="49"/>
      <c r="Z660" s="49"/>
      <c r="AA660" s="49"/>
      <c r="AB660" s="49"/>
      <c r="AC660" s="49"/>
      <c r="AD660" s="49"/>
      <c r="AE660" s="49"/>
      <c r="AF660" s="49"/>
      <c r="AG660" s="49"/>
      <c r="AH660" s="49"/>
      <c r="AI660" s="49"/>
      <c r="AJ660" s="49"/>
      <c r="AK660" s="49"/>
      <c r="AL660" s="49"/>
      <c r="AM660" s="49"/>
      <c r="AN660" s="49"/>
      <c r="AO660" s="49"/>
      <c r="AP660" s="49"/>
      <c r="AQ660" s="49"/>
      <c r="AR660" s="49"/>
      <c r="AS660" s="49"/>
      <c r="AT660" s="49"/>
      <c r="AU660" s="49"/>
      <c r="AV660" s="49"/>
      <c r="AW660" s="49"/>
      <c r="AX660" s="49"/>
      <c r="AY660" s="49"/>
      <c r="AZ660" s="49"/>
      <c r="BA660" s="49"/>
      <c r="BB660" s="49"/>
      <c r="BC660" s="49"/>
      <c r="BD660" s="49"/>
      <c r="BE660" s="49"/>
      <c r="BF660" s="49"/>
      <c r="BG660" s="49"/>
      <c r="BH660" s="49"/>
      <c r="BI660" s="49"/>
      <c r="BJ660" s="49"/>
      <c r="BK660" s="49"/>
      <c r="BL660" s="49"/>
      <c r="BM660" s="49"/>
      <c r="BN660" s="49"/>
      <c r="BO660" s="49"/>
      <c r="BP660" s="49"/>
      <c r="BQ660" s="49"/>
      <c r="BR660" s="49"/>
      <c r="BS660" s="49"/>
      <c r="BT660" s="49"/>
      <c r="BU660" s="49"/>
      <c r="BV660" s="49"/>
      <c r="BW660" s="49"/>
      <c r="BX660" s="49"/>
      <c r="BY660" s="49"/>
      <c r="BZ660" s="49"/>
      <c r="CA660" s="49"/>
      <c r="CB660" s="49"/>
      <c r="CC660" s="49"/>
      <c r="CD660" s="49"/>
      <c r="CE660" s="49"/>
      <c r="CF660" s="49"/>
      <c r="CG660" s="49"/>
      <c r="CH660" s="49"/>
      <c r="CI660" s="49"/>
      <c r="CJ660" s="49"/>
      <c r="CK660" s="49"/>
      <c r="CL660" s="49"/>
      <c r="CM660" s="49"/>
      <c r="CN660" s="49"/>
      <c r="CO660" s="49"/>
      <c r="CP660" s="49"/>
      <c r="CQ660" s="49"/>
      <c r="CR660" s="49"/>
      <c r="CS660" s="49"/>
      <c r="CT660" s="49"/>
      <c r="CU660" s="49"/>
      <c r="CV660" s="49"/>
      <c r="CW660" s="49"/>
      <c r="CX660" s="49"/>
      <c r="CY660" s="49"/>
      <c r="CZ660" s="49"/>
      <c r="DA660" s="49"/>
      <c r="DB660" s="49"/>
      <c r="DC660" s="49"/>
      <c r="DD660" s="49"/>
      <c r="DE660" s="49"/>
      <c r="DF660" s="49"/>
      <c r="DG660" s="49"/>
      <c r="DH660" s="49"/>
      <c r="DI660" s="49"/>
      <c r="DJ660" s="49"/>
      <c r="DK660" s="49"/>
      <c r="DL660" s="49"/>
      <c r="DM660" s="49"/>
      <c r="DN660" s="49"/>
      <c r="DO660" s="49"/>
      <c r="DP660" s="49"/>
      <c r="DQ660"/>
      <c r="DR660"/>
      <c r="DS660"/>
      <c r="DT660"/>
      <c r="DU660"/>
      <c r="DV660"/>
      <c r="DW660"/>
      <c r="DX660"/>
      <c r="DY660"/>
      <c r="DZ660"/>
      <c r="EA660"/>
      <c r="EB660"/>
      <c r="EC660"/>
      <c r="ED660"/>
      <c r="EE660"/>
      <c r="EF660"/>
      <c r="EG660"/>
      <c r="EH660"/>
      <c r="EI660"/>
      <c r="EJ660"/>
      <c r="EK660"/>
      <c r="EL660"/>
      <c r="EM660"/>
      <c r="EN660"/>
      <c r="EO660"/>
      <c r="EP660"/>
      <c r="EQ660"/>
      <c r="ER660"/>
      <c r="ES660"/>
      <c r="ET660"/>
      <c r="EU660"/>
      <c r="EV660"/>
      <c r="EW660"/>
      <c r="EX660"/>
      <c r="EY660"/>
      <c r="EZ660"/>
      <c r="FA660"/>
      <c r="FB660"/>
      <c r="FC660"/>
      <c r="FD660"/>
      <c r="FE660"/>
      <c r="FF660"/>
      <c r="FG660"/>
      <c r="FH660"/>
      <c r="FI660"/>
      <c r="FJ660"/>
      <c r="FK660"/>
      <c r="FL660"/>
      <c r="FM660"/>
      <c r="FN660"/>
      <c r="FO660"/>
      <c r="FP660"/>
      <c r="FQ660"/>
      <c r="FR660"/>
      <c r="FS660"/>
      <c r="FT660"/>
      <c r="FU660"/>
      <c r="FV660"/>
      <c r="FW660"/>
      <c r="FX660"/>
      <c r="FY660"/>
      <c r="FZ660"/>
      <c r="GA660"/>
      <c r="GB660"/>
      <c r="GC660"/>
      <c r="GD660"/>
      <c r="GE660"/>
      <c r="GF660"/>
      <c r="GG660"/>
      <c r="GH660"/>
      <c r="GI660"/>
      <c r="GJ660"/>
      <c r="GK660"/>
      <c r="GL660"/>
      <c r="GM660"/>
      <c r="GN660"/>
      <c r="GO660"/>
      <c r="GP660"/>
      <c r="GQ660"/>
      <c r="GR660"/>
      <c r="GS660"/>
      <c r="GT660"/>
      <c r="GU660"/>
      <c r="GV660"/>
      <c r="GW660"/>
      <c r="GX660"/>
      <c r="GY660"/>
      <c r="GZ660"/>
      <c r="HA660"/>
      <c r="HB660"/>
      <c r="HC660"/>
      <c r="HD660"/>
      <c r="HE660"/>
      <c r="HF660"/>
      <c r="HG660"/>
      <c r="HH660"/>
      <c r="HI660"/>
      <c r="HJ660"/>
      <c r="HK660"/>
      <c r="HL660"/>
      <c r="HM660"/>
      <c r="HN660"/>
      <c r="HO660"/>
      <c r="HP660"/>
      <c r="HQ660"/>
      <c r="HR660"/>
      <c r="HS660"/>
      <c r="HT660"/>
      <c r="HU660"/>
      <c r="HV660"/>
      <c r="HW660"/>
      <c r="HX660"/>
      <c r="HY660"/>
      <c r="HZ660"/>
      <c r="IA660"/>
      <c r="IB660"/>
      <c r="IC660"/>
      <c r="ID660"/>
      <c r="IE660"/>
      <c r="IF660"/>
      <c r="IG660"/>
      <c r="IH660"/>
      <c r="II660"/>
      <c r="IJ660"/>
      <c r="IK660"/>
      <c r="IL660"/>
      <c r="IM660"/>
      <c r="IN660"/>
      <c r="IO660"/>
      <c r="IP660"/>
      <c r="IQ660"/>
      <c r="IR660"/>
      <c r="IS660"/>
      <c r="IT660"/>
      <c r="IU660"/>
      <c r="IV660"/>
      <c r="IW660"/>
      <c r="IX660"/>
      <c r="IY660"/>
      <c r="IZ660"/>
      <c r="JA660"/>
      <c r="JB660"/>
      <c r="JC660"/>
      <c r="JD660"/>
      <c r="JE660"/>
      <c r="JF660"/>
      <c r="JG660"/>
      <c r="JH660"/>
      <c r="JI660"/>
      <c r="JJ660"/>
      <c r="JK660"/>
      <c r="JL660"/>
      <c r="JM660"/>
      <c r="JN660"/>
      <c r="JO660"/>
      <c r="JP660"/>
      <c r="JQ660"/>
      <c r="JR660"/>
      <c r="JS660"/>
      <c r="JT660"/>
      <c r="JU660"/>
      <c r="JV660"/>
      <c r="JW660"/>
      <c r="JX660"/>
      <c r="JY660"/>
      <c r="JZ660"/>
      <c r="KA660"/>
      <c r="KB660"/>
      <c r="KC660"/>
      <c r="KD660"/>
      <c r="KE660"/>
      <c r="KF660"/>
      <c r="KG660"/>
      <c r="KH660"/>
      <c r="KI660"/>
      <c r="KJ660"/>
      <c r="KK660"/>
      <c r="KL660"/>
      <c r="KM660"/>
      <c r="KN660"/>
      <c r="KO660"/>
      <c r="KP660"/>
      <c r="KQ660"/>
      <c r="KR660"/>
      <c r="KS660"/>
      <c r="KT660"/>
      <c r="KU660"/>
      <c r="KV660"/>
      <c r="KW660"/>
      <c r="KX660"/>
      <c r="KY660"/>
      <c r="KZ660"/>
      <c r="LA660"/>
      <c r="LB660"/>
      <c r="LC660"/>
      <c r="LD660"/>
      <c r="LE660"/>
      <c r="LF660"/>
      <c r="LG660"/>
      <c r="LH660"/>
      <c r="LI660"/>
      <c r="LJ660"/>
      <c r="LK660"/>
      <c r="LL660"/>
      <c r="LM660"/>
      <c r="LN660"/>
      <c r="LO660"/>
      <c r="LP660"/>
      <c r="LQ660"/>
      <c r="LR660"/>
      <c r="LS660"/>
      <c r="LT660"/>
      <c r="LU660"/>
      <c r="LV660"/>
      <c r="LW660"/>
      <c r="LX660"/>
      <c r="LY660"/>
      <c r="LZ660"/>
      <c r="MA660"/>
      <c r="MB660"/>
      <c r="MC660"/>
      <c r="MD660"/>
      <c r="ME660"/>
      <c r="MF660"/>
      <c r="MG660"/>
      <c r="MH660"/>
      <c r="MI660"/>
      <c r="MJ660"/>
      <c r="MK660"/>
      <c r="ML660"/>
      <c r="MM660"/>
      <c r="MN660"/>
      <c r="MO660"/>
      <c r="MP660"/>
      <c r="MQ660"/>
      <c r="MR660"/>
      <c r="MS660"/>
      <c r="MT660"/>
      <c r="MU660"/>
      <c r="MV660"/>
      <c r="MW660"/>
      <c r="MX660"/>
      <c r="MY660"/>
      <c r="MZ660"/>
      <c r="NA660"/>
      <c r="NB660"/>
      <c r="NC660"/>
      <c r="ND660"/>
      <c r="NE660"/>
      <c r="NF660"/>
      <c r="NG660"/>
      <c r="NH660"/>
      <c r="NI660"/>
      <c r="NJ660"/>
      <c r="NK660"/>
      <c r="NL660"/>
      <c r="NM660"/>
      <c r="NN660"/>
      <c r="NO660"/>
      <c r="NP660"/>
      <c r="NQ660"/>
      <c r="NR660"/>
      <c r="NS660"/>
      <c r="NT660"/>
      <c r="NU660"/>
      <c r="NV660"/>
      <c r="NW660"/>
      <c r="NX660"/>
      <c r="NY660"/>
      <c r="NZ660"/>
      <c r="OA660"/>
      <c r="OB660"/>
      <c r="OC660"/>
      <c r="OD660"/>
      <c r="OE660"/>
      <c r="OF660"/>
      <c r="OG660"/>
      <c r="OH660"/>
      <c r="OI660"/>
      <c r="OJ660"/>
      <c r="OK660"/>
      <c r="OL660"/>
      <c r="OM660"/>
      <c r="ON660"/>
      <c r="OO660"/>
      <c r="OP660"/>
      <c r="OQ660"/>
      <c r="OR660"/>
      <c r="OS660"/>
      <c r="OT660"/>
      <c r="OU660"/>
      <c r="OV660"/>
      <c r="OW660"/>
      <c r="OX660"/>
      <c r="OY660"/>
      <c r="OZ660"/>
      <c r="PA660"/>
      <c r="PB660"/>
      <c r="PC660"/>
      <c r="PD660"/>
      <c r="PE660"/>
      <c r="PF660"/>
      <c r="PG660"/>
      <c r="PH660"/>
      <c r="PI660"/>
      <c r="PJ660"/>
      <c r="PK660"/>
      <c r="PL660"/>
      <c r="PM660"/>
      <c r="PN660"/>
      <c r="PO660"/>
      <c r="PP660"/>
      <c r="PQ660"/>
      <c r="PR660"/>
      <c r="PS660"/>
      <c r="PT660"/>
      <c r="PU660"/>
      <c r="PV660"/>
      <c r="PW660"/>
      <c r="PX660"/>
      <c r="PY660"/>
      <c r="PZ660"/>
      <c r="QA660"/>
      <c r="QB660"/>
      <c r="QC660"/>
      <c r="QD660"/>
      <c r="QE660"/>
      <c r="QF660"/>
      <c r="QG660"/>
      <c r="QH660"/>
      <c r="QI660"/>
      <c r="QJ660"/>
      <c r="QK660"/>
      <c r="QL660"/>
      <c r="QM660"/>
      <c r="QN660"/>
      <c r="QO660"/>
      <c r="QP660"/>
      <c r="QQ660"/>
      <c r="QR660"/>
      <c r="QS660"/>
      <c r="QT660"/>
      <c r="QU660"/>
      <c r="QV660"/>
      <c r="QW660"/>
      <c r="QX660"/>
      <c r="QY660"/>
      <c r="QZ660"/>
      <c r="RA660"/>
      <c r="RB660"/>
      <c r="RC660"/>
      <c r="RD660"/>
      <c r="RE660"/>
      <c r="RF660"/>
      <c r="RG660"/>
      <c r="RH660"/>
      <c r="RI660"/>
      <c r="RJ660"/>
      <c r="RK660"/>
      <c r="RL660"/>
      <c r="RM660"/>
      <c r="RN660"/>
      <c r="RO660"/>
      <c r="RP660"/>
      <c r="RQ660"/>
      <c r="RR660"/>
      <c r="RS660"/>
      <c r="RT660"/>
      <c r="RU660"/>
      <c r="RV660"/>
      <c r="RW660"/>
      <c r="RX660"/>
      <c r="RY660"/>
      <c r="RZ660"/>
      <c r="SA660"/>
      <c r="SB660"/>
      <c r="SC660"/>
      <c r="SD660"/>
      <c r="SE660"/>
      <c r="SF660"/>
      <c r="SG660"/>
      <c r="SH660"/>
      <c r="SI660"/>
      <c r="SJ660"/>
      <c r="SK660"/>
      <c r="SL660"/>
      <c r="SM660"/>
      <c r="SN660"/>
      <c r="SO660"/>
      <c r="SP660"/>
      <c r="SQ660"/>
      <c r="SR660"/>
      <c r="SS660"/>
      <c r="ST660"/>
      <c r="SU660"/>
      <c r="SV660"/>
      <c r="SW660"/>
      <c r="SX660"/>
      <c r="SY660"/>
      <c r="SZ660"/>
      <c r="TA660"/>
      <c r="TB660"/>
      <c r="TC660"/>
      <c r="TD660"/>
      <c r="TE660"/>
      <c r="TF660"/>
      <c r="TG660"/>
      <c r="TH660"/>
      <c r="TI660"/>
      <c r="TJ660"/>
      <c r="TK660"/>
      <c r="TL660"/>
      <c r="TM660"/>
      <c r="TN660"/>
      <c r="TO660"/>
      <c r="TP660"/>
      <c r="TQ660"/>
      <c r="TR660"/>
      <c r="TS660"/>
      <c r="TT660"/>
      <c r="TU660"/>
      <c r="TV660"/>
      <c r="TW660"/>
      <c r="TX660"/>
      <c r="TY660"/>
      <c r="TZ660"/>
      <c r="UA660"/>
      <c r="UB660"/>
      <c r="UC660"/>
      <c r="UD660"/>
      <c r="UE660"/>
      <c r="UF660"/>
      <c r="UG660"/>
      <c r="UH660"/>
      <c r="UI660"/>
      <c r="UJ660"/>
      <c r="UK660"/>
      <c r="UL660"/>
      <c r="UM660"/>
      <c r="UN660"/>
      <c r="UO660"/>
      <c r="UP660"/>
      <c r="UQ660"/>
      <c r="UR660"/>
      <c r="US660"/>
      <c r="UT660"/>
      <c r="UU660"/>
      <c r="UV660"/>
      <c r="UW660"/>
      <c r="UX660"/>
      <c r="UY660"/>
      <c r="UZ660"/>
      <c r="VA660"/>
      <c r="VB660"/>
      <c r="VC660"/>
      <c r="VD660"/>
      <c r="VE660"/>
      <c r="VF660"/>
      <c r="VG660"/>
      <c r="VH660"/>
      <c r="VI660"/>
      <c r="VJ660"/>
      <c r="VK660"/>
      <c r="VL660"/>
      <c r="VM660"/>
      <c r="VN660"/>
      <c r="VO660"/>
      <c r="VP660"/>
      <c r="VQ660"/>
      <c r="VR660"/>
      <c r="VS660"/>
      <c r="VT660"/>
      <c r="VU660"/>
      <c r="VV660"/>
      <c r="VW660"/>
      <c r="VX660"/>
      <c r="VY660"/>
      <c r="VZ660"/>
      <c r="WA660"/>
      <c r="WB660"/>
      <c r="WC660"/>
      <c r="WD660"/>
      <c r="WE660"/>
      <c r="WF660"/>
      <c r="WG660"/>
      <c r="WH660"/>
      <c r="WI660"/>
      <c r="WJ660"/>
      <c r="WK660"/>
      <c r="WL660"/>
      <c r="WM660"/>
      <c r="WN660"/>
      <c r="WO660"/>
      <c r="WP660"/>
      <c r="WQ660"/>
      <c r="WR660"/>
      <c r="WS660"/>
      <c r="WT660"/>
      <c r="WU660"/>
      <c r="WV660"/>
      <c r="WW660"/>
      <c r="WX660"/>
      <c r="WY660"/>
      <c r="WZ660"/>
      <c r="XA660"/>
      <c r="XB660"/>
      <c r="XC660"/>
      <c r="XD660"/>
      <c r="XE660"/>
      <c r="XF660"/>
      <c r="XG660"/>
      <c r="XH660"/>
      <c r="XI660"/>
      <c r="XJ660"/>
      <c r="XK660"/>
      <c r="XL660"/>
      <c r="XM660"/>
      <c r="XN660"/>
      <c r="XO660"/>
      <c r="XP660"/>
      <c r="XQ660"/>
      <c r="XR660"/>
      <c r="XS660"/>
      <c r="XT660"/>
      <c r="XU660"/>
      <c r="XV660"/>
      <c r="XW660"/>
      <c r="XX660"/>
      <c r="XY660"/>
      <c r="XZ660"/>
      <c r="YA660"/>
      <c r="YB660"/>
      <c r="YC660"/>
      <c r="YD660"/>
      <c r="YE660"/>
      <c r="YF660"/>
      <c r="YG660"/>
      <c r="YH660"/>
      <c r="YI660"/>
      <c r="YJ660"/>
      <c r="YK660"/>
      <c r="YL660"/>
      <c r="YM660"/>
      <c r="YN660"/>
      <c r="YO660"/>
      <c r="YP660"/>
      <c r="YQ660"/>
      <c r="YR660"/>
      <c r="YS660"/>
      <c r="YT660"/>
      <c r="YU660"/>
      <c r="YV660"/>
      <c r="YW660"/>
      <c r="YX660"/>
      <c r="YY660"/>
      <c r="YZ660"/>
      <c r="ZA660"/>
      <c r="ZB660"/>
      <c r="ZC660"/>
      <c r="ZD660"/>
      <c r="ZE660"/>
      <c r="ZF660"/>
      <c r="ZG660"/>
      <c r="ZH660"/>
      <c r="ZI660"/>
      <c r="ZJ660"/>
      <c r="ZK660"/>
      <c r="ZL660"/>
      <c r="ZM660"/>
      <c r="ZN660"/>
      <c r="ZO660"/>
      <c r="ZP660"/>
      <c r="ZQ660"/>
      <c r="ZR660"/>
      <c r="ZS660"/>
      <c r="ZT660"/>
      <c r="ZU660"/>
      <c r="ZV660"/>
      <c r="ZW660"/>
      <c r="ZX660"/>
      <c r="ZY660"/>
      <c r="ZZ660" s="52"/>
      <c r="AAA660" s="192"/>
      <c r="AAD660" s="90"/>
      <c r="AAE660" s="519">
        <f>IF(S.EQC.ApprovePacketLoop1="Y",1,0)</f>
        <v>1</v>
      </c>
      <c r="AAF660" s="90"/>
      <c r="AAG660" s="73">
        <f>IF(AAE660=0,,S.EQC.PacketBeginReview)</f>
        <v>41676</v>
      </c>
      <c r="AAH660" s="73">
        <f t="shared" si="565"/>
        <v>41676</v>
      </c>
      <c r="AAI660" s="72"/>
      <c r="AAJ660" s="185"/>
      <c r="AAK660" s="56"/>
      <c r="AAL660" s="90"/>
    </row>
    <row r="661" spans="1:715" s="23" customFormat="1" ht="15" hidden="1" customHeight="1" outlineLevel="3" thickBot="1">
      <c r="A661" s="171"/>
      <c r="B661" s="708" t="s">
        <v>376</v>
      </c>
      <c r="C661" s="376" t="s">
        <v>0</v>
      </c>
      <c r="D661" s="423"/>
      <c r="E661" s="397">
        <f t="shared" ref="E661" si="571">NETWORKDAYS(G661,H661,S.DDL_DEQClosed)</f>
        <v>1</v>
      </c>
      <c r="F661" s="457">
        <f t="shared" ref="F661" ca="1" si="572">IF(YEAR(H661)&gt;2000,NETWORKDAYS(TODAY(),H661,S.DDL_DEQClosed),0)</f>
        <v>71</v>
      </c>
      <c r="G661" s="400">
        <f t="shared" ref="G661" si="573">AAG661</f>
        <v>41676</v>
      </c>
      <c r="H661" s="400">
        <f t="shared" ref="H661" si="574">AAH661</f>
        <v>41676</v>
      </c>
      <c r="I661" s="244"/>
      <c r="J661" s="194"/>
      <c r="K661" s="49"/>
      <c r="L661" s="49"/>
      <c r="M661" s="49"/>
      <c r="N661" s="49"/>
      <c r="O661" s="49"/>
      <c r="P661" s="49"/>
      <c r="Q661" s="49"/>
      <c r="R661" s="49"/>
      <c r="S661" s="49"/>
      <c r="T661" s="49"/>
      <c r="U661" s="49"/>
      <c r="V661" s="49"/>
      <c r="W661" s="49"/>
      <c r="X661" s="49"/>
      <c r="Y661" s="49"/>
      <c r="Z661" s="49"/>
      <c r="AA661" s="49"/>
      <c r="AB661" s="49"/>
      <c r="AC661" s="49"/>
      <c r="AD661" s="49"/>
      <c r="AE661" s="49"/>
      <c r="AF661" s="49"/>
      <c r="AG661" s="49"/>
      <c r="AH661" s="49"/>
      <c r="AI661" s="49"/>
      <c r="AJ661" s="49"/>
      <c r="AK661" s="49"/>
      <c r="AL661" s="49"/>
      <c r="AM661" s="49"/>
      <c r="AN661" s="49"/>
      <c r="AO661" s="49"/>
      <c r="AP661" s="49"/>
      <c r="AQ661" s="49"/>
      <c r="AR661" s="49"/>
      <c r="AS661" s="49"/>
      <c r="AT661" s="49"/>
      <c r="AU661" s="49"/>
      <c r="AV661" s="49"/>
      <c r="AW661" s="49"/>
      <c r="AX661" s="49"/>
      <c r="AY661" s="49"/>
      <c r="AZ661" s="49"/>
      <c r="BA661" s="49"/>
      <c r="BB661" s="49"/>
      <c r="BC661" s="49"/>
      <c r="BD661" s="49"/>
      <c r="BE661" s="49"/>
      <c r="BF661" s="49"/>
      <c r="BG661" s="49"/>
      <c r="BH661" s="49"/>
      <c r="BI661" s="49"/>
      <c r="BJ661" s="49"/>
      <c r="BK661" s="49"/>
      <c r="BL661" s="49"/>
      <c r="BM661" s="49"/>
      <c r="BN661" s="49"/>
      <c r="BO661" s="49"/>
      <c r="BP661" s="49"/>
      <c r="BQ661" s="49"/>
      <c r="BR661" s="49"/>
      <c r="BS661" s="49"/>
      <c r="BT661" s="49"/>
      <c r="BU661" s="49"/>
      <c r="BV661" s="49"/>
      <c r="BW661" s="49"/>
      <c r="BX661" s="49"/>
      <c r="BY661" s="49"/>
      <c r="BZ661" s="49"/>
      <c r="CA661" s="49"/>
      <c r="CB661" s="49"/>
      <c r="CC661" s="49"/>
      <c r="CD661" s="49"/>
      <c r="CE661" s="49"/>
      <c r="CF661" s="49"/>
      <c r="CG661" s="49"/>
      <c r="CH661" s="49"/>
      <c r="CI661" s="49"/>
      <c r="CJ661" s="49"/>
      <c r="CK661" s="49"/>
      <c r="CL661" s="49"/>
      <c r="CM661" s="49"/>
      <c r="CN661" s="49"/>
      <c r="CO661" s="49"/>
      <c r="CP661" s="49"/>
      <c r="CQ661" s="49"/>
      <c r="CR661" s="49"/>
      <c r="CS661" s="49"/>
      <c r="CT661" s="49"/>
      <c r="CU661" s="49"/>
      <c r="CV661" s="49"/>
      <c r="CW661" s="49"/>
      <c r="CX661" s="49"/>
      <c r="CY661" s="49"/>
      <c r="CZ661" s="49"/>
      <c r="DA661" s="49"/>
      <c r="DB661" s="49"/>
      <c r="DC661" s="49"/>
      <c r="DD661" s="49"/>
      <c r="DE661" s="49"/>
      <c r="DF661" s="49"/>
      <c r="DG661" s="49"/>
      <c r="DH661" s="49"/>
      <c r="DI661" s="49"/>
      <c r="DJ661" s="49"/>
      <c r="DK661" s="49"/>
      <c r="DL661" s="49"/>
      <c r="DM661" s="49"/>
      <c r="DN661" s="49"/>
      <c r="DO661" s="49"/>
      <c r="DP661" s="49"/>
      <c r="DQ661"/>
      <c r="DR661"/>
      <c r="DS661"/>
      <c r="DT661"/>
      <c r="DU661"/>
      <c r="DV661"/>
      <c r="DW661"/>
      <c r="DX661"/>
      <c r="DY661"/>
      <c r="DZ661"/>
      <c r="EA661"/>
      <c r="EB661"/>
      <c r="EC661"/>
      <c r="ED661"/>
      <c r="EE661"/>
      <c r="EF661"/>
      <c r="EG661"/>
      <c r="EH661"/>
      <c r="EI661"/>
      <c r="EJ661"/>
      <c r="EK661"/>
      <c r="EL661"/>
      <c r="EM661"/>
      <c r="EN661"/>
      <c r="EO661"/>
      <c r="EP661"/>
      <c r="EQ661"/>
      <c r="ER661"/>
      <c r="ES661"/>
      <c r="ET661"/>
      <c r="EU661"/>
      <c r="EV661"/>
      <c r="EW661"/>
      <c r="EX661"/>
      <c r="EY661"/>
      <c r="EZ661"/>
      <c r="FA661"/>
      <c r="FB661"/>
      <c r="FC661"/>
      <c r="FD661"/>
      <c r="FE661"/>
      <c r="FF661"/>
      <c r="FG661"/>
      <c r="FH661"/>
      <c r="FI661"/>
      <c r="FJ661"/>
      <c r="FK661"/>
      <c r="FL661"/>
      <c r="FM661"/>
      <c r="FN661"/>
      <c r="FO661"/>
      <c r="FP661"/>
      <c r="FQ661"/>
      <c r="FR661"/>
      <c r="FS661"/>
      <c r="FT661"/>
      <c r="FU661"/>
      <c r="FV661"/>
      <c r="FW661"/>
      <c r="FX661"/>
      <c r="FY661"/>
      <c r="FZ661"/>
      <c r="GA661"/>
      <c r="GB661"/>
      <c r="GC661"/>
      <c r="GD661"/>
      <c r="GE661"/>
      <c r="GF661"/>
      <c r="GG661"/>
      <c r="GH661"/>
      <c r="GI661"/>
      <c r="GJ661"/>
      <c r="GK661"/>
      <c r="GL661"/>
      <c r="GM661"/>
      <c r="GN661"/>
      <c r="GO661"/>
      <c r="GP661"/>
      <c r="GQ661"/>
      <c r="GR661"/>
      <c r="GS661"/>
      <c r="GT661"/>
      <c r="GU661"/>
      <c r="GV661"/>
      <c r="GW661"/>
      <c r="GX661"/>
      <c r="GY661"/>
      <c r="GZ661"/>
      <c r="HA661"/>
      <c r="HB661"/>
      <c r="HC661"/>
      <c r="HD661"/>
      <c r="HE661"/>
      <c r="HF661"/>
      <c r="HG661"/>
      <c r="HH661"/>
      <c r="HI661"/>
      <c r="HJ661"/>
      <c r="HK661"/>
      <c r="HL661"/>
      <c r="HM661"/>
      <c r="HN661"/>
      <c r="HO661"/>
      <c r="HP661"/>
      <c r="HQ661"/>
      <c r="HR661"/>
      <c r="HS661"/>
      <c r="HT661"/>
      <c r="HU661"/>
      <c r="HV661"/>
      <c r="HW661"/>
      <c r="HX661"/>
      <c r="HY661"/>
      <c r="HZ661"/>
      <c r="IA661"/>
      <c r="IB661"/>
      <c r="IC661"/>
      <c r="ID661"/>
      <c r="IE661"/>
      <c r="IF661"/>
      <c r="IG661"/>
      <c r="IH661"/>
      <c r="II661"/>
      <c r="IJ661"/>
      <c r="IK661"/>
      <c r="IL661"/>
      <c r="IM661"/>
      <c r="IN661"/>
      <c r="IO661"/>
      <c r="IP661"/>
      <c r="IQ661"/>
      <c r="IR661"/>
      <c r="IS661"/>
      <c r="IT661"/>
      <c r="IU661"/>
      <c r="IV661"/>
      <c r="IW661"/>
      <c r="IX661"/>
      <c r="IY661"/>
      <c r="IZ661"/>
      <c r="JA661"/>
      <c r="JB661"/>
      <c r="JC661"/>
      <c r="JD661"/>
      <c r="JE661"/>
      <c r="JF661"/>
      <c r="JG661"/>
      <c r="JH661"/>
      <c r="JI661"/>
      <c r="JJ661"/>
      <c r="JK661"/>
      <c r="JL661"/>
      <c r="JM661"/>
      <c r="JN661"/>
      <c r="JO661"/>
      <c r="JP661"/>
      <c r="JQ661"/>
      <c r="JR661"/>
      <c r="JS661"/>
      <c r="JT661"/>
      <c r="JU661"/>
      <c r="JV661"/>
      <c r="JW661"/>
      <c r="JX661"/>
      <c r="JY661"/>
      <c r="JZ661"/>
      <c r="KA661"/>
      <c r="KB661"/>
      <c r="KC661"/>
      <c r="KD661"/>
      <c r="KE661"/>
      <c r="KF661"/>
      <c r="KG661"/>
      <c r="KH661"/>
      <c r="KI661"/>
      <c r="KJ661"/>
      <c r="KK661"/>
      <c r="KL661"/>
      <c r="KM661"/>
      <c r="KN661"/>
      <c r="KO661"/>
      <c r="KP661"/>
      <c r="KQ661"/>
      <c r="KR661"/>
      <c r="KS661"/>
      <c r="KT661"/>
      <c r="KU661"/>
      <c r="KV661"/>
      <c r="KW661"/>
      <c r="KX661"/>
      <c r="KY661"/>
      <c r="KZ661"/>
      <c r="LA661"/>
      <c r="LB661"/>
      <c r="LC661"/>
      <c r="LD661"/>
      <c r="LE661"/>
      <c r="LF661"/>
      <c r="LG661"/>
      <c r="LH661"/>
      <c r="LI661"/>
      <c r="LJ661"/>
      <c r="LK661"/>
      <c r="LL661"/>
      <c r="LM661"/>
      <c r="LN661"/>
      <c r="LO661"/>
      <c r="LP661"/>
      <c r="LQ661"/>
      <c r="LR661"/>
      <c r="LS661"/>
      <c r="LT661"/>
      <c r="LU661"/>
      <c r="LV661"/>
      <c r="LW661"/>
      <c r="LX661"/>
      <c r="LY661"/>
      <c r="LZ661"/>
      <c r="MA661"/>
      <c r="MB661"/>
      <c r="MC661"/>
      <c r="MD661"/>
      <c r="ME661"/>
      <c r="MF661"/>
      <c r="MG661"/>
      <c r="MH661"/>
      <c r="MI661"/>
      <c r="MJ661"/>
      <c r="MK661"/>
      <c r="ML661"/>
      <c r="MM661"/>
      <c r="MN661"/>
      <c r="MO661"/>
      <c r="MP661"/>
      <c r="MQ661"/>
      <c r="MR661"/>
      <c r="MS661"/>
      <c r="MT661"/>
      <c r="MU661"/>
      <c r="MV661"/>
      <c r="MW661"/>
      <c r="MX661"/>
      <c r="MY661"/>
      <c r="MZ661"/>
      <c r="NA661"/>
      <c r="NB661"/>
      <c r="NC661"/>
      <c r="ND661"/>
      <c r="NE661"/>
      <c r="NF661"/>
      <c r="NG661"/>
      <c r="NH661"/>
      <c r="NI661"/>
      <c r="NJ661"/>
      <c r="NK661"/>
      <c r="NL661"/>
      <c r="NM661"/>
      <c r="NN661"/>
      <c r="NO661"/>
      <c r="NP661"/>
      <c r="NQ661"/>
      <c r="NR661"/>
      <c r="NS661"/>
      <c r="NT661"/>
      <c r="NU661"/>
      <c r="NV661"/>
      <c r="NW661"/>
      <c r="NX661"/>
      <c r="NY661"/>
      <c r="NZ661"/>
      <c r="OA661"/>
      <c r="OB661"/>
      <c r="OC661"/>
      <c r="OD661"/>
      <c r="OE661"/>
      <c r="OF661"/>
      <c r="OG661"/>
      <c r="OH661"/>
      <c r="OI661"/>
      <c r="OJ661"/>
      <c r="OK661"/>
      <c r="OL661"/>
      <c r="OM661"/>
      <c r="ON661"/>
      <c r="OO661"/>
      <c r="OP661"/>
      <c r="OQ661"/>
      <c r="OR661"/>
      <c r="OS661"/>
      <c r="OT661"/>
      <c r="OU661"/>
      <c r="OV661"/>
      <c r="OW661"/>
      <c r="OX661"/>
      <c r="OY661"/>
      <c r="OZ661"/>
      <c r="PA661"/>
      <c r="PB661"/>
      <c r="PC661"/>
      <c r="PD661"/>
      <c r="PE661"/>
      <c r="PF661"/>
      <c r="PG661"/>
      <c r="PH661"/>
      <c r="PI661"/>
      <c r="PJ661"/>
      <c r="PK661"/>
      <c r="PL661"/>
      <c r="PM661"/>
      <c r="PN661"/>
      <c r="PO661"/>
      <c r="PP661"/>
      <c r="PQ661"/>
      <c r="PR661"/>
      <c r="PS661"/>
      <c r="PT661"/>
      <c r="PU661"/>
      <c r="PV661"/>
      <c r="PW661"/>
      <c r="PX661"/>
      <c r="PY661"/>
      <c r="PZ661"/>
      <c r="QA661"/>
      <c r="QB661"/>
      <c r="QC661"/>
      <c r="QD661"/>
      <c r="QE661"/>
      <c r="QF661"/>
      <c r="QG661"/>
      <c r="QH661"/>
      <c r="QI661"/>
      <c r="QJ661"/>
      <c r="QK661"/>
      <c r="QL661"/>
      <c r="QM661"/>
      <c r="QN661"/>
      <c r="QO661"/>
      <c r="QP661"/>
      <c r="QQ661"/>
      <c r="QR661"/>
      <c r="QS661"/>
      <c r="QT661"/>
      <c r="QU661"/>
      <c r="QV661"/>
      <c r="QW661"/>
      <c r="QX661"/>
      <c r="QY661"/>
      <c r="QZ661"/>
      <c r="RA661"/>
      <c r="RB661"/>
      <c r="RC661"/>
      <c r="RD661"/>
      <c r="RE661"/>
      <c r="RF661"/>
      <c r="RG661"/>
      <c r="RH661"/>
      <c r="RI661"/>
      <c r="RJ661"/>
      <c r="RK661"/>
      <c r="RL661"/>
      <c r="RM661"/>
      <c r="RN661"/>
      <c r="RO661"/>
      <c r="RP661"/>
      <c r="RQ661"/>
      <c r="RR661"/>
      <c r="RS661"/>
      <c r="RT661"/>
      <c r="RU661"/>
      <c r="RV661"/>
      <c r="RW661"/>
      <c r="RX661"/>
      <c r="RY661"/>
      <c r="RZ661"/>
      <c r="SA661"/>
      <c r="SB661"/>
      <c r="SC661"/>
      <c r="SD661"/>
      <c r="SE661"/>
      <c r="SF661"/>
      <c r="SG661"/>
      <c r="SH661"/>
      <c r="SI661"/>
      <c r="SJ661"/>
      <c r="SK661"/>
      <c r="SL661"/>
      <c r="SM661"/>
      <c r="SN661"/>
      <c r="SO661"/>
      <c r="SP661"/>
      <c r="SQ661"/>
      <c r="SR661"/>
      <c r="SS661"/>
      <c r="ST661"/>
      <c r="SU661"/>
      <c r="SV661"/>
      <c r="SW661"/>
      <c r="SX661"/>
      <c r="SY661"/>
      <c r="SZ661"/>
      <c r="TA661"/>
      <c r="TB661"/>
      <c r="TC661"/>
      <c r="TD661"/>
      <c r="TE661"/>
      <c r="TF661"/>
      <c r="TG661"/>
      <c r="TH661"/>
      <c r="TI661"/>
      <c r="TJ661"/>
      <c r="TK661"/>
      <c r="TL661"/>
      <c r="TM661"/>
      <c r="TN661"/>
      <c r="TO661"/>
      <c r="TP661"/>
      <c r="TQ661"/>
      <c r="TR661"/>
      <c r="TS661"/>
      <c r="TT661"/>
      <c r="TU661"/>
      <c r="TV661"/>
      <c r="TW661"/>
      <c r="TX661"/>
      <c r="TY661"/>
      <c r="TZ661"/>
      <c r="UA661"/>
      <c r="UB661"/>
      <c r="UC661"/>
      <c r="UD661"/>
      <c r="UE661"/>
      <c r="UF661"/>
      <c r="UG661"/>
      <c r="UH661"/>
      <c r="UI661"/>
      <c r="UJ661"/>
      <c r="UK661"/>
      <c r="UL661"/>
      <c r="UM661"/>
      <c r="UN661"/>
      <c r="UO661"/>
      <c r="UP661"/>
      <c r="UQ661"/>
      <c r="UR661"/>
      <c r="US661"/>
      <c r="UT661"/>
      <c r="UU661"/>
      <c r="UV661"/>
      <c r="UW661"/>
      <c r="UX661"/>
      <c r="UY661"/>
      <c r="UZ661"/>
      <c r="VA661"/>
      <c r="VB661"/>
      <c r="VC661"/>
      <c r="VD661"/>
      <c r="VE661"/>
      <c r="VF661"/>
      <c r="VG661"/>
      <c r="VH661"/>
      <c r="VI661"/>
      <c r="VJ661"/>
      <c r="VK661"/>
      <c r="VL661"/>
      <c r="VM661"/>
      <c r="VN661"/>
      <c r="VO661"/>
      <c r="VP661"/>
      <c r="VQ661"/>
      <c r="VR661"/>
      <c r="VS661"/>
      <c r="VT661"/>
      <c r="VU661"/>
      <c r="VV661"/>
      <c r="VW661"/>
      <c r="VX661"/>
      <c r="VY661"/>
      <c r="VZ661"/>
      <c r="WA661"/>
      <c r="WB661"/>
      <c r="WC661"/>
      <c r="WD661"/>
      <c r="WE661"/>
      <c r="WF661"/>
      <c r="WG661"/>
      <c r="WH661"/>
      <c r="WI661"/>
      <c r="WJ661"/>
      <c r="WK661"/>
      <c r="WL661"/>
      <c r="WM661"/>
      <c r="WN661"/>
      <c r="WO661"/>
      <c r="WP661"/>
      <c r="WQ661"/>
      <c r="WR661"/>
      <c r="WS661"/>
      <c r="WT661"/>
      <c r="WU661"/>
      <c r="WV661"/>
      <c r="WW661"/>
      <c r="WX661"/>
      <c r="WY661"/>
      <c r="WZ661"/>
      <c r="XA661"/>
      <c r="XB661"/>
      <c r="XC661"/>
      <c r="XD661"/>
      <c r="XE661"/>
      <c r="XF661"/>
      <c r="XG661"/>
      <c r="XH661"/>
      <c r="XI661"/>
      <c r="XJ661"/>
      <c r="XK661"/>
      <c r="XL661"/>
      <c r="XM661"/>
      <c r="XN661"/>
      <c r="XO661"/>
      <c r="XP661"/>
      <c r="XQ661"/>
      <c r="XR661"/>
      <c r="XS661"/>
      <c r="XT661"/>
      <c r="XU661"/>
      <c r="XV661"/>
      <c r="XW661"/>
      <c r="XX661"/>
      <c r="XY661"/>
      <c r="XZ661"/>
      <c r="YA661"/>
      <c r="YB661"/>
      <c r="YC661"/>
      <c r="YD661"/>
      <c r="YE661"/>
      <c r="YF661"/>
      <c r="YG661"/>
      <c r="YH661"/>
      <c r="YI661"/>
      <c r="YJ661"/>
      <c r="YK661"/>
      <c r="YL661"/>
      <c r="YM661"/>
      <c r="YN661"/>
      <c r="YO661"/>
      <c r="YP661"/>
      <c r="YQ661"/>
      <c r="YR661"/>
      <c r="YS661"/>
      <c r="YT661"/>
      <c r="YU661"/>
      <c r="YV661"/>
      <c r="YW661"/>
      <c r="YX661"/>
      <c r="YY661"/>
      <c r="YZ661"/>
      <c r="ZA661"/>
      <c r="ZB661"/>
      <c r="ZC661"/>
      <c r="ZD661"/>
      <c r="ZE661"/>
      <c r="ZF661"/>
      <c r="ZG661"/>
      <c r="ZH661"/>
      <c r="ZI661"/>
      <c r="ZJ661"/>
      <c r="ZK661"/>
      <c r="ZL661"/>
      <c r="ZM661"/>
      <c r="ZN661"/>
      <c r="ZO661"/>
      <c r="ZP661"/>
      <c r="ZQ661"/>
      <c r="ZR661"/>
      <c r="ZS661"/>
      <c r="ZT661"/>
      <c r="ZU661"/>
      <c r="ZV661"/>
      <c r="ZW661"/>
      <c r="ZX661"/>
      <c r="ZY661"/>
      <c r="ZZ661" s="52"/>
      <c r="AAA661" s="192"/>
      <c r="AAD661" s="90"/>
      <c r="AAE661" s="519">
        <f>IF(S.EQC.ApprovePacketLoop1="Y",1,0)</f>
        <v>1</v>
      </c>
      <c r="AAF661" s="90"/>
      <c r="AAG661" s="73">
        <f>IF(AAE661=0,,S.EQC.PacketBeginReview)</f>
        <v>41676</v>
      </c>
      <c r="AAH661" s="73">
        <f t="shared" si="565"/>
        <v>41676</v>
      </c>
      <c r="AAI661" s="72"/>
      <c r="AAJ661" s="185"/>
      <c r="AAK661" s="56"/>
      <c r="AAL661" s="90"/>
    </row>
    <row r="662" spans="1:715" ht="15" hidden="1" customHeight="1" outlineLevel="3" thickBot="1">
      <c r="A662" s="171"/>
      <c r="B662" s="709" t="s">
        <v>379</v>
      </c>
      <c r="C662" s="611" t="s">
        <v>17</v>
      </c>
      <c r="D662" s="380"/>
      <c r="E662" s="342">
        <f>NETWORKDAYS(G662,H662,S.DDL_DEQClosed)</f>
        <v>1</v>
      </c>
      <c r="F662" s="457">
        <f t="shared" ca="1" si="543"/>
        <v>71</v>
      </c>
      <c r="G662" s="400">
        <f t="shared" si="564"/>
        <v>41676</v>
      </c>
      <c r="H662" s="400">
        <f t="shared" si="564"/>
        <v>41676</v>
      </c>
      <c r="I662" s="244"/>
      <c r="J662" s="194"/>
      <c r="K662" s="49"/>
      <c r="L662" s="49"/>
      <c r="M662" s="49"/>
      <c r="N662" s="49"/>
      <c r="O662" s="49"/>
      <c r="P662" s="49"/>
      <c r="Q662" s="49"/>
      <c r="R662" s="49"/>
      <c r="S662" s="49"/>
      <c r="T662" s="49"/>
      <c r="U662" s="49"/>
      <c r="V662" s="49"/>
      <c r="W662" s="49"/>
      <c r="X662" s="49"/>
      <c r="Y662" s="49"/>
      <c r="Z662" s="49"/>
      <c r="AA662" s="49"/>
      <c r="AB662" s="49"/>
      <c r="AC662" s="49"/>
      <c r="AD662" s="49"/>
      <c r="AE662" s="49"/>
      <c r="AF662" s="49"/>
      <c r="AG662" s="49"/>
      <c r="AH662" s="49"/>
      <c r="AI662" s="49"/>
      <c r="AJ662" s="49"/>
      <c r="AK662" s="49"/>
      <c r="AL662" s="49"/>
      <c r="AM662" s="49"/>
      <c r="AN662" s="49"/>
      <c r="AO662" s="49"/>
      <c r="AP662" s="49"/>
      <c r="AQ662" s="49"/>
      <c r="AR662" s="49"/>
      <c r="AS662" s="49"/>
      <c r="AT662" s="49"/>
      <c r="AU662" s="49"/>
      <c r="AV662" s="49"/>
      <c r="AW662" s="49"/>
      <c r="AX662" s="49"/>
      <c r="AY662" s="49"/>
      <c r="AZ662" s="49"/>
      <c r="BA662" s="49"/>
      <c r="BB662" s="49"/>
      <c r="BC662" s="49"/>
      <c r="BD662" s="49"/>
      <c r="BE662" s="49"/>
      <c r="BF662" s="49"/>
      <c r="BG662" s="49"/>
      <c r="BH662" s="49"/>
      <c r="BI662" s="49"/>
      <c r="BJ662" s="49"/>
      <c r="BK662" s="49"/>
      <c r="BL662" s="49"/>
      <c r="BM662" s="49"/>
      <c r="BN662" s="49"/>
      <c r="BO662" s="49"/>
      <c r="BP662" s="49"/>
      <c r="BQ662" s="49"/>
      <c r="BR662" s="49"/>
      <c r="BS662" s="49"/>
      <c r="BT662" s="49"/>
      <c r="BU662" s="49"/>
      <c r="BV662" s="49"/>
      <c r="BW662" s="49"/>
      <c r="BX662" s="49"/>
      <c r="BY662" s="49"/>
      <c r="BZ662" s="49"/>
      <c r="CA662" s="49"/>
      <c r="CB662" s="49"/>
      <c r="CC662" s="49"/>
      <c r="CD662" s="49"/>
      <c r="CE662" s="49"/>
      <c r="CF662" s="49"/>
      <c r="CG662" s="49"/>
      <c r="CH662" s="49"/>
      <c r="CI662" s="49"/>
      <c r="CJ662" s="49"/>
      <c r="CK662" s="49"/>
      <c r="CL662" s="49"/>
      <c r="CM662" s="49"/>
      <c r="CN662" s="49"/>
      <c r="CO662" s="49"/>
      <c r="CP662" s="49"/>
      <c r="CQ662" s="49"/>
      <c r="CR662" s="49"/>
      <c r="CS662" s="49"/>
      <c r="CT662" s="49"/>
      <c r="CU662" s="49"/>
      <c r="CV662" s="49"/>
      <c r="CW662" s="49"/>
      <c r="CX662" s="49"/>
      <c r="CY662" s="49"/>
      <c r="CZ662" s="49"/>
      <c r="DA662" s="49"/>
      <c r="DB662" s="49"/>
      <c r="DC662" s="49"/>
      <c r="DD662" s="49"/>
      <c r="DE662" s="49"/>
      <c r="DF662" s="49"/>
      <c r="DG662" s="49"/>
      <c r="DH662" s="49"/>
      <c r="DI662" s="49"/>
      <c r="DJ662" s="49"/>
      <c r="DK662" s="49"/>
      <c r="DL662" s="49"/>
      <c r="DM662" s="49"/>
      <c r="DN662" s="49"/>
      <c r="DO662" s="49"/>
      <c r="DP662" s="49"/>
      <c r="AAA662" s="192"/>
      <c r="AAD662" s="90"/>
      <c r="AAE662" s="519">
        <f>IF(S.EQC.ApprovePacketLoop2="Y",1,0)</f>
        <v>1</v>
      </c>
      <c r="AAF662" s="90"/>
      <c r="AAG662" s="73">
        <f>IF(AAE662=0,,H658)</f>
        <v>41676</v>
      </c>
      <c r="AAH662" s="73">
        <f t="shared" si="565"/>
        <v>41676</v>
      </c>
      <c r="AAI662" s="72"/>
      <c r="AAJ662" s="56"/>
      <c r="AAK662" s="56"/>
      <c r="AAL662" s="90"/>
      <c r="AAM662"/>
    </row>
    <row r="663" spans="1:715" s="23" customFormat="1" ht="15" hidden="1" customHeight="1" outlineLevel="3">
      <c r="A663" s="171"/>
      <c r="B663" s="710" t="s">
        <v>376</v>
      </c>
      <c r="C663" s="376" t="s">
        <v>0</v>
      </c>
      <c r="D663" s="423"/>
      <c r="E663" s="397">
        <f t="shared" ref="E663:E665" si="575">NETWORKDAYS(G663,H663,S.DDL_DEQClosed)</f>
        <v>1</v>
      </c>
      <c r="F663" s="457">
        <f t="shared" ref="F663:F665" ca="1" si="576">IF(YEAR(H663)&gt;2000,NETWORKDAYS(TODAY(),H663,S.DDL_DEQClosed),0)</f>
        <v>71</v>
      </c>
      <c r="G663" s="400">
        <f t="shared" ref="G663:G665" si="577">AAG663</f>
        <v>41676</v>
      </c>
      <c r="H663" s="400">
        <f t="shared" ref="H663:H665" si="578">AAH663</f>
        <v>41676</v>
      </c>
      <c r="I663" s="244"/>
      <c r="J663" s="194"/>
      <c r="K663" s="49"/>
      <c r="L663" s="49"/>
      <c r="M663" s="49"/>
      <c r="N663" s="49"/>
      <c r="O663" s="49"/>
      <c r="P663" s="49"/>
      <c r="Q663" s="49"/>
      <c r="R663" s="49"/>
      <c r="S663" s="49"/>
      <c r="T663" s="49"/>
      <c r="U663" s="49"/>
      <c r="V663" s="49"/>
      <c r="W663" s="49"/>
      <c r="X663" s="49"/>
      <c r="Y663" s="49"/>
      <c r="Z663" s="49"/>
      <c r="AA663" s="49"/>
      <c r="AB663" s="49"/>
      <c r="AC663" s="49"/>
      <c r="AD663" s="49"/>
      <c r="AE663" s="49"/>
      <c r="AF663" s="49"/>
      <c r="AG663" s="49"/>
      <c r="AH663" s="49"/>
      <c r="AI663" s="49"/>
      <c r="AJ663" s="49"/>
      <c r="AK663" s="49"/>
      <c r="AL663" s="49"/>
      <c r="AM663" s="49"/>
      <c r="AN663" s="49"/>
      <c r="AO663" s="49"/>
      <c r="AP663" s="49"/>
      <c r="AQ663" s="49"/>
      <c r="AR663" s="49"/>
      <c r="AS663" s="49"/>
      <c r="AT663" s="49"/>
      <c r="AU663" s="49"/>
      <c r="AV663" s="49"/>
      <c r="AW663" s="49"/>
      <c r="AX663" s="49"/>
      <c r="AY663" s="49"/>
      <c r="AZ663" s="49"/>
      <c r="BA663" s="49"/>
      <c r="BB663" s="49"/>
      <c r="BC663" s="49"/>
      <c r="BD663" s="49"/>
      <c r="BE663" s="49"/>
      <c r="BF663" s="49"/>
      <c r="BG663" s="49"/>
      <c r="BH663" s="49"/>
      <c r="BI663" s="49"/>
      <c r="BJ663" s="49"/>
      <c r="BK663" s="49"/>
      <c r="BL663" s="49"/>
      <c r="BM663" s="49"/>
      <c r="BN663" s="49"/>
      <c r="BO663" s="49"/>
      <c r="BP663" s="49"/>
      <c r="BQ663" s="49"/>
      <c r="BR663" s="49"/>
      <c r="BS663" s="49"/>
      <c r="BT663" s="49"/>
      <c r="BU663" s="49"/>
      <c r="BV663" s="49"/>
      <c r="BW663" s="49"/>
      <c r="BX663" s="49"/>
      <c r="BY663" s="49"/>
      <c r="BZ663" s="49"/>
      <c r="CA663" s="49"/>
      <c r="CB663" s="49"/>
      <c r="CC663" s="49"/>
      <c r="CD663" s="49"/>
      <c r="CE663" s="49"/>
      <c r="CF663" s="49"/>
      <c r="CG663" s="49"/>
      <c r="CH663" s="49"/>
      <c r="CI663" s="49"/>
      <c r="CJ663" s="49"/>
      <c r="CK663" s="49"/>
      <c r="CL663" s="49"/>
      <c r="CM663" s="49"/>
      <c r="CN663" s="49"/>
      <c r="CO663" s="49"/>
      <c r="CP663" s="49"/>
      <c r="CQ663" s="49"/>
      <c r="CR663" s="49"/>
      <c r="CS663" s="49"/>
      <c r="CT663" s="49"/>
      <c r="CU663" s="49"/>
      <c r="CV663" s="49"/>
      <c r="CW663" s="49"/>
      <c r="CX663" s="49"/>
      <c r="CY663" s="49"/>
      <c r="CZ663" s="49"/>
      <c r="DA663" s="49"/>
      <c r="DB663" s="49"/>
      <c r="DC663" s="49"/>
      <c r="DD663" s="49"/>
      <c r="DE663" s="49"/>
      <c r="DF663" s="49"/>
      <c r="DG663" s="49"/>
      <c r="DH663" s="49"/>
      <c r="DI663" s="49"/>
      <c r="DJ663" s="49"/>
      <c r="DK663" s="49"/>
      <c r="DL663" s="49"/>
      <c r="DM663" s="49"/>
      <c r="DN663" s="49"/>
      <c r="DO663" s="49"/>
      <c r="DP663" s="49"/>
      <c r="DQ663"/>
      <c r="DR663"/>
      <c r="DS663"/>
      <c r="DT663"/>
      <c r="DU663"/>
      <c r="DV663"/>
      <c r="DW663"/>
      <c r="DX663"/>
      <c r="DY663"/>
      <c r="DZ663"/>
      <c r="EA663"/>
      <c r="EB663"/>
      <c r="EC663"/>
      <c r="ED663"/>
      <c r="EE663"/>
      <c r="EF663"/>
      <c r="EG663"/>
      <c r="EH663"/>
      <c r="EI663"/>
      <c r="EJ663"/>
      <c r="EK663"/>
      <c r="EL663"/>
      <c r="EM663"/>
      <c r="EN663"/>
      <c r="EO663"/>
      <c r="EP663"/>
      <c r="EQ663"/>
      <c r="ER663"/>
      <c r="ES663"/>
      <c r="ET663"/>
      <c r="EU663"/>
      <c r="EV663"/>
      <c r="EW663"/>
      <c r="EX663"/>
      <c r="EY663"/>
      <c r="EZ663"/>
      <c r="FA663"/>
      <c r="FB663"/>
      <c r="FC663"/>
      <c r="FD663"/>
      <c r="FE663"/>
      <c r="FF663"/>
      <c r="FG663"/>
      <c r="FH663"/>
      <c r="FI663"/>
      <c r="FJ663"/>
      <c r="FK663"/>
      <c r="FL663"/>
      <c r="FM663"/>
      <c r="FN663"/>
      <c r="FO663"/>
      <c r="FP663"/>
      <c r="FQ663"/>
      <c r="FR663"/>
      <c r="FS663"/>
      <c r="FT663"/>
      <c r="FU663"/>
      <c r="FV663"/>
      <c r="FW663"/>
      <c r="FX663"/>
      <c r="FY663"/>
      <c r="FZ663"/>
      <c r="GA663"/>
      <c r="GB663"/>
      <c r="GC663"/>
      <c r="GD663"/>
      <c r="GE663"/>
      <c r="GF663"/>
      <c r="GG663"/>
      <c r="GH663"/>
      <c r="GI663"/>
      <c r="GJ663"/>
      <c r="GK663"/>
      <c r="GL663"/>
      <c r="GM663"/>
      <c r="GN663"/>
      <c r="GO663"/>
      <c r="GP663"/>
      <c r="GQ663"/>
      <c r="GR663"/>
      <c r="GS663"/>
      <c r="GT663"/>
      <c r="GU663"/>
      <c r="GV663"/>
      <c r="GW663"/>
      <c r="GX663"/>
      <c r="GY663"/>
      <c r="GZ663"/>
      <c r="HA663"/>
      <c r="HB663"/>
      <c r="HC663"/>
      <c r="HD663"/>
      <c r="HE663"/>
      <c r="HF663"/>
      <c r="HG663"/>
      <c r="HH663"/>
      <c r="HI663"/>
      <c r="HJ663"/>
      <c r="HK663"/>
      <c r="HL663"/>
      <c r="HM663"/>
      <c r="HN663"/>
      <c r="HO663"/>
      <c r="HP663"/>
      <c r="HQ663"/>
      <c r="HR663"/>
      <c r="HS663"/>
      <c r="HT663"/>
      <c r="HU663"/>
      <c r="HV663"/>
      <c r="HW663"/>
      <c r="HX663"/>
      <c r="HY663"/>
      <c r="HZ663"/>
      <c r="IA663"/>
      <c r="IB663"/>
      <c r="IC663"/>
      <c r="ID663"/>
      <c r="IE663"/>
      <c r="IF663"/>
      <c r="IG663"/>
      <c r="IH663"/>
      <c r="II663"/>
      <c r="IJ663"/>
      <c r="IK663"/>
      <c r="IL663"/>
      <c r="IM663"/>
      <c r="IN663"/>
      <c r="IO663"/>
      <c r="IP663"/>
      <c r="IQ663"/>
      <c r="IR663"/>
      <c r="IS663"/>
      <c r="IT663"/>
      <c r="IU663"/>
      <c r="IV663"/>
      <c r="IW663"/>
      <c r="IX663"/>
      <c r="IY663"/>
      <c r="IZ663"/>
      <c r="JA663"/>
      <c r="JB663"/>
      <c r="JC663"/>
      <c r="JD663"/>
      <c r="JE663"/>
      <c r="JF663"/>
      <c r="JG663"/>
      <c r="JH663"/>
      <c r="JI663"/>
      <c r="JJ663"/>
      <c r="JK663"/>
      <c r="JL663"/>
      <c r="JM663"/>
      <c r="JN663"/>
      <c r="JO663"/>
      <c r="JP663"/>
      <c r="JQ663"/>
      <c r="JR663"/>
      <c r="JS663"/>
      <c r="JT663"/>
      <c r="JU663"/>
      <c r="JV663"/>
      <c r="JW663"/>
      <c r="JX663"/>
      <c r="JY663"/>
      <c r="JZ663"/>
      <c r="KA663"/>
      <c r="KB663"/>
      <c r="KC663"/>
      <c r="KD663"/>
      <c r="KE663"/>
      <c r="KF663"/>
      <c r="KG663"/>
      <c r="KH663"/>
      <c r="KI663"/>
      <c r="KJ663"/>
      <c r="KK663"/>
      <c r="KL663"/>
      <c r="KM663"/>
      <c r="KN663"/>
      <c r="KO663"/>
      <c r="KP663"/>
      <c r="KQ663"/>
      <c r="KR663"/>
      <c r="KS663"/>
      <c r="KT663"/>
      <c r="KU663"/>
      <c r="KV663"/>
      <c r="KW663"/>
      <c r="KX663"/>
      <c r="KY663"/>
      <c r="KZ663"/>
      <c r="LA663"/>
      <c r="LB663"/>
      <c r="LC663"/>
      <c r="LD663"/>
      <c r="LE663"/>
      <c r="LF663"/>
      <c r="LG663"/>
      <c r="LH663"/>
      <c r="LI663"/>
      <c r="LJ663"/>
      <c r="LK663"/>
      <c r="LL663"/>
      <c r="LM663"/>
      <c r="LN663"/>
      <c r="LO663"/>
      <c r="LP663"/>
      <c r="LQ663"/>
      <c r="LR663"/>
      <c r="LS663"/>
      <c r="LT663"/>
      <c r="LU663"/>
      <c r="LV663"/>
      <c r="LW663"/>
      <c r="LX663"/>
      <c r="LY663"/>
      <c r="LZ663"/>
      <c r="MA663"/>
      <c r="MB663"/>
      <c r="MC663"/>
      <c r="MD663"/>
      <c r="ME663"/>
      <c r="MF663"/>
      <c r="MG663"/>
      <c r="MH663"/>
      <c r="MI663"/>
      <c r="MJ663"/>
      <c r="MK663"/>
      <c r="ML663"/>
      <c r="MM663"/>
      <c r="MN663"/>
      <c r="MO663"/>
      <c r="MP663"/>
      <c r="MQ663"/>
      <c r="MR663"/>
      <c r="MS663"/>
      <c r="MT663"/>
      <c r="MU663"/>
      <c r="MV663"/>
      <c r="MW663"/>
      <c r="MX663"/>
      <c r="MY663"/>
      <c r="MZ663"/>
      <c r="NA663"/>
      <c r="NB663"/>
      <c r="NC663"/>
      <c r="ND663"/>
      <c r="NE663"/>
      <c r="NF663"/>
      <c r="NG663"/>
      <c r="NH663"/>
      <c r="NI663"/>
      <c r="NJ663"/>
      <c r="NK663"/>
      <c r="NL663"/>
      <c r="NM663"/>
      <c r="NN663"/>
      <c r="NO663"/>
      <c r="NP663"/>
      <c r="NQ663"/>
      <c r="NR663"/>
      <c r="NS663"/>
      <c r="NT663"/>
      <c r="NU663"/>
      <c r="NV663"/>
      <c r="NW663"/>
      <c r="NX663"/>
      <c r="NY663"/>
      <c r="NZ663"/>
      <c r="OA663"/>
      <c r="OB663"/>
      <c r="OC663"/>
      <c r="OD663"/>
      <c r="OE663"/>
      <c r="OF663"/>
      <c r="OG663"/>
      <c r="OH663"/>
      <c r="OI663"/>
      <c r="OJ663"/>
      <c r="OK663"/>
      <c r="OL663"/>
      <c r="OM663"/>
      <c r="ON663"/>
      <c r="OO663"/>
      <c r="OP663"/>
      <c r="OQ663"/>
      <c r="OR663"/>
      <c r="OS663"/>
      <c r="OT663"/>
      <c r="OU663"/>
      <c r="OV663"/>
      <c r="OW663"/>
      <c r="OX663"/>
      <c r="OY663"/>
      <c r="OZ663"/>
      <c r="PA663"/>
      <c r="PB663"/>
      <c r="PC663"/>
      <c r="PD663"/>
      <c r="PE663"/>
      <c r="PF663"/>
      <c r="PG663"/>
      <c r="PH663"/>
      <c r="PI663"/>
      <c r="PJ663"/>
      <c r="PK663"/>
      <c r="PL663"/>
      <c r="PM663"/>
      <c r="PN663"/>
      <c r="PO663"/>
      <c r="PP663"/>
      <c r="PQ663"/>
      <c r="PR663"/>
      <c r="PS663"/>
      <c r="PT663"/>
      <c r="PU663"/>
      <c r="PV663"/>
      <c r="PW663"/>
      <c r="PX663"/>
      <c r="PY663"/>
      <c r="PZ663"/>
      <c r="QA663"/>
      <c r="QB663"/>
      <c r="QC663"/>
      <c r="QD663"/>
      <c r="QE663"/>
      <c r="QF663"/>
      <c r="QG663"/>
      <c r="QH663"/>
      <c r="QI663"/>
      <c r="QJ663"/>
      <c r="QK663"/>
      <c r="QL663"/>
      <c r="QM663"/>
      <c r="QN663"/>
      <c r="QO663"/>
      <c r="QP663"/>
      <c r="QQ663"/>
      <c r="QR663"/>
      <c r="QS663"/>
      <c r="QT663"/>
      <c r="QU663"/>
      <c r="QV663"/>
      <c r="QW663"/>
      <c r="QX663"/>
      <c r="QY663"/>
      <c r="QZ663"/>
      <c r="RA663"/>
      <c r="RB663"/>
      <c r="RC663"/>
      <c r="RD663"/>
      <c r="RE663"/>
      <c r="RF663"/>
      <c r="RG663"/>
      <c r="RH663"/>
      <c r="RI663"/>
      <c r="RJ663"/>
      <c r="RK663"/>
      <c r="RL663"/>
      <c r="RM663"/>
      <c r="RN663"/>
      <c r="RO663"/>
      <c r="RP663"/>
      <c r="RQ663"/>
      <c r="RR663"/>
      <c r="RS663"/>
      <c r="RT663"/>
      <c r="RU663"/>
      <c r="RV663"/>
      <c r="RW663"/>
      <c r="RX663"/>
      <c r="RY663"/>
      <c r="RZ663"/>
      <c r="SA663"/>
      <c r="SB663"/>
      <c r="SC663"/>
      <c r="SD663"/>
      <c r="SE663"/>
      <c r="SF663"/>
      <c r="SG663"/>
      <c r="SH663"/>
      <c r="SI663"/>
      <c r="SJ663"/>
      <c r="SK663"/>
      <c r="SL663"/>
      <c r="SM663"/>
      <c r="SN663"/>
      <c r="SO663"/>
      <c r="SP663"/>
      <c r="SQ663"/>
      <c r="SR663"/>
      <c r="SS663"/>
      <c r="ST663"/>
      <c r="SU663"/>
      <c r="SV663"/>
      <c r="SW663"/>
      <c r="SX663"/>
      <c r="SY663"/>
      <c r="SZ663"/>
      <c r="TA663"/>
      <c r="TB663"/>
      <c r="TC663"/>
      <c r="TD663"/>
      <c r="TE663"/>
      <c r="TF663"/>
      <c r="TG663"/>
      <c r="TH663"/>
      <c r="TI663"/>
      <c r="TJ663"/>
      <c r="TK663"/>
      <c r="TL663"/>
      <c r="TM663"/>
      <c r="TN663"/>
      <c r="TO663"/>
      <c r="TP663"/>
      <c r="TQ663"/>
      <c r="TR663"/>
      <c r="TS663"/>
      <c r="TT663"/>
      <c r="TU663"/>
      <c r="TV663"/>
      <c r="TW663"/>
      <c r="TX663"/>
      <c r="TY663"/>
      <c r="TZ663"/>
      <c r="UA663"/>
      <c r="UB663"/>
      <c r="UC663"/>
      <c r="UD663"/>
      <c r="UE663"/>
      <c r="UF663"/>
      <c r="UG663"/>
      <c r="UH663"/>
      <c r="UI663"/>
      <c r="UJ663"/>
      <c r="UK663"/>
      <c r="UL663"/>
      <c r="UM663"/>
      <c r="UN663"/>
      <c r="UO663"/>
      <c r="UP663"/>
      <c r="UQ663"/>
      <c r="UR663"/>
      <c r="US663"/>
      <c r="UT663"/>
      <c r="UU663"/>
      <c r="UV663"/>
      <c r="UW663"/>
      <c r="UX663"/>
      <c r="UY663"/>
      <c r="UZ663"/>
      <c r="VA663"/>
      <c r="VB663"/>
      <c r="VC663"/>
      <c r="VD663"/>
      <c r="VE663"/>
      <c r="VF663"/>
      <c r="VG663"/>
      <c r="VH663"/>
      <c r="VI663"/>
      <c r="VJ663"/>
      <c r="VK663"/>
      <c r="VL663"/>
      <c r="VM663"/>
      <c r="VN663"/>
      <c r="VO663"/>
      <c r="VP663"/>
      <c r="VQ663"/>
      <c r="VR663"/>
      <c r="VS663"/>
      <c r="VT663"/>
      <c r="VU663"/>
      <c r="VV663"/>
      <c r="VW663"/>
      <c r="VX663"/>
      <c r="VY663"/>
      <c r="VZ663"/>
      <c r="WA663"/>
      <c r="WB663"/>
      <c r="WC663"/>
      <c r="WD663"/>
      <c r="WE663"/>
      <c r="WF663"/>
      <c r="WG663"/>
      <c r="WH663"/>
      <c r="WI663"/>
      <c r="WJ663"/>
      <c r="WK663"/>
      <c r="WL663"/>
      <c r="WM663"/>
      <c r="WN663"/>
      <c r="WO663"/>
      <c r="WP663"/>
      <c r="WQ663"/>
      <c r="WR663"/>
      <c r="WS663"/>
      <c r="WT663"/>
      <c r="WU663"/>
      <c r="WV663"/>
      <c r="WW663"/>
      <c r="WX663"/>
      <c r="WY663"/>
      <c r="WZ663"/>
      <c r="XA663"/>
      <c r="XB663"/>
      <c r="XC663"/>
      <c r="XD663"/>
      <c r="XE663"/>
      <c r="XF663"/>
      <c r="XG663"/>
      <c r="XH663"/>
      <c r="XI663"/>
      <c r="XJ663"/>
      <c r="XK663"/>
      <c r="XL663"/>
      <c r="XM663"/>
      <c r="XN663"/>
      <c r="XO663"/>
      <c r="XP663"/>
      <c r="XQ663"/>
      <c r="XR663"/>
      <c r="XS663"/>
      <c r="XT663"/>
      <c r="XU663"/>
      <c r="XV663"/>
      <c r="XW663"/>
      <c r="XX663"/>
      <c r="XY663"/>
      <c r="XZ663"/>
      <c r="YA663"/>
      <c r="YB663"/>
      <c r="YC663"/>
      <c r="YD663"/>
      <c r="YE663"/>
      <c r="YF663"/>
      <c r="YG663"/>
      <c r="YH663"/>
      <c r="YI663"/>
      <c r="YJ663"/>
      <c r="YK663"/>
      <c r="YL663"/>
      <c r="YM663"/>
      <c r="YN663"/>
      <c r="YO663"/>
      <c r="YP663"/>
      <c r="YQ663"/>
      <c r="YR663"/>
      <c r="YS663"/>
      <c r="YT663"/>
      <c r="YU663"/>
      <c r="YV663"/>
      <c r="YW663"/>
      <c r="YX663"/>
      <c r="YY663"/>
      <c r="YZ663"/>
      <c r="ZA663"/>
      <c r="ZB663"/>
      <c r="ZC663"/>
      <c r="ZD663"/>
      <c r="ZE663"/>
      <c r="ZF663"/>
      <c r="ZG663"/>
      <c r="ZH663"/>
      <c r="ZI663"/>
      <c r="ZJ663"/>
      <c r="ZK663"/>
      <c r="ZL663"/>
      <c r="ZM663"/>
      <c r="ZN663"/>
      <c r="ZO663"/>
      <c r="ZP663"/>
      <c r="ZQ663"/>
      <c r="ZR663"/>
      <c r="ZS663"/>
      <c r="ZT663"/>
      <c r="ZU663"/>
      <c r="ZV663"/>
      <c r="ZW663"/>
      <c r="ZX663"/>
      <c r="ZY663"/>
      <c r="ZZ663" s="52"/>
      <c r="AAA663" s="192"/>
      <c r="AAD663" s="90"/>
      <c r="AAE663" s="519">
        <f>IF(S.EQC.ApprovePacketLoop2="Y",1,0)</f>
        <v>1</v>
      </c>
      <c r="AAF663" s="90"/>
      <c r="AAG663" s="73">
        <f>IF(AAE663=0,,G662)</f>
        <v>41676</v>
      </c>
      <c r="AAH663" s="73">
        <f t="shared" si="565"/>
        <v>41676</v>
      </c>
      <c r="AAI663" s="72"/>
      <c r="AAJ663" s="185"/>
      <c r="AAK663" s="56"/>
      <c r="AAL663" s="90"/>
    </row>
    <row r="664" spans="1:715" s="23" customFormat="1" ht="15" hidden="1" customHeight="1" outlineLevel="3">
      <c r="A664" s="171"/>
      <c r="B664" s="710" t="s">
        <v>376</v>
      </c>
      <c r="C664" s="376" t="s">
        <v>0</v>
      </c>
      <c r="D664" s="423"/>
      <c r="E664" s="397">
        <f t="shared" si="575"/>
        <v>1</v>
      </c>
      <c r="F664" s="457">
        <f t="shared" ca="1" si="576"/>
        <v>71</v>
      </c>
      <c r="G664" s="400">
        <f t="shared" si="577"/>
        <v>41676</v>
      </c>
      <c r="H664" s="400">
        <f t="shared" si="578"/>
        <v>41676</v>
      </c>
      <c r="I664" s="244"/>
      <c r="J664" s="194"/>
      <c r="K664" s="49"/>
      <c r="L664" s="49"/>
      <c r="M664" s="49"/>
      <c r="N664" s="49"/>
      <c r="O664" s="49"/>
      <c r="P664" s="49"/>
      <c r="Q664" s="49"/>
      <c r="R664" s="49"/>
      <c r="S664" s="49"/>
      <c r="T664" s="49"/>
      <c r="U664" s="49"/>
      <c r="V664" s="49"/>
      <c r="W664" s="49"/>
      <c r="X664" s="49"/>
      <c r="Y664" s="49"/>
      <c r="Z664" s="49"/>
      <c r="AA664" s="49"/>
      <c r="AB664" s="49"/>
      <c r="AC664" s="49"/>
      <c r="AD664" s="49"/>
      <c r="AE664" s="49"/>
      <c r="AF664" s="49"/>
      <c r="AG664" s="49"/>
      <c r="AH664" s="49"/>
      <c r="AI664" s="49"/>
      <c r="AJ664" s="49"/>
      <c r="AK664" s="49"/>
      <c r="AL664" s="49"/>
      <c r="AM664" s="49"/>
      <c r="AN664" s="49"/>
      <c r="AO664" s="49"/>
      <c r="AP664" s="49"/>
      <c r="AQ664" s="49"/>
      <c r="AR664" s="49"/>
      <c r="AS664" s="49"/>
      <c r="AT664" s="49"/>
      <c r="AU664" s="49"/>
      <c r="AV664" s="49"/>
      <c r="AW664" s="49"/>
      <c r="AX664" s="49"/>
      <c r="AY664" s="49"/>
      <c r="AZ664" s="49"/>
      <c r="BA664" s="49"/>
      <c r="BB664" s="49"/>
      <c r="BC664" s="49"/>
      <c r="BD664" s="49"/>
      <c r="BE664" s="49"/>
      <c r="BF664" s="49"/>
      <c r="BG664" s="49"/>
      <c r="BH664" s="49"/>
      <c r="BI664" s="49"/>
      <c r="BJ664" s="49"/>
      <c r="BK664" s="49"/>
      <c r="BL664" s="49"/>
      <c r="BM664" s="49"/>
      <c r="BN664" s="49"/>
      <c r="BO664" s="49"/>
      <c r="BP664" s="49"/>
      <c r="BQ664" s="49"/>
      <c r="BR664" s="49"/>
      <c r="BS664" s="49"/>
      <c r="BT664" s="49"/>
      <c r="BU664" s="49"/>
      <c r="BV664" s="49"/>
      <c r="BW664" s="49"/>
      <c r="BX664" s="49"/>
      <c r="BY664" s="49"/>
      <c r="BZ664" s="49"/>
      <c r="CA664" s="49"/>
      <c r="CB664" s="49"/>
      <c r="CC664" s="49"/>
      <c r="CD664" s="49"/>
      <c r="CE664" s="49"/>
      <c r="CF664" s="49"/>
      <c r="CG664" s="49"/>
      <c r="CH664" s="49"/>
      <c r="CI664" s="49"/>
      <c r="CJ664" s="49"/>
      <c r="CK664" s="49"/>
      <c r="CL664" s="49"/>
      <c r="CM664" s="49"/>
      <c r="CN664" s="49"/>
      <c r="CO664" s="49"/>
      <c r="CP664" s="49"/>
      <c r="CQ664" s="49"/>
      <c r="CR664" s="49"/>
      <c r="CS664" s="49"/>
      <c r="CT664" s="49"/>
      <c r="CU664" s="49"/>
      <c r="CV664" s="49"/>
      <c r="CW664" s="49"/>
      <c r="CX664" s="49"/>
      <c r="CY664" s="49"/>
      <c r="CZ664" s="49"/>
      <c r="DA664" s="49"/>
      <c r="DB664" s="49"/>
      <c r="DC664" s="49"/>
      <c r="DD664" s="49"/>
      <c r="DE664" s="49"/>
      <c r="DF664" s="49"/>
      <c r="DG664" s="49"/>
      <c r="DH664" s="49"/>
      <c r="DI664" s="49"/>
      <c r="DJ664" s="49"/>
      <c r="DK664" s="49"/>
      <c r="DL664" s="49"/>
      <c r="DM664" s="49"/>
      <c r="DN664" s="49"/>
      <c r="DO664" s="49"/>
      <c r="DP664" s="49"/>
      <c r="DQ664"/>
      <c r="DR664"/>
      <c r="DS664"/>
      <c r="DT664"/>
      <c r="DU664"/>
      <c r="DV664"/>
      <c r="DW664"/>
      <c r="DX664"/>
      <c r="DY664"/>
      <c r="DZ664"/>
      <c r="EA664"/>
      <c r="EB664"/>
      <c r="EC664"/>
      <c r="ED664"/>
      <c r="EE664"/>
      <c r="EF664"/>
      <c r="EG664"/>
      <c r="EH664"/>
      <c r="EI664"/>
      <c r="EJ664"/>
      <c r="EK664"/>
      <c r="EL664"/>
      <c r="EM664"/>
      <c r="EN664"/>
      <c r="EO664"/>
      <c r="EP664"/>
      <c r="EQ664"/>
      <c r="ER664"/>
      <c r="ES664"/>
      <c r="ET664"/>
      <c r="EU664"/>
      <c r="EV664"/>
      <c r="EW664"/>
      <c r="EX664"/>
      <c r="EY664"/>
      <c r="EZ664"/>
      <c r="FA664"/>
      <c r="FB664"/>
      <c r="FC664"/>
      <c r="FD664"/>
      <c r="FE664"/>
      <c r="FF664"/>
      <c r="FG664"/>
      <c r="FH664"/>
      <c r="FI664"/>
      <c r="FJ664"/>
      <c r="FK664"/>
      <c r="FL664"/>
      <c r="FM664"/>
      <c r="FN664"/>
      <c r="FO664"/>
      <c r="FP664"/>
      <c r="FQ664"/>
      <c r="FR664"/>
      <c r="FS664"/>
      <c r="FT664"/>
      <c r="FU664"/>
      <c r="FV664"/>
      <c r="FW664"/>
      <c r="FX664"/>
      <c r="FY664"/>
      <c r="FZ664"/>
      <c r="GA664"/>
      <c r="GB664"/>
      <c r="GC664"/>
      <c r="GD664"/>
      <c r="GE664"/>
      <c r="GF664"/>
      <c r="GG664"/>
      <c r="GH664"/>
      <c r="GI664"/>
      <c r="GJ664"/>
      <c r="GK664"/>
      <c r="GL664"/>
      <c r="GM664"/>
      <c r="GN664"/>
      <c r="GO664"/>
      <c r="GP664"/>
      <c r="GQ664"/>
      <c r="GR664"/>
      <c r="GS664"/>
      <c r="GT664"/>
      <c r="GU664"/>
      <c r="GV664"/>
      <c r="GW664"/>
      <c r="GX664"/>
      <c r="GY664"/>
      <c r="GZ664"/>
      <c r="HA664"/>
      <c r="HB664"/>
      <c r="HC664"/>
      <c r="HD664"/>
      <c r="HE664"/>
      <c r="HF664"/>
      <c r="HG664"/>
      <c r="HH664"/>
      <c r="HI664"/>
      <c r="HJ664"/>
      <c r="HK664"/>
      <c r="HL664"/>
      <c r="HM664"/>
      <c r="HN664"/>
      <c r="HO664"/>
      <c r="HP664"/>
      <c r="HQ664"/>
      <c r="HR664"/>
      <c r="HS664"/>
      <c r="HT664"/>
      <c r="HU664"/>
      <c r="HV664"/>
      <c r="HW664"/>
      <c r="HX664"/>
      <c r="HY664"/>
      <c r="HZ664"/>
      <c r="IA664"/>
      <c r="IB664"/>
      <c r="IC664"/>
      <c r="ID664"/>
      <c r="IE664"/>
      <c r="IF664"/>
      <c r="IG664"/>
      <c r="IH664"/>
      <c r="II664"/>
      <c r="IJ664"/>
      <c r="IK664"/>
      <c r="IL664"/>
      <c r="IM664"/>
      <c r="IN664"/>
      <c r="IO664"/>
      <c r="IP664"/>
      <c r="IQ664"/>
      <c r="IR664"/>
      <c r="IS664"/>
      <c r="IT664"/>
      <c r="IU664"/>
      <c r="IV664"/>
      <c r="IW664"/>
      <c r="IX664"/>
      <c r="IY664"/>
      <c r="IZ664"/>
      <c r="JA664"/>
      <c r="JB664"/>
      <c r="JC664"/>
      <c r="JD664"/>
      <c r="JE664"/>
      <c r="JF664"/>
      <c r="JG664"/>
      <c r="JH664"/>
      <c r="JI664"/>
      <c r="JJ664"/>
      <c r="JK664"/>
      <c r="JL664"/>
      <c r="JM664"/>
      <c r="JN664"/>
      <c r="JO664"/>
      <c r="JP664"/>
      <c r="JQ664"/>
      <c r="JR664"/>
      <c r="JS664"/>
      <c r="JT664"/>
      <c r="JU664"/>
      <c r="JV664"/>
      <c r="JW664"/>
      <c r="JX664"/>
      <c r="JY664"/>
      <c r="JZ664"/>
      <c r="KA664"/>
      <c r="KB664"/>
      <c r="KC664"/>
      <c r="KD664"/>
      <c r="KE664"/>
      <c r="KF664"/>
      <c r="KG664"/>
      <c r="KH664"/>
      <c r="KI664"/>
      <c r="KJ664"/>
      <c r="KK664"/>
      <c r="KL664"/>
      <c r="KM664"/>
      <c r="KN664"/>
      <c r="KO664"/>
      <c r="KP664"/>
      <c r="KQ664"/>
      <c r="KR664"/>
      <c r="KS664"/>
      <c r="KT664"/>
      <c r="KU664"/>
      <c r="KV664"/>
      <c r="KW664"/>
      <c r="KX664"/>
      <c r="KY664"/>
      <c r="KZ664"/>
      <c r="LA664"/>
      <c r="LB664"/>
      <c r="LC664"/>
      <c r="LD664"/>
      <c r="LE664"/>
      <c r="LF664"/>
      <c r="LG664"/>
      <c r="LH664"/>
      <c r="LI664"/>
      <c r="LJ664"/>
      <c r="LK664"/>
      <c r="LL664"/>
      <c r="LM664"/>
      <c r="LN664"/>
      <c r="LO664"/>
      <c r="LP664"/>
      <c r="LQ664"/>
      <c r="LR664"/>
      <c r="LS664"/>
      <c r="LT664"/>
      <c r="LU664"/>
      <c r="LV664"/>
      <c r="LW664"/>
      <c r="LX664"/>
      <c r="LY664"/>
      <c r="LZ664"/>
      <c r="MA664"/>
      <c r="MB664"/>
      <c r="MC664"/>
      <c r="MD664"/>
      <c r="ME664"/>
      <c r="MF664"/>
      <c r="MG664"/>
      <c r="MH664"/>
      <c r="MI664"/>
      <c r="MJ664"/>
      <c r="MK664"/>
      <c r="ML664"/>
      <c r="MM664"/>
      <c r="MN664"/>
      <c r="MO664"/>
      <c r="MP664"/>
      <c r="MQ664"/>
      <c r="MR664"/>
      <c r="MS664"/>
      <c r="MT664"/>
      <c r="MU664"/>
      <c r="MV664"/>
      <c r="MW664"/>
      <c r="MX664"/>
      <c r="MY664"/>
      <c r="MZ664"/>
      <c r="NA664"/>
      <c r="NB664"/>
      <c r="NC664"/>
      <c r="ND664"/>
      <c r="NE664"/>
      <c r="NF664"/>
      <c r="NG664"/>
      <c r="NH664"/>
      <c r="NI664"/>
      <c r="NJ664"/>
      <c r="NK664"/>
      <c r="NL664"/>
      <c r="NM664"/>
      <c r="NN664"/>
      <c r="NO664"/>
      <c r="NP664"/>
      <c r="NQ664"/>
      <c r="NR664"/>
      <c r="NS664"/>
      <c r="NT664"/>
      <c r="NU664"/>
      <c r="NV664"/>
      <c r="NW664"/>
      <c r="NX664"/>
      <c r="NY664"/>
      <c r="NZ664"/>
      <c r="OA664"/>
      <c r="OB664"/>
      <c r="OC664"/>
      <c r="OD664"/>
      <c r="OE664"/>
      <c r="OF664"/>
      <c r="OG664"/>
      <c r="OH664"/>
      <c r="OI664"/>
      <c r="OJ664"/>
      <c r="OK664"/>
      <c r="OL664"/>
      <c r="OM664"/>
      <c r="ON664"/>
      <c r="OO664"/>
      <c r="OP664"/>
      <c r="OQ664"/>
      <c r="OR664"/>
      <c r="OS664"/>
      <c r="OT664"/>
      <c r="OU664"/>
      <c r="OV664"/>
      <c r="OW664"/>
      <c r="OX664"/>
      <c r="OY664"/>
      <c r="OZ664"/>
      <c r="PA664"/>
      <c r="PB664"/>
      <c r="PC664"/>
      <c r="PD664"/>
      <c r="PE664"/>
      <c r="PF664"/>
      <c r="PG664"/>
      <c r="PH664"/>
      <c r="PI664"/>
      <c r="PJ664"/>
      <c r="PK664"/>
      <c r="PL664"/>
      <c r="PM664"/>
      <c r="PN664"/>
      <c r="PO664"/>
      <c r="PP664"/>
      <c r="PQ664"/>
      <c r="PR664"/>
      <c r="PS664"/>
      <c r="PT664"/>
      <c r="PU664"/>
      <c r="PV664"/>
      <c r="PW664"/>
      <c r="PX664"/>
      <c r="PY664"/>
      <c r="PZ664"/>
      <c r="QA664"/>
      <c r="QB664"/>
      <c r="QC664"/>
      <c r="QD664"/>
      <c r="QE664"/>
      <c r="QF664"/>
      <c r="QG664"/>
      <c r="QH664"/>
      <c r="QI664"/>
      <c r="QJ664"/>
      <c r="QK664"/>
      <c r="QL664"/>
      <c r="QM664"/>
      <c r="QN664"/>
      <c r="QO664"/>
      <c r="QP664"/>
      <c r="QQ664"/>
      <c r="QR664"/>
      <c r="QS664"/>
      <c r="QT664"/>
      <c r="QU664"/>
      <c r="QV664"/>
      <c r="QW664"/>
      <c r="QX664"/>
      <c r="QY664"/>
      <c r="QZ664"/>
      <c r="RA664"/>
      <c r="RB664"/>
      <c r="RC664"/>
      <c r="RD664"/>
      <c r="RE664"/>
      <c r="RF664"/>
      <c r="RG664"/>
      <c r="RH664"/>
      <c r="RI664"/>
      <c r="RJ664"/>
      <c r="RK664"/>
      <c r="RL664"/>
      <c r="RM664"/>
      <c r="RN664"/>
      <c r="RO664"/>
      <c r="RP664"/>
      <c r="RQ664"/>
      <c r="RR664"/>
      <c r="RS664"/>
      <c r="RT664"/>
      <c r="RU664"/>
      <c r="RV664"/>
      <c r="RW664"/>
      <c r="RX664"/>
      <c r="RY664"/>
      <c r="RZ664"/>
      <c r="SA664"/>
      <c r="SB664"/>
      <c r="SC664"/>
      <c r="SD664"/>
      <c r="SE664"/>
      <c r="SF664"/>
      <c r="SG664"/>
      <c r="SH664"/>
      <c r="SI664"/>
      <c r="SJ664"/>
      <c r="SK664"/>
      <c r="SL664"/>
      <c r="SM664"/>
      <c r="SN664"/>
      <c r="SO664"/>
      <c r="SP664"/>
      <c r="SQ664"/>
      <c r="SR664"/>
      <c r="SS664"/>
      <c r="ST664"/>
      <c r="SU664"/>
      <c r="SV664"/>
      <c r="SW664"/>
      <c r="SX664"/>
      <c r="SY664"/>
      <c r="SZ664"/>
      <c r="TA664"/>
      <c r="TB664"/>
      <c r="TC664"/>
      <c r="TD664"/>
      <c r="TE664"/>
      <c r="TF664"/>
      <c r="TG664"/>
      <c r="TH664"/>
      <c r="TI664"/>
      <c r="TJ664"/>
      <c r="TK664"/>
      <c r="TL664"/>
      <c r="TM664"/>
      <c r="TN664"/>
      <c r="TO664"/>
      <c r="TP664"/>
      <c r="TQ664"/>
      <c r="TR664"/>
      <c r="TS664"/>
      <c r="TT664"/>
      <c r="TU664"/>
      <c r="TV664"/>
      <c r="TW664"/>
      <c r="TX664"/>
      <c r="TY664"/>
      <c r="TZ664"/>
      <c r="UA664"/>
      <c r="UB664"/>
      <c r="UC664"/>
      <c r="UD664"/>
      <c r="UE664"/>
      <c r="UF664"/>
      <c r="UG664"/>
      <c r="UH664"/>
      <c r="UI664"/>
      <c r="UJ664"/>
      <c r="UK664"/>
      <c r="UL664"/>
      <c r="UM664"/>
      <c r="UN664"/>
      <c r="UO664"/>
      <c r="UP664"/>
      <c r="UQ664"/>
      <c r="UR664"/>
      <c r="US664"/>
      <c r="UT664"/>
      <c r="UU664"/>
      <c r="UV664"/>
      <c r="UW664"/>
      <c r="UX664"/>
      <c r="UY664"/>
      <c r="UZ664"/>
      <c r="VA664"/>
      <c r="VB664"/>
      <c r="VC664"/>
      <c r="VD664"/>
      <c r="VE664"/>
      <c r="VF664"/>
      <c r="VG664"/>
      <c r="VH664"/>
      <c r="VI664"/>
      <c r="VJ664"/>
      <c r="VK664"/>
      <c r="VL664"/>
      <c r="VM664"/>
      <c r="VN664"/>
      <c r="VO664"/>
      <c r="VP664"/>
      <c r="VQ664"/>
      <c r="VR664"/>
      <c r="VS664"/>
      <c r="VT664"/>
      <c r="VU664"/>
      <c r="VV664"/>
      <c r="VW664"/>
      <c r="VX664"/>
      <c r="VY664"/>
      <c r="VZ664"/>
      <c r="WA664"/>
      <c r="WB664"/>
      <c r="WC664"/>
      <c r="WD664"/>
      <c r="WE664"/>
      <c r="WF664"/>
      <c r="WG664"/>
      <c r="WH664"/>
      <c r="WI664"/>
      <c r="WJ664"/>
      <c r="WK664"/>
      <c r="WL664"/>
      <c r="WM664"/>
      <c r="WN664"/>
      <c r="WO664"/>
      <c r="WP664"/>
      <c r="WQ664"/>
      <c r="WR664"/>
      <c r="WS664"/>
      <c r="WT664"/>
      <c r="WU664"/>
      <c r="WV664"/>
      <c r="WW664"/>
      <c r="WX664"/>
      <c r="WY664"/>
      <c r="WZ664"/>
      <c r="XA664"/>
      <c r="XB664"/>
      <c r="XC664"/>
      <c r="XD664"/>
      <c r="XE664"/>
      <c r="XF664"/>
      <c r="XG664"/>
      <c r="XH664"/>
      <c r="XI664"/>
      <c r="XJ664"/>
      <c r="XK664"/>
      <c r="XL664"/>
      <c r="XM664"/>
      <c r="XN664"/>
      <c r="XO664"/>
      <c r="XP664"/>
      <c r="XQ664"/>
      <c r="XR664"/>
      <c r="XS664"/>
      <c r="XT664"/>
      <c r="XU664"/>
      <c r="XV664"/>
      <c r="XW664"/>
      <c r="XX664"/>
      <c r="XY664"/>
      <c r="XZ664"/>
      <c r="YA664"/>
      <c r="YB664"/>
      <c r="YC664"/>
      <c r="YD664"/>
      <c r="YE664"/>
      <c r="YF664"/>
      <c r="YG664"/>
      <c r="YH664"/>
      <c r="YI664"/>
      <c r="YJ664"/>
      <c r="YK664"/>
      <c r="YL664"/>
      <c r="YM664"/>
      <c r="YN664"/>
      <c r="YO664"/>
      <c r="YP664"/>
      <c r="YQ664"/>
      <c r="YR664"/>
      <c r="YS664"/>
      <c r="YT664"/>
      <c r="YU664"/>
      <c r="YV664"/>
      <c r="YW664"/>
      <c r="YX664"/>
      <c r="YY664"/>
      <c r="YZ664"/>
      <c r="ZA664"/>
      <c r="ZB664"/>
      <c r="ZC664"/>
      <c r="ZD664"/>
      <c r="ZE664"/>
      <c r="ZF664"/>
      <c r="ZG664"/>
      <c r="ZH664"/>
      <c r="ZI664"/>
      <c r="ZJ664"/>
      <c r="ZK664"/>
      <c r="ZL664"/>
      <c r="ZM664"/>
      <c r="ZN664"/>
      <c r="ZO664"/>
      <c r="ZP664"/>
      <c r="ZQ664"/>
      <c r="ZR664"/>
      <c r="ZS664"/>
      <c r="ZT664"/>
      <c r="ZU664"/>
      <c r="ZV664"/>
      <c r="ZW664"/>
      <c r="ZX664"/>
      <c r="ZY664"/>
      <c r="ZZ664" s="52"/>
      <c r="AAA664" s="192"/>
      <c r="AAD664" s="90"/>
      <c r="AAE664" s="519">
        <f>IF(S.EQC.ApprovePacketLoop2="Y",1,0)</f>
        <v>1</v>
      </c>
      <c r="AAF664" s="90"/>
      <c r="AAG664" s="73">
        <f>IF(AAE664=0,,G662)</f>
        <v>41676</v>
      </c>
      <c r="AAH664" s="73">
        <f t="shared" si="565"/>
        <v>41676</v>
      </c>
      <c r="AAI664" s="72"/>
      <c r="AAJ664" s="185"/>
      <c r="AAK664" s="56"/>
      <c r="AAL664" s="90"/>
    </row>
    <row r="665" spans="1:715" s="23" customFormat="1" ht="15" hidden="1" customHeight="1" outlineLevel="3" thickBot="1">
      <c r="A665" s="171"/>
      <c r="B665" s="710" t="s">
        <v>376</v>
      </c>
      <c r="C665" s="376" t="s">
        <v>0</v>
      </c>
      <c r="D665" s="423"/>
      <c r="E665" s="397">
        <f t="shared" si="575"/>
        <v>1</v>
      </c>
      <c r="F665" s="457">
        <f t="shared" ca="1" si="576"/>
        <v>71</v>
      </c>
      <c r="G665" s="400">
        <f t="shared" si="577"/>
        <v>41676</v>
      </c>
      <c r="H665" s="400">
        <f t="shared" si="578"/>
        <v>41676</v>
      </c>
      <c r="I665" s="244"/>
      <c r="J665" s="194"/>
      <c r="K665" s="49"/>
      <c r="L665" s="49"/>
      <c r="M665" s="49"/>
      <c r="N665" s="49"/>
      <c r="O665" s="49"/>
      <c r="P665" s="49"/>
      <c r="Q665" s="49"/>
      <c r="R665" s="49"/>
      <c r="S665" s="49"/>
      <c r="T665" s="49"/>
      <c r="U665" s="49"/>
      <c r="V665" s="49"/>
      <c r="W665" s="49"/>
      <c r="X665" s="49"/>
      <c r="Y665" s="49"/>
      <c r="Z665" s="49"/>
      <c r="AA665" s="49"/>
      <c r="AB665" s="49"/>
      <c r="AC665" s="49"/>
      <c r="AD665" s="49"/>
      <c r="AE665" s="49"/>
      <c r="AF665" s="49"/>
      <c r="AG665" s="49"/>
      <c r="AH665" s="49"/>
      <c r="AI665" s="49"/>
      <c r="AJ665" s="49"/>
      <c r="AK665" s="49"/>
      <c r="AL665" s="49"/>
      <c r="AM665" s="49"/>
      <c r="AN665" s="49"/>
      <c r="AO665" s="49"/>
      <c r="AP665" s="49"/>
      <c r="AQ665" s="49"/>
      <c r="AR665" s="49"/>
      <c r="AS665" s="49"/>
      <c r="AT665" s="49"/>
      <c r="AU665" s="49"/>
      <c r="AV665" s="49"/>
      <c r="AW665" s="49"/>
      <c r="AX665" s="49"/>
      <c r="AY665" s="49"/>
      <c r="AZ665" s="49"/>
      <c r="BA665" s="49"/>
      <c r="BB665" s="49"/>
      <c r="BC665" s="49"/>
      <c r="BD665" s="49"/>
      <c r="BE665" s="49"/>
      <c r="BF665" s="49"/>
      <c r="BG665" s="49"/>
      <c r="BH665" s="49"/>
      <c r="BI665" s="49"/>
      <c r="BJ665" s="49"/>
      <c r="BK665" s="49"/>
      <c r="BL665" s="49"/>
      <c r="BM665" s="49"/>
      <c r="BN665" s="49"/>
      <c r="BO665" s="49"/>
      <c r="BP665" s="49"/>
      <c r="BQ665" s="49"/>
      <c r="BR665" s="49"/>
      <c r="BS665" s="49"/>
      <c r="BT665" s="49"/>
      <c r="BU665" s="49"/>
      <c r="BV665" s="49"/>
      <c r="BW665" s="49"/>
      <c r="BX665" s="49"/>
      <c r="BY665" s="49"/>
      <c r="BZ665" s="49"/>
      <c r="CA665" s="49"/>
      <c r="CB665" s="49"/>
      <c r="CC665" s="49"/>
      <c r="CD665" s="49"/>
      <c r="CE665" s="49"/>
      <c r="CF665" s="49"/>
      <c r="CG665" s="49"/>
      <c r="CH665" s="49"/>
      <c r="CI665" s="49"/>
      <c r="CJ665" s="49"/>
      <c r="CK665" s="49"/>
      <c r="CL665" s="49"/>
      <c r="CM665" s="49"/>
      <c r="CN665" s="49"/>
      <c r="CO665" s="49"/>
      <c r="CP665" s="49"/>
      <c r="CQ665" s="49"/>
      <c r="CR665" s="49"/>
      <c r="CS665" s="49"/>
      <c r="CT665" s="49"/>
      <c r="CU665" s="49"/>
      <c r="CV665" s="49"/>
      <c r="CW665" s="49"/>
      <c r="CX665" s="49"/>
      <c r="CY665" s="49"/>
      <c r="CZ665" s="49"/>
      <c r="DA665" s="49"/>
      <c r="DB665" s="49"/>
      <c r="DC665" s="49"/>
      <c r="DD665" s="49"/>
      <c r="DE665" s="49"/>
      <c r="DF665" s="49"/>
      <c r="DG665" s="49"/>
      <c r="DH665" s="49"/>
      <c r="DI665" s="49"/>
      <c r="DJ665" s="49"/>
      <c r="DK665" s="49"/>
      <c r="DL665" s="49"/>
      <c r="DM665" s="49"/>
      <c r="DN665" s="49"/>
      <c r="DO665" s="49"/>
      <c r="DP665" s="49"/>
      <c r="DQ665"/>
      <c r="DR665"/>
      <c r="DS665"/>
      <c r="DT665"/>
      <c r="DU665"/>
      <c r="DV665"/>
      <c r="DW665"/>
      <c r="DX665"/>
      <c r="DY665"/>
      <c r="DZ665"/>
      <c r="EA665"/>
      <c r="EB665"/>
      <c r="EC665"/>
      <c r="ED665"/>
      <c r="EE665"/>
      <c r="EF665"/>
      <c r="EG665"/>
      <c r="EH665"/>
      <c r="EI665"/>
      <c r="EJ665"/>
      <c r="EK665"/>
      <c r="EL665"/>
      <c r="EM665"/>
      <c r="EN665"/>
      <c r="EO665"/>
      <c r="EP665"/>
      <c r="EQ665"/>
      <c r="ER665"/>
      <c r="ES665"/>
      <c r="ET665"/>
      <c r="EU665"/>
      <c r="EV665"/>
      <c r="EW665"/>
      <c r="EX665"/>
      <c r="EY665"/>
      <c r="EZ665"/>
      <c r="FA665"/>
      <c r="FB665"/>
      <c r="FC665"/>
      <c r="FD665"/>
      <c r="FE665"/>
      <c r="FF665"/>
      <c r="FG665"/>
      <c r="FH665"/>
      <c r="FI665"/>
      <c r="FJ665"/>
      <c r="FK665"/>
      <c r="FL665"/>
      <c r="FM665"/>
      <c r="FN665"/>
      <c r="FO665"/>
      <c r="FP665"/>
      <c r="FQ665"/>
      <c r="FR665"/>
      <c r="FS665"/>
      <c r="FT665"/>
      <c r="FU665"/>
      <c r="FV665"/>
      <c r="FW665"/>
      <c r="FX665"/>
      <c r="FY665"/>
      <c r="FZ665"/>
      <c r="GA665"/>
      <c r="GB665"/>
      <c r="GC665"/>
      <c r="GD665"/>
      <c r="GE665"/>
      <c r="GF665"/>
      <c r="GG665"/>
      <c r="GH665"/>
      <c r="GI665"/>
      <c r="GJ665"/>
      <c r="GK665"/>
      <c r="GL665"/>
      <c r="GM665"/>
      <c r="GN665"/>
      <c r="GO665"/>
      <c r="GP665"/>
      <c r="GQ665"/>
      <c r="GR665"/>
      <c r="GS665"/>
      <c r="GT665"/>
      <c r="GU665"/>
      <c r="GV665"/>
      <c r="GW665"/>
      <c r="GX665"/>
      <c r="GY665"/>
      <c r="GZ665"/>
      <c r="HA665"/>
      <c r="HB665"/>
      <c r="HC665"/>
      <c r="HD665"/>
      <c r="HE665"/>
      <c r="HF665"/>
      <c r="HG665"/>
      <c r="HH665"/>
      <c r="HI665"/>
      <c r="HJ665"/>
      <c r="HK665"/>
      <c r="HL665"/>
      <c r="HM665"/>
      <c r="HN665"/>
      <c r="HO665"/>
      <c r="HP665"/>
      <c r="HQ665"/>
      <c r="HR665"/>
      <c r="HS665"/>
      <c r="HT665"/>
      <c r="HU665"/>
      <c r="HV665"/>
      <c r="HW665"/>
      <c r="HX665"/>
      <c r="HY665"/>
      <c r="HZ665"/>
      <c r="IA665"/>
      <c r="IB665"/>
      <c r="IC665"/>
      <c r="ID665"/>
      <c r="IE665"/>
      <c r="IF665"/>
      <c r="IG665"/>
      <c r="IH665"/>
      <c r="II665"/>
      <c r="IJ665"/>
      <c r="IK665"/>
      <c r="IL665"/>
      <c r="IM665"/>
      <c r="IN665"/>
      <c r="IO665"/>
      <c r="IP665"/>
      <c r="IQ665"/>
      <c r="IR665"/>
      <c r="IS665"/>
      <c r="IT665"/>
      <c r="IU665"/>
      <c r="IV665"/>
      <c r="IW665"/>
      <c r="IX665"/>
      <c r="IY665"/>
      <c r="IZ665"/>
      <c r="JA665"/>
      <c r="JB665"/>
      <c r="JC665"/>
      <c r="JD665"/>
      <c r="JE665"/>
      <c r="JF665"/>
      <c r="JG665"/>
      <c r="JH665"/>
      <c r="JI665"/>
      <c r="JJ665"/>
      <c r="JK665"/>
      <c r="JL665"/>
      <c r="JM665"/>
      <c r="JN665"/>
      <c r="JO665"/>
      <c r="JP665"/>
      <c r="JQ665"/>
      <c r="JR665"/>
      <c r="JS665"/>
      <c r="JT665"/>
      <c r="JU665"/>
      <c r="JV665"/>
      <c r="JW665"/>
      <c r="JX665"/>
      <c r="JY665"/>
      <c r="JZ665"/>
      <c r="KA665"/>
      <c r="KB665"/>
      <c r="KC665"/>
      <c r="KD665"/>
      <c r="KE665"/>
      <c r="KF665"/>
      <c r="KG665"/>
      <c r="KH665"/>
      <c r="KI665"/>
      <c r="KJ665"/>
      <c r="KK665"/>
      <c r="KL665"/>
      <c r="KM665"/>
      <c r="KN665"/>
      <c r="KO665"/>
      <c r="KP665"/>
      <c r="KQ665"/>
      <c r="KR665"/>
      <c r="KS665"/>
      <c r="KT665"/>
      <c r="KU665"/>
      <c r="KV665"/>
      <c r="KW665"/>
      <c r="KX665"/>
      <c r="KY665"/>
      <c r="KZ665"/>
      <c r="LA665"/>
      <c r="LB665"/>
      <c r="LC665"/>
      <c r="LD665"/>
      <c r="LE665"/>
      <c r="LF665"/>
      <c r="LG665"/>
      <c r="LH665"/>
      <c r="LI665"/>
      <c r="LJ665"/>
      <c r="LK665"/>
      <c r="LL665"/>
      <c r="LM665"/>
      <c r="LN665"/>
      <c r="LO665"/>
      <c r="LP665"/>
      <c r="LQ665"/>
      <c r="LR665"/>
      <c r="LS665"/>
      <c r="LT665"/>
      <c r="LU665"/>
      <c r="LV665"/>
      <c r="LW665"/>
      <c r="LX665"/>
      <c r="LY665"/>
      <c r="LZ665"/>
      <c r="MA665"/>
      <c r="MB665"/>
      <c r="MC665"/>
      <c r="MD665"/>
      <c r="ME665"/>
      <c r="MF665"/>
      <c r="MG665"/>
      <c r="MH665"/>
      <c r="MI665"/>
      <c r="MJ665"/>
      <c r="MK665"/>
      <c r="ML665"/>
      <c r="MM665"/>
      <c r="MN665"/>
      <c r="MO665"/>
      <c r="MP665"/>
      <c r="MQ665"/>
      <c r="MR665"/>
      <c r="MS665"/>
      <c r="MT665"/>
      <c r="MU665"/>
      <c r="MV665"/>
      <c r="MW665"/>
      <c r="MX665"/>
      <c r="MY665"/>
      <c r="MZ665"/>
      <c r="NA665"/>
      <c r="NB665"/>
      <c r="NC665"/>
      <c r="ND665"/>
      <c r="NE665"/>
      <c r="NF665"/>
      <c r="NG665"/>
      <c r="NH665"/>
      <c r="NI665"/>
      <c r="NJ665"/>
      <c r="NK665"/>
      <c r="NL665"/>
      <c r="NM665"/>
      <c r="NN665"/>
      <c r="NO665"/>
      <c r="NP665"/>
      <c r="NQ665"/>
      <c r="NR665"/>
      <c r="NS665"/>
      <c r="NT665"/>
      <c r="NU665"/>
      <c r="NV665"/>
      <c r="NW665"/>
      <c r="NX665"/>
      <c r="NY665"/>
      <c r="NZ665"/>
      <c r="OA665"/>
      <c r="OB665"/>
      <c r="OC665"/>
      <c r="OD665"/>
      <c r="OE665"/>
      <c r="OF665"/>
      <c r="OG665"/>
      <c r="OH665"/>
      <c r="OI665"/>
      <c r="OJ665"/>
      <c r="OK665"/>
      <c r="OL665"/>
      <c r="OM665"/>
      <c r="ON665"/>
      <c r="OO665"/>
      <c r="OP665"/>
      <c r="OQ665"/>
      <c r="OR665"/>
      <c r="OS665"/>
      <c r="OT665"/>
      <c r="OU665"/>
      <c r="OV665"/>
      <c r="OW665"/>
      <c r="OX665"/>
      <c r="OY665"/>
      <c r="OZ665"/>
      <c r="PA665"/>
      <c r="PB665"/>
      <c r="PC665"/>
      <c r="PD665"/>
      <c r="PE665"/>
      <c r="PF665"/>
      <c r="PG665"/>
      <c r="PH665"/>
      <c r="PI665"/>
      <c r="PJ665"/>
      <c r="PK665"/>
      <c r="PL665"/>
      <c r="PM665"/>
      <c r="PN665"/>
      <c r="PO665"/>
      <c r="PP665"/>
      <c r="PQ665"/>
      <c r="PR665"/>
      <c r="PS665"/>
      <c r="PT665"/>
      <c r="PU665"/>
      <c r="PV665"/>
      <c r="PW665"/>
      <c r="PX665"/>
      <c r="PY665"/>
      <c r="PZ665"/>
      <c r="QA665"/>
      <c r="QB665"/>
      <c r="QC665"/>
      <c r="QD665"/>
      <c r="QE665"/>
      <c r="QF665"/>
      <c r="QG665"/>
      <c r="QH665"/>
      <c r="QI665"/>
      <c r="QJ665"/>
      <c r="QK665"/>
      <c r="QL665"/>
      <c r="QM665"/>
      <c r="QN665"/>
      <c r="QO665"/>
      <c r="QP665"/>
      <c r="QQ665"/>
      <c r="QR665"/>
      <c r="QS665"/>
      <c r="QT665"/>
      <c r="QU665"/>
      <c r="QV665"/>
      <c r="QW665"/>
      <c r="QX665"/>
      <c r="QY665"/>
      <c r="QZ665"/>
      <c r="RA665"/>
      <c r="RB665"/>
      <c r="RC665"/>
      <c r="RD665"/>
      <c r="RE665"/>
      <c r="RF665"/>
      <c r="RG665"/>
      <c r="RH665"/>
      <c r="RI665"/>
      <c r="RJ665"/>
      <c r="RK665"/>
      <c r="RL665"/>
      <c r="RM665"/>
      <c r="RN665"/>
      <c r="RO665"/>
      <c r="RP665"/>
      <c r="RQ665"/>
      <c r="RR665"/>
      <c r="RS665"/>
      <c r="RT665"/>
      <c r="RU665"/>
      <c r="RV665"/>
      <c r="RW665"/>
      <c r="RX665"/>
      <c r="RY665"/>
      <c r="RZ665"/>
      <c r="SA665"/>
      <c r="SB665"/>
      <c r="SC665"/>
      <c r="SD665"/>
      <c r="SE665"/>
      <c r="SF665"/>
      <c r="SG665"/>
      <c r="SH665"/>
      <c r="SI665"/>
      <c r="SJ665"/>
      <c r="SK665"/>
      <c r="SL665"/>
      <c r="SM665"/>
      <c r="SN665"/>
      <c r="SO665"/>
      <c r="SP665"/>
      <c r="SQ665"/>
      <c r="SR665"/>
      <c r="SS665"/>
      <c r="ST665"/>
      <c r="SU665"/>
      <c r="SV665"/>
      <c r="SW665"/>
      <c r="SX665"/>
      <c r="SY665"/>
      <c r="SZ665"/>
      <c r="TA665"/>
      <c r="TB665"/>
      <c r="TC665"/>
      <c r="TD665"/>
      <c r="TE665"/>
      <c r="TF665"/>
      <c r="TG665"/>
      <c r="TH665"/>
      <c r="TI665"/>
      <c r="TJ665"/>
      <c r="TK665"/>
      <c r="TL665"/>
      <c r="TM665"/>
      <c r="TN665"/>
      <c r="TO665"/>
      <c r="TP665"/>
      <c r="TQ665"/>
      <c r="TR665"/>
      <c r="TS665"/>
      <c r="TT665"/>
      <c r="TU665"/>
      <c r="TV665"/>
      <c r="TW665"/>
      <c r="TX665"/>
      <c r="TY665"/>
      <c r="TZ665"/>
      <c r="UA665"/>
      <c r="UB665"/>
      <c r="UC665"/>
      <c r="UD665"/>
      <c r="UE665"/>
      <c r="UF665"/>
      <c r="UG665"/>
      <c r="UH665"/>
      <c r="UI665"/>
      <c r="UJ665"/>
      <c r="UK665"/>
      <c r="UL665"/>
      <c r="UM665"/>
      <c r="UN665"/>
      <c r="UO665"/>
      <c r="UP665"/>
      <c r="UQ665"/>
      <c r="UR665"/>
      <c r="US665"/>
      <c r="UT665"/>
      <c r="UU665"/>
      <c r="UV665"/>
      <c r="UW665"/>
      <c r="UX665"/>
      <c r="UY665"/>
      <c r="UZ665"/>
      <c r="VA665"/>
      <c r="VB665"/>
      <c r="VC665"/>
      <c r="VD665"/>
      <c r="VE665"/>
      <c r="VF665"/>
      <c r="VG665"/>
      <c r="VH665"/>
      <c r="VI665"/>
      <c r="VJ665"/>
      <c r="VK665"/>
      <c r="VL665"/>
      <c r="VM665"/>
      <c r="VN665"/>
      <c r="VO665"/>
      <c r="VP665"/>
      <c r="VQ665"/>
      <c r="VR665"/>
      <c r="VS665"/>
      <c r="VT665"/>
      <c r="VU665"/>
      <c r="VV665"/>
      <c r="VW665"/>
      <c r="VX665"/>
      <c r="VY665"/>
      <c r="VZ665"/>
      <c r="WA665"/>
      <c r="WB665"/>
      <c r="WC665"/>
      <c r="WD665"/>
      <c r="WE665"/>
      <c r="WF665"/>
      <c r="WG665"/>
      <c r="WH665"/>
      <c r="WI665"/>
      <c r="WJ665"/>
      <c r="WK665"/>
      <c r="WL665"/>
      <c r="WM665"/>
      <c r="WN665"/>
      <c r="WO665"/>
      <c r="WP665"/>
      <c r="WQ665"/>
      <c r="WR665"/>
      <c r="WS665"/>
      <c r="WT665"/>
      <c r="WU665"/>
      <c r="WV665"/>
      <c r="WW665"/>
      <c r="WX665"/>
      <c r="WY665"/>
      <c r="WZ665"/>
      <c r="XA665"/>
      <c r="XB665"/>
      <c r="XC665"/>
      <c r="XD665"/>
      <c r="XE665"/>
      <c r="XF665"/>
      <c r="XG665"/>
      <c r="XH665"/>
      <c r="XI665"/>
      <c r="XJ665"/>
      <c r="XK665"/>
      <c r="XL665"/>
      <c r="XM665"/>
      <c r="XN665"/>
      <c r="XO665"/>
      <c r="XP665"/>
      <c r="XQ665"/>
      <c r="XR665"/>
      <c r="XS665"/>
      <c r="XT665"/>
      <c r="XU665"/>
      <c r="XV665"/>
      <c r="XW665"/>
      <c r="XX665"/>
      <c r="XY665"/>
      <c r="XZ665"/>
      <c r="YA665"/>
      <c r="YB665"/>
      <c r="YC665"/>
      <c r="YD665"/>
      <c r="YE665"/>
      <c r="YF665"/>
      <c r="YG665"/>
      <c r="YH665"/>
      <c r="YI665"/>
      <c r="YJ665"/>
      <c r="YK665"/>
      <c r="YL665"/>
      <c r="YM665"/>
      <c r="YN665"/>
      <c r="YO665"/>
      <c r="YP665"/>
      <c r="YQ665"/>
      <c r="YR665"/>
      <c r="YS665"/>
      <c r="YT665"/>
      <c r="YU665"/>
      <c r="YV665"/>
      <c r="YW665"/>
      <c r="YX665"/>
      <c r="YY665"/>
      <c r="YZ665"/>
      <c r="ZA665"/>
      <c r="ZB665"/>
      <c r="ZC665"/>
      <c r="ZD665"/>
      <c r="ZE665"/>
      <c r="ZF665"/>
      <c r="ZG665"/>
      <c r="ZH665"/>
      <c r="ZI665"/>
      <c r="ZJ665"/>
      <c r="ZK665"/>
      <c r="ZL665"/>
      <c r="ZM665"/>
      <c r="ZN665"/>
      <c r="ZO665"/>
      <c r="ZP665"/>
      <c r="ZQ665"/>
      <c r="ZR665"/>
      <c r="ZS665"/>
      <c r="ZT665"/>
      <c r="ZU665"/>
      <c r="ZV665"/>
      <c r="ZW665"/>
      <c r="ZX665"/>
      <c r="ZY665"/>
      <c r="ZZ665" s="52"/>
      <c r="AAA665" s="192"/>
      <c r="AAD665" s="90"/>
      <c r="AAE665" s="519">
        <f>IF(S.EQC.ApprovePacketLoop2="Y",1,0)</f>
        <v>1</v>
      </c>
      <c r="AAF665" s="90"/>
      <c r="AAG665" s="73">
        <f>IF(AAE665=0,,G662)</f>
        <v>41676</v>
      </c>
      <c r="AAH665" s="73">
        <f t="shared" si="565"/>
        <v>41676</v>
      </c>
      <c r="AAI665" s="72"/>
      <c r="AAJ665" s="185"/>
      <c r="AAK665" s="56"/>
      <c r="AAL665" s="90"/>
    </row>
    <row r="666" spans="1:715" ht="15" hidden="1" customHeight="1" outlineLevel="3" thickBot="1">
      <c r="A666" s="171"/>
      <c r="B666" s="711" t="s">
        <v>380</v>
      </c>
      <c r="C666" s="611" t="s">
        <v>17</v>
      </c>
      <c r="D666" s="380"/>
      <c r="E666" s="342">
        <f>NETWORKDAYS(G666,H666,S.DDL_DEQClosed)</f>
        <v>1</v>
      </c>
      <c r="F666" s="457">
        <f t="shared" ca="1" si="543"/>
        <v>71</v>
      </c>
      <c r="G666" s="400">
        <f t="shared" si="564"/>
        <v>41676</v>
      </c>
      <c r="H666" s="400">
        <f t="shared" si="564"/>
        <v>41676</v>
      </c>
      <c r="I666" s="244"/>
      <c r="J666" s="194"/>
      <c r="K666" s="49"/>
      <c r="L666" s="49"/>
      <c r="M666" s="49"/>
      <c r="N666" s="49"/>
      <c r="O666" s="49"/>
      <c r="P666" s="49"/>
      <c r="Q666" s="49"/>
      <c r="R666" s="49"/>
      <c r="S666" s="49"/>
      <c r="T666" s="49"/>
      <c r="U666" s="49"/>
      <c r="V666" s="49"/>
      <c r="W666" s="49"/>
      <c r="X666" s="49"/>
      <c r="Y666" s="49"/>
      <c r="Z666" s="49"/>
      <c r="AA666" s="49"/>
      <c r="AB666" s="49"/>
      <c r="AC666" s="49"/>
      <c r="AD666" s="49"/>
      <c r="AE666" s="49"/>
      <c r="AF666" s="49"/>
      <c r="AG666" s="49"/>
      <c r="AH666" s="49"/>
      <c r="AI666" s="49"/>
      <c r="AJ666" s="49"/>
      <c r="AK666" s="49"/>
      <c r="AL666" s="49"/>
      <c r="AM666" s="49"/>
      <c r="AN666" s="49"/>
      <c r="AO666" s="49"/>
      <c r="AP666" s="49"/>
      <c r="AQ666" s="49"/>
      <c r="AR666" s="49"/>
      <c r="AS666" s="49"/>
      <c r="AT666" s="49"/>
      <c r="AU666" s="49"/>
      <c r="AV666" s="49"/>
      <c r="AW666" s="49"/>
      <c r="AX666" s="49"/>
      <c r="AY666" s="49"/>
      <c r="AZ666" s="49"/>
      <c r="BA666" s="49"/>
      <c r="BB666" s="49"/>
      <c r="BC666" s="49"/>
      <c r="BD666" s="49"/>
      <c r="BE666" s="49"/>
      <c r="BF666" s="49"/>
      <c r="BG666" s="49"/>
      <c r="BH666" s="49"/>
      <c r="BI666" s="49"/>
      <c r="BJ666" s="49"/>
      <c r="BK666" s="49"/>
      <c r="BL666" s="49"/>
      <c r="BM666" s="49"/>
      <c r="BN666" s="49"/>
      <c r="BO666" s="49"/>
      <c r="BP666" s="49"/>
      <c r="BQ666" s="49"/>
      <c r="BR666" s="49"/>
      <c r="BS666" s="49"/>
      <c r="BT666" s="49"/>
      <c r="BU666" s="49"/>
      <c r="BV666" s="49"/>
      <c r="BW666" s="49"/>
      <c r="BX666" s="49"/>
      <c r="BY666" s="49"/>
      <c r="BZ666" s="49"/>
      <c r="CA666" s="49"/>
      <c r="CB666" s="49"/>
      <c r="CC666" s="49"/>
      <c r="CD666" s="49"/>
      <c r="CE666" s="49"/>
      <c r="CF666" s="49"/>
      <c r="CG666" s="49"/>
      <c r="CH666" s="49"/>
      <c r="CI666" s="49"/>
      <c r="CJ666" s="49"/>
      <c r="CK666" s="49"/>
      <c r="CL666" s="49"/>
      <c r="CM666" s="49"/>
      <c r="CN666" s="49"/>
      <c r="CO666" s="49"/>
      <c r="CP666" s="49"/>
      <c r="CQ666" s="49"/>
      <c r="CR666" s="49"/>
      <c r="CS666" s="49"/>
      <c r="CT666" s="49"/>
      <c r="CU666" s="49"/>
      <c r="CV666" s="49"/>
      <c r="CW666" s="49"/>
      <c r="CX666" s="49"/>
      <c r="CY666" s="49"/>
      <c r="CZ666" s="49"/>
      <c r="DA666" s="49"/>
      <c r="DB666" s="49"/>
      <c r="DC666" s="49"/>
      <c r="DD666" s="49"/>
      <c r="DE666" s="49"/>
      <c r="DF666" s="49"/>
      <c r="DG666" s="49"/>
      <c r="DH666" s="49"/>
      <c r="DI666" s="49"/>
      <c r="DJ666" s="49"/>
      <c r="DK666" s="49"/>
      <c r="DL666" s="49"/>
      <c r="DM666" s="49"/>
      <c r="DN666" s="49"/>
      <c r="DO666" s="49"/>
      <c r="DP666" s="49"/>
      <c r="AAA666" s="192"/>
      <c r="AAD666" s="90"/>
      <c r="AAE666" s="519">
        <f>IF(S.EQC.ApprovePacketLoop3="Y",1,0)</f>
        <v>1</v>
      </c>
      <c r="AAF666" s="90"/>
      <c r="AAG666" s="73">
        <f>IF(AAE666=0,,H662)</f>
        <v>41676</v>
      </c>
      <c r="AAH666" s="73">
        <f t="shared" si="565"/>
        <v>41676</v>
      </c>
      <c r="AAI666" s="72"/>
      <c r="AAJ666" s="56"/>
      <c r="AAK666" s="56"/>
      <c r="AAL666" s="90"/>
      <c r="AAM666"/>
    </row>
    <row r="667" spans="1:715" s="23" customFormat="1" ht="15" hidden="1" customHeight="1" outlineLevel="3">
      <c r="A667" s="171"/>
      <c r="B667" s="712" t="s">
        <v>376</v>
      </c>
      <c r="C667" s="376" t="s">
        <v>0</v>
      </c>
      <c r="D667" s="423"/>
      <c r="E667" s="397">
        <f t="shared" ref="E667:E671" si="579">NETWORKDAYS(G667,H667,S.DDL_DEQClosed)</f>
        <v>1</v>
      </c>
      <c r="F667" s="457">
        <f t="shared" ca="1" si="543"/>
        <v>71</v>
      </c>
      <c r="G667" s="400">
        <f t="shared" si="564"/>
        <v>41676</v>
      </c>
      <c r="H667" s="400">
        <f t="shared" si="564"/>
        <v>41676</v>
      </c>
      <c r="I667" s="244"/>
      <c r="J667" s="194"/>
      <c r="K667" s="49"/>
      <c r="L667" s="49"/>
      <c r="M667" s="49"/>
      <c r="N667" s="49"/>
      <c r="O667" s="49"/>
      <c r="P667" s="49"/>
      <c r="Q667" s="49"/>
      <c r="R667" s="49"/>
      <c r="S667" s="49"/>
      <c r="T667" s="49"/>
      <c r="U667" s="49"/>
      <c r="V667" s="49"/>
      <c r="W667" s="49"/>
      <c r="X667" s="49"/>
      <c r="Y667" s="49"/>
      <c r="Z667" s="49"/>
      <c r="AA667" s="49"/>
      <c r="AB667" s="49"/>
      <c r="AC667" s="49"/>
      <c r="AD667" s="49"/>
      <c r="AE667" s="49"/>
      <c r="AF667" s="49"/>
      <c r="AG667" s="49"/>
      <c r="AH667" s="49"/>
      <c r="AI667" s="49"/>
      <c r="AJ667" s="49"/>
      <c r="AK667" s="49"/>
      <c r="AL667" s="49"/>
      <c r="AM667" s="49"/>
      <c r="AN667" s="49"/>
      <c r="AO667" s="49"/>
      <c r="AP667" s="49"/>
      <c r="AQ667" s="49"/>
      <c r="AR667" s="49"/>
      <c r="AS667" s="49"/>
      <c r="AT667" s="49"/>
      <c r="AU667" s="49"/>
      <c r="AV667" s="49"/>
      <c r="AW667" s="49"/>
      <c r="AX667" s="49"/>
      <c r="AY667" s="49"/>
      <c r="AZ667" s="49"/>
      <c r="BA667" s="49"/>
      <c r="BB667" s="49"/>
      <c r="BC667" s="49"/>
      <c r="BD667" s="49"/>
      <c r="BE667" s="49"/>
      <c r="BF667" s="49"/>
      <c r="BG667" s="49"/>
      <c r="BH667" s="49"/>
      <c r="BI667" s="49"/>
      <c r="BJ667" s="49"/>
      <c r="BK667" s="49"/>
      <c r="BL667" s="49"/>
      <c r="BM667" s="49"/>
      <c r="BN667" s="49"/>
      <c r="BO667" s="49"/>
      <c r="BP667" s="49"/>
      <c r="BQ667" s="49"/>
      <c r="BR667" s="49"/>
      <c r="BS667" s="49"/>
      <c r="BT667" s="49"/>
      <c r="BU667" s="49"/>
      <c r="BV667" s="49"/>
      <c r="BW667" s="49"/>
      <c r="BX667" s="49"/>
      <c r="BY667" s="49"/>
      <c r="BZ667" s="49"/>
      <c r="CA667" s="49"/>
      <c r="CB667" s="49"/>
      <c r="CC667" s="49"/>
      <c r="CD667" s="49"/>
      <c r="CE667" s="49"/>
      <c r="CF667" s="49"/>
      <c r="CG667" s="49"/>
      <c r="CH667" s="49"/>
      <c r="CI667" s="49"/>
      <c r="CJ667" s="49"/>
      <c r="CK667" s="49"/>
      <c r="CL667" s="49"/>
      <c r="CM667" s="49"/>
      <c r="CN667" s="49"/>
      <c r="CO667" s="49"/>
      <c r="CP667" s="49"/>
      <c r="CQ667" s="49"/>
      <c r="CR667" s="49"/>
      <c r="CS667" s="49"/>
      <c r="CT667" s="49"/>
      <c r="CU667" s="49"/>
      <c r="CV667" s="49"/>
      <c r="CW667" s="49"/>
      <c r="CX667" s="49"/>
      <c r="CY667" s="49"/>
      <c r="CZ667" s="49"/>
      <c r="DA667" s="49"/>
      <c r="DB667" s="49"/>
      <c r="DC667" s="49"/>
      <c r="DD667" s="49"/>
      <c r="DE667" s="49"/>
      <c r="DF667" s="49"/>
      <c r="DG667" s="49"/>
      <c r="DH667" s="49"/>
      <c r="DI667" s="49"/>
      <c r="DJ667" s="49"/>
      <c r="DK667" s="49"/>
      <c r="DL667" s="49"/>
      <c r="DM667" s="49"/>
      <c r="DN667" s="49"/>
      <c r="DO667" s="49"/>
      <c r="DP667" s="49"/>
      <c r="DQ667"/>
      <c r="DR667"/>
      <c r="DS667"/>
      <c r="DT667"/>
      <c r="DU667"/>
      <c r="DV667"/>
      <c r="DW667"/>
      <c r="DX667"/>
      <c r="DY667"/>
      <c r="DZ667"/>
      <c r="EA667"/>
      <c r="EB667"/>
      <c r="EC667"/>
      <c r="ED667"/>
      <c r="EE667"/>
      <c r="EF667"/>
      <c r="EG667"/>
      <c r="EH667"/>
      <c r="EI667"/>
      <c r="EJ667"/>
      <c r="EK667"/>
      <c r="EL667"/>
      <c r="EM667"/>
      <c r="EN667"/>
      <c r="EO667"/>
      <c r="EP667"/>
      <c r="EQ667"/>
      <c r="ER667"/>
      <c r="ES667"/>
      <c r="ET667"/>
      <c r="EU667"/>
      <c r="EV667"/>
      <c r="EW667"/>
      <c r="EX667"/>
      <c r="EY667"/>
      <c r="EZ667"/>
      <c r="FA667"/>
      <c r="FB667"/>
      <c r="FC667"/>
      <c r="FD667"/>
      <c r="FE667"/>
      <c r="FF667"/>
      <c r="FG667"/>
      <c r="FH667"/>
      <c r="FI667"/>
      <c r="FJ667"/>
      <c r="FK667"/>
      <c r="FL667"/>
      <c r="FM667"/>
      <c r="FN667"/>
      <c r="FO667"/>
      <c r="FP667"/>
      <c r="FQ667"/>
      <c r="FR667"/>
      <c r="FS667"/>
      <c r="FT667"/>
      <c r="FU667"/>
      <c r="FV667"/>
      <c r="FW667"/>
      <c r="FX667"/>
      <c r="FY667"/>
      <c r="FZ667"/>
      <c r="GA667"/>
      <c r="GB667"/>
      <c r="GC667"/>
      <c r="GD667"/>
      <c r="GE667"/>
      <c r="GF667"/>
      <c r="GG667"/>
      <c r="GH667"/>
      <c r="GI667"/>
      <c r="GJ667"/>
      <c r="GK667"/>
      <c r="GL667"/>
      <c r="GM667"/>
      <c r="GN667"/>
      <c r="GO667"/>
      <c r="GP667"/>
      <c r="GQ667"/>
      <c r="GR667"/>
      <c r="GS667"/>
      <c r="GT667"/>
      <c r="GU667"/>
      <c r="GV667"/>
      <c r="GW667"/>
      <c r="GX667"/>
      <c r="GY667"/>
      <c r="GZ667"/>
      <c r="HA667"/>
      <c r="HB667"/>
      <c r="HC667"/>
      <c r="HD667"/>
      <c r="HE667"/>
      <c r="HF667"/>
      <c r="HG667"/>
      <c r="HH667"/>
      <c r="HI667"/>
      <c r="HJ667"/>
      <c r="HK667"/>
      <c r="HL667"/>
      <c r="HM667"/>
      <c r="HN667"/>
      <c r="HO667"/>
      <c r="HP667"/>
      <c r="HQ667"/>
      <c r="HR667"/>
      <c r="HS667"/>
      <c r="HT667"/>
      <c r="HU667"/>
      <c r="HV667"/>
      <c r="HW667"/>
      <c r="HX667"/>
      <c r="HY667"/>
      <c r="HZ667"/>
      <c r="IA667"/>
      <c r="IB667"/>
      <c r="IC667"/>
      <c r="ID667"/>
      <c r="IE667"/>
      <c r="IF667"/>
      <c r="IG667"/>
      <c r="IH667"/>
      <c r="II667"/>
      <c r="IJ667"/>
      <c r="IK667"/>
      <c r="IL667"/>
      <c r="IM667"/>
      <c r="IN667"/>
      <c r="IO667"/>
      <c r="IP667"/>
      <c r="IQ667"/>
      <c r="IR667"/>
      <c r="IS667"/>
      <c r="IT667"/>
      <c r="IU667"/>
      <c r="IV667"/>
      <c r="IW667"/>
      <c r="IX667"/>
      <c r="IY667"/>
      <c r="IZ667"/>
      <c r="JA667"/>
      <c r="JB667"/>
      <c r="JC667"/>
      <c r="JD667"/>
      <c r="JE667"/>
      <c r="JF667"/>
      <c r="JG667"/>
      <c r="JH667"/>
      <c r="JI667"/>
      <c r="JJ667"/>
      <c r="JK667"/>
      <c r="JL667"/>
      <c r="JM667"/>
      <c r="JN667"/>
      <c r="JO667"/>
      <c r="JP667"/>
      <c r="JQ667"/>
      <c r="JR667"/>
      <c r="JS667"/>
      <c r="JT667"/>
      <c r="JU667"/>
      <c r="JV667"/>
      <c r="JW667"/>
      <c r="JX667"/>
      <c r="JY667"/>
      <c r="JZ667"/>
      <c r="KA667"/>
      <c r="KB667"/>
      <c r="KC667"/>
      <c r="KD667"/>
      <c r="KE667"/>
      <c r="KF667"/>
      <c r="KG667"/>
      <c r="KH667"/>
      <c r="KI667"/>
      <c r="KJ667"/>
      <c r="KK667"/>
      <c r="KL667"/>
      <c r="KM667"/>
      <c r="KN667"/>
      <c r="KO667"/>
      <c r="KP667"/>
      <c r="KQ667"/>
      <c r="KR667"/>
      <c r="KS667"/>
      <c r="KT667"/>
      <c r="KU667"/>
      <c r="KV667"/>
      <c r="KW667"/>
      <c r="KX667"/>
      <c r="KY667"/>
      <c r="KZ667"/>
      <c r="LA667"/>
      <c r="LB667"/>
      <c r="LC667"/>
      <c r="LD667"/>
      <c r="LE667"/>
      <c r="LF667"/>
      <c r="LG667"/>
      <c r="LH667"/>
      <c r="LI667"/>
      <c r="LJ667"/>
      <c r="LK667"/>
      <c r="LL667"/>
      <c r="LM667"/>
      <c r="LN667"/>
      <c r="LO667"/>
      <c r="LP667"/>
      <c r="LQ667"/>
      <c r="LR667"/>
      <c r="LS667"/>
      <c r="LT667"/>
      <c r="LU667"/>
      <c r="LV667"/>
      <c r="LW667"/>
      <c r="LX667"/>
      <c r="LY667"/>
      <c r="LZ667"/>
      <c r="MA667"/>
      <c r="MB667"/>
      <c r="MC667"/>
      <c r="MD667"/>
      <c r="ME667"/>
      <c r="MF667"/>
      <c r="MG667"/>
      <c r="MH667"/>
      <c r="MI667"/>
      <c r="MJ667"/>
      <c r="MK667"/>
      <c r="ML667"/>
      <c r="MM667"/>
      <c r="MN667"/>
      <c r="MO667"/>
      <c r="MP667"/>
      <c r="MQ667"/>
      <c r="MR667"/>
      <c r="MS667"/>
      <c r="MT667"/>
      <c r="MU667"/>
      <c r="MV667"/>
      <c r="MW667"/>
      <c r="MX667"/>
      <c r="MY667"/>
      <c r="MZ667"/>
      <c r="NA667"/>
      <c r="NB667"/>
      <c r="NC667"/>
      <c r="ND667"/>
      <c r="NE667"/>
      <c r="NF667"/>
      <c r="NG667"/>
      <c r="NH667"/>
      <c r="NI667"/>
      <c r="NJ667"/>
      <c r="NK667"/>
      <c r="NL667"/>
      <c r="NM667"/>
      <c r="NN667"/>
      <c r="NO667"/>
      <c r="NP667"/>
      <c r="NQ667"/>
      <c r="NR667"/>
      <c r="NS667"/>
      <c r="NT667"/>
      <c r="NU667"/>
      <c r="NV667"/>
      <c r="NW667"/>
      <c r="NX667"/>
      <c r="NY667"/>
      <c r="NZ667"/>
      <c r="OA667"/>
      <c r="OB667"/>
      <c r="OC667"/>
      <c r="OD667"/>
      <c r="OE667"/>
      <c r="OF667"/>
      <c r="OG667"/>
      <c r="OH667"/>
      <c r="OI667"/>
      <c r="OJ667"/>
      <c r="OK667"/>
      <c r="OL667"/>
      <c r="OM667"/>
      <c r="ON667"/>
      <c r="OO667"/>
      <c r="OP667"/>
      <c r="OQ667"/>
      <c r="OR667"/>
      <c r="OS667"/>
      <c r="OT667"/>
      <c r="OU667"/>
      <c r="OV667"/>
      <c r="OW667"/>
      <c r="OX667"/>
      <c r="OY667"/>
      <c r="OZ667"/>
      <c r="PA667"/>
      <c r="PB667"/>
      <c r="PC667"/>
      <c r="PD667"/>
      <c r="PE667"/>
      <c r="PF667"/>
      <c r="PG667"/>
      <c r="PH667"/>
      <c r="PI667"/>
      <c r="PJ667"/>
      <c r="PK667"/>
      <c r="PL667"/>
      <c r="PM667"/>
      <c r="PN667"/>
      <c r="PO667"/>
      <c r="PP667"/>
      <c r="PQ667"/>
      <c r="PR667"/>
      <c r="PS667"/>
      <c r="PT667"/>
      <c r="PU667"/>
      <c r="PV667"/>
      <c r="PW667"/>
      <c r="PX667"/>
      <c r="PY667"/>
      <c r="PZ667"/>
      <c r="QA667"/>
      <c r="QB667"/>
      <c r="QC667"/>
      <c r="QD667"/>
      <c r="QE667"/>
      <c r="QF667"/>
      <c r="QG667"/>
      <c r="QH667"/>
      <c r="QI667"/>
      <c r="QJ667"/>
      <c r="QK667"/>
      <c r="QL667"/>
      <c r="QM667"/>
      <c r="QN667"/>
      <c r="QO667"/>
      <c r="QP667"/>
      <c r="QQ667"/>
      <c r="QR667"/>
      <c r="QS667"/>
      <c r="QT667"/>
      <c r="QU667"/>
      <c r="QV667"/>
      <c r="QW667"/>
      <c r="QX667"/>
      <c r="QY667"/>
      <c r="QZ667"/>
      <c r="RA667"/>
      <c r="RB667"/>
      <c r="RC667"/>
      <c r="RD667"/>
      <c r="RE667"/>
      <c r="RF667"/>
      <c r="RG667"/>
      <c r="RH667"/>
      <c r="RI667"/>
      <c r="RJ667"/>
      <c r="RK667"/>
      <c r="RL667"/>
      <c r="RM667"/>
      <c r="RN667"/>
      <c r="RO667"/>
      <c r="RP667"/>
      <c r="RQ667"/>
      <c r="RR667"/>
      <c r="RS667"/>
      <c r="RT667"/>
      <c r="RU667"/>
      <c r="RV667"/>
      <c r="RW667"/>
      <c r="RX667"/>
      <c r="RY667"/>
      <c r="RZ667"/>
      <c r="SA667"/>
      <c r="SB667"/>
      <c r="SC667"/>
      <c r="SD667"/>
      <c r="SE667"/>
      <c r="SF667"/>
      <c r="SG667"/>
      <c r="SH667"/>
      <c r="SI667"/>
      <c r="SJ667"/>
      <c r="SK667"/>
      <c r="SL667"/>
      <c r="SM667"/>
      <c r="SN667"/>
      <c r="SO667"/>
      <c r="SP667"/>
      <c r="SQ667"/>
      <c r="SR667"/>
      <c r="SS667"/>
      <c r="ST667"/>
      <c r="SU667"/>
      <c r="SV667"/>
      <c r="SW667"/>
      <c r="SX667"/>
      <c r="SY667"/>
      <c r="SZ667"/>
      <c r="TA667"/>
      <c r="TB667"/>
      <c r="TC667"/>
      <c r="TD667"/>
      <c r="TE667"/>
      <c r="TF667"/>
      <c r="TG667"/>
      <c r="TH667"/>
      <c r="TI667"/>
      <c r="TJ667"/>
      <c r="TK667"/>
      <c r="TL667"/>
      <c r="TM667"/>
      <c r="TN667"/>
      <c r="TO667"/>
      <c r="TP667"/>
      <c r="TQ667"/>
      <c r="TR667"/>
      <c r="TS667"/>
      <c r="TT667"/>
      <c r="TU667"/>
      <c r="TV667"/>
      <c r="TW667"/>
      <c r="TX667"/>
      <c r="TY667"/>
      <c r="TZ667"/>
      <c r="UA667"/>
      <c r="UB667"/>
      <c r="UC667"/>
      <c r="UD667"/>
      <c r="UE667"/>
      <c r="UF667"/>
      <c r="UG667"/>
      <c r="UH667"/>
      <c r="UI667"/>
      <c r="UJ667"/>
      <c r="UK667"/>
      <c r="UL667"/>
      <c r="UM667"/>
      <c r="UN667"/>
      <c r="UO667"/>
      <c r="UP667"/>
      <c r="UQ667"/>
      <c r="UR667"/>
      <c r="US667"/>
      <c r="UT667"/>
      <c r="UU667"/>
      <c r="UV667"/>
      <c r="UW667"/>
      <c r="UX667"/>
      <c r="UY667"/>
      <c r="UZ667"/>
      <c r="VA667"/>
      <c r="VB667"/>
      <c r="VC667"/>
      <c r="VD667"/>
      <c r="VE667"/>
      <c r="VF667"/>
      <c r="VG667"/>
      <c r="VH667"/>
      <c r="VI667"/>
      <c r="VJ667"/>
      <c r="VK667"/>
      <c r="VL667"/>
      <c r="VM667"/>
      <c r="VN667"/>
      <c r="VO667"/>
      <c r="VP667"/>
      <c r="VQ667"/>
      <c r="VR667"/>
      <c r="VS667"/>
      <c r="VT667"/>
      <c r="VU667"/>
      <c r="VV667"/>
      <c r="VW667"/>
      <c r="VX667"/>
      <c r="VY667"/>
      <c r="VZ667"/>
      <c r="WA667"/>
      <c r="WB667"/>
      <c r="WC667"/>
      <c r="WD667"/>
      <c r="WE667"/>
      <c r="WF667"/>
      <c r="WG667"/>
      <c r="WH667"/>
      <c r="WI667"/>
      <c r="WJ667"/>
      <c r="WK667"/>
      <c r="WL667"/>
      <c r="WM667"/>
      <c r="WN667"/>
      <c r="WO667"/>
      <c r="WP667"/>
      <c r="WQ667"/>
      <c r="WR667"/>
      <c r="WS667"/>
      <c r="WT667"/>
      <c r="WU667"/>
      <c r="WV667"/>
      <c r="WW667"/>
      <c r="WX667"/>
      <c r="WY667"/>
      <c r="WZ667"/>
      <c r="XA667"/>
      <c r="XB667"/>
      <c r="XC667"/>
      <c r="XD667"/>
      <c r="XE667"/>
      <c r="XF667"/>
      <c r="XG667"/>
      <c r="XH667"/>
      <c r="XI667"/>
      <c r="XJ667"/>
      <c r="XK667"/>
      <c r="XL667"/>
      <c r="XM667"/>
      <c r="XN667"/>
      <c r="XO667"/>
      <c r="XP667"/>
      <c r="XQ667"/>
      <c r="XR667"/>
      <c r="XS667"/>
      <c r="XT667"/>
      <c r="XU667"/>
      <c r="XV667"/>
      <c r="XW667"/>
      <c r="XX667"/>
      <c r="XY667"/>
      <c r="XZ667"/>
      <c r="YA667"/>
      <c r="YB667"/>
      <c r="YC667"/>
      <c r="YD667"/>
      <c r="YE667"/>
      <c r="YF667"/>
      <c r="YG667"/>
      <c r="YH667"/>
      <c r="YI667"/>
      <c r="YJ667"/>
      <c r="YK667"/>
      <c r="YL667"/>
      <c r="YM667"/>
      <c r="YN667"/>
      <c r="YO667"/>
      <c r="YP667"/>
      <c r="YQ667"/>
      <c r="YR667"/>
      <c r="YS667"/>
      <c r="YT667"/>
      <c r="YU667"/>
      <c r="YV667"/>
      <c r="YW667"/>
      <c r="YX667"/>
      <c r="YY667"/>
      <c r="YZ667"/>
      <c r="ZA667"/>
      <c r="ZB667"/>
      <c r="ZC667"/>
      <c r="ZD667"/>
      <c r="ZE667"/>
      <c r="ZF667"/>
      <c r="ZG667"/>
      <c r="ZH667"/>
      <c r="ZI667"/>
      <c r="ZJ667"/>
      <c r="ZK667"/>
      <c r="ZL667"/>
      <c r="ZM667"/>
      <c r="ZN667"/>
      <c r="ZO667"/>
      <c r="ZP667"/>
      <c r="ZQ667"/>
      <c r="ZR667"/>
      <c r="ZS667"/>
      <c r="ZT667"/>
      <c r="ZU667"/>
      <c r="ZV667"/>
      <c r="ZW667"/>
      <c r="ZX667"/>
      <c r="ZY667"/>
      <c r="ZZ667" s="52"/>
      <c r="AAA667" s="192"/>
      <c r="AAD667" s="90"/>
      <c r="AAE667" s="519">
        <f>IF(S.EQC.ApprovePacketLoop3="Y",1,0)</f>
        <v>1</v>
      </c>
      <c r="AAF667" s="90"/>
      <c r="AAG667" s="73">
        <f>IF(AAE667=0,,G666)</f>
        <v>41676</v>
      </c>
      <c r="AAH667" s="73">
        <f t="shared" si="565"/>
        <v>41676</v>
      </c>
      <c r="AAI667" s="72"/>
      <c r="AAJ667" s="185"/>
      <c r="AAK667" s="56"/>
      <c r="AAL667" s="90"/>
    </row>
    <row r="668" spans="1:715" s="23" customFormat="1" ht="15" hidden="1" customHeight="1" outlineLevel="3">
      <c r="A668" s="171"/>
      <c r="B668" s="712" t="s">
        <v>376</v>
      </c>
      <c r="C668" s="376" t="s">
        <v>0</v>
      </c>
      <c r="D668" s="423"/>
      <c r="E668" s="397">
        <f t="shared" si="579"/>
        <v>1</v>
      </c>
      <c r="F668" s="457">
        <f t="shared" ca="1" si="543"/>
        <v>71</v>
      </c>
      <c r="G668" s="400">
        <f t="shared" si="564"/>
        <v>41676</v>
      </c>
      <c r="H668" s="400">
        <f t="shared" si="564"/>
        <v>41676</v>
      </c>
      <c r="I668" s="244"/>
      <c r="J668" s="194"/>
      <c r="K668" s="49"/>
      <c r="L668" s="49"/>
      <c r="M668" s="49"/>
      <c r="N668" s="49"/>
      <c r="O668" s="49"/>
      <c r="P668" s="49"/>
      <c r="Q668" s="49"/>
      <c r="R668" s="49"/>
      <c r="S668" s="49"/>
      <c r="T668" s="49"/>
      <c r="U668" s="49"/>
      <c r="V668" s="49"/>
      <c r="W668" s="49"/>
      <c r="X668" s="49"/>
      <c r="Y668" s="49"/>
      <c r="Z668" s="49"/>
      <c r="AA668" s="49"/>
      <c r="AB668" s="49"/>
      <c r="AC668" s="49"/>
      <c r="AD668" s="49"/>
      <c r="AE668" s="49"/>
      <c r="AF668" s="49"/>
      <c r="AG668" s="49"/>
      <c r="AH668" s="49"/>
      <c r="AI668" s="49"/>
      <c r="AJ668" s="49"/>
      <c r="AK668" s="49"/>
      <c r="AL668" s="49"/>
      <c r="AM668" s="49"/>
      <c r="AN668" s="49"/>
      <c r="AO668" s="49"/>
      <c r="AP668" s="49"/>
      <c r="AQ668" s="49"/>
      <c r="AR668" s="49"/>
      <c r="AS668" s="49"/>
      <c r="AT668" s="49"/>
      <c r="AU668" s="49"/>
      <c r="AV668" s="49"/>
      <c r="AW668" s="49"/>
      <c r="AX668" s="49"/>
      <c r="AY668" s="49"/>
      <c r="AZ668" s="49"/>
      <c r="BA668" s="49"/>
      <c r="BB668" s="49"/>
      <c r="BC668" s="49"/>
      <c r="BD668" s="49"/>
      <c r="BE668" s="49"/>
      <c r="BF668" s="49"/>
      <c r="BG668" s="49"/>
      <c r="BH668" s="49"/>
      <c r="BI668" s="49"/>
      <c r="BJ668" s="49"/>
      <c r="BK668" s="49"/>
      <c r="BL668" s="49"/>
      <c r="BM668" s="49"/>
      <c r="BN668" s="49"/>
      <c r="BO668" s="49"/>
      <c r="BP668" s="49"/>
      <c r="BQ668" s="49"/>
      <c r="BR668" s="49"/>
      <c r="BS668" s="49"/>
      <c r="BT668" s="49"/>
      <c r="BU668" s="49"/>
      <c r="BV668" s="49"/>
      <c r="BW668" s="49"/>
      <c r="BX668" s="49"/>
      <c r="BY668" s="49"/>
      <c r="BZ668" s="49"/>
      <c r="CA668" s="49"/>
      <c r="CB668" s="49"/>
      <c r="CC668" s="49"/>
      <c r="CD668" s="49"/>
      <c r="CE668" s="49"/>
      <c r="CF668" s="49"/>
      <c r="CG668" s="49"/>
      <c r="CH668" s="49"/>
      <c r="CI668" s="49"/>
      <c r="CJ668" s="49"/>
      <c r="CK668" s="49"/>
      <c r="CL668" s="49"/>
      <c r="CM668" s="49"/>
      <c r="CN668" s="49"/>
      <c r="CO668" s="49"/>
      <c r="CP668" s="49"/>
      <c r="CQ668" s="49"/>
      <c r="CR668" s="49"/>
      <c r="CS668" s="49"/>
      <c r="CT668" s="49"/>
      <c r="CU668" s="49"/>
      <c r="CV668" s="49"/>
      <c r="CW668" s="49"/>
      <c r="CX668" s="49"/>
      <c r="CY668" s="49"/>
      <c r="CZ668" s="49"/>
      <c r="DA668" s="49"/>
      <c r="DB668" s="49"/>
      <c r="DC668" s="49"/>
      <c r="DD668" s="49"/>
      <c r="DE668" s="49"/>
      <c r="DF668" s="49"/>
      <c r="DG668" s="49"/>
      <c r="DH668" s="49"/>
      <c r="DI668" s="49"/>
      <c r="DJ668" s="49"/>
      <c r="DK668" s="49"/>
      <c r="DL668" s="49"/>
      <c r="DM668" s="49"/>
      <c r="DN668" s="49"/>
      <c r="DO668" s="49"/>
      <c r="DP668" s="49"/>
      <c r="DQ668"/>
      <c r="DR668"/>
      <c r="DS668"/>
      <c r="DT668"/>
      <c r="DU668"/>
      <c r="DV668"/>
      <c r="DW668"/>
      <c r="DX668"/>
      <c r="DY668"/>
      <c r="DZ668"/>
      <c r="EA668"/>
      <c r="EB668"/>
      <c r="EC668"/>
      <c r="ED668"/>
      <c r="EE668"/>
      <c r="EF668"/>
      <c r="EG668"/>
      <c r="EH668"/>
      <c r="EI668"/>
      <c r="EJ668"/>
      <c r="EK668"/>
      <c r="EL668"/>
      <c r="EM668"/>
      <c r="EN668"/>
      <c r="EO668"/>
      <c r="EP668"/>
      <c r="EQ668"/>
      <c r="ER668"/>
      <c r="ES668"/>
      <c r="ET668"/>
      <c r="EU668"/>
      <c r="EV668"/>
      <c r="EW668"/>
      <c r="EX668"/>
      <c r="EY668"/>
      <c r="EZ668"/>
      <c r="FA668"/>
      <c r="FB668"/>
      <c r="FC668"/>
      <c r="FD668"/>
      <c r="FE668"/>
      <c r="FF668"/>
      <c r="FG668"/>
      <c r="FH668"/>
      <c r="FI668"/>
      <c r="FJ668"/>
      <c r="FK668"/>
      <c r="FL668"/>
      <c r="FM668"/>
      <c r="FN668"/>
      <c r="FO668"/>
      <c r="FP668"/>
      <c r="FQ668"/>
      <c r="FR668"/>
      <c r="FS668"/>
      <c r="FT668"/>
      <c r="FU668"/>
      <c r="FV668"/>
      <c r="FW668"/>
      <c r="FX668"/>
      <c r="FY668"/>
      <c r="FZ668"/>
      <c r="GA668"/>
      <c r="GB668"/>
      <c r="GC668"/>
      <c r="GD668"/>
      <c r="GE668"/>
      <c r="GF668"/>
      <c r="GG668"/>
      <c r="GH668"/>
      <c r="GI668"/>
      <c r="GJ668"/>
      <c r="GK668"/>
      <c r="GL668"/>
      <c r="GM668"/>
      <c r="GN668"/>
      <c r="GO668"/>
      <c r="GP668"/>
      <c r="GQ668"/>
      <c r="GR668"/>
      <c r="GS668"/>
      <c r="GT668"/>
      <c r="GU668"/>
      <c r="GV668"/>
      <c r="GW668"/>
      <c r="GX668"/>
      <c r="GY668"/>
      <c r="GZ668"/>
      <c r="HA668"/>
      <c r="HB668"/>
      <c r="HC668"/>
      <c r="HD668"/>
      <c r="HE668"/>
      <c r="HF668"/>
      <c r="HG668"/>
      <c r="HH668"/>
      <c r="HI668"/>
      <c r="HJ668"/>
      <c r="HK668"/>
      <c r="HL668"/>
      <c r="HM668"/>
      <c r="HN668"/>
      <c r="HO668"/>
      <c r="HP668"/>
      <c r="HQ668"/>
      <c r="HR668"/>
      <c r="HS668"/>
      <c r="HT668"/>
      <c r="HU668"/>
      <c r="HV668"/>
      <c r="HW668"/>
      <c r="HX668"/>
      <c r="HY668"/>
      <c r="HZ668"/>
      <c r="IA668"/>
      <c r="IB668"/>
      <c r="IC668"/>
      <c r="ID668"/>
      <c r="IE668"/>
      <c r="IF668"/>
      <c r="IG668"/>
      <c r="IH668"/>
      <c r="II668"/>
      <c r="IJ668"/>
      <c r="IK668"/>
      <c r="IL668"/>
      <c r="IM668"/>
      <c r="IN668"/>
      <c r="IO668"/>
      <c r="IP668"/>
      <c r="IQ668"/>
      <c r="IR668"/>
      <c r="IS668"/>
      <c r="IT668"/>
      <c r="IU668"/>
      <c r="IV668"/>
      <c r="IW668"/>
      <c r="IX668"/>
      <c r="IY668"/>
      <c r="IZ668"/>
      <c r="JA668"/>
      <c r="JB668"/>
      <c r="JC668"/>
      <c r="JD668"/>
      <c r="JE668"/>
      <c r="JF668"/>
      <c r="JG668"/>
      <c r="JH668"/>
      <c r="JI668"/>
      <c r="JJ668"/>
      <c r="JK668"/>
      <c r="JL668"/>
      <c r="JM668"/>
      <c r="JN668"/>
      <c r="JO668"/>
      <c r="JP668"/>
      <c r="JQ668"/>
      <c r="JR668"/>
      <c r="JS668"/>
      <c r="JT668"/>
      <c r="JU668"/>
      <c r="JV668"/>
      <c r="JW668"/>
      <c r="JX668"/>
      <c r="JY668"/>
      <c r="JZ668"/>
      <c r="KA668"/>
      <c r="KB668"/>
      <c r="KC668"/>
      <c r="KD668"/>
      <c r="KE668"/>
      <c r="KF668"/>
      <c r="KG668"/>
      <c r="KH668"/>
      <c r="KI668"/>
      <c r="KJ668"/>
      <c r="KK668"/>
      <c r="KL668"/>
      <c r="KM668"/>
      <c r="KN668"/>
      <c r="KO668"/>
      <c r="KP668"/>
      <c r="KQ668"/>
      <c r="KR668"/>
      <c r="KS668"/>
      <c r="KT668"/>
      <c r="KU668"/>
      <c r="KV668"/>
      <c r="KW668"/>
      <c r="KX668"/>
      <c r="KY668"/>
      <c r="KZ668"/>
      <c r="LA668"/>
      <c r="LB668"/>
      <c r="LC668"/>
      <c r="LD668"/>
      <c r="LE668"/>
      <c r="LF668"/>
      <c r="LG668"/>
      <c r="LH668"/>
      <c r="LI668"/>
      <c r="LJ668"/>
      <c r="LK668"/>
      <c r="LL668"/>
      <c r="LM668"/>
      <c r="LN668"/>
      <c r="LO668"/>
      <c r="LP668"/>
      <c r="LQ668"/>
      <c r="LR668"/>
      <c r="LS668"/>
      <c r="LT668"/>
      <c r="LU668"/>
      <c r="LV668"/>
      <c r="LW668"/>
      <c r="LX668"/>
      <c r="LY668"/>
      <c r="LZ668"/>
      <c r="MA668"/>
      <c r="MB668"/>
      <c r="MC668"/>
      <c r="MD668"/>
      <c r="ME668"/>
      <c r="MF668"/>
      <c r="MG668"/>
      <c r="MH668"/>
      <c r="MI668"/>
      <c r="MJ668"/>
      <c r="MK668"/>
      <c r="ML668"/>
      <c r="MM668"/>
      <c r="MN668"/>
      <c r="MO668"/>
      <c r="MP668"/>
      <c r="MQ668"/>
      <c r="MR668"/>
      <c r="MS668"/>
      <c r="MT668"/>
      <c r="MU668"/>
      <c r="MV668"/>
      <c r="MW668"/>
      <c r="MX668"/>
      <c r="MY668"/>
      <c r="MZ668"/>
      <c r="NA668"/>
      <c r="NB668"/>
      <c r="NC668"/>
      <c r="ND668"/>
      <c r="NE668"/>
      <c r="NF668"/>
      <c r="NG668"/>
      <c r="NH668"/>
      <c r="NI668"/>
      <c r="NJ668"/>
      <c r="NK668"/>
      <c r="NL668"/>
      <c r="NM668"/>
      <c r="NN668"/>
      <c r="NO668"/>
      <c r="NP668"/>
      <c r="NQ668"/>
      <c r="NR668"/>
      <c r="NS668"/>
      <c r="NT668"/>
      <c r="NU668"/>
      <c r="NV668"/>
      <c r="NW668"/>
      <c r="NX668"/>
      <c r="NY668"/>
      <c r="NZ668"/>
      <c r="OA668"/>
      <c r="OB668"/>
      <c r="OC668"/>
      <c r="OD668"/>
      <c r="OE668"/>
      <c r="OF668"/>
      <c r="OG668"/>
      <c r="OH668"/>
      <c r="OI668"/>
      <c r="OJ668"/>
      <c r="OK668"/>
      <c r="OL668"/>
      <c r="OM668"/>
      <c r="ON668"/>
      <c r="OO668"/>
      <c r="OP668"/>
      <c r="OQ668"/>
      <c r="OR668"/>
      <c r="OS668"/>
      <c r="OT668"/>
      <c r="OU668"/>
      <c r="OV668"/>
      <c r="OW668"/>
      <c r="OX668"/>
      <c r="OY668"/>
      <c r="OZ668"/>
      <c r="PA668"/>
      <c r="PB668"/>
      <c r="PC668"/>
      <c r="PD668"/>
      <c r="PE668"/>
      <c r="PF668"/>
      <c r="PG668"/>
      <c r="PH668"/>
      <c r="PI668"/>
      <c r="PJ668"/>
      <c r="PK668"/>
      <c r="PL668"/>
      <c r="PM668"/>
      <c r="PN668"/>
      <c r="PO668"/>
      <c r="PP668"/>
      <c r="PQ668"/>
      <c r="PR668"/>
      <c r="PS668"/>
      <c r="PT668"/>
      <c r="PU668"/>
      <c r="PV668"/>
      <c r="PW668"/>
      <c r="PX668"/>
      <c r="PY668"/>
      <c r="PZ668"/>
      <c r="QA668"/>
      <c r="QB668"/>
      <c r="QC668"/>
      <c r="QD668"/>
      <c r="QE668"/>
      <c r="QF668"/>
      <c r="QG668"/>
      <c r="QH668"/>
      <c r="QI668"/>
      <c r="QJ668"/>
      <c r="QK668"/>
      <c r="QL668"/>
      <c r="QM668"/>
      <c r="QN668"/>
      <c r="QO668"/>
      <c r="QP668"/>
      <c r="QQ668"/>
      <c r="QR668"/>
      <c r="QS668"/>
      <c r="QT668"/>
      <c r="QU668"/>
      <c r="QV668"/>
      <c r="QW668"/>
      <c r="QX668"/>
      <c r="QY668"/>
      <c r="QZ668"/>
      <c r="RA668"/>
      <c r="RB668"/>
      <c r="RC668"/>
      <c r="RD668"/>
      <c r="RE668"/>
      <c r="RF668"/>
      <c r="RG668"/>
      <c r="RH668"/>
      <c r="RI668"/>
      <c r="RJ668"/>
      <c r="RK668"/>
      <c r="RL668"/>
      <c r="RM668"/>
      <c r="RN668"/>
      <c r="RO668"/>
      <c r="RP668"/>
      <c r="RQ668"/>
      <c r="RR668"/>
      <c r="RS668"/>
      <c r="RT668"/>
      <c r="RU668"/>
      <c r="RV668"/>
      <c r="RW668"/>
      <c r="RX668"/>
      <c r="RY668"/>
      <c r="RZ668"/>
      <c r="SA668"/>
      <c r="SB668"/>
      <c r="SC668"/>
      <c r="SD668"/>
      <c r="SE668"/>
      <c r="SF668"/>
      <c r="SG668"/>
      <c r="SH668"/>
      <c r="SI668"/>
      <c r="SJ668"/>
      <c r="SK668"/>
      <c r="SL668"/>
      <c r="SM668"/>
      <c r="SN668"/>
      <c r="SO668"/>
      <c r="SP668"/>
      <c r="SQ668"/>
      <c r="SR668"/>
      <c r="SS668"/>
      <c r="ST668"/>
      <c r="SU668"/>
      <c r="SV668"/>
      <c r="SW668"/>
      <c r="SX668"/>
      <c r="SY668"/>
      <c r="SZ668"/>
      <c r="TA668"/>
      <c r="TB668"/>
      <c r="TC668"/>
      <c r="TD668"/>
      <c r="TE668"/>
      <c r="TF668"/>
      <c r="TG668"/>
      <c r="TH668"/>
      <c r="TI668"/>
      <c r="TJ668"/>
      <c r="TK668"/>
      <c r="TL668"/>
      <c r="TM668"/>
      <c r="TN668"/>
      <c r="TO668"/>
      <c r="TP668"/>
      <c r="TQ668"/>
      <c r="TR668"/>
      <c r="TS668"/>
      <c r="TT668"/>
      <c r="TU668"/>
      <c r="TV668"/>
      <c r="TW668"/>
      <c r="TX668"/>
      <c r="TY668"/>
      <c r="TZ668"/>
      <c r="UA668"/>
      <c r="UB668"/>
      <c r="UC668"/>
      <c r="UD668"/>
      <c r="UE668"/>
      <c r="UF668"/>
      <c r="UG668"/>
      <c r="UH668"/>
      <c r="UI668"/>
      <c r="UJ668"/>
      <c r="UK668"/>
      <c r="UL668"/>
      <c r="UM668"/>
      <c r="UN668"/>
      <c r="UO668"/>
      <c r="UP668"/>
      <c r="UQ668"/>
      <c r="UR668"/>
      <c r="US668"/>
      <c r="UT668"/>
      <c r="UU668"/>
      <c r="UV668"/>
      <c r="UW668"/>
      <c r="UX668"/>
      <c r="UY668"/>
      <c r="UZ668"/>
      <c r="VA668"/>
      <c r="VB668"/>
      <c r="VC668"/>
      <c r="VD668"/>
      <c r="VE668"/>
      <c r="VF668"/>
      <c r="VG668"/>
      <c r="VH668"/>
      <c r="VI668"/>
      <c r="VJ668"/>
      <c r="VK668"/>
      <c r="VL668"/>
      <c r="VM668"/>
      <c r="VN668"/>
      <c r="VO668"/>
      <c r="VP668"/>
      <c r="VQ668"/>
      <c r="VR668"/>
      <c r="VS668"/>
      <c r="VT668"/>
      <c r="VU668"/>
      <c r="VV668"/>
      <c r="VW668"/>
      <c r="VX668"/>
      <c r="VY668"/>
      <c r="VZ668"/>
      <c r="WA668"/>
      <c r="WB668"/>
      <c r="WC668"/>
      <c r="WD668"/>
      <c r="WE668"/>
      <c r="WF668"/>
      <c r="WG668"/>
      <c r="WH668"/>
      <c r="WI668"/>
      <c r="WJ668"/>
      <c r="WK668"/>
      <c r="WL668"/>
      <c r="WM668"/>
      <c r="WN668"/>
      <c r="WO668"/>
      <c r="WP668"/>
      <c r="WQ668"/>
      <c r="WR668"/>
      <c r="WS668"/>
      <c r="WT668"/>
      <c r="WU668"/>
      <c r="WV668"/>
      <c r="WW668"/>
      <c r="WX668"/>
      <c r="WY668"/>
      <c r="WZ668"/>
      <c r="XA668"/>
      <c r="XB668"/>
      <c r="XC668"/>
      <c r="XD668"/>
      <c r="XE668"/>
      <c r="XF668"/>
      <c r="XG668"/>
      <c r="XH668"/>
      <c r="XI668"/>
      <c r="XJ668"/>
      <c r="XK668"/>
      <c r="XL668"/>
      <c r="XM668"/>
      <c r="XN668"/>
      <c r="XO668"/>
      <c r="XP668"/>
      <c r="XQ668"/>
      <c r="XR668"/>
      <c r="XS668"/>
      <c r="XT668"/>
      <c r="XU668"/>
      <c r="XV668"/>
      <c r="XW668"/>
      <c r="XX668"/>
      <c r="XY668"/>
      <c r="XZ668"/>
      <c r="YA668"/>
      <c r="YB668"/>
      <c r="YC668"/>
      <c r="YD668"/>
      <c r="YE668"/>
      <c r="YF668"/>
      <c r="YG668"/>
      <c r="YH668"/>
      <c r="YI668"/>
      <c r="YJ668"/>
      <c r="YK668"/>
      <c r="YL668"/>
      <c r="YM668"/>
      <c r="YN668"/>
      <c r="YO668"/>
      <c r="YP668"/>
      <c r="YQ668"/>
      <c r="YR668"/>
      <c r="YS668"/>
      <c r="YT668"/>
      <c r="YU668"/>
      <c r="YV668"/>
      <c r="YW668"/>
      <c r="YX668"/>
      <c r="YY668"/>
      <c r="YZ668"/>
      <c r="ZA668"/>
      <c r="ZB668"/>
      <c r="ZC668"/>
      <c r="ZD668"/>
      <c r="ZE668"/>
      <c r="ZF668"/>
      <c r="ZG668"/>
      <c r="ZH668"/>
      <c r="ZI668"/>
      <c r="ZJ668"/>
      <c r="ZK668"/>
      <c r="ZL668"/>
      <c r="ZM668"/>
      <c r="ZN668"/>
      <c r="ZO668"/>
      <c r="ZP668"/>
      <c r="ZQ668"/>
      <c r="ZR668"/>
      <c r="ZS668"/>
      <c r="ZT668"/>
      <c r="ZU668"/>
      <c r="ZV668"/>
      <c r="ZW668"/>
      <c r="ZX668"/>
      <c r="ZY668"/>
      <c r="ZZ668" s="52"/>
      <c r="AAA668" s="192"/>
      <c r="AAD668" s="90"/>
      <c r="AAE668" s="519">
        <f>IF(S.EQC.ApprovePacketLoop3="Y",1,0)</f>
        <v>1</v>
      </c>
      <c r="AAF668" s="90"/>
      <c r="AAG668" s="73">
        <f>IF(AAE668=0,,G666)</f>
        <v>41676</v>
      </c>
      <c r="AAH668" s="73">
        <f t="shared" si="565"/>
        <v>41676</v>
      </c>
      <c r="AAI668" s="72"/>
      <c r="AAJ668" s="185"/>
      <c r="AAK668" s="56"/>
      <c r="AAL668" s="90"/>
    </row>
    <row r="669" spans="1:715" s="23" customFormat="1" ht="15" hidden="1" customHeight="1" outlineLevel="3">
      <c r="A669" s="171"/>
      <c r="B669" s="712" t="s">
        <v>376</v>
      </c>
      <c r="C669" s="376" t="s">
        <v>0</v>
      </c>
      <c r="D669" s="423"/>
      <c r="E669" s="397">
        <f t="shared" si="579"/>
        <v>1</v>
      </c>
      <c r="F669" s="457">
        <f t="shared" ca="1" si="543"/>
        <v>71</v>
      </c>
      <c r="G669" s="400">
        <f t="shared" si="564"/>
        <v>41676</v>
      </c>
      <c r="H669" s="400">
        <f t="shared" si="564"/>
        <v>41676</v>
      </c>
      <c r="I669" s="244"/>
      <c r="J669" s="194"/>
      <c r="K669" s="49"/>
      <c r="L669" s="49"/>
      <c r="M669" s="49"/>
      <c r="N669" s="49"/>
      <c r="O669" s="49"/>
      <c r="P669" s="49"/>
      <c r="Q669" s="49"/>
      <c r="R669" s="49"/>
      <c r="S669" s="49"/>
      <c r="T669" s="49"/>
      <c r="U669" s="49"/>
      <c r="V669" s="49"/>
      <c r="W669" s="49"/>
      <c r="X669" s="49"/>
      <c r="Y669" s="49"/>
      <c r="Z669" s="49"/>
      <c r="AA669" s="49"/>
      <c r="AB669" s="49"/>
      <c r="AC669" s="49"/>
      <c r="AD669" s="49"/>
      <c r="AE669" s="49"/>
      <c r="AF669" s="49"/>
      <c r="AG669" s="49"/>
      <c r="AH669" s="49"/>
      <c r="AI669" s="49"/>
      <c r="AJ669" s="49"/>
      <c r="AK669" s="49"/>
      <c r="AL669" s="49"/>
      <c r="AM669" s="49"/>
      <c r="AN669" s="49"/>
      <c r="AO669" s="49"/>
      <c r="AP669" s="49"/>
      <c r="AQ669" s="49"/>
      <c r="AR669" s="49"/>
      <c r="AS669" s="49"/>
      <c r="AT669" s="49"/>
      <c r="AU669" s="49"/>
      <c r="AV669" s="49"/>
      <c r="AW669" s="49"/>
      <c r="AX669" s="49"/>
      <c r="AY669" s="49"/>
      <c r="AZ669" s="49"/>
      <c r="BA669" s="49"/>
      <c r="BB669" s="49"/>
      <c r="BC669" s="49"/>
      <c r="BD669" s="49"/>
      <c r="BE669" s="49"/>
      <c r="BF669" s="49"/>
      <c r="BG669" s="49"/>
      <c r="BH669" s="49"/>
      <c r="BI669" s="49"/>
      <c r="BJ669" s="49"/>
      <c r="BK669" s="49"/>
      <c r="BL669" s="49"/>
      <c r="BM669" s="49"/>
      <c r="BN669" s="49"/>
      <c r="BO669" s="49"/>
      <c r="BP669" s="49"/>
      <c r="BQ669" s="49"/>
      <c r="BR669" s="49"/>
      <c r="BS669" s="49"/>
      <c r="BT669" s="49"/>
      <c r="BU669" s="49"/>
      <c r="BV669" s="49"/>
      <c r="BW669" s="49"/>
      <c r="BX669" s="49"/>
      <c r="BY669" s="49"/>
      <c r="BZ669" s="49"/>
      <c r="CA669" s="49"/>
      <c r="CB669" s="49"/>
      <c r="CC669" s="49"/>
      <c r="CD669" s="49"/>
      <c r="CE669" s="49"/>
      <c r="CF669" s="49"/>
      <c r="CG669" s="49"/>
      <c r="CH669" s="49"/>
      <c r="CI669" s="49"/>
      <c r="CJ669" s="49"/>
      <c r="CK669" s="49"/>
      <c r="CL669" s="49"/>
      <c r="CM669" s="49"/>
      <c r="CN669" s="49"/>
      <c r="CO669" s="49"/>
      <c r="CP669" s="49"/>
      <c r="CQ669" s="49"/>
      <c r="CR669" s="49"/>
      <c r="CS669" s="49"/>
      <c r="CT669" s="49"/>
      <c r="CU669" s="49"/>
      <c r="CV669" s="49"/>
      <c r="CW669" s="49"/>
      <c r="CX669" s="49"/>
      <c r="CY669" s="49"/>
      <c r="CZ669" s="49"/>
      <c r="DA669" s="49"/>
      <c r="DB669" s="49"/>
      <c r="DC669" s="49"/>
      <c r="DD669" s="49"/>
      <c r="DE669" s="49"/>
      <c r="DF669" s="49"/>
      <c r="DG669" s="49"/>
      <c r="DH669" s="49"/>
      <c r="DI669" s="49"/>
      <c r="DJ669" s="49"/>
      <c r="DK669" s="49"/>
      <c r="DL669" s="49"/>
      <c r="DM669" s="49"/>
      <c r="DN669" s="49"/>
      <c r="DO669" s="49"/>
      <c r="DP669" s="49"/>
      <c r="DQ669"/>
      <c r="DR669"/>
      <c r="DS669"/>
      <c r="DT669"/>
      <c r="DU669"/>
      <c r="DV669"/>
      <c r="DW669"/>
      <c r="DX669"/>
      <c r="DY669"/>
      <c r="DZ669"/>
      <c r="EA669"/>
      <c r="EB669"/>
      <c r="EC669"/>
      <c r="ED669"/>
      <c r="EE669"/>
      <c r="EF669"/>
      <c r="EG669"/>
      <c r="EH669"/>
      <c r="EI669"/>
      <c r="EJ669"/>
      <c r="EK669"/>
      <c r="EL669"/>
      <c r="EM669"/>
      <c r="EN669"/>
      <c r="EO669"/>
      <c r="EP669"/>
      <c r="EQ669"/>
      <c r="ER669"/>
      <c r="ES669"/>
      <c r="ET669"/>
      <c r="EU669"/>
      <c r="EV669"/>
      <c r="EW669"/>
      <c r="EX669"/>
      <c r="EY669"/>
      <c r="EZ669"/>
      <c r="FA669"/>
      <c r="FB669"/>
      <c r="FC669"/>
      <c r="FD669"/>
      <c r="FE669"/>
      <c r="FF669"/>
      <c r="FG669"/>
      <c r="FH669"/>
      <c r="FI669"/>
      <c r="FJ669"/>
      <c r="FK669"/>
      <c r="FL669"/>
      <c r="FM669"/>
      <c r="FN669"/>
      <c r="FO669"/>
      <c r="FP669"/>
      <c r="FQ669"/>
      <c r="FR669"/>
      <c r="FS669"/>
      <c r="FT669"/>
      <c r="FU669"/>
      <c r="FV669"/>
      <c r="FW669"/>
      <c r="FX669"/>
      <c r="FY669"/>
      <c r="FZ669"/>
      <c r="GA669"/>
      <c r="GB669"/>
      <c r="GC669"/>
      <c r="GD669"/>
      <c r="GE669"/>
      <c r="GF669"/>
      <c r="GG669"/>
      <c r="GH669"/>
      <c r="GI669"/>
      <c r="GJ669"/>
      <c r="GK669"/>
      <c r="GL669"/>
      <c r="GM669"/>
      <c r="GN669"/>
      <c r="GO669"/>
      <c r="GP669"/>
      <c r="GQ669"/>
      <c r="GR669"/>
      <c r="GS669"/>
      <c r="GT669"/>
      <c r="GU669"/>
      <c r="GV669"/>
      <c r="GW669"/>
      <c r="GX669"/>
      <c r="GY669"/>
      <c r="GZ669"/>
      <c r="HA669"/>
      <c r="HB669"/>
      <c r="HC669"/>
      <c r="HD669"/>
      <c r="HE669"/>
      <c r="HF669"/>
      <c r="HG669"/>
      <c r="HH669"/>
      <c r="HI669"/>
      <c r="HJ669"/>
      <c r="HK669"/>
      <c r="HL669"/>
      <c r="HM669"/>
      <c r="HN669"/>
      <c r="HO669"/>
      <c r="HP669"/>
      <c r="HQ669"/>
      <c r="HR669"/>
      <c r="HS669"/>
      <c r="HT669"/>
      <c r="HU669"/>
      <c r="HV669"/>
      <c r="HW669"/>
      <c r="HX669"/>
      <c r="HY669"/>
      <c r="HZ669"/>
      <c r="IA669"/>
      <c r="IB669"/>
      <c r="IC669"/>
      <c r="ID669"/>
      <c r="IE669"/>
      <c r="IF669"/>
      <c r="IG669"/>
      <c r="IH669"/>
      <c r="II669"/>
      <c r="IJ669"/>
      <c r="IK669"/>
      <c r="IL669"/>
      <c r="IM669"/>
      <c r="IN669"/>
      <c r="IO669"/>
      <c r="IP669"/>
      <c r="IQ669"/>
      <c r="IR669"/>
      <c r="IS669"/>
      <c r="IT669"/>
      <c r="IU669"/>
      <c r="IV669"/>
      <c r="IW669"/>
      <c r="IX669"/>
      <c r="IY669"/>
      <c r="IZ669"/>
      <c r="JA669"/>
      <c r="JB669"/>
      <c r="JC669"/>
      <c r="JD669"/>
      <c r="JE669"/>
      <c r="JF669"/>
      <c r="JG669"/>
      <c r="JH669"/>
      <c r="JI669"/>
      <c r="JJ669"/>
      <c r="JK669"/>
      <c r="JL669"/>
      <c r="JM669"/>
      <c r="JN669"/>
      <c r="JO669"/>
      <c r="JP669"/>
      <c r="JQ669"/>
      <c r="JR669"/>
      <c r="JS669"/>
      <c r="JT669"/>
      <c r="JU669"/>
      <c r="JV669"/>
      <c r="JW669"/>
      <c r="JX669"/>
      <c r="JY669"/>
      <c r="JZ669"/>
      <c r="KA669"/>
      <c r="KB669"/>
      <c r="KC669"/>
      <c r="KD669"/>
      <c r="KE669"/>
      <c r="KF669"/>
      <c r="KG669"/>
      <c r="KH669"/>
      <c r="KI669"/>
      <c r="KJ669"/>
      <c r="KK669"/>
      <c r="KL669"/>
      <c r="KM669"/>
      <c r="KN669"/>
      <c r="KO669"/>
      <c r="KP669"/>
      <c r="KQ669"/>
      <c r="KR669"/>
      <c r="KS669"/>
      <c r="KT669"/>
      <c r="KU669"/>
      <c r="KV669"/>
      <c r="KW669"/>
      <c r="KX669"/>
      <c r="KY669"/>
      <c r="KZ669"/>
      <c r="LA669"/>
      <c r="LB669"/>
      <c r="LC669"/>
      <c r="LD669"/>
      <c r="LE669"/>
      <c r="LF669"/>
      <c r="LG669"/>
      <c r="LH669"/>
      <c r="LI669"/>
      <c r="LJ669"/>
      <c r="LK669"/>
      <c r="LL669"/>
      <c r="LM669"/>
      <c r="LN669"/>
      <c r="LO669"/>
      <c r="LP669"/>
      <c r="LQ669"/>
      <c r="LR669"/>
      <c r="LS669"/>
      <c r="LT669"/>
      <c r="LU669"/>
      <c r="LV669"/>
      <c r="LW669"/>
      <c r="LX669"/>
      <c r="LY669"/>
      <c r="LZ669"/>
      <c r="MA669"/>
      <c r="MB669"/>
      <c r="MC669"/>
      <c r="MD669"/>
      <c r="ME669"/>
      <c r="MF669"/>
      <c r="MG669"/>
      <c r="MH669"/>
      <c r="MI669"/>
      <c r="MJ669"/>
      <c r="MK669"/>
      <c r="ML669"/>
      <c r="MM669"/>
      <c r="MN669"/>
      <c r="MO669"/>
      <c r="MP669"/>
      <c r="MQ669"/>
      <c r="MR669"/>
      <c r="MS669"/>
      <c r="MT669"/>
      <c r="MU669"/>
      <c r="MV669"/>
      <c r="MW669"/>
      <c r="MX669"/>
      <c r="MY669"/>
      <c r="MZ669"/>
      <c r="NA669"/>
      <c r="NB669"/>
      <c r="NC669"/>
      <c r="ND669"/>
      <c r="NE669"/>
      <c r="NF669"/>
      <c r="NG669"/>
      <c r="NH669"/>
      <c r="NI669"/>
      <c r="NJ669"/>
      <c r="NK669"/>
      <c r="NL669"/>
      <c r="NM669"/>
      <c r="NN669"/>
      <c r="NO669"/>
      <c r="NP669"/>
      <c r="NQ669"/>
      <c r="NR669"/>
      <c r="NS669"/>
      <c r="NT669"/>
      <c r="NU669"/>
      <c r="NV669"/>
      <c r="NW669"/>
      <c r="NX669"/>
      <c r="NY669"/>
      <c r="NZ669"/>
      <c r="OA669"/>
      <c r="OB669"/>
      <c r="OC669"/>
      <c r="OD669"/>
      <c r="OE669"/>
      <c r="OF669"/>
      <c r="OG669"/>
      <c r="OH669"/>
      <c r="OI669"/>
      <c r="OJ669"/>
      <c r="OK669"/>
      <c r="OL669"/>
      <c r="OM669"/>
      <c r="ON669"/>
      <c r="OO669"/>
      <c r="OP669"/>
      <c r="OQ669"/>
      <c r="OR669"/>
      <c r="OS669"/>
      <c r="OT669"/>
      <c r="OU669"/>
      <c r="OV669"/>
      <c r="OW669"/>
      <c r="OX669"/>
      <c r="OY669"/>
      <c r="OZ669"/>
      <c r="PA669"/>
      <c r="PB669"/>
      <c r="PC669"/>
      <c r="PD669"/>
      <c r="PE669"/>
      <c r="PF669"/>
      <c r="PG669"/>
      <c r="PH669"/>
      <c r="PI669"/>
      <c r="PJ669"/>
      <c r="PK669"/>
      <c r="PL669"/>
      <c r="PM669"/>
      <c r="PN669"/>
      <c r="PO669"/>
      <c r="PP669"/>
      <c r="PQ669"/>
      <c r="PR669"/>
      <c r="PS669"/>
      <c r="PT669"/>
      <c r="PU669"/>
      <c r="PV669"/>
      <c r="PW669"/>
      <c r="PX669"/>
      <c r="PY669"/>
      <c r="PZ669"/>
      <c r="QA669"/>
      <c r="QB669"/>
      <c r="QC669"/>
      <c r="QD669"/>
      <c r="QE669"/>
      <c r="QF669"/>
      <c r="QG669"/>
      <c r="QH669"/>
      <c r="QI669"/>
      <c r="QJ669"/>
      <c r="QK669"/>
      <c r="QL669"/>
      <c r="QM669"/>
      <c r="QN669"/>
      <c r="QO669"/>
      <c r="QP669"/>
      <c r="QQ669"/>
      <c r="QR669"/>
      <c r="QS669"/>
      <c r="QT669"/>
      <c r="QU669"/>
      <c r="QV669"/>
      <c r="QW669"/>
      <c r="QX669"/>
      <c r="QY669"/>
      <c r="QZ669"/>
      <c r="RA669"/>
      <c r="RB669"/>
      <c r="RC669"/>
      <c r="RD669"/>
      <c r="RE669"/>
      <c r="RF669"/>
      <c r="RG669"/>
      <c r="RH669"/>
      <c r="RI669"/>
      <c r="RJ669"/>
      <c r="RK669"/>
      <c r="RL669"/>
      <c r="RM669"/>
      <c r="RN669"/>
      <c r="RO669"/>
      <c r="RP669"/>
      <c r="RQ669"/>
      <c r="RR669"/>
      <c r="RS669"/>
      <c r="RT669"/>
      <c r="RU669"/>
      <c r="RV669"/>
      <c r="RW669"/>
      <c r="RX669"/>
      <c r="RY669"/>
      <c r="RZ669"/>
      <c r="SA669"/>
      <c r="SB669"/>
      <c r="SC669"/>
      <c r="SD669"/>
      <c r="SE669"/>
      <c r="SF669"/>
      <c r="SG669"/>
      <c r="SH669"/>
      <c r="SI669"/>
      <c r="SJ669"/>
      <c r="SK669"/>
      <c r="SL669"/>
      <c r="SM669"/>
      <c r="SN669"/>
      <c r="SO669"/>
      <c r="SP669"/>
      <c r="SQ669"/>
      <c r="SR669"/>
      <c r="SS669"/>
      <c r="ST669"/>
      <c r="SU669"/>
      <c r="SV669"/>
      <c r="SW669"/>
      <c r="SX669"/>
      <c r="SY669"/>
      <c r="SZ669"/>
      <c r="TA669"/>
      <c r="TB669"/>
      <c r="TC669"/>
      <c r="TD669"/>
      <c r="TE669"/>
      <c r="TF669"/>
      <c r="TG669"/>
      <c r="TH669"/>
      <c r="TI669"/>
      <c r="TJ669"/>
      <c r="TK669"/>
      <c r="TL669"/>
      <c r="TM669"/>
      <c r="TN669"/>
      <c r="TO669"/>
      <c r="TP669"/>
      <c r="TQ669"/>
      <c r="TR669"/>
      <c r="TS669"/>
      <c r="TT669"/>
      <c r="TU669"/>
      <c r="TV669"/>
      <c r="TW669"/>
      <c r="TX669"/>
      <c r="TY669"/>
      <c r="TZ669"/>
      <c r="UA669"/>
      <c r="UB669"/>
      <c r="UC669"/>
      <c r="UD669"/>
      <c r="UE669"/>
      <c r="UF669"/>
      <c r="UG669"/>
      <c r="UH669"/>
      <c r="UI669"/>
      <c r="UJ669"/>
      <c r="UK669"/>
      <c r="UL669"/>
      <c r="UM669"/>
      <c r="UN669"/>
      <c r="UO669"/>
      <c r="UP669"/>
      <c r="UQ669"/>
      <c r="UR669"/>
      <c r="US669"/>
      <c r="UT669"/>
      <c r="UU669"/>
      <c r="UV669"/>
      <c r="UW669"/>
      <c r="UX669"/>
      <c r="UY669"/>
      <c r="UZ669"/>
      <c r="VA669"/>
      <c r="VB669"/>
      <c r="VC669"/>
      <c r="VD669"/>
      <c r="VE669"/>
      <c r="VF669"/>
      <c r="VG669"/>
      <c r="VH669"/>
      <c r="VI669"/>
      <c r="VJ669"/>
      <c r="VK669"/>
      <c r="VL669"/>
      <c r="VM669"/>
      <c r="VN669"/>
      <c r="VO669"/>
      <c r="VP669"/>
      <c r="VQ669"/>
      <c r="VR669"/>
      <c r="VS669"/>
      <c r="VT669"/>
      <c r="VU669"/>
      <c r="VV669"/>
      <c r="VW669"/>
      <c r="VX669"/>
      <c r="VY669"/>
      <c r="VZ669"/>
      <c r="WA669"/>
      <c r="WB669"/>
      <c r="WC669"/>
      <c r="WD669"/>
      <c r="WE669"/>
      <c r="WF669"/>
      <c r="WG669"/>
      <c r="WH669"/>
      <c r="WI669"/>
      <c r="WJ669"/>
      <c r="WK669"/>
      <c r="WL669"/>
      <c r="WM669"/>
      <c r="WN669"/>
      <c r="WO669"/>
      <c r="WP669"/>
      <c r="WQ669"/>
      <c r="WR669"/>
      <c r="WS669"/>
      <c r="WT669"/>
      <c r="WU669"/>
      <c r="WV669"/>
      <c r="WW669"/>
      <c r="WX669"/>
      <c r="WY669"/>
      <c r="WZ669"/>
      <c r="XA669"/>
      <c r="XB669"/>
      <c r="XC669"/>
      <c r="XD669"/>
      <c r="XE669"/>
      <c r="XF669"/>
      <c r="XG669"/>
      <c r="XH669"/>
      <c r="XI669"/>
      <c r="XJ669"/>
      <c r="XK669"/>
      <c r="XL669"/>
      <c r="XM669"/>
      <c r="XN669"/>
      <c r="XO669"/>
      <c r="XP669"/>
      <c r="XQ669"/>
      <c r="XR669"/>
      <c r="XS669"/>
      <c r="XT669"/>
      <c r="XU669"/>
      <c r="XV669"/>
      <c r="XW669"/>
      <c r="XX669"/>
      <c r="XY669"/>
      <c r="XZ669"/>
      <c r="YA669"/>
      <c r="YB669"/>
      <c r="YC669"/>
      <c r="YD669"/>
      <c r="YE669"/>
      <c r="YF669"/>
      <c r="YG669"/>
      <c r="YH669"/>
      <c r="YI669"/>
      <c r="YJ669"/>
      <c r="YK669"/>
      <c r="YL669"/>
      <c r="YM669"/>
      <c r="YN669"/>
      <c r="YO669"/>
      <c r="YP669"/>
      <c r="YQ669"/>
      <c r="YR669"/>
      <c r="YS669"/>
      <c r="YT669"/>
      <c r="YU669"/>
      <c r="YV669"/>
      <c r="YW669"/>
      <c r="YX669"/>
      <c r="YY669"/>
      <c r="YZ669"/>
      <c r="ZA669"/>
      <c r="ZB669"/>
      <c r="ZC669"/>
      <c r="ZD669"/>
      <c r="ZE669"/>
      <c r="ZF669"/>
      <c r="ZG669"/>
      <c r="ZH669"/>
      <c r="ZI669"/>
      <c r="ZJ669"/>
      <c r="ZK669"/>
      <c r="ZL669"/>
      <c r="ZM669"/>
      <c r="ZN669"/>
      <c r="ZO669"/>
      <c r="ZP669"/>
      <c r="ZQ669"/>
      <c r="ZR669"/>
      <c r="ZS669"/>
      <c r="ZT669"/>
      <c r="ZU669"/>
      <c r="ZV669"/>
      <c r="ZW669"/>
      <c r="ZX669"/>
      <c r="ZY669"/>
      <c r="ZZ669" s="52"/>
      <c r="AAA669" s="192"/>
      <c r="AAD669" s="90"/>
      <c r="AAE669" s="519">
        <f>IF(S.EQC.ApprovePacketLoop3="Y",1,0)</f>
        <v>1</v>
      </c>
      <c r="AAF669" s="90"/>
      <c r="AAG669" s="73">
        <f>IF(AAE669=0,,G666)</f>
        <v>41676</v>
      </c>
      <c r="AAH669" s="73">
        <f t="shared" si="565"/>
        <v>41676</v>
      </c>
      <c r="AAI669" s="72"/>
      <c r="AAJ669" s="185"/>
      <c r="AAK669" s="56"/>
      <c r="AAL669" s="90"/>
    </row>
    <row r="670" spans="1:715" s="23" customFormat="1" ht="15" customHeight="1" outlineLevel="2" collapsed="1" thickBot="1">
      <c r="A670" s="171" t="s">
        <v>0</v>
      </c>
      <c r="B670" s="389" t="str">
        <f>AAK670</f>
        <v>AndreaRW:</v>
      </c>
      <c r="C670" s="376" t="s">
        <v>0</v>
      </c>
      <c r="D670" s="758"/>
      <c r="E670"/>
      <c r="F670"/>
      <c r="G670"/>
      <c r="H670"/>
      <c r="I670" s="244"/>
      <c r="J670" s="222"/>
      <c r="K670" s="223"/>
      <c r="L670" s="223"/>
      <c r="M670" s="223"/>
      <c r="N670" s="223"/>
      <c r="O670" s="223"/>
      <c r="P670" s="223"/>
      <c r="Q670" s="223"/>
      <c r="R670" s="223"/>
      <c r="S670" s="223"/>
      <c r="T670" s="223"/>
      <c r="U670" s="223"/>
      <c r="V670" s="223"/>
      <c r="W670" s="223"/>
      <c r="X670" s="223"/>
      <c r="Y670" s="223"/>
      <c r="Z670" s="223"/>
      <c r="AA670" s="223"/>
      <c r="AB670" s="223"/>
      <c r="AC670" s="223"/>
      <c r="AD670" s="223"/>
      <c r="AE670" s="223"/>
      <c r="AF670" s="223"/>
      <c r="AG670" s="223"/>
      <c r="AH670" s="223"/>
      <c r="AI670" s="223"/>
      <c r="AJ670" s="223"/>
      <c r="AK670" s="223"/>
      <c r="AL670" s="223"/>
      <c r="AM670" s="223"/>
      <c r="AN670" s="223"/>
      <c r="AO670" s="223"/>
      <c r="AP670" s="223"/>
      <c r="AQ670" s="223"/>
      <c r="AR670" s="223"/>
      <c r="AS670" s="223"/>
      <c r="AT670" s="223"/>
      <c r="AU670" s="223"/>
      <c r="AV670" s="223"/>
      <c r="AW670" s="223"/>
      <c r="AX670" s="223"/>
      <c r="AY670" s="223"/>
      <c r="AZ670" s="223"/>
      <c r="BA670" s="223"/>
      <c r="BB670" s="223"/>
      <c r="BC670" s="223"/>
      <c r="BD670" s="223"/>
      <c r="BE670" s="223"/>
      <c r="BF670" s="223"/>
      <c r="BG670" s="223"/>
      <c r="BH670" s="223"/>
      <c r="BI670" s="223"/>
      <c r="BJ670" s="223"/>
      <c r="BK670" s="223"/>
      <c r="BL670" s="223"/>
      <c r="BM670" s="223"/>
      <c r="BN670" s="223"/>
      <c r="BO670" s="223"/>
      <c r="BP670" s="223"/>
      <c r="BQ670" s="223"/>
      <c r="BR670" s="223"/>
      <c r="BS670" s="223"/>
      <c r="BT670" s="223"/>
      <c r="BU670" s="223"/>
      <c r="BV670" s="223"/>
      <c r="BW670" s="223"/>
      <c r="BX670" s="223"/>
      <c r="BY670" s="223"/>
      <c r="BZ670" s="223"/>
      <c r="CA670" s="223"/>
      <c r="CB670" s="223"/>
      <c r="CC670" s="223"/>
      <c r="CD670" s="223"/>
      <c r="CE670" s="223"/>
      <c r="CF670" s="223"/>
      <c r="CG670" s="223"/>
      <c r="CH670" s="223"/>
      <c r="CI670" s="223"/>
      <c r="CJ670" s="223"/>
      <c r="CK670" s="223"/>
      <c r="CL670" s="223"/>
      <c r="CM670" s="223"/>
      <c r="CN670" s="223"/>
      <c r="CO670" s="223"/>
      <c r="CP670" s="223"/>
      <c r="CQ670" s="223"/>
      <c r="CR670" s="223"/>
      <c r="CS670" s="223"/>
      <c r="CT670" s="223"/>
      <c r="CU670" s="223"/>
      <c r="CV670" s="223"/>
      <c r="CW670" s="223"/>
      <c r="CX670" s="223"/>
      <c r="CY670" s="223"/>
      <c r="CZ670" s="223"/>
      <c r="DA670" s="223"/>
      <c r="DB670" s="223"/>
      <c r="DC670" s="223"/>
      <c r="DD670" s="223"/>
      <c r="DE670" s="223"/>
      <c r="DF670" s="223"/>
      <c r="DG670" s="223"/>
      <c r="DH670" s="223"/>
      <c r="DI670" s="223"/>
      <c r="DJ670" s="223"/>
      <c r="DK670" s="223"/>
      <c r="DL670" s="223"/>
      <c r="DM670" s="223"/>
      <c r="DN670" s="223"/>
      <c r="DO670" s="223"/>
      <c r="DP670" s="223"/>
      <c r="DQ670"/>
      <c r="DR670"/>
      <c r="DS670"/>
      <c r="DT670"/>
      <c r="DU670"/>
      <c r="DV670"/>
      <c r="DW670"/>
      <c r="DX670"/>
      <c r="DY670"/>
      <c r="DZ670"/>
      <c r="EA670"/>
      <c r="EB670"/>
      <c r="EC670"/>
      <c r="ED670"/>
      <c r="EE670"/>
      <c r="EF670"/>
      <c r="EG670"/>
      <c r="EH670"/>
      <c r="EI670"/>
      <c r="EJ670"/>
      <c r="EK670"/>
      <c r="EL670"/>
      <c r="EM670"/>
      <c r="EN670"/>
      <c r="EO670"/>
      <c r="EP670"/>
      <c r="EQ670"/>
      <c r="ER670"/>
      <c r="ES670"/>
      <c r="ET670"/>
      <c r="EU670"/>
      <c r="EV670"/>
      <c r="EW670"/>
      <c r="EX670"/>
      <c r="EY670"/>
      <c r="EZ670"/>
      <c r="FA670"/>
      <c r="FB670"/>
      <c r="FC670"/>
      <c r="FD670"/>
      <c r="FE670"/>
      <c r="FF670"/>
      <c r="FG670"/>
      <c r="FH670"/>
      <c r="FI670"/>
      <c r="FJ670"/>
      <c r="FK670"/>
      <c r="FL670"/>
      <c r="FM670"/>
      <c r="FN670"/>
      <c r="FO670"/>
      <c r="FP670"/>
      <c r="FQ670"/>
      <c r="FR670"/>
      <c r="FS670"/>
      <c r="FT670"/>
      <c r="FU670"/>
      <c r="FV670"/>
      <c r="FW670"/>
      <c r="FX670"/>
      <c r="FY670"/>
      <c r="FZ670"/>
      <c r="GA670"/>
      <c r="GB670"/>
      <c r="GC670"/>
      <c r="GD670"/>
      <c r="GE670"/>
      <c r="GF670"/>
      <c r="GG670"/>
      <c r="GH670"/>
      <c r="GI670"/>
      <c r="GJ670"/>
      <c r="GK670"/>
      <c r="GL670"/>
      <c r="GM670"/>
      <c r="GN670"/>
      <c r="GO670"/>
      <c r="GP670"/>
      <c r="GQ670"/>
      <c r="GR670"/>
      <c r="GS670"/>
      <c r="GT670"/>
      <c r="GU670"/>
      <c r="GV670"/>
      <c r="GW670"/>
      <c r="GX670"/>
      <c r="GY670"/>
      <c r="GZ670"/>
      <c r="HA670"/>
      <c r="HB670"/>
      <c r="HC670"/>
      <c r="HD670"/>
      <c r="HE670"/>
      <c r="HF670"/>
      <c r="HG670"/>
      <c r="HH670"/>
      <c r="HI670"/>
      <c r="HJ670"/>
      <c r="HK670"/>
      <c r="HL670"/>
      <c r="HM670"/>
      <c r="HN670"/>
      <c r="HO670"/>
      <c r="HP670"/>
      <c r="HQ670"/>
      <c r="HR670"/>
      <c r="HS670"/>
      <c r="HT670"/>
      <c r="HU670"/>
      <c r="HV670"/>
      <c r="HW670"/>
      <c r="HX670"/>
      <c r="HY670"/>
      <c r="HZ670"/>
      <c r="IA670"/>
      <c r="IB670"/>
      <c r="IC670"/>
      <c r="ID670"/>
      <c r="IE670"/>
      <c r="IF670"/>
      <c r="IG670"/>
      <c r="IH670"/>
      <c r="II670"/>
      <c r="IJ670"/>
      <c r="IK670"/>
      <c r="IL670"/>
      <c r="IM670"/>
      <c r="IN670"/>
      <c r="IO670"/>
      <c r="IP670"/>
      <c r="IQ670"/>
      <c r="IR670"/>
      <c r="IS670"/>
      <c r="IT670"/>
      <c r="IU670"/>
      <c r="IV670"/>
      <c r="IW670"/>
      <c r="IX670"/>
      <c r="IY670"/>
      <c r="IZ670"/>
      <c r="JA670"/>
      <c r="JB670"/>
      <c r="JC670"/>
      <c r="JD670"/>
      <c r="JE670"/>
      <c r="JF670"/>
      <c r="JG670"/>
      <c r="JH670"/>
      <c r="JI670"/>
      <c r="JJ670"/>
      <c r="JK670"/>
      <c r="JL670"/>
      <c r="JM670"/>
      <c r="JN670"/>
      <c r="JO670"/>
      <c r="JP670"/>
      <c r="JQ670"/>
      <c r="JR670"/>
      <c r="JS670"/>
      <c r="JT670"/>
      <c r="JU670"/>
      <c r="JV670"/>
      <c r="JW670"/>
      <c r="JX670"/>
      <c r="JY670"/>
      <c r="JZ670"/>
      <c r="KA670"/>
      <c r="KB670"/>
      <c r="KC670"/>
      <c r="KD670"/>
      <c r="KE670"/>
      <c r="KF670"/>
      <c r="KG670"/>
      <c r="KH670"/>
      <c r="KI670"/>
      <c r="KJ670"/>
      <c r="KK670"/>
      <c r="KL670"/>
      <c r="KM670"/>
      <c r="KN670"/>
      <c r="KO670"/>
      <c r="KP670"/>
      <c r="KQ670"/>
      <c r="KR670"/>
      <c r="KS670"/>
      <c r="KT670"/>
      <c r="KU670"/>
      <c r="KV670"/>
      <c r="KW670"/>
      <c r="KX670"/>
      <c r="KY670"/>
      <c r="KZ670"/>
      <c r="LA670"/>
      <c r="LB670"/>
      <c r="LC670"/>
      <c r="LD670"/>
      <c r="LE670"/>
      <c r="LF670"/>
      <c r="LG670"/>
      <c r="LH670"/>
      <c r="LI670"/>
      <c r="LJ670"/>
      <c r="LK670"/>
      <c r="LL670"/>
      <c r="LM670"/>
      <c r="LN670"/>
      <c r="LO670"/>
      <c r="LP670"/>
      <c r="LQ670"/>
      <c r="LR670"/>
      <c r="LS670"/>
      <c r="LT670"/>
      <c r="LU670"/>
      <c r="LV670"/>
      <c r="LW670"/>
      <c r="LX670"/>
      <c r="LY670"/>
      <c r="LZ670"/>
      <c r="MA670"/>
      <c r="MB670"/>
      <c r="MC670"/>
      <c r="MD670"/>
      <c r="ME670"/>
      <c r="MF670"/>
      <c r="MG670"/>
      <c r="MH670"/>
      <c r="MI670"/>
      <c r="MJ670"/>
      <c r="MK670"/>
      <c r="ML670"/>
      <c r="MM670"/>
      <c r="MN670"/>
      <c r="MO670"/>
      <c r="MP670"/>
      <c r="MQ670"/>
      <c r="MR670"/>
      <c r="MS670"/>
      <c r="MT670"/>
      <c r="MU670"/>
      <c r="MV670"/>
      <c r="MW670"/>
      <c r="MX670"/>
      <c r="MY670"/>
      <c r="MZ670"/>
      <c r="NA670"/>
      <c r="NB670"/>
      <c r="NC670"/>
      <c r="ND670"/>
      <c r="NE670"/>
      <c r="NF670"/>
      <c r="NG670"/>
      <c r="NH670"/>
      <c r="NI670"/>
      <c r="NJ670"/>
      <c r="NK670"/>
      <c r="NL670"/>
      <c r="NM670"/>
      <c r="NN670"/>
      <c r="NO670"/>
      <c r="NP670"/>
      <c r="NQ670"/>
      <c r="NR670"/>
      <c r="NS670"/>
      <c r="NT670"/>
      <c r="NU670"/>
      <c r="NV670"/>
      <c r="NW670"/>
      <c r="NX670"/>
      <c r="NY670"/>
      <c r="NZ670"/>
      <c r="OA670"/>
      <c r="OB670"/>
      <c r="OC670"/>
      <c r="OD670"/>
      <c r="OE670"/>
      <c r="OF670"/>
      <c r="OG670"/>
      <c r="OH670"/>
      <c r="OI670"/>
      <c r="OJ670"/>
      <c r="OK670"/>
      <c r="OL670"/>
      <c r="OM670"/>
      <c r="ON670"/>
      <c r="OO670"/>
      <c r="OP670"/>
      <c r="OQ670"/>
      <c r="OR670"/>
      <c r="OS670"/>
      <c r="OT670"/>
      <c r="OU670"/>
      <c r="OV670"/>
      <c r="OW670"/>
      <c r="OX670"/>
      <c r="OY670"/>
      <c r="OZ670"/>
      <c r="PA670"/>
      <c r="PB670"/>
      <c r="PC670"/>
      <c r="PD670"/>
      <c r="PE670"/>
      <c r="PF670"/>
      <c r="PG670"/>
      <c r="PH670"/>
      <c r="PI670"/>
      <c r="PJ670"/>
      <c r="PK670"/>
      <c r="PL670"/>
      <c r="PM670"/>
      <c r="PN670"/>
      <c r="PO670"/>
      <c r="PP670"/>
      <c r="PQ670"/>
      <c r="PR670"/>
      <c r="PS670"/>
      <c r="PT670"/>
      <c r="PU670"/>
      <c r="PV670"/>
      <c r="PW670"/>
      <c r="PX670"/>
      <c r="PY670"/>
      <c r="PZ670"/>
      <c r="QA670"/>
      <c r="QB670"/>
      <c r="QC670"/>
      <c r="QD670"/>
      <c r="QE670"/>
      <c r="QF670"/>
      <c r="QG670"/>
      <c r="QH670"/>
      <c r="QI670"/>
      <c r="QJ670"/>
      <c r="QK670"/>
      <c r="QL670"/>
      <c r="QM670"/>
      <c r="QN670"/>
      <c r="QO670"/>
      <c r="QP670"/>
      <c r="QQ670"/>
      <c r="QR670"/>
      <c r="QS670"/>
      <c r="QT670"/>
      <c r="QU670"/>
      <c r="QV670"/>
      <c r="QW670"/>
      <c r="QX670"/>
      <c r="QY670"/>
      <c r="QZ670"/>
      <c r="RA670"/>
      <c r="RB670"/>
      <c r="RC670"/>
      <c r="RD670"/>
      <c r="RE670"/>
      <c r="RF670"/>
      <c r="RG670"/>
      <c r="RH670"/>
      <c r="RI670"/>
      <c r="RJ670"/>
      <c r="RK670"/>
      <c r="RL670"/>
      <c r="RM670"/>
      <c r="RN670"/>
      <c r="RO670"/>
      <c r="RP670"/>
      <c r="RQ670"/>
      <c r="RR670"/>
      <c r="RS670"/>
      <c r="RT670"/>
      <c r="RU670"/>
      <c r="RV670"/>
      <c r="RW670"/>
      <c r="RX670"/>
      <c r="RY670"/>
      <c r="RZ670"/>
      <c r="SA670"/>
      <c r="SB670"/>
      <c r="SC670"/>
      <c r="SD670"/>
      <c r="SE670"/>
      <c r="SF670"/>
      <c r="SG670"/>
      <c r="SH670"/>
      <c r="SI670"/>
      <c r="SJ670"/>
      <c r="SK670"/>
      <c r="SL670"/>
      <c r="SM670"/>
      <c r="SN670"/>
      <c r="SO670"/>
      <c r="SP670"/>
      <c r="SQ670"/>
      <c r="SR670"/>
      <c r="SS670"/>
      <c r="ST670"/>
      <c r="SU670"/>
      <c r="SV670"/>
      <c r="SW670"/>
      <c r="SX670"/>
      <c r="SY670"/>
      <c r="SZ670"/>
      <c r="TA670"/>
      <c r="TB670"/>
      <c r="TC670"/>
      <c r="TD670"/>
      <c r="TE670"/>
      <c r="TF670"/>
      <c r="TG670"/>
      <c r="TH670"/>
      <c r="TI670"/>
      <c r="TJ670"/>
      <c r="TK670"/>
      <c r="TL670"/>
      <c r="TM670"/>
      <c r="TN670"/>
      <c r="TO670"/>
      <c r="TP670"/>
      <c r="TQ670"/>
      <c r="TR670"/>
      <c r="TS670"/>
      <c r="TT670"/>
      <c r="TU670"/>
      <c r="TV670"/>
      <c r="TW670"/>
      <c r="TX670"/>
      <c r="TY670"/>
      <c r="TZ670"/>
      <c r="UA670"/>
      <c r="UB670"/>
      <c r="UC670"/>
      <c r="UD670"/>
      <c r="UE670"/>
      <c r="UF670"/>
      <c r="UG670"/>
      <c r="UH670"/>
      <c r="UI670"/>
      <c r="UJ670"/>
      <c r="UK670"/>
      <c r="UL670"/>
      <c r="UM670"/>
      <c r="UN670"/>
      <c r="UO670"/>
      <c r="UP670"/>
      <c r="UQ670"/>
      <c r="UR670"/>
      <c r="US670"/>
      <c r="UT670"/>
      <c r="UU670"/>
      <c r="UV670"/>
      <c r="UW670"/>
      <c r="UX670"/>
      <c r="UY670"/>
      <c r="UZ670"/>
      <c r="VA670"/>
      <c r="VB670"/>
      <c r="VC670"/>
      <c r="VD670"/>
      <c r="VE670"/>
      <c r="VF670"/>
      <c r="VG670"/>
      <c r="VH670"/>
      <c r="VI670"/>
      <c r="VJ670"/>
      <c r="VK670"/>
      <c r="VL670"/>
      <c r="VM670"/>
      <c r="VN670"/>
      <c r="VO670"/>
      <c r="VP670"/>
      <c r="VQ670"/>
      <c r="VR670"/>
      <c r="VS670"/>
      <c r="VT670"/>
      <c r="VU670"/>
      <c r="VV670"/>
      <c r="VW670"/>
      <c r="VX670"/>
      <c r="VY670"/>
      <c r="VZ670"/>
      <c r="WA670"/>
      <c r="WB670"/>
      <c r="WC670"/>
      <c r="WD670"/>
      <c r="WE670"/>
      <c r="WF670"/>
      <c r="WG670"/>
      <c r="WH670"/>
      <c r="WI670"/>
      <c r="WJ670"/>
      <c r="WK670"/>
      <c r="WL670"/>
      <c r="WM670"/>
      <c r="WN670"/>
      <c r="WO670"/>
      <c r="WP670"/>
      <c r="WQ670"/>
      <c r="WR670"/>
      <c r="WS670"/>
      <c r="WT670"/>
      <c r="WU670"/>
      <c r="WV670"/>
      <c r="WW670"/>
      <c r="WX670"/>
      <c r="WY670"/>
      <c r="WZ670"/>
      <c r="XA670"/>
      <c r="XB670"/>
      <c r="XC670"/>
      <c r="XD670"/>
      <c r="XE670"/>
      <c r="XF670"/>
      <c r="XG670"/>
      <c r="XH670"/>
      <c r="XI670"/>
      <c r="XJ670"/>
      <c r="XK670"/>
      <c r="XL670"/>
      <c r="XM670"/>
      <c r="XN670"/>
      <c r="XO670"/>
      <c r="XP670"/>
      <c r="XQ670"/>
      <c r="XR670"/>
      <c r="XS670"/>
      <c r="XT670"/>
      <c r="XU670"/>
      <c r="XV670"/>
      <c r="XW670"/>
      <c r="XX670"/>
      <c r="XY670"/>
      <c r="XZ670"/>
      <c r="YA670"/>
      <c r="YB670"/>
      <c r="YC670"/>
      <c r="YD670"/>
      <c r="YE670"/>
      <c r="YF670"/>
      <c r="YG670"/>
      <c r="YH670"/>
      <c r="YI670"/>
      <c r="YJ670"/>
      <c r="YK670"/>
      <c r="YL670"/>
      <c r="YM670"/>
      <c r="YN670"/>
      <c r="YO670"/>
      <c r="YP670"/>
      <c r="YQ670"/>
      <c r="YR670"/>
      <c r="YS670"/>
      <c r="YT670"/>
      <c r="YU670"/>
      <c r="YV670"/>
      <c r="YW670"/>
      <c r="YX670"/>
      <c r="YY670"/>
      <c r="YZ670"/>
      <c r="ZA670"/>
      <c r="ZB670"/>
      <c r="ZC670"/>
      <c r="ZD670"/>
      <c r="ZE670"/>
      <c r="ZF670"/>
      <c r="ZG670"/>
      <c r="ZH670"/>
      <c r="ZI670"/>
      <c r="ZJ670"/>
      <c r="ZK670"/>
      <c r="ZL670"/>
      <c r="ZM670"/>
      <c r="ZN670"/>
      <c r="ZO670"/>
      <c r="ZP670"/>
      <c r="ZQ670"/>
      <c r="ZR670"/>
      <c r="ZS670"/>
      <c r="ZT670"/>
      <c r="ZU670"/>
      <c r="ZV670"/>
      <c r="ZW670"/>
      <c r="ZX670"/>
      <c r="ZY670"/>
      <c r="ZZ670" s="52"/>
      <c r="AAA670" s="192"/>
      <c r="AAD670" s="90"/>
      <c r="AAE670" s="519">
        <v>1</v>
      </c>
      <c r="AAF670" s="190" t="s">
        <v>52</v>
      </c>
      <c r="AAG670" s="90"/>
      <c r="AAH670" s="90"/>
      <c r="AAI670" s="72"/>
      <c r="AAJ670" s="56"/>
      <c r="AAK670" s="80" t="str">
        <f>S.Staff.Lead&amp;":"</f>
        <v>AndreaRW:</v>
      </c>
      <c r="AAL670" s="90"/>
    </row>
    <row r="671" spans="1:715" s="23" customFormat="1" ht="15" customHeight="1" outlineLevel="2" thickBot="1">
      <c r="A671" s="171"/>
      <c r="B671" s="713" t="str">
        <f>AAK671</f>
        <v>* discusses need for 1|1 briefings with commissioners with MargaretMGR &amp; Andy</v>
      </c>
      <c r="C671" s="611" t="s">
        <v>17</v>
      </c>
      <c r="D671" s="423"/>
      <c r="E671" s="646">
        <f t="shared" si="579"/>
        <v>1</v>
      </c>
      <c r="F671" s="457">
        <f t="shared" ca="1" si="543"/>
        <v>71</v>
      </c>
      <c r="G671" s="400">
        <f t="shared" si="564"/>
        <v>41676</v>
      </c>
      <c r="H671" s="400">
        <f t="shared" si="564"/>
        <v>41676</v>
      </c>
      <c r="I671" s="244"/>
      <c r="J671" s="194"/>
      <c r="K671" s="49"/>
      <c r="L671" s="49"/>
      <c r="M671" s="49"/>
      <c r="N671" s="49"/>
      <c r="O671" s="49"/>
      <c r="P671" s="49"/>
      <c r="Q671" s="49"/>
      <c r="R671" s="49"/>
      <c r="S671" s="49"/>
      <c r="T671" s="49"/>
      <c r="U671" s="49"/>
      <c r="V671" s="49"/>
      <c r="W671" s="49"/>
      <c r="X671" s="49"/>
      <c r="Y671" s="49"/>
      <c r="Z671" s="49"/>
      <c r="AA671" s="49"/>
      <c r="AB671" s="49"/>
      <c r="AC671" s="49"/>
      <c r="AD671" s="49"/>
      <c r="AE671" s="49"/>
      <c r="AF671" s="49"/>
      <c r="AG671" s="49"/>
      <c r="AH671" s="49"/>
      <c r="AI671" s="49"/>
      <c r="AJ671" s="49"/>
      <c r="AK671" s="49"/>
      <c r="AL671" s="49"/>
      <c r="AM671" s="49"/>
      <c r="AN671" s="49"/>
      <c r="AO671" s="49"/>
      <c r="AP671" s="49"/>
      <c r="AQ671" s="49"/>
      <c r="AR671" s="49"/>
      <c r="AS671" s="49"/>
      <c r="AT671" s="49"/>
      <c r="AU671" s="49"/>
      <c r="AV671" s="49"/>
      <c r="AW671" s="49"/>
      <c r="AX671" s="49"/>
      <c r="AY671" s="49"/>
      <c r="AZ671" s="49"/>
      <c r="BA671" s="49"/>
      <c r="BB671" s="49"/>
      <c r="BC671" s="49"/>
      <c r="BD671" s="49"/>
      <c r="BE671" s="49"/>
      <c r="BF671" s="49"/>
      <c r="BG671" s="49"/>
      <c r="BH671" s="49"/>
      <c r="BI671" s="49"/>
      <c r="BJ671" s="49"/>
      <c r="BK671" s="49"/>
      <c r="BL671" s="49"/>
      <c r="BM671" s="49"/>
      <c r="BN671" s="49"/>
      <c r="BO671" s="49"/>
      <c r="BP671" s="49"/>
      <c r="BQ671" s="49"/>
      <c r="BR671" s="49"/>
      <c r="BS671" s="49"/>
      <c r="BT671" s="49"/>
      <c r="BU671" s="49"/>
      <c r="BV671" s="49"/>
      <c r="BW671" s="49"/>
      <c r="BX671" s="49"/>
      <c r="BY671" s="49"/>
      <c r="BZ671" s="49"/>
      <c r="CA671" s="49"/>
      <c r="CB671" s="49"/>
      <c r="CC671" s="49"/>
      <c r="CD671" s="49"/>
      <c r="CE671" s="49"/>
      <c r="CF671" s="49"/>
      <c r="CG671" s="49"/>
      <c r="CH671" s="49"/>
      <c r="CI671" s="49"/>
      <c r="CJ671" s="49"/>
      <c r="CK671" s="49"/>
      <c r="CL671" s="49"/>
      <c r="CM671" s="49"/>
      <c r="CN671" s="49"/>
      <c r="CO671" s="49"/>
      <c r="CP671" s="49"/>
      <c r="CQ671" s="49"/>
      <c r="CR671" s="49"/>
      <c r="CS671" s="49"/>
      <c r="CT671" s="49"/>
      <c r="CU671" s="49"/>
      <c r="CV671" s="49"/>
      <c r="CW671" s="49"/>
      <c r="CX671" s="49"/>
      <c r="CY671" s="49"/>
      <c r="CZ671" s="49"/>
      <c r="DA671" s="49"/>
      <c r="DB671" s="49"/>
      <c r="DC671" s="49"/>
      <c r="DD671" s="49"/>
      <c r="DE671" s="49"/>
      <c r="DF671" s="49"/>
      <c r="DG671" s="49"/>
      <c r="DH671" s="49"/>
      <c r="DI671" s="49"/>
      <c r="DJ671" s="49"/>
      <c r="DK671" s="49"/>
      <c r="DL671" s="49"/>
      <c r="DM671" s="49"/>
      <c r="DN671" s="49"/>
      <c r="DO671" s="49"/>
      <c r="DP671" s="49"/>
      <c r="DQ671"/>
      <c r="DR671"/>
      <c r="DS671"/>
      <c r="DT671"/>
      <c r="DU671"/>
      <c r="DV671"/>
      <c r="DW671"/>
      <c r="DX671"/>
      <c r="DY671"/>
      <c r="DZ671"/>
      <c r="EA671"/>
      <c r="EB671"/>
      <c r="EC671"/>
      <c r="ED671"/>
      <c r="EE671"/>
      <c r="EF671"/>
      <c r="EG671"/>
      <c r="EH671"/>
      <c r="EI671"/>
      <c r="EJ671"/>
      <c r="EK671"/>
      <c r="EL671"/>
      <c r="EM671"/>
      <c r="EN671"/>
      <c r="EO671"/>
      <c r="EP671"/>
      <c r="EQ671"/>
      <c r="ER671"/>
      <c r="ES671"/>
      <c r="ET671"/>
      <c r="EU671"/>
      <c r="EV671"/>
      <c r="EW671"/>
      <c r="EX671"/>
      <c r="EY671"/>
      <c r="EZ671"/>
      <c r="FA671"/>
      <c r="FB671"/>
      <c r="FC671"/>
      <c r="FD671"/>
      <c r="FE671"/>
      <c r="FF671"/>
      <c r="FG671"/>
      <c r="FH671"/>
      <c r="FI671"/>
      <c r="FJ671"/>
      <c r="FK671"/>
      <c r="FL671"/>
      <c r="FM671"/>
      <c r="FN671"/>
      <c r="FO671"/>
      <c r="FP671"/>
      <c r="FQ671"/>
      <c r="FR671"/>
      <c r="FS671"/>
      <c r="FT671"/>
      <c r="FU671"/>
      <c r="FV671"/>
      <c r="FW671"/>
      <c r="FX671"/>
      <c r="FY671"/>
      <c r="FZ671"/>
      <c r="GA671"/>
      <c r="GB671"/>
      <c r="GC671"/>
      <c r="GD671"/>
      <c r="GE671"/>
      <c r="GF671"/>
      <c r="GG671"/>
      <c r="GH671"/>
      <c r="GI671"/>
      <c r="GJ671"/>
      <c r="GK671"/>
      <c r="GL671"/>
      <c r="GM671"/>
      <c r="GN671"/>
      <c r="GO671"/>
      <c r="GP671"/>
      <c r="GQ671"/>
      <c r="GR671"/>
      <c r="GS671"/>
      <c r="GT671"/>
      <c r="GU671"/>
      <c r="GV671"/>
      <c r="GW671"/>
      <c r="GX671"/>
      <c r="GY671"/>
      <c r="GZ671"/>
      <c r="HA671"/>
      <c r="HB671"/>
      <c r="HC671"/>
      <c r="HD671"/>
      <c r="HE671"/>
      <c r="HF671"/>
      <c r="HG671"/>
      <c r="HH671"/>
      <c r="HI671"/>
      <c r="HJ671"/>
      <c r="HK671"/>
      <c r="HL671"/>
      <c r="HM671"/>
      <c r="HN671"/>
      <c r="HO671"/>
      <c r="HP671"/>
      <c r="HQ671"/>
      <c r="HR671"/>
      <c r="HS671"/>
      <c r="HT671"/>
      <c r="HU671"/>
      <c r="HV671"/>
      <c r="HW671"/>
      <c r="HX671"/>
      <c r="HY671"/>
      <c r="HZ671"/>
      <c r="IA671"/>
      <c r="IB671"/>
      <c r="IC671"/>
      <c r="ID671"/>
      <c r="IE671"/>
      <c r="IF671"/>
      <c r="IG671"/>
      <c r="IH671"/>
      <c r="II671"/>
      <c r="IJ671"/>
      <c r="IK671"/>
      <c r="IL671"/>
      <c r="IM671"/>
      <c r="IN671"/>
      <c r="IO671"/>
      <c r="IP671"/>
      <c r="IQ671"/>
      <c r="IR671"/>
      <c r="IS671"/>
      <c r="IT671"/>
      <c r="IU671"/>
      <c r="IV671"/>
      <c r="IW671"/>
      <c r="IX671"/>
      <c r="IY671"/>
      <c r="IZ671"/>
      <c r="JA671"/>
      <c r="JB671"/>
      <c r="JC671"/>
      <c r="JD671"/>
      <c r="JE671"/>
      <c r="JF671"/>
      <c r="JG671"/>
      <c r="JH671"/>
      <c r="JI671"/>
      <c r="JJ671"/>
      <c r="JK671"/>
      <c r="JL671"/>
      <c r="JM671"/>
      <c r="JN671"/>
      <c r="JO671"/>
      <c r="JP671"/>
      <c r="JQ671"/>
      <c r="JR671"/>
      <c r="JS671"/>
      <c r="JT671"/>
      <c r="JU671"/>
      <c r="JV671"/>
      <c r="JW671"/>
      <c r="JX671"/>
      <c r="JY671"/>
      <c r="JZ671"/>
      <c r="KA671"/>
      <c r="KB671"/>
      <c r="KC671"/>
      <c r="KD671"/>
      <c r="KE671"/>
      <c r="KF671"/>
      <c r="KG671"/>
      <c r="KH671"/>
      <c r="KI671"/>
      <c r="KJ671"/>
      <c r="KK671"/>
      <c r="KL671"/>
      <c r="KM671"/>
      <c r="KN671"/>
      <c r="KO671"/>
      <c r="KP671"/>
      <c r="KQ671"/>
      <c r="KR671"/>
      <c r="KS671"/>
      <c r="KT671"/>
      <c r="KU671"/>
      <c r="KV671"/>
      <c r="KW671"/>
      <c r="KX671"/>
      <c r="KY671"/>
      <c r="KZ671"/>
      <c r="LA671"/>
      <c r="LB671"/>
      <c r="LC671"/>
      <c r="LD671"/>
      <c r="LE671"/>
      <c r="LF671"/>
      <c r="LG671"/>
      <c r="LH671"/>
      <c r="LI671"/>
      <c r="LJ671"/>
      <c r="LK671"/>
      <c r="LL671"/>
      <c r="LM671"/>
      <c r="LN671"/>
      <c r="LO671"/>
      <c r="LP671"/>
      <c r="LQ671"/>
      <c r="LR671"/>
      <c r="LS671"/>
      <c r="LT671"/>
      <c r="LU671"/>
      <c r="LV671"/>
      <c r="LW671"/>
      <c r="LX671"/>
      <c r="LY671"/>
      <c r="LZ671"/>
      <c r="MA671"/>
      <c r="MB671"/>
      <c r="MC671"/>
      <c r="MD671"/>
      <c r="ME671"/>
      <c r="MF671"/>
      <c r="MG671"/>
      <c r="MH671"/>
      <c r="MI671"/>
      <c r="MJ671"/>
      <c r="MK671"/>
      <c r="ML671"/>
      <c r="MM671"/>
      <c r="MN671"/>
      <c r="MO671"/>
      <c r="MP671"/>
      <c r="MQ671"/>
      <c r="MR671"/>
      <c r="MS671"/>
      <c r="MT671"/>
      <c r="MU671"/>
      <c r="MV671"/>
      <c r="MW671"/>
      <c r="MX671"/>
      <c r="MY671"/>
      <c r="MZ671"/>
      <c r="NA671"/>
      <c r="NB671"/>
      <c r="NC671"/>
      <c r="ND671"/>
      <c r="NE671"/>
      <c r="NF671"/>
      <c r="NG671"/>
      <c r="NH671"/>
      <c r="NI671"/>
      <c r="NJ671"/>
      <c r="NK671"/>
      <c r="NL671"/>
      <c r="NM671"/>
      <c r="NN671"/>
      <c r="NO671"/>
      <c r="NP671"/>
      <c r="NQ671"/>
      <c r="NR671"/>
      <c r="NS671"/>
      <c r="NT671"/>
      <c r="NU671"/>
      <c r="NV671"/>
      <c r="NW671"/>
      <c r="NX671"/>
      <c r="NY671"/>
      <c r="NZ671"/>
      <c r="OA671"/>
      <c r="OB671"/>
      <c r="OC671"/>
      <c r="OD671"/>
      <c r="OE671"/>
      <c r="OF671"/>
      <c r="OG671"/>
      <c r="OH671"/>
      <c r="OI671"/>
      <c r="OJ671"/>
      <c r="OK671"/>
      <c r="OL671"/>
      <c r="OM671"/>
      <c r="ON671"/>
      <c r="OO671"/>
      <c r="OP671"/>
      <c r="OQ671"/>
      <c r="OR671"/>
      <c r="OS671"/>
      <c r="OT671"/>
      <c r="OU671"/>
      <c r="OV671"/>
      <c r="OW671"/>
      <c r="OX671"/>
      <c r="OY671"/>
      <c r="OZ671"/>
      <c r="PA671"/>
      <c r="PB671"/>
      <c r="PC671"/>
      <c r="PD671"/>
      <c r="PE671"/>
      <c r="PF671"/>
      <c r="PG671"/>
      <c r="PH671"/>
      <c r="PI671"/>
      <c r="PJ671"/>
      <c r="PK671"/>
      <c r="PL671"/>
      <c r="PM671"/>
      <c r="PN671"/>
      <c r="PO671"/>
      <c r="PP671"/>
      <c r="PQ671"/>
      <c r="PR671"/>
      <c r="PS671"/>
      <c r="PT671"/>
      <c r="PU671"/>
      <c r="PV671"/>
      <c r="PW671"/>
      <c r="PX671"/>
      <c r="PY671"/>
      <c r="PZ671"/>
      <c r="QA671"/>
      <c r="QB671"/>
      <c r="QC671"/>
      <c r="QD671"/>
      <c r="QE671"/>
      <c r="QF671"/>
      <c r="QG671"/>
      <c r="QH671"/>
      <c r="QI671"/>
      <c r="QJ671"/>
      <c r="QK671"/>
      <c r="QL671"/>
      <c r="QM671"/>
      <c r="QN671"/>
      <c r="QO671"/>
      <c r="QP671"/>
      <c r="QQ671"/>
      <c r="QR671"/>
      <c r="QS671"/>
      <c r="QT671"/>
      <c r="QU671"/>
      <c r="QV671"/>
      <c r="QW671"/>
      <c r="QX671"/>
      <c r="QY671"/>
      <c r="QZ671"/>
      <c r="RA671"/>
      <c r="RB671"/>
      <c r="RC671"/>
      <c r="RD671"/>
      <c r="RE671"/>
      <c r="RF671"/>
      <c r="RG671"/>
      <c r="RH671"/>
      <c r="RI671"/>
      <c r="RJ671"/>
      <c r="RK671"/>
      <c r="RL671"/>
      <c r="RM671"/>
      <c r="RN671"/>
      <c r="RO671"/>
      <c r="RP671"/>
      <c r="RQ671"/>
      <c r="RR671"/>
      <c r="RS671"/>
      <c r="RT671"/>
      <c r="RU671"/>
      <c r="RV671"/>
      <c r="RW671"/>
      <c r="RX671"/>
      <c r="RY671"/>
      <c r="RZ671"/>
      <c r="SA671"/>
      <c r="SB671"/>
      <c r="SC671"/>
      <c r="SD671"/>
      <c r="SE671"/>
      <c r="SF671"/>
      <c r="SG671"/>
      <c r="SH671"/>
      <c r="SI671"/>
      <c r="SJ671"/>
      <c r="SK671"/>
      <c r="SL671"/>
      <c r="SM671"/>
      <c r="SN671"/>
      <c r="SO671"/>
      <c r="SP671"/>
      <c r="SQ671"/>
      <c r="SR671"/>
      <c r="SS671"/>
      <c r="ST671"/>
      <c r="SU671"/>
      <c r="SV671"/>
      <c r="SW671"/>
      <c r="SX671"/>
      <c r="SY671"/>
      <c r="SZ671"/>
      <c r="TA671"/>
      <c r="TB671"/>
      <c r="TC671"/>
      <c r="TD671"/>
      <c r="TE671"/>
      <c r="TF671"/>
      <c r="TG671"/>
      <c r="TH671"/>
      <c r="TI671"/>
      <c r="TJ671"/>
      <c r="TK671"/>
      <c r="TL671"/>
      <c r="TM671"/>
      <c r="TN671"/>
      <c r="TO671"/>
      <c r="TP671"/>
      <c r="TQ671"/>
      <c r="TR671"/>
      <c r="TS671"/>
      <c r="TT671"/>
      <c r="TU671"/>
      <c r="TV671"/>
      <c r="TW671"/>
      <c r="TX671"/>
      <c r="TY671"/>
      <c r="TZ671"/>
      <c r="UA671"/>
      <c r="UB671"/>
      <c r="UC671"/>
      <c r="UD671"/>
      <c r="UE671"/>
      <c r="UF671"/>
      <c r="UG671"/>
      <c r="UH671"/>
      <c r="UI671"/>
      <c r="UJ671"/>
      <c r="UK671"/>
      <c r="UL671"/>
      <c r="UM671"/>
      <c r="UN671"/>
      <c r="UO671"/>
      <c r="UP671"/>
      <c r="UQ671"/>
      <c r="UR671"/>
      <c r="US671"/>
      <c r="UT671"/>
      <c r="UU671"/>
      <c r="UV671"/>
      <c r="UW671"/>
      <c r="UX671"/>
      <c r="UY671"/>
      <c r="UZ671"/>
      <c r="VA671"/>
      <c r="VB671"/>
      <c r="VC671"/>
      <c r="VD671"/>
      <c r="VE671"/>
      <c r="VF671"/>
      <c r="VG671"/>
      <c r="VH671"/>
      <c r="VI671"/>
      <c r="VJ671"/>
      <c r="VK671"/>
      <c r="VL671"/>
      <c r="VM671"/>
      <c r="VN671"/>
      <c r="VO671"/>
      <c r="VP671"/>
      <c r="VQ671"/>
      <c r="VR671"/>
      <c r="VS671"/>
      <c r="VT671"/>
      <c r="VU671"/>
      <c r="VV671"/>
      <c r="VW671"/>
      <c r="VX671"/>
      <c r="VY671"/>
      <c r="VZ671"/>
      <c r="WA671"/>
      <c r="WB671"/>
      <c r="WC671"/>
      <c r="WD671"/>
      <c r="WE671"/>
      <c r="WF671"/>
      <c r="WG671"/>
      <c r="WH671"/>
      <c r="WI671"/>
      <c r="WJ671"/>
      <c r="WK671"/>
      <c r="WL671"/>
      <c r="WM671"/>
      <c r="WN671"/>
      <c r="WO671"/>
      <c r="WP671"/>
      <c r="WQ671"/>
      <c r="WR671"/>
      <c r="WS671"/>
      <c r="WT671"/>
      <c r="WU671"/>
      <c r="WV671"/>
      <c r="WW671"/>
      <c r="WX671"/>
      <c r="WY671"/>
      <c r="WZ671"/>
      <c r="XA671"/>
      <c r="XB671"/>
      <c r="XC671"/>
      <c r="XD671"/>
      <c r="XE671"/>
      <c r="XF671"/>
      <c r="XG671"/>
      <c r="XH671"/>
      <c r="XI671"/>
      <c r="XJ671"/>
      <c r="XK671"/>
      <c r="XL671"/>
      <c r="XM671"/>
      <c r="XN671"/>
      <c r="XO671"/>
      <c r="XP671"/>
      <c r="XQ671"/>
      <c r="XR671"/>
      <c r="XS671"/>
      <c r="XT671"/>
      <c r="XU671"/>
      <c r="XV671"/>
      <c r="XW671"/>
      <c r="XX671"/>
      <c r="XY671"/>
      <c r="XZ671"/>
      <c r="YA671"/>
      <c r="YB671"/>
      <c r="YC671"/>
      <c r="YD671"/>
      <c r="YE671"/>
      <c r="YF671"/>
      <c r="YG671"/>
      <c r="YH671"/>
      <c r="YI671"/>
      <c r="YJ671"/>
      <c r="YK671"/>
      <c r="YL671"/>
      <c r="YM671"/>
      <c r="YN671"/>
      <c r="YO671"/>
      <c r="YP671"/>
      <c r="YQ671"/>
      <c r="YR671"/>
      <c r="YS671"/>
      <c r="YT671"/>
      <c r="YU671"/>
      <c r="YV671"/>
      <c r="YW671"/>
      <c r="YX671"/>
      <c r="YY671"/>
      <c r="YZ671"/>
      <c r="ZA671"/>
      <c r="ZB671"/>
      <c r="ZC671"/>
      <c r="ZD671"/>
      <c r="ZE671"/>
      <c r="ZF671"/>
      <c r="ZG671"/>
      <c r="ZH671"/>
      <c r="ZI671"/>
      <c r="ZJ671"/>
      <c r="ZK671"/>
      <c r="ZL671"/>
      <c r="ZM671"/>
      <c r="ZN671"/>
      <c r="ZO671"/>
      <c r="ZP671"/>
      <c r="ZQ671"/>
      <c r="ZR671"/>
      <c r="ZS671"/>
      <c r="ZT671"/>
      <c r="ZU671"/>
      <c r="ZV671"/>
      <c r="ZW671"/>
      <c r="ZX671"/>
      <c r="ZY671"/>
      <c r="ZZ671" s="52"/>
      <c r="AAA671" s="192" t="s">
        <v>0</v>
      </c>
      <c r="AAB671" s="23" t="s">
        <v>0</v>
      </c>
      <c r="AAD671" s="90"/>
      <c r="AAE671" s="519">
        <f>IF(S.EQC.1on1Briefing="Y",1,0)</f>
        <v>1</v>
      </c>
      <c r="AAF671" s="90"/>
      <c r="AAG671" s="73">
        <f>IF(AAE671=0,,MAX(H651:H669))</f>
        <v>41676</v>
      </c>
      <c r="AAH671" s="73">
        <f>IF(AAE671=0,,S.EQC.SubmitStaffRpt)</f>
        <v>41676</v>
      </c>
      <c r="AAI671" s="72"/>
      <c r="AAJ671" s="185"/>
      <c r="AAK671" s="80" t="str">
        <f>"* discusses need for 1|1 briefings with commissioners with "&amp;S.Staff.Mgr&amp;" &amp; "&amp;S.Staff.DA</f>
        <v>* discusses need for 1|1 briefings with commissioners with MargaretMGR &amp; Andy</v>
      </c>
      <c r="AAL671" s="90"/>
    </row>
    <row r="672" spans="1:715" s="23" customFormat="1" ht="15" customHeight="1" outlineLevel="2">
      <c r="A672" s="171"/>
      <c r="B672" s="708" t="s">
        <v>381</v>
      </c>
      <c r="C672"/>
      <c r="D672"/>
      <c r="E672" s="763"/>
      <c r="F672" s="763"/>
      <c r="G672"/>
      <c r="H672"/>
      <c r="I672" s="244"/>
      <c r="J672" s="194"/>
      <c r="K672" s="49"/>
      <c r="L672" s="49"/>
      <c r="M672" s="49"/>
      <c r="N672" s="49"/>
      <c r="O672" s="49"/>
      <c r="P672" s="49"/>
      <c r="Q672" s="49"/>
      <c r="R672" s="49"/>
      <c r="S672" s="49"/>
      <c r="T672" s="49"/>
      <c r="U672" s="49"/>
      <c r="V672" s="49"/>
      <c r="W672" s="49"/>
      <c r="X672" s="49"/>
      <c r="Y672" s="49"/>
      <c r="Z672" s="49"/>
      <c r="AA672" s="49"/>
      <c r="AB672" s="49"/>
      <c r="AC672" s="49"/>
      <c r="AD672" s="49"/>
      <c r="AE672" s="49"/>
      <c r="AF672" s="49"/>
      <c r="AG672" s="49"/>
      <c r="AH672" s="49"/>
      <c r="AI672" s="49"/>
      <c r="AJ672" s="49"/>
      <c r="AK672" s="49"/>
      <c r="AL672" s="49"/>
      <c r="AM672" s="49"/>
      <c r="AN672" s="49"/>
      <c r="AO672" s="49"/>
      <c r="AP672" s="49"/>
      <c r="AQ672" s="49"/>
      <c r="AR672" s="49"/>
      <c r="AS672" s="49"/>
      <c r="AT672" s="49"/>
      <c r="AU672" s="49"/>
      <c r="AV672" s="49"/>
      <c r="AW672" s="49"/>
      <c r="AX672" s="49"/>
      <c r="AY672" s="49"/>
      <c r="AZ672" s="49"/>
      <c r="BA672" s="49"/>
      <c r="BB672" s="49"/>
      <c r="BC672" s="49"/>
      <c r="BD672" s="49"/>
      <c r="BE672" s="49"/>
      <c r="BF672" s="49"/>
      <c r="BG672" s="49"/>
      <c r="BH672" s="49"/>
      <c r="BI672" s="49"/>
      <c r="BJ672" s="49"/>
      <c r="BK672" s="49"/>
      <c r="BL672" s="49"/>
      <c r="BM672" s="49"/>
      <c r="BN672" s="49"/>
      <c r="BO672" s="49"/>
      <c r="BP672" s="49"/>
      <c r="BQ672" s="49"/>
      <c r="BR672" s="49"/>
      <c r="BS672" s="49"/>
      <c r="BT672" s="49"/>
      <c r="BU672" s="49"/>
      <c r="BV672" s="49"/>
      <c r="BW672" s="49"/>
      <c r="BX672" s="49"/>
      <c r="BY672" s="49"/>
      <c r="BZ672" s="49"/>
      <c r="CA672" s="49"/>
      <c r="CB672" s="49"/>
      <c r="CC672" s="49"/>
      <c r="CD672" s="49"/>
      <c r="CE672" s="49"/>
      <c r="CF672" s="49"/>
      <c r="CG672" s="49"/>
      <c r="CH672" s="49"/>
      <c r="CI672" s="49"/>
      <c r="CJ672" s="49"/>
      <c r="CK672" s="49"/>
      <c r="CL672" s="49"/>
      <c r="CM672" s="49"/>
      <c r="CN672" s="49"/>
      <c r="CO672" s="49"/>
      <c r="CP672" s="49"/>
      <c r="CQ672" s="49"/>
      <c r="CR672" s="49"/>
      <c r="CS672" s="49"/>
      <c r="CT672" s="49"/>
      <c r="CU672" s="49"/>
      <c r="CV672" s="49"/>
      <c r="CW672" s="49"/>
      <c r="CX672" s="49"/>
      <c r="CY672" s="49"/>
      <c r="CZ672" s="49"/>
      <c r="DA672" s="49"/>
      <c r="DB672" s="49"/>
      <c r="DC672" s="49"/>
      <c r="DD672" s="49"/>
      <c r="DE672" s="49"/>
      <c r="DF672" s="49"/>
      <c r="DG672" s="49"/>
      <c r="DH672" s="49"/>
      <c r="DI672" s="49"/>
      <c r="DJ672" s="49"/>
      <c r="DK672" s="49"/>
      <c r="DL672" s="49"/>
      <c r="DM672" s="49"/>
      <c r="DN672" s="49"/>
      <c r="DO672" s="49"/>
      <c r="DP672" s="49"/>
      <c r="DQ672"/>
      <c r="DR672"/>
      <c r="DS672"/>
      <c r="DT672"/>
      <c r="DU672"/>
      <c r="DV672"/>
      <c r="DW672"/>
      <c r="DX672"/>
      <c r="DY672"/>
      <c r="DZ672"/>
      <c r="EA672"/>
      <c r="EB672"/>
      <c r="EC672"/>
      <c r="ED672"/>
      <c r="EE672"/>
      <c r="EF672"/>
      <c r="EG672"/>
      <c r="EH672"/>
      <c r="EI672"/>
      <c r="EJ672"/>
      <c r="EK672"/>
      <c r="EL672"/>
      <c r="EM672"/>
      <c r="EN672"/>
      <c r="EO672"/>
      <c r="EP672"/>
      <c r="EQ672"/>
      <c r="ER672"/>
      <c r="ES672"/>
      <c r="ET672"/>
      <c r="EU672"/>
      <c r="EV672"/>
      <c r="EW672"/>
      <c r="EX672"/>
      <c r="EY672"/>
      <c r="EZ672"/>
      <c r="FA672"/>
      <c r="FB672"/>
      <c r="FC672"/>
      <c r="FD672"/>
      <c r="FE672"/>
      <c r="FF672"/>
      <c r="FG672"/>
      <c r="FH672"/>
      <c r="FI672"/>
      <c r="FJ672"/>
      <c r="FK672"/>
      <c r="FL672"/>
      <c r="FM672"/>
      <c r="FN672"/>
      <c r="FO672"/>
      <c r="FP672"/>
      <c r="FQ672"/>
      <c r="FR672"/>
      <c r="FS672"/>
      <c r="FT672"/>
      <c r="FU672"/>
      <c r="FV672"/>
      <c r="FW672"/>
      <c r="FX672"/>
      <c r="FY672"/>
      <c r="FZ672"/>
      <c r="GA672"/>
      <c r="GB672"/>
      <c r="GC672"/>
      <c r="GD672"/>
      <c r="GE672"/>
      <c r="GF672"/>
      <c r="GG672"/>
      <c r="GH672"/>
      <c r="GI672"/>
      <c r="GJ672"/>
      <c r="GK672"/>
      <c r="GL672"/>
      <c r="GM672"/>
      <c r="GN672"/>
      <c r="GO672"/>
      <c r="GP672"/>
      <c r="GQ672"/>
      <c r="GR672"/>
      <c r="GS672"/>
      <c r="GT672"/>
      <c r="GU672"/>
      <c r="GV672"/>
      <c r="GW672"/>
      <c r="GX672"/>
      <c r="GY672"/>
      <c r="GZ672"/>
      <c r="HA672"/>
      <c r="HB672"/>
      <c r="HC672"/>
      <c r="HD672"/>
      <c r="HE672"/>
      <c r="HF672"/>
      <c r="HG672"/>
      <c r="HH672"/>
      <c r="HI672"/>
      <c r="HJ672"/>
      <c r="HK672"/>
      <c r="HL672"/>
      <c r="HM672"/>
      <c r="HN672"/>
      <c r="HO672"/>
      <c r="HP672"/>
      <c r="HQ672"/>
      <c r="HR672"/>
      <c r="HS672"/>
      <c r="HT672"/>
      <c r="HU672"/>
      <c r="HV672"/>
      <c r="HW672"/>
      <c r="HX672"/>
      <c r="HY672"/>
      <c r="HZ672"/>
      <c r="IA672"/>
      <c r="IB672"/>
      <c r="IC672"/>
      <c r="ID672"/>
      <c r="IE672"/>
      <c r="IF672"/>
      <c r="IG672"/>
      <c r="IH672"/>
      <c r="II672"/>
      <c r="IJ672"/>
      <c r="IK672"/>
      <c r="IL672"/>
      <c r="IM672"/>
      <c r="IN672"/>
      <c r="IO672"/>
      <c r="IP672"/>
      <c r="IQ672"/>
      <c r="IR672"/>
      <c r="IS672"/>
      <c r="IT672"/>
      <c r="IU672"/>
      <c r="IV672"/>
      <c r="IW672"/>
      <c r="IX672"/>
      <c r="IY672"/>
      <c r="IZ672"/>
      <c r="JA672"/>
      <c r="JB672"/>
      <c r="JC672"/>
      <c r="JD672"/>
      <c r="JE672"/>
      <c r="JF672"/>
      <c r="JG672"/>
      <c r="JH672"/>
      <c r="JI672"/>
      <c r="JJ672"/>
      <c r="JK672"/>
      <c r="JL672"/>
      <c r="JM672"/>
      <c r="JN672"/>
      <c r="JO672"/>
      <c r="JP672"/>
      <c r="JQ672"/>
      <c r="JR672"/>
      <c r="JS672"/>
      <c r="JT672"/>
      <c r="JU672"/>
      <c r="JV672"/>
      <c r="JW672"/>
      <c r="JX672"/>
      <c r="JY672"/>
      <c r="JZ672"/>
      <c r="KA672"/>
      <c r="KB672"/>
      <c r="KC672"/>
      <c r="KD672"/>
      <c r="KE672"/>
      <c r="KF672"/>
      <c r="KG672"/>
      <c r="KH672"/>
      <c r="KI672"/>
      <c r="KJ672"/>
      <c r="KK672"/>
      <c r="KL672"/>
      <c r="KM672"/>
      <c r="KN672"/>
      <c r="KO672"/>
      <c r="KP672"/>
      <c r="KQ672"/>
      <c r="KR672"/>
      <c r="KS672"/>
      <c r="KT672"/>
      <c r="KU672"/>
      <c r="KV672"/>
      <c r="KW672"/>
      <c r="KX672"/>
      <c r="KY672"/>
      <c r="KZ672"/>
      <c r="LA672"/>
      <c r="LB672"/>
      <c r="LC672"/>
      <c r="LD672"/>
      <c r="LE672"/>
      <c r="LF672"/>
      <c r="LG672"/>
      <c r="LH672"/>
      <c r="LI672"/>
      <c r="LJ672"/>
      <c r="LK672"/>
      <c r="LL672"/>
      <c r="LM672"/>
      <c r="LN672"/>
      <c r="LO672"/>
      <c r="LP672"/>
      <c r="LQ672"/>
      <c r="LR672"/>
      <c r="LS672"/>
      <c r="LT672"/>
      <c r="LU672"/>
      <c r="LV672"/>
      <c r="LW672"/>
      <c r="LX672"/>
      <c r="LY672"/>
      <c r="LZ672"/>
      <c r="MA672"/>
      <c r="MB672"/>
      <c r="MC672"/>
      <c r="MD672"/>
      <c r="ME672"/>
      <c r="MF672"/>
      <c r="MG672"/>
      <c r="MH672"/>
      <c r="MI672"/>
      <c r="MJ672"/>
      <c r="MK672"/>
      <c r="ML672"/>
      <c r="MM672"/>
      <c r="MN672"/>
      <c r="MO672"/>
      <c r="MP672"/>
      <c r="MQ672"/>
      <c r="MR672"/>
      <c r="MS672"/>
      <c r="MT672"/>
      <c r="MU672"/>
      <c r="MV672"/>
      <c r="MW672"/>
      <c r="MX672"/>
      <c r="MY672"/>
      <c r="MZ672"/>
      <c r="NA672"/>
      <c r="NB672"/>
      <c r="NC672"/>
      <c r="ND672"/>
      <c r="NE672"/>
      <c r="NF672"/>
      <c r="NG672"/>
      <c r="NH672"/>
      <c r="NI672"/>
      <c r="NJ672"/>
      <c r="NK672"/>
      <c r="NL672"/>
      <c r="NM672"/>
      <c r="NN672"/>
      <c r="NO672"/>
      <c r="NP672"/>
      <c r="NQ672"/>
      <c r="NR672"/>
      <c r="NS672"/>
      <c r="NT672"/>
      <c r="NU672"/>
      <c r="NV672"/>
      <c r="NW672"/>
      <c r="NX672"/>
      <c r="NY672"/>
      <c r="NZ672"/>
      <c r="OA672"/>
      <c r="OB672"/>
      <c r="OC672"/>
      <c r="OD672"/>
      <c r="OE672"/>
      <c r="OF672"/>
      <c r="OG672"/>
      <c r="OH672"/>
      <c r="OI672"/>
      <c r="OJ672"/>
      <c r="OK672"/>
      <c r="OL672"/>
      <c r="OM672"/>
      <c r="ON672"/>
      <c r="OO672"/>
      <c r="OP672"/>
      <c r="OQ672"/>
      <c r="OR672"/>
      <c r="OS672"/>
      <c r="OT672"/>
      <c r="OU672"/>
      <c r="OV672"/>
      <c r="OW672"/>
      <c r="OX672"/>
      <c r="OY672"/>
      <c r="OZ672"/>
      <c r="PA672"/>
      <c r="PB672"/>
      <c r="PC672"/>
      <c r="PD672"/>
      <c r="PE672"/>
      <c r="PF672"/>
      <c r="PG672"/>
      <c r="PH672"/>
      <c r="PI672"/>
      <c r="PJ672"/>
      <c r="PK672"/>
      <c r="PL672"/>
      <c r="PM672"/>
      <c r="PN672"/>
      <c r="PO672"/>
      <c r="PP672"/>
      <c r="PQ672"/>
      <c r="PR672"/>
      <c r="PS672"/>
      <c r="PT672"/>
      <c r="PU672"/>
      <c r="PV672"/>
      <c r="PW672"/>
      <c r="PX672"/>
      <c r="PY672"/>
      <c r="PZ672"/>
      <c r="QA672"/>
      <c r="QB672"/>
      <c r="QC672"/>
      <c r="QD672"/>
      <c r="QE672"/>
      <c r="QF672"/>
      <c r="QG672"/>
      <c r="QH672"/>
      <c r="QI672"/>
      <c r="QJ672"/>
      <c r="QK672"/>
      <c r="QL672"/>
      <c r="QM672"/>
      <c r="QN672"/>
      <c r="QO672"/>
      <c r="QP672"/>
      <c r="QQ672"/>
      <c r="QR672"/>
      <c r="QS672"/>
      <c r="QT672"/>
      <c r="QU672"/>
      <c r="QV672"/>
      <c r="QW672"/>
      <c r="QX672"/>
      <c r="QY672"/>
      <c r="QZ672"/>
      <c r="RA672"/>
      <c r="RB672"/>
      <c r="RC672"/>
      <c r="RD672"/>
      <c r="RE672"/>
      <c r="RF672"/>
      <c r="RG672"/>
      <c r="RH672"/>
      <c r="RI672"/>
      <c r="RJ672"/>
      <c r="RK672"/>
      <c r="RL672"/>
      <c r="RM672"/>
      <c r="RN672"/>
      <c r="RO672"/>
      <c r="RP672"/>
      <c r="RQ672"/>
      <c r="RR672"/>
      <c r="RS672"/>
      <c r="RT672"/>
      <c r="RU672"/>
      <c r="RV672"/>
      <c r="RW672"/>
      <c r="RX672"/>
      <c r="RY672"/>
      <c r="RZ672"/>
      <c r="SA672"/>
      <c r="SB672"/>
      <c r="SC672"/>
      <c r="SD672"/>
      <c r="SE672"/>
      <c r="SF672"/>
      <c r="SG672"/>
      <c r="SH672"/>
      <c r="SI672"/>
      <c r="SJ672"/>
      <c r="SK672"/>
      <c r="SL672"/>
      <c r="SM672"/>
      <c r="SN672"/>
      <c r="SO672"/>
      <c r="SP672"/>
      <c r="SQ672"/>
      <c r="SR672"/>
      <c r="SS672"/>
      <c r="ST672"/>
      <c r="SU672"/>
      <c r="SV672"/>
      <c r="SW672"/>
      <c r="SX672"/>
      <c r="SY672"/>
      <c r="SZ672"/>
      <c r="TA672"/>
      <c r="TB672"/>
      <c r="TC672"/>
      <c r="TD672"/>
      <c r="TE672"/>
      <c r="TF672"/>
      <c r="TG672"/>
      <c r="TH672"/>
      <c r="TI672"/>
      <c r="TJ672"/>
      <c r="TK672"/>
      <c r="TL672"/>
      <c r="TM672"/>
      <c r="TN672"/>
      <c r="TO672"/>
      <c r="TP672"/>
      <c r="TQ672"/>
      <c r="TR672"/>
      <c r="TS672"/>
      <c r="TT672"/>
      <c r="TU672"/>
      <c r="TV672"/>
      <c r="TW672"/>
      <c r="TX672"/>
      <c r="TY672"/>
      <c r="TZ672"/>
      <c r="UA672"/>
      <c r="UB672"/>
      <c r="UC672"/>
      <c r="UD672"/>
      <c r="UE672"/>
      <c r="UF672"/>
      <c r="UG672"/>
      <c r="UH672"/>
      <c r="UI672"/>
      <c r="UJ672"/>
      <c r="UK672"/>
      <c r="UL672"/>
      <c r="UM672"/>
      <c r="UN672"/>
      <c r="UO672"/>
      <c r="UP672"/>
      <c r="UQ672"/>
      <c r="UR672"/>
      <c r="US672"/>
      <c r="UT672"/>
      <c r="UU672"/>
      <c r="UV672"/>
      <c r="UW672"/>
      <c r="UX672"/>
      <c r="UY672"/>
      <c r="UZ672"/>
      <c r="VA672"/>
      <c r="VB672"/>
      <c r="VC672"/>
      <c r="VD672"/>
      <c r="VE672"/>
      <c r="VF672"/>
      <c r="VG672"/>
      <c r="VH672"/>
      <c r="VI672"/>
      <c r="VJ672"/>
      <c r="VK672"/>
      <c r="VL672"/>
      <c r="VM672"/>
      <c r="VN672"/>
      <c r="VO672"/>
      <c r="VP672"/>
      <c r="VQ672"/>
      <c r="VR672"/>
      <c r="VS672"/>
      <c r="VT672"/>
      <c r="VU672"/>
      <c r="VV672"/>
      <c r="VW672"/>
      <c r="VX672"/>
      <c r="VY672"/>
      <c r="VZ672"/>
      <c r="WA672"/>
      <c r="WB672"/>
      <c r="WC672"/>
      <c r="WD672"/>
      <c r="WE672"/>
      <c r="WF672"/>
      <c r="WG672"/>
      <c r="WH672"/>
      <c r="WI672"/>
      <c r="WJ672"/>
      <c r="WK672"/>
      <c r="WL672"/>
      <c r="WM672"/>
      <c r="WN672"/>
      <c r="WO672"/>
      <c r="WP672"/>
      <c r="WQ672"/>
      <c r="WR672"/>
      <c r="WS672"/>
      <c r="WT672"/>
      <c r="WU672"/>
      <c r="WV672"/>
      <c r="WW672"/>
      <c r="WX672"/>
      <c r="WY672"/>
      <c r="WZ672"/>
      <c r="XA672"/>
      <c r="XB672"/>
      <c r="XC672"/>
      <c r="XD672"/>
      <c r="XE672"/>
      <c r="XF672"/>
      <c r="XG672"/>
      <c r="XH672"/>
      <c r="XI672"/>
      <c r="XJ672"/>
      <c r="XK672"/>
      <c r="XL672"/>
      <c r="XM672"/>
      <c r="XN672"/>
      <c r="XO672"/>
      <c r="XP672"/>
      <c r="XQ672"/>
      <c r="XR672"/>
      <c r="XS672"/>
      <c r="XT672"/>
      <c r="XU672"/>
      <c r="XV672"/>
      <c r="XW672"/>
      <c r="XX672"/>
      <c r="XY672"/>
      <c r="XZ672"/>
      <c r="YA672"/>
      <c r="YB672"/>
      <c r="YC672"/>
      <c r="YD672"/>
      <c r="YE672"/>
      <c r="YF672"/>
      <c r="YG672"/>
      <c r="YH672"/>
      <c r="YI672"/>
      <c r="YJ672"/>
      <c r="YK672"/>
      <c r="YL672"/>
      <c r="YM672"/>
      <c r="YN672"/>
      <c r="YO672"/>
      <c r="YP672"/>
      <c r="YQ672"/>
      <c r="YR672"/>
      <c r="YS672"/>
      <c r="YT672"/>
      <c r="YU672"/>
      <c r="YV672"/>
      <c r="YW672"/>
      <c r="YX672"/>
      <c r="YY672"/>
      <c r="YZ672"/>
      <c r="ZA672"/>
      <c r="ZB672"/>
      <c r="ZC672"/>
      <c r="ZD672"/>
      <c r="ZE672"/>
      <c r="ZF672"/>
      <c r="ZG672"/>
      <c r="ZH672"/>
      <c r="ZI672"/>
      <c r="ZJ672"/>
      <c r="ZK672"/>
      <c r="ZL672"/>
      <c r="ZM672"/>
      <c r="ZN672"/>
      <c r="ZO672"/>
      <c r="ZP672"/>
      <c r="ZQ672"/>
      <c r="ZR672"/>
      <c r="ZS672"/>
      <c r="ZT672"/>
      <c r="ZU672"/>
      <c r="ZV672"/>
      <c r="ZW672"/>
      <c r="ZX672"/>
      <c r="ZY672"/>
      <c r="ZZ672" s="52"/>
      <c r="AAA672" s="192"/>
      <c r="AAD672" s="90"/>
      <c r="AAE672" s="519">
        <f>IF(S.EQC.1on1Briefing="Y",1,0)</f>
        <v>1</v>
      </c>
      <c r="AAF672" s="90"/>
      <c r="AAG672" s="90"/>
      <c r="AAH672" s="90"/>
      <c r="AAI672" s="72"/>
      <c r="AAJ672" s="185"/>
      <c r="AAK672" s="56"/>
      <c r="AAL672" s="90"/>
    </row>
    <row r="673" spans="1:715" ht="15" customHeight="1" outlineLevel="2">
      <c r="A673" s="171"/>
      <c r="B673" s="286" t="s">
        <v>377</v>
      </c>
      <c r="C673"/>
      <c r="D673"/>
      <c r="E673" s="763"/>
      <c r="F673" s="763"/>
      <c r="G673"/>
      <c r="H673"/>
      <c r="I673" s="244"/>
      <c r="J673" s="194"/>
      <c r="K673" s="49"/>
      <c r="L673" s="49"/>
      <c r="M673" s="49"/>
      <c r="N673" s="49"/>
      <c r="O673" s="49"/>
      <c r="P673" s="49"/>
      <c r="Q673" s="49"/>
      <c r="R673" s="49"/>
      <c r="S673" s="49"/>
      <c r="T673" s="49"/>
      <c r="U673" s="49"/>
      <c r="V673" s="49"/>
      <c r="W673" s="49"/>
      <c r="X673" s="49"/>
      <c r="Y673" s="49"/>
      <c r="Z673" s="49"/>
      <c r="AA673" s="49"/>
      <c r="AB673" s="49"/>
      <c r="AC673" s="49"/>
      <c r="AD673" s="49"/>
      <c r="AE673" s="49"/>
      <c r="AF673" s="49"/>
      <c r="AG673" s="49"/>
      <c r="AH673" s="49"/>
      <c r="AI673" s="49"/>
      <c r="AJ673" s="49"/>
      <c r="AK673" s="49"/>
      <c r="AL673" s="49"/>
      <c r="AM673" s="49"/>
      <c r="AN673" s="49"/>
      <c r="AO673" s="49"/>
      <c r="AP673" s="49"/>
      <c r="AQ673" s="49"/>
      <c r="AR673" s="49"/>
      <c r="AS673" s="49"/>
      <c r="AT673" s="49"/>
      <c r="AU673" s="49"/>
      <c r="AV673" s="49"/>
      <c r="AW673" s="49"/>
      <c r="AX673" s="49"/>
      <c r="AY673" s="49"/>
      <c r="AZ673" s="49"/>
      <c r="BA673" s="49"/>
      <c r="BB673" s="49"/>
      <c r="BC673" s="49"/>
      <c r="BD673" s="49"/>
      <c r="BE673" s="49"/>
      <c r="BF673" s="49"/>
      <c r="BG673" s="49"/>
      <c r="BH673" s="49"/>
      <c r="BI673" s="49"/>
      <c r="BJ673" s="49"/>
      <c r="BK673" s="49"/>
      <c r="BL673" s="49"/>
      <c r="BM673" s="49"/>
      <c r="BN673" s="49"/>
      <c r="BO673" s="49"/>
      <c r="BP673" s="49"/>
      <c r="BQ673" s="49"/>
      <c r="BR673" s="49"/>
      <c r="BS673" s="49"/>
      <c r="BT673" s="49"/>
      <c r="BU673" s="49"/>
      <c r="BV673" s="49"/>
      <c r="BW673" s="49"/>
      <c r="BX673" s="49"/>
      <c r="BY673" s="49"/>
      <c r="BZ673" s="49"/>
      <c r="CA673" s="49"/>
      <c r="CB673" s="49"/>
      <c r="CC673" s="49"/>
      <c r="CD673" s="49"/>
      <c r="CE673" s="49"/>
      <c r="CF673" s="49"/>
      <c r="CG673" s="49"/>
      <c r="CH673" s="49"/>
      <c r="CI673" s="49"/>
      <c r="CJ673" s="49"/>
      <c r="CK673" s="49"/>
      <c r="CL673" s="49"/>
      <c r="CM673" s="49"/>
      <c r="CN673" s="49"/>
      <c r="CO673" s="49"/>
      <c r="CP673" s="49"/>
      <c r="CQ673" s="49"/>
      <c r="CR673" s="49"/>
      <c r="CS673" s="49"/>
      <c r="CT673" s="49"/>
      <c r="CU673" s="49"/>
      <c r="CV673" s="49"/>
      <c r="CW673" s="49"/>
      <c r="CX673" s="49"/>
      <c r="CY673" s="49"/>
      <c r="CZ673" s="49"/>
      <c r="DA673" s="49"/>
      <c r="DB673" s="49"/>
      <c r="DC673" s="49"/>
      <c r="DD673" s="49"/>
      <c r="DE673" s="49"/>
      <c r="DF673" s="49"/>
      <c r="DG673" s="49"/>
      <c r="DH673" s="49"/>
      <c r="DI673" s="49"/>
      <c r="DJ673" s="49"/>
      <c r="DK673" s="49"/>
      <c r="DL673" s="49"/>
      <c r="DM673" s="49"/>
      <c r="DN673" s="49"/>
      <c r="DO673" s="49"/>
      <c r="DP673" s="49"/>
      <c r="AAA673" s="192"/>
      <c r="AAD673" s="90"/>
      <c r="AAE673" s="519">
        <v>1</v>
      </c>
      <c r="AAF673" s="190" t="s">
        <v>52</v>
      </c>
      <c r="AAG673" s="90"/>
      <c r="AAH673" s="90"/>
      <c r="AAI673" s="72"/>
      <c r="AAJ673" s="56"/>
      <c r="AAK673" s="56"/>
      <c r="AAL673" s="90"/>
      <c r="AAM673"/>
    </row>
    <row r="674" spans="1:715" s="23" customFormat="1" ht="15" customHeight="1" outlineLevel="2">
      <c r="A674" s="171"/>
      <c r="B674" s="714" t="str">
        <f>AAK674</f>
        <v>- MargaretMGR for lead manager approval</v>
      </c>
      <c r="C674" s="376" t="s">
        <v>0</v>
      </c>
      <c r="D674" s="423"/>
      <c r="E674" s="646">
        <f t="shared" ref="E674:E675" si="580">NETWORKDAYS(G674,H674,S.DDL_DEQClosed)</f>
        <v>87</v>
      </c>
      <c r="F674" s="457">
        <f t="shared" ref="F674:F675" ca="1" si="581">IF(YEAR(H674)&gt;2000,NETWORKDAYS(TODAY(),H674,S.DDL_DEQClosed),0)</f>
        <v>71</v>
      </c>
      <c r="G674" s="400">
        <f t="shared" ref="G674:G675" si="582">AAG674</f>
        <v>41549</v>
      </c>
      <c r="H674" s="400">
        <f t="shared" ref="H674:H675" si="583">AAH674</f>
        <v>41676</v>
      </c>
      <c r="I674" s="244"/>
      <c r="J674" s="194"/>
      <c r="K674" s="49"/>
      <c r="L674" s="49"/>
      <c r="M674" s="49"/>
      <c r="N674" s="49"/>
      <c r="O674" s="49"/>
      <c r="P674" s="49"/>
      <c r="Q674" s="49"/>
      <c r="R674" s="49"/>
      <c r="S674" s="49"/>
      <c r="T674" s="49"/>
      <c r="U674" s="49"/>
      <c r="V674" s="49"/>
      <c r="W674" s="49"/>
      <c r="X674" s="49"/>
      <c r="Y674" s="49"/>
      <c r="Z674" s="49"/>
      <c r="AA674" s="49"/>
      <c r="AB674" s="49"/>
      <c r="AC674" s="49"/>
      <c r="AD674" s="49"/>
      <c r="AE674" s="49"/>
      <c r="AF674" s="49"/>
      <c r="AG674" s="49"/>
      <c r="AH674" s="49"/>
      <c r="AI674" s="49"/>
      <c r="AJ674" s="49"/>
      <c r="AK674" s="49"/>
      <c r="AL674" s="49"/>
      <c r="AM674" s="49"/>
      <c r="AN674" s="49"/>
      <c r="AO674" s="49"/>
      <c r="AP674" s="49"/>
      <c r="AQ674" s="49"/>
      <c r="AR674" s="49"/>
      <c r="AS674" s="49"/>
      <c r="AT674" s="49"/>
      <c r="AU674" s="49"/>
      <c r="AV674" s="49"/>
      <c r="AW674" s="49"/>
      <c r="AX674" s="49"/>
      <c r="AY674" s="49"/>
      <c r="AZ674" s="49"/>
      <c r="BA674" s="49"/>
      <c r="BB674" s="49"/>
      <c r="BC674" s="49"/>
      <c r="BD674" s="49"/>
      <c r="BE674" s="49"/>
      <c r="BF674" s="49"/>
      <c r="BG674" s="49"/>
      <c r="BH674" s="49"/>
      <c r="BI674" s="49"/>
      <c r="BJ674" s="49"/>
      <c r="BK674" s="49"/>
      <c r="BL674" s="49"/>
      <c r="BM674" s="49"/>
      <c r="BN674" s="49"/>
      <c r="BO674" s="49"/>
      <c r="BP674" s="49"/>
      <c r="BQ674" s="49"/>
      <c r="BR674" s="49"/>
      <c r="BS674" s="49"/>
      <c r="BT674" s="49"/>
      <c r="BU674" s="49"/>
      <c r="BV674" s="49"/>
      <c r="BW674" s="49"/>
      <c r="BX674" s="49"/>
      <c r="BY674" s="49"/>
      <c r="BZ674" s="49"/>
      <c r="CA674" s="49"/>
      <c r="CB674" s="49"/>
      <c r="CC674" s="49"/>
      <c r="CD674" s="49"/>
      <c r="CE674" s="49"/>
      <c r="CF674" s="49"/>
      <c r="CG674" s="49"/>
      <c r="CH674" s="49"/>
      <c r="CI674" s="49"/>
      <c r="CJ674" s="49"/>
      <c r="CK674" s="49"/>
      <c r="CL674" s="49"/>
      <c r="CM674" s="49"/>
      <c r="CN674" s="49"/>
      <c r="CO674" s="49"/>
      <c r="CP674" s="49"/>
      <c r="CQ674" s="49"/>
      <c r="CR674" s="49"/>
      <c r="CS674" s="49"/>
      <c r="CT674" s="49"/>
      <c r="CU674" s="49"/>
      <c r="CV674" s="49"/>
      <c r="CW674" s="49"/>
      <c r="CX674" s="49"/>
      <c r="CY674" s="49"/>
      <c r="CZ674" s="49"/>
      <c r="DA674" s="49"/>
      <c r="DB674" s="49"/>
      <c r="DC674" s="49"/>
      <c r="DD674" s="49"/>
      <c r="DE674" s="49"/>
      <c r="DF674" s="49"/>
      <c r="DG674" s="49"/>
      <c r="DH674" s="49"/>
      <c r="DI674" s="49"/>
      <c r="DJ674" s="49"/>
      <c r="DK674" s="49"/>
      <c r="DL674" s="49"/>
      <c r="DM674" s="49"/>
      <c r="DN674" s="49"/>
      <c r="DO674" s="49"/>
      <c r="DP674" s="49"/>
      <c r="DQ674"/>
      <c r="DR674"/>
      <c r="DS674"/>
      <c r="DT674"/>
      <c r="DU674"/>
      <c r="DV674"/>
      <c r="DW674"/>
      <c r="DX674"/>
      <c r="DY674"/>
      <c r="DZ674"/>
      <c r="EA674"/>
      <c r="EB674"/>
      <c r="EC674"/>
      <c r="ED674"/>
      <c r="EE674"/>
      <c r="EF674"/>
      <c r="EG674"/>
      <c r="EH674"/>
      <c r="EI674"/>
      <c r="EJ674"/>
      <c r="EK674"/>
      <c r="EL674"/>
      <c r="EM674"/>
      <c r="EN674"/>
      <c r="EO674"/>
      <c r="EP674"/>
      <c r="EQ674"/>
      <c r="ER674"/>
      <c r="ES674"/>
      <c r="ET674"/>
      <c r="EU674"/>
      <c r="EV674"/>
      <c r="EW674"/>
      <c r="EX674"/>
      <c r="EY674"/>
      <c r="EZ674"/>
      <c r="FA674"/>
      <c r="FB674"/>
      <c r="FC674"/>
      <c r="FD674"/>
      <c r="FE674"/>
      <c r="FF674"/>
      <c r="FG674"/>
      <c r="FH674"/>
      <c r="FI674"/>
      <c r="FJ674"/>
      <c r="FK674"/>
      <c r="FL674"/>
      <c r="FM674"/>
      <c r="FN674"/>
      <c r="FO674"/>
      <c r="FP674"/>
      <c r="FQ674"/>
      <c r="FR674"/>
      <c r="FS674"/>
      <c r="FT674"/>
      <c r="FU674"/>
      <c r="FV674"/>
      <c r="FW674"/>
      <c r="FX674"/>
      <c r="FY674"/>
      <c r="FZ674"/>
      <c r="GA674"/>
      <c r="GB674"/>
      <c r="GC674"/>
      <c r="GD674"/>
      <c r="GE674"/>
      <c r="GF674"/>
      <c r="GG674"/>
      <c r="GH674"/>
      <c r="GI674"/>
      <c r="GJ674"/>
      <c r="GK674"/>
      <c r="GL674"/>
      <c r="GM674"/>
      <c r="GN674"/>
      <c r="GO674"/>
      <c r="GP674"/>
      <c r="GQ674"/>
      <c r="GR674"/>
      <c r="GS674"/>
      <c r="GT674"/>
      <c r="GU674"/>
      <c r="GV674"/>
      <c r="GW674"/>
      <c r="GX674"/>
      <c r="GY674"/>
      <c r="GZ674"/>
      <c r="HA674"/>
      <c r="HB674"/>
      <c r="HC674"/>
      <c r="HD674"/>
      <c r="HE674"/>
      <c r="HF674"/>
      <c r="HG674"/>
      <c r="HH674"/>
      <c r="HI674"/>
      <c r="HJ674"/>
      <c r="HK674"/>
      <c r="HL674"/>
      <c r="HM674"/>
      <c r="HN674"/>
      <c r="HO674"/>
      <c r="HP674"/>
      <c r="HQ674"/>
      <c r="HR674"/>
      <c r="HS674"/>
      <c r="HT674"/>
      <c r="HU674"/>
      <c r="HV674"/>
      <c r="HW674"/>
      <c r="HX674"/>
      <c r="HY674"/>
      <c r="HZ674"/>
      <c r="IA674"/>
      <c r="IB674"/>
      <c r="IC674"/>
      <c r="ID674"/>
      <c r="IE674"/>
      <c r="IF674"/>
      <c r="IG674"/>
      <c r="IH674"/>
      <c r="II674"/>
      <c r="IJ674"/>
      <c r="IK674"/>
      <c r="IL674"/>
      <c r="IM674"/>
      <c r="IN674"/>
      <c r="IO674"/>
      <c r="IP674"/>
      <c r="IQ674"/>
      <c r="IR674"/>
      <c r="IS674"/>
      <c r="IT674"/>
      <c r="IU674"/>
      <c r="IV674"/>
      <c r="IW674"/>
      <c r="IX674"/>
      <c r="IY674"/>
      <c r="IZ674"/>
      <c r="JA674"/>
      <c r="JB674"/>
      <c r="JC674"/>
      <c r="JD674"/>
      <c r="JE674"/>
      <c r="JF674"/>
      <c r="JG674"/>
      <c r="JH674"/>
      <c r="JI674"/>
      <c r="JJ674"/>
      <c r="JK674"/>
      <c r="JL674"/>
      <c r="JM674"/>
      <c r="JN674"/>
      <c r="JO674"/>
      <c r="JP674"/>
      <c r="JQ674"/>
      <c r="JR674"/>
      <c r="JS674"/>
      <c r="JT674"/>
      <c r="JU674"/>
      <c r="JV674"/>
      <c r="JW674"/>
      <c r="JX674"/>
      <c r="JY674"/>
      <c r="JZ674"/>
      <c r="KA674"/>
      <c r="KB674"/>
      <c r="KC674"/>
      <c r="KD674"/>
      <c r="KE674"/>
      <c r="KF674"/>
      <c r="KG674"/>
      <c r="KH674"/>
      <c r="KI674"/>
      <c r="KJ674"/>
      <c r="KK674"/>
      <c r="KL674"/>
      <c r="KM674"/>
      <c r="KN674"/>
      <c r="KO674"/>
      <c r="KP674"/>
      <c r="KQ674"/>
      <c r="KR674"/>
      <c r="KS674"/>
      <c r="KT674"/>
      <c r="KU674"/>
      <c r="KV674"/>
      <c r="KW674"/>
      <c r="KX674"/>
      <c r="KY674"/>
      <c r="KZ674"/>
      <c r="LA674"/>
      <c r="LB674"/>
      <c r="LC674"/>
      <c r="LD674"/>
      <c r="LE674"/>
      <c r="LF674"/>
      <c r="LG674"/>
      <c r="LH674"/>
      <c r="LI674"/>
      <c r="LJ674"/>
      <c r="LK674"/>
      <c r="LL674"/>
      <c r="LM674"/>
      <c r="LN674"/>
      <c r="LO674"/>
      <c r="LP674"/>
      <c r="LQ674"/>
      <c r="LR674"/>
      <c r="LS674"/>
      <c r="LT674"/>
      <c r="LU674"/>
      <c r="LV674"/>
      <c r="LW674"/>
      <c r="LX674"/>
      <c r="LY674"/>
      <c r="LZ674"/>
      <c r="MA674"/>
      <c r="MB674"/>
      <c r="MC674"/>
      <c r="MD674"/>
      <c r="ME674"/>
      <c r="MF674"/>
      <c r="MG674"/>
      <c r="MH674"/>
      <c r="MI674"/>
      <c r="MJ674"/>
      <c r="MK674"/>
      <c r="ML674"/>
      <c r="MM674"/>
      <c r="MN674"/>
      <c r="MO674"/>
      <c r="MP674"/>
      <c r="MQ674"/>
      <c r="MR674"/>
      <c r="MS674"/>
      <c r="MT674"/>
      <c r="MU674"/>
      <c r="MV674"/>
      <c r="MW674"/>
      <c r="MX674"/>
      <c r="MY674"/>
      <c r="MZ674"/>
      <c r="NA674"/>
      <c r="NB674"/>
      <c r="NC674"/>
      <c r="ND674"/>
      <c r="NE674"/>
      <c r="NF674"/>
      <c r="NG674"/>
      <c r="NH674"/>
      <c r="NI674"/>
      <c r="NJ674"/>
      <c r="NK674"/>
      <c r="NL674"/>
      <c r="NM674"/>
      <c r="NN674"/>
      <c r="NO674"/>
      <c r="NP674"/>
      <c r="NQ674"/>
      <c r="NR674"/>
      <c r="NS674"/>
      <c r="NT674"/>
      <c r="NU674"/>
      <c r="NV674"/>
      <c r="NW674"/>
      <c r="NX674"/>
      <c r="NY674"/>
      <c r="NZ674"/>
      <c r="OA674"/>
      <c r="OB674"/>
      <c r="OC674"/>
      <c r="OD674"/>
      <c r="OE674"/>
      <c r="OF674"/>
      <c r="OG674"/>
      <c r="OH674"/>
      <c r="OI674"/>
      <c r="OJ674"/>
      <c r="OK674"/>
      <c r="OL674"/>
      <c r="OM674"/>
      <c r="ON674"/>
      <c r="OO674"/>
      <c r="OP674"/>
      <c r="OQ674"/>
      <c r="OR674"/>
      <c r="OS674"/>
      <c r="OT674"/>
      <c r="OU674"/>
      <c r="OV674"/>
      <c r="OW674"/>
      <c r="OX674"/>
      <c r="OY674"/>
      <c r="OZ674"/>
      <c r="PA674"/>
      <c r="PB674"/>
      <c r="PC674"/>
      <c r="PD674"/>
      <c r="PE674"/>
      <c r="PF674"/>
      <c r="PG674"/>
      <c r="PH674"/>
      <c r="PI674"/>
      <c r="PJ674"/>
      <c r="PK674"/>
      <c r="PL674"/>
      <c r="PM674"/>
      <c r="PN674"/>
      <c r="PO674"/>
      <c r="PP674"/>
      <c r="PQ674"/>
      <c r="PR674"/>
      <c r="PS674"/>
      <c r="PT674"/>
      <c r="PU674"/>
      <c r="PV674"/>
      <c r="PW674"/>
      <c r="PX674"/>
      <c r="PY674"/>
      <c r="PZ674"/>
      <c r="QA674"/>
      <c r="QB674"/>
      <c r="QC674"/>
      <c r="QD674"/>
      <c r="QE674"/>
      <c r="QF674"/>
      <c r="QG674"/>
      <c r="QH674"/>
      <c r="QI674"/>
      <c r="QJ674"/>
      <c r="QK674"/>
      <c r="QL674"/>
      <c r="QM674"/>
      <c r="QN674"/>
      <c r="QO674"/>
      <c r="QP674"/>
      <c r="QQ674"/>
      <c r="QR674"/>
      <c r="QS674"/>
      <c r="QT674"/>
      <c r="QU674"/>
      <c r="QV674"/>
      <c r="QW674"/>
      <c r="QX674"/>
      <c r="QY674"/>
      <c r="QZ674"/>
      <c r="RA674"/>
      <c r="RB674"/>
      <c r="RC674"/>
      <c r="RD674"/>
      <c r="RE674"/>
      <c r="RF674"/>
      <c r="RG674"/>
      <c r="RH674"/>
      <c r="RI674"/>
      <c r="RJ674"/>
      <c r="RK674"/>
      <c r="RL674"/>
      <c r="RM674"/>
      <c r="RN674"/>
      <c r="RO674"/>
      <c r="RP674"/>
      <c r="RQ674"/>
      <c r="RR674"/>
      <c r="RS674"/>
      <c r="RT674"/>
      <c r="RU674"/>
      <c r="RV674"/>
      <c r="RW674"/>
      <c r="RX674"/>
      <c r="RY674"/>
      <c r="RZ674"/>
      <c r="SA674"/>
      <c r="SB674"/>
      <c r="SC674"/>
      <c r="SD674"/>
      <c r="SE674"/>
      <c r="SF674"/>
      <c r="SG674"/>
      <c r="SH674"/>
      <c r="SI674"/>
      <c r="SJ674"/>
      <c r="SK674"/>
      <c r="SL674"/>
      <c r="SM674"/>
      <c r="SN674"/>
      <c r="SO674"/>
      <c r="SP674"/>
      <c r="SQ674"/>
      <c r="SR674"/>
      <c r="SS674"/>
      <c r="ST674"/>
      <c r="SU674"/>
      <c r="SV674"/>
      <c r="SW674"/>
      <c r="SX674"/>
      <c r="SY674"/>
      <c r="SZ674"/>
      <c r="TA674"/>
      <c r="TB674"/>
      <c r="TC674"/>
      <c r="TD674"/>
      <c r="TE674"/>
      <c r="TF674"/>
      <c r="TG674"/>
      <c r="TH674"/>
      <c r="TI674"/>
      <c r="TJ674"/>
      <c r="TK674"/>
      <c r="TL674"/>
      <c r="TM674"/>
      <c r="TN674"/>
      <c r="TO674"/>
      <c r="TP674"/>
      <c r="TQ674"/>
      <c r="TR674"/>
      <c r="TS674"/>
      <c r="TT674"/>
      <c r="TU674"/>
      <c r="TV674"/>
      <c r="TW674"/>
      <c r="TX674"/>
      <c r="TY674"/>
      <c r="TZ674"/>
      <c r="UA674"/>
      <c r="UB674"/>
      <c r="UC674"/>
      <c r="UD674"/>
      <c r="UE674"/>
      <c r="UF674"/>
      <c r="UG674"/>
      <c r="UH674"/>
      <c r="UI674"/>
      <c r="UJ674"/>
      <c r="UK674"/>
      <c r="UL674"/>
      <c r="UM674"/>
      <c r="UN674"/>
      <c r="UO674"/>
      <c r="UP674"/>
      <c r="UQ674"/>
      <c r="UR674"/>
      <c r="US674"/>
      <c r="UT674"/>
      <c r="UU674"/>
      <c r="UV674"/>
      <c r="UW674"/>
      <c r="UX674"/>
      <c r="UY674"/>
      <c r="UZ674"/>
      <c r="VA674"/>
      <c r="VB674"/>
      <c r="VC674"/>
      <c r="VD674"/>
      <c r="VE674"/>
      <c r="VF674"/>
      <c r="VG674"/>
      <c r="VH674"/>
      <c r="VI674"/>
      <c r="VJ674"/>
      <c r="VK674"/>
      <c r="VL674"/>
      <c r="VM674"/>
      <c r="VN674"/>
      <c r="VO674"/>
      <c r="VP674"/>
      <c r="VQ674"/>
      <c r="VR674"/>
      <c r="VS674"/>
      <c r="VT674"/>
      <c r="VU674"/>
      <c r="VV674"/>
      <c r="VW674"/>
      <c r="VX674"/>
      <c r="VY674"/>
      <c r="VZ674"/>
      <c r="WA674"/>
      <c r="WB674"/>
      <c r="WC674"/>
      <c r="WD674"/>
      <c r="WE674"/>
      <c r="WF674"/>
      <c r="WG674"/>
      <c r="WH674"/>
      <c r="WI674"/>
      <c r="WJ674"/>
      <c r="WK674"/>
      <c r="WL674"/>
      <c r="WM674"/>
      <c r="WN674"/>
      <c r="WO674"/>
      <c r="WP674"/>
      <c r="WQ674"/>
      <c r="WR674"/>
      <c r="WS674"/>
      <c r="WT674"/>
      <c r="WU674"/>
      <c r="WV674"/>
      <c r="WW674"/>
      <c r="WX674"/>
      <c r="WY674"/>
      <c r="WZ674"/>
      <c r="XA674"/>
      <c r="XB674"/>
      <c r="XC674"/>
      <c r="XD674"/>
      <c r="XE674"/>
      <c r="XF674"/>
      <c r="XG674"/>
      <c r="XH674"/>
      <c r="XI674"/>
      <c r="XJ674"/>
      <c r="XK674"/>
      <c r="XL674"/>
      <c r="XM674"/>
      <c r="XN674"/>
      <c r="XO674"/>
      <c r="XP674"/>
      <c r="XQ674"/>
      <c r="XR674"/>
      <c r="XS674"/>
      <c r="XT674"/>
      <c r="XU674"/>
      <c r="XV674"/>
      <c r="XW674"/>
      <c r="XX674"/>
      <c r="XY674"/>
      <c r="XZ674"/>
      <c r="YA674"/>
      <c r="YB674"/>
      <c r="YC674"/>
      <c r="YD674"/>
      <c r="YE674"/>
      <c r="YF674"/>
      <c r="YG674"/>
      <c r="YH674"/>
      <c r="YI674"/>
      <c r="YJ674"/>
      <c r="YK674"/>
      <c r="YL674"/>
      <c r="YM674"/>
      <c r="YN674"/>
      <c r="YO674"/>
      <c r="YP674"/>
      <c r="YQ674"/>
      <c r="YR674"/>
      <c r="YS674"/>
      <c r="YT674"/>
      <c r="YU674"/>
      <c r="YV674"/>
      <c r="YW674"/>
      <c r="YX674"/>
      <c r="YY674"/>
      <c r="YZ674"/>
      <c r="ZA674"/>
      <c r="ZB674"/>
      <c r="ZC674"/>
      <c r="ZD674"/>
      <c r="ZE674"/>
      <c r="ZF674"/>
      <c r="ZG674"/>
      <c r="ZH674"/>
      <c r="ZI674"/>
      <c r="ZJ674"/>
      <c r="ZK674"/>
      <c r="ZL674"/>
      <c r="ZM674"/>
      <c r="ZN674"/>
      <c r="ZO674"/>
      <c r="ZP674"/>
      <c r="ZQ674"/>
      <c r="ZR674"/>
      <c r="ZS674"/>
      <c r="ZT674"/>
      <c r="ZU674"/>
      <c r="ZV674"/>
      <c r="ZW674"/>
      <c r="ZX674"/>
      <c r="ZY674"/>
      <c r="ZZ674" s="52"/>
      <c r="AAA674" s="192"/>
      <c r="AAD674" s="90"/>
      <c r="AAE674" s="519">
        <v>1</v>
      </c>
      <c r="AAF674" s="90"/>
      <c r="AAG674" s="73">
        <f>S.EQC.BANNER.Begin</f>
        <v>41549</v>
      </c>
      <c r="AAH674" s="73">
        <f t="shared" si="545"/>
        <v>41676</v>
      </c>
      <c r="AAI674" s="72"/>
      <c r="AAJ674" s="185"/>
      <c r="AAK674" s="80" t="str">
        <f>"- "&amp;S.Staff.Mgr&amp;" for lead manager approval"</f>
        <v>- MargaretMGR for lead manager approval</v>
      </c>
      <c r="AAL674" s="90"/>
    </row>
    <row r="675" spans="1:715" s="23" customFormat="1" ht="15" customHeight="1" outlineLevel="2" thickBot="1">
      <c r="A675" s="171"/>
      <c r="B675" s="714" t="str">
        <f>AAK675</f>
        <v>- Andy for division administrator approval</v>
      </c>
      <c r="C675" s="376" t="s">
        <v>0</v>
      </c>
      <c r="D675" s="423"/>
      <c r="E675" s="646">
        <f t="shared" si="580"/>
        <v>87</v>
      </c>
      <c r="F675" s="457">
        <f t="shared" ca="1" si="581"/>
        <v>71</v>
      </c>
      <c r="G675" s="400">
        <f t="shared" si="582"/>
        <v>41549</v>
      </c>
      <c r="H675" s="400">
        <f t="shared" si="583"/>
        <v>41676</v>
      </c>
      <c r="I675" s="244"/>
      <c r="J675" s="194"/>
      <c r="K675" s="49"/>
      <c r="L675" s="49"/>
      <c r="M675" s="49"/>
      <c r="N675" s="49"/>
      <c r="O675" s="49"/>
      <c r="P675" s="49"/>
      <c r="Q675" s="49"/>
      <c r="R675" s="49"/>
      <c r="S675" s="49"/>
      <c r="T675" s="49"/>
      <c r="U675" s="49"/>
      <c r="V675" s="49"/>
      <c r="W675" s="49"/>
      <c r="X675" s="49"/>
      <c r="Y675" s="49"/>
      <c r="Z675" s="49"/>
      <c r="AA675" s="49"/>
      <c r="AB675" s="49"/>
      <c r="AC675" s="49"/>
      <c r="AD675" s="49"/>
      <c r="AE675" s="49"/>
      <c r="AF675" s="49"/>
      <c r="AG675" s="49"/>
      <c r="AH675" s="49"/>
      <c r="AI675" s="49"/>
      <c r="AJ675" s="49"/>
      <c r="AK675" s="49"/>
      <c r="AL675" s="49"/>
      <c r="AM675" s="49"/>
      <c r="AN675" s="49"/>
      <c r="AO675" s="49"/>
      <c r="AP675" s="49"/>
      <c r="AQ675" s="49"/>
      <c r="AR675" s="49"/>
      <c r="AS675" s="49"/>
      <c r="AT675" s="49"/>
      <c r="AU675" s="49"/>
      <c r="AV675" s="49"/>
      <c r="AW675" s="49"/>
      <c r="AX675" s="49"/>
      <c r="AY675" s="49"/>
      <c r="AZ675" s="49"/>
      <c r="BA675" s="49"/>
      <c r="BB675" s="49"/>
      <c r="BC675" s="49"/>
      <c r="BD675" s="49"/>
      <c r="BE675" s="49"/>
      <c r="BF675" s="49"/>
      <c r="BG675" s="49"/>
      <c r="BH675" s="49"/>
      <c r="BI675" s="49"/>
      <c r="BJ675" s="49"/>
      <c r="BK675" s="49"/>
      <c r="BL675" s="49"/>
      <c r="BM675" s="49"/>
      <c r="BN675" s="49"/>
      <c r="BO675" s="49"/>
      <c r="BP675" s="49"/>
      <c r="BQ675" s="49"/>
      <c r="BR675" s="49"/>
      <c r="BS675" s="49"/>
      <c r="BT675" s="49"/>
      <c r="BU675" s="49"/>
      <c r="BV675" s="49"/>
      <c r="BW675" s="49"/>
      <c r="BX675" s="49"/>
      <c r="BY675" s="49"/>
      <c r="BZ675" s="49"/>
      <c r="CA675" s="49"/>
      <c r="CB675" s="49"/>
      <c r="CC675" s="49"/>
      <c r="CD675" s="49"/>
      <c r="CE675" s="49"/>
      <c r="CF675" s="49"/>
      <c r="CG675" s="49"/>
      <c r="CH675" s="49"/>
      <c r="CI675" s="49"/>
      <c r="CJ675" s="49"/>
      <c r="CK675" s="49"/>
      <c r="CL675" s="49"/>
      <c r="CM675" s="49"/>
      <c r="CN675" s="49"/>
      <c r="CO675" s="49"/>
      <c r="CP675" s="49"/>
      <c r="CQ675" s="49"/>
      <c r="CR675" s="49"/>
      <c r="CS675" s="49"/>
      <c r="CT675" s="49"/>
      <c r="CU675" s="49"/>
      <c r="CV675" s="49"/>
      <c r="CW675" s="49"/>
      <c r="CX675" s="49"/>
      <c r="CY675" s="49"/>
      <c r="CZ675" s="49"/>
      <c r="DA675" s="49"/>
      <c r="DB675" s="49"/>
      <c r="DC675" s="49"/>
      <c r="DD675" s="49"/>
      <c r="DE675" s="49"/>
      <c r="DF675" s="49"/>
      <c r="DG675" s="49"/>
      <c r="DH675" s="49"/>
      <c r="DI675" s="49"/>
      <c r="DJ675" s="49"/>
      <c r="DK675" s="49"/>
      <c r="DL675" s="49"/>
      <c r="DM675" s="49"/>
      <c r="DN675" s="49"/>
      <c r="DO675" s="49"/>
      <c r="DP675" s="49"/>
      <c r="DQ675"/>
      <c r="DR675"/>
      <c r="DS675"/>
      <c r="DT675"/>
      <c r="DU675"/>
      <c r="DV675"/>
      <c r="DW675"/>
      <c r="DX675"/>
      <c r="DY675"/>
      <c r="DZ675"/>
      <c r="EA675"/>
      <c r="EB675"/>
      <c r="EC675"/>
      <c r="ED675"/>
      <c r="EE675"/>
      <c r="EF675"/>
      <c r="EG675"/>
      <c r="EH675"/>
      <c r="EI675"/>
      <c r="EJ675"/>
      <c r="EK675"/>
      <c r="EL675"/>
      <c r="EM675"/>
      <c r="EN675"/>
      <c r="EO675"/>
      <c r="EP675"/>
      <c r="EQ675"/>
      <c r="ER675"/>
      <c r="ES675"/>
      <c r="ET675"/>
      <c r="EU675"/>
      <c r="EV675"/>
      <c r="EW675"/>
      <c r="EX675"/>
      <c r="EY675"/>
      <c r="EZ675"/>
      <c r="FA675"/>
      <c r="FB675"/>
      <c r="FC675"/>
      <c r="FD675"/>
      <c r="FE675"/>
      <c r="FF675"/>
      <c r="FG675"/>
      <c r="FH675"/>
      <c r="FI675"/>
      <c r="FJ675"/>
      <c r="FK675"/>
      <c r="FL675"/>
      <c r="FM675"/>
      <c r="FN675"/>
      <c r="FO675"/>
      <c r="FP675"/>
      <c r="FQ675"/>
      <c r="FR675"/>
      <c r="FS675"/>
      <c r="FT675"/>
      <c r="FU675"/>
      <c r="FV675"/>
      <c r="FW675"/>
      <c r="FX675"/>
      <c r="FY675"/>
      <c r="FZ675"/>
      <c r="GA675"/>
      <c r="GB675"/>
      <c r="GC675"/>
      <c r="GD675"/>
      <c r="GE675"/>
      <c r="GF675"/>
      <c r="GG675"/>
      <c r="GH675"/>
      <c r="GI675"/>
      <c r="GJ675"/>
      <c r="GK675"/>
      <c r="GL675"/>
      <c r="GM675"/>
      <c r="GN675"/>
      <c r="GO675"/>
      <c r="GP675"/>
      <c r="GQ675"/>
      <c r="GR675"/>
      <c r="GS675"/>
      <c r="GT675"/>
      <c r="GU675"/>
      <c r="GV675"/>
      <c r="GW675"/>
      <c r="GX675"/>
      <c r="GY675"/>
      <c r="GZ675"/>
      <c r="HA675"/>
      <c r="HB675"/>
      <c r="HC675"/>
      <c r="HD675"/>
      <c r="HE675"/>
      <c r="HF675"/>
      <c r="HG675"/>
      <c r="HH675"/>
      <c r="HI675"/>
      <c r="HJ675"/>
      <c r="HK675"/>
      <c r="HL675"/>
      <c r="HM675"/>
      <c r="HN675"/>
      <c r="HO675"/>
      <c r="HP675"/>
      <c r="HQ675"/>
      <c r="HR675"/>
      <c r="HS675"/>
      <c r="HT675"/>
      <c r="HU675"/>
      <c r="HV675"/>
      <c r="HW675"/>
      <c r="HX675"/>
      <c r="HY675"/>
      <c r="HZ675"/>
      <c r="IA675"/>
      <c r="IB675"/>
      <c r="IC675"/>
      <c r="ID675"/>
      <c r="IE675"/>
      <c r="IF675"/>
      <c r="IG675"/>
      <c r="IH675"/>
      <c r="II675"/>
      <c r="IJ675"/>
      <c r="IK675"/>
      <c r="IL675"/>
      <c r="IM675"/>
      <c r="IN675"/>
      <c r="IO675"/>
      <c r="IP675"/>
      <c r="IQ675"/>
      <c r="IR675"/>
      <c r="IS675"/>
      <c r="IT675"/>
      <c r="IU675"/>
      <c r="IV675"/>
      <c r="IW675"/>
      <c r="IX675"/>
      <c r="IY675"/>
      <c r="IZ675"/>
      <c r="JA675"/>
      <c r="JB675"/>
      <c r="JC675"/>
      <c r="JD675"/>
      <c r="JE675"/>
      <c r="JF675"/>
      <c r="JG675"/>
      <c r="JH675"/>
      <c r="JI675"/>
      <c r="JJ675"/>
      <c r="JK675"/>
      <c r="JL675"/>
      <c r="JM675"/>
      <c r="JN675"/>
      <c r="JO675"/>
      <c r="JP675"/>
      <c r="JQ675"/>
      <c r="JR675"/>
      <c r="JS675"/>
      <c r="JT675"/>
      <c r="JU675"/>
      <c r="JV675"/>
      <c r="JW675"/>
      <c r="JX675"/>
      <c r="JY675"/>
      <c r="JZ675"/>
      <c r="KA675"/>
      <c r="KB675"/>
      <c r="KC675"/>
      <c r="KD675"/>
      <c r="KE675"/>
      <c r="KF675"/>
      <c r="KG675"/>
      <c r="KH675"/>
      <c r="KI675"/>
      <c r="KJ675"/>
      <c r="KK675"/>
      <c r="KL675"/>
      <c r="KM675"/>
      <c r="KN675"/>
      <c r="KO675"/>
      <c r="KP675"/>
      <c r="KQ675"/>
      <c r="KR675"/>
      <c r="KS675"/>
      <c r="KT675"/>
      <c r="KU675"/>
      <c r="KV675"/>
      <c r="KW675"/>
      <c r="KX675"/>
      <c r="KY675"/>
      <c r="KZ675"/>
      <c r="LA675"/>
      <c r="LB675"/>
      <c r="LC675"/>
      <c r="LD675"/>
      <c r="LE675"/>
      <c r="LF675"/>
      <c r="LG675"/>
      <c r="LH675"/>
      <c r="LI675"/>
      <c r="LJ675"/>
      <c r="LK675"/>
      <c r="LL675"/>
      <c r="LM675"/>
      <c r="LN675"/>
      <c r="LO675"/>
      <c r="LP675"/>
      <c r="LQ675"/>
      <c r="LR675"/>
      <c r="LS675"/>
      <c r="LT675"/>
      <c r="LU675"/>
      <c r="LV675"/>
      <c r="LW675"/>
      <c r="LX675"/>
      <c r="LY675"/>
      <c r="LZ675"/>
      <c r="MA675"/>
      <c r="MB675"/>
      <c r="MC675"/>
      <c r="MD675"/>
      <c r="ME675"/>
      <c r="MF675"/>
      <c r="MG675"/>
      <c r="MH675"/>
      <c r="MI675"/>
      <c r="MJ675"/>
      <c r="MK675"/>
      <c r="ML675"/>
      <c r="MM675"/>
      <c r="MN675"/>
      <c r="MO675"/>
      <c r="MP675"/>
      <c r="MQ675"/>
      <c r="MR675"/>
      <c r="MS675"/>
      <c r="MT675"/>
      <c r="MU675"/>
      <c r="MV675"/>
      <c r="MW675"/>
      <c r="MX675"/>
      <c r="MY675"/>
      <c r="MZ675"/>
      <c r="NA675"/>
      <c r="NB675"/>
      <c r="NC675"/>
      <c r="ND675"/>
      <c r="NE675"/>
      <c r="NF675"/>
      <c r="NG675"/>
      <c r="NH675"/>
      <c r="NI675"/>
      <c r="NJ675"/>
      <c r="NK675"/>
      <c r="NL675"/>
      <c r="NM675"/>
      <c r="NN675"/>
      <c r="NO675"/>
      <c r="NP675"/>
      <c r="NQ675"/>
      <c r="NR675"/>
      <c r="NS675"/>
      <c r="NT675"/>
      <c r="NU675"/>
      <c r="NV675"/>
      <c r="NW675"/>
      <c r="NX675"/>
      <c r="NY675"/>
      <c r="NZ675"/>
      <c r="OA675"/>
      <c r="OB675"/>
      <c r="OC675"/>
      <c r="OD675"/>
      <c r="OE675"/>
      <c r="OF675"/>
      <c r="OG675"/>
      <c r="OH675"/>
      <c r="OI675"/>
      <c r="OJ675"/>
      <c r="OK675"/>
      <c r="OL675"/>
      <c r="OM675"/>
      <c r="ON675"/>
      <c r="OO675"/>
      <c r="OP675"/>
      <c r="OQ675"/>
      <c r="OR675"/>
      <c r="OS675"/>
      <c r="OT675"/>
      <c r="OU675"/>
      <c r="OV675"/>
      <c r="OW675"/>
      <c r="OX675"/>
      <c r="OY675"/>
      <c r="OZ675"/>
      <c r="PA675"/>
      <c r="PB675"/>
      <c r="PC675"/>
      <c r="PD675"/>
      <c r="PE675"/>
      <c r="PF675"/>
      <c r="PG675"/>
      <c r="PH675"/>
      <c r="PI675"/>
      <c r="PJ675"/>
      <c r="PK675"/>
      <c r="PL675"/>
      <c r="PM675"/>
      <c r="PN675"/>
      <c r="PO675"/>
      <c r="PP675"/>
      <c r="PQ675"/>
      <c r="PR675"/>
      <c r="PS675"/>
      <c r="PT675"/>
      <c r="PU675"/>
      <c r="PV675"/>
      <c r="PW675"/>
      <c r="PX675"/>
      <c r="PY675"/>
      <c r="PZ675"/>
      <c r="QA675"/>
      <c r="QB675"/>
      <c r="QC675"/>
      <c r="QD675"/>
      <c r="QE675"/>
      <c r="QF675"/>
      <c r="QG675"/>
      <c r="QH675"/>
      <c r="QI675"/>
      <c r="QJ675"/>
      <c r="QK675"/>
      <c r="QL675"/>
      <c r="QM675"/>
      <c r="QN675"/>
      <c r="QO675"/>
      <c r="QP675"/>
      <c r="QQ675"/>
      <c r="QR675"/>
      <c r="QS675"/>
      <c r="QT675"/>
      <c r="QU675"/>
      <c r="QV675"/>
      <c r="QW675"/>
      <c r="QX675"/>
      <c r="QY675"/>
      <c r="QZ675"/>
      <c r="RA675"/>
      <c r="RB675"/>
      <c r="RC675"/>
      <c r="RD675"/>
      <c r="RE675"/>
      <c r="RF675"/>
      <c r="RG675"/>
      <c r="RH675"/>
      <c r="RI675"/>
      <c r="RJ675"/>
      <c r="RK675"/>
      <c r="RL675"/>
      <c r="RM675"/>
      <c r="RN675"/>
      <c r="RO675"/>
      <c r="RP675"/>
      <c r="RQ675"/>
      <c r="RR675"/>
      <c r="RS675"/>
      <c r="RT675"/>
      <c r="RU675"/>
      <c r="RV675"/>
      <c r="RW675"/>
      <c r="RX675"/>
      <c r="RY675"/>
      <c r="RZ675"/>
      <c r="SA675"/>
      <c r="SB675"/>
      <c r="SC675"/>
      <c r="SD675"/>
      <c r="SE675"/>
      <c r="SF675"/>
      <c r="SG675"/>
      <c r="SH675"/>
      <c r="SI675"/>
      <c r="SJ675"/>
      <c r="SK675"/>
      <c r="SL675"/>
      <c r="SM675"/>
      <c r="SN675"/>
      <c r="SO675"/>
      <c r="SP675"/>
      <c r="SQ675"/>
      <c r="SR675"/>
      <c r="SS675"/>
      <c r="ST675"/>
      <c r="SU675"/>
      <c r="SV675"/>
      <c r="SW675"/>
      <c r="SX675"/>
      <c r="SY675"/>
      <c r="SZ675"/>
      <c r="TA675"/>
      <c r="TB675"/>
      <c r="TC675"/>
      <c r="TD675"/>
      <c r="TE675"/>
      <c r="TF675"/>
      <c r="TG675"/>
      <c r="TH675"/>
      <c r="TI675"/>
      <c r="TJ675"/>
      <c r="TK675"/>
      <c r="TL675"/>
      <c r="TM675"/>
      <c r="TN675"/>
      <c r="TO675"/>
      <c r="TP675"/>
      <c r="TQ675"/>
      <c r="TR675"/>
      <c r="TS675"/>
      <c r="TT675"/>
      <c r="TU675"/>
      <c r="TV675"/>
      <c r="TW675"/>
      <c r="TX675"/>
      <c r="TY675"/>
      <c r="TZ675"/>
      <c r="UA675"/>
      <c r="UB675"/>
      <c r="UC675"/>
      <c r="UD675"/>
      <c r="UE675"/>
      <c r="UF675"/>
      <c r="UG675"/>
      <c r="UH675"/>
      <c r="UI675"/>
      <c r="UJ675"/>
      <c r="UK675"/>
      <c r="UL675"/>
      <c r="UM675"/>
      <c r="UN675"/>
      <c r="UO675"/>
      <c r="UP675"/>
      <c r="UQ675"/>
      <c r="UR675"/>
      <c r="US675"/>
      <c r="UT675"/>
      <c r="UU675"/>
      <c r="UV675"/>
      <c r="UW675"/>
      <c r="UX675"/>
      <c r="UY675"/>
      <c r="UZ675"/>
      <c r="VA675"/>
      <c r="VB675"/>
      <c r="VC675"/>
      <c r="VD675"/>
      <c r="VE675"/>
      <c r="VF675"/>
      <c r="VG675"/>
      <c r="VH675"/>
      <c r="VI675"/>
      <c r="VJ675"/>
      <c r="VK675"/>
      <c r="VL675"/>
      <c r="VM675"/>
      <c r="VN675"/>
      <c r="VO675"/>
      <c r="VP675"/>
      <c r="VQ675"/>
      <c r="VR675"/>
      <c r="VS675"/>
      <c r="VT675"/>
      <c r="VU675"/>
      <c r="VV675"/>
      <c r="VW675"/>
      <c r="VX675"/>
      <c r="VY675"/>
      <c r="VZ675"/>
      <c r="WA675"/>
      <c r="WB675"/>
      <c r="WC675"/>
      <c r="WD675"/>
      <c r="WE675"/>
      <c r="WF675"/>
      <c r="WG675"/>
      <c r="WH675"/>
      <c r="WI675"/>
      <c r="WJ675"/>
      <c r="WK675"/>
      <c r="WL675"/>
      <c r="WM675"/>
      <c r="WN675"/>
      <c r="WO675"/>
      <c r="WP675"/>
      <c r="WQ675"/>
      <c r="WR675"/>
      <c r="WS675"/>
      <c r="WT675"/>
      <c r="WU675"/>
      <c r="WV675"/>
      <c r="WW675"/>
      <c r="WX675"/>
      <c r="WY675"/>
      <c r="WZ675"/>
      <c r="XA675"/>
      <c r="XB675"/>
      <c r="XC675"/>
      <c r="XD675"/>
      <c r="XE675"/>
      <c r="XF675"/>
      <c r="XG675"/>
      <c r="XH675"/>
      <c r="XI675"/>
      <c r="XJ675"/>
      <c r="XK675"/>
      <c r="XL675"/>
      <c r="XM675"/>
      <c r="XN675"/>
      <c r="XO675"/>
      <c r="XP675"/>
      <c r="XQ675"/>
      <c r="XR675"/>
      <c r="XS675"/>
      <c r="XT675"/>
      <c r="XU675"/>
      <c r="XV675"/>
      <c r="XW675"/>
      <c r="XX675"/>
      <c r="XY675"/>
      <c r="XZ675"/>
      <c r="YA675"/>
      <c r="YB675"/>
      <c r="YC675"/>
      <c r="YD675"/>
      <c r="YE675"/>
      <c r="YF675"/>
      <c r="YG675"/>
      <c r="YH675"/>
      <c r="YI675"/>
      <c r="YJ675"/>
      <c r="YK675"/>
      <c r="YL675"/>
      <c r="YM675"/>
      <c r="YN675"/>
      <c r="YO675"/>
      <c r="YP675"/>
      <c r="YQ675"/>
      <c r="YR675"/>
      <c r="YS675"/>
      <c r="YT675"/>
      <c r="YU675"/>
      <c r="YV675"/>
      <c r="YW675"/>
      <c r="YX675"/>
      <c r="YY675"/>
      <c r="YZ675"/>
      <c r="ZA675"/>
      <c r="ZB675"/>
      <c r="ZC675"/>
      <c r="ZD675"/>
      <c r="ZE675"/>
      <c r="ZF675"/>
      <c r="ZG675"/>
      <c r="ZH675"/>
      <c r="ZI675"/>
      <c r="ZJ675"/>
      <c r="ZK675"/>
      <c r="ZL675"/>
      <c r="ZM675"/>
      <c r="ZN675"/>
      <c r="ZO675"/>
      <c r="ZP675"/>
      <c r="ZQ675"/>
      <c r="ZR675"/>
      <c r="ZS675"/>
      <c r="ZT675"/>
      <c r="ZU675"/>
      <c r="ZV675"/>
      <c r="ZW675"/>
      <c r="ZX675"/>
      <c r="ZY675"/>
      <c r="ZZ675" s="52"/>
      <c r="AAA675" s="192"/>
      <c r="AAD675" s="90"/>
      <c r="AAE675" s="519">
        <v>1</v>
      </c>
      <c r="AAF675" s="90"/>
      <c r="AAG675" s="73">
        <f>S.EQC.BANNER.Begin</f>
        <v>41549</v>
      </c>
      <c r="AAH675" s="73">
        <f t="shared" si="545"/>
        <v>41676</v>
      </c>
      <c r="AAI675" s="72"/>
      <c r="AAJ675" s="185"/>
      <c r="AAK675" s="80" t="str">
        <f>"- "&amp;S.Staff.DA&amp; " for division administrator approval"</f>
        <v>- Andy for division administrator approval</v>
      </c>
      <c r="AAL675" s="90"/>
    </row>
    <row r="676" spans="1:715" s="23" customFormat="1" ht="15" customHeight="1" outlineLevel="2" thickBot="1">
      <c r="A676" s="171"/>
      <c r="B676" s="396" t="s">
        <v>369</v>
      </c>
      <c r="C676" s="687" t="s">
        <v>53</v>
      </c>
      <c r="D676" s="380"/>
      <c r="E676"/>
      <c r="F676"/>
      <c r="G676"/>
      <c r="H676" s="343">
        <f>AAH676</f>
        <v>41676</v>
      </c>
      <c r="I676" s="244"/>
      <c r="J676" s="198"/>
      <c r="K676" s="51"/>
      <c r="L676" s="51"/>
      <c r="M676" s="51"/>
      <c r="N676" s="51"/>
      <c r="O676" s="51"/>
      <c r="P676" s="51"/>
      <c r="Q676" s="51"/>
      <c r="R676" s="51"/>
      <c r="S676" s="51"/>
      <c r="T676" s="51"/>
      <c r="U676" s="51"/>
      <c r="V676" s="51"/>
      <c r="W676" s="51"/>
      <c r="X676" s="51"/>
      <c r="Y676" s="51"/>
      <c r="Z676" s="51"/>
      <c r="AA676" s="51"/>
      <c r="AB676" s="51"/>
      <c r="AC676" s="51"/>
      <c r="AD676" s="51"/>
      <c r="AE676" s="51"/>
      <c r="AF676" s="51"/>
      <c r="AG676" s="51"/>
      <c r="AH676" s="51"/>
      <c r="AI676" s="51"/>
      <c r="AJ676" s="51"/>
      <c r="AK676" s="51"/>
      <c r="AL676" s="51"/>
      <c r="AM676" s="51"/>
      <c r="AN676" s="51"/>
      <c r="AO676" s="51"/>
      <c r="AP676" s="51"/>
      <c r="AQ676" s="51"/>
      <c r="AR676" s="51"/>
      <c r="AS676" s="51"/>
      <c r="AT676" s="51"/>
      <c r="AU676" s="51"/>
      <c r="AV676" s="51"/>
      <c r="AW676" s="51"/>
      <c r="AX676" s="51"/>
      <c r="AY676" s="51"/>
      <c r="AZ676" s="51"/>
      <c r="BA676" s="51"/>
      <c r="BB676" s="51"/>
      <c r="BC676" s="51"/>
      <c r="BD676" s="51"/>
      <c r="BE676" s="51"/>
      <c r="BF676" s="51"/>
      <c r="BG676" s="51"/>
      <c r="BH676" s="51"/>
      <c r="BI676" s="51"/>
      <c r="BJ676" s="51"/>
      <c r="BK676" s="51"/>
      <c r="BL676" s="51"/>
      <c r="BM676" s="51"/>
      <c r="BN676" s="51"/>
      <c r="BO676" s="51"/>
      <c r="BP676" s="51"/>
      <c r="BQ676" s="51"/>
      <c r="BR676" s="51"/>
      <c r="BS676" s="51"/>
      <c r="BT676" s="51"/>
      <c r="BU676" s="51"/>
      <c r="BV676" s="51"/>
      <c r="BW676" s="51"/>
      <c r="BX676" s="51"/>
      <c r="BY676" s="51"/>
      <c r="BZ676" s="51"/>
      <c r="CA676" s="51"/>
      <c r="CB676" s="51"/>
      <c r="CC676" s="51"/>
      <c r="CD676" s="51"/>
      <c r="CE676" s="51"/>
      <c r="CF676" s="51"/>
      <c r="CG676" s="51"/>
      <c r="CH676" s="51"/>
      <c r="CI676" s="51"/>
      <c r="CJ676" s="51"/>
      <c r="CK676" s="51"/>
      <c r="CL676" s="51"/>
      <c r="CM676" s="51"/>
      <c r="CN676" s="51"/>
      <c r="CO676" s="51"/>
      <c r="CP676" s="51"/>
      <c r="CQ676" s="51"/>
      <c r="CR676" s="51"/>
      <c r="CS676" s="51"/>
      <c r="CT676" s="51"/>
      <c r="CU676" s="51"/>
      <c r="CV676" s="51"/>
      <c r="CW676" s="51"/>
      <c r="CX676" s="51"/>
      <c r="CY676" s="51"/>
      <c r="CZ676" s="51"/>
      <c r="DA676" s="51"/>
      <c r="DB676" s="51"/>
      <c r="DC676" s="51"/>
      <c r="DD676" s="51"/>
      <c r="DE676" s="51"/>
      <c r="DF676" s="51"/>
      <c r="DG676" s="51"/>
      <c r="DH676" s="51"/>
      <c r="DI676" s="51"/>
      <c r="DJ676" s="51"/>
      <c r="DK676" s="51"/>
      <c r="DL676" s="51"/>
      <c r="DM676" s="51"/>
      <c r="DN676" s="51"/>
      <c r="DO676" s="51"/>
      <c r="DP676" s="51"/>
      <c r="DQ676"/>
      <c r="DR676"/>
      <c r="DS676"/>
      <c r="DT676"/>
      <c r="DU676"/>
      <c r="DV676"/>
      <c r="DW676"/>
      <c r="DX676"/>
      <c r="DY676"/>
      <c r="DZ676"/>
      <c r="EA676"/>
      <c r="EB676"/>
      <c r="EC676"/>
      <c r="ED676"/>
      <c r="EE676"/>
      <c r="EF676"/>
      <c r="EG676"/>
      <c r="EH676"/>
      <c r="EI676"/>
      <c r="EJ676"/>
      <c r="EK676"/>
      <c r="EL676"/>
      <c r="EM676"/>
      <c r="EN676"/>
      <c r="EO676"/>
      <c r="EP676"/>
      <c r="EQ676"/>
      <c r="ER676"/>
      <c r="ES676"/>
      <c r="ET676"/>
      <c r="EU676"/>
      <c r="EV676"/>
      <c r="EW676"/>
      <c r="EX676"/>
      <c r="EY676"/>
      <c r="EZ676"/>
      <c r="FA676"/>
      <c r="FB676"/>
      <c r="FC676"/>
      <c r="FD676"/>
      <c r="FE676"/>
      <c r="FF676"/>
      <c r="FG676"/>
      <c r="FH676"/>
      <c r="FI676"/>
      <c r="FJ676"/>
      <c r="FK676"/>
      <c r="FL676"/>
      <c r="FM676"/>
      <c r="FN676"/>
      <c r="FO676"/>
      <c r="FP676"/>
      <c r="FQ676"/>
      <c r="FR676"/>
      <c r="FS676"/>
      <c r="FT676"/>
      <c r="FU676"/>
      <c r="FV676"/>
      <c r="FW676"/>
      <c r="FX676"/>
      <c r="FY676"/>
      <c r="FZ676"/>
      <c r="GA676"/>
      <c r="GB676"/>
      <c r="GC676"/>
      <c r="GD676"/>
      <c r="GE676"/>
      <c r="GF676"/>
      <c r="GG676"/>
      <c r="GH676"/>
      <c r="GI676"/>
      <c r="GJ676"/>
      <c r="GK676"/>
      <c r="GL676"/>
      <c r="GM676"/>
      <c r="GN676"/>
      <c r="GO676"/>
      <c r="GP676"/>
      <c r="GQ676"/>
      <c r="GR676"/>
      <c r="GS676"/>
      <c r="GT676"/>
      <c r="GU676"/>
      <c r="GV676"/>
      <c r="GW676"/>
      <c r="GX676"/>
      <c r="GY676"/>
      <c r="GZ676"/>
      <c r="HA676"/>
      <c r="HB676"/>
      <c r="HC676"/>
      <c r="HD676"/>
      <c r="HE676"/>
      <c r="HF676"/>
      <c r="HG676"/>
      <c r="HH676"/>
      <c r="HI676"/>
      <c r="HJ676"/>
      <c r="HK676"/>
      <c r="HL676"/>
      <c r="HM676"/>
      <c r="HN676"/>
      <c r="HO676"/>
      <c r="HP676"/>
      <c r="HQ676"/>
      <c r="HR676"/>
      <c r="HS676"/>
      <c r="HT676"/>
      <c r="HU676"/>
      <c r="HV676"/>
      <c r="HW676"/>
      <c r="HX676"/>
      <c r="HY676"/>
      <c r="HZ676"/>
      <c r="IA676"/>
      <c r="IB676"/>
      <c r="IC676"/>
      <c r="ID676"/>
      <c r="IE676"/>
      <c r="IF676"/>
      <c r="IG676"/>
      <c r="IH676"/>
      <c r="II676"/>
      <c r="IJ676"/>
      <c r="IK676"/>
      <c r="IL676"/>
      <c r="IM676"/>
      <c r="IN676"/>
      <c r="IO676"/>
      <c r="IP676"/>
      <c r="IQ676"/>
      <c r="IR676"/>
      <c r="IS676"/>
      <c r="IT676"/>
      <c r="IU676"/>
      <c r="IV676"/>
      <c r="IW676"/>
      <c r="IX676"/>
      <c r="IY676"/>
      <c r="IZ676"/>
      <c r="JA676"/>
      <c r="JB676"/>
      <c r="JC676"/>
      <c r="JD676"/>
      <c r="JE676"/>
      <c r="JF676"/>
      <c r="JG676"/>
      <c r="JH676"/>
      <c r="JI676"/>
      <c r="JJ676"/>
      <c r="JK676"/>
      <c r="JL676"/>
      <c r="JM676"/>
      <c r="JN676"/>
      <c r="JO676"/>
      <c r="JP676"/>
      <c r="JQ676"/>
      <c r="JR676"/>
      <c r="JS676"/>
      <c r="JT676"/>
      <c r="JU676"/>
      <c r="JV676"/>
      <c r="JW676"/>
      <c r="JX676"/>
      <c r="JY676"/>
      <c r="JZ676"/>
      <c r="KA676"/>
      <c r="KB676"/>
      <c r="KC676"/>
      <c r="KD676"/>
      <c r="KE676"/>
      <c r="KF676"/>
      <c r="KG676"/>
      <c r="KH676"/>
      <c r="KI676"/>
      <c r="KJ676"/>
      <c r="KK676"/>
      <c r="KL676"/>
      <c r="KM676"/>
      <c r="KN676"/>
      <c r="KO676"/>
      <c r="KP676"/>
      <c r="KQ676"/>
      <c r="KR676"/>
      <c r="KS676"/>
      <c r="KT676"/>
      <c r="KU676"/>
      <c r="KV676"/>
      <c r="KW676"/>
      <c r="KX676"/>
      <c r="KY676"/>
      <c r="KZ676"/>
      <c r="LA676"/>
      <c r="LB676"/>
      <c r="LC676"/>
      <c r="LD676"/>
      <c r="LE676"/>
      <c r="LF676"/>
      <c r="LG676"/>
      <c r="LH676"/>
      <c r="LI676"/>
      <c r="LJ676"/>
      <c r="LK676"/>
      <c r="LL676"/>
      <c r="LM676"/>
      <c r="LN676"/>
      <c r="LO676"/>
      <c r="LP676"/>
      <c r="LQ676"/>
      <c r="LR676"/>
      <c r="LS676"/>
      <c r="LT676"/>
      <c r="LU676"/>
      <c r="LV676"/>
      <c r="LW676"/>
      <c r="LX676"/>
      <c r="LY676"/>
      <c r="LZ676"/>
      <c r="MA676"/>
      <c r="MB676"/>
      <c r="MC676"/>
      <c r="MD676"/>
      <c r="ME676"/>
      <c r="MF676"/>
      <c r="MG676"/>
      <c r="MH676"/>
      <c r="MI676"/>
      <c r="MJ676"/>
      <c r="MK676"/>
      <c r="ML676"/>
      <c r="MM676"/>
      <c r="MN676"/>
      <c r="MO676"/>
      <c r="MP676"/>
      <c r="MQ676"/>
      <c r="MR676"/>
      <c r="MS676"/>
      <c r="MT676"/>
      <c r="MU676"/>
      <c r="MV676"/>
      <c r="MW676"/>
      <c r="MX676"/>
      <c r="MY676"/>
      <c r="MZ676"/>
      <c r="NA676"/>
      <c r="NB676"/>
      <c r="NC676"/>
      <c r="ND676"/>
      <c r="NE676"/>
      <c r="NF676"/>
      <c r="NG676"/>
      <c r="NH676"/>
      <c r="NI676"/>
      <c r="NJ676"/>
      <c r="NK676"/>
      <c r="NL676"/>
      <c r="NM676"/>
      <c r="NN676"/>
      <c r="NO676"/>
      <c r="NP676"/>
      <c r="NQ676"/>
      <c r="NR676"/>
      <c r="NS676"/>
      <c r="NT676"/>
      <c r="NU676"/>
      <c r="NV676"/>
      <c r="NW676"/>
      <c r="NX676"/>
      <c r="NY676"/>
      <c r="NZ676"/>
      <c r="OA676"/>
      <c r="OB676"/>
      <c r="OC676"/>
      <c r="OD676"/>
      <c r="OE676"/>
      <c r="OF676"/>
      <c r="OG676"/>
      <c r="OH676"/>
      <c r="OI676"/>
      <c r="OJ676"/>
      <c r="OK676"/>
      <c r="OL676"/>
      <c r="OM676"/>
      <c r="ON676"/>
      <c r="OO676"/>
      <c r="OP676"/>
      <c r="OQ676"/>
      <c r="OR676"/>
      <c r="OS676"/>
      <c r="OT676"/>
      <c r="OU676"/>
      <c r="OV676"/>
      <c r="OW676"/>
      <c r="OX676"/>
      <c r="OY676"/>
      <c r="OZ676"/>
      <c r="PA676"/>
      <c r="PB676"/>
      <c r="PC676"/>
      <c r="PD676"/>
      <c r="PE676"/>
      <c r="PF676"/>
      <c r="PG676"/>
      <c r="PH676"/>
      <c r="PI676"/>
      <c r="PJ676"/>
      <c r="PK676"/>
      <c r="PL676"/>
      <c r="PM676"/>
      <c r="PN676"/>
      <c r="PO676"/>
      <c r="PP676"/>
      <c r="PQ676"/>
      <c r="PR676"/>
      <c r="PS676"/>
      <c r="PT676"/>
      <c r="PU676"/>
      <c r="PV676"/>
      <c r="PW676"/>
      <c r="PX676"/>
      <c r="PY676"/>
      <c r="PZ676"/>
      <c r="QA676"/>
      <c r="QB676"/>
      <c r="QC676"/>
      <c r="QD676"/>
      <c r="QE676"/>
      <c r="QF676"/>
      <c r="QG676"/>
      <c r="QH676"/>
      <c r="QI676"/>
      <c r="QJ676"/>
      <c r="QK676"/>
      <c r="QL676"/>
      <c r="QM676"/>
      <c r="QN676"/>
      <c r="QO676"/>
      <c r="QP676"/>
      <c r="QQ676"/>
      <c r="QR676"/>
      <c r="QS676"/>
      <c r="QT676"/>
      <c r="QU676"/>
      <c r="QV676"/>
      <c r="QW676"/>
      <c r="QX676"/>
      <c r="QY676"/>
      <c r="QZ676"/>
      <c r="RA676"/>
      <c r="RB676"/>
      <c r="RC676"/>
      <c r="RD676"/>
      <c r="RE676"/>
      <c r="RF676"/>
      <c r="RG676"/>
      <c r="RH676"/>
      <c r="RI676"/>
      <c r="RJ676"/>
      <c r="RK676"/>
      <c r="RL676"/>
      <c r="RM676"/>
      <c r="RN676"/>
      <c r="RO676"/>
      <c r="RP676"/>
      <c r="RQ676"/>
      <c r="RR676"/>
      <c r="RS676"/>
      <c r="RT676"/>
      <c r="RU676"/>
      <c r="RV676"/>
      <c r="RW676"/>
      <c r="RX676"/>
      <c r="RY676"/>
      <c r="RZ676"/>
      <c r="SA676"/>
      <c r="SB676"/>
      <c r="SC676"/>
      <c r="SD676"/>
      <c r="SE676"/>
      <c r="SF676"/>
      <c r="SG676"/>
      <c r="SH676"/>
      <c r="SI676"/>
      <c r="SJ676"/>
      <c r="SK676"/>
      <c r="SL676"/>
      <c r="SM676"/>
      <c r="SN676"/>
      <c r="SO676"/>
      <c r="SP676"/>
      <c r="SQ676"/>
      <c r="SR676"/>
      <c r="SS676"/>
      <c r="ST676"/>
      <c r="SU676"/>
      <c r="SV676"/>
      <c r="SW676"/>
      <c r="SX676"/>
      <c r="SY676"/>
      <c r="SZ676"/>
      <c r="TA676"/>
      <c r="TB676"/>
      <c r="TC676"/>
      <c r="TD676"/>
      <c r="TE676"/>
      <c r="TF676"/>
      <c r="TG676"/>
      <c r="TH676"/>
      <c r="TI676"/>
      <c r="TJ676"/>
      <c r="TK676"/>
      <c r="TL676"/>
      <c r="TM676"/>
      <c r="TN676"/>
      <c r="TO676"/>
      <c r="TP676"/>
      <c r="TQ676"/>
      <c r="TR676"/>
      <c r="TS676"/>
      <c r="TT676"/>
      <c r="TU676"/>
      <c r="TV676"/>
      <c r="TW676"/>
      <c r="TX676"/>
      <c r="TY676"/>
      <c r="TZ676"/>
      <c r="UA676"/>
      <c r="UB676"/>
      <c r="UC676"/>
      <c r="UD676"/>
      <c r="UE676"/>
      <c r="UF676"/>
      <c r="UG676"/>
      <c r="UH676"/>
      <c r="UI676"/>
      <c r="UJ676"/>
      <c r="UK676"/>
      <c r="UL676"/>
      <c r="UM676"/>
      <c r="UN676"/>
      <c r="UO676"/>
      <c r="UP676"/>
      <c r="UQ676"/>
      <c r="UR676"/>
      <c r="US676"/>
      <c r="UT676"/>
      <c r="UU676"/>
      <c r="UV676"/>
      <c r="UW676"/>
      <c r="UX676"/>
      <c r="UY676"/>
      <c r="UZ676"/>
      <c r="VA676"/>
      <c r="VB676"/>
      <c r="VC676"/>
      <c r="VD676"/>
      <c r="VE676"/>
      <c r="VF676"/>
      <c r="VG676"/>
      <c r="VH676"/>
      <c r="VI676"/>
      <c r="VJ676"/>
      <c r="VK676"/>
      <c r="VL676"/>
      <c r="VM676"/>
      <c r="VN676"/>
      <c r="VO676"/>
      <c r="VP676"/>
      <c r="VQ676"/>
      <c r="VR676"/>
      <c r="VS676"/>
      <c r="VT676"/>
      <c r="VU676"/>
      <c r="VV676"/>
      <c r="VW676"/>
      <c r="VX676"/>
      <c r="VY676"/>
      <c r="VZ676"/>
      <c r="WA676"/>
      <c r="WB676"/>
      <c r="WC676"/>
      <c r="WD676"/>
      <c r="WE676"/>
      <c r="WF676"/>
      <c r="WG676"/>
      <c r="WH676"/>
      <c r="WI676"/>
      <c r="WJ676"/>
      <c r="WK676"/>
      <c r="WL676"/>
      <c r="WM676"/>
      <c r="WN676"/>
      <c r="WO676"/>
      <c r="WP676"/>
      <c r="WQ676"/>
      <c r="WR676"/>
      <c r="WS676"/>
      <c r="WT676"/>
      <c r="WU676"/>
      <c r="WV676"/>
      <c r="WW676"/>
      <c r="WX676"/>
      <c r="WY676"/>
      <c r="WZ676"/>
      <c r="XA676"/>
      <c r="XB676"/>
      <c r="XC676"/>
      <c r="XD676"/>
      <c r="XE676"/>
      <c r="XF676"/>
      <c r="XG676"/>
      <c r="XH676"/>
      <c r="XI676"/>
      <c r="XJ676"/>
      <c r="XK676"/>
      <c r="XL676"/>
      <c r="XM676"/>
      <c r="XN676"/>
      <c r="XO676"/>
      <c r="XP676"/>
      <c r="XQ676"/>
      <c r="XR676"/>
      <c r="XS676"/>
      <c r="XT676"/>
      <c r="XU676"/>
      <c r="XV676"/>
      <c r="XW676"/>
      <c r="XX676"/>
      <c r="XY676"/>
      <c r="XZ676"/>
      <c r="YA676"/>
      <c r="YB676"/>
      <c r="YC676"/>
      <c r="YD676"/>
      <c r="YE676"/>
      <c r="YF676"/>
      <c r="YG676"/>
      <c r="YH676"/>
      <c r="YI676"/>
      <c r="YJ676"/>
      <c r="YK676"/>
      <c r="YL676"/>
      <c r="YM676"/>
      <c r="YN676"/>
      <c r="YO676"/>
      <c r="YP676"/>
      <c r="YQ676"/>
      <c r="YR676"/>
      <c r="YS676"/>
      <c r="YT676"/>
      <c r="YU676"/>
      <c r="YV676"/>
      <c r="YW676"/>
      <c r="YX676"/>
      <c r="YY676"/>
      <c r="YZ676"/>
      <c r="ZA676"/>
      <c r="ZB676"/>
      <c r="ZC676"/>
      <c r="ZD676"/>
      <c r="ZE676"/>
      <c r="ZF676"/>
      <c r="ZG676"/>
      <c r="ZH676"/>
      <c r="ZI676"/>
      <c r="ZJ676"/>
      <c r="ZK676"/>
      <c r="ZL676"/>
      <c r="ZM676"/>
      <c r="ZN676"/>
      <c r="ZO676"/>
      <c r="ZP676"/>
      <c r="ZQ676"/>
      <c r="ZR676"/>
      <c r="ZS676"/>
      <c r="ZT676"/>
      <c r="ZU676"/>
      <c r="ZV676"/>
      <c r="ZW676"/>
      <c r="ZX676"/>
      <c r="ZY676"/>
      <c r="ZZ676" s="52"/>
      <c r="AAA676" s="192"/>
      <c r="AAD676" s="90"/>
      <c r="AAE676" s="519">
        <v>1</v>
      </c>
      <c r="AAF676" s="90"/>
      <c r="AAG676" s="72"/>
      <c r="AAH676" s="73">
        <f>H675</f>
        <v>41676</v>
      </c>
      <c r="AAI676" s="72"/>
      <c r="AAJ676" s="72"/>
      <c r="AAK676" s="87"/>
      <c r="AAL676" s="90"/>
    </row>
    <row r="677" spans="1:715" s="23" customFormat="1" ht="15" customHeight="1" outlineLevel="2">
      <c r="A677" s="171" t="s">
        <v>0</v>
      </c>
      <c r="B677" s="396" t="s">
        <v>337</v>
      </c>
      <c r="C677" s="374"/>
      <c r="D677" s="393"/>
      <c r="E677" s="394"/>
      <c r="F677" s="394"/>
      <c r="G677" s="395"/>
      <c r="H677" s="395"/>
      <c r="I677" s="244"/>
      <c r="J677" s="198"/>
      <c r="K677" s="51"/>
      <c r="L677" s="51"/>
      <c r="M677" s="51"/>
      <c r="N677" s="51"/>
      <c r="O677" s="51"/>
      <c r="P677" s="51"/>
      <c r="Q677" s="51"/>
      <c r="R677" s="51"/>
      <c r="S677" s="51"/>
      <c r="T677" s="51"/>
      <c r="U677" s="51"/>
      <c r="V677" s="51"/>
      <c r="W677" s="51"/>
      <c r="X677" s="51"/>
      <c r="Y677" s="51"/>
      <c r="Z677" s="51"/>
      <c r="AA677" s="51"/>
      <c r="AB677" s="51"/>
      <c r="AC677" s="51"/>
      <c r="AD677" s="51"/>
      <c r="AE677" s="51"/>
      <c r="AF677" s="51"/>
      <c r="AG677" s="51"/>
      <c r="AH677" s="51"/>
      <c r="AI677" s="51"/>
      <c r="AJ677" s="51"/>
      <c r="AK677" s="51"/>
      <c r="AL677" s="51"/>
      <c r="AM677" s="51"/>
      <c r="AN677" s="51"/>
      <c r="AO677" s="51"/>
      <c r="AP677" s="51"/>
      <c r="AQ677" s="51"/>
      <c r="AR677" s="51"/>
      <c r="AS677" s="51"/>
      <c r="AT677" s="51"/>
      <c r="AU677" s="51"/>
      <c r="AV677" s="51"/>
      <c r="AW677" s="51"/>
      <c r="AX677" s="51"/>
      <c r="AY677" s="51"/>
      <c r="AZ677" s="51"/>
      <c r="BA677" s="51"/>
      <c r="BB677" s="51"/>
      <c r="BC677" s="51"/>
      <c r="BD677" s="51"/>
      <c r="BE677" s="51"/>
      <c r="BF677" s="51"/>
      <c r="BG677" s="51"/>
      <c r="BH677" s="51"/>
      <c r="BI677" s="51"/>
      <c r="BJ677" s="51"/>
      <c r="BK677" s="51"/>
      <c r="BL677" s="51"/>
      <c r="BM677" s="51"/>
      <c r="BN677" s="51"/>
      <c r="BO677" s="51"/>
      <c r="BP677" s="51"/>
      <c r="BQ677" s="51"/>
      <c r="BR677" s="51"/>
      <c r="BS677" s="51"/>
      <c r="BT677" s="51"/>
      <c r="BU677" s="51"/>
      <c r="BV677" s="51"/>
      <c r="BW677" s="51"/>
      <c r="BX677" s="51"/>
      <c r="BY677" s="51"/>
      <c r="BZ677" s="51"/>
      <c r="CA677" s="51"/>
      <c r="CB677" s="51"/>
      <c r="CC677" s="51"/>
      <c r="CD677" s="51"/>
      <c r="CE677" s="51"/>
      <c r="CF677" s="51"/>
      <c r="CG677" s="51"/>
      <c r="CH677" s="51"/>
      <c r="CI677" s="51"/>
      <c r="CJ677" s="51"/>
      <c r="CK677" s="51"/>
      <c r="CL677" s="51"/>
      <c r="CM677" s="51"/>
      <c r="CN677" s="51"/>
      <c r="CO677" s="51"/>
      <c r="CP677" s="51"/>
      <c r="CQ677" s="51"/>
      <c r="CR677" s="51"/>
      <c r="CS677" s="51"/>
      <c r="CT677" s="51"/>
      <c r="CU677" s="51"/>
      <c r="CV677" s="51"/>
      <c r="CW677" s="51"/>
      <c r="CX677" s="51"/>
      <c r="CY677" s="51"/>
      <c r="CZ677" s="51"/>
      <c r="DA677" s="51"/>
      <c r="DB677" s="51"/>
      <c r="DC677" s="51"/>
      <c r="DD677" s="51"/>
      <c r="DE677" s="51"/>
      <c r="DF677" s="51"/>
      <c r="DG677" s="51"/>
      <c r="DH677" s="51"/>
      <c r="DI677" s="51"/>
      <c r="DJ677" s="51"/>
      <c r="DK677" s="51"/>
      <c r="DL677" s="51"/>
      <c r="DM677" s="51"/>
      <c r="DN677" s="51"/>
      <c r="DO677" s="51"/>
      <c r="DP677" s="51"/>
      <c r="DQ677"/>
      <c r="DR677"/>
      <c r="DS677"/>
      <c r="DT677"/>
      <c r="DU677"/>
      <c r="DV677"/>
      <c r="DW677"/>
      <c r="DX677"/>
      <c r="DY677"/>
      <c r="DZ677"/>
      <c r="EA677"/>
      <c r="EB677"/>
      <c r="EC677"/>
      <c r="ED677"/>
      <c r="EE677"/>
      <c r="EF677"/>
      <c r="EG677"/>
      <c r="EH677"/>
      <c r="EI677"/>
      <c r="EJ677"/>
      <c r="EK677"/>
      <c r="EL677"/>
      <c r="EM677"/>
      <c r="EN677"/>
      <c r="EO677"/>
      <c r="EP677"/>
      <c r="EQ677"/>
      <c r="ER677"/>
      <c r="ES677"/>
      <c r="ET677"/>
      <c r="EU677"/>
      <c r="EV677"/>
      <c r="EW677"/>
      <c r="EX677"/>
      <c r="EY677"/>
      <c r="EZ677"/>
      <c r="FA677"/>
      <c r="FB677"/>
      <c r="FC677"/>
      <c r="FD677"/>
      <c r="FE677"/>
      <c r="FF677"/>
      <c r="FG677"/>
      <c r="FH677"/>
      <c r="FI677"/>
      <c r="FJ677"/>
      <c r="FK677"/>
      <c r="FL677"/>
      <c r="FM677"/>
      <c r="FN677"/>
      <c r="FO677"/>
      <c r="FP677"/>
      <c r="FQ677"/>
      <c r="FR677"/>
      <c r="FS677"/>
      <c r="FT677"/>
      <c r="FU677"/>
      <c r="FV677"/>
      <c r="FW677"/>
      <c r="FX677"/>
      <c r="FY677"/>
      <c r="FZ677"/>
      <c r="GA677"/>
      <c r="GB677"/>
      <c r="GC677"/>
      <c r="GD677"/>
      <c r="GE677"/>
      <c r="GF677"/>
      <c r="GG677"/>
      <c r="GH677"/>
      <c r="GI677"/>
      <c r="GJ677"/>
      <c r="GK677"/>
      <c r="GL677"/>
      <c r="GM677"/>
      <c r="GN677"/>
      <c r="GO677"/>
      <c r="GP677"/>
      <c r="GQ677"/>
      <c r="GR677"/>
      <c r="GS677"/>
      <c r="GT677"/>
      <c r="GU677"/>
      <c r="GV677"/>
      <c r="GW677"/>
      <c r="GX677"/>
      <c r="GY677"/>
      <c r="GZ677"/>
      <c r="HA677"/>
      <c r="HB677"/>
      <c r="HC677"/>
      <c r="HD677"/>
      <c r="HE677"/>
      <c r="HF677"/>
      <c r="HG677"/>
      <c r="HH677"/>
      <c r="HI677"/>
      <c r="HJ677"/>
      <c r="HK677"/>
      <c r="HL677"/>
      <c r="HM677"/>
      <c r="HN677"/>
      <c r="HO677"/>
      <c r="HP677"/>
      <c r="HQ677"/>
      <c r="HR677"/>
      <c r="HS677"/>
      <c r="HT677"/>
      <c r="HU677"/>
      <c r="HV677"/>
      <c r="HW677"/>
      <c r="HX677"/>
      <c r="HY677"/>
      <c r="HZ677"/>
      <c r="IA677"/>
      <c r="IB677"/>
      <c r="IC677"/>
      <c r="ID677"/>
      <c r="IE677"/>
      <c r="IF677"/>
      <c r="IG677"/>
      <c r="IH677"/>
      <c r="II677"/>
      <c r="IJ677"/>
      <c r="IK677"/>
      <c r="IL677"/>
      <c r="IM677"/>
      <c r="IN677"/>
      <c r="IO677"/>
      <c r="IP677"/>
      <c r="IQ677"/>
      <c r="IR677"/>
      <c r="IS677"/>
      <c r="IT677"/>
      <c r="IU677"/>
      <c r="IV677"/>
      <c r="IW677"/>
      <c r="IX677"/>
      <c r="IY677"/>
      <c r="IZ677"/>
      <c r="JA677"/>
      <c r="JB677"/>
      <c r="JC677"/>
      <c r="JD677"/>
      <c r="JE677"/>
      <c r="JF677"/>
      <c r="JG677"/>
      <c r="JH677"/>
      <c r="JI677"/>
      <c r="JJ677"/>
      <c r="JK677"/>
      <c r="JL677"/>
      <c r="JM677"/>
      <c r="JN677"/>
      <c r="JO677"/>
      <c r="JP677"/>
      <c r="JQ677"/>
      <c r="JR677"/>
      <c r="JS677"/>
      <c r="JT677"/>
      <c r="JU677"/>
      <c r="JV677"/>
      <c r="JW677"/>
      <c r="JX677"/>
      <c r="JY677"/>
      <c r="JZ677"/>
      <c r="KA677"/>
      <c r="KB677"/>
      <c r="KC677"/>
      <c r="KD677"/>
      <c r="KE677"/>
      <c r="KF677"/>
      <c r="KG677"/>
      <c r="KH677"/>
      <c r="KI677"/>
      <c r="KJ677"/>
      <c r="KK677"/>
      <c r="KL677"/>
      <c r="KM677"/>
      <c r="KN677"/>
      <c r="KO677"/>
      <c r="KP677"/>
      <c r="KQ677"/>
      <c r="KR677"/>
      <c r="KS677"/>
      <c r="KT677"/>
      <c r="KU677"/>
      <c r="KV677"/>
      <c r="KW677"/>
      <c r="KX677"/>
      <c r="KY677"/>
      <c r="KZ677"/>
      <c r="LA677"/>
      <c r="LB677"/>
      <c r="LC677"/>
      <c r="LD677"/>
      <c r="LE677"/>
      <c r="LF677"/>
      <c r="LG677"/>
      <c r="LH677"/>
      <c r="LI677"/>
      <c r="LJ677"/>
      <c r="LK677"/>
      <c r="LL677"/>
      <c r="LM677"/>
      <c r="LN677"/>
      <c r="LO677"/>
      <c r="LP677"/>
      <c r="LQ677"/>
      <c r="LR677"/>
      <c r="LS677"/>
      <c r="LT677"/>
      <c r="LU677"/>
      <c r="LV677"/>
      <c r="LW677"/>
      <c r="LX677"/>
      <c r="LY677"/>
      <c r="LZ677"/>
      <c r="MA677"/>
      <c r="MB677"/>
      <c r="MC677"/>
      <c r="MD677"/>
      <c r="ME677"/>
      <c r="MF677"/>
      <c r="MG677"/>
      <c r="MH677"/>
      <c r="MI677"/>
      <c r="MJ677"/>
      <c r="MK677"/>
      <c r="ML677"/>
      <c r="MM677"/>
      <c r="MN677"/>
      <c r="MO677"/>
      <c r="MP677"/>
      <c r="MQ677"/>
      <c r="MR677"/>
      <c r="MS677"/>
      <c r="MT677"/>
      <c r="MU677"/>
      <c r="MV677"/>
      <c r="MW677"/>
      <c r="MX677"/>
      <c r="MY677"/>
      <c r="MZ677"/>
      <c r="NA677"/>
      <c r="NB677"/>
      <c r="NC677"/>
      <c r="ND677"/>
      <c r="NE677"/>
      <c r="NF677"/>
      <c r="NG677"/>
      <c r="NH677"/>
      <c r="NI677"/>
      <c r="NJ677"/>
      <c r="NK677"/>
      <c r="NL677"/>
      <c r="NM677"/>
      <c r="NN677"/>
      <c r="NO677"/>
      <c r="NP677"/>
      <c r="NQ677"/>
      <c r="NR677"/>
      <c r="NS677"/>
      <c r="NT677"/>
      <c r="NU677"/>
      <c r="NV677"/>
      <c r="NW677"/>
      <c r="NX677"/>
      <c r="NY677"/>
      <c r="NZ677"/>
      <c r="OA677"/>
      <c r="OB677"/>
      <c r="OC677"/>
      <c r="OD677"/>
      <c r="OE677"/>
      <c r="OF677"/>
      <c r="OG677"/>
      <c r="OH677"/>
      <c r="OI677"/>
      <c r="OJ677"/>
      <c r="OK677"/>
      <c r="OL677"/>
      <c r="OM677"/>
      <c r="ON677"/>
      <c r="OO677"/>
      <c r="OP677"/>
      <c r="OQ677"/>
      <c r="OR677"/>
      <c r="OS677"/>
      <c r="OT677"/>
      <c r="OU677"/>
      <c r="OV677"/>
      <c r="OW677"/>
      <c r="OX677"/>
      <c r="OY677"/>
      <c r="OZ677"/>
      <c r="PA677"/>
      <c r="PB677"/>
      <c r="PC677"/>
      <c r="PD677"/>
      <c r="PE677"/>
      <c r="PF677"/>
      <c r="PG677"/>
      <c r="PH677"/>
      <c r="PI677"/>
      <c r="PJ677"/>
      <c r="PK677"/>
      <c r="PL677"/>
      <c r="PM677"/>
      <c r="PN677"/>
      <c r="PO677"/>
      <c r="PP677"/>
      <c r="PQ677"/>
      <c r="PR677"/>
      <c r="PS677"/>
      <c r="PT677"/>
      <c r="PU677"/>
      <c r="PV677"/>
      <c r="PW677"/>
      <c r="PX677"/>
      <c r="PY677"/>
      <c r="PZ677"/>
      <c r="QA677"/>
      <c r="QB677"/>
      <c r="QC677"/>
      <c r="QD677"/>
      <c r="QE677"/>
      <c r="QF677"/>
      <c r="QG677"/>
      <c r="QH677"/>
      <c r="QI677"/>
      <c r="QJ677"/>
      <c r="QK677"/>
      <c r="QL677"/>
      <c r="QM677"/>
      <c r="QN677"/>
      <c r="QO677"/>
      <c r="QP677"/>
      <c r="QQ677"/>
      <c r="QR677"/>
      <c r="QS677"/>
      <c r="QT677"/>
      <c r="QU677"/>
      <c r="QV677"/>
      <c r="QW677"/>
      <c r="QX677"/>
      <c r="QY677"/>
      <c r="QZ677"/>
      <c r="RA677"/>
      <c r="RB677"/>
      <c r="RC677"/>
      <c r="RD677"/>
      <c r="RE677"/>
      <c r="RF677"/>
      <c r="RG677"/>
      <c r="RH677"/>
      <c r="RI677"/>
      <c r="RJ677"/>
      <c r="RK677"/>
      <c r="RL677"/>
      <c r="RM677"/>
      <c r="RN677"/>
      <c r="RO677"/>
      <c r="RP677"/>
      <c r="RQ677"/>
      <c r="RR677"/>
      <c r="RS677"/>
      <c r="RT677"/>
      <c r="RU677"/>
      <c r="RV677"/>
      <c r="RW677"/>
      <c r="RX677"/>
      <c r="RY677"/>
      <c r="RZ677"/>
      <c r="SA677"/>
      <c r="SB677"/>
      <c r="SC677"/>
      <c r="SD677"/>
      <c r="SE677"/>
      <c r="SF677"/>
      <c r="SG677"/>
      <c r="SH677"/>
      <c r="SI677"/>
      <c r="SJ677"/>
      <c r="SK677"/>
      <c r="SL677"/>
      <c r="SM677"/>
      <c r="SN677"/>
      <c r="SO677"/>
      <c r="SP677"/>
      <c r="SQ677"/>
      <c r="SR677"/>
      <c r="SS677"/>
      <c r="ST677"/>
      <c r="SU677"/>
      <c r="SV677"/>
      <c r="SW677"/>
      <c r="SX677"/>
      <c r="SY677"/>
      <c r="SZ677"/>
      <c r="TA677"/>
      <c r="TB677"/>
      <c r="TC677"/>
      <c r="TD677"/>
      <c r="TE677"/>
      <c r="TF677"/>
      <c r="TG677"/>
      <c r="TH677"/>
      <c r="TI677"/>
      <c r="TJ677"/>
      <c r="TK677"/>
      <c r="TL677"/>
      <c r="TM677"/>
      <c r="TN677"/>
      <c r="TO677"/>
      <c r="TP677"/>
      <c r="TQ677"/>
      <c r="TR677"/>
      <c r="TS677"/>
      <c r="TT677"/>
      <c r="TU677"/>
      <c r="TV677"/>
      <c r="TW677"/>
      <c r="TX677"/>
      <c r="TY677"/>
      <c r="TZ677"/>
      <c r="UA677"/>
      <c r="UB677"/>
      <c r="UC677"/>
      <c r="UD677"/>
      <c r="UE677"/>
      <c r="UF677"/>
      <c r="UG677"/>
      <c r="UH677"/>
      <c r="UI677"/>
      <c r="UJ677"/>
      <c r="UK677"/>
      <c r="UL677"/>
      <c r="UM677"/>
      <c r="UN677"/>
      <c r="UO677"/>
      <c r="UP677"/>
      <c r="UQ677"/>
      <c r="UR677"/>
      <c r="US677"/>
      <c r="UT677"/>
      <c r="UU677"/>
      <c r="UV677"/>
      <c r="UW677"/>
      <c r="UX677"/>
      <c r="UY677"/>
      <c r="UZ677"/>
      <c r="VA677"/>
      <c r="VB677"/>
      <c r="VC677"/>
      <c r="VD677"/>
      <c r="VE677"/>
      <c r="VF677"/>
      <c r="VG677"/>
      <c r="VH677"/>
      <c r="VI677"/>
      <c r="VJ677"/>
      <c r="VK677"/>
      <c r="VL677"/>
      <c r="VM677"/>
      <c r="VN677"/>
      <c r="VO677"/>
      <c r="VP677"/>
      <c r="VQ677"/>
      <c r="VR677"/>
      <c r="VS677"/>
      <c r="VT677"/>
      <c r="VU677"/>
      <c r="VV677"/>
      <c r="VW677"/>
      <c r="VX677"/>
      <c r="VY677"/>
      <c r="VZ677"/>
      <c r="WA677"/>
      <c r="WB677"/>
      <c r="WC677"/>
      <c r="WD677"/>
      <c r="WE677"/>
      <c r="WF677"/>
      <c r="WG677"/>
      <c r="WH677"/>
      <c r="WI677"/>
      <c r="WJ677"/>
      <c r="WK677"/>
      <c r="WL677"/>
      <c r="WM677"/>
      <c r="WN677"/>
      <c r="WO677"/>
      <c r="WP677"/>
      <c r="WQ677"/>
      <c r="WR677"/>
      <c r="WS677"/>
      <c r="WT677"/>
      <c r="WU677"/>
      <c r="WV677"/>
      <c r="WW677"/>
      <c r="WX677"/>
      <c r="WY677"/>
      <c r="WZ677"/>
      <c r="XA677"/>
      <c r="XB677"/>
      <c r="XC677"/>
      <c r="XD677"/>
      <c r="XE677"/>
      <c r="XF677"/>
      <c r="XG677"/>
      <c r="XH677"/>
      <c r="XI677"/>
      <c r="XJ677"/>
      <c r="XK677"/>
      <c r="XL677"/>
      <c r="XM677"/>
      <c r="XN677"/>
      <c r="XO677"/>
      <c r="XP677"/>
      <c r="XQ677"/>
      <c r="XR677"/>
      <c r="XS677"/>
      <c r="XT677"/>
      <c r="XU677"/>
      <c r="XV677"/>
      <c r="XW677"/>
      <c r="XX677"/>
      <c r="XY677"/>
      <c r="XZ677"/>
      <c r="YA677"/>
      <c r="YB677"/>
      <c r="YC677"/>
      <c r="YD677"/>
      <c r="YE677"/>
      <c r="YF677"/>
      <c r="YG677"/>
      <c r="YH677"/>
      <c r="YI677"/>
      <c r="YJ677"/>
      <c r="YK677"/>
      <c r="YL677"/>
      <c r="YM677"/>
      <c r="YN677"/>
      <c r="YO677"/>
      <c r="YP677"/>
      <c r="YQ677"/>
      <c r="YR677"/>
      <c r="YS677"/>
      <c r="YT677"/>
      <c r="YU677"/>
      <c r="YV677"/>
      <c r="YW677"/>
      <c r="YX677"/>
      <c r="YY677"/>
      <c r="YZ677"/>
      <c r="ZA677"/>
      <c r="ZB677"/>
      <c r="ZC677"/>
      <c r="ZD677"/>
      <c r="ZE677"/>
      <c r="ZF677"/>
      <c r="ZG677"/>
      <c r="ZH677"/>
      <c r="ZI677"/>
      <c r="ZJ677"/>
      <c r="ZK677"/>
      <c r="ZL677"/>
      <c r="ZM677"/>
      <c r="ZN677"/>
      <c r="ZO677"/>
      <c r="ZP677"/>
      <c r="ZQ677"/>
      <c r="ZR677"/>
      <c r="ZS677"/>
      <c r="ZT677"/>
      <c r="ZU677"/>
      <c r="ZV677"/>
      <c r="ZW677"/>
      <c r="ZX677"/>
      <c r="ZY677"/>
      <c r="ZZ677" s="52"/>
      <c r="AAA677" s="192"/>
      <c r="AAD677" s="90"/>
      <c r="AAE677" s="519">
        <v>1</v>
      </c>
      <c r="AAF677" s="190" t="s">
        <v>52</v>
      </c>
      <c r="AAG677" s="71"/>
      <c r="AAH677" s="71"/>
      <c r="AAI677" s="72"/>
      <c r="AAJ677" s="72"/>
      <c r="AAK677" s="87"/>
      <c r="AAL677" s="90"/>
    </row>
    <row r="678" spans="1:715" s="23" customFormat="1" ht="15" customHeight="1" outlineLevel="2">
      <c r="A678" s="171" t="s">
        <v>0</v>
      </c>
      <c r="B678" s="640" t="str">
        <f>AAK678</f>
        <v>- sending AndreaRW an email confirmation</v>
      </c>
      <c r="C678" s="376" t="s">
        <v>0</v>
      </c>
      <c r="I678" s="244"/>
      <c r="J678" s="194"/>
      <c r="K678" s="49"/>
      <c r="L678" s="49"/>
      <c r="M678" s="49"/>
      <c r="N678" s="49"/>
      <c r="O678" s="49"/>
      <c r="P678" s="49"/>
      <c r="Q678" s="49"/>
      <c r="R678" s="49"/>
      <c r="S678" s="49"/>
      <c r="T678" s="49"/>
      <c r="U678" s="49"/>
      <c r="V678" s="49"/>
      <c r="W678" s="49"/>
      <c r="X678" s="49"/>
      <c r="Y678" s="49"/>
      <c r="Z678" s="49"/>
      <c r="AA678" s="49"/>
      <c r="AB678" s="49"/>
      <c r="AC678" s="49"/>
      <c r="AD678" s="49"/>
      <c r="AE678" s="49"/>
      <c r="AF678" s="49"/>
      <c r="AG678" s="49"/>
      <c r="AH678" s="49"/>
      <c r="AI678" s="49"/>
      <c r="AJ678" s="49"/>
      <c r="AK678" s="49"/>
      <c r="AL678" s="49"/>
      <c r="AM678" s="49"/>
      <c r="AN678" s="49"/>
      <c r="AO678" s="49"/>
      <c r="AP678" s="49"/>
      <c r="AQ678" s="49"/>
      <c r="AR678" s="49"/>
      <c r="AS678" s="49"/>
      <c r="AT678" s="49"/>
      <c r="AU678" s="49"/>
      <c r="AV678" s="49"/>
      <c r="AW678" s="49"/>
      <c r="AX678" s="49"/>
      <c r="AY678" s="49"/>
      <c r="AZ678" s="49"/>
      <c r="BA678" s="49"/>
      <c r="BB678" s="49"/>
      <c r="BC678" s="49"/>
      <c r="BD678" s="49"/>
      <c r="BE678" s="49"/>
      <c r="BF678" s="49"/>
      <c r="BG678" s="49"/>
      <c r="BH678" s="49"/>
      <c r="BI678" s="49"/>
      <c r="BJ678" s="49"/>
      <c r="BK678" s="49"/>
      <c r="BL678" s="49"/>
      <c r="BM678" s="49"/>
      <c r="BN678" s="49"/>
      <c r="BO678" s="49"/>
      <c r="BP678" s="49"/>
      <c r="BQ678" s="49"/>
      <c r="BR678" s="49"/>
      <c r="BS678" s="49"/>
      <c r="BT678" s="49"/>
      <c r="BU678" s="49"/>
      <c r="BV678" s="49"/>
      <c r="BW678" s="49"/>
      <c r="BX678" s="49"/>
      <c r="BY678" s="49"/>
      <c r="BZ678" s="49"/>
      <c r="CA678" s="49"/>
      <c r="CB678" s="49"/>
      <c r="CC678" s="49"/>
      <c r="CD678" s="49"/>
      <c r="CE678" s="49"/>
      <c r="CF678" s="49"/>
      <c r="CG678" s="49"/>
      <c r="CH678" s="49"/>
      <c r="CI678" s="49"/>
      <c r="CJ678" s="49"/>
      <c r="CK678" s="49"/>
      <c r="CL678" s="49"/>
      <c r="CM678" s="49"/>
      <c r="CN678" s="49"/>
      <c r="CO678" s="49"/>
      <c r="CP678" s="49"/>
      <c r="CQ678" s="49"/>
      <c r="CR678" s="49"/>
      <c r="CS678" s="49"/>
      <c r="CT678" s="49"/>
      <c r="CU678" s="49"/>
      <c r="CV678" s="49"/>
      <c r="CW678" s="49"/>
      <c r="CX678" s="49"/>
      <c r="CY678" s="49"/>
      <c r="CZ678" s="49"/>
      <c r="DA678" s="49"/>
      <c r="DB678" s="49"/>
      <c r="DC678" s="49"/>
      <c r="DD678" s="49"/>
      <c r="DE678" s="49"/>
      <c r="DF678" s="49"/>
      <c r="DG678" s="49"/>
      <c r="DH678" s="49"/>
      <c r="DI678" s="49"/>
      <c r="DJ678" s="49"/>
      <c r="DK678" s="49"/>
      <c r="DL678" s="49"/>
      <c r="DM678" s="49"/>
      <c r="DN678" s="49"/>
      <c r="DO678" s="49"/>
      <c r="DP678" s="49"/>
      <c r="DQ678"/>
      <c r="DR678"/>
      <c r="DS678"/>
      <c r="DT678"/>
      <c r="DU678"/>
      <c r="DV678"/>
      <c r="DW678"/>
      <c r="DX678"/>
      <c r="DY678"/>
      <c r="DZ678"/>
      <c r="EA678"/>
      <c r="EB678"/>
      <c r="EC678"/>
      <c r="ED678"/>
      <c r="EE678"/>
      <c r="EF678"/>
      <c r="EG678"/>
      <c r="EH678"/>
      <c r="EI678"/>
      <c r="EJ678"/>
      <c r="EK678"/>
      <c r="EL678"/>
      <c r="EM678"/>
      <c r="EN678"/>
      <c r="EO678"/>
      <c r="EP678"/>
      <c r="EQ678"/>
      <c r="ER678"/>
      <c r="ES678"/>
      <c r="ET678"/>
      <c r="EU678"/>
      <c r="EV678"/>
      <c r="EW678"/>
      <c r="EX678"/>
      <c r="EY678"/>
      <c r="EZ678"/>
      <c r="FA678"/>
      <c r="FB678"/>
      <c r="FC678"/>
      <c r="FD678"/>
      <c r="FE678"/>
      <c r="FF678"/>
      <c r="FG678"/>
      <c r="FH678"/>
      <c r="FI678"/>
      <c r="FJ678"/>
      <c r="FK678"/>
      <c r="FL678"/>
      <c r="FM678"/>
      <c r="FN678"/>
      <c r="FO678"/>
      <c r="FP678"/>
      <c r="FQ678"/>
      <c r="FR678"/>
      <c r="FS678"/>
      <c r="FT678"/>
      <c r="FU678"/>
      <c r="FV678"/>
      <c r="FW678"/>
      <c r="FX678"/>
      <c r="FY678"/>
      <c r="FZ678"/>
      <c r="GA678"/>
      <c r="GB678"/>
      <c r="GC678"/>
      <c r="GD678"/>
      <c r="GE678"/>
      <c r="GF678"/>
      <c r="GG678"/>
      <c r="GH678"/>
      <c r="GI678"/>
      <c r="GJ678"/>
      <c r="GK678"/>
      <c r="GL678"/>
      <c r="GM678"/>
      <c r="GN678"/>
      <c r="GO678"/>
      <c r="GP678"/>
      <c r="GQ678"/>
      <c r="GR678"/>
      <c r="GS678"/>
      <c r="GT678"/>
      <c r="GU678"/>
      <c r="GV678"/>
      <c r="GW678"/>
      <c r="GX678"/>
      <c r="GY678"/>
      <c r="GZ678"/>
      <c r="HA678"/>
      <c r="HB678"/>
      <c r="HC678"/>
      <c r="HD678"/>
      <c r="HE678"/>
      <c r="HF678"/>
      <c r="HG678"/>
      <c r="HH678"/>
      <c r="HI678"/>
      <c r="HJ678"/>
      <c r="HK678"/>
      <c r="HL678"/>
      <c r="HM678"/>
      <c r="HN678"/>
      <c r="HO678"/>
      <c r="HP678"/>
      <c r="HQ678"/>
      <c r="HR678"/>
      <c r="HS678"/>
      <c r="HT678"/>
      <c r="HU678"/>
      <c r="HV678"/>
      <c r="HW678"/>
      <c r="HX678"/>
      <c r="HY678"/>
      <c r="HZ678"/>
      <c r="IA678"/>
      <c r="IB678"/>
      <c r="IC678"/>
      <c r="ID678"/>
      <c r="IE678"/>
      <c r="IF678"/>
      <c r="IG678"/>
      <c r="IH678"/>
      <c r="II678"/>
      <c r="IJ678"/>
      <c r="IK678"/>
      <c r="IL678"/>
      <c r="IM678"/>
      <c r="IN678"/>
      <c r="IO678"/>
      <c r="IP678"/>
      <c r="IQ678"/>
      <c r="IR678"/>
      <c r="IS678"/>
      <c r="IT678"/>
      <c r="IU678"/>
      <c r="IV678"/>
      <c r="IW678"/>
      <c r="IX678"/>
      <c r="IY678"/>
      <c r="IZ678"/>
      <c r="JA678"/>
      <c r="JB678"/>
      <c r="JC678"/>
      <c r="JD678"/>
      <c r="JE678"/>
      <c r="JF678"/>
      <c r="JG678"/>
      <c r="JH678"/>
      <c r="JI678"/>
      <c r="JJ678"/>
      <c r="JK678"/>
      <c r="JL678"/>
      <c r="JM678"/>
      <c r="JN678"/>
      <c r="JO678"/>
      <c r="JP678"/>
      <c r="JQ678"/>
      <c r="JR678"/>
      <c r="JS678"/>
      <c r="JT678"/>
      <c r="JU678"/>
      <c r="JV678"/>
      <c r="JW678"/>
      <c r="JX678"/>
      <c r="JY678"/>
      <c r="JZ678"/>
      <c r="KA678"/>
      <c r="KB678"/>
      <c r="KC678"/>
      <c r="KD678"/>
      <c r="KE678"/>
      <c r="KF678"/>
      <c r="KG678"/>
      <c r="KH678"/>
      <c r="KI678"/>
      <c r="KJ678"/>
      <c r="KK678"/>
      <c r="KL678"/>
      <c r="KM678"/>
      <c r="KN678"/>
      <c r="KO678"/>
      <c r="KP678"/>
      <c r="KQ678"/>
      <c r="KR678"/>
      <c r="KS678"/>
      <c r="KT678"/>
      <c r="KU678"/>
      <c r="KV678"/>
      <c r="KW678"/>
      <c r="KX678"/>
      <c r="KY678"/>
      <c r="KZ678"/>
      <c r="LA678"/>
      <c r="LB678"/>
      <c r="LC678"/>
      <c r="LD678"/>
      <c r="LE678"/>
      <c r="LF678"/>
      <c r="LG678"/>
      <c r="LH678"/>
      <c r="LI678"/>
      <c r="LJ678"/>
      <c r="LK678"/>
      <c r="LL678"/>
      <c r="LM678"/>
      <c r="LN678"/>
      <c r="LO678"/>
      <c r="LP678"/>
      <c r="LQ678"/>
      <c r="LR678"/>
      <c r="LS678"/>
      <c r="LT678"/>
      <c r="LU678"/>
      <c r="LV678"/>
      <c r="LW678"/>
      <c r="LX678"/>
      <c r="LY678"/>
      <c r="LZ678"/>
      <c r="MA678"/>
      <c r="MB678"/>
      <c r="MC678"/>
      <c r="MD678"/>
      <c r="ME678"/>
      <c r="MF678"/>
      <c r="MG678"/>
      <c r="MH678"/>
      <c r="MI678"/>
      <c r="MJ678"/>
      <c r="MK678"/>
      <c r="ML678"/>
      <c r="MM678"/>
      <c r="MN678"/>
      <c r="MO678"/>
      <c r="MP678"/>
      <c r="MQ678"/>
      <c r="MR678"/>
      <c r="MS678"/>
      <c r="MT678"/>
      <c r="MU678"/>
      <c r="MV678"/>
      <c r="MW678"/>
      <c r="MX678"/>
      <c r="MY678"/>
      <c r="MZ678"/>
      <c r="NA678"/>
      <c r="NB678"/>
      <c r="NC678"/>
      <c r="ND678"/>
      <c r="NE678"/>
      <c r="NF678"/>
      <c r="NG678"/>
      <c r="NH678"/>
      <c r="NI678"/>
      <c r="NJ678"/>
      <c r="NK678"/>
      <c r="NL678"/>
      <c r="NM678"/>
      <c r="NN678"/>
      <c r="NO678"/>
      <c r="NP678"/>
      <c r="NQ678"/>
      <c r="NR678"/>
      <c r="NS678"/>
      <c r="NT678"/>
      <c r="NU678"/>
      <c r="NV678"/>
      <c r="NW678"/>
      <c r="NX678"/>
      <c r="NY678"/>
      <c r="NZ678"/>
      <c r="OA678"/>
      <c r="OB678"/>
      <c r="OC678"/>
      <c r="OD678"/>
      <c r="OE678"/>
      <c r="OF678"/>
      <c r="OG678"/>
      <c r="OH678"/>
      <c r="OI678"/>
      <c r="OJ678"/>
      <c r="OK678"/>
      <c r="OL678"/>
      <c r="OM678"/>
      <c r="ON678"/>
      <c r="OO678"/>
      <c r="OP678"/>
      <c r="OQ678"/>
      <c r="OR678"/>
      <c r="OS678"/>
      <c r="OT678"/>
      <c r="OU678"/>
      <c r="OV678"/>
      <c r="OW678"/>
      <c r="OX678"/>
      <c r="OY678"/>
      <c r="OZ678"/>
      <c r="PA678"/>
      <c r="PB678"/>
      <c r="PC678"/>
      <c r="PD678"/>
      <c r="PE678"/>
      <c r="PF678"/>
      <c r="PG678"/>
      <c r="PH678"/>
      <c r="PI678"/>
      <c r="PJ678"/>
      <c r="PK678"/>
      <c r="PL678"/>
      <c r="PM678"/>
      <c r="PN678"/>
      <c r="PO678"/>
      <c r="PP678"/>
      <c r="PQ678"/>
      <c r="PR678"/>
      <c r="PS678"/>
      <c r="PT678"/>
      <c r="PU678"/>
      <c r="PV678"/>
      <c r="PW678"/>
      <c r="PX678"/>
      <c r="PY678"/>
      <c r="PZ678"/>
      <c r="QA678"/>
      <c r="QB678"/>
      <c r="QC678"/>
      <c r="QD678"/>
      <c r="QE678"/>
      <c r="QF678"/>
      <c r="QG678"/>
      <c r="QH678"/>
      <c r="QI678"/>
      <c r="QJ678"/>
      <c r="QK678"/>
      <c r="QL678"/>
      <c r="QM678"/>
      <c r="QN678"/>
      <c r="QO678"/>
      <c r="QP678"/>
      <c r="QQ678"/>
      <c r="QR678"/>
      <c r="QS678"/>
      <c r="QT678"/>
      <c r="QU678"/>
      <c r="QV678"/>
      <c r="QW678"/>
      <c r="QX678"/>
      <c r="QY678"/>
      <c r="QZ678"/>
      <c r="RA678"/>
      <c r="RB678"/>
      <c r="RC678"/>
      <c r="RD678"/>
      <c r="RE678"/>
      <c r="RF678"/>
      <c r="RG678"/>
      <c r="RH678"/>
      <c r="RI678"/>
      <c r="RJ678"/>
      <c r="RK678"/>
      <c r="RL678"/>
      <c r="RM678"/>
      <c r="RN678"/>
      <c r="RO678"/>
      <c r="RP678"/>
      <c r="RQ678"/>
      <c r="RR678"/>
      <c r="RS678"/>
      <c r="RT678"/>
      <c r="RU678"/>
      <c r="RV678"/>
      <c r="RW678"/>
      <c r="RX678"/>
      <c r="RY678"/>
      <c r="RZ678"/>
      <c r="SA678"/>
      <c r="SB678"/>
      <c r="SC678"/>
      <c r="SD678"/>
      <c r="SE678"/>
      <c r="SF678"/>
      <c r="SG678"/>
      <c r="SH678"/>
      <c r="SI678"/>
      <c r="SJ678"/>
      <c r="SK678"/>
      <c r="SL678"/>
      <c r="SM678"/>
      <c r="SN678"/>
      <c r="SO678"/>
      <c r="SP678"/>
      <c r="SQ678"/>
      <c r="SR678"/>
      <c r="SS678"/>
      <c r="ST678"/>
      <c r="SU678"/>
      <c r="SV678"/>
      <c r="SW678"/>
      <c r="SX678"/>
      <c r="SY678"/>
      <c r="SZ678"/>
      <c r="TA678"/>
      <c r="TB678"/>
      <c r="TC678"/>
      <c r="TD678"/>
      <c r="TE678"/>
      <c r="TF678"/>
      <c r="TG678"/>
      <c r="TH678"/>
      <c r="TI678"/>
      <c r="TJ678"/>
      <c r="TK678"/>
      <c r="TL678"/>
      <c r="TM678"/>
      <c r="TN678"/>
      <c r="TO678"/>
      <c r="TP678"/>
      <c r="TQ678"/>
      <c r="TR678"/>
      <c r="TS678"/>
      <c r="TT678"/>
      <c r="TU678"/>
      <c r="TV678"/>
      <c r="TW678"/>
      <c r="TX678"/>
      <c r="TY678"/>
      <c r="TZ678"/>
      <c r="UA678"/>
      <c r="UB678"/>
      <c r="UC678"/>
      <c r="UD678"/>
      <c r="UE678"/>
      <c r="UF678"/>
      <c r="UG678"/>
      <c r="UH678"/>
      <c r="UI678"/>
      <c r="UJ678"/>
      <c r="UK678"/>
      <c r="UL678"/>
      <c r="UM678"/>
      <c r="UN678"/>
      <c r="UO678"/>
      <c r="UP678"/>
      <c r="UQ678"/>
      <c r="UR678"/>
      <c r="US678"/>
      <c r="UT678"/>
      <c r="UU678"/>
      <c r="UV678"/>
      <c r="UW678"/>
      <c r="UX678"/>
      <c r="UY678"/>
      <c r="UZ678"/>
      <c r="VA678"/>
      <c r="VB678"/>
      <c r="VC678"/>
      <c r="VD678"/>
      <c r="VE678"/>
      <c r="VF678"/>
      <c r="VG678"/>
      <c r="VH678"/>
      <c r="VI678"/>
      <c r="VJ678"/>
      <c r="VK678"/>
      <c r="VL678"/>
      <c r="VM678"/>
      <c r="VN678"/>
      <c r="VO678"/>
      <c r="VP678"/>
      <c r="VQ678"/>
      <c r="VR678"/>
      <c r="VS678"/>
      <c r="VT678"/>
      <c r="VU678"/>
      <c r="VV678"/>
      <c r="VW678"/>
      <c r="VX678"/>
      <c r="VY678"/>
      <c r="VZ678"/>
      <c r="WA678"/>
      <c r="WB678"/>
      <c r="WC678"/>
      <c r="WD678"/>
      <c r="WE678"/>
      <c r="WF678"/>
      <c r="WG678"/>
      <c r="WH678"/>
      <c r="WI678"/>
      <c r="WJ678"/>
      <c r="WK678"/>
      <c r="WL678"/>
      <c r="WM678"/>
      <c r="WN678"/>
      <c r="WO678"/>
      <c r="WP678"/>
      <c r="WQ678"/>
      <c r="WR678"/>
      <c r="WS678"/>
      <c r="WT678"/>
      <c r="WU678"/>
      <c r="WV678"/>
      <c r="WW678"/>
      <c r="WX678"/>
      <c r="WY678"/>
      <c r="WZ678"/>
      <c r="XA678"/>
      <c r="XB678"/>
      <c r="XC678"/>
      <c r="XD678"/>
      <c r="XE678"/>
      <c r="XF678"/>
      <c r="XG678"/>
      <c r="XH678"/>
      <c r="XI678"/>
      <c r="XJ678"/>
      <c r="XK678"/>
      <c r="XL678"/>
      <c r="XM678"/>
      <c r="XN678"/>
      <c r="XO678"/>
      <c r="XP678"/>
      <c r="XQ678"/>
      <c r="XR678"/>
      <c r="XS678"/>
      <c r="XT678"/>
      <c r="XU678"/>
      <c r="XV678"/>
      <c r="XW678"/>
      <c r="XX678"/>
      <c r="XY678"/>
      <c r="XZ678"/>
      <c r="YA678"/>
      <c r="YB678"/>
      <c r="YC678"/>
      <c r="YD678"/>
      <c r="YE678"/>
      <c r="YF678"/>
      <c r="YG678"/>
      <c r="YH678"/>
      <c r="YI678"/>
      <c r="YJ678"/>
      <c r="YK678"/>
      <c r="YL678"/>
      <c r="YM678"/>
      <c r="YN678"/>
      <c r="YO678"/>
      <c r="YP678"/>
      <c r="YQ678"/>
      <c r="YR678"/>
      <c r="YS678"/>
      <c r="YT678"/>
      <c r="YU678"/>
      <c r="YV678"/>
      <c r="YW678"/>
      <c r="YX678"/>
      <c r="YY678"/>
      <c r="YZ678"/>
      <c r="ZA678"/>
      <c r="ZB678"/>
      <c r="ZC678"/>
      <c r="ZD678"/>
      <c r="ZE678"/>
      <c r="ZF678"/>
      <c r="ZG678"/>
      <c r="ZH678"/>
      <c r="ZI678"/>
      <c r="ZJ678"/>
      <c r="ZK678"/>
      <c r="ZL678"/>
      <c r="ZM678"/>
      <c r="ZN678"/>
      <c r="ZO678"/>
      <c r="ZP678"/>
      <c r="ZQ678"/>
      <c r="ZR678"/>
      <c r="ZS678"/>
      <c r="ZT678"/>
      <c r="ZU678"/>
      <c r="ZV678"/>
      <c r="ZW678"/>
      <c r="ZX678"/>
      <c r="ZY678"/>
      <c r="ZZ678" s="52"/>
      <c r="AAA678" s="192"/>
      <c r="AAD678" s="90"/>
      <c r="AAE678" s="519">
        <v>1</v>
      </c>
      <c r="AAF678" s="90"/>
      <c r="AAG678" s="72"/>
      <c r="AAH678" s="72"/>
      <c r="AAI678" s="72"/>
      <c r="AAJ678" s="72"/>
      <c r="AAK678" s="80" t="str">
        <f>"- sending "&amp;S.Staff.Lead&amp;" an email confirmation"</f>
        <v>- sending AndreaRW an email confirmation</v>
      </c>
      <c r="AAL678" s="90"/>
    </row>
    <row r="679" spans="1:715" s="23" customFormat="1" ht="15" customHeight="1" outlineLevel="2">
      <c r="A679" s="171" t="s">
        <v>0</v>
      </c>
      <c r="B679" s="670" t="str">
        <f>AAK679</f>
        <v>- editing with SOS and Legislative Counsel perspective - Maggie</v>
      </c>
      <c r="C679" s="376" t="s">
        <v>0</v>
      </c>
      <c r="I679" s="244"/>
      <c r="J679" s="194"/>
      <c r="K679" s="49"/>
      <c r="L679" s="49"/>
      <c r="M679" s="49"/>
      <c r="N679" s="49"/>
      <c r="O679" s="49"/>
      <c r="P679" s="49"/>
      <c r="Q679" s="49"/>
      <c r="R679" s="49"/>
      <c r="S679" s="49"/>
      <c r="T679" s="49"/>
      <c r="U679" s="49"/>
      <c r="V679" s="49"/>
      <c r="W679" s="49"/>
      <c r="X679" s="49"/>
      <c r="Y679" s="49"/>
      <c r="Z679" s="49"/>
      <c r="AA679" s="49"/>
      <c r="AB679" s="49"/>
      <c r="AC679" s="49"/>
      <c r="AD679" s="49"/>
      <c r="AE679" s="49"/>
      <c r="AF679" s="49"/>
      <c r="AG679" s="49"/>
      <c r="AH679" s="49"/>
      <c r="AI679" s="49"/>
      <c r="AJ679" s="49"/>
      <c r="AK679" s="49"/>
      <c r="AL679" s="49"/>
      <c r="AM679" s="49"/>
      <c r="AN679" s="49"/>
      <c r="AO679" s="49"/>
      <c r="AP679" s="49"/>
      <c r="AQ679" s="49"/>
      <c r="AR679" s="49"/>
      <c r="AS679" s="49"/>
      <c r="AT679" s="49"/>
      <c r="AU679" s="49"/>
      <c r="AV679" s="49"/>
      <c r="AW679" s="49"/>
      <c r="AX679" s="49"/>
      <c r="AY679" s="49"/>
      <c r="AZ679" s="49"/>
      <c r="BA679" s="49"/>
      <c r="BB679" s="49"/>
      <c r="BC679" s="49"/>
      <c r="BD679" s="49"/>
      <c r="BE679" s="49"/>
      <c r="BF679" s="49"/>
      <c r="BG679" s="49"/>
      <c r="BH679" s="49"/>
      <c r="BI679" s="49"/>
      <c r="BJ679" s="49"/>
      <c r="BK679" s="49"/>
      <c r="BL679" s="49"/>
      <c r="BM679" s="49"/>
      <c r="BN679" s="49"/>
      <c r="BO679" s="49"/>
      <c r="BP679" s="49"/>
      <c r="BQ679" s="49"/>
      <c r="BR679" s="49"/>
      <c r="BS679" s="49"/>
      <c r="BT679" s="49"/>
      <c r="BU679" s="49"/>
      <c r="BV679" s="49"/>
      <c r="BW679" s="49"/>
      <c r="BX679" s="49"/>
      <c r="BY679" s="49"/>
      <c r="BZ679" s="49"/>
      <c r="CA679" s="49"/>
      <c r="CB679" s="49"/>
      <c r="CC679" s="49"/>
      <c r="CD679" s="49"/>
      <c r="CE679" s="49"/>
      <c r="CF679" s="49"/>
      <c r="CG679" s="49"/>
      <c r="CH679" s="49"/>
      <c r="CI679" s="49"/>
      <c r="CJ679" s="49"/>
      <c r="CK679" s="49"/>
      <c r="CL679" s="49"/>
      <c r="CM679" s="49"/>
      <c r="CN679" s="49"/>
      <c r="CO679" s="49"/>
      <c r="CP679" s="49"/>
      <c r="CQ679" s="49"/>
      <c r="CR679" s="49"/>
      <c r="CS679" s="49"/>
      <c r="CT679" s="49"/>
      <c r="CU679" s="49"/>
      <c r="CV679" s="49"/>
      <c r="CW679" s="49"/>
      <c r="CX679" s="49"/>
      <c r="CY679" s="49"/>
      <c r="CZ679" s="49"/>
      <c r="DA679" s="49"/>
      <c r="DB679" s="49"/>
      <c r="DC679" s="49"/>
      <c r="DD679" s="49"/>
      <c r="DE679" s="49"/>
      <c r="DF679" s="49"/>
      <c r="DG679" s="49"/>
      <c r="DH679" s="49"/>
      <c r="DI679" s="49"/>
      <c r="DJ679" s="49"/>
      <c r="DK679" s="49"/>
      <c r="DL679" s="49"/>
      <c r="DM679" s="49"/>
      <c r="DN679" s="49"/>
      <c r="DO679" s="49"/>
      <c r="DP679" s="49"/>
      <c r="DQ679"/>
      <c r="DR679"/>
      <c r="DS679"/>
      <c r="DT679"/>
      <c r="DU679"/>
      <c r="DV679"/>
      <c r="DW679"/>
      <c r="DX679"/>
      <c r="DY679"/>
      <c r="DZ679"/>
      <c r="EA679"/>
      <c r="EB679"/>
      <c r="EC679"/>
      <c r="ED679"/>
      <c r="EE679"/>
      <c r="EF679"/>
      <c r="EG679"/>
      <c r="EH679"/>
      <c r="EI679"/>
      <c r="EJ679"/>
      <c r="EK679"/>
      <c r="EL679"/>
      <c r="EM679"/>
      <c r="EN679"/>
      <c r="EO679"/>
      <c r="EP679"/>
      <c r="EQ679"/>
      <c r="ER679"/>
      <c r="ES679"/>
      <c r="ET679"/>
      <c r="EU679"/>
      <c r="EV679"/>
      <c r="EW679"/>
      <c r="EX679"/>
      <c r="EY679"/>
      <c r="EZ679"/>
      <c r="FA679"/>
      <c r="FB679"/>
      <c r="FC679"/>
      <c r="FD679"/>
      <c r="FE679"/>
      <c r="FF679"/>
      <c r="FG679"/>
      <c r="FH679"/>
      <c r="FI679"/>
      <c r="FJ679"/>
      <c r="FK679"/>
      <c r="FL679"/>
      <c r="FM679"/>
      <c r="FN679"/>
      <c r="FO679"/>
      <c r="FP679"/>
      <c r="FQ679"/>
      <c r="FR679"/>
      <c r="FS679"/>
      <c r="FT679"/>
      <c r="FU679"/>
      <c r="FV679"/>
      <c r="FW679"/>
      <c r="FX679"/>
      <c r="FY679"/>
      <c r="FZ679"/>
      <c r="GA679"/>
      <c r="GB679"/>
      <c r="GC679"/>
      <c r="GD679"/>
      <c r="GE679"/>
      <c r="GF679"/>
      <c r="GG679"/>
      <c r="GH679"/>
      <c r="GI679"/>
      <c r="GJ679"/>
      <c r="GK679"/>
      <c r="GL679"/>
      <c r="GM679"/>
      <c r="GN679"/>
      <c r="GO679"/>
      <c r="GP679"/>
      <c r="GQ679"/>
      <c r="GR679"/>
      <c r="GS679"/>
      <c r="GT679"/>
      <c r="GU679"/>
      <c r="GV679"/>
      <c r="GW679"/>
      <c r="GX679"/>
      <c r="GY679"/>
      <c r="GZ679"/>
      <c r="HA679"/>
      <c r="HB679"/>
      <c r="HC679"/>
      <c r="HD679"/>
      <c r="HE679"/>
      <c r="HF679"/>
      <c r="HG679"/>
      <c r="HH679"/>
      <c r="HI679"/>
      <c r="HJ679"/>
      <c r="HK679"/>
      <c r="HL679"/>
      <c r="HM679"/>
      <c r="HN679"/>
      <c r="HO679"/>
      <c r="HP679"/>
      <c r="HQ679"/>
      <c r="HR679"/>
      <c r="HS679"/>
      <c r="HT679"/>
      <c r="HU679"/>
      <c r="HV679"/>
      <c r="HW679"/>
      <c r="HX679"/>
      <c r="HY679"/>
      <c r="HZ679"/>
      <c r="IA679"/>
      <c r="IB679"/>
      <c r="IC679"/>
      <c r="ID679"/>
      <c r="IE679"/>
      <c r="IF679"/>
      <c r="IG679"/>
      <c r="IH679"/>
      <c r="II679"/>
      <c r="IJ679"/>
      <c r="IK679"/>
      <c r="IL679"/>
      <c r="IM679"/>
      <c r="IN679"/>
      <c r="IO679"/>
      <c r="IP679"/>
      <c r="IQ679"/>
      <c r="IR679"/>
      <c r="IS679"/>
      <c r="IT679"/>
      <c r="IU679"/>
      <c r="IV679"/>
      <c r="IW679"/>
      <c r="IX679"/>
      <c r="IY679"/>
      <c r="IZ679"/>
      <c r="JA679"/>
      <c r="JB679"/>
      <c r="JC679"/>
      <c r="JD679"/>
      <c r="JE679"/>
      <c r="JF679"/>
      <c r="JG679"/>
      <c r="JH679"/>
      <c r="JI679"/>
      <c r="JJ679"/>
      <c r="JK679"/>
      <c r="JL679"/>
      <c r="JM679"/>
      <c r="JN679"/>
      <c r="JO679"/>
      <c r="JP679"/>
      <c r="JQ679"/>
      <c r="JR679"/>
      <c r="JS679"/>
      <c r="JT679"/>
      <c r="JU679"/>
      <c r="JV679"/>
      <c r="JW679"/>
      <c r="JX679"/>
      <c r="JY679"/>
      <c r="JZ679"/>
      <c r="KA679"/>
      <c r="KB679"/>
      <c r="KC679"/>
      <c r="KD679"/>
      <c r="KE679"/>
      <c r="KF679"/>
      <c r="KG679"/>
      <c r="KH679"/>
      <c r="KI679"/>
      <c r="KJ679"/>
      <c r="KK679"/>
      <c r="KL679"/>
      <c r="KM679"/>
      <c r="KN679"/>
      <c r="KO679"/>
      <c r="KP679"/>
      <c r="KQ679"/>
      <c r="KR679"/>
      <c r="KS679"/>
      <c r="KT679"/>
      <c r="KU679"/>
      <c r="KV679"/>
      <c r="KW679"/>
      <c r="KX679"/>
      <c r="KY679"/>
      <c r="KZ679"/>
      <c r="LA679"/>
      <c r="LB679"/>
      <c r="LC679"/>
      <c r="LD679"/>
      <c r="LE679"/>
      <c r="LF679"/>
      <c r="LG679"/>
      <c r="LH679"/>
      <c r="LI679"/>
      <c r="LJ679"/>
      <c r="LK679"/>
      <c r="LL679"/>
      <c r="LM679"/>
      <c r="LN679"/>
      <c r="LO679"/>
      <c r="LP679"/>
      <c r="LQ679"/>
      <c r="LR679"/>
      <c r="LS679"/>
      <c r="LT679"/>
      <c r="LU679"/>
      <c r="LV679"/>
      <c r="LW679"/>
      <c r="LX679"/>
      <c r="LY679"/>
      <c r="LZ679"/>
      <c r="MA679"/>
      <c r="MB679"/>
      <c r="MC679"/>
      <c r="MD679"/>
      <c r="ME679"/>
      <c r="MF679"/>
      <c r="MG679"/>
      <c r="MH679"/>
      <c r="MI679"/>
      <c r="MJ679"/>
      <c r="MK679"/>
      <c r="ML679"/>
      <c r="MM679"/>
      <c r="MN679"/>
      <c r="MO679"/>
      <c r="MP679"/>
      <c r="MQ679"/>
      <c r="MR679"/>
      <c r="MS679"/>
      <c r="MT679"/>
      <c r="MU679"/>
      <c r="MV679"/>
      <c r="MW679"/>
      <c r="MX679"/>
      <c r="MY679"/>
      <c r="MZ679"/>
      <c r="NA679"/>
      <c r="NB679"/>
      <c r="NC679"/>
      <c r="ND679"/>
      <c r="NE679"/>
      <c r="NF679"/>
      <c r="NG679"/>
      <c r="NH679"/>
      <c r="NI679"/>
      <c r="NJ679"/>
      <c r="NK679"/>
      <c r="NL679"/>
      <c r="NM679"/>
      <c r="NN679"/>
      <c r="NO679"/>
      <c r="NP679"/>
      <c r="NQ679"/>
      <c r="NR679"/>
      <c r="NS679"/>
      <c r="NT679"/>
      <c r="NU679"/>
      <c r="NV679"/>
      <c r="NW679"/>
      <c r="NX679"/>
      <c r="NY679"/>
      <c r="NZ679"/>
      <c r="OA679"/>
      <c r="OB679"/>
      <c r="OC679"/>
      <c r="OD679"/>
      <c r="OE679"/>
      <c r="OF679"/>
      <c r="OG679"/>
      <c r="OH679"/>
      <c r="OI679"/>
      <c r="OJ679"/>
      <c r="OK679"/>
      <c r="OL679"/>
      <c r="OM679"/>
      <c r="ON679"/>
      <c r="OO679"/>
      <c r="OP679"/>
      <c r="OQ679"/>
      <c r="OR679"/>
      <c r="OS679"/>
      <c r="OT679"/>
      <c r="OU679"/>
      <c r="OV679"/>
      <c r="OW679"/>
      <c r="OX679"/>
      <c r="OY679"/>
      <c r="OZ679"/>
      <c r="PA679"/>
      <c r="PB679"/>
      <c r="PC679"/>
      <c r="PD679"/>
      <c r="PE679"/>
      <c r="PF679"/>
      <c r="PG679"/>
      <c r="PH679"/>
      <c r="PI679"/>
      <c r="PJ679"/>
      <c r="PK679"/>
      <c r="PL679"/>
      <c r="PM679"/>
      <c r="PN679"/>
      <c r="PO679"/>
      <c r="PP679"/>
      <c r="PQ679"/>
      <c r="PR679"/>
      <c r="PS679"/>
      <c r="PT679"/>
      <c r="PU679"/>
      <c r="PV679"/>
      <c r="PW679"/>
      <c r="PX679"/>
      <c r="PY679"/>
      <c r="PZ679"/>
      <c r="QA679"/>
      <c r="QB679"/>
      <c r="QC679"/>
      <c r="QD679"/>
      <c r="QE679"/>
      <c r="QF679"/>
      <c r="QG679"/>
      <c r="QH679"/>
      <c r="QI679"/>
      <c r="QJ679"/>
      <c r="QK679"/>
      <c r="QL679"/>
      <c r="QM679"/>
      <c r="QN679"/>
      <c r="QO679"/>
      <c r="QP679"/>
      <c r="QQ679"/>
      <c r="QR679"/>
      <c r="QS679"/>
      <c r="QT679"/>
      <c r="QU679"/>
      <c r="QV679"/>
      <c r="QW679"/>
      <c r="QX679"/>
      <c r="QY679"/>
      <c r="QZ679"/>
      <c r="RA679"/>
      <c r="RB679"/>
      <c r="RC679"/>
      <c r="RD679"/>
      <c r="RE679"/>
      <c r="RF679"/>
      <c r="RG679"/>
      <c r="RH679"/>
      <c r="RI679"/>
      <c r="RJ679"/>
      <c r="RK679"/>
      <c r="RL679"/>
      <c r="RM679"/>
      <c r="RN679"/>
      <c r="RO679"/>
      <c r="RP679"/>
      <c r="RQ679"/>
      <c r="RR679"/>
      <c r="RS679"/>
      <c r="RT679"/>
      <c r="RU679"/>
      <c r="RV679"/>
      <c r="RW679"/>
      <c r="RX679"/>
      <c r="RY679"/>
      <c r="RZ679"/>
      <c r="SA679"/>
      <c r="SB679"/>
      <c r="SC679"/>
      <c r="SD679"/>
      <c r="SE679"/>
      <c r="SF679"/>
      <c r="SG679"/>
      <c r="SH679"/>
      <c r="SI679"/>
      <c r="SJ679"/>
      <c r="SK679"/>
      <c r="SL679"/>
      <c r="SM679"/>
      <c r="SN679"/>
      <c r="SO679"/>
      <c r="SP679"/>
      <c r="SQ679"/>
      <c r="SR679"/>
      <c r="SS679"/>
      <c r="ST679"/>
      <c r="SU679"/>
      <c r="SV679"/>
      <c r="SW679"/>
      <c r="SX679"/>
      <c r="SY679"/>
      <c r="SZ679"/>
      <c r="TA679"/>
      <c r="TB679"/>
      <c r="TC679"/>
      <c r="TD679"/>
      <c r="TE679"/>
      <c r="TF679"/>
      <c r="TG679"/>
      <c r="TH679"/>
      <c r="TI679"/>
      <c r="TJ679"/>
      <c r="TK679"/>
      <c r="TL679"/>
      <c r="TM679"/>
      <c r="TN679"/>
      <c r="TO679"/>
      <c r="TP679"/>
      <c r="TQ679"/>
      <c r="TR679"/>
      <c r="TS679"/>
      <c r="TT679"/>
      <c r="TU679"/>
      <c r="TV679"/>
      <c r="TW679"/>
      <c r="TX679"/>
      <c r="TY679"/>
      <c r="TZ679"/>
      <c r="UA679"/>
      <c r="UB679"/>
      <c r="UC679"/>
      <c r="UD679"/>
      <c r="UE679"/>
      <c r="UF679"/>
      <c r="UG679"/>
      <c r="UH679"/>
      <c r="UI679"/>
      <c r="UJ679"/>
      <c r="UK679"/>
      <c r="UL679"/>
      <c r="UM679"/>
      <c r="UN679"/>
      <c r="UO679"/>
      <c r="UP679"/>
      <c r="UQ679"/>
      <c r="UR679"/>
      <c r="US679"/>
      <c r="UT679"/>
      <c r="UU679"/>
      <c r="UV679"/>
      <c r="UW679"/>
      <c r="UX679"/>
      <c r="UY679"/>
      <c r="UZ679"/>
      <c r="VA679"/>
      <c r="VB679"/>
      <c r="VC679"/>
      <c r="VD679"/>
      <c r="VE679"/>
      <c r="VF679"/>
      <c r="VG679"/>
      <c r="VH679"/>
      <c r="VI679"/>
      <c r="VJ679"/>
      <c r="VK679"/>
      <c r="VL679"/>
      <c r="VM679"/>
      <c r="VN679"/>
      <c r="VO679"/>
      <c r="VP679"/>
      <c r="VQ679"/>
      <c r="VR679"/>
      <c r="VS679"/>
      <c r="VT679"/>
      <c r="VU679"/>
      <c r="VV679"/>
      <c r="VW679"/>
      <c r="VX679"/>
      <c r="VY679"/>
      <c r="VZ679"/>
      <c r="WA679"/>
      <c r="WB679"/>
      <c r="WC679"/>
      <c r="WD679"/>
      <c r="WE679"/>
      <c r="WF679"/>
      <c r="WG679"/>
      <c r="WH679"/>
      <c r="WI679"/>
      <c r="WJ679"/>
      <c r="WK679"/>
      <c r="WL679"/>
      <c r="WM679"/>
      <c r="WN679"/>
      <c r="WO679"/>
      <c r="WP679"/>
      <c r="WQ679"/>
      <c r="WR679"/>
      <c r="WS679"/>
      <c r="WT679"/>
      <c r="WU679"/>
      <c r="WV679"/>
      <c r="WW679"/>
      <c r="WX679"/>
      <c r="WY679"/>
      <c r="WZ679"/>
      <c r="XA679"/>
      <c r="XB679"/>
      <c r="XC679"/>
      <c r="XD679"/>
      <c r="XE679"/>
      <c r="XF679"/>
      <c r="XG679"/>
      <c r="XH679"/>
      <c r="XI679"/>
      <c r="XJ679"/>
      <c r="XK679"/>
      <c r="XL679"/>
      <c r="XM679"/>
      <c r="XN679"/>
      <c r="XO679"/>
      <c r="XP679"/>
      <c r="XQ679"/>
      <c r="XR679"/>
      <c r="XS679"/>
      <c r="XT679"/>
      <c r="XU679"/>
      <c r="XV679"/>
      <c r="XW679"/>
      <c r="XX679"/>
      <c r="XY679"/>
      <c r="XZ679"/>
      <c r="YA679"/>
      <c r="YB679"/>
      <c r="YC679"/>
      <c r="YD679"/>
      <c r="YE679"/>
      <c r="YF679"/>
      <c r="YG679"/>
      <c r="YH679"/>
      <c r="YI679"/>
      <c r="YJ679"/>
      <c r="YK679"/>
      <c r="YL679"/>
      <c r="YM679"/>
      <c r="YN679"/>
      <c r="YO679"/>
      <c r="YP679"/>
      <c r="YQ679"/>
      <c r="YR679"/>
      <c r="YS679"/>
      <c r="YT679"/>
      <c r="YU679"/>
      <c r="YV679"/>
      <c r="YW679"/>
      <c r="YX679"/>
      <c r="YY679"/>
      <c r="YZ679"/>
      <c r="ZA679"/>
      <c r="ZB679"/>
      <c r="ZC679"/>
      <c r="ZD679"/>
      <c r="ZE679"/>
      <c r="ZF679"/>
      <c r="ZG679"/>
      <c r="ZH679"/>
      <c r="ZI679"/>
      <c r="ZJ679"/>
      <c r="ZK679"/>
      <c r="ZL679"/>
      <c r="ZM679"/>
      <c r="ZN679"/>
      <c r="ZO679"/>
      <c r="ZP679"/>
      <c r="ZQ679"/>
      <c r="ZR679"/>
      <c r="ZS679"/>
      <c r="ZT679"/>
      <c r="ZU679"/>
      <c r="ZV679"/>
      <c r="ZW679"/>
      <c r="ZX679"/>
      <c r="ZY679"/>
      <c r="ZZ679" s="52"/>
      <c r="AAA679" s="192"/>
      <c r="AAD679" s="90"/>
      <c r="AAE679" s="519">
        <v>1</v>
      </c>
      <c r="AAF679" s="90"/>
      <c r="AAG679" s="72"/>
      <c r="AAH679" s="72"/>
      <c r="AAI679" s="72"/>
      <c r="AAJ679" s="72"/>
      <c r="AAK679" s="80" t="str">
        <f>"- editing with SOS and Legislative Counsel perspective - "&amp;S.Staff.AgencyRulesCoordinator</f>
        <v>- editing with SOS and Legislative Counsel perspective - Maggie</v>
      </c>
      <c r="AAL679" s="90"/>
    </row>
    <row r="680" spans="1:715" s="23" customFormat="1" ht="15" customHeight="1" outlineLevel="2">
      <c r="A680" s="171" t="s">
        <v>0</v>
      </c>
      <c r="B680" s="670" t="str">
        <f>AAK680</f>
        <v>- editing with EQC perspective, prepares packet for EQC - Stephanie</v>
      </c>
      <c r="C680" s="376" t="s">
        <v>0</v>
      </c>
      <c r="I680" s="244"/>
      <c r="J680" s="194"/>
      <c r="K680" s="49"/>
      <c r="L680" s="49"/>
      <c r="M680" s="49"/>
      <c r="N680" s="49"/>
      <c r="O680" s="49"/>
      <c r="P680" s="49"/>
      <c r="Q680" s="49"/>
      <c r="R680" s="49"/>
      <c r="S680" s="49"/>
      <c r="T680" s="49"/>
      <c r="U680" s="49"/>
      <c r="V680" s="49"/>
      <c r="W680" s="49"/>
      <c r="X680" s="49"/>
      <c r="Y680" s="49"/>
      <c r="Z680" s="49"/>
      <c r="AA680" s="49"/>
      <c r="AB680" s="49"/>
      <c r="AC680" s="49"/>
      <c r="AD680" s="49"/>
      <c r="AE680" s="49"/>
      <c r="AF680" s="49"/>
      <c r="AG680" s="49"/>
      <c r="AH680" s="49"/>
      <c r="AI680" s="49"/>
      <c r="AJ680" s="49"/>
      <c r="AK680" s="49"/>
      <c r="AL680" s="49"/>
      <c r="AM680" s="49"/>
      <c r="AN680" s="49"/>
      <c r="AO680" s="49"/>
      <c r="AP680" s="49"/>
      <c r="AQ680" s="49"/>
      <c r="AR680" s="49"/>
      <c r="AS680" s="49"/>
      <c r="AT680" s="49"/>
      <c r="AU680" s="49"/>
      <c r="AV680" s="49"/>
      <c r="AW680" s="49"/>
      <c r="AX680" s="49"/>
      <c r="AY680" s="49"/>
      <c r="AZ680" s="49"/>
      <c r="BA680" s="49"/>
      <c r="BB680" s="49"/>
      <c r="BC680" s="49"/>
      <c r="BD680" s="49"/>
      <c r="BE680" s="49"/>
      <c r="BF680" s="49"/>
      <c r="BG680" s="49"/>
      <c r="BH680" s="49"/>
      <c r="BI680" s="49"/>
      <c r="BJ680" s="49"/>
      <c r="BK680" s="49"/>
      <c r="BL680" s="49"/>
      <c r="BM680" s="49"/>
      <c r="BN680" s="49"/>
      <c r="BO680" s="49"/>
      <c r="BP680" s="49"/>
      <c r="BQ680" s="49"/>
      <c r="BR680" s="49"/>
      <c r="BS680" s="49"/>
      <c r="BT680" s="49"/>
      <c r="BU680" s="49"/>
      <c r="BV680" s="49"/>
      <c r="BW680" s="49"/>
      <c r="BX680" s="49"/>
      <c r="BY680" s="49"/>
      <c r="BZ680" s="49"/>
      <c r="CA680" s="49"/>
      <c r="CB680" s="49"/>
      <c r="CC680" s="49"/>
      <c r="CD680" s="49"/>
      <c r="CE680" s="49"/>
      <c r="CF680" s="49"/>
      <c r="CG680" s="49"/>
      <c r="CH680" s="49"/>
      <c r="CI680" s="49"/>
      <c r="CJ680" s="49"/>
      <c r="CK680" s="49"/>
      <c r="CL680" s="49"/>
      <c r="CM680" s="49"/>
      <c r="CN680" s="49"/>
      <c r="CO680" s="49"/>
      <c r="CP680" s="49"/>
      <c r="CQ680" s="49"/>
      <c r="CR680" s="49"/>
      <c r="CS680" s="49"/>
      <c r="CT680" s="49"/>
      <c r="CU680" s="49"/>
      <c r="CV680" s="49"/>
      <c r="CW680" s="49"/>
      <c r="CX680" s="49"/>
      <c r="CY680" s="49"/>
      <c r="CZ680" s="49"/>
      <c r="DA680" s="49"/>
      <c r="DB680" s="49"/>
      <c r="DC680" s="49"/>
      <c r="DD680" s="49"/>
      <c r="DE680" s="49"/>
      <c r="DF680" s="49"/>
      <c r="DG680" s="49"/>
      <c r="DH680" s="49"/>
      <c r="DI680" s="49"/>
      <c r="DJ680" s="49"/>
      <c r="DK680" s="49"/>
      <c r="DL680" s="49"/>
      <c r="DM680" s="49"/>
      <c r="DN680" s="49"/>
      <c r="DO680" s="49"/>
      <c r="DP680" s="49"/>
      <c r="DQ680"/>
      <c r="DR680"/>
      <c r="DS680"/>
      <c r="DT680"/>
      <c r="DU680"/>
      <c r="DV680"/>
      <c r="DW680"/>
      <c r="DX680"/>
      <c r="DY680"/>
      <c r="DZ680"/>
      <c r="EA680"/>
      <c r="EB680"/>
      <c r="EC680"/>
      <c r="ED680"/>
      <c r="EE680"/>
      <c r="EF680"/>
      <c r="EG680"/>
      <c r="EH680"/>
      <c r="EI680"/>
      <c r="EJ680"/>
      <c r="EK680"/>
      <c r="EL680"/>
      <c r="EM680"/>
      <c r="EN680"/>
      <c r="EO680"/>
      <c r="EP680"/>
      <c r="EQ680"/>
      <c r="ER680"/>
      <c r="ES680"/>
      <c r="ET680"/>
      <c r="EU680"/>
      <c r="EV680"/>
      <c r="EW680"/>
      <c r="EX680"/>
      <c r="EY680"/>
      <c r="EZ680"/>
      <c r="FA680"/>
      <c r="FB680"/>
      <c r="FC680"/>
      <c r="FD680"/>
      <c r="FE680"/>
      <c r="FF680"/>
      <c r="FG680"/>
      <c r="FH680"/>
      <c r="FI680"/>
      <c r="FJ680"/>
      <c r="FK680"/>
      <c r="FL680"/>
      <c r="FM680"/>
      <c r="FN680"/>
      <c r="FO680"/>
      <c r="FP680"/>
      <c r="FQ680"/>
      <c r="FR680"/>
      <c r="FS680"/>
      <c r="FT680"/>
      <c r="FU680"/>
      <c r="FV680"/>
      <c r="FW680"/>
      <c r="FX680"/>
      <c r="FY680"/>
      <c r="FZ680"/>
      <c r="GA680"/>
      <c r="GB680"/>
      <c r="GC680"/>
      <c r="GD680"/>
      <c r="GE680"/>
      <c r="GF680"/>
      <c r="GG680"/>
      <c r="GH680"/>
      <c r="GI680"/>
      <c r="GJ680"/>
      <c r="GK680"/>
      <c r="GL680"/>
      <c r="GM680"/>
      <c r="GN680"/>
      <c r="GO680"/>
      <c r="GP680"/>
      <c r="GQ680"/>
      <c r="GR680"/>
      <c r="GS680"/>
      <c r="GT680"/>
      <c r="GU680"/>
      <c r="GV680"/>
      <c r="GW680"/>
      <c r="GX680"/>
      <c r="GY680"/>
      <c r="GZ680"/>
      <c r="HA680"/>
      <c r="HB680"/>
      <c r="HC680"/>
      <c r="HD680"/>
      <c r="HE680"/>
      <c r="HF680"/>
      <c r="HG680"/>
      <c r="HH680"/>
      <c r="HI680"/>
      <c r="HJ680"/>
      <c r="HK680"/>
      <c r="HL680"/>
      <c r="HM680"/>
      <c r="HN680"/>
      <c r="HO680"/>
      <c r="HP680"/>
      <c r="HQ680"/>
      <c r="HR680"/>
      <c r="HS680"/>
      <c r="HT680"/>
      <c r="HU680"/>
      <c r="HV680"/>
      <c r="HW680"/>
      <c r="HX680"/>
      <c r="HY680"/>
      <c r="HZ680"/>
      <c r="IA680"/>
      <c r="IB680"/>
      <c r="IC680"/>
      <c r="ID680"/>
      <c r="IE680"/>
      <c r="IF680"/>
      <c r="IG680"/>
      <c r="IH680"/>
      <c r="II680"/>
      <c r="IJ680"/>
      <c r="IK680"/>
      <c r="IL680"/>
      <c r="IM680"/>
      <c r="IN680"/>
      <c r="IO680"/>
      <c r="IP680"/>
      <c r="IQ680"/>
      <c r="IR680"/>
      <c r="IS680"/>
      <c r="IT680"/>
      <c r="IU680"/>
      <c r="IV680"/>
      <c r="IW680"/>
      <c r="IX680"/>
      <c r="IY680"/>
      <c r="IZ680"/>
      <c r="JA680"/>
      <c r="JB680"/>
      <c r="JC680"/>
      <c r="JD680"/>
      <c r="JE680"/>
      <c r="JF680"/>
      <c r="JG680"/>
      <c r="JH680"/>
      <c r="JI680"/>
      <c r="JJ680"/>
      <c r="JK680"/>
      <c r="JL680"/>
      <c r="JM680"/>
      <c r="JN680"/>
      <c r="JO680"/>
      <c r="JP680"/>
      <c r="JQ680"/>
      <c r="JR680"/>
      <c r="JS680"/>
      <c r="JT680"/>
      <c r="JU680"/>
      <c r="JV680"/>
      <c r="JW680"/>
      <c r="JX680"/>
      <c r="JY680"/>
      <c r="JZ680"/>
      <c r="KA680"/>
      <c r="KB680"/>
      <c r="KC680"/>
      <c r="KD680"/>
      <c r="KE680"/>
      <c r="KF680"/>
      <c r="KG680"/>
      <c r="KH680"/>
      <c r="KI680"/>
      <c r="KJ680"/>
      <c r="KK680"/>
      <c r="KL680"/>
      <c r="KM680"/>
      <c r="KN680"/>
      <c r="KO680"/>
      <c r="KP680"/>
      <c r="KQ680"/>
      <c r="KR680"/>
      <c r="KS680"/>
      <c r="KT680"/>
      <c r="KU680"/>
      <c r="KV680"/>
      <c r="KW680"/>
      <c r="KX680"/>
      <c r="KY680"/>
      <c r="KZ680"/>
      <c r="LA680"/>
      <c r="LB680"/>
      <c r="LC680"/>
      <c r="LD680"/>
      <c r="LE680"/>
      <c r="LF680"/>
      <c r="LG680"/>
      <c r="LH680"/>
      <c r="LI680"/>
      <c r="LJ680"/>
      <c r="LK680"/>
      <c r="LL680"/>
      <c r="LM680"/>
      <c r="LN680"/>
      <c r="LO680"/>
      <c r="LP680"/>
      <c r="LQ680"/>
      <c r="LR680"/>
      <c r="LS680"/>
      <c r="LT680"/>
      <c r="LU680"/>
      <c r="LV680"/>
      <c r="LW680"/>
      <c r="LX680"/>
      <c r="LY680"/>
      <c r="LZ680"/>
      <c r="MA680"/>
      <c r="MB680"/>
      <c r="MC680"/>
      <c r="MD680"/>
      <c r="ME680"/>
      <c r="MF680"/>
      <c r="MG680"/>
      <c r="MH680"/>
      <c r="MI680"/>
      <c r="MJ680"/>
      <c r="MK680"/>
      <c r="ML680"/>
      <c r="MM680"/>
      <c r="MN680"/>
      <c r="MO680"/>
      <c r="MP680"/>
      <c r="MQ680"/>
      <c r="MR680"/>
      <c r="MS680"/>
      <c r="MT680"/>
      <c r="MU680"/>
      <c r="MV680"/>
      <c r="MW680"/>
      <c r="MX680"/>
      <c r="MY680"/>
      <c r="MZ680"/>
      <c r="NA680"/>
      <c r="NB680"/>
      <c r="NC680"/>
      <c r="ND680"/>
      <c r="NE680"/>
      <c r="NF680"/>
      <c r="NG680"/>
      <c r="NH680"/>
      <c r="NI680"/>
      <c r="NJ680"/>
      <c r="NK680"/>
      <c r="NL680"/>
      <c r="NM680"/>
      <c r="NN680"/>
      <c r="NO680"/>
      <c r="NP680"/>
      <c r="NQ680"/>
      <c r="NR680"/>
      <c r="NS680"/>
      <c r="NT680"/>
      <c r="NU680"/>
      <c r="NV680"/>
      <c r="NW680"/>
      <c r="NX680"/>
      <c r="NY680"/>
      <c r="NZ680"/>
      <c r="OA680"/>
      <c r="OB680"/>
      <c r="OC680"/>
      <c r="OD680"/>
      <c r="OE680"/>
      <c r="OF680"/>
      <c r="OG680"/>
      <c r="OH680"/>
      <c r="OI680"/>
      <c r="OJ680"/>
      <c r="OK680"/>
      <c r="OL680"/>
      <c r="OM680"/>
      <c r="ON680"/>
      <c r="OO680"/>
      <c r="OP680"/>
      <c r="OQ680"/>
      <c r="OR680"/>
      <c r="OS680"/>
      <c r="OT680"/>
      <c r="OU680"/>
      <c r="OV680"/>
      <c r="OW680"/>
      <c r="OX680"/>
      <c r="OY680"/>
      <c r="OZ680"/>
      <c r="PA680"/>
      <c r="PB680"/>
      <c r="PC680"/>
      <c r="PD680"/>
      <c r="PE680"/>
      <c r="PF680"/>
      <c r="PG680"/>
      <c r="PH680"/>
      <c r="PI680"/>
      <c r="PJ680"/>
      <c r="PK680"/>
      <c r="PL680"/>
      <c r="PM680"/>
      <c r="PN680"/>
      <c r="PO680"/>
      <c r="PP680"/>
      <c r="PQ680"/>
      <c r="PR680"/>
      <c r="PS680"/>
      <c r="PT680"/>
      <c r="PU680"/>
      <c r="PV680"/>
      <c r="PW680"/>
      <c r="PX680"/>
      <c r="PY680"/>
      <c r="PZ680"/>
      <c r="QA680"/>
      <c r="QB680"/>
      <c r="QC680"/>
      <c r="QD680"/>
      <c r="QE680"/>
      <c r="QF680"/>
      <c r="QG680"/>
      <c r="QH680"/>
      <c r="QI680"/>
      <c r="QJ680"/>
      <c r="QK680"/>
      <c r="QL680"/>
      <c r="QM680"/>
      <c r="QN680"/>
      <c r="QO680"/>
      <c r="QP680"/>
      <c r="QQ680"/>
      <c r="QR680"/>
      <c r="QS680"/>
      <c r="QT680"/>
      <c r="QU680"/>
      <c r="QV680"/>
      <c r="QW680"/>
      <c r="QX680"/>
      <c r="QY680"/>
      <c r="QZ680"/>
      <c r="RA680"/>
      <c r="RB680"/>
      <c r="RC680"/>
      <c r="RD680"/>
      <c r="RE680"/>
      <c r="RF680"/>
      <c r="RG680"/>
      <c r="RH680"/>
      <c r="RI680"/>
      <c r="RJ680"/>
      <c r="RK680"/>
      <c r="RL680"/>
      <c r="RM680"/>
      <c r="RN680"/>
      <c r="RO680"/>
      <c r="RP680"/>
      <c r="RQ680"/>
      <c r="RR680"/>
      <c r="RS680"/>
      <c r="RT680"/>
      <c r="RU680"/>
      <c r="RV680"/>
      <c r="RW680"/>
      <c r="RX680"/>
      <c r="RY680"/>
      <c r="RZ680"/>
      <c r="SA680"/>
      <c r="SB680"/>
      <c r="SC680"/>
      <c r="SD680"/>
      <c r="SE680"/>
      <c r="SF680"/>
      <c r="SG680"/>
      <c r="SH680"/>
      <c r="SI680"/>
      <c r="SJ680"/>
      <c r="SK680"/>
      <c r="SL680"/>
      <c r="SM680"/>
      <c r="SN680"/>
      <c r="SO680"/>
      <c r="SP680"/>
      <c r="SQ680"/>
      <c r="SR680"/>
      <c r="SS680"/>
      <c r="ST680"/>
      <c r="SU680"/>
      <c r="SV680"/>
      <c r="SW680"/>
      <c r="SX680"/>
      <c r="SY680"/>
      <c r="SZ680"/>
      <c r="TA680"/>
      <c r="TB680"/>
      <c r="TC680"/>
      <c r="TD680"/>
      <c r="TE680"/>
      <c r="TF680"/>
      <c r="TG680"/>
      <c r="TH680"/>
      <c r="TI680"/>
      <c r="TJ680"/>
      <c r="TK680"/>
      <c r="TL680"/>
      <c r="TM680"/>
      <c r="TN680"/>
      <c r="TO680"/>
      <c r="TP680"/>
      <c r="TQ680"/>
      <c r="TR680"/>
      <c r="TS680"/>
      <c r="TT680"/>
      <c r="TU680"/>
      <c r="TV680"/>
      <c r="TW680"/>
      <c r="TX680"/>
      <c r="TY680"/>
      <c r="TZ680"/>
      <c r="UA680"/>
      <c r="UB680"/>
      <c r="UC680"/>
      <c r="UD680"/>
      <c r="UE680"/>
      <c r="UF680"/>
      <c r="UG680"/>
      <c r="UH680"/>
      <c r="UI680"/>
      <c r="UJ680"/>
      <c r="UK680"/>
      <c r="UL680"/>
      <c r="UM680"/>
      <c r="UN680"/>
      <c r="UO680"/>
      <c r="UP680"/>
      <c r="UQ680"/>
      <c r="UR680"/>
      <c r="US680"/>
      <c r="UT680"/>
      <c r="UU680"/>
      <c r="UV680"/>
      <c r="UW680"/>
      <c r="UX680"/>
      <c r="UY680"/>
      <c r="UZ680"/>
      <c r="VA680"/>
      <c r="VB680"/>
      <c r="VC680"/>
      <c r="VD680"/>
      <c r="VE680"/>
      <c r="VF680"/>
      <c r="VG680"/>
      <c r="VH680"/>
      <c r="VI680"/>
      <c r="VJ680"/>
      <c r="VK680"/>
      <c r="VL680"/>
      <c r="VM680"/>
      <c r="VN680"/>
      <c r="VO680"/>
      <c r="VP680"/>
      <c r="VQ680"/>
      <c r="VR680"/>
      <c r="VS680"/>
      <c r="VT680"/>
      <c r="VU680"/>
      <c r="VV680"/>
      <c r="VW680"/>
      <c r="VX680"/>
      <c r="VY680"/>
      <c r="VZ680"/>
      <c r="WA680"/>
      <c r="WB680"/>
      <c r="WC680"/>
      <c r="WD680"/>
      <c r="WE680"/>
      <c r="WF680"/>
      <c r="WG680"/>
      <c r="WH680"/>
      <c r="WI680"/>
      <c r="WJ680"/>
      <c r="WK680"/>
      <c r="WL680"/>
      <c r="WM680"/>
      <c r="WN680"/>
      <c r="WO680"/>
      <c r="WP680"/>
      <c r="WQ680"/>
      <c r="WR680"/>
      <c r="WS680"/>
      <c r="WT680"/>
      <c r="WU680"/>
      <c r="WV680"/>
      <c r="WW680"/>
      <c r="WX680"/>
      <c r="WY680"/>
      <c r="WZ680"/>
      <c r="XA680"/>
      <c r="XB680"/>
      <c r="XC680"/>
      <c r="XD680"/>
      <c r="XE680"/>
      <c r="XF680"/>
      <c r="XG680"/>
      <c r="XH680"/>
      <c r="XI680"/>
      <c r="XJ680"/>
      <c r="XK680"/>
      <c r="XL680"/>
      <c r="XM680"/>
      <c r="XN680"/>
      <c r="XO680"/>
      <c r="XP680"/>
      <c r="XQ680"/>
      <c r="XR680"/>
      <c r="XS680"/>
      <c r="XT680"/>
      <c r="XU680"/>
      <c r="XV680"/>
      <c r="XW680"/>
      <c r="XX680"/>
      <c r="XY680"/>
      <c r="XZ680"/>
      <c r="YA680"/>
      <c r="YB680"/>
      <c r="YC680"/>
      <c r="YD680"/>
      <c r="YE680"/>
      <c r="YF680"/>
      <c r="YG680"/>
      <c r="YH680"/>
      <c r="YI680"/>
      <c r="YJ680"/>
      <c r="YK680"/>
      <c r="YL680"/>
      <c r="YM680"/>
      <c r="YN680"/>
      <c r="YO680"/>
      <c r="YP680"/>
      <c r="YQ680"/>
      <c r="YR680"/>
      <c r="YS680"/>
      <c r="YT680"/>
      <c r="YU680"/>
      <c r="YV680"/>
      <c r="YW680"/>
      <c r="YX680"/>
      <c r="YY680"/>
      <c r="YZ680"/>
      <c r="ZA680"/>
      <c r="ZB680"/>
      <c r="ZC680"/>
      <c r="ZD680"/>
      <c r="ZE680"/>
      <c r="ZF680"/>
      <c r="ZG680"/>
      <c r="ZH680"/>
      <c r="ZI680"/>
      <c r="ZJ680"/>
      <c r="ZK680"/>
      <c r="ZL680"/>
      <c r="ZM680"/>
      <c r="ZN680"/>
      <c r="ZO680"/>
      <c r="ZP680"/>
      <c r="ZQ680"/>
      <c r="ZR680"/>
      <c r="ZS680"/>
      <c r="ZT680"/>
      <c r="ZU680"/>
      <c r="ZV680"/>
      <c r="ZW680"/>
      <c r="ZX680"/>
      <c r="ZY680"/>
      <c r="ZZ680" s="52"/>
      <c r="AAA680" s="192"/>
      <c r="AAD680" s="90"/>
      <c r="AAE680" s="519">
        <v>1</v>
      </c>
      <c r="AAF680" s="90"/>
      <c r="AAG680" s="72"/>
      <c r="AAH680" s="72"/>
      <c r="AAI680" s="72"/>
      <c r="AAJ680" s="72"/>
      <c r="AAK680" s="80" t="str">
        <f>"- editing with EQC perspective, prepares packet for EQC - "&amp;S.Staff.EQCAssistant</f>
        <v>- editing with EQC perspective, prepares packet for EQC - Stephanie</v>
      </c>
      <c r="AAL680" s="90"/>
    </row>
    <row r="681" spans="1:715" s="23" customFormat="1" ht="15" customHeight="1" outlineLevel="2">
      <c r="A681" s="171" t="s">
        <v>0</v>
      </c>
      <c r="B681" s="670" t="str">
        <f>AAK681</f>
        <v>- contacting AndreaRW with questions or modifications</v>
      </c>
      <c r="C681" s="376" t="s">
        <v>0</v>
      </c>
      <c r="I681" s="244"/>
      <c r="J681" s="194"/>
      <c r="K681" s="49"/>
      <c r="L681" s="49"/>
      <c r="M681" s="49"/>
      <c r="N681" s="49"/>
      <c r="O681" s="49"/>
      <c r="P681" s="49"/>
      <c r="Q681" s="49"/>
      <c r="R681" s="49"/>
      <c r="S681" s="49"/>
      <c r="T681" s="49"/>
      <c r="U681" s="49"/>
      <c r="V681" s="49"/>
      <c r="W681" s="49"/>
      <c r="X681" s="49"/>
      <c r="Y681" s="49"/>
      <c r="Z681" s="49"/>
      <c r="AA681" s="49"/>
      <c r="AB681" s="49"/>
      <c r="AC681" s="49"/>
      <c r="AD681" s="49"/>
      <c r="AE681" s="49"/>
      <c r="AF681" s="49"/>
      <c r="AG681" s="49"/>
      <c r="AH681" s="49"/>
      <c r="AI681" s="49"/>
      <c r="AJ681" s="49"/>
      <c r="AK681" s="49"/>
      <c r="AL681" s="49"/>
      <c r="AM681" s="49"/>
      <c r="AN681" s="49"/>
      <c r="AO681" s="49"/>
      <c r="AP681" s="49"/>
      <c r="AQ681" s="49"/>
      <c r="AR681" s="49"/>
      <c r="AS681" s="49"/>
      <c r="AT681" s="49"/>
      <c r="AU681" s="49"/>
      <c r="AV681" s="49"/>
      <c r="AW681" s="49"/>
      <c r="AX681" s="49"/>
      <c r="AY681" s="49"/>
      <c r="AZ681" s="49"/>
      <c r="BA681" s="49"/>
      <c r="BB681" s="49"/>
      <c r="BC681" s="49"/>
      <c r="BD681" s="49"/>
      <c r="BE681" s="49"/>
      <c r="BF681" s="49"/>
      <c r="BG681" s="49"/>
      <c r="BH681" s="49"/>
      <c r="BI681" s="49"/>
      <c r="BJ681" s="49"/>
      <c r="BK681" s="49"/>
      <c r="BL681" s="49"/>
      <c r="BM681" s="49"/>
      <c r="BN681" s="49"/>
      <c r="BO681" s="49"/>
      <c r="BP681" s="49"/>
      <c r="BQ681" s="49"/>
      <c r="BR681" s="49"/>
      <c r="BS681" s="49"/>
      <c r="BT681" s="49"/>
      <c r="BU681" s="49"/>
      <c r="BV681" s="49"/>
      <c r="BW681" s="49"/>
      <c r="BX681" s="49"/>
      <c r="BY681" s="49"/>
      <c r="BZ681" s="49"/>
      <c r="CA681" s="49"/>
      <c r="CB681" s="49"/>
      <c r="CC681" s="49"/>
      <c r="CD681" s="49"/>
      <c r="CE681" s="49"/>
      <c r="CF681" s="49"/>
      <c r="CG681" s="49"/>
      <c r="CH681" s="49"/>
      <c r="CI681" s="49"/>
      <c r="CJ681" s="49"/>
      <c r="CK681" s="49"/>
      <c r="CL681" s="49"/>
      <c r="CM681" s="49"/>
      <c r="CN681" s="49"/>
      <c r="CO681" s="49"/>
      <c r="CP681" s="49"/>
      <c r="CQ681" s="49"/>
      <c r="CR681" s="49"/>
      <c r="CS681" s="49"/>
      <c r="CT681" s="49"/>
      <c r="CU681" s="49"/>
      <c r="CV681" s="49"/>
      <c r="CW681" s="49"/>
      <c r="CX681" s="49"/>
      <c r="CY681" s="49"/>
      <c r="CZ681" s="49"/>
      <c r="DA681" s="49"/>
      <c r="DB681" s="49"/>
      <c r="DC681" s="49"/>
      <c r="DD681" s="49"/>
      <c r="DE681" s="49"/>
      <c r="DF681" s="49"/>
      <c r="DG681" s="49"/>
      <c r="DH681" s="49"/>
      <c r="DI681" s="49"/>
      <c r="DJ681" s="49"/>
      <c r="DK681" s="49"/>
      <c r="DL681" s="49"/>
      <c r="DM681" s="49"/>
      <c r="DN681" s="49"/>
      <c r="DO681" s="49"/>
      <c r="DP681" s="49"/>
      <c r="DQ681"/>
      <c r="DR681"/>
      <c r="DS681"/>
      <c r="DT681"/>
      <c r="DU681"/>
      <c r="DV681"/>
      <c r="DW681"/>
      <c r="DX681"/>
      <c r="DY681"/>
      <c r="DZ681"/>
      <c r="EA681"/>
      <c r="EB681"/>
      <c r="EC681"/>
      <c r="ED681"/>
      <c r="EE681"/>
      <c r="EF681"/>
      <c r="EG681"/>
      <c r="EH681"/>
      <c r="EI681"/>
      <c r="EJ681"/>
      <c r="EK681"/>
      <c r="EL681"/>
      <c r="EM681"/>
      <c r="EN681"/>
      <c r="EO681"/>
      <c r="EP681"/>
      <c r="EQ681"/>
      <c r="ER681"/>
      <c r="ES681"/>
      <c r="ET681"/>
      <c r="EU681"/>
      <c r="EV681"/>
      <c r="EW681"/>
      <c r="EX681"/>
      <c r="EY681"/>
      <c r="EZ681"/>
      <c r="FA681"/>
      <c r="FB681"/>
      <c r="FC681"/>
      <c r="FD681"/>
      <c r="FE681"/>
      <c r="FF681"/>
      <c r="FG681"/>
      <c r="FH681"/>
      <c r="FI681"/>
      <c r="FJ681"/>
      <c r="FK681"/>
      <c r="FL681"/>
      <c r="FM681"/>
      <c r="FN681"/>
      <c r="FO681"/>
      <c r="FP681"/>
      <c r="FQ681"/>
      <c r="FR681"/>
      <c r="FS681"/>
      <c r="FT681"/>
      <c r="FU681"/>
      <c r="FV681"/>
      <c r="FW681"/>
      <c r="FX681"/>
      <c r="FY681"/>
      <c r="FZ681"/>
      <c r="GA681"/>
      <c r="GB681"/>
      <c r="GC681"/>
      <c r="GD681"/>
      <c r="GE681"/>
      <c r="GF681"/>
      <c r="GG681"/>
      <c r="GH681"/>
      <c r="GI681"/>
      <c r="GJ681"/>
      <c r="GK681"/>
      <c r="GL681"/>
      <c r="GM681"/>
      <c r="GN681"/>
      <c r="GO681"/>
      <c r="GP681"/>
      <c r="GQ681"/>
      <c r="GR681"/>
      <c r="GS681"/>
      <c r="GT681"/>
      <c r="GU681"/>
      <c r="GV681"/>
      <c r="GW681"/>
      <c r="GX681"/>
      <c r="GY681"/>
      <c r="GZ681"/>
      <c r="HA681"/>
      <c r="HB681"/>
      <c r="HC681"/>
      <c r="HD681"/>
      <c r="HE681"/>
      <c r="HF681"/>
      <c r="HG681"/>
      <c r="HH681"/>
      <c r="HI681"/>
      <c r="HJ681"/>
      <c r="HK681"/>
      <c r="HL681"/>
      <c r="HM681"/>
      <c r="HN681"/>
      <c r="HO681"/>
      <c r="HP681"/>
      <c r="HQ681"/>
      <c r="HR681"/>
      <c r="HS681"/>
      <c r="HT681"/>
      <c r="HU681"/>
      <c r="HV681"/>
      <c r="HW681"/>
      <c r="HX681"/>
      <c r="HY681"/>
      <c r="HZ681"/>
      <c r="IA681"/>
      <c r="IB681"/>
      <c r="IC681"/>
      <c r="ID681"/>
      <c r="IE681"/>
      <c r="IF681"/>
      <c r="IG681"/>
      <c r="IH681"/>
      <c r="II681"/>
      <c r="IJ681"/>
      <c r="IK681"/>
      <c r="IL681"/>
      <c r="IM681"/>
      <c r="IN681"/>
      <c r="IO681"/>
      <c r="IP681"/>
      <c r="IQ681"/>
      <c r="IR681"/>
      <c r="IS681"/>
      <c r="IT681"/>
      <c r="IU681"/>
      <c r="IV681"/>
      <c r="IW681"/>
      <c r="IX681"/>
      <c r="IY681"/>
      <c r="IZ681"/>
      <c r="JA681"/>
      <c r="JB681"/>
      <c r="JC681"/>
      <c r="JD681"/>
      <c r="JE681"/>
      <c r="JF681"/>
      <c r="JG681"/>
      <c r="JH681"/>
      <c r="JI681"/>
      <c r="JJ681"/>
      <c r="JK681"/>
      <c r="JL681"/>
      <c r="JM681"/>
      <c r="JN681"/>
      <c r="JO681"/>
      <c r="JP681"/>
      <c r="JQ681"/>
      <c r="JR681"/>
      <c r="JS681"/>
      <c r="JT681"/>
      <c r="JU681"/>
      <c r="JV681"/>
      <c r="JW681"/>
      <c r="JX681"/>
      <c r="JY681"/>
      <c r="JZ681"/>
      <c r="KA681"/>
      <c r="KB681"/>
      <c r="KC681"/>
      <c r="KD681"/>
      <c r="KE681"/>
      <c r="KF681"/>
      <c r="KG681"/>
      <c r="KH681"/>
      <c r="KI681"/>
      <c r="KJ681"/>
      <c r="KK681"/>
      <c r="KL681"/>
      <c r="KM681"/>
      <c r="KN681"/>
      <c r="KO681"/>
      <c r="KP681"/>
      <c r="KQ681"/>
      <c r="KR681"/>
      <c r="KS681"/>
      <c r="KT681"/>
      <c r="KU681"/>
      <c r="KV681"/>
      <c r="KW681"/>
      <c r="KX681"/>
      <c r="KY681"/>
      <c r="KZ681"/>
      <c r="LA681"/>
      <c r="LB681"/>
      <c r="LC681"/>
      <c r="LD681"/>
      <c r="LE681"/>
      <c r="LF681"/>
      <c r="LG681"/>
      <c r="LH681"/>
      <c r="LI681"/>
      <c r="LJ681"/>
      <c r="LK681"/>
      <c r="LL681"/>
      <c r="LM681"/>
      <c r="LN681"/>
      <c r="LO681"/>
      <c r="LP681"/>
      <c r="LQ681"/>
      <c r="LR681"/>
      <c r="LS681"/>
      <c r="LT681"/>
      <c r="LU681"/>
      <c r="LV681"/>
      <c r="LW681"/>
      <c r="LX681"/>
      <c r="LY681"/>
      <c r="LZ681"/>
      <c r="MA681"/>
      <c r="MB681"/>
      <c r="MC681"/>
      <c r="MD681"/>
      <c r="ME681"/>
      <c r="MF681"/>
      <c r="MG681"/>
      <c r="MH681"/>
      <c r="MI681"/>
      <c r="MJ681"/>
      <c r="MK681"/>
      <c r="ML681"/>
      <c r="MM681"/>
      <c r="MN681"/>
      <c r="MO681"/>
      <c r="MP681"/>
      <c r="MQ681"/>
      <c r="MR681"/>
      <c r="MS681"/>
      <c r="MT681"/>
      <c r="MU681"/>
      <c r="MV681"/>
      <c r="MW681"/>
      <c r="MX681"/>
      <c r="MY681"/>
      <c r="MZ681"/>
      <c r="NA681"/>
      <c r="NB681"/>
      <c r="NC681"/>
      <c r="ND681"/>
      <c r="NE681"/>
      <c r="NF681"/>
      <c r="NG681"/>
      <c r="NH681"/>
      <c r="NI681"/>
      <c r="NJ681"/>
      <c r="NK681"/>
      <c r="NL681"/>
      <c r="NM681"/>
      <c r="NN681"/>
      <c r="NO681"/>
      <c r="NP681"/>
      <c r="NQ681"/>
      <c r="NR681"/>
      <c r="NS681"/>
      <c r="NT681"/>
      <c r="NU681"/>
      <c r="NV681"/>
      <c r="NW681"/>
      <c r="NX681"/>
      <c r="NY681"/>
      <c r="NZ681"/>
      <c r="OA681"/>
      <c r="OB681"/>
      <c r="OC681"/>
      <c r="OD681"/>
      <c r="OE681"/>
      <c r="OF681"/>
      <c r="OG681"/>
      <c r="OH681"/>
      <c r="OI681"/>
      <c r="OJ681"/>
      <c r="OK681"/>
      <c r="OL681"/>
      <c r="OM681"/>
      <c r="ON681"/>
      <c r="OO681"/>
      <c r="OP681"/>
      <c r="OQ681"/>
      <c r="OR681"/>
      <c r="OS681"/>
      <c r="OT681"/>
      <c r="OU681"/>
      <c r="OV681"/>
      <c r="OW681"/>
      <c r="OX681"/>
      <c r="OY681"/>
      <c r="OZ681"/>
      <c r="PA681"/>
      <c r="PB681"/>
      <c r="PC681"/>
      <c r="PD681"/>
      <c r="PE681"/>
      <c r="PF681"/>
      <c r="PG681"/>
      <c r="PH681"/>
      <c r="PI681"/>
      <c r="PJ681"/>
      <c r="PK681"/>
      <c r="PL681"/>
      <c r="PM681"/>
      <c r="PN681"/>
      <c r="PO681"/>
      <c r="PP681"/>
      <c r="PQ681"/>
      <c r="PR681"/>
      <c r="PS681"/>
      <c r="PT681"/>
      <c r="PU681"/>
      <c r="PV681"/>
      <c r="PW681"/>
      <c r="PX681"/>
      <c r="PY681"/>
      <c r="PZ681"/>
      <c r="QA681"/>
      <c r="QB681"/>
      <c r="QC681"/>
      <c r="QD681"/>
      <c r="QE681"/>
      <c r="QF681"/>
      <c r="QG681"/>
      <c r="QH681"/>
      <c r="QI681"/>
      <c r="QJ681"/>
      <c r="QK681"/>
      <c r="QL681"/>
      <c r="QM681"/>
      <c r="QN681"/>
      <c r="QO681"/>
      <c r="QP681"/>
      <c r="QQ681"/>
      <c r="QR681"/>
      <c r="QS681"/>
      <c r="QT681"/>
      <c r="QU681"/>
      <c r="QV681"/>
      <c r="QW681"/>
      <c r="QX681"/>
      <c r="QY681"/>
      <c r="QZ681"/>
      <c r="RA681"/>
      <c r="RB681"/>
      <c r="RC681"/>
      <c r="RD681"/>
      <c r="RE681"/>
      <c r="RF681"/>
      <c r="RG681"/>
      <c r="RH681"/>
      <c r="RI681"/>
      <c r="RJ681"/>
      <c r="RK681"/>
      <c r="RL681"/>
      <c r="RM681"/>
      <c r="RN681"/>
      <c r="RO681"/>
      <c r="RP681"/>
      <c r="RQ681"/>
      <c r="RR681"/>
      <c r="RS681"/>
      <c r="RT681"/>
      <c r="RU681"/>
      <c r="RV681"/>
      <c r="RW681"/>
      <c r="RX681"/>
      <c r="RY681"/>
      <c r="RZ681"/>
      <c r="SA681"/>
      <c r="SB681"/>
      <c r="SC681"/>
      <c r="SD681"/>
      <c r="SE681"/>
      <c r="SF681"/>
      <c r="SG681"/>
      <c r="SH681"/>
      <c r="SI681"/>
      <c r="SJ681"/>
      <c r="SK681"/>
      <c r="SL681"/>
      <c r="SM681"/>
      <c r="SN681"/>
      <c r="SO681"/>
      <c r="SP681"/>
      <c r="SQ681"/>
      <c r="SR681"/>
      <c r="SS681"/>
      <c r="ST681"/>
      <c r="SU681"/>
      <c r="SV681"/>
      <c r="SW681"/>
      <c r="SX681"/>
      <c r="SY681"/>
      <c r="SZ681"/>
      <c r="TA681"/>
      <c r="TB681"/>
      <c r="TC681"/>
      <c r="TD681"/>
      <c r="TE681"/>
      <c r="TF681"/>
      <c r="TG681"/>
      <c r="TH681"/>
      <c r="TI681"/>
      <c r="TJ681"/>
      <c r="TK681"/>
      <c r="TL681"/>
      <c r="TM681"/>
      <c r="TN681"/>
      <c r="TO681"/>
      <c r="TP681"/>
      <c r="TQ681"/>
      <c r="TR681"/>
      <c r="TS681"/>
      <c r="TT681"/>
      <c r="TU681"/>
      <c r="TV681"/>
      <c r="TW681"/>
      <c r="TX681"/>
      <c r="TY681"/>
      <c r="TZ681"/>
      <c r="UA681"/>
      <c r="UB681"/>
      <c r="UC681"/>
      <c r="UD681"/>
      <c r="UE681"/>
      <c r="UF681"/>
      <c r="UG681"/>
      <c r="UH681"/>
      <c r="UI681"/>
      <c r="UJ681"/>
      <c r="UK681"/>
      <c r="UL681"/>
      <c r="UM681"/>
      <c r="UN681"/>
      <c r="UO681"/>
      <c r="UP681"/>
      <c r="UQ681"/>
      <c r="UR681"/>
      <c r="US681"/>
      <c r="UT681"/>
      <c r="UU681"/>
      <c r="UV681"/>
      <c r="UW681"/>
      <c r="UX681"/>
      <c r="UY681"/>
      <c r="UZ681"/>
      <c r="VA681"/>
      <c r="VB681"/>
      <c r="VC681"/>
      <c r="VD681"/>
      <c r="VE681"/>
      <c r="VF681"/>
      <c r="VG681"/>
      <c r="VH681"/>
      <c r="VI681"/>
      <c r="VJ681"/>
      <c r="VK681"/>
      <c r="VL681"/>
      <c r="VM681"/>
      <c r="VN681"/>
      <c r="VO681"/>
      <c r="VP681"/>
      <c r="VQ681"/>
      <c r="VR681"/>
      <c r="VS681"/>
      <c r="VT681"/>
      <c r="VU681"/>
      <c r="VV681"/>
      <c r="VW681"/>
      <c r="VX681"/>
      <c r="VY681"/>
      <c r="VZ681"/>
      <c r="WA681"/>
      <c r="WB681"/>
      <c r="WC681"/>
      <c r="WD681"/>
      <c r="WE681"/>
      <c r="WF681"/>
      <c r="WG681"/>
      <c r="WH681"/>
      <c r="WI681"/>
      <c r="WJ681"/>
      <c r="WK681"/>
      <c r="WL681"/>
      <c r="WM681"/>
      <c r="WN681"/>
      <c r="WO681"/>
      <c r="WP681"/>
      <c r="WQ681"/>
      <c r="WR681"/>
      <c r="WS681"/>
      <c r="WT681"/>
      <c r="WU681"/>
      <c r="WV681"/>
      <c r="WW681"/>
      <c r="WX681"/>
      <c r="WY681"/>
      <c r="WZ681"/>
      <c r="XA681"/>
      <c r="XB681"/>
      <c r="XC681"/>
      <c r="XD681"/>
      <c r="XE681"/>
      <c r="XF681"/>
      <c r="XG681"/>
      <c r="XH681"/>
      <c r="XI681"/>
      <c r="XJ681"/>
      <c r="XK681"/>
      <c r="XL681"/>
      <c r="XM681"/>
      <c r="XN681"/>
      <c r="XO681"/>
      <c r="XP681"/>
      <c r="XQ681"/>
      <c r="XR681"/>
      <c r="XS681"/>
      <c r="XT681"/>
      <c r="XU681"/>
      <c r="XV681"/>
      <c r="XW681"/>
      <c r="XX681"/>
      <c r="XY681"/>
      <c r="XZ681"/>
      <c r="YA681"/>
      <c r="YB681"/>
      <c r="YC681"/>
      <c r="YD681"/>
      <c r="YE681"/>
      <c r="YF681"/>
      <c r="YG681"/>
      <c r="YH681"/>
      <c r="YI681"/>
      <c r="YJ681"/>
      <c r="YK681"/>
      <c r="YL681"/>
      <c r="YM681"/>
      <c r="YN681"/>
      <c r="YO681"/>
      <c r="YP681"/>
      <c r="YQ681"/>
      <c r="YR681"/>
      <c r="YS681"/>
      <c r="YT681"/>
      <c r="YU681"/>
      <c r="YV681"/>
      <c r="YW681"/>
      <c r="YX681"/>
      <c r="YY681"/>
      <c r="YZ681"/>
      <c r="ZA681"/>
      <c r="ZB681"/>
      <c r="ZC681"/>
      <c r="ZD681"/>
      <c r="ZE681"/>
      <c r="ZF681"/>
      <c r="ZG681"/>
      <c r="ZH681"/>
      <c r="ZI681"/>
      <c r="ZJ681"/>
      <c r="ZK681"/>
      <c r="ZL681"/>
      <c r="ZM681"/>
      <c r="ZN681"/>
      <c r="ZO681"/>
      <c r="ZP681"/>
      <c r="ZQ681"/>
      <c r="ZR681"/>
      <c r="ZS681"/>
      <c r="ZT681"/>
      <c r="ZU681"/>
      <c r="ZV681"/>
      <c r="ZW681"/>
      <c r="ZX681"/>
      <c r="ZY681"/>
      <c r="ZZ681" s="52"/>
      <c r="AAA681" s="192"/>
      <c r="AAD681" s="90"/>
      <c r="AAE681" s="519">
        <v>1</v>
      </c>
      <c r="AAF681" s="90"/>
      <c r="AAG681" s="72"/>
      <c r="AAH681" s="72"/>
      <c r="AAI681" s="72"/>
      <c r="AAJ681" s="72"/>
      <c r="AAK681" s="80" t="str">
        <f>"- contacting "&amp;S.Staff.Lead&amp;" with questions or modifications"</f>
        <v>- contacting AndreaRW with questions or modifications</v>
      </c>
      <c r="AAL681" s="90"/>
    </row>
    <row r="682" spans="1:715" s="23" customFormat="1" ht="15" customHeight="1" outlineLevel="2">
      <c r="A682" s="171" t="s">
        <v>0</v>
      </c>
      <c r="B682" s="670" t="str">
        <f>AAK682</f>
        <v>- contacting AndreaRW when staff report ready for EQC  - Stephanie</v>
      </c>
      <c r="C682" s="376" t="s">
        <v>0</v>
      </c>
      <c r="I682" s="244"/>
      <c r="J682" s="194"/>
      <c r="K682" s="49"/>
      <c r="L682" s="49"/>
      <c r="M682" s="49"/>
      <c r="N682" s="49"/>
      <c r="O682" s="49"/>
      <c r="P682" s="49"/>
      <c r="Q682" s="49"/>
      <c r="R682" s="49"/>
      <c r="S682" s="49"/>
      <c r="T682" s="49"/>
      <c r="U682" s="49"/>
      <c r="V682" s="49"/>
      <c r="W682" s="49"/>
      <c r="X682" s="49"/>
      <c r="Y682" s="49"/>
      <c r="Z682" s="49"/>
      <c r="AA682" s="49"/>
      <c r="AB682" s="49"/>
      <c r="AC682" s="49"/>
      <c r="AD682" s="49"/>
      <c r="AE682" s="49"/>
      <c r="AF682" s="49"/>
      <c r="AG682" s="49"/>
      <c r="AH682" s="49"/>
      <c r="AI682" s="49"/>
      <c r="AJ682" s="49"/>
      <c r="AK682" s="49"/>
      <c r="AL682" s="49"/>
      <c r="AM682" s="49"/>
      <c r="AN682" s="49"/>
      <c r="AO682" s="49"/>
      <c r="AP682" s="49"/>
      <c r="AQ682" s="49"/>
      <c r="AR682" s="49"/>
      <c r="AS682" s="49"/>
      <c r="AT682" s="49"/>
      <c r="AU682" s="49"/>
      <c r="AV682" s="49"/>
      <c r="AW682" s="49"/>
      <c r="AX682" s="49"/>
      <c r="AY682" s="49"/>
      <c r="AZ682" s="49"/>
      <c r="BA682" s="49"/>
      <c r="BB682" s="49"/>
      <c r="BC682" s="49"/>
      <c r="BD682" s="49"/>
      <c r="BE682" s="49"/>
      <c r="BF682" s="49"/>
      <c r="BG682" s="49"/>
      <c r="BH682" s="49"/>
      <c r="BI682" s="49"/>
      <c r="BJ682" s="49"/>
      <c r="BK682" s="49"/>
      <c r="BL682" s="49"/>
      <c r="BM682" s="49"/>
      <c r="BN682" s="49"/>
      <c r="BO682" s="49"/>
      <c r="BP682" s="49"/>
      <c r="BQ682" s="49"/>
      <c r="BR682" s="49"/>
      <c r="BS682" s="49"/>
      <c r="BT682" s="49"/>
      <c r="BU682" s="49"/>
      <c r="BV682" s="49"/>
      <c r="BW682" s="49"/>
      <c r="BX682" s="49"/>
      <c r="BY682" s="49"/>
      <c r="BZ682" s="49"/>
      <c r="CA682" s="49"/>
      <c r="CB682" s="49"/>
      <c r="CC682" s="49"/>
      <c r="CD682" s="49"/>
      <c r="CE682" s="49"/>
      <c r="CF682" s="49"/>
      <c r="CG682" s="49"/>
      <c r="CH682" s="49"/>
      <c r="CI682" s="49"/>
      <c r="CJ682" s="49"/>
      <c r="CK682" s="49"/>
      <c r="CL682" s="49"/>
      <c r="CM682" s="49"/>
      <c r="CN682" s="49"/>
      <c r="CO682" s="49"/>
      <c r="CP682" s="49"/>
      <c r="CQ682" s="49"/>
      <c r="CR682" s="49"/>
      <c r="CS682" s="49"/>
      <c r="CT682" s="49"/>
      <c r="CU682" s="49"/>
      <c r="CV682" s="49"/>
      <c r="CW682" s="49"/>
      <c r="CX682" s="49"/>
      <c r="CY682" s="49"/>
      <c r="CZ682" s="49"/>
      <c r="DA682" s="49"/>
      <c r="DB682" s="49"/>
      <c r="DC682" s="49"/>
      <c r="DD682" s="49"/>
      <c r="DE682" s="49"/>
      <c r="DF682" s="49"/>
      <c r="DG682" s="49"/>
      <c r="DH682" s="49"/>
      <c r="DI682" s="49"/>
      <c r="DJ682" s="49"/>
      <c r="DK682" s="49"/>
      <c r="DL682" s="49"/>
      <c r="DM682" s="49"/>
      <c r="DN682" s="49"/>
      <c r="DO682" s="49"/>
      <c r="DP682" s="49"/>
      <c r="DQ682"/>
      <c r="DR682"/>
      <c r="DS682"/>
      <c r="DT682"/>
      <c r="DU682"/>
      <c r="DV682"/>
      <c r="DW682"/>
      <c r="DX682"/>
      <c r="DY682"/>
      <c r="DZ682"/>
      <c r="EA682"/>
      <c r="EB682"/>
      <c r="EC682"/>
      <c r="ED682"/>
      <c r="EE682"/>
      <c r="EF682"/>
      <c r="EG682"/>
      <c r="EH682"/>
      <c r="EI682"/>
      <c r="EJ682"/>
      <c r="EK682"/>
      <c r="EL682"/>
      <c r="EM682"/>
      <c r="EN682"/>
      <c r="EO682"/>
      <c r="EP682"/>
      <c r="EQ682"/>
      <c r="ER682"/>
      <c r="ES682"/>
      <c r="ET682"/>
      <c r="EU682"/>
      <c r="EV682"/>
      <c r="EW682"/>
      <c r="EX682"/>
      <c r="EY682"/>
      <c r="EZ682"/>
      <c r="FA682"/>
      <c r="FB682"/>
      <c r="FC682"/>
      <c r="FD682"/>
      <c r="FE682"/>
      <c r="FF682"/>
      <c r="FG682"/>
      <c r="FH682"/>
      <c r="FI682"/>
      <c r="FJ682"/>
      <c r="FK682"/>
      <c r="FL682"/>
      <c r="FM682"/>
      <c r="FN682"/>
      <c r="FO682"/>
      <c r="FP682"/>
      <c r="FQ682"/>
      <c r="FR682"/>
      <c r="FS682"/>
      <c r="FT682"/>
      <c r="FU682"/>
      <c r="FV682"/>
      <c r="FW682"/>
      <c r="FX682"/>
      <c r="FY682"/>
      <c r="FZ682"/>
      <c r="GA682"/>
      <c r="GB682"/>
      <c r="GC682"/>
      <c r="GD682"/>
      <c r="GE682"/>
      <c r="GF682"/>
      <c r="GG682"/>
      <c r="GH682"/>
      <c r="GI682"/>
      <c r="GJ682"/>
      <c r="GK682"/>
      <c r="GL682"/>
      <c r="GM682"/>
      <c r="GN682"/>
      <c r="GO682"/>
      <c r="GP682"/>
      <c r="GQ682"/>
      <c r="GR682"/>
      <c r="GS682"/>
      <c r="GT682"/>
      <c r="GU682"/>
      <c r="GV682"/>
      <c r="GW682"/>
      <c r="GX682"/>
      <c r="GY682"/>
      <c r="GZ682"/>
      <c r="HA682"/>
      <c r="HB682"/>
      <c r="HC682"/>
      <c r="HD682"/>
      <c r="HE682"/>
      <c r="HF682"/>
      <c r="HG682"/>
      <c r="HH682"/>
      <c r="HI682"/>
      <c r="HJ682"/>
      <c r="HK682"/>
      <c r="HL682"/>
      <c r="HM682"/>
      <c r="HN682"/>
      <c r="HO682"/>
      <c r="HP682"/>
      <c r="HQ682"/>
      <c r="HR682"/>
      <c r="HS682"/>
      <c r="HT682"/>
      <c r="HU682"/>
      <c r="HV682"/>
      <c r="HW682"/>
      <c r="HX682"/>
      <c r="HY682"/>
      <c r="HZ682"/>
      <c r="IA682"/>
      <c r="IB682"/>
      <c r="IC682"/>
      <c r="ID682"/>
      <c r="IE682"/>
      <c r="IF682"/>
      <c r="IG682"/>
      <c r="IH682"/>
      <c r="II682"/>
      <c r="IJ682"/>
      <c r="IK682"/>
      <c r="IL682"/>
      <c r="IM682"/>
      <c r="IN682"/>
      <c r="IO682"/>
      <c r="IP682"/>
      <c r="IQ682"/>
      <c r="IR682"/>
      <c r="IS682"/>
      <c r="IT682"/>
      <c r="IU682"/>
      <c r="IV682"/>
      <c r="IW682"/>
      <c r="IX682"/>
      <c r="IY682"/>
      <c r="IZ682"/>
      <c r="JA682"/>
      <c r="JB682"/>
      <c r="JC682"/>
      <c r="JD682"/>
      <c r="JE682"/>
      <c r="JF682"/>
      <c r="JG682"/>
      <c r="JH682"/>
      <c r="JI682"/>
      <c r="JJ682"/>
      <c r="JK682"/>
      <c r="JL682"/>
      <c r="JM682"/>
      <c r="JN682"/>
      <c r="JO682"/>
      <c r="JP682"/>
      <c r="JQ682"/>
      <c r="JR682"/>
      <c r="JS682"/>
      <c r="JT682"/>
      <c r="JU682"/>
      <c r="JV682"/>
      <c r="JW682"/>
      <c r="JX682"/>
      <c r="JY682"/>
      <c r="JZ682"/>
      <c r="KA682"/>
      <c r="KB682"/>
      <c r="KC682"/>
      <c r="KD682"/>
      <c r="KE682"/>
      <c r="KF682"/>
      <c r="KG682"/>
      <c r="KH682"/>
      <c r="KI682"/>
      <c r="KJ682"/>
      <c r="KK682"/>
      <c r="KL682"/>
      <c r="KM682"/>
      <c r="KN682"/>
      <c r="KO682"/>
      <c r="KP682"/>
      <c r="KQ682"/>
      <c r="KR682"/>
      <c r="KS682"/>
      <c r="KT682"/>
      <c r="KU682"/>
      <c r="KV682"/>
      <c r="KW682"/>
      <c r="KX682"/>
      <c r="KY682"/>
      <c r="KZ682"/>
      <c r="LA682"/>
      <c r="LB682"/>
      <c r="LC682"/>
      <c r="LD682"/>
      <c r="LE682"/>
      <c r="LF682"/>
      <c r="LG682"/>
      <c r="LH682"/>
      <c r="LI682"/>
      <c r="LJ682"/>
      <c r="LK682"/>
      <c r="LL682"/>
      <c r="LM682"/>
      <c r="LN682"/>
      <c r="LO682"/>
      <c r="LP682"/>
      <c r="LQ682"/>
      <c r="LR682"/>
      <c r="LS682"/>
      <c r="LT682"/>
      <c r="LU682"/>
      <c r="LV682"/>
      <c r="LW682"/>
      <c r="LX682"/>
      <c r="LY682"/>
      <c r="LZ682"/>
      <c r="MA682"/>
      <c r="MB682"/>
      <c r="MC682"/>
      <c r="MD682"/>
      <c r="ME682"/>
      <c r="MF682"/>
      <c r="MG682"/>
      <c r="MH682"/>
      <c r="MI682"/>
      <c r="MJ682"/>
      <c r="MK682"/>
      <c r="ML682"/>
      <c r="MM682"/>
      <c r="MN682"/>
      <c r="MO682"/>
      <c r="MP682"/>
      <c r="MQ682"/>
      <c r="MR682"/>
      <c r="MS682"/>
      <c r="MT682"/>
      <c r="MU682"/>
      <c r="MV682"/>
      <c r="MW682"/>
      <c r="MX682"/>
      <c r="MY682"/>
      <c r="MZ682"/>
      <c r="NA682"/>
      <c r="NB682"/>
      <c r="NC682"/>
      <c r="ND682"/>
      <c r="NE682"/>
      <c r="NF682"/>
      <c r="NG682"/>
      <c r="NH682"/>
      <c r="NI682"/>
      <c r="NJ682"/>
      <c r="NK682"/>
      <c r="NL682"/>
      <c r="NM682"/>
      <c r="NN682"/>
      <c r="NO682"/>
      <c r="NP682"/>
      <c r="NQ682"/>
      <c r="NR682"/>
      <c r="NS682"/>
      <c r="NT682"/>
      <c r="NU682"/>
      <c r="NV682"/>
      <c r="NW682"/>
      <c r="NX682"/>
      <c r="NY682"/>
      <c r="NZ682"/>
      <c r="OA682"/>
      <c r="OB682"/>
      <c r="OC682"/>
      <c r="OD682"/>
      <c r="OE682"/>
      <c r="OF682"/>
      <c r="OG682"/>
      <c r="OH682"/>
      <c r="OI682"/>
      <c r="OJ682"/>
      <c r="OK682"/>
      <c r="OL682"/>
      <c r="OM682"/>
      <c r="ON682"/>
      <c r="OO682"/>
      <c r="OP682"/>
      <c r="OQ682"/>
      <c r="OR682"/>
      <c r="OS682"/>
      <c r="OT682"/>
      <c r="OU682"/>
      <c r="OV682"/>
      <c r="OW682"/>
      <c r="OX682"/>
      <c r="OY682"/>
      <c r="OZ682"/>
      <c r="PA682"/>
      <c r="PB682"/>
      <c r="PC682"/>
      <c r="PD682"/>
      <c r="PE682"/>
      <c r="PF682"/>
      <c r="PG682"/>
      <c r="PH682"/>
      <c r="PI682"/>
      <c r="PJ682"/>
      <c r="PK682"/>
      <c r="PL682"/>
      <c r="PM682"/>
      <c r="PN682"/>
      <c r="PO682"/>
      <c r="PP682"/>
      <c r="PQ682"/>
      <c r="PR682"/>
      <c r="PS682"/>
      <c r="PT682"/>
      <c r="PU682"/>
      <c r="PV682"/>
      <c r="PW682"/>
      <c r="PX682"/>
      <c r="PY682"/>
      <c r="PZ682"/>
      <c r="QA682"/>
      <c r="QB682"/>
      <c r="QC682"/>
      <c r="QD682"/>
      <c r="QE682"/>
      <c r="QF682"/>
      <c r="QG682"/>
      <c r="QH682"/>
      <c r="QI682"/>
      <c r="QJ682"/>
      <c r="QK682"/>
      <c r="QL682"/>
      <c r="QM682"/>
      <c r="QN682"/>
      <c r="QO682"/>
      <c r="QP682"/>
      <c r="QQ682"/>
      <c r="QR682"/>
      <c r="QS682"/>
      <c r="QT682"/>
      <c r="QU682"/>
      <c r="QV682"/>
      <c r="QW682"/>
      <c r="QX682"/>
      <c r="QY682"/>
      <c r="QZ682"/>
      <c r="RA682"/>
      <c r="RB682"/>
      <c r="RC682"/>
      <c r="RD682"/>
      <c r="RE682"/>
      <c r="RF682"/>
      <c r="RG682"/>
      <c r="RH682"/>
      <c r="RI682"/>
      <c r="RJ682"/>
      <c r="RK682"/>
      <c r="RL682"/>
      <c r="RM682"/>
      <c r="RN682"/>
      <c r="RO682"/>
      <c r="RP682"/>
      <c r="RQ682"/>
      <c r="RR682"/>
      <c r="RS682"/>
      <c r="RT682"/>
      <c r="RU682"/>
      <c r="RV682"/>
      <c r="RW682"/>
      <c r="RX682"/>
      <c r="RY682"/>
      <c r="RZ682"/>
      <c r="SA682"/>
      <c r="SB682"/>
      <c r="SC682"/>
      <c r="SD682"/>
      <c r="SE682"/>
      <c r="SF682"/>
      <c r="SG682"/>
      <c r="SH682"/>
      <c r="SI682"/>
      <c r="SJ682"/>
      <c r="SK682"/>
      <c r="SL682"/>
      <c r="SM682"/>
      <c r="SN682"/>
      <c r="SO682"/>
      <c r="SP682"/>
      <c r="SQ682"/>
      <c r="SR682"/>
      <c r="SS682"/>
      <c r="ST682"/>
      <c r="SU682"/>
      <c r="SV682"/>
      <c r="SW682"/>
      <c r="SX682"/>
      <c r="SY682"/>
      <c r="SZ682"/>
      <c r="TA682"/>
      <c r="TB682"/>
      <c r="TC682"/>
      <c r="TD682"/>
      <c r="TE682"/>
      <c r="TF682"/>
      <c r="TG682"/>
      <c r="TH682"/>
      <c r="TI682"/>
      <c r="TJ682"/>
      <c r="TK682"/>
      <c r="TL682"/>
      <c r="TM682"/>
      <c r="TN682"/>
      <c r="TO682"/>
      <c r="TP682"/>
      <c r="TQ682"/>
      <c r="TR682"/>
      <c r="TS682"/>
      <c r="TT682"/>
      <c r="TU682"/>
      <c r="TV682"/>
      <c r="TW682"/>
      <c r="TX682"/>
      <c r="TY682"/>
      <c r="TZ682"/>
      <c r="UA682"/>
      <c r="UB682"/>
      <c r="UC682"/>
      <c r="UD682"/>
      <c r="UE682"/>
      <c r="UF682"/>
      <c r="UG682"/>
      <c r="UH682"/>
      <c r="UI682"/>
      <c r="UJ682"/>
      <c r="UK682"/>
      <c r="UL682"/>
      <c r="UM682"/>
      <c r="UN682"/>
      <c r="UO682"/>
      <c r="UP682"/>
      <c r="UQ682"/>
      <c r="UR682"/>
      <c r="US682"/>
      <c r="UT682"/>
      <c r="UU682"/>
      <c r="UV682"/>
      <c r="UW682"/>
      <c r="UX682"/>
      <c r="UY682"/>
      <c r="UZ682"/>
      <c r="VA682"/>
      <c r="VB682"/>
      <c r="VC682"/>
      <c r="VD682"/>
      <c r="VE682"/>
      <c r="VF682"/>
      <c r="VG682"/>
      <c r="VH682"/>
      <c r="VI682"/>
      <c r="VJ682"/>
      <c r="VK682"/>
      <c r="VL682"/>
      <c r="VM682"/>
      <c r="VN682"/>
      <c r="VO682"/>
      <c r="VP682"/>
      <c r="VQ682"/>
      <c r="VR682"/>
      <c r="VS682"/>
      <c r="VT682"/>
      <c r="VU682"/>
      <c r="VV682"/>
      <c r="VW682"/>
      <c r="VX682"/>
      <c r="VY682"/>
      <c r="VZ682"/>
      <c r="WA682"/>
      <c r="WB682"/>
      <c r="WC682"/>
      <c r="WD682"/>
      <c r="WE682"/>
      <c r="WF682"/>
      <c r="WG682"/>
      <c r="WH682"/>
      <c r="WI682"/>
      <c r="WJ682"/>
      <c r="WK682"/>
      <c r="WL682"/>
      <c r="WM682"/>
      <c r="WN682"/>
      <c r="WO682"/>
      <c r="WP682"/>
      <c r="WQ682"/>
      <c r="WR682"/>
      <c r="WS682"/>
      <c r="WT682"/>
      <c r="WU682"/>
      <c r="WV682"/>
      <c r="WW682"/>
      <c r="WX682"/>
      <c r="WY682"/>
      <c r="WZ682"/>
      <c r="XA682"/>
      <c r="XB682"/>
      <c r="XC682"/>
      <c r="XD682"/>
      <c r="XE682"/>
      <c r="XF682"/>
      <c r="XG682"/>
      <c r="XH682"/>
      <c r="XI682"/>
      <c r="XJ682"/>
      <c r="XK682"/>
      <c r="XL682"/>
      <c r="XM682"/>
      <c r="XN682"/>
      <c r="XO682"/>
      <c r="XP682"/>
      <c r="XQ682"/>
      <c r="XR682"/>
      <c r="XS682"/>
      <c r="XT682"/>
      <c r="XU682"/>
      <c r="XV682"/>
      <c r="XW682"/>
      <c r="XX682"/>
      <c r="XY682"/>
      <c r="XZ682"/>
      <c r="YA682"/>
      <c r="YB682"/>
      <c r="YC682"/>
      <c r="YD682"/>
      <c r="YE682"/>
      <c r="YF682"/>
      <c r="YG682"/>
      <c r="YH682"/>
      <c r="YI682"/>
      <c r="YJ682"/>
      <c r="YK682"/>
      <c r="YL682"/>
      <c r="YM682"/>
      <c r="YN682"/>
      <c r="YO682"/>
      <c r="YP682"/>
      <c r="YQ682"/>
      <c r="YR682"/>
      <c r="YS682"/>
      <c r="YT682"/>
      <c r="YU682"/>
      <c r="YV682"/>
      <c r="YW682"/>
      <c r="YX682"/>
      <c r="YY682"/>
      <c r="YZ682"/>
      <c r="ZA682"/>
      <c r="ZB682"/>
      <c r="ZC682"/>
      <c r="ZD682"/>
      <c r="ZE682"/>
      <c r="ZF682"/>
      <c r="ZG682"/>
      <c r="ZH682"/>
      <c r="ZI682"/>
      <c r="ZJ682"/>
      <c r="ZK682"/>
      <c r="ZL682"/>
      <c r="ZM682"/>
      <c r="ZN682"/>
      <c r="ZO682"/>
      <c r="ZP682"/>
      <c r="ZQ682"/>
      <c r="ZR682"/>
      <c r="ZS682"/>
      <c r="ZT682"/>
      <c r="ZU682"/>
      <c r="ZV682"/>
      <c r="ZW682"/>
      <c r="ZX682"/>
      <c r="ZY682"/>
      <c r="ZZ682" s="52"/>
      <c r="AAA682" s="192"/>
      <c r="AAD682" s="90"/>
      <c r="AAE682" s="519">
        <v>1</v>
      </c>
      <c r="AAF682" s="90"/>
      <c r="AAG682" s="72"/>
      <c r="AAH682" s="72"/>
      <c r="AAI682" s="72"/>
      <c r="AAJ682" s="72"/>
      <c r="AAK682" s="80" t="str">
        <f>"- contacting "&amp;S.Staff.Lead&amp;" when staff report ready for EQC  - "&amp;S.Staff.EQCAssistant</f>
        <v>- contacting AndreaRW when staff report ready for EQC  - Stephanie</v>
      </c>
      <c r="AAL682" s="90"/>
    </row>
    <row r="683" spans="1:715" s="23" customFormat="1" ht="15" customHeight="1" outlineLevel="2">
      <c r="A683" s="171" t="s">
        <v>0</v>
      </c>
      <c r="B683" s="396" t="s">
        <v>485</v>
      </c>
      <c r="C683" s="374"/>
      <c r="D683" s="393"/>
      <c r="E683" s="394"/>
      <c r="F683" s="394"/>
      <c r="G683" s="395"/>
      <c r="H683" s="395"/>
      <c r="I683" s="244"/>
      <c r="J683" s="198"/>
      <c r="K683" s="51"/>
      <c r="L683" s="51"/>
      <c r="M683" s="51"/>
      <c r="N683" s="51"/>
      <c r="O683" s="51"/>
      <c r="P683" s="51"/>
      <c r="Q683" s="51"/>
      <c r="R683" s="51"/>
      <c r="S683" s="51"/>
      <c r="T683" s="51"/>
      <c r="U683" s="51"/>
      <c r="V683" s="51"/>
      <c r="W683" s="51"/>
      <c r="X683" s="51"/>
      <c r="Y683" s="51"/>
      <c r="Z683" s="51"/>
      <c r="AA683" s="51"/>
      <c r="AB683" s="51"/>
      <c r="AC683" s="51"/>
      <c r="AD683" s="51"/>
      <c r="AE683" s="51"/>
      <c r="AF683" s="51"/>
      <c r="AG683" s="51"/>
      <c r="AH683" s="51"/>
      <c r="AI683" s="51"/>
      <c r="AJ683" s="51"/>
      <c r="AK683" s="51"/>
      <c r="AL683" s="51"/>
      <c r="AM683" s="51"/>
      <c r="AN683" s="51"/>
      <c r="AO683" s="51"/>
      <c r="AP683" s="51"/>
      <c r="AQ683" s="51"/>
      <c r="AR683" s="51"/>
      <c r="AS683" s="51"/>
      <c r="AT683" s="51"/>
      <c r="AU683" s="51"/>
      <c r="AV683" s="51"/>
      <c r="AW683" s="51"/>
      <c r="AX683" s="51"/>
      <c r="AY683" s="51"/>
      <c r="AZ683" s="51"/>
      <c r="BA683" s="51"/>
      <c r="BB683" s="51"/>
      <c r="BC683" s="51"/>
      <c r="BD683" s="51"/>
      <c r="BE683" s="51"/>
      <c r="BF683" s="51"/>
      <c r="BG683" s="51"/>
      <c r="BH683" s="51"/>
      <c r="BI683" s="51"/>
      <c r="BJ683" s="51"/>
      <c r="BK683" s="51"/>
      <c r="BL683" s="51"/>
      <c r="BM683" s="51"/>
      <c r="BN683" s="51"/>
      <c r="BO683" s="51"/>
      <c r="BP683" s="51"/>
      <c r="BQ683" s="51"/>
      <c r="BR683" s="51"/>
      <c r="BS683" s="51"/>
      <c r="BT683" s="51"/>
      <c r="BU683" s="51"/>
      <c r="BV683" s="51"/>
      <c r="BW683" s="51"/>
      <c r="BX683" s="51"/>
      <c r="BY683" s="51"/>
      <c r="BZ683" s="51"/>
      <c r="CA683" s="51"/>
      <c r="CB683" s="51"/>
      <c r="CC683" s="51"/>
      <c r="CD683" s="51"/>
      <c r="CE683" s="51"/>
      <c r="CF683" s="51"/>
      <c r="CG683" s="51"/>
      <c r="CH683" s="51"/>
      <c r="CI683" s="51"/>
      <c r="CJ683" s="51"/>
      <c r="CK683" s="51"/>
      <c r="CL683" s="51"/>
      <c r="CM683" s="51"/>
      <c r="CN683" s="51"/>
      <c r="CO683" s="51"/>
      <c r="CP683" s="51"/>
      <c r="CQ683" s="51"/>
      <c r="CR683" s="51"/>
      <c r="CS683" s="51"/>
      <c r="CT683" s="51"/>
      <c r="CU683" s="51"/>
      <c r="CV683" s="51"/>
      <c r="CW683" s="51"/>
      <c r="CX683" s="51"/>
      <c r="CY683" s="51"/>
      <c r="CZ683" s="51"/>
      <c r="DA683" s="51"/>
      <c r="DB683" s="51"/>
      <c r="DC683" s="51"/>
      <c r="DD683" s="51"/>
      <c r="DE683" s="51"/>
      <c r="DF683" s="51"/>
      <c r="DG683" s="51"/>
      <c r="DH683" s="51"/>
      <c r="DI683" s="51"/>
      <c r="DJ683" s="51"/>
      <c r="DK683" s="51"/>
      <c r="DL683" s="51"/>
      <c r="DM683" s="51"/>
      <c r="DN683" s="51"/>
      <c r="DO683" s="51"/>
      <c r="DP683" s="51"/>
      <c r="DQ683"/>
      <c r="DR683"/>
      <c r="DS683"/>
      <c r="DT683"/>
      <c r="DU683"/>
      <c r="DV683"/>
      <c r="DW683"/>
      <c r="DX683"/>
      <c r="DY683"/>
      <c r="DZ683"/>
      <c r="EA683"/>
      <c r="EB683"/>
      <c r="EC683"/>
      <c r="ED683"/>
      <c r="EE683"/>
      <c r="EF683"/>
      <c r="EG683"/>
      <c r="EH683"/>
      <c r="EI683"/>
      <c r="EJ683"/>
      <c r="EK683"/>
      <c r="EL683"/>
      <c r="EM683"/>
      <c r="EN683"/>
      <c r="EO683"/>
      <c r="EP683"/>
      <c r="EQ683"/>
      <c r="ER683"/>
      <c r="ES683"/>
      <c r="ET683"/>
      <c r="EU683"/>
      <c r="EV683"/>
      <c r="EW683"/>
      <c r="EX683"/>
      <c r="EY683"/>
      <c r="EZ683"/>
      <c r="FA683"/>
      <c r="FB683"/>
      <c r="FC683"/>
      <c r="FD683"/>
      <c r="FE683"/>
      <c r="FF683"/>
      <c r="FG683"/>
      <c r="FH683"/>
      <c r="FI683"/>
      <c r="FJ683"/>
      <c r="FK683"/>
      <c r="FL683"/>
      <c r="FM683"/>
      <c r="FN683"/>
      <c r="FO683"/>
      <c r="FP683"/>
      <c r="FQ683"/>
      <c r="FR683"/>
      <c r="FS683"/>
      <c r="FT683"/>
      <c r="FU683"/>
      <c r="FV683"/>
      <c r="FW683"/>
      <c r="FX683"/>
      <c r="FY683"/>
      <c r="FZ683"/>
      <c r="GA683"/>
      <c r="GB683"/>
      <c r="GC683"/>
      <c r="GD683"/>
      <c r="GE683"/>
      <c r="GF683"/>
      <c r="GG683"/>
      <c r="GH683"/>
      <c r="GI683"/>
      <c r="GJ683"/>
      <c r="GK683"/>
      <c r="GL683"/>
      <c r="GM683"/>
      <c r="GN683"/>
      <c r="GO683"/>
      <c r="GP683"/>
      <c r="GQ683"/>
      <c r="GR683"/>
      <c r="GS683"/>
      <c r="GT683"/>
      <c r="GU683"/>
      <c r="GV683"/>
      <c r="GW683"/>
      <c r="GX683"/>
      <c r="GY683"/>
      <c r="GZ683"/>
      <c r="HA683"/>
      <c r="HB683"/>
      <c r="HC683"/>
      <c r="HD683"/>
      <c r="HE683"/>
      <c r="HF683"/>
      <c r="HG683"/>
      <c r="HH683"/>
      <c r="HI683"/>
      <c r="HJ683"/>
      <c r="HK683"/>
      <c r="HL683"/>
      <c r="HM683"/>
      <c r="HN683"/>
      <c r="HO683"/>
      <c r="HP683"/>
      <c r="HQ683"/>
      <c r="HR683"/>
      <c r="HS683"/>
      <c r="HT683"/>
      <c r="HU683"/>
      <c r="HV683"/>
      <c r="HW683"/>
      <c r="HX683"/>
      <c r="HY683"/>
      <c r="HZ683"/>
      <c r="IA683"/>
      <c r="IB683"/>
      <c r="IC683"/>
      <c r="ID683"/>
      <c r="IE683"/>
      <c r="IF683"/>
      <c r="IG683"/>
      <c r="IH683"/>
      <c r="II683"/>
      <c r="IJ683"/>
      <c r="IK683"/>
      <c r="IL683"/>
      <c r="IM683"/>
      <c r="IN683"/>
      <c r="IO683"/>
      <c r="IP683"/>
      <c r="IQ683"/>
      <c r="IR683"/>
      <c r="IS683"/>
      <c r="IT683"/>
      <c r="IU683"/>
      <c r="IV683"/>
      <c r="IW683"/>
      <c r="IX683"/>
      <c r="IY683"/>
      <c r="IZ683"/>
      <c r="JA683"/>
      <c r="JB683"/>
      <c r="JC683"/>
      <c r="JD683"/>
      <c r="JE683"/>
      <c r="JF683"/>
      <c r="JG683"/>
      <c r="JH683"/>
      <c r="JI683"/>
      <c r="JJ683"/>
      <c r="JK683"/>
      <c r="JL683"/>
      <c r="JM683"/>
      <c r="JN683"/>
      <c r="JO683"/>
      <c r="JP683"/>
      <c r="JQ683"/>
      <c r="JR683"/>
      <c r="JS683"/>
      <c r="JT683"/>
      <c r="JU683"/>
      <c r="JV683"/>
      <c r="JW683"/>
      <c r="JX683"/>
      <c r="JY683"/>
      <c r="JZ683"/>
      <c r="KA683"/>
      <c r="KB683"/>
      <c r="KC683"/>
      <c r="KD683"/>
      <c r="KE683"/>
      <c r="KF683"/>
      <c r="KG683"/>
      <c r="KH683"/>
      <c r="KI683"/>
      <c r="KJ683"/>
      <c r="KK683"/>
      <c r="KL683"/>
      <c r="KM683"/>
      <c r="KN683"/>
      <c r="KO683"/>
      <c r="KP683"/>
      <c r="KQ683"/>
      <c r="KR683"/>
      <c r="KS683"/>
      <c r="KT683"/>
      <c r="KU683"/>
      <c r="KV683"/>
      <c r="KW683"/>
      <c r="KX683"/>
      <c r="KY683"/>
      <c r="KZ683"/>
      <c r="LA683"/>
      <c r="LB683"/>
      <c r="LC683"/>
      <c r="LD683"/>
      <c r="LE683"/>
      <c r="LF683"/>
      <c r="LG683"/>
      <c r="LH683"/>
      <c r="LI683"/>
      <c r="LJ683"/>
      <c r="LK683"/>
      <c r="LL683"/>
      <c r="LM683"/>
      <c r="LN683"/>
      <c r="LO683"/>
      <c r="LP683"/>
      <c r="LQ683"/>
      <c r="LR683"/>
      <c r="LS683"/>
      <c r="LT683"/>
      <c r="LU683"/>
      <c r="LV683"/>
      <c r="LW683"/>
      <c r="LX683"/>
      <c r="LY683"/>
      <c r="LZ683"/>
      <c r="MA683"/>
      <c r="MB683"/>
      <c r="MC683"/>
      <c r="MD683"/>
      <c r="ME683"/>
      <c r="MF683"/>
      <c r="MG683"/>
      <c r="MH683"/>
      <c r="MI683"/>
      <c r="MJ683"/>
      <c r="MK683"/>
      <c r="ML683"/>
      <c r="MM683"/>
      <c r="MN683"/>
      <c r="MO683"/>
      <c r="MP683"/>
      <c r="MQ683"/>
      <c r="MR683"/>
      <c r="MS683"/>
      <c r="MT683"/>
      <c r="MU683"/>
      <c r="MV683"/>
      <c r="MW683"/>
      <c r="MX683"/>
      <c r="MY683"/>
      <c r="MZ683"/>
      <c r="NA683"/>
      <c r="NB683"/>
      <c r="NC683"/>
      <c r="ND683"/>
      <c r="NE683"/>
      <c r="NF683"/>
      <c r="NG683"/>
      <c r="NH683"/>
      <c r="NI683"/>
      <c r="NJ683"/>
      <c r="NK683"/>
      <c r="NL683"/>
      <c r="NM683"/>
      <c r="NN683"/>
      <c r="NO683"/>
      <c r="NP683"/>
      <c r="NQ683"/>
      <c r="NR683"/>
      <c r="NS683"/>
      <c r="NT683"/>
      <c r="NU683"/>
      <c r="NV683"/>
      <c r="NW683"/>
      <c r="NX683"/>
      <c r="NY683"/>
      <c r="NZ683"/>
      <c r="OA683"/>
      <c r="OB683"/>
      <c r="OC683"/>
      <c r="OD683"/>
      <c r="OE683"/>
      <c r="OF683"/>
      <c r="OG683"/>
      <c r="OH683"/>
      <c r="OI683"/>
      <c r="OJ683"/>
      <c r="OK683"/>
      <c r="OL683"/>
      <c r="OM683"/>
      <c r="ON683"/>
      <c r="OO683"/>
      <c r="OP683"/>
      <c r="OQ683"/>
      <c r="OR683"/>
      <c r="OS683"/>
      <c r="OT683"/>
      <c r="OU683"/>
      <c r="OV683"/>
      <c r="OW683"/>
      <c r="OX683"/>
      <c r="OY683"/>
      <c r="OZ683"/>
      <c r="PA683"/>
      <c r="PB683"/>
      <c r="PC683"/>
      <c r="PD683"/>
      <c r="PE683"/>
      <c r="PF683"/>
      <c r="PG683"/>
      <c r="PH683"/>
      <c r="PI683"/>
      <c r="PJ683"/>
      <c r="PK683"/>
      <c r="PL683"/>
      <c r="PM683"/>
      <c r="PN683"/>
      <c r="PO683"/>
      <c r="PP683"/>
      <c r="PQ683"/>
      <c r="PR683"/>
      <c r="PS683"/>
      <c r="PT683"/>
      <c r="PU683"/>
      <c r="PV683"/>
      <c r="PW683"/>
      <c r="PX683"/>
      <c r="PY683"/>
      <c r="PZ683"/>
      <c r="QA683"/>
      <c r="QB683"/>
      <c r="QC683"/>
      <c r="QD683"/>
      <c r="QE683"/>
      <c r="QF683"/>
      <c r="QG683"/>
      <c r="QH683"/>
      <c r="QI683"/>
      <c r="QJ683"/>
      <c r="QK683"/>
      <c r="QL683"/>
      <c r="QM683"/>
      <c r="QN683"/>
      <c r="QO683"/>
      <c r="QP683"/>
      <c r="QQ683"/>
      <c r="QR683"/>
      <c r="QS683"/>
      <c r="QT683"/>
      <c r="QU683"/>
      <c r="QV683"/>
      <c r="QW683"/>
      <c r="QX683"/>
      <c r="QY683"/>
      <c r="QZ683"/>
      <c r="RA683"/>
      <c r="RB683"/>
      <c r="RC683"/>
      <c r="RD683"/>
      <c r="RE683"/>
      <c r="RF683"/>
      <c r="RG683"/>
      <c r="RH683"/>
      <c r="RI683"/>
      <c r="RJ683"/>
      <c r="RK683"/>
      <c r="RL683"/>
      <c r="RM683"/>
      <c r="RN683"/>
      <c r="RO683"/>
      <c r="RP683"/>
      <c r="RQ683"/>
      <c r="RR683"/>
      <c r="RS683"/>
      <c r="RT683"/>
      <c r="RU683"/>
      <c r="RV683"/>
      <c r="RW683"/>
      <c r="RX683"/>
      <c r="RY683"/>
      <c r="RZ683"/>
      <c r="SA683"/>
      <c r="SB683"/>
      <c r="SC683"/>
      <c r="SD683"/>
      <c r="SE683"/>
      <c r="SF683"/>
      <c r="SG683"/>
      <c r="SH683"/>
      <c r="SI683"/>
      <c r="SJ683"/>
      <c r="SK683"/>
      <c r="SL683"/>
      <c r="SM683"/>
      <c r="SN683"/>
      <c r="SO683"/>
      <c r="SP683"/>
      <c r="SQ683"/>
      <c r="SR683"/>
      <c r="SS683"/>
      <c r="ST683"/>
      <c r="SU683"/>
      <c r="SV683"/>
      <c r="SW683"/>
      <c r="SX683"/>
      <c r="SY683"/>
      <c r="SZ683"/>
      <c r="TA683"/>
      <c r="TB683"/>
      <c r="TC683"/>
      <c r="TD683"/>
      <c r="TE683"/>
      <c r="TF683"/>
      <c r="TG683"/>
      <c r="TH683"/>
      <c r="TI683"/>
      <c r="TJ683"/>
      <c r="TK683"/>
      <c r="TL683"/>
      <c r="TM683"/>
      <c r="TN683"/>
      <c r="TO683"/>
      <c r="TP683"/>
      <c r="TQ683"/>
      <c r="TR683"/>
      <c r="TS683"/>
      <c r="TT683"/>
      <c r="TU683"/>
      <c r="TV683"/>
      <c r="TW683"/>
      <c r="TX683"/>
      <c r="TY683"/>
      <c r="TZ683"/>
      <c r="UA683"/>
      <c r="UB683"/>
      <c r="UC683"/>
      <c r="UD683"/>
      <c r="UE683"/>
      <c r="UF683"/>
      <c r="UG683"/>
      <c r="UH683"/>
      <c r="UI683"/>
      <c r="UJ683"/>
      <c r="UK683"/>
      <c r="UL683"/>
      <c r="UM683"/>
      <c r="UN683"/>
      <c r="UO683"/>
      <c r="UP683"/>
      <c r="UQ683"/>
      <c r="UR683"/>
      <c r="US683"/>
      <c r="UT683"/>
      <c r="UU683"/>
      <c r="UV683"/>
      <c r="UW683"/>
      <c r="UX683"/>
      <c r="UY683"/>
      <c r="UZ683"/>
      <c r="VA683"/>
      <c r="VB683"/>
      <c r="VC683"/>
      <c r="VD683"/>
      <c r="VE683"/>
      <c r="VF683"/>
      <c r="VG683"/>
      <c r="VH683"/>
      <c r="VI683"/>
      <c r="VJ683"/>
      <c r="VK683"/>
      <c r="VL683"/>
      <c r="VM683"/>
      <c r="VN683"/>
      <c r="VO683"/>
      <c r="VP683"/>
      <c r="VQ683"/>
      <c r="VR683"/>
      <c r="VS683"/>
      <c r="VT683"/>
      <c r="VU683"/>
      <c r="VV683"/>
      <c r="VW683"/>
      <c r="VX683"/>
      <c r="VY683"/>
      <c r="VZ683"/>
      <c r="WA683"/>
      <c r="WB683"/>
      <c r="WC683"/>
      <c r="WD683"/>
      <c r="WE683"/>
      <c r="WF683"/>
      <c r="WG683"/>
      <c r="WH683"/>
      <c r="WI683"/>
      <c r="WJ683"/>
      <c r="WK683"/>
      <c r="WL683"/>
      <c r="WM683"/>
      <c r="WN683"/>
      <c r="WO683"/>
      <c r="WP683"/>
      <c r="WQ683"/>
      <c r="WR683"/>
      <c r="WS683"/>
      <c r="WT683"/>
      <c r="WU683"/>
      <c r="WV683"/>
      <c r="WW683"/>
      <c r="WX683"/>
      <c r="WY683"/>
      <c r="WZ683"/>
      <c r="XA683"/>
      <c r="XB683"/>
      <c r="XC683"/>
      <c r="XD683"/>
      <c r="XE683"/>
      <c r="XF683"/>
      <c r="XG683"/>
      <c r="XH683"/>
      <c r="XI683"/>
      <c r="XJ683"/>
      <c r="XK683"/>
      <c r="XL683"/>
      <c r="XM683"/>
      <c r="XN683"/>
      <c r="XO683"/>
      <c r="XP683"/>
      <c r="XQ683"/>
      <c r="XR683"/>
      <c r="XS683"/>
      <c r="XT683"/>
      <c r="XU683"/>
      <c r="XV683"/>
      <c r="XW683"/>
      <c r="XX683"/>
      <c r="XY683"/>
      <c r="XZ683"/>
      <c r="YA683"/>
      <c r="YB683"/>
      <c r="YC683"/>
      <c r="YD683"/>
      <c r="YE683"/>
      <c r="YF683"/>
      <c r="YG683"/>
      <c r="YH683"/>
      <c r="YI683"/>
      <c r="YJ683"/>
      <c r="YK683"/>
      <c r="YL683"/>
      <c r="YM683"/>
      <c r="YN683"/>
      <c r="YO683"/>
      <c r="YP683"/>
      <c r="YQ683"/>
      <c r="YR683"/>
      <c r="YS683"/>
      <c r="YT683"/>
      <c r="YU683"/>
      <c r="YV683"/>
      <c r="YW683"/>
      <c r="YX683"/>
      <c r="YY683"/>
      <c r="YZ683"/>
      <c r="ZA683"/>
      <c r="ZB683"/>
      <c r="ZC683"/>
      <c r="ZD683"/>
      <c r="ZE683"/>
      <c r="ZF683"/>
      <c r="ZG683"/>
      <c r="ZH683"/>
      <c r="ZI683"/>
      <c r="ZJ683"/>
      <c r="ZK683"/>
      <c r="ZL683"/>
      <c r="ZM683"/>
      <c r="ZN683"/>
      <c r="ZO683"/>
      <c r="ZP683"/>
      <c r="ZQ683"/>
      <c r="ZR683"/>
      <c r="ZS683"/>
      <c r="ZT683"/>
      <c r="ZU683"/>
      <c r="ZV683"/>
      <c r="ZW683"/>
      <c r="ZX683"/>
      <c r="ZY683"/>
      <c r="ZZ683" s="52"/>
      <c r="AAA683" s="192"/>
      <c r="AAD683" s="90"/>
      <c r="AAE683" s="519">
        <v>1</v>
      </c>
      <c r="AAF683" s="190" t="s">
        <v>52</v>
      </c>
      <c r="AAG683" s="71"/>
      <c r="AAH683" s="71"/>
      <c r="AAI683" s="72"/>
      <c r="AAJ683" s="72"/>
      <c r="AAK683" s="87"/>
      <c r="AAL683" s="90"/>
    </row>
    <row r="684" spans="1:715" s="23" customFormat="1" ht="15" customHeight="1" outlineLevel="2">
      <c r="A684" s="171"/>
      <c r="B684" s="715" t="s">
        <v>382</v>
      </c>
      <c r="C684" s="376" t="s">
        <v>0</v>
      </c>
      <c r="D684" s="422"/>
      <c r="E684" s="646">
        <f t="shared" ref="E684:E690" si="584">NETWORKDAYS(G684,H684,S.DDL_DEQClosed)</f>
        <v>114</v>
      </c>
      <c r="F684" s="457">
        <f t="shared" ref="F684:F690" ca="1" si="585">IF(YEAR(H684)&gt;2000,NETWORKDAYS(TODAY(),H684,S.DDL_DEQClosed),0)</f>
        <v>98</v>
      </c>
      <c r="G684" s="647">
        <f t="shared" ref="G684:G685" si="586">AAG684</f>
        <v>41549</v>
      </c>
      <c r="H684" s="647">
        <f t="shared" ref="H684:H685" si="587">AAH684</f>
        <v>41716</v>
      </c>
      <c r="I684" s="244"/>
      <c r="J684" s="194"/>
      <c r="K684" s="49"/>
      <c r="L684" s="49"/>
      <c r="M684" s="49"/>
      <c r="N684" s="49"/>
      <c r="O684" s="49"/>
      <c r="P684" s="49"/>
      <c r="Q684" s="49"/>
      <c r="R684" s="49"/>
      <c r="S684" s="49"/>
      <c r="T684" s="49"/>
      <c r="U684" s="49"/>
      <c r="V684" s="49"/>
      <c r="W684" s="49"/>
      <c r="X684" s="49"/>
      <c r="Y684" s="49"/>
      <c r="Z684" s="49"/>
      <c r="AA684" s="49"/>
      <c r="AB684" s="49"/>
      <c r="AC684" s="49"/>
      <c r="AD684" s="49"/>
      <c r="AE684" s="49"/>
      <c r="AF684" s="49"/>
      <c r="AG684" s="49"/>
      <c r="AH684" s="49"/>
      <c r="AI684" s="49"/>
      <c r="AJ684" s="49"/>
      <c r="AK684" s="49"/>
      <c r="AL684" s="49"/>
      <c r="AM684" s="49"/>
      <c r="AN684" s="49"/>
      <c r="AO684" s="49"/>
      <c r="AP684" s="49"/>
      <c r="AQ684" s="49"/>
      <c r="AR684" s="49"/>
      <c r="AS684" s="49"/>
      <c r="AT684" s="49"/>
      <c r="AU684" s="49"/>
      <c r="AV684" s="49"/>
      <c r="AW684" s="49"/>
      <c r="AX684" s="49"/>
      <c r="AY684" s="49"/>
      <c r="AZ684" s="49"/>
      <c r="BA684" s="49"/>
      <c r="BB684" s="49"/>
      <c r="BC684" s="49"/>
      <c r="BD684" s="49"/>
      <c r="BE684" s="49"/>
      <c r="BF684" s="49"/>
      <c r="BG684" s="49"/>
      <c r="BH684" s="49"/>
      <c r="BI684" s="49"/>
      <c r="BJ684" s="49"/>
      <c r="BK684" s="49"/>
      <c r="BL684" s="49"/>
      <c r="BM684" s="49"/>
      <c r="BN684" s="49"/>
      <c r="BO684" s="49"/>
      <c r="BP684" s="49"/>
      <c r="BQ684" s="49"/>
      <c r="BR684" s="49"/>
      <c r="BS684" s="49"/>
      <c r="BT684" s="49"/>
      <c r="BU684" s="49"/>
      <c r="BV684" s="49"/>
      <c r="BW684" s="49"/>
      <c r="BX684" s="49"/>
      <c r="BY684" s="49"/>
      <c r="BZ684" s="49"/>
      <c r="CA684" s="49"/>
      <c r="CB684" s="49"/>
      <c r="CC684" s="49"/>
      <c r="CD684" s="49"/>
      <c r="CE684" s="49"/>
      <c r="CF684" s="49"/>
      <c r="CG684" s="49"/>
      <c r="CH684" s="49"/>
      <c r="CI684" s="49"/>
      <c r="CJ684" s="49"/>
      <c r="CK684" s="49"/>
      <c r="CL684" s="49"/>
      <c r="CM684" s="49"/>
      <c r="CN684" s="49"/>
      <c r="CO684" s="49"/>
      <c r="CP684" s="49"/>
      <c r="CQ684" s="49"/>
      <c r="CR684" s="49"/>
      <c r="CS684" s="49"/>
      <c r="CT684" s="49"/>
      <c r="CU684" s="49"/>
      <c r="CV684" s="49"/>
      <c r="CW684" s="49"/>
      <c r="CX684" s="49"/>
      <c r="CY684" s="49"/>
      <c r="CZ684" s="49"/>
      <c r="DA684" s="49"/>
      <c r="DB684" s="49"/>
      <c r="DC684" s="49"/>
      <c r="DD684" s="49"/>
      <c r="DE684" s="49"/>
      <c r="DF684" s="49"/>
      <c r="DG684" s="49"/>
      <c r="DH684" s="49"/>
      <c r="DI684" s="49"/>
      <c r="DJ684" s="49"/>
      <c r="DK684" s="49"/>
      <c r="DL684" s="49"/>
      <c r="DM684" s="49"/>
      <c r="DN684" s="49"/>
      <c r="DO684" s="49"/>
      <c r="DP684" s="49"/>
      <c r="DQ684"/>
      <c r="DR684"/>
      <c r="DS684"/>
      <c r="DT684"/>
      <c r="DU684"/>
      <c r="DV684"/>
      <c r="DW684"/>
      <c r="DX684"/>
      <c r="DY684"/>
      <c r="DZ684"/>
      <c r="EA684"/>
      <c r="EB684"/>
      <c r="EC684"/>
      <c r="ED684"/>
      <c r="EE684"/>
      <c r="EF684"/>
      <c r="EG684"/>
      <c r="EH684"/>
      <c r="EI684"/>
      <c r="EJ684"/>
      <c r="EK684"/>
      <c r="EL684"/>
      <c r="EM684"/>
      <c r="EN684"/>
      <c r="EO684"/>
      <c r="EP684"/>
      <c r="EQ684"/>
      <c r="ER684"/>
      <c r="ES684"/>
      <c r="ET684"/>
      <c r="EU684"/>
      <c r="EV684"/>
      <c r="EW684"/>
      <c r="EX684"/>
      <c r="EY684"/>
      <c r="EZ684"/>
      <c r="FA684"/>
      <c r="FB684"/>
      <c r="FC684"/>
      <c r="FD684"/>
      <c r="FE684"/>
      <c r="FF684"/>
      <c r="FG684"/>
      <c r="FH684"/>
      <c r="FI684"/>
      <c r="FJ684"/>
      <c r="FK684"/>
      <c r="FL684"/>
      <c r="FM684"/>
      <c r="FN684"/>
      <c r="FO684"/>
      <c r="FP684"/>
      <c r="FQ684"/>
      <c r="FR684"/>
      <c r="FS684"/>
      <c r="FT684"/>
      <c r="FU684"/>
      <c r="FV684"/>
      <c r="FW684"/>
      <c r="FX684"/>
      <c r="FY684"/>
      <c r="FZ684"/>
      <c r="GA684"/>
      <c r="GB684"/>
      <c r="GC684"/>
      <c r="GD684"/>
      <c r="GE684"/>
      <c r="GF684"/>
      <c r="GG684"/>
      <c r="GH684"/>
      <c r="GI684"/>
      <c r="GJ684"/>
      <c r="GK684"/>
      <c r="GL684"/>
      <c r="GM684"/>
      <c r="GN684"/>
      <c r="GO684"/>
      <c r="GP684"/>
      <c r="GQ684"/>
      <c r="GR684"/>
      <c r="GS684"/>
      <c r="GT684"/>
      <c r="GU684"/>
      <c r="GV684"/>
      <c r="GW684"/>
      <c r="GX684"/>
      <c r="GY684"/>
      <c r="GZ684"/>
      <c r="HA684"/>
      <c r="HB684"/>
      <c r="HC684"/>
      <c r="HD684"/>
      <c r="HE684"/>
      <c r="HF684"/>
      <c r="HG684"/>
      <c r="HH684"/>
      <c r="HI684"/>
      <c r="HJ684"/>
      <c r="HK684"/>
      <c r="HL684"/>
      <c r="HM684"/>
      <c r="HN684"/>
      <c r="HO684"/>
      <c r="HP684"/>
      <c r="HQ684"/>
      <c r="HR684"/>
      <c r="HS684"/>
      <c r="HT684"/>
      <c r="HU684"/>
      <c r="HV684"/>
      <c r="HW684"/>
      <c r="HX684"/>
      <c r="HY684"/>
      <c r="HZ684"/>
      <c r="IA684"/>
      <c r="IB684"/>
      <c r="IC684"/>
      <c r="ID684"/>
      <c r="IE684"/>
      <c r="IF684"/>
      <c r="IG684"/>
      <c r="IH684"/>
      <c r="II684"/>
      <c r="IJ684"/>
      <c r="IK684"/>
      <c r="IL684"/>
      <c r="IM684"/>
      <c r="IN684"/>
      <c r="IO684"/>
      <c r="IP684"/>
      <c r="IQ684"/>
      <c r="IR684"/>
      <c r="IS684"/>
      <c r="IT684"/>
      <c r="IU684"/>
      <c r="IV684"/>
      <c r="IW684"/>
      <c r="IX684"/>
      <c r="IY684"/>
      <c r="IZ684"/>
      <c r="JA684"/>
      <c r="JB684"/>
      <c r="JC684"/>
      <c r="JD684"/>
      <c r="JE684"/>
      <c r="JF684"/>
      <c r="JG684"/>
      <c r="JH684"/>
      <c r="JI684"/>
      <c r="JJ684"/>
      <c r="JK684"/>
      <c r="JL684"/>
      <c r="JM684"/>
      <c r="JN684"/>
      <c r="JO684"/>
      <c r="JP684"/>
      <c r="JQ684"/>
      <c r="JR684"/>
      <c r="JS684"/>
      <c r="JT684"/>
      <c r="JU684"/>
      <c r="JV684"/>
      <c r="JW684"/>
      <c r="JX684"/>
      <c r="JY684"/>
      <c r="JZ684"/>
      <c r="KA684"/>
      <c r="KB684"/>
      <c r="KC684"/>
      <c r="KD684"/>
      <c r="KE684"/>
      <c r="KF684"/>
      <c r="KG684"/>
      <c r="KH684"/>
      <c r="KI684"/>
      <c r="KJ684"/>
      <c r="KK684"/>
      <c r="KL684"/>
      <c r="KM684"/>
      <c r="KN684"/>
      <c r="KO684"/>
      <c r="KP684"/>
      <c r="KQ684"/>
      <c r="KR684"/>
      <c r="KS684"/>
      <c r="KT684"/>
      <c r="KU684"/>
      <c r="KV684"/>
      <c r="KW684"/>
      <c r="KX684"/>
      <c r="KY684"/>
      <c r="KZ684"/>
      <c r="LA684"/>
      <c r="LB684"/>
      <c r="LC684"/>
      <c r="LD684"/>
      <c r="LE684"/>
      <c r="LF684"/>
      <c r="LG684"/>
      <c r="LH684"/>
      <c r="LI684"/>
      <c r="LJ684"/>
      <c r="LK684"/>
      <c r="LL684"/>
      <c r="LM684"/>
      <c r="LN684"/>
      <c r="LO684"/>
      <c r="LP684"/>
      <c r="LQ684"/>
      <c r="LR684"/>
      <c r="LS684"/>
      <c r="LT684"/>
      <c r="LU684"/>
      <c r="LV684"/>
      <c r="LW684"/>
      <c r="LX684"/>
      <c r="LY684"/>
      <c r="LZ684"/>
      <c r="MA684"/>
      <c r="MB684"/>
      <c r="MC684"/>
      <c r="MD684"/>
      <c r="ME684"/>
      <c r="MF684"/>
      <c r="MG684"/>
      <c r="MH684"/>
      <c r="MI684"/>
      <c r="MJ684"/>
      <c r="MK684"/>
      <c r="ML684"/>
      <c r="MM684"/>
      <c r="MN684"/>
      <c r="MO684"/>
      <c r="MP684"/>
      <c r="MQ684"/>
      <c r="MR684"/>
      <c r="MS684"/>
      <c r="MT684"/>
      <c r="MU684"/>
      <c r="MV684"/>
      <c r="MW684"/>
      <c r="MX684"/>
      <c r="MY684"/>
      <c r="MZ684"/>
      <c r="NA684"/>
      <c r="NB684"/>
      <c r="NC684"/>
      <c r="ND684"/>
      <c r="NE684"/>
      <c r="NF684"/>
      <c r="NG684"/>
      <c r="NH684"/>
      <c r="NI684"/>
      <c r="NJ684"/>
      <c r="NK684"/>
      <c r="NL684"/>
      <c r="NM684"/>
      <c r="NN684"/>
      <c r="NO684"/>
      <c r="NP684"/>
      <c r="NQ684"/>
      <c r="NR684"/>
      <c r="NS684"/>
      <c r="NT684"/>
      <c r="NU684"/>
      <c r="NV684"/>
      <c r="NW684"/>
      <c r="NX684"/>
      <c r="NY684"/>
      <c r="NZ684"/>
      <c r="OA684"/>
      <c r="OB684"/>
      <c r="OC684"/>
      <c r="OD684"/>
      <c r="OE684"/>
      <c r="OF684"/>
      <c r="OG684"/>
      <c r="OH684"/>
      <c r="OI684"/>
      <c r="OJ684"/>
      <c r="OK684"/>
      <c r="OL684"/>
      <c r="OM684"/>
      <c r="ON684"/>
      <c r="OO684"/>
      <c r="OP684"/>
      <c r="OQ684"/>
      <c r="OR684"/>
      <c r="OS684"/>
      <c r="OT684"/>
      <c r="OU684"/>
      <c r="OV684"/>
      <c r="OW684"/>
      <c r="OX684"/>
      <c r="OY684"/>
      <c r="OZ684"/>
      <c r="PA684"/>
      <c r="PB684"/>
      <c r="PC684"/>
      <c r="PD684"/>
      <c r="PE684"/>
      <c r="PF684"/>
      <c r="PG684"/>
      <c r="PH684"/>
      <c r="PI684"/>
      <c r="PJ684"/>
      <c r="PK684"/>
      <c r="PL684"/>
      <c r="PM684"/>
      <c r="PN684"/>
      <c r="PO684"/>
      <c r="PP684"/>
      <c r="PQ684"/>
      <c r="PR684"/>
      <c r="PS684"/>
      <c r="PT684"/>
      <c r="PU684"/>
      <c r="PV684"/>
      <c r="PW684"/>
      <c r="PX684"/>
      <c r="PY684"/>
      <c r="PZ684"/>
      <c r="QA684"/>
      <c r="QB684"/>
      <c r="QC684"/>
      <c r="QD684"/>
      <c r="QE684"/>
      <c r="QF684"/>
      <c r="QG684"/>
      <c r="QH684"/>
      <c r="QI684"/>
      <c r="QJ684"/>
      <c r="QK684"/>
      <c r="QL684"/>
      <c r="QM684"/>
      <c r="QN684"/>
      <c r="QO684"/>
      <c r="QP684"/>
      <c r="QQ684"/>
      <c r="QR684"/>
      <c r="QS684"/>
      <c r="QT684"/>
      <c r="QU684"/>
      <c r="QV684"/>
      <c r="QW684"/>
      <c r="QX684"/>
      <c r="QY684"/>
      <c r="QZ684"/>
      <c r="RA684"/>
      <c r="RB684"/>
      <c r="RC684"/>
      <c r="RD684"/>
      <c r="RE684"/>
      <c r="RF684"/>
      <c r="RG684"/>
      <c r="RH684"/>
      <c r="RI684"/>
      <c r="RJ684"/>
      <c r="RK684"/>
      <c r="RL684"/>
      <c r="RM684"/>
      <c r="RN684"/>
      <c r="RO684"/>
      <c r="RP684"/>
      <c r="RQ684"/>
      <c r="RR684"/>
      <c r="RS684"/>
      <c r="RT684"/>
      <c r="RU684"/>
      <c r="RV684"/>
      <c r="RW684"/>
      <c r="RX684"/>
      <c r="RY684"/>
      <c r="RZ684"/>
      <c r="SA684"/>
      <c r="SB684"/>
      <c r="SC684"/>
      <c r="SD684"/>
      <c r="SE684"/>
      <c r="SF684"/>
      <c r="SG684"/>
      <c r="SH684"/>
      <c r="SI684"/>
      <c r="SJ684"/>
      <c r="SK684"/>
      <c r="SL684"/>
      <c r="SM684"/>
      <c r="SN684"/>
      <c r="SO684"/>
      <c r="SP684"/>
      <c r="SQ684"/>
      <c r="SR684"/>
      <c r="SS684"/>
      <c r="ST684"/>
      <c r="SU684"/>
      <c r="SV684"/>
      <c r="SW684"/>
      <c r="SX684"/>
      <c r="SY684"/>
      <c r="SZ684"/>
      <c r="TA684"/>
      <c r="TB684"/>
      <c r="TC684"/>
      <c r="TD684"/>
      <c r="TE684"/>
      <c r="TF684"/>
      <c r="TG684"/>
      <c r="TH684"/>
      <c r="TI684"/>
      <c r="TJ684"/>
      <c r="TK684"/>
      <c r="TL684"/>
      <c r="TM684"/>
      <c r="TN684"/>
      <c r="TO684"/>
      <c r="TP684"/>
      <c r="TQ684"/>
      <c r="TR684"/>
      <c r="TS684"/>
      <c r="TT684"/>
      <c r="TU684"/>
      <c r="TV684"/>
      <c r="TW684"/>
      <c r="TX684"/>
      <c r="TY684"/>
      <c r="TZ684"/>
      <c r="UA684"/>
      <c r="UB684"/>
      <c r="UC684"/>
      <c r="UD684"/>
      <c r="UE684"/>
      <c r="UF684"/>
      <c r="UG684"/>
      <c r="UH684"/>
      <c r="UI684"/>
      <c r="UJ684"/>
      <c r="UK684"/>
      <c r="UL684"/>
      <c r="UM684"/>
      <c r="UN684"/>
      <c r="UO684"/>
      <c r="UP684"/>
      <c r="UQ684"/>
      <c r="UR684"/>
      <c r="US684"/>
      <c r="UT684"/>
      <c r="UU684"/>
      <c r="UV684"/>
      <c r="UW684"/>
      <c r="UX684"/>
      <c r="UY684"/>
      <c r="UZ684"/>
      <c r="VA684"/>
      <c r="VB684"/>
      <c r="VC684"/>
      <c r="VD684"/>
      <c r="VE684"/>
      <c r="VF684"/>
      <c r="VG684"/>
      <c r="VH684"/>
      <c r="VI684"/>
      <c r="VJ684"/>
      <c r="VK684"/>
      <c r="VL684"/>
      <c r="VM684"/>
      <c r="VN684"/>
      <c r="VO684"/>
      <c r="VP684"/>
      <c r="VQ684"/>
      <c r="VR684"/>
      <c r="VS684"/>
      <c r="VT684"/>
      <c r="VU684"/>
      <c r="VV684"/>
      <c r="VW684"/>
      <c r="VX684"/>
      <c r="VY684"/>
      <c r="VZ684"/>
      <c r="WA684"/>
      <c r="WB684"/>
      <c r="WC684"/>
      <c r="WD684"/>
      <c r="WE684"/>
      <c r="WF684"/>
      <c r="WG684"/>
      <c r="WH684"/>
      <c r="WI684"/>
      <c r="WJ684"/>
      <c r="WK684"/>
      <c r="WL684"/>
      <c r="WM684"/>
      <c r="WN684"/>
      <c r="WO684"/>
      <c r="WP684"/>
      <c r="WQ684"/>
      <c r="WR684"/>
      <c r="WS684"/>
      <c r="WT684"/>
      <c r="WU684"/>
      <c r="WV684"/>
      <c r="WW684"/>
      <c r="WX684"/>
      <c r="WY684"/>
      <c r="WZ684"/>
      <c r="XA684"/>
      <c r="XB684"/>
      <c r="XC684"/>
      <c r="XD684"/>
      <c r="XE684"/>
      <c r="XF684"/>
      <c r="XG684"/>
      <c r="XH684"/>
      <c r="XI684"/>
      <c r="XJ684"/>
      <c r="XK684"/>
      <c r="XL684"/>
      <c r="XM684"/>
      <c r="XN684"/>
      <c r="XO684"/>
      <c r="XP684"/>
      <c r="XQ684"/>
      <c r="XR684"/>
      <c r="XS684"/>
      <c r="XT684"/>
      <c r="XU684"/>
      <c r="XV684"/>
      <c r="XW684"/>
      <c r="XX684"/>
      <c r="XY684"/>
      <c r="XZ684"/>
      <c r="YA684"/>
      <c r="YB684"/>
      <c r="YC684"/>
      <c r="YD684"/>
      <c r="YE684"/>
      <c r="YF684"/>
      <c r="YG684"/>
      <c r="YH684"/>
      <c r="YI684"/>
      <c r="YJ684"/>
      <c r="YK684"/>
      <c r="YL684"/>
      <c r="YM684"/>
      <c r="YN684"/>
      <c r="YO684"/>
      <c r="YP684"/>
      <c r="YQ684"/>
      <c r="YR684"/>
      <c r="YS684"/>
      <c r="YT684"/>
      <c r="YU684"/>
      <c r="YV684"/>
      <c r="YW684"/>
      <c r="YX684"/>
      <c r="YY684"/>
      <c r="YZ684"/>
      <c r="ZA684"/>
      <c r="ZB684"/>
      <c r="ZC684"/>
      <c r="ZD684"/>
      <c r="ZE684"/>
      <c r="ZF684"/>
      <c r="ZG684"/>
      <c r="ZH684"/>
      <c r="ZI684"/>
      <c r="ZJ684"/>
      <c r="ZK684"/>
      <c r="ZL684"/>
      <c r="ZM684"/>
      <c r="ZN684"/>
      <c r="ZO684"/>
      <c r="ZP684"/>
      <c r="ZQ684"/>
      <c r="ZR684"/>
      <c r="ZS684"/>
      <c r="ZT684"/>
      <c r="ZU684"/>
      <c r="ZV684"/>
      <c r="ZW684"/>
      <c r="ZX684"/>
      <c r="ZY684"/>
      <c r="ZZ684" s="52"/>
      <c r="AAA684" s="192"/>
      <c r="AAD684" s="90"/>
      <c r="AAE684" s="519">
        <v>1</v>
      </c>
      <c r="AAF684" s="90"/>
      <c r="AAG684" s="73">
        <f>S.EQC.BANNER.Begin</f>
        <v>41549</v>
      </c>
      <c r="AAH684" s="73">
        <f t="shared" ref="AAH684:AAH690" si="588">S.EQC.Meeting-1</f>
        <v>41716</v>
      </c>
      <c r="AAI684" s="72"/>
      <c r="AAJ684" s="56"/>
      <c r="AAK684" s="56"/>
      <c r="AAL684" s="90"/>
    </row>
    <row r="685" spans="1:715" s="23" customFormat="1" ht="15" customHeight="1" outlineLevel="2">
      <c r="A685" s="171"/>
      <c r="B685" s="715" t="s">
        <v>383</v>
      </c>
      <c r="C685" s="376" t="s">
        <v>0</v>
      </c>
      <c r="D685" s="422"/>
      <c r="E685" s="646">
        <f t="shared" si="584"/>
        <v>29782</v>
      </c>
      <c r="F685" s="457">
        <f t="shared" ca="1" si="585"/>
        <v>98</v>
      </c>
      <c r="G685" s="647">
        <f t="shared" si="586"/>
        <v>0</v>
      </c>
      <c r="H685" s="647">
        <f t="shared" si="587"/>
        <v>41716</v>
      </c>
      <c r="I685" s="244"/>
      <c r="J685" s="194"/>
      <c r="K685" s="49"/>
      <c r="L685" s="49"/>
      <c r="M685" s="49"/>
      <c r="N685" s="49"/>
      <c r="O685" s="49"/>
      <c r="P685" s="49"/>
      <c r="Q685" s="49"/>
      <c r="R685" s="49"/>
      <c r="S685" s="49"/>
      <c r="T685" s="49"/>
      <c r="U685" s="49"/>
      <c r="V685" s="49"/>
      <c r="W685" s="49"/>
      <c r="X685" s="49"/>
      <c r="Y685" s="49"/>
      <c r="Z685" s="49"/>
      <c r="AA685" s="49"/>
      <c r="AB685" s="49"/>
      <c r="AC685" s="49"/>
      <c r="AD685" s="49"/>
      <c r="AE685" s="49"/>
      <c r="AF685" s="49"/>
      <c r="AG685" s="49"/>
      <c r="AH685" s="49"/>
      <c r="AI685" s="49"/>
      <c r="AJ685" s="49"/>
      <c r="AK685" s="49"/>
      <c r="AL685" s="49"/>
      <c r="AM685" s="49"/>
      <c r="AN685" s="49"/>
      <c r="AO685" s="49"/>
      <c r="AP685" s="49"/>
      <c r="AQ685" s="49"/>
      <c r="AR685" s="49"/>
      <c r="AS685" s="49"/>
      <c r="AT685" s="49"/>
      <c r="AU685" s="49"/>
      <c r="AV685" s="49"/>
      <c r="AW685" s="49"/>
      <c r="AX685" s="49"/>
      <c r="AY685" s="49"/>
      <c r="AZ685" s="49"/>
      <c r="BA685" s="49"/>
      <c r="BB685" s="49"/>
      <c r="BC685" s="49"/>
      <c r="BD685" s="49"/>
      <c r="BE685" s="49"/>
      <c r="BF685" s="49"/>
      <c r="BG685" s="49"/>
      <c r="BH685" s="49"/>
      <c r="BI685" s="49"/>
      <c r="BJ685" s="49"/>
      <c r="BK685" s="49"/>
      <c r="BL685" s="49"/>
      <c r="BM685" s="49"/>
      <c r="BN685" s="49"/>
      <c r="BO685" s="49"/>
      <c r="BP685" s="49"/>
      <c r="BQ685" s="49"/>
      <c r="BR685" s="49"/>
      <c r="BS685" s="49"/>
      <c r="BT685" s="49"/>
      <c r="BU685" s="49"/>
      <c r="BV685" s="49"/>
      <c r="BW685" s="49"/>
      <c r="BX685" s="49"/>
      <c r="BY685" s="49"/>
      <c r="BZ685" s="49"/>
      <c r="CA685" s="49"/>
      <c r="CB685" s="49"/>
      <c r="CC685" s="49"/>
      <c r="CD685" s="49"/>
      <c r="CE685" s="49"/>
      <c r="CF685" s="49"/>
      <c r="CG685" s="49"/>
      <c r="CH685" s="49"/>
      <c r="CI685" s="49"/>
      <c r="CJ685" s="49"/>
      <c r="CK685" s="49"/>
      <c r="CL685" s="49"/>
      <c r="CM685" s="49"/>
      <c r="CN685" s="49"/>
      <c r="CO685" s="49"/>
      <c r="CP685" s="49"/>
      <c r="CQ685" s="49"/>
      <c r="CR685" s="49"/>
      <c r="CS685" s="49"/>
      <c r="CT685" s="49"/>
      <c r="CU685" s="49"/>
      <c r="CV685" s="49"/>
      <c r="CW685" s="49"/>
      <c r="CX685" s="49"/>
      <c r="CY685" s="49"/>
      <c r="CZ685" s="49"/>
      <c r="DA685" s="49"/>
      <c r="DB685" s="49"/>
      <c r="DC685" s="49"/>
      <c r="DD685" s="49"/>
      <c r="DE685" s="49"/>
      <c r="DF685" s="49"/>
      <c r="DG685" s="49"/>
      <c r="DH685" s="49"/>
      <c r="DI685" s="49"/>
      <c r="DJ685" s="49"/>
      <c r="DK685" s="49"/>
      <c r="DL685" s="49"/>
      <c r="DM685" s="49"/>
      <c r="DN685" s="49"/>
      <c r="DO685" s="49"/>
      <c r="DP685" s="49"/>
      <c r="DQ685"/>
      <c r="DR685"/>
      <c r="DS685"/>
      <c r="DT685"/>
      <c r="DU685"/>
      <c r="DV685"/>
      <c r="DW685"/>
      <c r="DX685"/>
      <c r="DY685"/>
      <c r="DZ685"/>
      <c r="EA685"/>
      <c r="EB685"/>
      <c r="EC685"/>
      <c r="ED685"/>
      <c r="EE685"/>
      <c r="EF685"/>
      <c r="EG685"/>
      <c r="EH685"/>
      <c r="EI685"/>
      <c r="EJ685"/>
      <c r="EK685"/>
      <c r="EL685"/>
      <c r="EM685"/>
      <c r="EN685"/>
      <c r="EO685"/>
      <c r="EP685"/>
      <c r="EQ685"/>
      <c r="ER685"/>
      <c r="ES685"/>
      <c r="ET685"/>
      <c r="EU685"/>
      <c r="EV685"/>
      <c r="EW685"/>
      <c r="EX685"/>
      <c r="EY685"/>
      <c r="EZ685"/>
      <c r="FA685"/>
      <c r="FB685"/>
      <c r="FC685"/>
      <c r="FD685"/>
      <c r="FE685"/>
      <c r="FF685"/>
      <c r="FG685"/>
      <c r="FH685"/>
      <c r="FI685"/>
      <c r="FJ685"/>
      <c r="FK685"/>
      <c r="FL685"/>
      <c r="FM685"/>
      <c r="FN685"/>
      <c r="FO685"/>
      <c r="FP685"/>
      <c r="FQ685"/>
      <c r="FR685"/>
      <c r="FS685"/>
      <c r="FT685"/>
      <c r="FU685"/>
      <c r="FV685"/>
      <c r="FW685"/>
      <c r="FX685"/>
      <c r="FY685"/>
      <c r="FZ685"/>
      <c r="GA685"/>
      <c r="GB685"/>
      <c r="GC685"/>
      <c r="GD685"/>
      <c r="GE685"/>
      <c r="GF685"/>
      <c r="GG685"/>
      <c r="GH685"/>
      <c r="GI685"/>
      <c r="GJ685"/>
      <c r="GK685"/>
      <c r="GL685"/>
      <c r="GM685"/>
      <c r="GN685"/>
      <c r="GO685"/>
      <c r="GP685"/>
      <c r="GQ685"/>
      <c r="GR685"/>
      <c r="GS685"/>
      <c r="GT685"/>
      <c r="GU685"/>
      <c r="GV685"/>
      <c r="GW685"/>
      <c r="GX685"/>
      <c r="GY685"/>
      <c r="GZ685"/>
      <c r="HA685"/>
      <c r="HB685"/>
      <c r="HC685"/>
      <c r="HD685"/>
      <c r="HE685"/>
      <c r="HF685"/>
      <c r="HG685"/>
      <c r="HH685"/>
      <c r="HI685"/>
      <c r="HJ685"/>
      <c r="HK685"/>
      <c r="HL685"/>
      <c r="HM685"/>
      <c r="HN685"/>
      <c r="HO685"/>
      <c r="HP685"/>
      <c r="HQ685"/>
      <c r="HR685"/>
      <c r="HS685"/>
      <c r="HT685"/>
      <c r="HU685"/>
      <c r="HV685"/>
      <c r="HW685"/>
      <c r="HX685"/>
      <c r="HY685"/>
      <c r="HZ685"/>
      <c r="IA685"/>
      <c r="IB685"/>
      <c r="IC685"/>
      <c r="ID685"/>
      <c r="IE685"/>
      <c r="IF685"/>
      <c r="IG685"/>
      <c r="IH685"/>
      <c r="II685"/>
      <c r="IJ685"/>
      <c r="IK685"/>
      <c r="IL685"/>
      <c r="IM685"/>
      <c r="IN685"/>
      <c r="IO685"/>
      <c r="IP685"/>
      <c r="IQ685"/>
      <c r="IR685"/>
      <c r="IS685"/>
      <c r="IT685"/>
      <c r="IU685"/>
      <c r="IV685"/>
      <c r="IW685"/>
      <c r="IX685"/>
      <c r="IY685"/>
      <c r="IZ685"/>
      <c r="JA685"/>
      <c r="JB685"/>
      <c r="JC685"/>
      <c r="JD685"/>
      <c r="JE685"/>
      <c r="JF685"/>
      <c r="JG685"/>
      <c r="JH685"/>
      <c r="JI685"/>
      <c r="JJ685"/>
      <c r="JK685"/>
      <c r="JL685"/>
      <c r="JM685"/>
      <c r="JN685"/>
      <c r="JO685"/>
      <c r="JP685"/>
      <c r="JQ685"/>
      <c r="JR685"/>
      <c r="JS685"/>
      <c r="JT685"/>
      <c r="JU685"/>
      <c r="JV685"/>
      <c r="JW685"/>
      <c r="JX685"/>
      <c r="JY685"/>
      <c r="JZ685"/>
      <c r="KA685"/>
      <c r="KB685"/>
      <c r="KC685"/>
      <c r="KD685"/>
      <c r="KE685"/>
      <c r="KF685"/>
      <c r="KG685"/>
      <c r="KH685"/>
      <c r="KI685"/>
      <c r="KJ685"/>
      <c r="KK685"/>
      <c r="KL685"/>
      <c r="KM685"/>
      <c r="KN685"/>
      <c r="KO685"/>
      <c r="KP685"/>
      <c r="KQ685"/>
      <c r="KR685"/>
      <c r="KS685"/>
      <c r="KT685"/>
      <c r="KU685"/>
      <c r="KV685"/>
      <c r="KW685"/>
      <c r="KX685"/>
      <c r="KY685"/>
      <c r="KZ685"/>
      <c r="LA685"/>
      <c r="LB685"/>
      <c r="LC685"/>
      <c r="LD685"/>
      <c r="LE685"/>
      <c r="LF685"/>
      <c r="LG685"/>
      <c r="LH685"/>
      <c r="LI685"/>
      <c r="LJ685"/>
      <c r="LK685"/>
      <c r="LL685"/>
      <c r="LM685"/>
      <c r="LN685"/>
      <c r="LO685"/>
      <c r="LP685"/>
      <c r="LQ685"/>
      <c r="LR685"/>
      <c r="LS685"/>
      <c r="LT685"/>
      <c r="LU685"/>
      <c r="LV685"/>
      <c r="LW685"/>
      <c r="LX685"/>
      <c r="LY685"/>
      <c r="LZ685"/>
      <c r="MA685"/>
      <c r="MB685"/>
      <c r="MC685"/>
      <c r="MD685"/>
      <c r="ME685"/>
      <c r="MF685"/>
      <c r="MG685"/>
      <c r="MH685"/>
      <c r="MI685"/>
      <c r="MJ685"/>
      <c r="MK685"/>
      <c r="ML685"/>
      <c r="MM685"/>
      <c r="MN685"/>
      <c r="MO685"/>
      <c r="MP685"/>
      <c r="MQ685"/>
      <c r="MR685"/>
      <c r="MS685"/>
      <c r="MT685"/>
      <c r="MU685"/>
      <c r="MV685"/>
      <c r="MW685"/>
      <c r="MX685"/>
      <c r="MY685"/>
      <c r="MZ685"/>
      <c r="NA685"/>
      <c r="NB685"/>
      <c r="NC685"/>
      <c r="ND685"/>
      <c r="NE685"/>
      <c r="NF685"/>
      <c r="NG685"/>
      <c r="NH685"/>
      <c r="NI685"/>
      <c r="NJ685"/>
      <c r="NK685"/>
      <c r="NL685"/>
      <c r="NM685"/>
      <c r="NN685"/>
      <c r="NO685"/>
      <c r="NP685"/>
      <c r="NQ685"/>
      <c r="NR685"/>
      <c r="NS685"/>
      <c r="NT685"/>
      <c r="NU685"/>
      <c r="NV685"/>
      <c r="NW685"/>
      <c r="NX685"/>
      <c r="NY685"/>
      <c r="NZ685"/>
      <c r="OA685"/>
      <c r="OB685"/>
      <c r="OC685"/>
      <c r="OD685"/>
      <c r="OE685"/>
      <c r="OF685"/>
      <c r="OG685"/>
      <c r="OH685"/>
      <c r="OI685"/>
      <c r="OJ685"/>
      <c r="OK685"/>
      <c r="OL685"/>
      <c r="OM685"/>
      <c r="ON685"/>
      <c r="OO685"/>
      <c r="OP685"/>
      <c r="OQ685"/>
      <c r="OR685"/>
      <c r="OS685"/>
      <c r="OT685"/>
      <c r="OU685"/>
      <c r="OV685"/>
      <c r="OW685"/>
      <c r="OX685"/>
      <c r="OY685"/>
      <c r="OZ685"/>
      <c r="PA685"/>
      <c r="PB685"/>
      <c r="PC685"/>
      <c r="PD685"/>
      <c r="PE685"/>
      <c r="PF685"/>
      <c r="PG685"/>
      <c r="PH685"/>
      <c r="PI685"/>
      <c r="PJ685"/>
      <c r="PK685"/>
      <c r="PL685"/>
      <c r="PM685"/>
      <c r="PN685"/>
      <c r="PO685"/>
      <c r="PP685"/>
      <c r="PQ685"/>
      <c r="PR685"/>
      <c r="PS685"/>
      <c r="PT685"/>
      <c r="PU685"/>
      <c r="PV685"/>
      <c r="PW685"/>
      <c r="PX685"/>
      <c r="PY685"/>
      <c r="PZ685"/>
      <c r="QA685"/>
      <c r="QB685"/>
      <c r="QC685"/>
      <c r="QD685"/>
      <c r="QE685"/>
      <c r="QF685"/>
      <c r="QG685"/>
      <c r="QH685"/>
      <c r="QI685"/>
      <c r="QJ685"/>
      <c r="QK685"/>
      <c r="QL685"/>
      <c r="QM685"/>
      <c r="QN685"/>
      <c r="QO685"/>
      <c r="QP685"/>
      <c r="QQ685"/>
      <c r="QR685"/>
      <c r="QS685"/>
      <c r="QT685"/>
      <c r="QU685"/>
      <c r="QV685"/>
      <c r="QW685"/>
      <c r="QX685"/>
      <c r="QY685"/>
      <c r="QZ685"/>
      <c r="RA685"/>
      <c r="RB685"/>
      <c r="RC685"/>
      <c r="RD685"/>
      <c r="RE685"/>
      <c r="RF685"/>
      <c r="RG685"/>
      <c r="RH685"/>
      <c r="RI685"/>
      <c r="RJ685"/>
      <c r="RK685"/>
      <c r="RL685"/>
      <c r="RM685"/>
      <c r="RN685"/>
      <c r="RO685"/>
      <c r="RP685"/>
      <c r="RQ685"/>
      <c r="RR685"/>
      <c r="RS685"/>
      <c r="RT685"/>
      <c r="RU685"/>
      <c r="RV685"/>
      <c r="RW685"/>
      <c r="RX685"/>
      <c r="RY685"/>
      <c r="RZ685"/>
      <c r="SA685"/>
      <c r="SB685"/>
      <c r="SC685"/>
      <c r="SD685"/>
      <c r="SE685"/>
      <c r="SF685"/>
      <c r="SG685"/>
      <c r="SH685"/>
      <c r="SI685"/>
      <c r="SJ685"/>
      <c r="SK685"/>
      <c r="SL685"/>
      <c r="SM685"/>
      <c r="SN685"/>
      <c r="SO685"/>
      <c r="SP685"/>
      <c r="SQ685"/>
      <c r="SR685"/>
      <c r="SS685"/>
      <c r="ST685"/>
      <c r="SU685"/>
      <c r="SV685"/>
      <c r="SW685"/>
      <c r="SX685"/>
      <c r="SY685"/>
      <c r="SZ685"/>
      <c r="TA685"/>
      <c r="TB685"/>
      <c r="TC685"/>
      <c r="TD685"/>
      <c r="TE685"/>
      <c r="TF685"/>
      <c r="TG685"/>
      <c r="TH685"/>
      <c r="TI685"/>
      <c r="TJ685"/>
      <c r="TK685"/>
      <c r="TL685"/>
      <c r="TM685"/>
      <c r="TN685"/>
      <c r="TO685"/>
      <c r="TP685"/>
      <c r="TQ685"/>
      <c r="TR685"/>
      <c r="TS685"/>
      <c r="TT685"/>
      <c r="TU685"/>
      <c r="TV685"/>
      <c r="TW685"/>
      <c r="TX685"/>
      <c r="TY685"/>
      <c r="TZ685"/>
      <c r="UA685"/>
      <c r="UB685"/>
      <c r="UC685"/>
      <c r="UD685"/>
      <c r="UE685"/>
      <c r="UF685"/>
      <c r="UG685"/>
      <c r="UH685"/>
      <c r="UI685"/>
      <c r="UJ685"/>
      <c r="UK685"/>
      <c r="UL685"/>
      <c r="UM685"/>
      <c r="UN685"/>
      <c r="UO685"/>
      <c r="UP685"/>
      <c r="UQ685"/>
      <c r="UR685"/>
      <c r="US685"/>
      <c r="UT685"/>
      <c r="UU685"/>
      <c r="UV685"/>
      <c r="UW685"/>
      <c r="UX685"/>
      <c r="UY685"/>
      <c r="UZ685"/>
      <c r="VA685"/>
      <c r="VB685"/>
      <c r="VC685"/>
      <c r="VD685"/>
      <c r="VE685"/>
      <c r="VF685"/>
      <c r="VG685"/>
      <c r="VH685"/>
      <c r="VI685"/>
      <c r="VJ685"/>
      <c r="VK685"/>
      <c r="VL685"/>
      <c r="VM685"/>
      <c r="VN685"/>
      <c r="VO685"/>
      <c r="VP685"/>
      <c r="VQ685"/>
      <c r="VR685"/>
      <c r="VS685"/>
      <c r="VT685"/>
      <c r="VU685"/>
      <c r="VV685"/>
      <c r="VW685"/>
      <c r="VX685"/>
      <c r="VY685"/>
      <c r="VZ685"/>
      <c r="WA685"/>
      <c r="WB685"/>
      <c r="WC685"/>
      <c r="WD685"/>
      <c r="WE685"/>
      <c r="WF685"/>
      <c r="WG685"/>
      <c r="WH685"/>
      <c r="WI685"/>
      <c r="WJ685"/>
      <c r="WK685"/>
      <c r="WL685"/>
      <c r="WM685"/>
      <c r="WN685"/>
      <c r="WO685"/>
      <c r="WP685"/>
      <c r="WQ685"/>
      <c r="WR685"/>
      <c r="WS685"/>
      <c r="WT685"/>
      <c r="WU685"/>
      <c r="WV685"/>
      <c r="WW685"/>
      <c r="WX685"/>
      <c r="WY685"/>
      <c r="WZ685"/>
      <c r="XA685"/>
      <c r="XB685"/>
      <c r="XC685"/>
      <c r="XD685"/>
      <c r="XE685"/>
      <c r="XF685"/>
      <c r="XG685"/>
      <c r="XH685"/>
      <c r="XI685"/>
      <c r="XJ685"/>
      <c r="XK685"/>
      <c r="XL685"/>
      <c r="XM685"/>
      <c r="XN685"/>
      <c r="XO685"/>
      <c r="XP685"/>
      <c r="XQ685"/>
      <c r="XR685"/>
      <c r="XS685"/>
      <c r="XT685"/>
      <c r="XU685"/>
      <c r="XV685"/>
      <c r="XW685"/>
      <c r="XX685"/>
      <c r="XY685"/>
      <c r="XZ685"/>
      <c r="YA685"/>
      <c r="YB685"/>
      <c r="YC685"/>
      <c r="YD685"/>
      <c r="YE685"/>
      <c r="YF685"/>
      <c r="YG685"/>
      <c r="YH685"/>
      <c r="YI685"/>
      <c r="YJ685"/>
      <c r="YK685"/>
      <c r="YL685"/>
      <c r="YM685"/>
      <c r="YN685"/>
      <c r="YO685"/>
      <c r="YP685"/>
      <c r="YQ685"/>
      <c r="YR685"/>
      <c r="YS685"/>
      <c r="YT685"/>
      <c r="YU685"/>
      <c r="YV685"/>
      <c r="YW685"/>
      <c r="YX685"/>
      <c r="YY685"/>
      <c r="YZ685"/>
      <c r="ZA685"/>
      <c r="ZB685"/>
      <c r="ZC685"/>
      <c r="ZD685"/>
      <c r="ZE685"/>
      <c r="ZF685"/>
      <c r="ZG685"/>
      <c r="ZH685"/>
      <c r="ZI685"/>
      <c r="ZJ685"/>
      <c r="ZK685"/>
      <c r="ZL685"/>
      <c r="ZM685"/>
      <c r="ZN685"/>
      <c r="ZO685"/>
      <c r="ZP685"/>
      <c r="ZQ685"/>
      <c r="ZR685"/>
      <c r="ZS685"/>
      <c r="ZT685"/>
      <c r="ZU685"/>
      <c r="ZV685"/>
      <c r="ZW685"/>
      <c r="ZX685"/>
      <c r="ZY685"/>
      <c r="ZZ685" s="52"/>
      <c r="AAA685" s="192"/>
      <c r="AAD685" s="90"/>
      <c r="AAE685" s="519">
        <f>IF(S.AC.CommitteeInvolved="Y",1,0)</f>
        <v>0</v>
      </c>
      <c r="AAF685" s="90"/>
      <c r="AAG685" s="73">
        <f>IF(AAE685=0,,S.EQC.BANNER.Begin)</f>
        <v>0</v>
      </c>
      <c r="AAH685" s="73">
        <f t="shared" si="588"/>
        <v>41716</v>
      </c>
      <c r="AAI685" s="72"/>
      <c r="AAJ685" s="56"/>
      <c r="AAK685" s="56"/>
      <c r="AAL685" s="90"/>
    </row>
    <row r="686" spans="1:715" s="23" customFormat="1" ht="15" customHeight="1" outlineLevel="2">
      <c r="A686" s="171"/>
      <c r="B686" s="715" t="s">
        <v>384</v>
      </c>
      <c r="C686" s="376" t="s">
        <v>0</v>
      </c>
      <c r="D686" s="422"/>
      <c r="E686" s="646">
        <f t="shared" si="584"/>
        <v>114</v>
      </c>
      <c r="F686" s="457">
        <f t="shared" ca="1" si="585"/>
        <v>98</v>
      </c>
      <c r="G686" s="647">
        <f t="shared" ref="G686:G687" si="589">AAG686</f>
        <v>41549</v>
      </c>
      <c r="H686" s="647">
        <f t="shared" ref="H686:H687" si="590">AAH686</f>
        <v>41716</v>
      </c>
      <c r="I686" s="244"/>
      <c r="J686" s="194"/>
      <c r="K686" s="49"/>
      <c r="L686" s="49"/>
      <c r="M686" s="49"/>
      <c r="N686" s="49"/>
      <c r="O686" s="49"/>
      <c r="P686" s="49"/>
      <c r="Q686" s="49"/>
      <c r="R686" s="49"/>
      <c r="S686" s="49"/>
      <c r="T686" s="49"/>
      <c r="U686" s="49"/>
      <c r="V686" s="49"/>
      <c r="W686" s="49"/>
      <c r="X686" s="49"/>
      <c r="Y686" s="49"/>
      <c r="Z686" s="49"/>
      <c r="AA686" s="49"/>
      <c r="AB686" s="49"/>
      <c r="AC686" s="49"/>
      <c r="AD686" s="49"/>
      <c r="AE686" s="49"/>
      <c r="AF686" s="49"/>
      <c r="AG686" s="49"/>
      <c r="AH686" s="49"/>
      <c r="AI686" s="49"/>
      <c r="AJ686" s="49"/>
      <c r="AK686" s="49"/>
      <c r="AL686" s="49"/>
      <c r="AM686" s="49"/>
      <c r="AN686" s="49"/>
      <c r="AO686" s="49"/>
      <c r="AP686" s="49"/>
      <c r="AQ686" s="49"/>
      <c r="AR686" s="49"/>
      <c r="AS686" s="49"/>
      <c r="AT686" s="49"/>
      <c r="AU686" s="49"/>
      <c r="AV686" s="49"/>
      <c r="AW686" s="49"/>
      <c r="AX686" s="49"/>
      <c r="AY686" s="49"/>
      <c r="AZ686" s="49"/>
      <c r="BA686" s="49"/>
      <c r="BB686" s="49"/>
      <c r="BC686" s="49"/>
      <c r="BD686" s="49"/>
      <c r="BE686" s="49"/>
      <c r="BF686" s="49"/>
      <c r="BG686" s="49"/>
      <c r="BH686" s="49"/>
      <c r="BI686" s="49"/>
      <c r="BJ686" s="49"/>
      <c r="BK686" s="49"/>
      <c r="BL686" s="49"/>
      <c r="BM686" s="49"/>
      <c r="BN686" s="49"/>
      <c r="BO686" s="49"/>
      <c r="BP686" s="49"/>
      <c r="BQ686" s="49"/>
      <c r="BR686" s="49"/>
      <c r="BS686" s="49"/>
      <c r="BT686" s="49"/>
      <c r="BU686" s="49"/>
      <c r="BV686" s="49"/>
      <c r="BW686" s="49"/>
      <c r="BX686" s="49"/>
      <c r="BY686" s="49"/>
      <c r="BZ686" s="49"/>
      <c r="CA686" s="49"/>
      <c r="CB686" s="49"/>
      <c r="CC686" s="49"/>
      <c r="CD686" s="49"/>
      <c r="CE686" s="49"/>
      <c r="CF686" s="49"/>
      <c r="CG686" s="49"/>
      <c r="CH686" s="49"/>
      <c r="CI686" s="49"/>
      <c r="CJ686" s="49"/>
      <c r="CK686" s="49"/>
      <c r="CL686" s="49"/>
      <c r="CM686" s="49"/>
      <c r="CN686" s="49"/>
      <c r="CO686" s="49"/>
      <c r="CP686" s="49"/>
      <c r="CQ686" s="49"/>
      <c r="CR686" s="49"/>
      <c r="CS686" s="49"/>
      <c r="CT686" s="49"/>
      <c r="CU686" s="49"/>
      <c r="CV686" s="49"/>
      <c r="CW686" s="49"/>
      <c r="CX686" s="49"/>
      <c r="CY686" s="49"/>
      <c r="CZ686" s="49"/>
      <c r="DA686" s="49"/>
      <c r="DB686" s="49"/>
      <c r="DC686" s="49"/>
      <c r="DD686" s="49"/>
      <c r="DE686" s="49"/>
      <c r="DF686" s="49"/>
      <c r="DG686" s="49"/>
      <c r="DH686" s="49"/>
      <c r="DI686" s="49"/>
      <c r="DJ686" s="49"/>
      <c r="DK686" s="49"/>
      <c r="DL686" s="49"/>
      <c r="DM686" s="49"/>
      <c r="DN686" s="49"/>
      <c r="DO686" s="49"/>
      <c r="DP686" s="49"/>
      <c r="DQ686"/>
      <c r="DR686"/>
      <c r="DS686"/>
      <c r="DT686"/>
      <c r="DU686"/>
      <c r="DV686"/>
      <c r="DW686"/>
      <c r="DX686"/>
      <c r="DY686"/>
      <c r="DZ686"/>
      <c r="EA686"/>
      <c r="EB686"/>
      <c r="EC686"/>
      <c r="ED686"/>
      <c r="EE686"/>
      <c r="EF686"/>
      <c r="EG686"/>
      <c r="EH686"/>
      <c r="EI686"/>
      <c r="EJ686"/>
      <c r="EK686"/>
      <c r="EL686"/>
      <c r="EM686"/>
      <c r="EN686"/>
      <c r="EO686"/>
      <c r="EP686"/>
      <c r="EQ686"/>
      <c r="ER686"/>
      <c r="ES686"/>
      <c r="ET686"/>
      <c r="EU686"/>
      <c r="EV686"/>
      <c r="EW686"/>
      <c r="EX686"/>
      <c r="EY686"/>
      <c r="EZ686"/>
      <c r="FA686"/>
      <c r="FB686"/>
      <c r="FC686"/>
      <c r="FD686"/>
      <c r="FE686"/>
      <c r="FF686"/>
      <c r="FG686"/>
      <c r="FH686"/>
      <c r="FI686"/>
      <c r="FJ686"/>
      <c r="FK686"/>
      <c r="FL686"/>
      <c r="FM686"/>
      <c r="FN686"/>
      <c r="FO686"/>
      <c r="FP686"/>
      <c r="FQ686"/>
      <c r="FR686"/>
      <c r="FS686"/>
      <c r="FT686"/>
      <c r="FU686"/>
      <c r="FV686"/>
      <c r="FW686"/>
      <c r="FX686"/>
      <c r="FY686"/>
      <c r="FZ686"/>
      <c r="GA686"/>
      <c r="GB686"/>
      <c r="GC686"/>
      <c r="GD686"/>
      <c r="GE686"/>
      <c r="GF686"/>
      <c r="GG686"/>
      <c r="GH686"/>
      <c r="GI686"/>
      <c r="GJ686"/>
      <c r="GK686"/>
      <c r="GL686"/>
      <c r="GM686"/>
      <c r="GN686"/>
      <c r="GO686"/>
      <c r="GP686"/>
      <c r="GQ686"/>
      <c r="GR686"/>
      <c r="GS686"/>
      <c r="GT686"/>
      <c r="GU686"/>
      <c r="GV686"/>
      <c r="GW686"/>
      <c r="GX686"/>
      <c r="GY686"/>
      <c r="GZ686"/>
      <c r="HA686"/>
      <c r="HB686"/>
      <c r="HC686"/>
      <c r="HD686"/>
      <c r="HE686"/>
      <c r="HF686"/>
      <c r="HG686"/>
      <c r="HH686"/>
      <c r="HI686"/>
      <c r="HJ686"/>
      <c r="HK686"/>
      <c r="HL686"/>
      <c r="HM686"/>
      <c r="HN686"/>
      <c r="HO686"/>
      <c r="HP686"/>
      <c r="HQ686"/>
      <c r="HR686"/>
      <c r="HS686"/>
      <c r="HT686"/>
      <c r="HU686"/>
      <c r="HV686"/>
      <c r="HW686"/>
      <c r="HX686"/>
      <c r="HY686"/>
      <c r="HZ686"/>
      <c r="IA686"/>
      <c r="IB686"/>
      <c r="IC686"/>
      <c r="ID686"/>
      <c r="IE686"/>
      <c r="IF686"/>
      <c r="IG686"/>
      <c r="IH686"/>
      <c r="II686"/>
      <c r="IJ686"/>
      <c r="IK686"/>
      <c r="IL686"/>
      <c r="IM686"/>
      <c r="IN686"/>
      <c r="IO686"/>
      <c r="IP686"/>
      <c r="IQ686"/>
      <c r="IR686"/>
      <c r="IS686"/>
      <c r="IT686"/>
      <c r="IU686"/>
      <c r="IV686"/>
      <c r="IW686"/>
      <c r="IX686"/>
      <c r="IY686"/>
      <c r="IZ686"/>
      <c r="JA686"/>
      <c r="JB686"/>
      <c r="JC686"/>
      <c r="JD686"/>
      <c r="JE686"/>
      <c r="JF686"/>
      <c r="JG686"/>
      <c r="JH686"/>
      <c r="JI686"/>
      <c r="JJ686"/>
      <c r="JK686"/>
      <c r="JL686"/>
      <c r="JM686"/>
      <c r="JN686"/>
      <c r="JO686"/>
      <c r="JP686"/>
      <c r="JQ686"/>
      <c r="JR686"/>
      <c r="JS686"/>
      <c r="JT686"/>
      <c r="JU686"/>
      <c r="JV686"/>
      <c r="JW686"/>
      <c r="JX686"/>
      <c r="JY686"/>
      <c r="JZ686"/>
      <c r="KA686"/>
      <c r="KB686"/>
      <c r="KC686"/>
      <c r="KD686"/>
      <c r="KE686"/>
      <c r="KF686"/>
      <c r="KG686"/>
      <c r="KH686"/>
      <c r="KI686"/>
      <c r="KJ686"/>
      <c r="KK686"/>
      <c r="KL686"/>
      <c r="KM686"/>
      <c r="KN686"/>
      <c r="KO686"/>
      <c r="KP686"/>
      <c r="KQ686"/>
      <c r="KR686"/>
      <c r="KS686"/>
      <c r="KT686"/>
      <c r="KU686"/>
      <c r="KV686"/>
      <c r="KW686"/>
      <c r="KX686"/>
      <c r="KY686"/>
      <c r="KZ686"/>
      <c r="LA686"/>
      <c r="LB686"/>
      <c r="LC686"/>
      <c r="LD686"/>
      <c r="LE686"/>
      <c r="LF686"/>
      <c r="LG686"/>
      <c r="LH686"/>
      <c r="LI686"/>
      <c r="LJ686"/>
      <c r="LK686"/>
      <c r="LL686"/>
      <c r="LM686"/>
      <c r="LN686"/>
      <c r="LO686"/>
      <c r="LP686"/>
      <c r="LQ686"/>
      <c r="LR686"/>
      <c r="LS686"/>
      <c r="LT686"/>
      <c r="LU686"/>
      <c r="LV686"/>
      <c r="LW686"/>
      <c r="LX686"/>
      <c r="LY686"/>
      <c r="LZ686"/>
      <c r="MA686"/>
      <c r="MB686"/>
      <c r="MC686"/>
      <c r="MD686"/>
      <c r="ME686"/>
      <c r="MF686"/>
      <c r="MG686"/>
      <c r="MH686"/>
      <c r="MI686"/>
      <c r="MJ686"/>
      <c r="MK686"/>
      <c r="ML686"/>
      <c r="MM686"/>
      <c r="MN686"/>
      <c r="MO686"/>
      <c r="MP686"/>
      <c r="MQ686"/>
      <c r="MR686"/>
      <c r="MS686"/>
      <c r="MT686"/>
      <c r="MU686"/>
      <c r="MV686"/>
      <c r="MW686"/>
      <c r="MX686"/>
      <c r="MY686"/>
      <c r="MZ686"/>
      <c r="NA686"/>
      <c r="NB686"/>
      <c r="NC686"/>
      <c r="ND686"/>
      <c r="NE686"/>
      <c r="NF686"/>
      <c r="NG686"/>
      <c r="NH686"/>
      <c r="NI686"/>
      <c r="NJ686"/>
      <c r="NK686"/>
      <c r="NL686"/>
      <c r="NM686"/>
      <c r="NN686"/>
      <c r="NO686"/>
      <c r="NP686"/>
      <c r="NQ686"/>
      <c r="NR686"/>
      <c r="NS686"/>
      <c r="NT686"/>
      <c r="NU686"/>
      <c r="NV686"/>
      <c r="NW686"/>
      <c r="NX686"/>
      <c r="NY686"/>
      <c r="NZ686"/>
      <c r="OA686"/>
      <c r="OB686"/>
      <c r="OC686"/>
      <c r="OD686"/>
      <c r="OE686"/>
      <c r="OF686"/>
      <c r="OG686"/>
      <c r="OH686"/>
      <c r="OI686"/>
      <c r="OJ686"/>
      <c r="OK686"/>
      <c r="OL686"/>
      <c r="OM686"/>
      <c r="ON686"/>
      <c r="OO686"/>
      <c r="OP686"/>
      <c r="OQ686"/>
      <c r="OR686"/>
      <c r="OS686"/>
      <c r="OT686"/>
      <c r="OU686"/>
      <c r="OV686"/>
      <c r="OW686"/>
      <c r="OX686"/>
      <c r="OY686"/>
      <c r="OZ686"/>
      <c r="PA686"/>
      <c r="PB686"/>
      <c r="PC686"/>
      <c r="PD686"/>
      <c r="PE686"/>
      <c r="PF686"/>
      <c r="PG686"/>
      <c r="PH686"/>
      <c r="PI686"/>
      <c r="PJ686"/>
      <c r="PK686"/>
      <c r="PL686"/>
      <c r="PM686"/>
      <c r="PN686"/>
      <c r="PO686"/>
      <c r="PP686"/>
      <c r="PQ686"/>
      <c r="PR686"/>
      <c r="PS686"/>
      <c r="PT686"/>
      <c r="PU686"/>
      <c r="PV686"/>
      <c r="PW686"/>
      <c r="PX686"/>
      <c r="PY686"/>
      <c r="PZ686"/>
      <c r="QA686"/>
      <c r="QB686"/>
      <c r="QC686"/>
      <c r="QD686"/>
      <c r="QE686"/>
      <c r="QF686"/>
      <c r="QG686"/>
      <c r="QH686"/>
      <c r="QI686"/>
      <c r="QJ686"/>
      <c r="QK686"/>
      <c r="QL686"/>
      <c r="QM686"/>
      <c r="QN686"/>
      <c r="QO686"/>
      <c r="QP686"/>
      <c r="QQ686"/>
      <c r="QR686"/>
      <c r="QS686"/>
      <c r="QT686"/>
      <c r="QU686"/>
      <c r="QV686"/>
      <c r="QW686"/>
      <c r="QX686"/>
      <c r="QY686"/>
      <c r="QZ686"/>
      <c r="RA686"/>
      <c r="RB686"/>
      <c r="RC686"/>
      <c r="RD686"/>
      <c r="RE686"/>
      <c r="RF686"/>
      <c r="RG686"/>
      <c r="RH686"/>
      <c r="RI686"/>
      <c r="RJ686"/>
      <c r="RK686"/>
      <c r="RL686"/>
      <c r="RM686"/>
      <c r="RN686"/>
      <c r="RO686"/>
      <c r="RP686"/>
      <c r="RQ686"/>
      <c r="RR686"/>
      <c r="RS686"/>
      <c r="RT686"/>
      <c r="RU686"/>
      <c r="RV686"/>
      <c r="RW686"/>
      <c r="RX686"/>
      <c r="RY686"/>
      <c r="RZ686"/>
      <c r="SA686"/>
      <c r="SB686"/>
      <c r="SC686"/>
      <c r="SD686"/>
      <c r="SE686"/>
      <c r="SF686"/>
      <c r="SG686"/>
      <c r="SH686"/>
      <c r="SI686"/>
      <c r="SJ686"/>
      <c r="SK686"/>
      <c r="SL686"/>
      <c r="SM686"/>
      <c r="SN686"/>
      <c r="SO686"/>
      <c r="SP686"/>
      <c r="SQ686"/>
      <c r="SR686"/>
      <c r="SS686"/>
      <c r="ST686"/>
      <c r="SU686"/>
      <c r="SV686"/>
      <c r="SW686"/>
      <c r="SX686"/>
      <c r="SY686"/>
      <c r="SZ686"/>
      <c r="TA686"/>
      <c r="TB686"/>
      <c r="TC686"/>
      <c r="TD686"/>
      <c r="TE686"/>
      <c r="TF686"/>
      <c r="TG686"/>
      <c r="TH686"/>
      <c r="TI686"/>
      <c r="TJ686"/>
      <c r="TK686"/>
      <c r="TL686"/>
      <c r="TM686"/>
      <c r="TN686"/>
      <c r="TO686"/>
      <c r="TP686"/>
      <c r="TQ686"/>
      <c r="TR686"/>
      <c r="TS686"/>
      <c r="TT686"/>
      <c r="TU686"/>
      <c r="TV686"/>
      <c r="TW686"/>
      <c r="TX686"/>
      <c r="TY686"/>
      <c r="TZ686"/>
      <c r="UA686"/>
      <c r="UB686"/>
      <c r="UC686"/>
      <c r="UD686"/>
      <c r="UE686"/>
      <c r="UF686"/>
      <c r="UG686"/>
      <c r="UH686"/>
      <c r="UI686"/>
      <c r="UJ686"/>
      <c r="UK686"/>
      <c r="UL686"/>
      <c r="UM686"/>
      <c r="UN686"/>
      <c r="UO686"/>
      <c r="UP686"/>
      <c r="UQ686"/>
      <c r="UR686"/>
      <c r="US686"/>
      <c r="UT686"/>
      <c r="UU686"/>
      <c r="UV686"/>
      <c r="UW686"/>
      <c r="UX686"/>
      <c r="UY686"/>
      <c r="UZ686"/>
      <c r="VA686"/>
      <c r="VB686"/>
      <c r="VC686"/>
      <c r="VD686"/>
      <c r="VE686"/>
      <c r="VF686"/>
      <c r="VG686"/>
      <c r="VH686"/>
      <c r="VI686"/>
      <c r="VJ686"/>
      <c r="VK686"/>
      <c r="VL686"/>
      <c r="VM686"/>
      <c r="VN686"/>
      <c r="VO686"/>
      <c r="VP686"/>
      <c r="VQ686"/>
      <c r="VR686"/>
      <c r="VS686"/>
      <c r="VT686"/>
      <c r="VU686"/>
      <c r="VV686"/>
      <c r="VW686"/>
      <c r="VX686"/>
      <c r="VY686"/>
      <c r="VZ686"/>
      <c r="WA686"/>
      <c r="WB686"/>
      <c r="WC686"/>
      <c r="WD686"/>
      <c r="WE686"/>
      <c r="WF686"/>
      <c r="WG686"/>
      <c r="WH686"/>
      <c r="WI686"/>
      <c r="WJ686"/>
      <c r="WK686"/>
      <c r="WL686"/>
      <c r="WM686"/>
      <c r="WN686"/>
      <c r="WO686"/>
      <c r="WP686"/>
      <c r="WQ686"/>
      <c r="WR686"/>
      <c r="WS686"/>
      <c r="WT686"/>
      <c r="WU686"/>
      <c r="WV686"/>
      <c r="WW686"/>
      <c r="WX686"/>
      <c r="WY686"/>
      <c r="WZ686"/>
      <c r="XA686"/>
      <c r="XB686"/>
      <c r="XC686"/>
      <c r="XD686"/>
      <c r="XE686"/>
      <c r="XF686"/>
      <c r="XG686"/>
      <c r="XH686"/>
      <c r="XI686"/>
      <c r="XJ686"/>
      <c r="XK686"/>
      <c r="XL686"/>
      <c r="XM686"/>
      <c r="XN686"/>
      <c r="XO686"/>
      <c r="XP686"/>
      <c r="XQ686"/>
      <c r="XR686"/>
      <c r="XS686"/>
      <c r="XT686"/>
      <c r="XU686"/>
      <c r="XV686"/>
      <c r="XW686"/>
      <c r="XX686"/>
      <c r="XY686"/>
      <c r="XZ686"/>
      <c r="YA686"/>
      <c r="YB686"/>
      <c r="YC686"/>
      <c r="YD686"/>
      <c r="YE686"/>
      <c r="YF686"/>
      <c r="YG686"/>
      <c r="YH686"/>
      <c r="YI686"/>
      <c r="YJ686"/>
      <c r="YK686"/>
      <c r="YL686"/>
      <c r="YM686"/>
      <c r="YN686"/>
      <c r="YO686"/>
      <c r="YP686"/>
      <c r="YQ686"/>
      <c r="YR686"/>
      <c r="YS686"/>
      <c r="YT686"/>
      <c r="YU686"/>
      <c r="YV686"/>
      <c r="YW686"/>
      <c r="YX686"/>
      <c r="YY686"/>
      <c r="YZ686"/>
      <c r="ZA686"/>
      <c r="ZB686"/>
      <c r="ZC686"/>
      <c r="ZD686"/>
      <c r="ZE686"/>
      <c r="ZF686"/>
      <c r="ZG686"/>
      <c r="ZH686"/>
      <c r="ZI686"/>
      <c r="ZJ686"/>
      <c r="ZK686"/>
      <c r="ZL686"/>
      <c r="ZM686"/>
      <c r="ZN686"/>
      <c r="ZO686"/>
      <c r="ZP686"/>
      <c r="ZQ686"/>
      <c r="ZR686"/>
      <c r="ZS686"/>
      <c r="ZT686"/>
      <c r="ZU686"/>
      <c r="ZV686"/>
      <c r="ZW686"/>
      <c r="ZX686"/>
      <c r="ZY686"/>
      <c r="ZZ686" s="52"/>
      <c r="AAA686" s="192"/>
      <c r="AAD686" s="90"/>
      <c r="AAE686" s="519">
        <f>IF(S.Notice.Involved="Y",1,0)</f>
        <v>1</v>
      </c>
      <c r="AAF686" s="90"/>
      <c r="AAG686" s="73">
        <f>IF(AAE686=0,,S.EQC.BANNER.Begin)</f>
        <v>41549</v>
      </c>
      <c r="AAH686" s="73">
        <f t="shared" si="588"/>
        <v>41716</v>
      </c>
      <c r="AAI686" s="72"/>
      <c r="AAJ686" s="56"/>
      <c r="AAK686" s="56"/>
      <c r="AAL686" s="90"/>
    </row>
    <row r="687" spans="1:715" s="23" customFormat="1" ht="15" customHeight="1" outlineLevel="2">
      <c r="A687" s="171"/>
      <c r="B687" s="715" t="s">
        <v>385</v>
      </c>
      <c r="C687" s="376" t="s">
        <v>0</v>
      </c>
      <c r="D687" s="422"/>
      <c r="E687" s="646">
        <f t="shared" si="584"/>
        <v>114</v>
      </c>
      <c r="F687" s="457">
        <f t="shared" ca="1" si="585"/>
        <v>98</v>
      </c>
      <c r="G687" s="647">
        <f t="shared" si="589"/>
        <v>41549</v>
      </c>
      <c r="H687" s="647">
        <f t="shared" si="590"/>
        <v>41716</v>
      </c>
      <c r="I687" s="244"/>
      <c r="J687" s="194"/>
      <c r="K687" s="49"/>
      <c r="L687" s="49"/>
      <c r="M687" s="49"/>
      <c r="N687" s="49"/>
      <c r="O687" s="49"/>
      <c r="P687" s="49"/>
      <c r="Q687" s="49"/>
      <c r="R687" s="49"/>
      <c r="S687" s="49"/>
      <c r="T687" s="49"/>
      <c r="U687" s="49"/>
      <c r="V687" s="49"/>
      <c r="W687" s="49"/>
      <c r="X687" s="49"/>
      <c r="Y687" s="49"/>
      <c r="Z687" s="49"/>
      <c r="AA687" s="49"/>
      <c r="AB687" s="49"/>
      <c r="AC687" s="49"/>
      <c r="AD687" s="49"/>
      <c r="AE687" s="49"/>
      <c r="AF687" s="49"/>
      <c r="AG687" s="49"/>
      <c r="AH687" s="49"/>
      <c r="AI687" s="49"/>
      <c r="AJ687" s="49"/>
      <c r="AK687" s="49"/>
      <c r="AL687" s="49"/>
      <c r="AM687" s="49"/>
      <c r="AN687" s="49"/>
      <c r="AO687" s="49"/>
      <c r="AP687" s="49"/>
      <c r="AQ687" s="49"/>
      <c r="AR687" s="49"/>
      <c r="AS687" s="49"/>
      <c r="AT687" s="49"/>
      <c r="AU687" s="49"/>
      <c r="AV687" s="49"/>
      <c r="AW687" s="49"/>
      <c r="AX687" s="49"/>
      <c r="AY687" s="49"/>
      <c r="AZ687" s="49"/>
      <c r="BA687" s="49"/>
      <c r="BB687" s="49"/>
      <c r="BC687" s="49"/>
      <c r="BD687" s="49"/>
      <c r="BE687" s="49"/>
      <c r="BF687" s="49"/>
      <c r="BG687" s="49"/>
      <c r="BH687" s="49"/>
      <c r="BI687" s="49"/>
      <c r="BJ687" s="49"/>
      <c r="BK687" s="49"/>
      <c r="BL687" s="49"/>
      <c r="BM687" s="49"/>
      <c r="BN687" s="49"/>
      <c r="BO687" s="49"/>
      <c r="BP687" s="49"/>
      <c r="BQ687" s="49"/>
      <c r="BR687" s="49"/>
      <c r="BS687" s="49"/>
      <c r="BT687" s="49"/>
      <c r="BU687" s="49"/>
      <c r="BV687" s="49"/>
      <c r="BW687" s="49"/>
      <c r="BX687" s="49"/>
      <c r="BY687" s="49"/>
      <c r="BZ687" s="49"/>
      <c r="CA687" s="49"/>
      <c r="CB687" s="49"/>
      <c r="CC687" s="49"/>
      <c r="CD687" s="49"/>
      <c r="CE687" s="49"/>
      <c r="CF687" s="49"/>
      <c r="CG687" s="49"/>
      <c r="CH687" s="49"/>
      <c r="CI687" s="49"/>
      <c r="CJ687" s="49"/>
      <c r="CK687" s="49"/>
      <c r="CL687" s="49"/>
      <c r="CM687" s="49"/>
      <c r="CN687" s="49"/>
      <c r="CO687" s="49"/>
      <c r="CP687" s="49"/>
      <c r="CQ687" s="49"/>
      <c r="CR687" s="49"/>
      <c r="CS687" s="49"/>
      <c r="CT687" s="49"/>
      <c r="CU687" s="49"/>
      <c r="CV687" s="49"/>
      <c r="CW687" s="49"/>
      <c r="CX687" s="49"/>
      <c r="CY687" s="49"/>
      <c r="CZ687" s="49"/>
      <c r="DA687" s="49"/>
      <c r="DB687" s="49"/>
      <c r="DC687" s="49"/>
      <c r="DD687" s="49"/>
      <c r="DE687" s="49"/>
      <c r="DF687" s="49"/>
      <c r="DG687" s="49"/>
      <c r="DH687" s="49"/>
      <c r="DI687" s="49"/>
      <c r="DJ687" s="49"/>
      <c r="DK687" s="49"/>
      <c r="DL687" s="49"/>
      <c r="DM687" s="49"/>
      <c r="DN687" s="49"/>
      <c r="DO687" s="49"/>
      <c r="DP687" s="49"/>
      <c r="DQ687"/>
      <c r="DR687"/>
      <c r="DS687"/>
      <c r="DT687"/>
      <c r="DU687"/>
      <c r="DV687"/>
      <c r="DW687"/>
      <c r="DX687"/>
      <c r="DY687"/>
      <c r="DZ687"/>
      <c r="EA687"/>
      <c r="EB687"/>
      <c r="EC687"/>
      <c r="ED687"/>
      <c r="EE687"/>
      <c r="EF687"/>
      <c r="EG687"/>
      <c r="EH687"/>
      <c r="EI687"/>
      <c r="EJ687"/>
      <c r="EK687"/>
      <c r="EL687"/>
      <c r="EM687"/>
      <c r="EN687"/>
      <c r="EO687"/>
      <c r="EP687"/>
      <c r="EQ687"/>
      <c r="ER687"/>
      <c r="ES687"/>
      <c r="ET687"/>
      <c r="EU687"/>
      <c r="EV687"/>
      <c r="EW687"/>
      <c r="EX687"/>
      <c r="EY687"/>
      <c r="EZ687"/>
      <c r="FA687"/>
      <c r="FB687"/>
      <c r="FC687"/>
      <c r="FD687"/>
      <c r="FE687"/>
      <c r="FF687"/>
      <c r="FG687"/>
      <c r="FH687"/>
      <c r="FI687"/>
      <c r="FJ687"/>
      <c r="FK687"/>
      <c r="FL687"/>
      <c r="FM687"/>
      <c r="FN687"/>
      <c r="FO687"/>
      <c r="FP687"/>
      <c r="FQ687"/>
      <c r="FR687"/>
      <c r="FS687"/>
      <c r="FT687"/>
      <c r="FU687"/>
      <c r="FV687"/>
      <c r="FW687"/>
      <c r="FX687"/>
      <c r="FY687"/>
      <c r="FZ687"/>
      <c r="GA687"/>
      <c r="GB687"/>
      <c r="GC687"/>
      <c r="GD687"/>
      <c r="GE687"/>
      <c r="GF687"/>
      <c r="GG687"/>
      <c r="GH687"/>
      <c r="GI687"/>
      <c r="GJ687"/>
      <c r="GK687"/>
      <c r="GL687"/>
      <c r="GM687"/>
      <c r="GN687"/>
      <c r="GO687"/>
      <c r="GP687"/>
      <c r="GQ687"/>
      <c r="GR687"/>
      <c r="GS687"/>
      <c r="GT687"/>
      <c r="GU687"/>
      <c r="GV687"/>
      <c r="GW687"/>
      <c r="GX687"/>
      <c r="GY687"/>
      <c r="GZ687"/>
      <c r="HA687"/>
      <c r="HB687"/>
      <c r="HC687"/>
      <c r="HD687"/>
      <c r="HE687"/>
      <c r="HF687"/>
      <c r="HG687"/>
      <c r="HH687"/>
      <c r="HI687"/>
      <c r="HJ687"/>
      <c r="HK687"/>
      <c r="HL687"/>
      <c r="HM687"/>
      <c r="HN687"/>
      <c r="HO687"/>
      <c r="HP687"/>
      <c r="HQ687"/>
      <c r="HR687"/>
      <c r="HS687"/>
      <c r="HT687"/>
      <c r="HU687"/>
      <c r="HV687"/>
      <c r="HW687"/>
      <c r="HX687"/>
      <c r="HY687"/>
      <c r="HZ687"/>
      <c r="IA687"/>
      <c r="IB687"/>
      <c r="IC687"/>
      <c r="ID687"/>
      <c r="IE687"/>
      <c r="IF687"/>
      <c r="IG687"/>
      <c r="IH687"/>
      <c r="II687"/>
      <c r="IJ687"/>
      <c r="IK687"/>
      <c r="IL687"/>
      <c r="IM687"/>
      <c r="IN687"/>
      <c r="IO687"/>
      <c r="IP687"/>
      <c r="IQ687"/>
      <c r="IR687"/>
      <c r="IS687"/>
      <c r="IT687"/>
      <c r="IU687"/>
      <c r="IV687"/>
      <c r="IW687"/>
      <c r="IX687"/>
      <c r="IY687"/>
      <c r="IZ687"/>
      <c r="JA687"/>
      <c r="JB687"/>
      <c r="JC687"/>
      <c r="JD687"/>
      <c r="JE687"/>
      <c r="JF687"/>
      <c r="JG687"/>
      <c r="JH687"/>
      <c r="JI687"/>
      <c r="JJ687"/>
      <c r="JK687"/>
      <c r="JL687"/>
      <c r="JM687"/>
      <c r="JN687"/>
      <c r="JO687"/>
      <c r="JP687"/>
      <c r="JQ687"/>
      <c r="JR687"/>
      <c r="JS687"/>
      <c r="JT687"/>
      <c r="JU687"/>
      <c r="JV687"/>
      <c r="JW687"/>
      <c r="JX687"/>
      <c r="JY687"/>
      <c r="JZ687"/>
      <c r="KA687"/>
      <c r="KB687"/>
      <c r="KC687"/>
      <c r="KD687"/>
      <c r="KE687"/>
      <c r="KF687"/>
      <c r="KG687"/>
      <c r="KH687"/>
      <c r="KI687"/>
      <c r="KJ687"/>
      <c r="KK687"/>
      <c r="KL687"/>
      <c r="KM687"/>
      <c r="KN687"/>
      <c r="KO687"/>
      <c r="KP687"/>
      <c r="KQ687"/>
      <c r="KR687"/>
      <c r="KS687"/>
      <c r="KT687"/>
      <c r="KU687"/>
      <c r="KV687"/>
      <c r="KW687"/>
      <c r="KX687"/>
      <c r="KY687"/>
      <c r="KZ687"/>
      <c r="LA687"/>
      <c r="LB687"/>
      <c r="LC687"/>
      <c r="LD687"/>
      <c r="LE687"/>
      <c r="LF687"/>
      <c r="LG687"/>
      <c r="LH687"/>
      <c r="LI687"/>
      <c r="LJ687"/>
      <c r="LK687"/>
      <c r="LL687"/>
      <c r="LM687"/>
      <c r="LN687"/>
      <c r="LO687"/>
      <c r="LP687"/>
      <c r="LQ687"/>
      <c r="LR687"/>
      <c r="LS687"/>
      <c r="LT687"/>
      <c r="LU687"/>
      <c r="LV687"/>
      <c r="LW687"/>
      <c r="LX687"/>
      <c r="LY687"/>
      <c r="LZ687"/>
      <c r="MA687"/>
      <c r="MB687"/>
      <c r="MC687"/>
      <c r="MD687"/>
      <c r="ME687"/>
      <c r="MF687"/>
      <c r="MG687"/>
      <c r="MH687"/>
      <c r="MI687"/>
      <c r="MJ687"/>
      <c r="MK687"/>
      <c r="ML687"/>
      <c r="MM687"/>
      <c r="MN687"/>
      <c r="MO687"/>
      <c r="MP687"/>
      <c r="MQ687"/>
      <c r="MR687"/>
      <c r="MS687"/>
      <c r="MT687"/>
      <c r="MU687"/>
      <c r="MV687"/>
      <c r="MW687"/>
      <c r="MX687"/>
      <c r="MY687"/>
      <c r="MZ687"/>
      <c r="NA687"/>
      <c r="NB687"/>
      <c r="NC687"/>
      <c r="ND687"/>
      <c r="NE687"/>
      <c r="NF687"/>
      <c r="NG687"/>
      <c r="NH687"/>
      <c r="NI687"/>
      <c r="NJ687"/>
      <c r="NK687"/>
      <c r="NL687"/>
      <c r="NM687"/>
      <c r="NN687"/>
      <c r="NO687"/>
      <c r="NP687"/>
      <c r="NQ687"/>
      <c r="NR687"/>
      <c r="NS687"/>
      <c r="NT687"/>
      <c r="NU687"/>
      <c r="NV687"/>
      <c r="NW687"/>
      <c r="NX687"/>
      <c r="NY687"/>
      <c r="NZ687"/>
      <c r="OA687"/>
      <c r="OB687"/>
      <c r="OC687"/>
      <c r="OD687"/>
      <c r="OE687"/>
      <c r="OF687"/>
      <c r="OG687"/>
      <c r="OH687"/>
      <c r="OI687"/>
      <c r="OJ687"/>
      <c r="OK687"/>
      <c r="OL687"/>
      <c r="OM687"/>
      <c r="ON687"/>
      <c r="OO687"/>
      <c r="OP687"/>
      <c r="OQ687"/>
      <c r="OR687"/>
      <c r="OS687"/>
      <c r="OT687"/>
      <c r="OU687"/>
      <c r="OV687"/>
      <c r="OW687"/>
      <c r="OX687"/>
      <c r="OY687"/>
      <c r="OZ687"/>
      <c r="PA687"/>
      <c r="PB687"/>
      <c r="PC687"/>
      <c r="PD687"/>
      <c r="PE687"/>
      <c r="PF687"/>
      <c r="PG687"/>
      <c r="PH687"/>
      <c r="PI687"/>
      <c r="PJ687"/>
      <c r="PK687"/>
      <c r="PL687"/>
      <c r="PM687"/>
      <c r="PN687"/>
      <c r="PO687"/>
      <c r="PP687"/>
      <c r="PQ687"/>
      <c r="PR687"/>
      <c r="PS687"/>
      <c r="PT687"/>
      <c r="PU687"/>
      <c r="PV687"/>
      <c r="PW687"/>
      <c r="PX687"/>
      <c r="PY687"/>
      <c r="PZ687"/>
      <c r="QA687"/>
      <c r="QB687"/>
      <c r="QC687"/>
      <c r="QD687"/>
      <c r="QE687"/>
      <c r="QF687"/>
      <c r="QG687"/>
      <c r="QH687"/>
      <c r="QI687"/>
      <c r="QJ687"/>
      <c r="QK687"/>
      <c r="QL687"/>
      <c r="QM687"/>
      <c r="QN687"/>
      <c r="QO687"/>
      <c r="QP687"/>
      <c r="QQ687"/>
      <c r="QR687"/>
      <c r="QS687"/>
      <c r="QT687"/>
      <c r="QU687"/>
      <c r="QV687"/>
      <c r="QW687"/>
      <c r="QX687"/>
      <c r="QY687"/>
      <c r="QZ687"/>
      <c r="RA687"/>
      <c r="RB687"/>
      <c r="RC687"/>
      <c r="RD687"/>
      <c r="RE687"/>
      <c r="RF687"/>
      <c r="RG687"/>
      <c r="RH687"/>
      <c r="RI687"/>
      <c r="RJ687"/>
      <c r="RK687"/>
      <c r="RL687"/>
      <c r="RM687"/>
      <c r="RN687"/>
      <c r="RO687"/>
      <c r="RP687"/>
      <c r="RQ687"/>
      <c r="RR687"/>
      <c r="RS687"/>
      <c r="RT687"/>
      <c r="RU687"/>
      <c r="RV687"/>
      <c r="RW687"/>
      <c r="RX687"/>
      <c r="RY687"/>
      <c r="RZ687"/>
      <c r="SA687"/>
      <c r="SB687"/>
      <c r="SC687"/>
      <c r="SD687"/>
      <c r="SE687"/>
      <c r="SF687"/>
      <c r="SG687"/>
      <c r="SH687"/>
      <c r="SI687"/>
      <c r="SJ687"/>
      <c r="SK687"/>
      <c r="SL687"/>
      <c r="SM687"/>
      <c r="SN687"/>
      <c r="SO687"/>
      <c r="SP687"/>
      <c r="SQ687"/>
      <c r="SR687"/>
      <c r="SS687"/>
      <c r="ST687"/>
      <c r="SU687"/>
      <c r="SV687"/>
      <c r="SW687"/>
      <c r="SX687"/>
      <c r="SY687"/>
      <c r="SZ687"/>
      <c r="TA687"/>
      <c r="TB687"/>
      <c r="TC687"/>
      <c r="TD687"/>
      <c r="TE687"/>
      <c r="TF687"/>
      <c r="TG687"/>
      <c r="TH687"/>
      <c r="TI687"/>
      <c r="TJ687"/>
      <c r="TK687"/>
      <c r="TL687"/>
      <c r="TM687"/>
      <c r="TN687"/>
      <c r="TO687"/>
      <c r="TP687"/>
      <c r="TQ687"/>
      <c r="TR687"/>
      <c r="TS687"/>
      <c r="TT687"/>
      <c r="TU687"/>
      <c r="TV687"/>
      <c r="TW687"/>
      <c r="TX687"/>
      <c r="TY687"/>
      <c r="TZ687"/>
      <c r="UA687"/>
      <c r="UB687"/>
      <c r="UC687"/>
      <c r="UD687"/>
      <c r="UE687"/>
      <c r="UF687"/>
      <c r="UG687"/>
      <c r="UH687"/>
      <c r="UI687"/>
      <c r="UJ687"/>
      <c r="UK687"/>
      <c r="UL687"/>
      <c r="UM687"/>
      <c r="UN687"/>
      <c r="UO687"/>
      <c r="UP687"/>
      <c r="UQ687"/>
      <c r="UR687"/>
      <c r="US687"/>
      <c r="UT687"/>
      <c r="UU687"/>
      <c r="UV687"/>
      <c r="UW687"/>
      <c r="UX687"/>
      <c r="UY687"/>
      <c r="UZ687"/>
      <c r="VA687"/>
      <c r="VB687"/>
      <c r="VC687"/>
      <c r="VD687"/>
      <c r="VE687"/>
      <c r="VF687"/>
      <c r="VG687"/>
      <c r="VH687"/>
      <c r="VI687"/>
      <c r="VJ687"/>
      <c r="VK687"/>
      <c r="VL687"/>
      <c r="VM687"/>
      <c r="VN687"/>
      <c r="VO687"/>
      <c r="VP687"/>
      <c r="VQ687"/>
      <c r="VR687"/>
      <c r="VS687"/>
      <c r="VT687"/>
      <c r="VU687"/>
      <c r="VV687"/>
      <c r="VW687"/>
      <c r="VX687"/>
      <c r="VY687"/>
      <c r="VZ687"/>
      <c r="WA687"/>
      <c r="WB687"/>
      <c r="WC687"/>
      <c r="WD687"/>
      <c r="WE687"/>
      <c r="WF687"/>
      <c r="WG687"/>
      <c r="WH687"/>
      <c r="WI687"/>
      <c r="WJ687"/>
      <c r="WK687"/>
      <c r="WL687"/>
      <c r="WM687"/>
      <c r="WN687"/>
      <c r="WO687"/>
      <c r="WP687"/>
      <c r="WQ687"/>
      <c r="WR687"/>
      <c r="WS687"/>
      <c r="WT687"/>
      <c r="WU687"/>
      <c r="WV687"/>
      <c r="WW687"/>
      <c r="WX687"/>
      <c r="WY687"/>
      <c r="WZ687"/>
      <c r="XA687"/>
      <c r="XB687"/>
      <c r="XC687"/>
      <c r="XD687"/>
      <c r="XE687"/>
      <c r="XF687"/>
      <c r="XG687"/>
      <c r="XH687"/>
      <c r="XI687"/>
      <c r="XJ687"/>
      <c r="XK687"/>
      <c r="XL687"/>
      <c r="XM687"/>
      <c r="XN687"/>
      <c r="XO687"/>
      <c r="XP687"/>
      <c r="XQ687"/>
      <c r="XR687"/>
      <c r="XS687"/>
      <c r="XT687"/>
      <c r="XU687"/>
      <c r="XV687"/>
      <c r="XW687"/>
      <c r="XX687"/>
      <c r="XY687"/>
      <c r="XZ687"/>
      <c r="YA687"/>
      <c r="YB687"/>
      <c r="YC687"/>
      <c r="YD687"/>
      <c r="YE687"/>
      <c r="YF687"/>
      <c r="YG687"/>
      <c r="YH687"/>
      <c r="YI687"/>
      <c r="YJ687"/>
      <c r="YK687"/>
      <c r="YL687"/>
      <c r="YM687"/>
      <c r="YN687"/>
      <c r="YO687"/>
      <c r="YP687"/>
      <c r="YQ687"/>
      <c r="YR687"/>
      <c r="YS687"/>
      <c r="YT687"/>
      <c r="YU687"/>
      <c r="YV687"/>
      <c r="YW687"/>
      <c r="YX687"/>
      <c r="YY687"/>
      <c r="YZ687"/>
      <c r="ZA687"/>
      <c r="ZB687"/>
      <c r="ZC687"/>
      <c r="ZD687"/>
      <c r="ZE687"/>
      <c r="ZF687"/>
      <c r="ZG687"/>
      <c r="ZH687"/>
      <c r="ZI687"/>
      <c r="ZJ687"/>
      <c r="ZK687"/>
      <c r="ZL687"/>
      <c r="ZM687"/>
      <c r="ZN687"/>
      <c r="ZO687"/>
      <c r="ZP687"/>
      <c r="ZQ687"/>
      <c r="ZR687"/>
      <c r="ZS687"/>
      <c r="ZT687"/>
      <c r="ZU687"/>
      <c r="ZV687"/>
      <c r="ZW687"/>
      <c r="ZX687"/>
      <c r="ZY687"/>
      <c r="ZZ687" s="52"/>
      <c r="AAA687" s="192"/>
      <c r="AAD687" s="90"/>
      <c r="AAE687" s="519">
        <v>1</v>
      </c>
      <c r="AAF687" s="90"/>
      <c r="AAG687" s="73">
        <f>S.EQC.BANNER.Begin</f>
        <v>41549</v>
      </c>
      <c r="AAH687" s="73">
        <f t="shared" si="588"/>
        <v>41716</v>
      </c>
      <c r="AAI687" s="72"/>
      <c r="AAJ687" s="56"/>
      <c r="AAK687" s="56"/>
      <c r="AAL687" s="90"/>
    </row>
    <row r="688" spans="1:715" ht="15" customHeight="1" outlineLevel="2">
      <c r="A688" s="171"/>
      <c r="B688" s="415" t="s">
        <v>370</v>
      </c>
      <c r="C688" s="376" t="s">
        <v>0</v>
      </c>
      <c r="D688" s="422"/>
      <c r="E688" s="646">
        <f t="shared" si="584"/>
        <v>114</v>
      </c>
      <c r="F688" s="457">
        <f t="shared" ca="1" si="585"/>
        <v>98</v>
      </c>
      <c r="G688" s="647">
        <f t="shared" ref="G688:H688" si="591">AAG688</f>
        <v>41549</v>
      </c>
      <c r="H688" s="647">
        <f t="shared" si="591"/>
        <v>41716</v>
      </c>
      <c r="I688" s="244"/>
      <c r="J688" s="194"/>
      <c r="K688" s="49"/>
      <c r="L688" s="49"/>
      <c r="M688" s="49"/>
      <c r="N688" s="49"/>
      <c r="O688" s="49"/>
      <c r="P688" s="49"/>
      <c r="Q688" s="49"/>
      <c r="R688" s="49"/>
      <c r="S688" s="49"/>
      <c r="T688" s="49"/>
      <c r="U688" s="49"/>
      <c r="V688" s="49"/>
      <c r="W688" s="49"/>
      <c r="X688" s="49"/>
      <c r="Y688" s="49"/>
      <c r="Z688" s="49"/>
      <c r="AA688" s="49"/>
      <c r="AB688" s="49"/>
      <c r="AC688" s="49"/>
      <c r="AD688" s="49"/>
      <c r="AE688" s="49"/>
      <c r="AF688" s="49"/>
      <c r="AG688" s="49"/>
      <c r="AH688" s="49"/>
      <c r="AI688" s="49"/>
      <c r="AJ688" s="49"/>
      <c r="AK688" s="49"/>
      <c r="AL688" s="49"/>
      <c r="AM688" s="49"/>
      <c r="AN688" s="49"/>
      <c r="AO688" s="49"/>
      <c r="AP688" s="49"/>
      <c r="AQ688" s="49"/>
      <c r="AR688" s="49"/>
      <c r="AS688" s="49"/>
      <c r="AT688" s="49"/>
      <c r="AU688" s="49"/>
      <c r="AV688" s="49"/>
      <c r="AW688" s="49"/>
      <c r="AX688" s="49"/>
      <c r="AY688" s="49"/>
      <c r="AZ688" s="49"/>
      <c r="BA688" s="49"/>
      <c r="BB688" s="49"/>
      <c r="BC688" s="49"/>
      <c r="BD688" s="49"/>
      <c r="BE688" s="49"/>
      <c r="BF688" s="49"/>
      <c r="BG688" s="49"/>
      <c r="BH688" s="49"/>
      <c r="BI688" s="49"/>
      <c r="BJ688" s="49"/>
      <c r="BK688" s="49"/>
      <c r="BL688" s="49"/>
      <c r="BM688" s="49"/>
      <c r="BN688" s="49"/>
      <c r="BO688" s="49"/>
      <c r="BP688" s="49"/>
      <c r="BQ688" s="49"/>
      <c r="BR688" s="49"/>
      <c r="BS688" s="49"/>
      <c r="BT688" s="49"/>
      <c r="BU688" s="49"/>
      <c r="BV688" s="49"/>
      <c r="BW688" s="49"/>
      <c r="BX688" s="49"/>
      <c r="BY688" s="49"/>
      <c r="BZ688" s="49"/>
      <c r="CA688" s="49"/>
      <c r="CB688" s="49"/>
      <c r="CC688" s="49"/>
      <c r="CD688" s="49"/>
      <c r="CE688" s="49"/>
      <c r="CF688" s="49"/>
      <c r="CG688" s="49"/>
      <c r="CH688" s="49"/>
      <c r="CI688" s="49"/>
      <c r="CJ688" s="49"/>
      <c r="CK688" s="49"/>
      <c r="CL688" s="49"/>
      <c r="CM688" s="49"/>
      <c r="CN688" s="49"/>
      <c r="CO688" s="49"/>
      <c r="CP688" s="49"/>
      <c r="CQ688" s="49"/>
      <c r="CR688" s="49"/>
      <c r="CS688" s="49"/>
      <c r="CT688" s="49"/>
      <c r="CU688" s="49"/>
      <c r="CV688" s="49"/>
      <c r="CW688" s="49"/>
      <c r="CX688" s="49"/>
      <c r="CY688" s="49"/>
      <c r="CZ688" s="49"/>
      <c r="DA688" s="49"/>
      <c r="DB688" s="49"/>
      <c r="DC688" s="49"/>
      <c r="DD688" s="49"/>
      <c r="DE688" s="49"/>
      <c r="DF688" s="49"/>
      <c r="DG688" s="49"/>
      <c r="DH688" s="49"/>
      <c r="DI688" s="49"/>
      <c r="DJ688" s="49"/>
      <c r="DK688" s="49"/>
      <c r="DL688" s="49"/>
      <c r="DM688" s="49"/>
      <c r="DN688" s="49"/>
      <c r="DO688" s="49"/>
      <c r="DP688" s="49"/>
      <c r="AAA688" s="192"/>
      <c r="AAD688" s="90"/>
      <c r="AAE688" s="519">
        <v>1</v>
      </c>
      <c r="AAF688" s="90"/>
      <c r="AAG688" s="73">
        <f>S.EQC.BANNER.Begin</f>
        <v>41549</v>
      </c>
      <c r="AAH688" s="73">
        <f t="shared" si="588"/>
        <v>41716</v>
      </c>
      <c r="AAI688" s="72"/>
      <c r="AAJ688" s="56"/>
      <c r="AAK688" s="56"/>
      <c r="AAL688" s="90"/>
      <c r="AAM688"/>
    </row>
    <row r="689" spans="1:715" ht="15" customHeight="1" outlineLevel="2">
      <c r="A689" s="171"/>
      <c r="B689" s="286" t="s">
        <v>372</v>
      </c>
      <c r="C689" s="364" t="s">
        <v>0</v>
      </c>
      <c r="D689" s="422"/>
      <c r="E689" s="648">
        <f t="shared" si="584"/>
        <v>114</v>
      </c>
      <c r="F689" s="457">
        <f t="shared" ca="1" si="585"/>
        <v>98</v>
      </c>
      <c r="G689" s="647">
        <f t="shared" ref="G689:G690" si="592">AAG689</f>
        <v>41549</v>
      </c>
      <c r="H689" s="647">
        <f t="shared" ref="H689:H690" si="593">AAH689</f>
        <v>41716</v>
      </c>
      <c r="I689" s="244"/>
      <c r="J689" s="194"/>
      <c r="K689" s="49"/>
      <c r="L689" s="49"/>
      <c r="M689" s="49"/>
      <c r="N689" s="49"/>
      <c r="O689" s="49"/>
      <c r="P689" s="49"/>
      <c r="Q689" s="49"/>
      <c r="R689" s="49"/>
      <c r="S689" s="49"/>
      <c r="T689" s="49"/>
      <c r="U689" s="49"/>
      <c r="V689" s="49"/>
      <c r="W689" s="49"/>
      <c r="X689" s="49"/>
      <c r="Y689" s="49"/>
      <c r="Z689" s="49"/>
      <c r="AA689" s="49"/>
      <c r="AB689" s="49"/>
      <c r="AC689" s="49"/>
      <c r="AD689" s="49"/>
      <c r="AE689" s="49"/>
      <c r="AF689" s="49"/>
      <c r="AG689" s="49"/>
      <c r="AH689" s="49"/>
      <c r="AI689" s="49"/>
      <c r="AJ689" s="49"/>
      <c r="AK689" s="49"/>
      <c r="AL689" s="49"/>
      <c r="AM689" s="49"/>
      <c r="AN689" s="49"/>
      <c r="AO689" s="49"/>
      <c r="AP689" s="49"/>
      <c r="AQ689" s="49"/>
      <c r="AR689" s="49"/>
      <c r="AS689" s="49"/>
      <c r="AT689" s="49"/>
      <c r="AU689" s="49"/>
      <c r="AV689" s="49"/>
      <c r="AW689" s="49"/>
      <c r="AX689" s="49"/>
      <c r="AY689" s="49"/>
      <c r="AZ689" s="49"/>
      <c r="BA689" s="49"/>
      <c r="BB689" s="49"/>
      <c r="BC689" s="49"/>
      <c r="BD689" s="49"/>
      <c r="BE689" s="49"/>
      <c r="BF689" s="49"/>
      <c r="BG689" s="49"/>
      <c r="BH689" s="49"/>
      <c r="BI689" s="49"/>
      <c r="BJ689" s="49"/>
      <c r="BK689" s="49"/>
      <c r="BL689" s="49"/>
      <c r="BM689" s="49"/>
      <c r="BN689" s="49"/>
      <c r="BO689" s="49"/>
      <c r="BP689" s="49"/>
      <c r="BQ689" s="49"/>
      <c r="BR689" s="49"/>
      <c r="BS689" s="49"/>
      <c r="BT689" s="49"/>
      <c r="BU689" s="49"/>
      <c r="BV689" s="49"/>
      <c r="BW689" s="49"/>
      <c r="BX689" s="49"/>
      <c r="BY689" s="49"/>
      <c r="BZ689" s="49"/>
      <c r="CA689" s="49"/>
      <c r="CB689" s="49"/>
      <c r="CC689" s="49"/>
      <c r="CD689" s="49"/>
      <c r="CE689" s="49"/>
      <c r="CF689" s="49"/>
      <c r="CG689" s="49"/>
      <c r="CH689" s="49"/>
      <c r="CI689" s="49"/>
      <c r="CJ689" s="49"/>
      <c r="CK689" s="49"/>
      <c r="CL689" s="49"/>
      <c r="CM689" s="49"/>
      <c r="CN689" s="49"/>
      <c r="CO689" s="49"/>
      <c r="CP689" s="49"/>
      <c r="CQ689" s="49"/>
      <c r="CR689" s="49"/>
      <c r="CS689" s="49"/>
      <c r="CT689" s="49"/>
      <c r="CU689" s="49"/>
      <c r="CV689" s="49"/>
      <c r="CW689" s="49"/>
      <c r="CX689" s="49"/>
      <c r="CY689" s="49"/>
      <c r="CZ689" s="49"/>
      <c r="DA689" s="49"/>
      <c r="DB689" s="49"/>
      <c r="DC689" s="49"/>
      <c r="DD689" s="49"/>
      <c r="DE689" s="49"/>
      <c r="DF689" s="49"/>
      <c r="DG689" s="49"/>
      <c r="DH689" s="49"/>
      <c r="DI689" s="49"/>
      <c r="DJ689" s="49"/>
      <c r="DK689" s="49"/>
      <c r="DL689" s="49"/>
      <c r="DM689" s="49"/>
      <c r="DN689" s="49"/>
      <c r="DO689" s="49"/>
      <c r="DP689" s="49"/>
      <c r="AAA689" s="192"/>
      <c r="AAD689" s="90"/>
      <c r="AAE689" s="519">
        <v>1</v>
      </c>
      <c r="AAF689" s="90"/>
      <c r="AAG689" s="73">
        <f>G688</f>
        <v>41549</v>
      </c>
      <c r="AAH689" s="73">
        <f t="shared" si="588"/>
        <v>41716</v>
      </c>
      <c r="AAI689" s="72"/>
      <c r="AAJ689" s="56"/>
      <c r="AAK689" s="56" t="s">
        <v>0</v>
      </c>
      <c r="AAL689" s="90"/>
      <c r="AAM689"/>
    </row>
    <row r="690" spans="1:715" ht="15" customHeight="1" outlineLevel="2">
      <c r="A690" s="171"/>
      <c r="B690" s="688" t="s">
        <v>371</v>
      </c>
      <c r="C690" s="425" t="s">
        <v>0</v>
      </c>
      <c r="D690" s="422"/>
      <c r="E690" s="648">
        <f t="shared" si="584"/>
        <v>114</v>
      </c>
      <c r="F690" s="457">
        <f t="shared" ca="1" si="585"/>
        <v>98</v>
      </c>
      <c r="G690" s="647">
        <f t="shared" si="592"/>
        <v>41549</v>
      </c>
      <c r="H690" s="647">
        <f t="shared" si="593"/>
        <v>41716</v>
      </c>
      <c r="I690" s="244"/>
      <c r="J690" s="193"/>
      <c r="K690" s="46"/>
      <c r="L690" s="46"/>
      <c r="M690" s="46"/>
      <c r="N690" s="46"/>
      <c r="O690" s="46"/>
      <c r="P690" s="46"/>
      <c r="Q690" s="46"/>
      <c r="R690" s="46"/>
      <c r="S690" s="46"/>
      <c r="T690" s="46"/>
      <c r="U690" s="46"/>
      <c r="V690" s="46"/>
      <c r="W690" s="46"/>
      <c r="X690" s="46"/>
      <c r="Y690" s="46"/>
      <c r="Z690" s="46"/>
      <c r="AA690" s="46"/>
      <c r="AB690" s="46"/>
      <c r="AC690" s="46"/>
      <c r="AD690" s="46"/>
      <c r="AE690" s="46"/>
      <c r="AF690" s="46"/>
      <c r="AG690" s="46"/>
      <c r="AH690" s="46"/>
      <c r="AI690" s="46"/>
      <c r="AJ690" s="46"/>
      <c r="AK690" s="46"/>
      <c r="AL690" s="46"/>
      <c r="AM690" s="46"/>
      <c r="AN690" s="46"/>
      <c r="AO690" s="46"/>
      <c r="AP690" s="46"/>
      <c r="AQ690" s="46"/>
      <c r="AR690" s="46"/>
      <c r="AS690" s="46"/>
      <c r="AT690" s="46"/>
      <c r="AU690" s="46"/>
      <c r="AV690" s="46"/>
      <c r="AW690" s="46"/>
      <c r="AX690" s="46"/>
      <c r="AY690" s="46"/>
      <c r="AZ690" s="46"/>
      <c r="BA690" s="46"/>
      <c r="BB690" s="46"/>
      <c r="BC690" s="46"/>
      <c r="BD690" s="46"/>
      <c r="BE690" s="46"/>
      <c r="BF690" s="46"/>
      <c r="BG690" s="46"/>
      <c r="BH690" s="46"/>
      <c r="BI690" s="46"/>
      <c r="BJ690" s="46"/>
      <c r="BK690" s="46"/>
      <c r="BL690" s="46"/>
      <c r="BM690" s="46"/>
      <c r="BN690" s="46"/>
      <c r="BO690" s="46"/>
      <c r="BP690" s="46"/>
      <c r="BQ690" s="46"/>
      <c r="BR690" s="46"/>
      <c r="BS690" s="46"/>
      <c r="BT690" s="46"/>
      <c r="BU690" s="46"/>
      <c r="BV690" s="46"/>
      <c r="BW690" s="46"/>
      <c r="BX690" s="46"/>
      <c r="BY690" s="46"/>
      <c r="BZ690" s="46"/>
      <c r="CA690" s="46"/>
      <c r="CB690" s="46"/>
      <c r="CC690" s="46"/>
      <c r="CD690" s="46"/>
      <c r="CE690" s="46"/>
      <c r="CF690" s="46"/>
      <c r="CG690" s="46"/>
      <c r="CH690" s="46"/>
      <c r="CI690" s="46"/>
      <c r="CJ690" s="46"/>
      <c r="CK690" s="46"/>
      <c r="CL690" s="46"/>
      <c r="CM690" s="46"/>
      <c r="CN690" s="46"/>
      <c r="CO690" s="46"/>
      <c r="CP690" s="46"/>
      <c r="CQ690" s="46"/>
      <c r="CR690" s="46"/>
      <c r="CS690" s="46"/>
      <c r="CT690" s="46"/>
      <c r="CU690" s="46"/>
      <c r="CV690" s="46"/>
      <c r="CW690" s="46"/>
      <c r="CX690" s="46"/>
      <c r="CY690" s="46"/>
      <c r="CZ690" s="46"/>
      <c r="DA690" s="46"/>
      <c r="DB690" s="46"/>
      <c r="DC690" s="46"/>
      <c r="DD690" s="46"/>
      <c r="DE690" s="46"/>
      <c r="DF690" s="46"/>
      <c r="DG690" s="46"/>
      <c r="DH690" s="46"/>
      <c r="DI690" s="46"/>
      <c r="DJ690" s="46"/>
      <c r="DK690" s="46"/>
      <c r="DL690" s="46"/>
      <c r="DM690" s="46"/>
      <c r="DN690" s="46"/>
      <c r="DO690" s="46"/>
      <c r="DP690" s="46"/>
      <c r="AAA690" s="192"/>
      <c r="AAD690" s="90"/>
      <c r="AAE690" s="519">
        <v>1</v>
      </c>
      <c r="AAF690" s="90"/>
      <c r="AAG690" s="73">
        <f>G689</f>
        <v>41549</v>
      </c>
      <c r="AAH690" s="73">
        <f t="shared" si="588"/>
        <v>41716</v>
      </c>
      <c r="AAI690" s="72"/>
      <c r="AAJ690" s="55"/>
      <c r="AAK690" s="55"/>
      <c r="AAL690" s="90"/>
      <c r="AAM690"/>
    </row>
    <row r="691" spans="1:715" ht="15" outlineLevel="2">
      <c r="A691" s="171"/>
      <c r="B691" s="416" t="s">
        <v>259</v>
      </c>
      <c r="C691" s="375"/>
      <c r="D691" s="416"/>
      <c r="E691" s="649"/>
      <c r="F691" s="649"/>
      <c r="G691" s="650">
        <f>AAG691</f>
        <v>41717</v>
      </c>
      <c r="H691" s="651">
        <f>AAH691</f>
        <v>41717</v>
      </c>
      <c r="I691" s="244"/>
      <c r="J691" s="194"/>
      <c r="K691" s="49"/>
      <c r="L691" s="49"/>
      <c r="M691" s="49"/>
      <c r="N691" s="49"/>
      <c r="O691" s="49"/>
      <c r="P691" s="49"/>
      <c r="Q691" s="49"/>
      <c r="R691" s="49"/>
      <c r="S691" s="49"/>
      <c r="T691" s="49"/>
      <c r="U691" s="49"/>
      <c r="V691" s="49"/>
      <c r="W691" s="49"/>
      <c r="X691" s="49"/>
      <c r="Y691" s="49"/>
      <c r="Z691" s="49"/>
      <c r="AA691" s="49"/>
      <c r="AB691" s="49"/>
      <c r="AC691" s="49"/>
      <c r="AD691" s="49"/>
      <c r="AE691" s="49"/>
      <c r="AF691" s="49"/>
      <c r="AG691" s="49"/>
      <c r="AH691" s="49"/>
      <c r="AI691" s="49"/>
      <c r="AJ691" s="49"/>
      <c r="AK691" s="49"/>
      <c r="AL691" s="49"/>
      <c r="AM691" s="49"/>
      <c r="AN691" s="49"/>
      <c r="AO691" s="49"/>
      <c r="AP691" s="49"/>
      <c r="AQ691" s="49"/>
      <c r="AR691" s="49"/>
      <c r="AS691" s="49"/>
      <c r="AT691" s="49"/>
      <c r="AU691" s="49"/>
      <c r="AV691" s="49"/>
      <c r="AW691" s="49"/>
      <c r="AX691" s="49"/>
      <c r="AY691" s="49"/>
      <c r="AZ691" s="49"/>
      <c r="BA691" s="49"/>
      <c r="BB691" s="49"/>
      <c r="BC691" s="49"/>
      <c r="BD691" s="49"/>
      <c r="BE691" s="49"/>
      <c r="BF691" s="49"/>
      <c r="BG691" s="49"/>
      <c r="BH691" s="49"/>
      <c r="BI691" s="49"/>
      <c r="BJ691" s="49"/>
      <c r="BK691" s="49"/>
      <c r="BL691" s="49"/>
      <c r="BM691" s="49"/>
      <c r="BN691" s="49"/>
      <c r="BO691" s="49"/>
      <c r="BP691" s="49"/>
      <c r="BQ691" s="49"/>
      <c r="BR691" s="49"/>
      <c r="BS691" s="49"/>
      <c r="BT691" s="49"/>
      <c r="BU691" s="49"/>
      <c r="BV691" s="49"/>
      <c r="BW691" s="49"/>
      <c r="BX691" s="49"/>
      <c r="BY691" s="49"/>
      <c r="BZ691" s="49"/>
      <c r="CA691" s="49"/>
      <c r="CB691" s="49"/>
      <c r="CC691" s="49"/>
      <c r="CD691" s="49"/>
      <c r="CE691" s="49"/>
      <c r="CF691" s="49"/>
      <c r="CG691" s="49"/>
      <c r="CH691" s="49"/>
      <c r="CI691" s="49"/>
      <c r="CJ691" s="49"/>
      <c r="CK691" s="49"/>
      <c r="CL691" s="49"/>
      <c r="CM691" s="49"/>
      <c r="CN691" s="49"/>
      <c r="CO691" s="49"/>
      <c r="CP691" s="49"/>
      <c r="CQ691" s="49"/>
      <c r="CR691" s="49"/>
      <c r="CS691" s="49"/>
      <c r="CT691" s="49"/>
      <c r="CU691" s="49"/>
      <c r="CV691" s="49"/>
      <c r="CW691" s="49"/>
      <c r="CX691" s="49"/>
      <c r="CY691" s="49"/>
      <c r="CZ691" s="49"/>
      <c r="DA691" s="49"/>
      <c r="DB691" s="49"/>
      <c r="DC691" s="49"/>
      <c r="DD691" s="49"/>
      <c r="DE691" s="49"/>
      <c r="DF691" s="49"/>
      <c r="DG691" s="49"/>
      <c r="DH691" s="49"/>
      <c r="DI691" s="49"/>
      <c r="DJ691" s="49"/>
      <c r="DK691" s="49"/>
      <c r="DL691" s="49"/>
      <c r="DM691" s="49"/>
      <c r="DN691" s="49"/>
      <c r="DO691" s="49"/>
      <c r="DP691" s="49"/>
      <c r="AAA691" s="192"/>
      <c r="AAD691" s="90"/>
      <c r="AAE691" s="519">
        <v>1</v>
      </c>
      <c r="AAF691" s="90"/>
      <c r="AAG691" s="73">
        <f>S.EQC.Meeting</f>
        <v>41717</v>
      </c>
      <c r="AAH691" s="73">
        <f>S.EQC.Meeting</f>
        <v>41717</v>
      </c>
      <c r="AAI691" s="72"/>
      <c r="AAJ691" s="56"/>
      <c r="AAK691" s="56"/>
      <c r="AAL691" s="90"/>
      <c r="AAM691"/>
    </row>
    <row r="692" spans="1:715" s="23" customFormat="1" ht="15.75" customHeight="1" outlineLevel="2">
      <c r="A692" s="171"/>
      <c r="B692" s="291" t="str">
        <f>AAK692</f>
        <v>AndreaRW collects emails about EQC preparations for Rule Record and saves as:</v>
      </c>
      <c r="C692" s="789" t="str">
        <f>HYPERLINK("\\deqhq1\Rule_Development\Currrent Plan","i")</f>
        <v>i</v>
      </c>
      <c r="D692" s="401"/>
      <c r="E692" s="648">
        <f t="shared" ref="E692" si="594">NETWORKDAYS(G692,H692,S.DDL_DEQClosed)</f>
        <v>1</v>
      </c>
      <c r="F692" s="457">
        <f ca="1">IF(YEAR(H692)&gt;2000,NETWORKDAYS(TODAY(),H692,S.DDL_DEQClosed),0)</f>
        <v>99</v>
      </c>
      <c r="G692" s="652">
        <f>AAG692</f>
        <v>41717</v>
      </c>
      <c r="H692" s="652">
        <f>AAH692</f>
        <v>41717</v>
      </c>
      <c r="I692" s="244"/>
      <c r="J692" s="194"/>
      <c r="K692" s="49"/>
      <c r="L692" s="49"/>
      <c r="M692" s="49"/>
      <c r="N692" s="49"/>
      <c r="O692" s="49"/>
      <c r="P692" s="49"/>
      <c r="Q692" s="49"/>
      <c r="R692" s="49"/>
      <c r="S692" s="49"/>
      <c r="T692" s="49"/>
      <c r="U692" s="49"/>
      <c r="V692" s="49"/>
      <c r="W692" s="49"/>
      <c r="X692" s="49"/>
      <c r="Y692" s="49"/>
      <c r="Z692" s="49"/>
      <c r="AA692" s="49"/>
      <c r="AB692" s="49"/>
      <c r="AC692" s="49"/>
      <c r="AD692" s="49"/>
      <c r="AE692" s="49"/>
      <c r="AF692" s="49"/>
      <c r="AG692" s="49"/>
      <c r="AH692" s="49"/>
      <c r="AI692" s="49"/>
      <c r="AJ692" s="49"/>
      <c r="AK692" s="49"/>
      <c r="AL692" s="49"/>
      <c r="AM692" s="49"/>
      <c r="AN692" s="49"/>
      <c r="AO692" s="49"/>
      <c r="AP692" s="49"/>
      <c r="AQ692" s="49"/>
      <c r="AR692" s="49"/>
      <c r="AS692" s="49"/>
      <c r="AT692" s="49"/>
      <c r="AU692" s="49"/>
      <c r="AV692" s="49"/>
      <c r="AW692" s="49"/>
      <c r="AX692" s="49"/>
      <c r="AY692" s="49"/>
      <c r="AZ692" s="49"/>
      <c r="BA692" s="49"/>
      <c r="BB692" s="49"/>
      <c r="BC692" s="49"/>
      <c r="BD692" s="49"/>
      <c r="BE692" s="49"/>
      <c r="BF692" s="49"/>
      <c r="BG692" s="49"/>
      <c r="BH692" s="49"/>
      <c r="BI692" s="49"/>
      <c r="BJ692" s="49"/>
      <c r="BK692" s="49"/>
      <c r="BL692" s="49"/>
      <c r="BM692" s="49"/>
      <c r="BN692" s="49"/>
      <c r="BO692" s="49"/>
      <c r="BP692" s="49"/>
      <c r="BQ692" s="49"/>
      <c r="BR692" s="49"/>
      <c r="BS692" s="49"/>
      <c r="BT692" s="49"/>
      <c r="BU692" s="49"/>
      <c r="BV692" s="49"/>
      <c r="BW692" s="49"/>
      <c r="BX692" s="49"/>
      <c r="BY692" s="49"/>
      <c r="BZ692" s="49"/>
      <c r="CA692" s="49"/>
      <c r="CB692" s="49"/>
      <c r="CC692" s="49"/>
      <c r="CD692" s="49"/>
      <c r="CE692" s="49"/>
      <c r="CF692" s="49"/>
      <c r="CG692" s="49"/>
      <c r="CH692" s="49"/>
      <c r="CI692" s="49"/>
      <c r="CJ692" s="49"/>
      <c r="CK692" s="49"/>
      <c r="CL692" s="49"/>
      <c r="CM692" s="49"/>
      <c r="CN692" s="49"/>
      <c r="CO692" s="49"/>
      <c r="CP692" s="49"/>
      <c r="CQ692" s="49"/>
      <c r="CR692" s="49"/>
      <c r="CS692" s="49"/>
      <c r="CT692" s="49"/>
      <c r="CU692" s="49"/>
      <c r="CV692" s="49"/>
      <c r="CW692" s="49"/>
      <c r="CX692" s="49"/>
      <c r="CY692" s="49"/>
      <c r="CZ692" s="49"/>
      <c r="DA692" s="49"/>
      <c r="DB692" s="49"/>
      <c r="DC692" s="49"/>
      <c r="DD692" s="49"/>
      <c r="DE692" s="49"/>
      <c r="DF692" s="49"/>
      <c r="DG692" s="49"/>
      <c r="DH692" s="49"/>
      <c r="DI692" s="49"/>
      <c r="DJ692" s="49"/>
      <c r="DK692" s="49"/>
      <c r="DL692" s="49"/>
      <c r="DM692" s="49"/>
      <c r="DN692" s="49"/>
      <c r="DO692" s="49"/>
      <c r="DP692" s="49"/>
      <c r="DQ692"/>
      <c r="DR692"/>
      <c r="DS692"/>
      <c r="DT692"/>
      <c r="DU692"/>
      <c r="DV692"/>
      <c r="DW692"/>
      <c r="DX692"/>
      <c r="DY692"/>
      <c r="DZ692"/>
      <c r="EA692"/>
      <c r="EB692"/>
      <c r="EC692"/>
      <c r="ED692"/>
      <c r="EE692"/>
      <c r="EF692"/>
      <c r="EG692"/>
      <c r="EH692"/>
      <c r="EI692"/>
      <c r="EJ692"/>
      <c r="EK692"/>
      <c r="EL692"/>
      <c r="EM692"/>
      <c r="EN692"/>
      <c r="EO692"/>
      <c r="EP692"/>
      <c r="EQ692"/>
      <c r="ER692"/>
      <c r="ES692"/>
      <c r="ET692"/>
      <c r="EU692"/>
      <c r="EV692"/>
      <c r="EW692"/>
      <c r="EX692"/>
      <c r="EY692"/>
      <c r="EZ692"/>
      <c r="FA692"/>
      <c r="FB692"/>
      <c r="FC692"/>
      <c r="FD692"/>
      <c r="FE692"/>
      <c r="FF692"/>
      <c r="FG692"/>
      <c r="FH692"/>
      <c r="FI692"/>
      <c r="FJ692"/>
      <c r="FK692"/>
      <c r="FL692"/>
      <c r="FM692"/>
      <c r="FN692"/>
      <c r="FO692"/>
      <c r="FP692"/>
      <c r="FQ692"/>
      <c r="FR692"/>
      <c r="FS692"/>
      <c r="FT692"/>
      <c r="FU692"/>
      <c r="FV692"/>
      <c r="FW692"/>
      <c r="FX692"/>
      <c r="FY692"/>
      <c r="FZ692"/>
      <c r="GA692"/>
      <c r="GB692"/>
      <c r="GC692"/>
      <c r="GD692"/>
      <c r="GE692"/>
      <c r="GF692"/>
      <c r="GG692"/>
      <c r="GH692"/>
      <c r="GI692"/>
      <c r="GJ692"/>
      <c r="GK692"/>
      <c r="GL692"/>
      <c r="GM692"/>
      <c r="GN692"/>
      <c r="GO692"/>
      <c r="GP692"/>
      <c r="GQ692"/>
      <c r="GR692"/>
      <c r="GS692"/>
      <c r="GT692"/>
      <c r="GU692"/>
      <c r="GV692"/>
      <c r="GW692"/>
      <c r="GX692"/>
      <c r="GY692"/>
      <c r="GZ692"/>
      <c r="HA692"/>
      <c r="HB692"/>
      <c r="HC692"/>
      <c r="HD692"/>
      <c r="HE692"/>
      <c r="HF692"/>
      <c r="HG692"/>
      <c r="HH692"/>
      <c r="HI692"/>
      <c r="HJ692"/>
      <c r="HK692"/>
      <c r="HL692"/>
      <c r="HM692"/>
      <c r="HN692"/>
      <c r="HO692"/>
      <c r="HP692"/>
      <c r="HQ692"/>
      <c r="HR692"/>
      <c r="HS692"/>
      <c r="HT692"/>
      <c r="HU692"/>
      <c r="HV692"/>
      <c r="HW692"/>
      <c r="HX692"/>
      <c r="HY692"/>
      <c r="HZ692"/>
      <c r="IA692"/>
      <c r="IB692"/>
      <c r="IC692"/>
      <c r="ID692"/>
      <c r="IE692"/>
      <c r="IF692"/>
      <c r="IG692"/>
      <c r="IH692"/>
      <c r="II692"/>
      <c r="IJ692"/>
      <c r="IK692"/>
      <c r="IL692"/>
      <c r="IM692"/>
      <c r="IN692"/>
      <c r="IO692"/>
      <c r="IP692"/>
      <c r="IQ692"/>
      <c r="IR692"/>
      <c r="IS692"/>
      <c r="IT692"/>
      <c r="IU692"/>
      <c r="IV692"/>
      <c r="IW692"/>
      <c r="IX692"/>
      <c r="IY692"/>
      <c r="IZ692"/>
      <c r="JA692"/>
      <c r="JB692"/>
      <c r="JC692"/>
      <c r="JD692"/>
      <c r="JE692"/>
      <c r="JF692"/>
      <c r="JG692"/>
      <c r="JH692"/>
      <c r="JI692"/>
      <c r="JJ692"/>
      <c r="JK692"/>
      <c r="JL692"/>
      <c r="JM692"/>
      <c r="JN692"/>
      <c r="JO692"/>
      <c r="JP692"/>
      <c r="JQ692"/>
      <c r="JR692"/>
      <c r="JS692"/>
      <c r="JT692"/>
      <c r="JU692"/>
      <c r="JV692"/>
      <c r="JW692"/>
      <c r="JX692"/>
      <c r="JY692"/>
      <c r="JZ692"/>
      <c r="KA692"/>
      <c r="KB692"/>
      <c r="KC692"/>
      <c r="KD692"/>
      <c r="KE692"/>
      <c r="KF692"/>
      <c r="KG692"/>
      <c r="KH692"/>
      <c r="KI692"/>
      <c r="KJ692"/>
      <c r="KK692"/>
      <c r="KL692"/>
      <c r="KM692"/>
      <c r="KN692"/>
      <c r="KO692"/>
      <c r="KP692"/>
      <c r="KQ692"/>
      <c r="KR692"/>
      <c r="KS692"/>
      <c r="KT692"/>
      <c r="KU692"/>
      <c r="KV692"/>
      <c r="KW692"/>
      <c r="KX692"/>
      <c r="KY692"/>
      <c r="KZ692"/>
      <c r="LA692"/>
      <c r="LB692"/>
      <c r="LC692"/>
      <c r="LD692"/>
      <c r="LE692"/>
      <c r="LF692"/>
      <c r="LG692"/>
      <c r="LH692"/>
      <c r="LI692"/>
      <c r="LJ692"/>
      <c r="LK692"/>
      <c r="LL692"/>
      <c r="LM692"/>
      <c r="LN692"/>
      <c r="LO692"/>
      <c r="LP692"/>
      <c r="LQ692"/>
      <c r="LR692"/>
      <c r="LS692"/>
      <c r="LT692"/>
      <c r="LU692"/>
      <c r="LV692"/>
      <c r="LW692"/>
      <c r="LX692"/>
      <c r="LY692"/>
      <c r="LZ692"/>
      <c r="MA692"/>
      <c r="MB692"/>
      <c r="MC692"/>
      <c r="MD692"/>
      <c r="ME692"/>
      <c r="MF692"/>
      <c r="MG692"/>
      <c r="MH692"/>
      <c r="MI692"/>
      <c r="MJ692"/>
      <c r="MK692"/>
      <c r="ML692"/>
      <c r="MM692"/>
      <c r="MN692"/>
      <c r="MO692"/>
      <c r="MP692"/>
      <c r="MQ692"/>
      <c r="MR692"/>
      <c r="MS692"/>
      <c r="MT692"/>
      <c r="MU692"/>
      <c r="MV692"/>
      <c r="MW692"/>
      <c r="MX692"/>
      <c r="MY692"/>
      <c r="MZ692"/>
      <c r="NA692"/>
      <c r="NB692"/>
      <c r="NC692"/>
      <c r="ND692"/>
      <c r="NE692"/>
      <c r="NF692"/>
      <c r="NG692"/>
      <c r="NH692"/>
      <c r="NI692"/>
      <c r="NJ692"/>
      <c r="NK692"/>
      <c r="NL692"/>
      <c r="NM692"/>
      <c r="NN692"/>
      <c r="NO692"/>
      <c r="NP692"/>
      <c r="NQ692"/>
      <c r="NR692"/>
      <c r="NS692"/>
      <c r="NT692"/>
      <c r="NU692"/>
      <c r="NV692"/>
      <c r="NW692"/>
      <c r="NX692"/>
      <c r="NY692"/>
      <c r="NZ692"/>
      <c r="OA692"/>
      <c r="OB692"/>
      <c r="OC692"/>
      <c r="OD692"/>
      <c r="OE692"/>
      <c r="OF692"/>
      <c r="OG692"/>
      <c r="OH692"/>
      <c r="OI692"/>
      <c r="OJ692"/>
      <c r="OK692"/>
      <c r="OL692"/>
      <c r="OM692"/>
      <c r="ON692"/>
      <c r="OO692"/>
      <c r="OP692"/>
      <c r="OQ692"/>
      <c r="OR692"/>
      <c r="OS692"/>
      <c r="OT692"/>
      <c r="OU692"/>
      <c r="OV692"/>
      <c r="OW692"/>
      <c r="OX692"/>
      <c r="OY692"/>
      <c r="OZ692"/>
      <c r="PA692"/>
      <c r="PB692"/>
      <c r="PC692"/>
      <c r="PD692"/>
      <c r="PE692"/>
      <c r="PF692"/>
      <c r="PG692"/>
      <c r="PH692"/>
      <c r="PI692"/>
      <c r="PJ692"/>
      <c r="PK692"/>
      <c r="PL692"/>
      <c r="PM692"/>
      <c r="PN692"/>
      <c r="PO692"/>
      <c r="PP692"/>
      <c r="PQ692"/>
      <c r="PR692"/>
      <c r="PS692"/>
      <c r="PT692"/>
      <c r="PU692"/>
      <c r="PV692"/>
      <c r="PW692"/>
      <c r="PX692"/>
      <c r="PY692"/>
      <c r="PZ692"/>
      <c r="QA692"/>
      <c r="QB692"/>
      <c r="QC692"/>
      <c r="QD692"/>
      <c r="QE692"/>
      <c r="QF692"/>
      <c r="QG692"/>
      <c r="QH692"/>
      <c r="QI692"/>
      <c r="QJ692"/>
      <c r="QK692"/>
      <c r="QL692"/>
      <c r="QM692"/>
      <c r="QN692"/>
      <c r="QO692"/>
      <c r="QP692"/>
      <c r="QQ692"/>
      <c r="QR692"/>
      <c r="QS692"/>
      <c r="QT692"/>
      <c r="QU692"/>
      <c r="QV692"/>
      <c r="QW692"/>
      <c r="QX692"/>
      <c r="QY692"/>
      <c r="QZ692"/>
      <c r="RA692"/>
      <c r="RB692"/>
      <c r="RC692"/>
      <c r="RD692"/>
      <c r="RE692"/>
      <c r="RF692"/>
      <c r="RG692"/>
      <c r="RH692"/>
      <c r="RI692"/>
      <c r="RJ692"/>
      <c r="RK692"/>
      <c r="RL692"/>
      <c r="RM692"/>
      <c r="RN692"/>
      <c r="RO692"/>
      <c r="RP692"/>
      <c r="RQ692"/>
      <c r="RR692"/>
      <c r="RS692"/>
      <c r="RT692"/>
      <c r="RU692"/>
      <c r="RV692"/>
      <c r="RW692"/>
      <c r="RX692"/>
      <c r="RY692"/>
      <c r="RZ692"/>
      <c r="SA692"/>
      <c r="SB692"/>
      <c r="SC692"/>
      <c r="SD692"/>
      <c r="SE692"/>
      <c r="SF692"/>
      <c r="SG692"/>
      <c r="SH692"/>
      <c r="SI692"/>
      <c r="SJ692"/>
      <c r="SK692"/>
      <c r="SL692"/>
      <c r="SM692"/>
      <c r="SN692"/>
      <c r="SO692"/>
      <c r="SP692"/>
      <c r="SQ692"/>
      <c r="SR692"/>
      <c r="SS692"/>
      <c r="ST692"/>
      <c r="SU692"/>
      <c r="SV692"/>
      <c r="SW692"/>
      <c r="SX692"/>
      <c r="SY692"/>
      <c r="SZ692"/>
      <c r="TA692"/>
      <c r="TB692"/>
      <c r="TC692"/>
      <c r="TD692"/>
      <c r="TE692"/>
      <c r="TF692"/>
      <c r="TG692"/>
      <c r="TH692"/>
      <c r="TI692"/>
      <c r="TJ692"/>
      <c r="TK692"/>
      <c r="TL692"/>
      <c r="TM692"/>
      <c r="TN692"/>
      <c r="TO692"/>
      <c r="TP692"/>
      <c r="TQ692"/>
      <c r="TR692"/>
      <c r="TS692"/>
      <c r="TT692"/>
      <c r="TU692"/>
      <c r="TV692"/>
      <c r="TW692"/>
      <c r="TX692"/>
      <c r="TY692"/>
      <c r="TZ692"/>
      <c r="UA692"/>
      <c r="UB692"/>
      <c r="UC692"/>
      <c r="UD692"/>
      <c r="UE692"/>
      <c r="UF692"/>
      <c r="UG692"/>
      <c r="UH692"/>
      <c r="UI692"/>
      <c r="UJ692"/>
      <c r="UK692"/>
      <c r="UL692"/>
      <c r="UM692"/>
      <c r="UN692"/>
      <c r="UO692"/>
      <c r="UP692"/>
      <c r="UQ692"/>
      <c r="UR692"/>
      <c r="US692"/>
      <c r="UT692"/>
      <c r="UU692"/>
      <c r="UV692"/>
      <c r="UW692"/>
      <c r="UX692"/>
      <c r="UY692"/>
      <c r="UZ692"/>
      <c r="VA692"/>
      <c r="VB692"/>
      <c r="VC692"/>
      <c r="VD692"/>
      <c r="VE692"/>
      <c r="VF692"/>
      <c r="VG692"/>
      <c r="VH692"/>
      <c r="VI692"/>
      <c r="VJ692"/>
      <c r="VK692"/>
      <c r="VL692"/>
      <c r="VM692"/>
      <c r="VN692"/>
      <c r="VO692"/>
      <c r="VP692"/>
      <c r="VQ692"/>
      <c r="VR692"/>
      <c r="VS692"/>
      <c r="VT692"/>
      <c r="VU692"/>
      <c r="VV692"/>
      <c r="VW692"/>
      <c r="VX692"/>
      <c r="VY692"/>
      <c r="VZ692"/>
      <c r="WA692"/>
      <c r="WB692"/>
      <c r="WC692"/>
      <c r="WD692"/>
      <c r="WE692"/>
      <c r="WF692"/>
      <c r="WG692"/>
      <c r="WH692"/>
      <c r="WI692"/>
      <c r="WJ692"/>
      <c r="WK692"/>
      <c r="WL692"/>
      <c r="WM692"/>
      <c r="WN692"/>
      <c r="WO692"/>
      <c r="WP692"/>
      <c r="WQ692"/>
      <c r="WR692"/>
      <c r="WS692"/>
      <c r="WT692"/>
      <c r="WU692"/>
      <c r="WV692"/>
      <c r="WW692"/>
      <c r="WX692"/>
      <c r="WY692"/>
      <c r="WZ692"/>
      <c r="XA692"/>
      <c r="XB692"/>
      <c r="XC692"/>
      <c r="XD692"/>
      <c r="XE692"/>
      <c r="XF692"/>
      <c r="XG692"/>
      <c r="XH692"/>
      <c r="XI692"/>
      <c r="XJ692"/>
      <c r="XK692"/>
      <c r="XL692"/>
      <c r="XM692"/>
      <c r="XN692"/>
      <c r="XO692"/>
      <c r="XP692"/>
      <c r="XQ692"/>
      <c r="XR692"/>
      <c r="XS692"/>
      <c r="XT692"/>
      <c r="XU692"/>
      <c r="XV692"/>
      <c r="XW692"/>
      <c r="XX692"/>
      <c r="XY692"/>
      <c r="XZ692"/>
      <c r="YA692"/>
      <c r="YB692"/>
      <c r="YC692"/>
      <c r="YD692"/>
      <c r="YE692"/>
      <c r="YF692"/>
      <c r="YG692"/>
      <c r="YH692"/>
      <c r="YI692"/>
      <c r="YJ692"/>
      <c r="YK692"/>
      <c r="YL692"/>
      <c r="YM692"/>
      <c r="YN692"/>
      <c r="YO692"/>
      <c r="YP692"/>
      <c r="YQ692"/>
      <c r="YR692"/>
      <c r="YS692"/>
      <c r="YT692"/>
      <c r="YU692"/>
      <c r="YV692"/>
      <c r="YW692"/>
      <c r="YX692"/>
      <c r="YY692"/>
      <c r="YZ692"/>
      <c r="ZA692"/>
      <c r="ZB692"/>
      <c r="ZC692"/>
      <c r="ZD692"/>
      <c r="ZE692"/>
      <c r="ZF692"/>
      <c r="ZG692"/>
      <c r="ZH692"/>
      <c r="ZI692"/>
      <c r="ZJ692"/>
      <c r="ZK692"/>
      <c r="ZL692"/>
      <c r="ZM692"/>
      <c r="ZN692"/>
      <c r="ZO692"/>
      <c r="ZP692"/>
      <c r="ZQ692"/>
      <c r="ZR692"/>
      <c r="ZS692"/>
      <c r="ZT692"/>
      <c r="ZU692"/>
      <c r="ZV692"/>
      <c r="ZW692"/>
      <c r="ZX692"/>
      <c r="ZY692"/>
      <c r="ZZ692" s="52"/>
      <c r="AAA692" s="192"/>
      <c r="AAD692" s="90"/>
      <c r="AAE692" s="519">
        <v>1</v>
      </c>
      <c r="AAF692" s="90"/>
      <c r="AAG692" s="73">
        <f t="shared" ref="AAG692" si="595">H691</f>
        <v>41717</v>
      </c>
      <c r="AAH692" s="73">
        <f>G692</f>
        <v>41717</v>
      </c>
      <c r="AAI692" s="72"/>
      <c r="AAJ692" s="72"/>
      <c r="AAK692" s="92" t="str">
        <f>S.Staff.Lead&amp;" collects emails about EQC preparations for Rule Record and saves as:"</f>
        <v>AndreaRW collects emails about EQC preparations for Rule Record and saves as:</v>
      </c>
      <c r="AAL692" s="90"/>
    </row>
    <row r="693" spans="1:715" s="23" customFormat="1" ht="15.75" customHeight="1" outlineLevel="2">
      <c r="A693" s="171"/>
      <c r="B693" s="372" t="s">
        <v>172</v>
      </c>
      <c r="C693" s="362"/>
      <c r="D693" s="373"/>
      <c r="E693" s="350"/>
      <c r="F693" s="350"/>
      <c r="G693" s="346"/>
      <c r="H693" s="346"/>
      <c r="I693" s="244"/>
      <c r="J693" s="194"/>
      <c r="K693" s="49"/>
      <c r="L693" s="49"/>
      <c r="M693" s="49"/>
      <c r="N693" s="49"/>
      <c r="O693" s="49"/>
      <c r="P693" s="49"/>
      <c r="Q693" s="49"/>
      <c r="R693" s="49"/>
      <c r="S693" s="49"/>
      <c r="T693" s="49"/>
      <c r="U693" s="49"/>
      <c r="V693" s="49"/>
      <c r="W693" s="49"/>
      <c r="X693" s="49"/>
      <c r="Y693" s="49"/>
      <c r="Z693" s="49"/>
      <c r="AA693" s="49"/>
      <c r="AB693" s="49"/>
      <c r="AC693" s="49"/>
      <c r="AD693" s="49"/>
      <c r="AE693" s="49"/>
      <c r="AF693" s="49"/>
      <c r="AG693" s="49"/>
      <c r="AH693" s="49"/>
      <c r="AI693" s="49"/>
      <c r="AJ693" s="49"/>
      <c r="AK693" s="49"/>
      <c r="AL693" s="49"/>
      <c r="AM693" s="49"/>
      <c r="AN693" s="49"/>
      <c r="AO693" s="49"/>
      <c r="AP693" s="49"/>
      <c r="AQ693" s="49"/>
      <c r="AR693" s="49"/>
      <c r="AS693" s="49"/>
      <c r="AT693" s="49"/>
      <c r="AU693" s="49"/>
      <c r="AV693" s="49"/>
      <c r="AW693" s="49"/>
      <c r="AX693" s="49"/>
      <c r="AY693" s="49"/>
      <c r="AZ693" s="49"/>
      <c r="BA693" s="49"/>
      <c r="BB693" s="49"/>
      <c r="BC693" s="49"/>
      <c r="BD693" s="49"/>
      <c r="BE693" s="49"/>
      <c r="BF693" s="49"/>
      <c r="BG693" s="49"/>
      <c r="BH693" s="49"/>
      <c r="BI693" s="49"/>
      <c r="BJ693" s="49"/>
      <c r="BK693" s="49"/>
      <c r="BL693" s="49"/>
      <c r="BM693" s="49"/>
      <c r="BN693" s="49"/>
      <c r="BO693" s="49"/>
      <c r="BP693" s="49"/>
      <c r="BQ693" s="49"/>
      <c r="BR693" s="49"/>
      <c r="BS693" s="49"/>
      <c r="BT693" s="49"/>
      <c r="BU693" s="49"/>
      <c r="BV693" s="49"/>
      <c r="BW693" s="49"/>
      <c r="BX693" s="49"/>
      <c r="BY693" s="49"/>
      <c r="BZ693" s="49"/>
      <c r="CA693" s="49"/>
      <c r="CB693" s="49"/>
      <c r="CC693" s="49"/>
      <c r="CD693" s="49"/>
      <c r="CE693" s="49"/>
      <c r="CF693" s="49"/>
      <c r="CG693" s="49"/>
      <c r="CH693" s="49"/>
      <c r="CI693" s="49"/>
      <c r="CJ693" s="49"/>
      <c r="CK693" s="49"/>
      <c r="CL693" s="49"/>
      <c r="CM693" s="49"/>
      <c r="CN693" s="49"/>
      <c r="CO693" s="49"/>
      <c r="CP693" s="49"/>
      <c r="CQ693" s="49"/>
      <c r="CR693" s="49"/>
      <c r="CS693" s="49"/>
      <c r="CT693" s="49"/>
      <c r="CU693" s="49"/>
      <c r="CV693" s="49"/>
      <c r="CW693" s="49"/>
      <c r="CX693" s="49"/>
      <c r="CY693" s="49"/>
      <c r="CZ693" s="49"/>
      <c r="DA693" s="49"/>
      <c r="DB693" s="49"/>
      <c r="DC693" s="49"/>
      <c r="DD693" s="49"/>
      <c r="DE693" s="49"/>
      <c r="DF693" s="49"/>
      <c r="DG693" s="49"/>
      <c r="DH693" s="49"/>
      <c r="DI693" s="49"/>
      <c r="DJ693" s="49"/>
      <c r="DK693" s="49"/>
      <c r="DL693" s="49"/>
      <c r="DM693" s="49"/>
      <c r="DN693" s="49"/>
      <c r="DO693" s="49"/>
      <c r="DP693" s="49"/>
      <c r="DQ693"/>
      <c r="DR693"/>
      <c r="DS693"/>
      <c r="DT693"/>
      <c r="DU693"/>
      <c r="DV693"/>
      <c r="DW693"/>
      <c r="DX693"/>
      <c r="DY693"/>
      <c r="DZ693"/>
      <c r="EA693"/>
      <c r="EB693"/>
      <c r="EC693"/>
      <c r="ED693"/>
      <c r="EE693"/>
      <c r="EF693"/>
      <c r="EG693"/>
      <c r="EH693"/>
      <c r="EI693"/>
      <c r="EJ693"/>
      <c r="EK693"/>
      <c r="EL693"/>
      <c r="EM693"/>
      <c r="EN693"/>
      <c r="EO693"/>
      <c r="EP693"/>
      <c r="EQ693"/>
      <c r="ER693"/>
      <c r="ES693"/>
      <c r="ET693"/>
      <c r="EU693"/>
      <c r="EV693"/>
      <c r="EW693"/>
      <c r="EX693"/>
      <c r="EY693"/>
      <c r="EZ693"/>
      <c r="FA693"/>
      <c r="FB693"/>
      <c r="FC693"/>
      <c r="FD693"/>
      <c r="FE693"/>
      <c r="FF693"/>
      <c r="FG693"/>
      <c r="FH693"/>
      <c r="FI693"/>
      <c r="FJ693"/>
      <c r="FK693"/>
      <c r="FL693"/>
      <c r="FM693"/>
      <c r="FN693"/>
      <c r="FO693"/>
      <c r="FP693"/>
      <c r="FQ693"/>
      <c r="FR693"/>
      <c r="FS693"/>
      <c r="FT693"/>
      <c r="FU693"/>
      <c r="FV693"/>
      <c r="FW693"/>
      <c r="FX693"/>
      <c r="FY693"/>
      <c r="FZ693"/>
      <c r="GA693"/>
      <c r="GB693"/>
      <c r="GC693"/>
      <c r="GD693"/>
      <c r="GE693"/>
      <c r="GF693"/>
      <c r="GG693"/>
      <c r="GH693"/>
      <c r="GI693"/>
      <c r="GJ693"/>
      <c r="GK693"/>
      <c r="GL693"/>
      <c r="GM693"/>
      <c r="GN693"/>
      <c r="GO693"/>
      <c r="GP693"/>
      <c r="GQ693"/>
      <c r="GR693"/>
      <c r="GS693"/>
      <c r="GT693"/>
      <c r="GU693"/>
      <c r="GV693"/>
      <c r="GW693"/>
      <c r="GX693"/>
      <c r="GY693"/>
      <c r="GZ693"/>
      <c r="HA693"/>
      <c r="HB693"/>
      <c r="HC693"/>
      <c r="HD693"/>
      <c r="HE693"/>
      <c r="HF693"/>
      <c r="HG693"/>
      <c r="HH693"/>
      <c r="HI693"/>
      <c r="HJ693"/>
      <c r="HK693"/>
      <c r="HL693"/>
      <c r="HM693"/>
      <c r="HN693"/>
      <c r="HO693"/>
      <c r="HP693"/>
      <c r="HQ693"/>
      <c r="HR693"/>
      <c r="HS693"/>
      <c r="HT693"/>
      <c r="HU693"/>
      <c r="HV693"/>
      <c r="HW693"/>
      <c r="HX693"/>
      <c r="HY693"/>
      <c r="HZ693"/>
      <c r="IA693"/>
      <c r="IB693"/>
      <c r="IC693"/>
      <c r="ID693"/>
      <c r="IE693"/>
      <c r="IF693"/>
      <c r="IG693"/>
      <c r="IH693"/>
      <c r="II693"/>
      <c r="IJ693"/>
      <c r="IK693"/>
      <c r="IL693"/>
      <c r="IM693"/>
      <c r="IN693"/>
      <c r="IO693"/>
      <c r="IP693"/>
      <c r="IQ693"/>
      <c r="IR693"/>
      <c r="IS693"/>
      <c r="IT693"/>
      <c r="IU693"/>
      <c r="IV693"/>
      <c r="IW693"/>
      <c r="IX693"/>
      <c r="IY693"/>
      <c r="IZ693"/>
      <c r="JA693"/>
      <c r="JB693"/>
      <c r="JC693"/>
      <c r="JD693"/>
      <c r="JE693"/>
      <c r="JF693"/>
      <c r="JG693"/>
      <c r="JH693"/>
      <c r="JI693"/>
      <c r="JJ693"/>
      <c r="JK693"/>
      <c r="JL693"/>
      <c r="JM693"/>
      <c r="JN693"/>
      <c r="JO693"/>
      <c r="JP693"/>
      <c r="JQ693"/>
      <c r="JR693"/>
      <c r="JS693"/>
      <c r="JT693"/>
      <c r="JU693"/>
      <c r="JV693"/>
      <c r="JW693"/>
      <c r="JX693"/>
      <c r="JY693"/>
      <c r="JZ693"/>
      <c r="KA693"/>
      <c r="KB693"/>
      <c r="KC693"/>
      <c r="KD693"/>
      <c r="KE693"/>
      <c r="KF693"/>
      <c r="KG693"/>
      <c r="KH693"/>
      <c r="KI693"/>
      <c r="KJ693"/>
      <c r="KK693"/>
      <c r="KL693"/>
      <c r="KM693"/>
      <c r="KN693"/>
      <c r="KO693"/>
      <c r="KP693"/>
      <c r="KQ693"/>
      <c r="KR693"/>
      <c r="KS693"/>
      <c r="KT693"/>
      <c r="KU693"/>
      <c r="KV693"/>
      <c r="KW693"/>
      <c r="KX693"/>
      <c r="KY693"/>
      <c r="KZ693"/>
      <c r="LA693"/>
      <c r="LB693"/>
      <c r="LC693"/>
      <c r="LD693"/>
      <c r="LE693"/>
      <c r="LF693"/>
      <c r="LG693"/>
      <c r="LH693"/>
      <c r="LI693"/>
      <c r="LJ693"/>
      <c r="LK693"/>
      <c r="LL693"/>
      <c r="LM693"/>
      <c r="LN693"/>
      <c r="LO693"/>
      <c r="LP693"/>
      <c r="LQ693"/>
      <c r="LR693"/>
      <c r="LS693"/>
      <c r="LT693"/>
      <c r="LU693"/>
      <c r="LV693"/>
      <c r="LW693"/>
      <c r="LX693"/>
      <c r="LY693"/>
      <c r="LZ693"/>
      <c r="MA693"/>
      <c r="MB693"/>
      <c r="MC693"/>
      <c r="MD693"/>
      <c r="ME693"/>
      <c r="MF693"/>
      <c r="MG693"/>
      <c r="MH693"/>
      <c r="MI693"/>
      <c r="MJ693"/>
      <c r="MK693"/>
      <c r="ML693"/>
      <c r="MM693"/>
      <c r="MN693"/>
      <c r="MO693"/>
      <c r="MP693"/>
      <c r="MQ693"/>
      <c r="MR693"/>
      <c r="MS693"/>
      <c r="MT693"/>
      <c r="MU693"/>
      <c r="MV693"/>
      <c r="MW693"/>
      <c r="MX693"/>
      <c r="MY693"/>
      <c r="MZ693"/>
      <c r="NA693"/>
      <c r="NB693"/>
      <c r="NC693"/>
      <c r="ND693"/>
      <c r="NE693"/>
      <c r="NF693"/>
      <c r="NG693"/>
      <c r="NH693"/>
      <c r="NI693"/>
      <c r="NJ693"/>
      <c r="NK693"/>
      <c r="NL693"/>
      <c r="NM693"/>
      <c r="NN693"/>
      <c r="NO693"/>
      <c r="NP693"/>
      <c r="NQ693"/>
      <c r="NR693"/>
      <c r="NS693"/>
      <c r="NT693"/>
      <c r="NU693"/>
      <c r="NV693"/>
      <c r="NW693"/>
      <c r="NX693"/>
      <c r="NY693"/>
      <c r="NZ693"/>
      <c r="OA693"/>
      <c r="OB693"/>
      <c r="OC693"/>
      <c r="OD693"/>
      <c r="OE693"/>
      <c r="OF693"/>
      <c r="OG693"/>
      <c r="OH693"/>
      <c r="OI693"/>
      <c r="OJ693"/>
      <c r="OK693"/>
      <c r="OL693"/>
      <c r="OM693"/>
      <c r="ON693"/>
      <c r="OO693"/>
      <c r="OP693"/>
      <c r="OQ693"/>
      <c r="OR693"/>
      <c r="OS693"/>
      <c r="OT693"/>
      <c r="OU693"/>
      <c r="OV693"/>
      <c r="OW693"/>
      <c r="OX693"/>
      <c r="OY693"/>
      <c r="OZ693"/>
      <c r="PA693"/>
      <c r="PB693"/>
      <c r="PC693"/>
      <c r="PD693"/>
      <c r="PE693"/>
      <c r="PF693"/>
      <c r="PG693"/>
      <c r="PH693"/>
      <c r="PI693"/>
      <c r="PJ693"/>
      <c r="PK693"/>
      <c r="PL693"/>
      <c r="PM693"/>
      <c r="PN693"/>
      <c r="PO693"/>
      <c r="PP693"/>
      <c r="PQ693"/>
      <c r="PR693"/>
      <c r="PS693"/>
      <c r="PT693"/>
      <c r="PU693"/>
      <c r="PV693"/>
      <c r="PW693"/>
      <c r="PX693"/>
      <c r="PY693"/>
      <c r="PZ693"/>
      <c r="QA693"/>
      <c r="QB693"/>
      <c r="QC693"/>
      <c r="QD693"/>
      <c r="QE693"/>
      <c r="QF693"/>
      <c r="QG693"/>
      <c r="QH693"/>
      <c r="QI693"/>
      <c r="QJ693"/>
      <c r="QK693"/>
      <c r="QL693"/>
      <c r="QM693"/>
      <c r="QN693"/>
      <c r="QO693"/>
      <c r="QP693"/>
      <c r="QQ693"/>
      <c r="QR693"/>
      <c r="QS693"/>
      <c r="QT693"/>
      <c r="QU693"/>
      <c r="QV693"/>
      <c r="QW693"/>
      <c r="QX693"/>
      <c r="QY693"/>
      <c r="QZ693"/>
      <c r="RA693"/>
      <c r="RB693"/>
      <c r="RC693"/>
      <c r="RD693"/>
      <c r="RE693"/>
      <c r="RF693"/>
      <c r="RG693"/>
      <c r="RH693"/>
      <c r="RI693"/>
      <c r="RJ693"/>
      <c r="RK693"/>
      <c r="RL693"/>
      <c r="RM693"/>
      <c r="RN693"/>
      <c r="RO693"/>
      <c r="RP693"/>
      <c r="RQ693"/>
      <c r="RR693"/>
      <c r="RS693"/>
      <c r="RT693"/>
      <c r="RU693"/>
      <c r="RV693"/>
      <c r="RW693"/>
      <c r="RX693"/>
      <c r="RY693"/>
      <c r="RZ693"/>
      <c r="SA693"/>
      <c r="SB693"/>
      <c r="SC693"/>
      <c r="SD693"/>
      <c r="SE693"/>
      <c r="SF693"/>
      <c r="SG693"/>
      <c r="SH693"/>
      <c r="SI693"/>
      <c r="SJ693"/>
      <c r="SK693"/>
      <c r="SL693"/>
      <c r="SM693"/>
      <c r="SN693"/>
      <c r="SO693"/>
      <c r="SP693"/>
      <c r="SQ693"/>
      <c r="SR693"/>
      <c r="SS693"/>
      <c r="ST693"/>
      <c r="SU693"/>
      <c r="SV693"/>
      <c r="SW693"/>
      <c r="SX693"/>
      <c r="SY693"/>
      <c r="SZ693"/>
      <c r="TA693"/>
      <c r="TB693"/>
      <c r="TC693"/>
      <c r="TD693"/>
      <c r="TE693"/>
      <c r="TF693"/>
      <c r="TG693"/>
      <c r="TH693"/>
      <c r="TI693"/>
      <c r="TJ693"/>
      <c r="TK693"/>
      <c r="TL693"/>
      <c r="TM693"/>
      <c r="TN693"/>
      <c r="TO693"/>
      <c r="TP693"/>
      <c r="TQ693"/>
      <c r="TR693"/>
      <c r="TS693"/>
      <c r="TT693"/>
      <c r="TU693"/>
      <c r="TV693"/>
      <c r="TW693"/>
      <c r="TX693"/>
      <c r="TY693"/>
      <c r="TZ693"/>
      <c r="UA693"/>
      <c r="UB693"/>
      <c r="UC693"/>
      <c r="UD693"/>
      <c r="UE693"/>
      <c r="UF693"/>
      <c r="UG693"/>
      <c r="UH693"/>
      <c r="UI693"/>
      <c r="UJ693"/>
      <c r="UK693"/>
      <c r="UL693"/>
      <c r="UM693"/>
      <c r="UN693"/>
      <c r="UO693"/>
      <c r="UP693"/>
      <c r="UQ693"/>
      <c r="UR693"/>
      <c r="US693"/>
      <c r="UT693"/>
      <c r="UU693"/>
      <c r="UV693"/>
      <c r="UW693"/>
      <c r="UX693"/>
      <c r="UY693"/>
      <c r="UZ693"/>
      <c r="VA693"/>
      <c r="VB693"/>
      <c r="VC693"/>
      <c r="VD693"/>
      <c r="VE693"/>
      <c r="VF693"/>
      <c r="VG693"/>
      <c r="VH693"/>
      <c r="VI693"/>
      <c r="VJ693"/>
      <c r="VK693"/>
      <c r="VL693"/>
      <c r="VM693"/>
      <c r="VN693"/>
      <c r="VO693"/>
      <c r="VP693"/>
      <c r="VQ693"/>
      <c r="VR693"/>
      <c r="VS693"/>
      <c r="VT693"/>
      <c r="VU693"/>
      <c r="VV693"/>
      <c r="VW693"/>
      <c r="VX693"/>
      <c r="VY693"/>
      <c r="VZ693"/>
      <c r="WA693"/>
      <c r="WB693"/>
      <c r="WC693"/>
      <c r="WD693"/>
      <c r="WE693"/>
      <c r="WF693"/>
      <c r="WG693"/>
      <c r="WH693"/>
      <c r="WI693"/>
      <c r="WJ693"/>
      <c r="WK693"/>
      <c r="WL693"/>
      <c r="WM693"/>
      <c r="WN693"/>
      <c r="WO693"/>
      <c r="WP693"/>
      <c r="WQ693"/>
      <c r="WR693"/>
      <c r="WS693"/>
      <c r="WT693"/>
      <c r="WU693"/>
      <c r="WV693"/>
      <c r="WW693"/>
      <c r="WX693"/>
      <c r="WY693"/>
      <c r="WZ693"/>
      <c r="XA693"/>
      <c r="XB693"/>
      <c r="XC693"/>
      <c r="XD693"/>
      <c r="XE693"/>
      <c r="XF693"/>
      <c r="XG693"/>
      <c r="XH693"/>
      <c r="XI693"/>
      <c r="XJ693"/>
      <c r="XK693"/>
      <c r="XL693"/>
      <c r="XM693"/>
      <c r="XN693"/>
      <c r="XO693"/>
      <c r="XP693"/>
      <c r="XQ693"/>
      <c r="XR693"/>
      <c r="XS693"/>
      <c r="XT693"/>
      <c r="XU693"/>
      <c r="XV693"/>
      <c r="XW693"/>
      <c r="XX693"/>
      <c r="XY693"/>
      <c r="XZ693"/>
      <c r="YA693"/>
      <c r="YB693"/>
      <c r="YC693"/>
      <c r="YD693"/>
      <c r="YE693"/>
      <c r="YF693"/>
      <c r="YG693"/>
      <c r="YH693"/>
      <c r="YI693"/>
      <c r="YJ693"/>
      <c r="YK693"/>
      <c r="YL693"/>
      <c r="YM693"/>
      <c r="YN693"/>
      <c r="YO693"/>
      <c r="YP693"/>
      <c r="YQ693"/>
      <c r="YR693"/>
      <c r="YS693"/>
      <c r="YT693"/>
      <c r="YU693"/>
      <c r="YV693"/>
      <c r="YW693"/>
      <c r="YX693"/>
      <c r="YY693"/>
      <c r="YZ693"/>
      <c r="ZA693"/>
      <c r="ZB693"/>
      <c r="ZC693"/>
      <c r="ZD693"/>
      <c r="ZE693"/>
      <c r="ZF693"/>
      <c r="ZG693"/>
      <c r="ZH693"/>
      <c r="ZI693"/>
      <c r="ZJ693"/>
      <c r="ZK693"/>
      <c r="ZL693"/>
      <c r="ZM693"/>
      <c r="ZN693"/>
      <c r="ZO693"/>
      <c r="ZP693"/>
      <c r="ZQ693"/>
      <c r="ZR693"/>
      <c r="ZS693"/>
      <c r="ZT693"/>
      <c r="ZU693"/>
      <c r="ZV693"/>
      <c r="ZW693"/>
      <c r="ZX693"/>
      <c r="ZY693"/>
      <c r="ZZ693" s="52"/>
      <c r="AAA693" s="192"/>
      <c r="AAD693" s="90"/>
      <c r="AAE693" s="519">
        <v>1</v>
      </c>
      <c r="AAF693" s="190" t="s">
        <v>52</v>
      </c>
      <c r="AAG693" s="71"/>
      <c r="AAH693" s="71"/>
      <c r="AAI693" s="71"/>
      <c r="AAJ693" s="56"/>
      <c r="AAK693" s="71" t="s">
        <v>0</v>
      </c>
      <c r="AAL693" s="90"/>
    </row>
    <row r="694" spans="1:715" ht="5.25" customHeight="1">
      <c r="A694" s="171"/>
      <c r="B694" s="292"/>
      <c r="C694" s="116"/>
      <c r="D694" s="115"/>
      <c r="E694" s="117"/>
      <c r="F694" s="117"/>
      <c r="G694" s="143"/>
      <c r="H694" s="144"/>
      <c r="I694" s="244"/>
      <c r="J694" s="218"/>
      <c r="K694" s="49"/>
      <c r="L694" s="49"/>
      <c r="M694" s="49"/>
      <c r="N694" s="49"/>
      <c r="O694" s="49"/>
      <c r="P694" s="49"/>
      <c r="Q694" s="49"/>
      <c r="R694" s="49"/>
      <c r="S694" s="49"/>
      <c r="T694" s="49"/>
      <c r="U694" s="49"/>
      <c r="V694" s="49"/>
      <c r="W694" s="49"/>
      <c r="X694" s="49"/>
      <c r="Y694" s="49"/>
      <c r="Z694" s="49"/>
      <c r="AA694" s="49"/>
      <c r="AB694" s="49"/>
      <c r="AC694" s="49"/>
      <c r="AD694" s="49"/>
      <c r="AE694" s="49"/>
      <c r="AF694" s="49"/>
      <c r="AG694" s="49"/>
      <c r="AH694" s="49"/>
      <c r="AI694" s="49"/>
      <c r="AJ694" s="49"/>
      <c r="AK694" s="49"/>
      <c r="AL694" s="49"/>
      <c r="AM694" s="49"/>
      <c r="AN694" s="49"/>
      <c r="AO694" s="49"/>
      <c r="AP694" s="49"/>
      <c r="AQ694" s="49"/>
      <c r="AR694" s="49"/>
      <c r="AS694" s="49"/>
      <c r="AT694" s="49"/>
      <c r="AU694" s="49"/>
      <c r="AV694" s="49"/>
      <c r="AW694" s="49"/>
      <c r="AX694" s="49"/>
      <c r="AY694" s="49"/>
      <c r="AZ694" s="49"/>
      <c r="BA694" s="49"/>
      <c r="BB694" s="49"/>
      <c r="BC694" s="49"/>
      <c r="BD694" s="49"/>
      <c r="BE694" s="49"/>
      <c r="BF694" s="49"/>
      <c r="BG694" s="49"/>
      <c r="BH694" s="49"/>
      <c r="BI694" s="49"/>
      <c r="BJ694" s="49"/>
      <c r="BK694" s="49"/>
      <c r="BL694" s="49"/>
      <c r="BM694" s="49"/>
      <c r="BN694" s="49"/>
      <c r="BO694" s="49"/>
      <c r="BP694" s="49"/>
      <c r="BQ694" s="49"/>
      <c r="BR694" s="49"/>
      <c r="BS694" s="49"/>
      <c r="BT694" s="49"/>
      <c r="BU694" s="49"/>
      <c r="BV694" s="49"/>
      <c r="BW694" s="49"/>
      <c r="BX694" s="49"/>
      <c r="BY694" s="49"/>
      <c r="BZ694" s="49"/>
      <c r="CA694" s="49"/>
      <c r="CB694" s="49"/>
      <c r="CC694" s="49"/>
      <c r="CD694" s="49"/>
      <c r="CE694" s="49"/>
      <c r="CF694" s="49"/>
      <c r="CG694" s="49"/>
      <c r="CH694" s="49"/>
      <c r="CI694" s="49"/>
      <c r="CJ694" s="49"/>
      <c r="CK694" s="49"/>
      <c r="CL694" s="49"/>
      <c r="CM694" s="49"/>
      <c r="CN694" s="49"/>
      <c r="CO694" s="49"/>
      <c r="CP694" s="49"/>
      <c r="CQ694" s="49"/>
      <c r="CR694" s="49"/>
      <c r="CS694" s="49"/>
      <c r="CT694" s="49"/>
      <c r="CU694" s="49"/>
      <c r="CV694" s="49"/>
      <c r="CW694" s="49"/>
      <c r="CX694" s="49"/>
      <c r="CY694" s="49"/>
      <c r="CZ694" s="49"/>
      <c r="DA694" s="49"/>
      <c r="DB694" s="49"/>
      <c r="DC694" s="49"/>
      <c r="DD694" s="49"/>
      <c r="DE694" s="49"/>
      <c r="DF694" s="49"/>
      <c r="DG694" s="49"/>
      <c r="DH694" s="49"/>
      <c r="DI694" s="49"/>
      <c r="DJ694" s="49"/>
      <c r="DK694" s="49"/>
      <c r="DL694" s="49"/>
      <c r="DM694" s="49"/>
      <c r="DN694" s="49"/>
      <c r="DO694" s="49"/>
      <c r="DP694" s="49"/>
      <c r="AAA694" s="192"/>
      <c r="AAD694" s="90"/>
      <c r="AAE694" s="519" t="s">
        <v>21</v>
      </c>
      <c r="AAF694" s="190" t="s">
        <v>52</v>
      </c>
      <c r="AAG694" s="60"/>
      <c r="AAH694" s="60"/>
      <c r="AAI694" s="72"/>
      <c r="AAJ694" s="56"/>
      <c r="AAK694" s="56"/>
      <c r="AAL694" s="90"/>
      <c r="AAM694"/>
    </row>
    <row r="695" spans="1:715" s="23" customFormat="1" ht="18" customHeight="1">
      <c r="A695" s="171"/>
      <c r="B695" s="854" t="s">
        <v>276</v>
      </c>
      <c r="C695" s="854"/>
      <c r="D695" s="854"/>
      <c r="E695" s="854"/>
      <c r="F695" s="854"/>
      <c r="G695" s="854"/>
      <c r="H695" s="854"/>
      <c r="I695" s="244"/>
      <c r="J695" s="217"/>
      <c r="K695" s="47"/>
      <c r="L695" s="47"/>
      <c r="M695" s="47"/>
      <c r="N695" s="47"/>
      <c r="O695" s="47"/>
      <c r="P695" s="47"/>
      <c r="Q695" s="47"/>
      <c r="R695" s="47"/>
      <c r="S695" s="47"/>
      <c r="T695" s="47"/>
      <c r="U695" s="47"/>
      <c r="V695" s="47"/>
      <c r="W695" s="47"/>
      <c r="X695" s="47"/>
      <c r="Y695" s="47"/>
      <c r="Z695" s="47"/>
      <c r="AA695" s="47"/>
      <c r="AB695" s="47"/>
      <c r="AC695" s="47"/>
      <c r="AD695" s="47"/>
      <c r="AE695" s="47"/>
      <c r="AF695" s="47"/>
      <c r="AG695" s="47"/>
      <c r="AH695" s="47"/>
      <c r="AI695" s="47"/>
      <c r="AJ695" s="47"/>
      <c r="AK695" s="47"/>
      <c r="AL695" s="47"/>
      <c r="AM695" s="47"/>
      <c r="AN695" s="47"/>
      <c r="AO695" s="47"/>
      <c r="AP695" s="47"/>
      <c r="AQ695" s="47"/>
      <c r="AR695" s="47"/>
      <c r="AS695" s="47"/>
      <c r="AT695" s="47"/>
      <c r="AU695" s="47"/>
      <c r="AV695" s="47"/>
      <c r="AW695" s="47"/>
      <c r="AX695" s="47"/>
      <c r="AY695" s="47"/>
      <c r="AZ695" s="47"/>
      <c r="BA695" s="47"/>
      <c r="BB695" s="47"/>
      <c r="BC695" s="47"/>
      <c r="BD695" s="47"/>
      <c r="BE695" s="47"/>
      <c r="BF695" s="47"/>
      <c r="BG695" s="47"/>
      <c r="BH695" s="47"/>
      <c r="BI695" s="47"/>
      <c r="BJ695" s="47"/>
      <c r="BK695" s="47"/>
      <c r="BL695" s="47"/>
      <c r="BM695" s="47"/>
      <c r="BN695" s="47"/>
      <c r="BO695" s="47"/>
      <c r="BP695" s="47"/>
      <c r="BQ695" s="47"/>
      <c r="BR695" s="47"/>
      <c r="BS695" s="47"/>
      <c r="BT695" s="47"/>
      <c r="BU695" s="47"/>
      <c r="BV695" s="47"/>
      <c r="BW695" s="47"/>
      <c r="BX695" s="47"/>
      <c r="BY695" s="47"/>
      <c r="BZ695" s="47"/>
      <c r="CA695" s="47"/>
      <c r="CB695" s="47"/>
      <c r="CC695" s="47"/>
      <c r="CD695" s="47"/>
      <c r="CE695" s="47"/>
      <c r="CF695" s="47"/>
      <c r="CG695" s="47"/>
      <c r="CH695" s="47"/>
      <c r="CI695" s="47"/>
      <c r="CJ695" s="47"/>
      <c r="CK695" s="47"/>
      <c r="CL695" s="47"/>
      <c r="CM695" s="47"/>
      <c r="CN695" s="47"/>
      <c r="CO695" s="47"/>
      <c r="CP695" s="47"/>
      <c r="CQ695" s="47"/>
      <c r="CR695" s="47"/>
      <c r="CS695" s="47"/>
      <c r="CT695" s="47"/>
      <c r="CU695" s="47"/>
      <c r="CV695" s="47"/>
      <c r="CW695" s="47"/>
      <c r="CX695" s="47"/>
      <c r="CY695" s="47"/>
      <c r="CZ695" s="47"/>
      <c r="DA695" s="47"/>
      <c r="DB695" s="47"/>
      <c r="DC695" s="47"/>
      <c r="DD695" s="47"/>
      <c r="DE695" s="47"/>
      <c r="DF695" s="47"/>
      <c r="DG695" s="47"/>
      <c r="DH695" s="47"/>
      <c r="DI695" s="47"/>
      <c r="DJ695" s="47"/>
      <c r="DK695" s="47"/>
      <c r="DL695" s="47"/>
      <c r="DM695" s="47"/>
      <c r="DN695" s="47"/>
      <c r="DO695" s="47"/>
      <c r="DP695" s="47"/>
      <c r="DQ695"/>
      <c r="DR695"/>
      <c r="DS695"/>
      <c r="DT695"/>
      <c r="DU695"/>
      <c r="DV695"/>
      <c r="DW695"/>
      <c r="DX695"/>
      <c r="DY695"/>
      <c r="DZ695"/>
      <c r="EA695"/>
      <c r="EB695"/>
      <c r="EC695"/>
      <c r="ED695"/>
      <c r="EE695"/>
      <c r="EF695"/>
      <c r="EG695"/>
      <c r="EH695"/>
      <c r="EI695"/>
      <c r="EJ695"/>
      <c r="EK695"/>
      <c r="EL695"/>
      <c r="EM695"/>
      <c r="EN695"/>
      <c r="EO695"/>
      <c r="EP695"/>
      <c r="EQ695"/>
      <c r="ER695"/>
      <c r="ES695"/>
      <c r="ET695"/>
      <c r="EU695"/>
      <c r="EV695"/>
      <c r="EW695"/>
      <c r="EX695"/>
      <c r="EY695"/>
      <c r="EZ695"/>
      <c r="FA695"/>
      <c r="FB695"/>
      <c r="FC695"/>
      <c r="FD695"/>
      <c r="FE695"/>
      <c r="FF695"/>
      <c r="FG695"/>
      <c r="FH695"/>
      <c r="FI695"/>
      <c r="FJ695"/>
      <c r="FK695"/>
      <c r="FL695"/>
      <c r="FM695"/>
      <c r="FN695"/>
      <c r="FO695"/>
      <c r="FP695"/>
      <c r="FQ695"/>
      <c r="FR695"/>
      <c r="FS695"/>
      <c r="FT695"/>
      <c r="FU695"/>
      <c r="FV695"/>
      <c r="FW695"/>
      <c r="FX695"/>
      <c r="FY695"/>
      <c r="FZ695"/>
      <c r="GA695"/>
      <c r="GB695"/>
      <c r="GC695"/>
      <c r="GD695"/>
      <c r="GE695"/>
      <c r="GF695"/>
      <c r="GG695"/>
      <c r="GH695"/>
      <c r="GI695"/>
      <c r="GJ695"/>
      <c r="GK695"/>
      <c r="GL695"/>
      <c r="GM695"/>
      <c r="GN695"/>
      <c r="GO695"/>
      <c r="GP695"/>
      <c r="GQ695"/>
      <c r="GR695"/>
      <c r="GS695"/>
      <c r="GT695"/>
      <c r="GU695"/>
      <c r="GV695"/>
      <c r="GW695"/>
      <c r="GX695"/>
      <c r="GY695"/>
      <c r="GZ695"/>
      <c r="HA695"/>
      <c r="HB695"/>
      <c r="HC695"/>
      <c r="HD695"/>
      <c r="HE695"/>
      <c r="HF695"/>
      <c r="HG695"/>
      <c r="HH695"/>
      <c r="HI695"/>
      <c r="HJ695"/>
      <c r="HK695"/>
      <c r="HL695"/>
      <c r="HM695"/>
      <c r="HN695"/>
      <c r="HO695"/>
      <c r="HP695"/>
      <c r="HQ695"/>
      <c r="HR695"/>
      <c r="HS695"/>
      <c r="HT695"/>
      <c r="HU695"/>
      <c r="HV695"/>
      <c r="HW695"/>
      <c r="HX695"/>
      <c r="HY695"/>
      <c r="HZ695"/>
      <c r="IA695"/>
      <c r="IB695"/>
      <c r="IC695"/>
      <c r="ID695"/>
      <c r="IE695"/>
      <c r="IF695"/>
      <c r="IG695"/>
      <c r="IH695"/>
      <c r="II695"/>
      <c r="IJ695"/>
      <c r="IK695"/>
      <c r="IL695"/>
      <c r="IM695"/>
      <c r="IN695"/>
      <c r="IO695"/>
      <c r="IP695"/>
      <c r="IQ695"/>
      <c r="IR695"/>
      <c r="IS695"/>
      <c r="IT695"/>
      <c r="IU695"/>
      <c r="IV695"/>
      <c r="IW695"/>
      <c r="IX695"/>
      <c r="IY695"/>
      <c r="IZ695"/>
      <c r="JA695"/>
      <c r="JB695"/>
      <c r="JC695"/>
      <c r="JD695"/>
      <c r="JE695"/>
      <c r="JF695"/>
      <c r="JG695"/>
      <c r="JH695"/>
      <c r="JI695"/>
      <c r="JJ695"/>
      <c r="JK695"/>
      <c r="JL695"/>
      <c r="JM695"/>
      <c r="JN695"/>
      <c r="JO695"/>
      <c r="JP695"/>
      <c r="JQ695"/>
      <c r="JR695"/>
      <c r="JS695"/>
      <c r="JT695"/>
      <c r="JU695"/>
      <c r="JV695"/>
      <c r="JW695"/>
      <c r="JX695"/>
      <c r="JY695"/>
      <c r="JZ695"/>
      <c r="KA695"/>
      <c r="KB695"/>
      <c r="KC695"/>
      <c r="KD695"/>
      <c r="KE695"/>
      <c r="KF695"/>
      <c r="KG695"/>
      <c r="KH695"/>
      <c r="KI695"/>
      <c r="KJ695"/>
      <c r="KK695"/>
      <c r="KL695"/>
      <c r="KM695"/>
      <c r="KN695"/>
      <c r="KO695"/>
      <c r="KP695"/>
      <c r="KQ695"/>
      <c r="KR695"/>
      <c r="KS695"/>
      <c r="KT695"/>
      <c r="KU695"/>
      <c r="KV695"/>
      <c r="KW695"/>
      <c r="KX695"/>
      <c r="KY695"/>
      <c r="KZ695"/>
      <c r="LA695"/>
      <c r="LB695"/>
      <c r="LC695"/>
      <c r="LD695"/>
      <c r="LE695"/>
      <c r="LF695"/>
      <c r="LG695"/>
      <c r="LH695"/>
      <c r="LI695"/>
      <c r="LJ695"/>
      <c r="LK695"/>
      <c r="LL695"/>
      <c r="LM695"/>
      <c r="LN695"/>
      <c r="LO695"/>
      <c r="LP695"/>
      <c r="LQ695"/>
      <c r="LR695"/>
      <c r="LS695"/>
      <c r="LT695"/>
      <c r="LU695"/>
      <c r="LV695"/>
      <c r="LW695"/>
      <c r="LX695"/>
      <c r="LY695"/>
      <c r="LZ695"/>
      <c r="MA695"/>
      <c r="MB695"/>
      <c r="MC695"/>
      <c r="MD695"/>
      <c r="ME695"/>
      <c r="MF695"/>
      <c r="MG695"/>
      <c r="MH695"/>
      <c r="MI695"/>
      <c r="MJ695"/>
      <c r="MK695"/>
      <c r="ML695"/>
      <c r="MM695"/>
      <c r="MN695"/>
      <c r="MO695"/>
      <c r="MP695"/>
      <c r="MQ695"/>
      <c r="MR695"/>
      <c r="MS695"/>
      <c r="MT695"/>
      <c r="MU695"/>
      <c r="MV695"/>
      <c r="MW695"/>
      <c r="MX695"/>
      <c r="MY695"/>
      <c r="MZ695"/>
      <c r="NA695"/>
      <c r="NB695"/>
      <c r="NC695"/>
      <c r="ND695"/>
      <c r="NE695"/>
      <c r="NF695"/>
      <c r="NG695"/>
      <c r="NH695"/>
      <c r="NI695"/>
      <c r="NJ695"/>
      <c r="NK695"/>
      <c r="NL695"/>
      <c r="NM695"/>
      <c r="NN695"/>
      <c r="NO695"/>
      <c r="NP695"/>
      <c r="NQ695"/>
      <c r="NR695"/>
      <c r="NS695"/>
      <c r="NT695"/>
      <c r="NU695"/>
      <c r="NV695"/>
      <c r="NW695"/>
      <c r="NX695"/>
      <c r="NY695"/>
      <c r="NZ695"/>
      <c r="OA695"/>
      <c r="OB695"/>
      <c r="OC695"/>
      <c r="OD695"/>
      <c r="OE695"/>
      <c r="OF695"/>
      <c r="OG695"/>
      <c r="OH695"/>
      <c r="OI695"/>
      <c r="OJ695"/>
      <c r="OK695"/>
      <c r="OL695"/>
      <c r="OM695"/>
      <c r="ON695"/>
      <c r="OO695"/>
      <c r="OP695"/>
      <c r="OQ695"/>
      <c r="OR695"/>
      <c r="OS695"/>
      <c r="OT695"/>
      <c r="OU695"/>
      <c r="OV695"/>
      <c r="OW695"/>
      <c r="OX695"/>
      <c r="OY695"/>
      <c r="OZ695"/>
      <c r="PA695"/>
      <c r="PB695"/>
      <c r="PC695"/>
      <c r="PD695"/>
      <c r="PE695"/>
      <c r="PF695"/>
      <c r="PG695"/>
      <c r="PH695"/>
      <c r="PI695"/>
      <c r="PJ695"/>
      <c r="PK695"/>
      <c r="PL695"/>
      <c r="PM695"/>
      <c r="PN695"/>
      <c r="PO695"/>
      <c r="PP695"/>
      <c r="PQ695"/>
      <c r="PR695"/>
      <c r="PS695"/>
      <c r="PT695"/>
      <c r="PU695"/>
      <c r="PV695"/>
      <c r="PW695"/>
      <c r="PX695"/>
      <c r="PY695"/>
      <c r="PZ695"/>
      <c r="QA695"/>
      <c r="QB695"/>
      <c r="QC695"/>
      <c r="QD695"/>
      <c r="QE695"/>
      <c r="QF695"/>
      <c r="QG695"/>
      <c r="QH695"/>
      <c r="QI695"/>
      <c r="QJ695"/>
      <c r="QK695"/>
      <c r="QL695"/>
      <c r="QM695"/>
      <c r="QN695"/>
      <c r="QO695"/>
      <c r="QP695"/>
      <c r="QQ695"/>
      <c r="QR695"/>
      <c r="QS695"/>
      <c r="QT695"/>
      <c r="QU695"/>
      <c r="QV695"/>
      <c r="QW695"/>
      <c r="QX695"/>
      <c r="QY695"/>
      <c r="QZ695"/>
      <c r="RA695"/>
      <c r="RB695"/>
      <c r="RC695"/>
      <c r="RD695"/>
      <c r="RE695"/>
      <c r="RF695"/>
      <c r="RG695"/>
      <c r="RH695"/>
      <c r="RI695"/>
      <c r="RJ695"/>
      <c r="RK695"/>
      <c r="RL695"/>
      <c r="RM695"/>
      <c r="RN695"/>
      <c r="RO695"/>
      <c r="RP695"/>
      <c r="RQ695"/>
      <c r="RR695"/>
      <c r="RS695"/>
      <c r="RT695"/>
      <c r="RU695"/>
      <c r="RV695"/>
      <c r="RW695"/>
      <c r="RX695"/>
      <c r="RY695"/>
      <c r="RZ695"/>
      <c r="SA695"/>
      <c r="SB695"/>
      <c r="SC695"/>
      <c r="SD695"/>
      <c r="SE695"/>
      <c r="SF695"/>
      <c r="SG695"/>
      <c r="SH695"/>
      <c r="SI695"/>
      <c r="SJ695"/>
      <c r="SK695"/>
      <c r="SL695"/>
      <c r="SM695"/>
      <c r="SN695"/>
      <c r="SO695"/>
      <c r="SP695"/>
      <c r="SQ695"/>
      <c r="SR695"/>
      <c r="SS695"/>
      <c r="ST695"/>
      <c r="SU695"/>
      <c r="SV695"/>
      <c r="SW695"/>
      <c r="SX695"/>
      <c r="SY695"/>
      <c r="SZ695"/>
      <c r="TA695"/>
      <c r="TB695"/>
      <c r="TC695"/>
      <c r="TD695"/>
      <c r="TE695"/>
      <c r="TF695"/>
      <c r="TG695"/>
      <c r="TH695"/>
      <c r="TI695"/>
      <c r="TJ695"/>
      <c r="TK695"/>
      <c r="TL695"/>
      <c r="TM695"/>
      <c r="TN695"/>
      <c r="TO695"/>
      <c r="TP695"/>
      <c r="TQ695"/>
      <c r="TR695"/>
      <c r="TS695"/>
      <c r="TT695"/>
      <c r="TU695"/>
      <c r="TV695"/>
      <c r="TW695"/>
      <c r="TX695"/>
      <c r="TY695"/>
      <c r="TZ695"/>
      <c r="UA695"/>
      <c r="UB695"/>
      <c r="UC695"/>
      <c r="UD695"/>
      <c r="UE695"/>
      <c r="UF695"/>
      <c r="UG695"/>
      <c r="UH695"/>
      <c r="UI695"/>
      <c r="UJ695"/>
      <c r="UK695"/>
      <c r="UL695"/>
      <c r="UM695"/>
      <c r="UN695"/>
      <c r="UO695"/>
      <c r="UP695"/>
      <c r="UQ695"/>
      <c r="UR695"/>
      <c r="US695"/>
      <c r="UT695"/>
      <c r="UU695"/>
      <c r="UV695"/>
      <c r="UW695"/>
      <c r="UX695"/>
      <c r="UY695"/>
      <c r="UZ695"/>
      <c r="VA695"/>
      <c r="VB695"/>
      <c r="VC695"/>
      <c r="VD695"/>
      <c r="VE695"/>
      <c r="VF695"/>
      <c r="VG695"/>
      <c r="VH695"/>
      <c r="VI695"/>
      <c r="VJ695"/>
      <c r="VK695"/>
      <c r="VL695"/>
      <c r="VM695"/>
      <c r="VN695"/>
      <c r="VO695"/>
      <c r="VP695"/>
      <c r="VQ695"/>
      <c r="VR695"/>
      <c r="VS695"/>
      <c r="VT695"/>
      <c r="VU695"/>
      <c r="VV695"/>
      <c r="VW695"/>
      <c r="VX695"/>
      <c r="VY695"/>
      <c r="VZ695"/>
      <c r="WA695"/>
      <c r="WB695"/>
      <c r="WC695"/>
      <c r="WD695"/>
      <c r="WE695"/>
      <c r="WF695"/>
      <c r="WG695"/>
      <c r="WH695"/>
      <c r="WI695"/>
      <c r="WJ695"/>
      <c r="WK695"/>
      <c r="WL695"/>
      <c r="WM695"/>
      <c r="WN695"/>
      <c r="WO695"/>
      <c r="WP695"/>
      <c r="WQ695"/>
      <c r="WR695"/>
      <c r="WS695"/>
      <c r="WT695"/>
      <c r="WU695"/>
      <c r="WV695"/>
      <c r="WW695"/>
      <c r="WX695"/>
      <c r="WY695"/>
      <c r="WZ695"/>
      <c r="XA695"/>
      <c r="XB695"/>
      <c r="XC695"/>
      <c r="XD695"/>
      <c r="XE695"/>
      <c r="XF695"/>
      <c r="XG695"/>
      <c r="XH695"/>
      <c r="XI695"/>
      <c r="XJ695"/>
      <c r="XK695"/>
      <c r="XL695"/>
      <c r="XM695"/>
      <c r="XN695"/>
      <c r="XO695"/>
      <c r="XP695"/>
      <c r="XQ695"/>
      <c r="XR695"/>
      <c r="XS695"/>
      <c r="XT695"/>
      <c r="XU695"/>
      <c r="XV695"/>
      <c r="XW695"/>
      <c r="XX695"/>
      <c r="XY695"/>
      <c r="XZ695"/>
      <c r="YA695"/>
      <c r="YB695"/>
      <c r="YC695"/>
      <c r="YD695"/>
      <c r="YE695"/>
      <c r="YF695"/>
      <c r="YG695"/>
      <c r="YH695"/>
      <c r="YI695"/>
      <c r="YJ695"/>
      <c r="YK695"/>
      <c r="YL695"/>
      <c r="YM695"/>
      <c r="YN695"/>
      <c r="YO695"/>
      <c r="YP695"/>
      <c r="YQ695"/>
      <c r="YR695"/>
      <c r="YS695"/>
      <c r="YT695"/>
      <c r="YU695"/>
      <c r="YV695"/>
      <c r="YW695"/>
      <c r="YX695"/>
      <c r="YY695"/>
      <c r="YZ695"/>
      <c r="ZA695"/>
      <c r="ZB695"/>
      <c r="ZC695"/>
      <c r="ZD695"/>
      <c r="ZE695"/>
      <c r="ZF695"/>
      <c r="ZG695"/>
      <c r="ZH695"/>
      <c r="ZI695"/>
      <c r="ZJ695"/>
      <c r="ZK695"/>
      <c r="ZL695"/>
      <c r="ZM695"/>
      <c r="ZN695"/>
      <c r="ZO695"/>
      <c r="ZP695"/>
      <c r="ZQ695"/>
      <c r="ZR695"/>
      <c r="ZS695"/>
      <c r="ZT695"/>
      <c r="ZU695"/>
      <c r="ZV695"/>
      <c r="ZW695"/>
      <c r="ZX695"/>
      <c r="ZY695"/>
      <c r="ZZ695" s="52"/>
      <c r="AAA695" s="192"/>
      <c r="AAB695"/>
      <c r="AAC695"/>
      <c r="AAD695" s="90"/>
      <c r="AAE695" s="519" t="s">
        <v>22</v>
      </c>
      <c r="AAF695" s="190" t="s">
        <v>52</v>
      </c>
      <c r="AAG695" s="72"/>
      <c r="AAH695" s="72"/>
      <c r="AAI695" s="72"/>
      <c r="AAJ695" s="81"/>
      <c r="AAK695" s="71"/>
      <c r="AAL695" s="90"/>
    </row>
    <row r="696" spans="1:715" s="23" customFormat="1" ht="14.25" customHeight="1" outlineLevel="1">
      <c r="A696" s="171"/>
      <c r="B696" s="141" t="s">
        <v>0</v>
      </c>
      <c r="C696" s="100" t="s">
        <v>0</v>
      </c>
      <c r="D696" s="237"/>
      <c r="E696" s="848" t="s">
        <v>225</v>
      </c>
      <c r="F696" s="848"/>
      <c r="G696" s="848" t="s">
        <v>12</v>
      </c>
      <c r="H696" s="848"/>
      <c r="I696" s="244"/>
      <c r="J696" s="195"/>
      <c r="K696" s="47"/>
      <c r="L696" s="47"/>
      <c r="M696" s="47"/>
      <c r="N696" s="47"/>
      <c r="O696" s="47"/>
      <c r="P696" s="47"/>
      <c r="Q696" s="47"/>
      <c r="R696" s="47"/>
      <c r="S696" s="47"/>
      <c r="T696" s="47"/>
      <c r="U696" s="47"/>
      <c r="V696" s="47"/>
      <c r="W696" s="47"/>
      <c r="X696" s="47"/>
      <c r="Y696" s="47"/>
      <c r="Z696" s="47"/>
      <c r="AA696" s="47"/>
      <c r="AB696" s="47"/>
      <c r="AC696" s="47"/>
      <c r="AD696" s="47"/>
      <c r="AE696" s="47"/>
      <c r="AF696" s="47"/>
      <c r="AG696" s="47"/>
      <c r="AH696" s="47"/>
      <c r="AI696" s="47"/>
      <c r="AJ696" s="47"/>
      <c r="AK696" s="47"/>
      <c r="AL696" s="47"/>
      <c r="AM696" s="47"/>
      <c r="AN696" s="47"/>
      <c r="AO696" s="47"/>
      <c r="AP696" s="47"/>
      <c r="AQ696" s="47"/>
      <c r="AR696" s="47"/>
      <c r="AS696" s="47"/>
      <c r="AT696" s="47"/>
      <c r="AU696" s="47"/>
      <c r="AV696" s="47"/>
      <c r="AW696" s="47"/>
      <c r="AX696" s="47"/>
      <c r="AY696" s="47"/>
      <c r="AZ696" s="47"/>
      <c r="BA696" s="47"/>
      <c r="BB696" s="47"/>
      <c r="BC696" s="47"/>
      <c r="BD696" s="47"/>
      <c r="BE696" s="47"/>
      <c r="BF696" s="47"/>
      <c r="BG696" s="47"/>
      <c r="BH696" s="47"/>
      <c r="BI696" s="47"/>
      <c r="BJ696" s="47"/>
      <c r="BK696" s="47"/>
      <c r="BL696" s="47"/>
      <c r="BM696" s="47"/>
      <c r="BN696" s="47"/>
      <c r="BO696" s="47"/>
      <c r="BP696" s="47"/>
      <c r="BQ696" s="47"/>
      <c r="BR696" s="47"/>
      <c r="BS696" s="47"/>
      <c r="BT696" s="47"/>
      <c r="BU696" s="47"/>
      <c r="BV696" s="47"/>
      <c r="BW696" s="47"/>
      <c r="BX696" s="47"/>
      <c r="BY696" s="47"/>
      <c r="BZ696" s="47"/>
      <c r="CA696" s="47"/>
      <c r="CB696" s="47"/>
      <c r="CC696" s="47"/>
      <c r="CD696" s="47"/>
      <c r="CE696" s="47"/>
      <c r="CF696" s="47"/>
      <c r="CG696" s="47"/>
      <c r="CH696" s="47"/>
      <c r="CI696" s="47"/>
      <c r="CJ696" s="47"/>
      <c r="CK696" s="47"/>
      <c r="CL696" s="47"/>
      <c r="CM696" s="47"/>
      <c r="CN696" s="47"/>
      <c r="CO696" s="47"/>
      <c r="CP696" s="47"/>
      <c r="CQ696" s="47"/>
      <c r="CR696" s="47"/>
      <c r="CS696" s="47"/>
      <c r="CT696" s="47"/>
      <c r="CU696" s="47"/>
      <c r="CV696" s="47"/>
      <c r="CW696" s="47"/>
      <c r="CX696" s="47"/>
      <c r="CY696" s="47"/>
      <c r="CZ696" s="47"/>
      <c r="DA696" s="47"/>
      <c r="DB696" s="47"/>
      <c r="DC696" s="47"/>
      <c r="DD696" s="47"/>
      <c r="DE696" s="47"/>
      <c r="DF696" s="47"/>
      <c r="DG696" s="47"/>
      <c r="DH696" s="47"/>
      <c r="DI696" s="47"/>
      <c r="DJ696" s="47"/>
      <c r="DK696" s="47"/>
      <c r="DL696" s="47"/>
      <c r="DM696" s="47"/>
      <c r="DN696" s="47"/>
      <c r="DO696" s="47"/>
      <c r="DP696" s="47"/>
      <c r="DQ696"/>
      <c r="DR696"/>
      <c r="DS696"/>
      <c r="DT696"/>
      <c r="DU696"/>
      <c r="DV696"/>
      <c r="DW696"/>
      <c r="DX696"/>
      <c r="DY696"/>
      <c r="DZ696"/>
      <c r="EA696"/>
      <c r="EB696"/>
      <c r="EC696"/>
      <c r="ED696"/>
      <c r="EE696"/>
      <c r="EF696"/>
      <c r="EG696"/>
      <c r="EH696"/>
      <c r="EI696"/>
      <c r="EJ696"/>
      <c r="EK696"/>
      <c r="EL696"/>
      <c r="EM696"/>
      <c r="EN696"/>
      <c r="EO696"/>
      <c r="EP696"/>
      <c r="EQ696"/>
      <c r="ER696"/>
      <c r="ES696"/>
      <c r="ET696"/>
      <c r="EU696"/>
      <c r="EV696"/>
      <c r="EW696"/>
      <c r="EX696"/>
      <c r="EY696"/>
      <c r="EZ696"/>
      <c r="FA696"/>
      <c r="FB696"/>
      <c r="FC696"/>
      <c r="FD696"/>
      <c r="FE696"/>
      <c r="FF696"/>
      <c r="FG696"/>
      <c r="FH696"/>
      <c r="FI696"/>
      <c r="FJ696"/>
      <c r="FK696"/>
      <c r="FL696"/>
      <c r="FM696"/>
      <c r="FN696"/>
      <c r="FO696"/>
      <c r="FP696"/>
      <c r="FQ696"/>
      <c r="FR696"/>
      <c r="FS696"/>
      <c r="FT696"/>
      <c r="FU696"/>
      <c r="FV696"/>
      <c r="FW696"/>
      <c r="FX696"/>
      <c r="FY696"/>
      <c r="FZ696"/>
      <c r="GA696"/>
      <c r="GB696"/>
      <c r="GC696"/>
      <c r="GD696"/>
      <c r="GE696"/>
      <c r="GF696"/>
      <c r="GG696"/>
      <c r="GH696"/>
      <c r="GI696"/>
      <c r="GJ696"/>
      <c r="GK696"/>
      <c r="GL696"/>
      <c r="GM696"/>
      <c r="GN696"/>
      <c r="GO696"/>
      <c r="GP696"/>
      <c r="GQ696"/>
      <c r="GR696"/>
      <c r="GS696"/>
      <c r="GT696"/>
      <c r="GU696"/>
      <c r="GV696"/>
      <c r="GW696"/>
      <c r="GX696"/>
      <c r="GY696"/>
      <c r="GZ696"/>
      <c r="HA696"/>
      <c r="HB696"/>
      <c r="HC696"/>
      <c r="HD696"/>
      <c r="HE696"/>
      <c r="HF696"/>
      <c r="HG696"/>
      <c r="HH696"/>
      <c r="HI696"/>
      <c r="HJ696"/>
      <c r="HK696"/>
      <c r="HL696"/>
      <c r="HM696"/>
      <c r="HN696"/>
      <c r="HO696"/>
      <c r="HP696"/>
      <c r="HQ696"/>
      <c r="HR696"/>
      <c r="HS696"/>
      <c r="HT696"/>
      <c r="HU696"/>
      <c r="HV696"/>
      <c r="HW696"/>
      <c r="HX696"/>
      <c r="HY696"/>
      <c r="HZ696"/>
      <c r="IA696"/>
      <c r="IB696"/>
      <c r="IC696"/>
      <c r="ID696"/>
      <c r="IE696"/>
      <c r="IF696"/>
      <c r="IG696"/>
      <c r="IH696"/>
      <c r="II696"/>
      <c r="IJ696"/>
      <c r="IK696"/>
      <c r="IL696"/>
      <c r="IM696"/>
      <c r="IN696"/>
      <c r="IO696"/>
      <c r="IP696"/>
      <c r="IQ696"/>
      <c r="IR696"/>
      <c r="IS696"/>
      <c r="IT696"/>
      <c r="IU696"/>
      <c r="IV696"/>
      <c r="IW696"/>
      <c r="IX696"/>
      <c r="IY696"/>
      <c r="IZ696"/>
      <c r="JA696"/>
      <c r="JB696"/>
      <c r="JC696"/>
      <c r="JD696"/>
      <c r="JE696"/>
      <c r="JF696"/>
      <c r="JG696"/>
      <c r="JH696"/>
      <c r="JI696"/>
      <c r="JJ696"/>
      <c r="JK696"/>
      <c r="JL696"/>
      <c r="JM696"/>
      <c r="JN696"/>
      <c r="JO696"/>
      <c r="JP696"/>
      <c r="JQ696"/>
      <c r="JR696"/>
      <c r="JS696"/>
      <c r="JT696"/>
      <c r="JU696"/>
      <c r="JV696"/>
      <c r="JW696"/>
      <c r="JX696"/>
      <c r="JY696"/>
      <c r="JZ696"/>
      <c r="KA696"/>
      <c r="KB696"/>
      <c r="KC696"/>
      <c r="KD696"/>
      <c r="KE696"/>
      <c r="KF696"/>
      <c r="KG696"/>
      <c r="KH696"/>
      <c r="KI696"/>
      <c r="KJ696"/>
      <c r="KK696"/>
      <c r="KL696"/>
      <c r="KM696"/>
      <c r="KN696"/>
      <c r="KO696"/>
      <c r="KP696"/>
      <c r="KQ696"/>
      <c r="KR696"/>
      <c r="KS696"/>
      <c r="KT696"/>
      <c r="KU696"/>
      <c r="KV696"/>
      <c r="KW696"/>
      <c r="KX696"/>
      <c r="KY696"/>
      <c r="KZ696"/>
      <c r="LA696"/>
      <c r="LB696"/>
      <c r="LC696"/>
      <c r="LD696"/>
      <c r="LE696"/>
      <c r="LF696"/>
      <c r="LG696"/>
      <c r="LH696"/>
      <c r="LI696"/>
      <c r="LJ696"/>
      <c r="LK696"/>
      <c r="LL696"/>
      <c r="LM696"/>
      <c r="LN696"/>
      <c r="LO696"/>
      <c r="LP696"/>
      <c r="LQ696"/>
      <c r="LR696"/>
      <c r="LS696"/>
      <c r="LT696"/>
      <c r="LU696"/>
      <c r="LV696"/>
      <c r="LW696"/>
      <c r="LX696"/>
      <c r="LY696"/>
      <c r="LZ696"/>
      <c r="MA696"/>
      <c r="MB696"/>
      <c r="MC696"/>
      <c r="MD696"/>
      <c r="ME696"/>
      <c r="MF696"/>
      <c r="MG696"/>
      <c r="MH696"/>
      <c r="MI696"/>
      <c r="MJ696"/>
      <c r="MK696"/>
      <c r="ML696"/>
      <c r="MM696"/>
      <c r="MN696"/>
      <c r="MO696"/>
      <c r="MP696"/>
      <c r="MQ696"/>
      <c r="MR696"/>
      <c r="MS696"/>
      <c r="MT696"/>
      <c r="MU696"/>
      <c r="MV696"/>
      <c r="MW696"/>
      <c r="MX696"/>
      <c r="MY696"/>
      <c r="MZ696"/>
      <c r="NA696"/>
      <c r="NB696"/>
      <c r="NC696"/>
      <c r="ND696"/>
      <c r="NE696"/>
      <c r="NF696"/>
      <c r="NG696"/>
      <c r="NH696"/>
      <c r="NI696"/>
      <c r="NJ696"/>
      <c r="NK696"/>
      <c r="NL696"/>
      <c r="NM696"/>
      <c r="NN696"/>
      <c r="NO696"/>
      <c r="NP696"/>
      <c r="NQ696"/>
      <c r="NR696"/>
      <c r="NS696"/>
      <c r="NT696"/>
      <c r="NU696"/>
      <c r="NV696"/>
      <c r="NW696"/>
      <c r="NX696"/>
      <c r="NY696"/>
      <c r="NZ696"/>
      <c r="OA696"/>
      <c r="OB696"/>
      <c r="OC696"/>
      <c r="OD696"/>
      <c r="OE696"/>
      <c r="OF696"/>
      <c r="OG696"/>
      <c r="OH696"/>
      <c r="OI696"/>
      <c r="OJ696"/>
      <c r="OK696"/>
      <c r="OL696"/>
      <c r="OM696"/>
      <c r="ON696"/>
      <c r="OO696"/>
      <c r="OP696"/>
      <c r="OQ696"/>
      <c r="OR696"/>
      <c r="OS696"/>
      <c r="OT696"/>
      <c r="OU696"/>
      <c r="OV696"/>
      <c r="OW696"/>
      <c r="OX696"/>
      <c r="OY696"/>
      <c r="OZ696"/>
      <c r="PA696"/>
      <c r="PB696"/>
      <c r="PC696"/>
      <c r="PD696"/>
      <c r="PE696"/>
      <c r="PF696"/>
      <c r="PG696"/>
      <c r="PH696"/>
      <c r="PI696"/>
      <c r="PJ696"/>
      <c r="PK696"/>
      <c r="PL696"/>
      <c r="PM696"/>
      <c r="PN696"/>
      <c r="PO696"/>
      <c r="PP696"/>
      <c r="PQ696"/>
      <c r="PR696"/>
      <c r="PS696"/>
      <c r="PT696"/>
      <c r="PU696"/>
      <c r="PV696"/>
      <c r="PW696"/>
      <c r="PX696"/>
      <c r="PY696"/>
      <c r="PZ696"/>
      <c r="QA696"/>
      <c r="QB696"/>
      <c r="QC696"/>
      <c r="QD696"/>
      <c r="QE696"/>
      <c r="QF696"/>
      <c r="QG696"/>
      <c r="QH696"/>
      <c r="QI696"/>
      <c r="QJ696"/>
      <c r="QK696"/>
      <c r="QL696"/>
      <c r="QM696"/>
      <c r="QN696"/>
      <c r="QO696"/>
      <c r="QP696"/>
      <c r="QQ696"/>
      <c r="QR696"/>
      <c r="QS696"/>
      <c r="QT696"/>
      <c r="QU696"/>
      <c r="QV696"/>
      <c r="QW696"/>
      <c r="QX696"/>
      <c r="QY696"/>
      <c r="QZ696"/>
      <c r="RA696"/>
      <c r="RB696"/>
      <c r="RC696"/>
      <c r="RD696"/>
      <c r="RE696"/>
      <c r="RF696"/>
      <c r="RG696"/>
      <c r="RH696"/>
      <c r="RI696"/>
      <c r="RJ696"/>
      <c r="RK696"/>
      <c r="RL696"/>
      <c r="RM696"/>
      <c r="RN696"/>
      <c r="RO696"/>
      <c r="RP696"/>
      <c r="RQ696"/>
      <c r="RR696"/>
      <c r="RS696"/>
      <c r="RT696"/>
      <c r="RU696"/>
      <c r="RV696"/>
      <c r="RW696"/>
      <c r="RX696"/>
      <c r="RY696"/>
      <c r="RZ696"/>
      <c r="SA696"/>
      <c r="SB696"/>
      <c r="SC696"/>
      <c r="SD696"/>
      <c r="SE696"/>
      <c r="SF696"/>
      <c r="SG696"/>
      <c r="SH696"/>
      <c r="SI696"/>
      <c r="SJ696"/>
      <c r="SK696"/>
      <c r="SL696"/>
      <c r="SM696"/>
      <c r="SN696"/>
      <c r="SO696"/>
      <c r="SP696"/>
      <c r="SQ696"/>
      <c r="SR696"/>
      <c r="SS696"/>
      <c r="ST696"/>
      <c r="SU696"/>
      <c r="SV696"/>
      <c r="SW696"/>
      <c r="SX696"/>
      <c r="SY696"/>
      <c r="SZ696"/>
      <c r="TA696"/>
      <c r="TB696"/>
      <c r="TC696"/>
      <c r="TD696"/>
      <c r="TE696"/>
      <c r="TF696"/>
      <c r="TG696"/>
      <c r="TH696"/>
      <c r="TI696"/>
      <c r="TJ696"/>
      <c r="TK696"/>
      <c r="TL696"/>
      <c r="TM696"/>
      <c r="TN696"/>
      <c r="TO696"/>
      <c r="TP696"/>
      <c r="TQ696"/>
      <c r="TR696"/>
      <c r="TS696"/>
      <c r="TT696"/>
      <c r="TU696"/>
      <c r="TV696"/>
      <c r="TW696"/>
      <c r="TX696"/>
      <c r="TY696"/>
      <c r="TZ696"/>
      <c r="UA696"/>
      <c r="UB696"/>
      <c r="UC696"/>
      <c r="UD696"/>
      <c r="UE696"/>
      <c r="UF696"/>
      <c r="UG696"/>
      <c r="UH696"/>
      <c r="UI696"/>
      <c r="UJ696"/>
      <c r="UK696"/>
      <c r="UL696"/>
      <c r="UM696"/>
      <c r="UN696"/>
      <c r="UO696"/>
      <c r="UP696"/>
      <c r="UQ696"/>
      <c r="UR696"/>
      <c r="US696"/>
      <c r="UT696"/>
      <c r="UU696"/>
      <c r="UV696"/>
      <c r="UW696"/>
      <c r="UX696"/>
      <c r="UY696"/>
      <c r="UZ696"/>
      <c r="VA696"/>
      <c r="VB696"/>
      <c r="VC696"/>
      <c r="VD696"/>
      <c r="VE696"/>
      <c r="VF696"/>
      <c r="VG696"/>
      <c r="VH696"/>
      <c r="VI696"/>
      <c r="VJ696"/>
      <c r="VK696"/>
      <c r="VL696"/>
      <c r="VM696"/>
      <c r="VN696"/>
      <c r="VO696"/>
      <c r="VP696"/>
      <c r="VQ696"/>
      <c r="VR696"/>
      <c r="VS696"/>
      <c r="VT696"/>
      <c r="VU696"/>
      <c r="VV696"/>
      <c r="VW696"/>
      <c r="VX696"/>
      <c r="VY696"/>
      <c r="VZ696"/>
      <c r="WA696"/>
      <c r="WB696"/>
      <c r="WC696"/>
      <c r="WD696"/>
      <c r="WE696"/>
      <c r="WF696"/>
      <c r="WG696"/>
      <c r="WH696"/>
      <c r="WI696"/>
      <c r="WJ696"/>
      <c r="WK696"/>
      <c r="WL696"/>
      <c r="WM696"/>
      <c r="WN696"/>
      <c r="WO696"/>
      <c r="WP696"/>
      <c r="WQ696"/>
      <c r="WR696"/>
      <c r="WS696"/>
      <c r="WT696"/>
      <c r="WU696"/>
      <c r="WV696"/>
      <c r="WW696"/>
      <c r="WX696"/>
      <c r="WY696"/>
      <c r="WZ696"/>
      <c r="XA696"/>
      <c r="XB696"/>
      <c r="XC696"/>
      <c r="XD696"/>
      <c r="XE696"/>
      <c r="XF696"/>
      <c r="XG696"/>
      <c r="XH696"/>
      <c r="XI696"/>
      <c r="XJ696"/>
      <c r="XK696"/>
      <c r="XL696"/>
      <c r="XM696"/>
      <c r="XN696"/>
      <c r="XO696"/>
      <c r="XP696"/>
      <c r="XQ696"/>
      <c r="XR696"/>
      <c r="XS696"/>
      <c r="XT696"/>
      <c r="XU696"/>
      <c r="XV696"/>
      <c r="XW696"/>
      <c r="XX696"/>
      <c r="XY696"/>
      <c r="XZ696"/>
      <c r="YA696"/>
      <c r="YB696"/>
      <c r="YC696"/>
      <c r="YD696"/>
      <c r="YE696"/>
      <c r="YF696"/>
      <c r="YG696"/>
      <c r="YH696"/>
      <c r="YI696"/>
      <c r="YJ696"/>
      <c r="YK696"/>
      <c r="YL696"/>
      <c r="YM696"/>
      <c r="YN696"/>
      <c r="YO696"/>
      <c r="YP696"/>
      <c r="YQ696"/>
      <c r="YR696"/>
      <c r="YS696"/>
      <c r="YT696"/>
      <c r="YU696"/>
      <c r="YV696"/>
      <c r="YW696"/>
      <c r="YX696"/>
      <c r="YY696"/>
      <c r="YZ696"/>
      <c r="ZA696"/>
      <c r="ZB696"/>
      <c r="ZC696"/>
      <c r="ZD696"/>
      <c r="ZE696"/>
      <c r="ZF696"/>
      <c r="ZG696"/>
      <c r="ZH696"/>
      <c r="ZI696"/>
      <c r="ZJ696"/>
      <c r="ZK696"/>
      <c r="ZL696"/>
      <c r="ZM696"/>
      <c r="ZN696"/>
      <c r="ZO696"/>
      <c r="ZP696"/>
      <c r="ZQ696"/>
      <c r="ZR696"/>
      <c r="ZS696"/>
      <c r="ZT696"/>
      <c r="ZU696"/>
      <c r="ZV696"/>
      <c r="ZW696"/>
      <c r="ZX696"/>
      <c r="ZY696"/>
      <c r="ZZ696" s="52"/>
      <c r="AAA696" s="192"/>
      <c r="AAD696" s="90"/>
      <c r="AAE696" s="519" t="s">
        <v>63</v>
      </c>
      <c r="AAF696" s="190" t="s">
        <v>52</v>
      </c>
      <c r="AAG696" s="90"/>
      <c r="AAH696" s="90"/>
      <c r="AAI696" s="72"/>
      <c r="AAJ696" s="81"/>
      <c r="AAK696" s="71"/>
      <c r="AAL696" s="90"/>
    </row>
    <row r="697" spans="1:715" s="552" customFormat="1" ht="24" customHeight="1" outlineLevel="1">
      <c r="A697" s="545"/>
      <c r="B697" s="686" t="str">
        <f>S.General.RulemakingTitle</f>
        <v>Incorporate Lane Regional Air Protection Agency Rules into State Implementation Plan</v>
      </c>
      <c r="C697" s="547" t="s">
        <v>0</v>
      </c>
      <c r="D697" s="547"/>
      <c r="E697" s="559" t="s">
        <v>228</v>
      </c>
      <c r="F697" s="560" t="s">
        <v>226</v>
      </c>
      <c r="G697" s="548" t="s">
        <v>61</v>
      </c>
      <c r="H697" s="548" t="s">
        <v>227</v>
      </c>
      <c r="I697" s="549"/>
      <c r="J697" s="550"/>
      <c r="K697" s="551"/>
      <c r="L697" s="551"/>
      <c r="M697" s="551"/>
      <c r="N697" s="551"/>
      <c r="O697" s="551"/>
      <c r="P697" s="551"/>
      <c r="Q697" s="551"/>
      <c r="R697" s="551"/>
      <c r="S697" s="551"/>
      <c r="T697" s="551"/>
      <c r="U697" s="551"/>
      <c r="V697" s="551"/>
      <c r="W697" s="551"/>
      <c r="X697" s="551"/>
      <c r="Y697" s="551"/>
      <c r="Z697" s="551"/>
      <c r="AA697" s="551"/>
      <c r="AB697" s="551"/>
      <c r="AC697" s="551"/>
      <c r="AD697" s="551"/>
      <c r="AE697" s="551"/>
      <c r="AF697" s="551"/>
      <c r="AG697" s="551"/>
      <c r="AH697" s="551"/>
      <c r="AI697" s="551"/>
      <c r="AJ697" s="551"/>
      <c r="AK697" s="551"/>
      <c r="AL697" s="551"/>
      <c r="AM697" s="551"/>
      <c r="AN697" s="551"/>
      <c r="AO697" s="551"/>
      <c r="AP697" s="551"/>
      <c r="AQ697" s="551"/>
      <c r="AR697" s="551"/>
      <c r="AS697" s="551"/>
      <c r="AT697" s="551"/>
      <c r="AU697" s="551"/>
      <c r="AV697" s="551"/>
      <c r="AW697" s="551"/>
      <c r="AX697" s="551"/>
      <c r="AY697" s="551"/>
      <c r="AZ697" s="551"/>
      <c r="BA697" s="551"/>
      <c r="BB697" s="551"/>
      <c r="BC697" s="551"/>
      <c r="BD697" s="551"/>
      <c r="BE697" s="551"/>
      <c r="BF697" s="551"/>
      <c r="BG697" s="551"/>
      <c r="BH697" s="551"/>
      <c r="BI697" s="551"/>
      <c r="BJ697" s="551"/>
      <c r="BK697" s="551"/>
      <c r="BL697" s="551"/>
      <c r="BM697" s="551"/>
      <c r="BN697" s="551"/>
      <c r="BO697" s="551"/>
      <c r="BP697" s="551"/>
      <c r="BQ697" s="551"/>
      <c r="BR697" s="551"/>
      <c r="BS697" s="551"/>
      <c r="BT697" s="551"/>
      <c r="BU697" s="551"/>
      <c r="BV697" s="551"/>
      <c r="BW697" s="551"/>
      <c r="BX697" s="551"/>
      <c r="BY697" s="551"/>
      <c r="BZ697" s="551"/>
      <c r="CA697" s="551"/>
      <c r="CB697" s="551"/>
      <c r="CC697" s="551"/>
      <c r="CD697" s="551"/>
      <c r="CE697" s="551"/>
      <c r="CF697" s="551"/>
      <c r="CG697" s="551"/>
      <c r="CH697" s="551"/>
      <c r="CI697" s="551"/>
      <c r="CJ697" s="551"/>
      <c r="CK697" s="551"/>
      <c r="CL697" s="551"/>
      <c r="CM697" s="551"/>
      <c r="CN697" s="551"/>
      <c r="CO697" s="551"/>
      <c r="CP697" s="551"/>
      <c r="CQ697" s="551"/>
      <c r="CR697" s="551"/>
      <c r="CS697" s="551"/>
      <c r="CT697" s="551"/>
      <c r="CU697" s="551"/>
      <c r="CV697" s="551"/>
      <c r="CW697" s="551"/>
      <c r="CX697" s="551"/>
      <c r="CY697" s="551"/>
      <c r="CZ697" s="551"/>
      <c r="DA697" s="551"/>
      <c r="DB697" s="551"/>
      <c r="DC697" s="551"/>
      <c r="DD697" s="551"/>
      <c r="DE697" s="551"/>
      <c r="DF697" s="551"/>
      <c r="DG697" s="551"/>
      <c r="DH697" s="551"/>
      <c r="DI697" s="551"/>
      <c r="DJ697" s="551"/>
      <c r="DK697" s="551"/>
      <c r="DL697" s="551"/>
      <c r="DM697" s="551"/>
      <c r="DN697" s="551"/>
      <c r="DO697" s="551"/>
      <c r="DP697" s="551"/>
      <c r="DQ697"/>
      <c r="DR697"/>
      <c r="DS697"/>
      <c r="DT697"/>
      <c r="DU697"/>
      <c r="DV697"/>
      <c r="DW697"/>
      <c r="DX697"/>
      <c r="DY697"/>
      <c r="DZ697"/>
      <c r="EA697"/>
      <c r="EB697"/>
      <c r="EC697"/>
      <c r="ED697"/>
      <c r="EE697"/>
      <c r="EF697"/>
      <c r="EG697"/>
      <c r="EH697"/>
      <c r="EI697"/>
      <c r="EJ697"/>
      <c r="EK697"/>
      <c r="EL697"/>
      <c r="EM697"/>
      <c r="EN697"/>
      <c r="EO697"/>
      <c r="EP697"/>
      <c r="EQ697"/>
      <c r="ER697"/>
      <c r="ES697"/>
      <c r="ET697"/>
      <c r="EU697"/>
      <c r="EV697"/>
      <c r="EW697"/>
      <c r="EX697"/>
      <c r="EY697"/>
      <c r="EZ697"/>
      <c r="FA697"/>
      <c r="FB697"/>
      <c r="FC697"/>
      <c r="FD697"/>
      <c r="FE697"/>
      <c r="FF697"/>
      <c r="FG697"/>
      <c r="FH697"/>
      <c r="FI697"/>
      <c r="FJ697"/>
      <c r="FK697"/>
      <c r="FL697"/>
      <c r="FM697"/>
      <c r="FN697"/>
      <c r="FO697"/>
      <c r="FP697"/>
      <c r="FQ697"/>
      <c r="FR697"/>
      <c r="FS697"/>
      <c r="FT697"/>
      <c r="FU697"/>
      <c r="FV697"/>
      <c r="FW697"/>
      <c r="FX697"/>
      <c r="FY697"/>
      <c r="FZ697"/>
      <c r="GA697"/>
      <c r="GB697"/>
      <c r="GC697"/>
      <c r="GD697"/>
      <c r="GE697"/>
      <c r="GF697"/>
      <c r="GG697"/>
      <c r="GH697"/>
      <c r="GI697"/>
      <c r="GJ697"/>
      <c r="GK697"/>
      <c r="GL697"/>
      <c r="GM697"/>
      <c r="GN697"/>
      <c r="GO697"/>
      <c r="GP697"/>
      <c r="GQ697"/>
      <c r="GR697"/>
      <c r="GS697"/>
      <c r="GT697"/>
      <c r="GU697"/>
      <c r="GV697"/>
      <c r="GW697"/>
      <c r="GX697"/>
      <c r="GY697"/>
      <c r="GZ697"/>
      <c r="HA697"/>
      <c r="HB697"/>
      <c r="HC697"/>
      <c r="HD697"/>
      <c r="HE697"/>
      <c r="HF697"/>
      <c r="HG697"/>
      <c r="HH697"/>
      <c r="HI697"/>
      <c r="HJ697"/>
      <c r="HK697"/>
      <c r="HL697"/>
      <c r="HM697"/>
      <c r="HN697"/>
      <c r="HO697"/>
      <c r="HP697"/>
      <c r="HQ697"/>
      <c r="HR697"/>
      <c r="HS697"/>
      <c r="HT697"/>
      <c r="HU697"/>
      <c r="HV697"/>
      <c r="HW697"/>
      <c r="HX697"/>
      <c r="HY697"/>
      <c r="HZ697"/>
      <c r="IA697"/>
      <c r="IB697"/>
      <c r="IC697"/>
      <c r="ID697"/>
      <c r="IE697"/>
      <c r="IF697"/>
      <c r="IG697"/>
      <c r="IH697"/>
      <c r="II697"/>
      <c r="IJ697"/>
      <c r="IK697"/>
      <c r="IL697"/>
      <c r="IM697"/>
      <c r="IN697"/>
      <c r="IO697"/>
      <c r="IP697"/>
      <c r="IQ697"/>
      <c r="IR697"/>
      <c r="IS697"/>
      <c r="IT697"/>
      <c r="IU697"/>
      <c r="IV697"/>
      <c r="IW697"/>
      <c r="IX697"/>
      <c r="IY697"/>
      <c r="IZ697"/>
      <c r="JA697"/>
      <c r="JB697"/>
      <c r="JC697"/>
      <c r="JD697"/>
      <c r="JE697"/>
      <c r="JF697"/>
      <c r="JG697"/>
      <c r="JH697"/>
      <c r="JI697"/>
      <c r="JJ697"/>
      <c r="JK697"/>
      <c r="JL697"/>
      <c r="JM697"/>
      <c r="JN697"/>
      <c r="JO697"/>
      <c r="JP697"/>
      <c r="JQ697"/>
      <c r="JR697"/>
      <c r="JS697"/>
      <c r="JT697"/>
      <c r="JU697"/>
      <c r="JV697"/>
      <c r="JW697"/>
      <c r="JX697"/>
      <c r="JY697"/>
      <c r="JZ697"/>
      <c r="KA697"/>
      <c r="KB697"/>
      <c r="KC697"/>
      <c r="KD697"/>
      <c r="KE697"/>
      <c r="KF697"/>
      <c r="KG697"/>
      <c r="KH697"/>
      <c r="KI697"/>
      <c r="KJ697"/>
      <c r="KK697"/>
      <c r="KL697"/>
      <c r="KM697"/>
      <c r="KN697"/>
      <c r="KO697"/>
      <c r="KP697"/>
      <c r="KQ697"/>
      <c r="KR697"/>
      <c r="KS697"/>
      <c r="KT697"/>
      <c r="KU697"/>
      <c r="KV697"/>
      <c r="KW697"/>
      <c r="KX697"/>
      <c r="KY697"/>
      <c r="KZ697"/>
      <c r="LA697"/>
      <c r="LB697"/>
      <c r="LC697"/>
      <c r="LD697"/>
      <c r="LE697"/>
      <c r="LF697"/>
      <c r="LG697"/>
      <c r="LH697"/>
      <c r="LI697"/>
      <c r="LJ697"/>
      <c r="LK697"/>
      <c r="LL697"/>
      <c r="LM697"/>
      <c r="LN697"/>
      <c r="LO697"/>
      <c r="LP697"/>
      <c r="LQ697"/>
      <c r="LR697"/>
      <c r="LS697"/>
      <c r="LT697"/>
      <c r="LU697"/>
      <c r="LV697"/>
      <c r="LW697"/>
      <c r="LX697"/>
      <c r="LY697"/>
      <c r="LZ697"/>
      <c r="MA697"/>
      <c r="MB697"/>
      <c r="MC697"/>
      <c r="MD697"/>
      <c r="ME697"/>
      <c r="MF697"/>
      <c r="MG697"/>
      <c r="MH697"/>
      <c r="MI697"/>
      <c r="MJ697"/>
      <c r="MK697"/>
      <c r="ML697"/>
      <c r="MM697"/>
      <c r="MN697"/>
      <c r="MO697"/>
      <c r="MP697"/>
      <c r="MQ697"/>
      <c r="MR697"/>
      <c r="MS697"/>
      <c r="MT697"/>
      <c r="MU697"/>
      <c r="MV697"/>
      <c r="MW697"/>
      <c r="MX697"/>
      <c r="MY697"/>
      <c r="MZ697"/>
      <c r="NA697"/>
      <c r="NB697"/>
      <c r="NC697"/>
      <c r="ND697"/>
      <c r="NE697"/>
      <c r="NF697"/>
      <c r="NG697"/>
      <c r="NH697"/>
      <c r="NI697"/>
      <c r="NJ697"/>
      <c r="NK697"/>
      <c r="NL697"/>
      <c r="NM697"/>
      <c r="NN697"/>
      <c r="NO697"/>
      <c r="NP697"/>
      <c r="NQ697"/>
      <c r="NR697"/>
      <c r="NS697"/>
      <c r="NT697"/>
      <c r="NU697"/>
      <c r="NV697"/>
      <c r="NW697"/>
      <c r="NX697"/>
      <c r="NY697"/>
      <c r="NZ697"/>
      <c r="OA697"/>
      <c r="OB697"/>
      <c r="OC697"/>
      <c r="OD697"/>
      <c r="OE697"/>
      <c r="OF697"/>
      <c r="OG697"/>
      <c r="OH697"/>
      <c r="OI697"/>
      <c r="OJ697"/>
      <c r="OK697"/>
      <c r="OL697"/>
      <c r="OM697"/>
      <c r="ON697"/>
      <c r="OO697"/>
      <c r="OP697"/>
      <c r="OQ697"/>
      <c r="OR697"/>
      <c r="OS697"/>
      <c r="OT697"/>
      <c r="OU697"/>
      <c r="OV697"/>
      <c r="OW697"/>
      <c r="OX697"/>
      <c r="OY697"/>
      <c r="OZ697"/>
      <c r="PA697"/>
      <c r="PB697"/>
      <c r="PC697"/>
      <c r="PD697"/>
      <c r="PE697"/>
      <c r="PF697"/>
      <c r="PG697"/>
      <c r="PH697"/>
      <c r="PI697"/>
      <c r="PJ697"/>
      <c r="PK697"/>
      <c r="PL697"/>
      <c r="PM697"/>
      <c r="PN697"/>
      <c r="PO697"/>
      <c r="PP697"/>
      <c r="PQ697"/>
      <c r="PR697"/>
      <c r="PS697"/>
      <c r="PT697"/>
      <c r="PU697"/>
      <c r="PV697"/>
      <c r="PW697"/>
      <c r="PX697"/>
      <c r="PY697"/>
      <c r="PZ697"/>
      <c r="QA697"/>
      <c r="QB697"/>
      <c r="QC697"/>
      <c r="QD697"/>
      <c r="QE697"/>
      <c r="QF697"/>
      <c r="QG697"/>
      <c r="QH697"/>
      <c r="QI697"/>
      <c r="QJ697"/>
      <c r="QK697"/>
      <c r="QL697"/>
      <c r="QM697"/>
      <c r="QN697"/>
      <c r="QO697"/>
      <c r="QP697"/>
      <c r="QQ697"/>
      <c r="QR697"/>
      <c r="QS697"/>
      <c r="QT697"/>
      <c r="QU697"/>
      <c r="QV697"/>
      <c r="QW697"/>
      <c r="QX697"/>
      <c r="QY697"/>
      <c r="QZ697"/>
      <c r="RA697"/>
      <c r="RB697"/>
      <c r="RC697"/>
      <c r="RD697"/>
      <c r="RE697"/>
      <c r="RF697"/>
      <c r="RG697"/>
      <c r="RH697"/>
      <c r="RI697"/>
      <c r="RJ697"/>
      <c r="RK697"/>
      <c r="RL697"/>
      <c r="RM697"/>
      <c r="RN697"/>
      <c r="RO697"/>
      <c r="RP697"/>
      <c r="RQ697"/>
      <c r="RR697"/>
      <c r="RS697"/>
      <c r="RT697"/>
      <c r="RU697"/>
      <c r="RV697"/>
      <c r="RW697"/>
      <c r="RX697"/>
      <c r="RY697"/>
      <c r="RZ697"/>
      <c r="SA697"/>
      <c r="SB697"/>
      <c r="SC697"/>
      <c r="SD697"/>
      <c r="SE697"/>
      <c r="SF697"/>
      <c r="SG697"/>
      <c r="SH697"/>
      <c r="SI697"/>
      <c r="SJ697"/>
      <c r="SK697"/>
      <c r="SL697"/>
      <c r="SM697"/>
      <c r="SN697"/>
      <c r="SO697"/>
      <c r="SP697"/>
      <c r="SQ697"/>
      <c r="SR697"/>
      <c r="SS697"/>
      <c r="ST697"/>
      <c r="SU697"/>
      <c r="SV697"/>
      <c r="SW697"/>
      <c r="SX697"/>
      <c r="SY697"/>
      <c r="SZ697"/>
      <c r="TA697"/>
      <c r="TB697"/>
      <c r="TC697"/>
      <c r="TD697"/>
      <c r="TE697"/>
      <c r="TF697"/>
      <c r="TG697"/>
      <c r="TH697"/>
      <c r="TI697"/>
      <c r="TJ697"/>
      <c r="TK697"/>
      <c r="TL697"/>
      <c r="TM697"/>
      <c r="TN697"/>
      <c r="TO697"/>
      <c r="TP697"/>
      <c r="TQ697"/>
      <c r="TR697"/>
      <c r="TS697"/>
      <c r="TT697"/>
      <c r="TU697"/>
      <c r="TV697"/>
      <c r="TW697"/>
      <c r="TX697"/>
      <c r="TY697"/>
      <c r="TZ697"/>
      <c r="UA697"/>
      <c r="UB697"/>
      <c r="UC697"/>
      <c r="UD697"/>
      <c r="UE697"/>
      <c r="UF697"/>
      <c r="UG697"/>
      <c r="UH697"/>
      <c r="UI697"/>
      <c r="UJ697"/>
      <c r="UK697"/>
      <c r="UL697"/>
      <c r="UM697"/>
      <c r="UN697"/>
      <c r="UO697"/>
      <c r="UP697"/>
      <c r="UQ697"/>
      <c r="UR697"/>
      <c r="US697"/>
      <c r="UT697"/>
      <c r="UU697"/>
      <c r="UV697"/>
      <c r="UW697"/>
      <c r="UX697"/>
      <c r="UY697"/>
      <c r="UZ697"/>
      <c r="VA697"/>
      <c r="VB697"/>
      <c r="VC697"/>
      <c r="VD697"/>
      <c r="VE697"/>
      <c r="VF697"/>
      <c r="VG697"/>
      <c r="VH697"/>
      <c r="VI697"/>
      <c r="VJ697"/>
      <c r="VK697"/>
      <c r="VL697"/>
      <c r="VM697"/>
      <c r="VN697"/>
      <c r="VO697"/>
      <c r="VP697"/>
      <c r="VQ697"/>
      <c r="VR697"/>
      <c r="VS697"/>
      <c r="VT697"/>
      <c r="VU697"/>
      <c r="VV697"/>
      <c r="VW697"/>
      <c r="VX697"/>
      <c r="VY697"/>
      <c r="VZ697"/>
      <c r="WA697"/>
      <c r="WB697"/>
      <c r="WC697"/>
      <c r="WD697"/>
      <c r="WE697"/>
      <c r="WF697"/>
      <c r="WG697"/>
      <c r="WH697"/>
      <c r="WI697"/>
      <c r="WJ697"/>
      <c r="WK697"/>
      <c r="WL697"/>
      <c r="WM697"/>
      <c r="WN697"/>
      <c r="WO697"/>
      <c r="WP697"/>
      <c r="WQ697"/>
      <c r="WR697"/>
      <c r="WS697"/>
      <c r="WT697"/>
      <c r="WU697"/>
      <c r="WV697"/>
      <c r="WW697"/>
      <c r="WX697"/>
      <c r="WY697"/>
      <c r="WZ697"/>
      <c r="XA697"/>
      <c r="XB697"/>
      <c r="XC697"/>
      <c r="XD697"/>
      <c r="XE697"/>
      <c r="XF697"/>
      <c r="XG697"/>
      <c r="XH697"/>
      <c r="XI697"/>
      <c r="XJ697"/>
      <c r="XK697"/>
      <c r="XL697"/>
      <c r="XM697"/>
      <c r="XN697"/>
      <c r="XO697"/>
      <c r="XP697"/>
      <c r="XQ697"/>
      <c r="XR697"/>
      <c r="XS697"/>
      <c r="XT697"/>
      <c r="XU697"/>
      <c r="XV697"/>
      <c r="XW697"/>
      <c r="XX697"/>
      <c r="XY697"/>
      <c r="XZ697"/>
      <c r="YA697"/>
      <c r="YB697"/>
      <c r="YC697"/>
      <c r="YD697"/>
      <c r="YE697"/>
      <c r="YF697"/>
      <c r="YG697"/>
      <c r="YH697"/>
      <c r="YI697"/>
      <c r="YJ697"/>
      <c r="YK697"/>
      <c r="YL697"/>
      <c r="YM697"/>
      <c r="YN697"/>
      <c r="YO697"/>
      <c r="YP697"/>
      <c r="YQ697"/>
      <c r="YR697"/>
      <c r="YS697"/>
      <c r="YT697"/>
      <c r="YU697"/>
      <c r="YV697"/>
      <c r="YW697"/>
      <c r="YX697"/>
      <c r="YY697"/>
      <c r="YZ697"/>
      <c r="ZA697"/>
      <c r="ZB697"/>
      <c r="ZC697"/>
      <c r="ZD697"/>
      <c r="ZE697"/>
      <c r="ZF697"/>
      <c r="ZG697"/>
      <c r="ZH697"/>
      <c r="ZI697"/>
      <c r="ZJ697"/>
      <c r="ZK697"/>
      <c r="ZL697"/>
      <c r="ZM697"/>
      <c r="ZN697"/>
      <c r="ZO697"/>
      <c r="ZP697"/>
      <c r="ZQ697"/>
      <c r="ZR697"/>
      <c r="ZS697"/>
      <c r="ZT697"/>
      <c r="ZU697"/>
      <c r="ZV697"/>
      <c r="ZW697"/>
      <c r="ZX697"/>
      <c r="ZY697"/>
      <c r="ZZ697" s="52"/>
      <c r="AAA697" s="770"/>
      <c r="AAD697" s="553"/>
      <c r="AAE697" s="554" t="s">
        <v>63</v>
      </c>
      <c r="AAF697" s="555" t="s">
        <v>52</v>
      </c>
      <c r="AAG697" s="553"/>
      <c r="AAH697" s="553"/>
      <c r="AAI697" s="556"/>
      <c r="AAJ697" s="557"/>
      <c r="AAK697" s="558"/>
      <c r="AAL697" s="553"/>
    </row>
    <row r="698" spans="1:715" ht="18" customHeight="1" outlineLevel="1">
      <c r="A698" s="171"/>
      <c r="B698" s="127"/>
      <c r="C698" s="145" t="s">
        <v>0</v>
      </c>
      <c r="D698" s="128"/>
      <c r="E698" s="140"/>
      <c r="F698" s="162">
        <f>NETWORKDAYS(S.PostEQC.BANNER.Begin,S.PostEQC.BANNER.End,S.DDL_DEQClosed)</f>
        <v>64</v>
      </c>
      <c r="G698" s="247">
        <f>AAG698</f>
        <v>41717</v>
      </c>
      <c r="H698" s="280">
        <f>AAH698</f>
        <v>41807</v>
      </c>
      <c r="I698" s="244"/>
      <c r="J698" s="216"/>
      <c r="K698" s="219"/>
      <c r="L698" s="219"/>
      <c r="M698" s="219"/>
      <c r="N698" s="219"/>
      <c r="O698" s="219"/>
      <c r="P698" s="219"/>
      <c r="Q698" s="219"/>
      <c r="R698" s="219"/>
      <c r="S698" s="219"/>
      <c r="T698" s="219"/>
      <c r="U698" s="219"/>
      <c r="V698" s="219"/>
      <c r="W698" s="219"/>
      <c r="X698" s="219"/>
      <c r="Y698" s="219"/>
      <c r="Z698" s="219"/>
      <c r="AA698" s="219"/>
      <c r="AB698" s="219"/>
      <c r="AC698" s="219"/>
      <c r="AD698" s="219"/>
      <c r="AE698" s="219"/>
      <c r="AF698" s="219"/>
      <c r="AG698" s="219"/>
      <c r="AH698" s="219"/>
      <c r="AI698" s="219"/>
      <c r="AJ698" s="219"/>
      <c r="AK698" s="219"/>
      <c r="AL698" s="219"/>
      <c r="AM698" s="219"/>
      <c r="AN698" s="219"/>
      <c r="AO698" s="219"/>
      <c r="AP698" s="219"/>
      <c r="AQ698" s="219"/>
      <c r="AR698" s="219"/>
      <c r="AS698" s="219"/>
      <c r="AT698" s="219"/>
      <c r="AU698" s="219"/>
      <c r="AV698" s="219"/>
      <c r="AW698" s="219"/>
      <c r="AX698" s="219"/>
      <c r="AY698" s="219"/>
      <c r="AZ698" s="219"/>
      <c r="BA698" s="219"/>
      <c r="BB698" s="219"/>
      <c r="BC698" s="219"/>
      <c r="BD698" s="219"/>
      <c r="BE698" s="219"/>
      <c r="BF698" s="219"/>
      <c r="BG698" s="219"/>
      <c r="BH698" s="219"/>
      <c r="BI698" s="219"/>
      <c r="BJ698" s="219"/>
      <c r="BK698" s="219"/>
      <c r="BL698" s="219"/>
      <c r="BM698" s="219"/>
      <c r="BN698" s="219"/>
      <c r="BO698" s="219"/>
      <c r="BP698" s="219"/>
      <c r="BQ698" s="219"/>
      <c r="BR698" s="219"/>
      <c r="BS698" s="219"/>
      <c r="BT698" s="219"/>
      <c r="BU698" s="219"/>
      <c r="BV698" s="219"/>
      <c r="BW698" s="219"/>
      <c r="BX698" s="219"/>
      <c r="BY698" s="219"/>
      <c r="BZ698" s="219"/>
      <c r="CA698" s="219"/>
      <c r="CB698" s="219"/>
      <c r="CC698" s="219"/>
      <c r="CD698" s="219"/>
      <c r="CE698" s="219"/>
      <c r="CF698" s="219"/>
      <c r="CG698" s="219"/>
      <c r="CH698" s="219"/>
      <c r="CI698" s="219"/>
      <c r="CJ698" s="219"/>
      <c r="CK698" s="219"/>
      <c r="CL698" s="219"/>
      <c r="CM698" s="219"/>
      <c r="CN698" s="219"/>
      <c r="CO698" s="219"/>
      <c r="CP698" s="219"/>
      <c r="CQ698" s="219"/>
      <c r="CR698" s="219"/>
      <c r="CS698" s="219"/>
      <c r="CT698" s="219"/>
      <c r="CU698" s="219"/>
      <c r="CV698" s="219"/>
      <c r="CW698" s="219"/>
      <c r="CX698" s="219"/>
      <c r="CY698" s="219"/>
      <c r="CZ698" s="219"/>
      <c r="DA698" s="219"/>
      <c r="DB698" s="219"/>
      <c r="DC698" s="219"/>
      <c r="DD698" s="219"/>
      <c r="DE698" s="219"/>
      <c r="DF698" s="219"/>
      <c r="DG698" s="219"/>
      <c r="DH698" s="219"/>
      <c r="DI698" s="219"/>
      <c r="DJ698" s="219"/>
      <c r="DK698" s="219"/>
      <c r="DL698" s="219"/>
      <c r="DM698" s="219"/>
      <c r="DN698" s="219"/>
      <c r="DO698" s="219"/>
      <c r="DP698" s="219"/>
      <c r="AAA698" s="192" t="s">
        <v>0</v>
      </c>
      <c r="AAD698" s="90"/>
      <c r="AAE698" s="519" t="s">
        <v>63</v>
      </c>
      <c r="AAF698" s="190" t="s">
        <v>52</v>
      </c>
      <c r="AAG698" s="73">
        <f>S.EQC.Meeting</f>
        <v>41717</v>
      </c>
      <c r="AAH698" s="73">
        <f>WORKDAY(S.PostEQC.BANNER.Begin+89,1,S.DDL_DEQClosed)</f>
        <v>41807</v>
      </c>
      <c r="AAI698" s="72"/>
      <c r="AAJ698" s="56"/>
      <c r="AAK698" s="56"/>
      <c r="AAL698" s="90"/>
      <c r="AAM698"/>
    </row>
    <row r="699" spans="1:715" ht="6" customHeight="1" outlineLevel="1">
      <c r="A699" s="171"/>
      <c r="B699" s="120"/>
      <c r="C699" s="112"/>
      <c r="D699" s="230"/>
      <c r="E699" s="113"/>
      <c r="F699" s="113"/>
      <c r="G699" s="112"/>
      <c r="H699" s="112"/>
      <c r="I699" s="244"/>
      <c r="J699" s="32"/>
      <c r="K699" s="32"/>
      <c r="L699" s="32"/>
      <c r="M699" s="32"/>
      <c r="N699" s="32"/>
      <c r="O699" s="32"/>
      <c r="P699" s="32"/>
      <c r="Q699" s="32"/>
      <c r="R699" s="32"/>
      <c r="S699" s="32"/>
      <c r="T699" s="32"/>
      <c r="U699" s="32"/>
      <c r="V699" s="32"/>
      <c r="W699" s="32"/>
      <c r="X699" s="32"/>
      <c r="Y699" s="32"/>
      <c r="Z699" s="32"/>
      <c r="AA699" s="32"/>
      <c r="AB699" s="32"/>
      <c r="AC699" s="32"/>
      <c r="AD699" s="32"/>
      <c r="AE699" s="32"/>
      <c r="AF699" s="32"/>
      <c r="AG699" s="32"/>
      <c r="AH699" s="32"/>
      <c r="AI699" s="32"/>
      <c r="AJ699" s="32"/>
      <c r="AK699" s="32"/>
      <c r="AL699" s="32"/>
      <c r="AM699" s="32"/>
      <c r="AN699" s="32"/>
      <c r="AO699" s="32"/>
      <c r="AP699" s="32"/>
      <c r="AQ699" s="32"/>
      <c r="AR699" s="32"/>
      <c r="AS699" s="32"/>
      <c r="AT699" s="32"/>
      <c r="AU699" s="32"/>
      <c r="AV699" s="32"/>
      <c r="AW699" s="32"/>
      <c r="AX699" s="32"/>
      <c r="AY699" s="32"/>
      <c r="AZ699" s="32"/>
      <c r="BA699" s="32"/>
      <c r="BB699" s="32"/>
      <c r="BC699" s="32"/>
      <c r="BD699" s="32"/>
      <c r="BE699" s="32"/>
      <c r="BF699" s="32"/>
      <c r="BG699" s="32"/>
      <c r="BH699" s="32"/>
      <c r="BI699" s="32"/>
      <c r="BJ699" s="32"/>
      <c r="BK699" s="32"/>
      <c r="BL699" s="32"/>
      <c r="BM699" s="32"/>
      <c r="BN699" s="32"/>
      <c r="BO699" s="32"/>
      <c r="BP699" s="32"/>
      <c r="BQ699" s="32"/>
      <c r="BR699" s="32"/>
      <c r="BS699" s="32"/>
      <c r="BT699" s="32"/>
      <c r="BU699" s="32"/>
      <c r="BV699" s="32"/>
      <c r="BW699" s="32"/>
      <c r="BX699" s="32"/>
      <c r="BY699" s="32"/>
      <c r="BZ699" s="32"/>
      <c r="CA699" s="32"/>
      <c r="CB699" s="32"/>
      <c r="CC699" s="32"/>
      <c r="CD699" s="32"/>
      <c r="CE699" s="32"/>
      <c r="CF699" s="32"/>
      <c r="CG699" s="32"/>
      <c r="CH699" s="32"/>
      <c r="CI699" s="32"/>
      <c r="CJ699" s="32"/>
      <c r="CK699" s="32"/>
      <c r="CL699" s="32"/>
      <c r="CM699" s="32"/>
      <c r="CN699" s="32"/>
      <c r="CO699" s="32"/>
      <c r="CP699" s="32"/>
      <c r="CQ699" s="32"/>
      <c r="CR699" s="32"/>
      <c r="CS699" s="32"/>
      <c r="CT699" s="32"/>
      <c r="CU699" s="32"/>
      <c r="CV699" s="32"/>
      <c r="CW699" s="32"/>
      <c r="CX699" s="32"/>
      <c r="CY699" s="32"/>
      <c r="CZ699" s="32"/>
      <c r="DA699" s="32"/>
      <c r="DB699" s="32"/>
      <c r="DC699" s="32"/>
      <c r="DD699" s="32"/>
      <c r="DE699" s="32"/>
      <c r="DF699" s="32"/>
      <c r="DG699" s="32"/>
      <c r="DH699" s="32"/>
      <c r="DI699" s="32"/>
      <c r="DJ699" s="32"/>
      <c r="DK699" s="32"/>
      <c r="DL699" s="32"/>
      <c r="DM699" s="32"/>
      <c r="DN699" s="32"/>
      <c r="DO699" s="32"/>
      <c r="DP699" s="32"/>
      <c r="AAA699" s="192"/>
      <c r="AAD699" s="90"/>
      <c r="AAE699" s="519" t="s">
        <v>17</v>
      </c>
      <c r="AAF699" s="190" t="s">
        <v>52</v>
      </c>
      <c r="AAG699" s="60"/>
      <c r="AAH699" s="60"/>
      <c r="AAI699" s="72"/>
      <c r="AAJ699" s="56"/>
      <c r="AAK699" s="56"/>
      <c r="AAL699" s="90"/>
      <c r="AAM699"/>
    </row>
    <row r="700" spans="1:715" s="23" customFormat="1" ht="12.75" customHeight="1" outlineLevel="1">
      <c r="A700" s="171"/>
      <c r="B700" s="798" t="s">
        <v>513</v>
      </c>
      <c r="C700" s="797" t="str">
        <f>HYPERLINK("","i")</f>
        <v>i</v>
      </c>
      <c r="D700" s="231"/>
      <c r="E700" s="97"/>
      <c r="F700" s="97"/>
      <c r="G700" s="96"/>
      <c r="H700" s="96"/>
      <c r="I700" s="244"/>
      <c r="J700" s="32"/>
      <c r="K700" s="32"/>
      <c r="L700" s="32"/>
      <c r="M700" s="32"/>
      <c r="N700" s="32"/>
      <c r="O700" s="32"/>
      <c r="P700" s="32"/>
      <c r="Q700" s="32"/>
      <c r="R700" s="32"/>
      <c r="S700" s="32"/>
      <c r="T700" s="32"/>
      <c r="U700" s="32"/>
      <c r="V700" s="32"/>
      <c r="W700" s="32"/>
      <c r="X700" s="32"/>
      <c r="Y700" s="32"/>
      <c r="Z700" s="32"/>
      <c r="AA700" s="32"/>
      <c r="AB700" s="32"/>
      <c r="AC700" s="32"/>
      <c r="AD700" s="32"/>
      <c r="AE700" s="32"/>
      <c r="AF700" s="32"/>
      <c r="AG700" s="32"/>
      <c r="AH700" s="32"/>
      <c r="AI700" s="32"/>
      <c r="AJ700" s="32"/>
      <c r="AK700" s="32"/>
      <c r="AL700" s="32"/>
      <c r="AM700" s="32"/>
      <c r="AN700" s="32"/>
      <c r="AO700" s="32"/>
      <c r="AP700" s="32"/>
      <c r="AQ700" s="32"/>
      <c r="AR700" s="32"/>
      <c r="AS700" s="32"/>
      <c r="AT700" s="32"/>
      <c r="AU700" s="32"/>
      <c r="AV700" s="32"/>
      <c r="AW700" s="32"/>
      <c r="AX700" s="32"/>
      <c r="AY700" s="32"/>
      <c r="AZ700" s="32"/>
      <c r="BA700" s="32"/>
      <c r="BB700" s="32"/>
      <c r="BC700" s="32"/>
      <c r="BD700" s="32"/>
      <c r="BE700" s="32"/>
      <c r="BF700" s="32"/>
      <c r="BG700" s="32"/>
      <c r="BH700" s="32"/>
      <c r="BI700" s="32"/>
      <c r="BJ700" s="32"/>
      <c r="BK700" s="32"/>
      <c r="BL700" s="32"/>
      <c r="BM700" s="32"/>
      <c r="BN700" s="32"/>
      <c r="BO700" s="32"/>
      <c r="BP700" s="32"/>
      <c r="BQ700" s="32"/>
      <c r="BR700" s="32"/>
      <c r="BS700" s="32"/>
      <c r="BT700" s="32"/>
      <c r="BU700" s="32"/>
      <c r="BV700" s="32"/>
      <c r="BW700" s="32"/>
      <c r="BX700" s="32"/>
      <c r="BY700" s="32"/>
      <c r="BZ700" s="32"/>
      <c r="CA700" s="32"/>
      <c r="CB700" s="32"/>
      <c r="CC700" s="32"/>
      <c r="CD700" s="32"/>
      <c r="CE700" s="32"/>
      <c r="CF700" s="32"/>
      <c r="CG700" s="32"/>
      <c r="CH700" s="32"/>
      <c r="CI700" s="32"/>
      <c r="CJ700" s="32"/>
      <c r="CK700" s="32"/>
      <c r="CL700" s="32"/>
      <c r="CM700" s="32"/>
      <c r="CN700" s="32"/>
      <c r="CO700" s="32"/>
      <c r="CP700" s="32"/>
      <c r="CQ700" s="32"/>
      <c r="CR700" s="32"/>
      <c r="CS700" s="32"/>
      <c r="CT700" s="32"/>
      <c r="CU700" s="32"/>
      <c r="CV700" s="32"/>
      <c r="CW700" s="32"/>
      <c r="CX700" s="32"/>
      <c r="CY700" s="32"/>
      <c r="CZ700" s="32"/>
      <c r="DA700" s="32"/>
      <c r="DB700" s="32"/>
      <c r="DC700" s="32"/>
      <c r="DD700" s="32"/>
      <c r="DE700" s="32"/>
      <c r="DF700" s="32"/>
      <c r="DG700" s="32"/>
      <c r="DH700" s="32"/>
      <c r="DI700" s="32"/>
      <c r="DJ700" s="32"/>
      <c r="DK700" s="32"/>
      <c r="DL700" s="32"/>
      <c r="DM700" s="32"/>
      <c r="DN700" s="32"/>
      <c r="DO700" s="32"/>
      <c r="DP700" s="32"/>
      <c r="ZZ700" s="52"/>
      <c r="AAA700" s="192"/>
      <c r="AAD700" s="90"/>
      <c r="AAE700" s="520" t="s">
        <v>21</v>
      </c>
      <c r="AAF700" s="190" t="s">
        <v>52</v>
      </c>
      <c r="AAG700" s="60"/>
      <c r="AAH700" s="60"/>
      <c r="AAI700" s="82"/>
      <c r="AAJ700" s="82"/>
      <c r="AAK700" s="40"/>
      <c r="AAL700" s="90"/>
    </row>
    <row r="701" spans="1:715" s="23" customFormat="1" ht="18" customHeight="1" outlineLevel="1">
      <c r="A701" s="171"/>
      <c r="B701" s="894" t="s">
        <v>510</v>
      </c>
      <c r="C701" s="894"/>
      <c r="D701" s="894"/>
      <c r="E701" s="894"/>
      <c r="F701" s="894"/>
      <c r="G701" s="894"/>
      <c r="H701" s="894"/>
      <c r="I701" s="244"/>
      <c r="J701" s="194"/>
      <c r="K701" s="49"/>
      <c r="L701" s="49"/>
      <c r="M701" s="49"/>
      <c r="N701" s="49"/>
      <c r="O701" s="49"/>
      <c r="P701" s="49"/>
      <c r="Q701" s="49"/>
      <c r="R701" s="49"/>
      <c r="S701" s="49"/>
      <c r="T701" s="49"/>
      <c r="U701" s="49"/>
      <c r="V701" s="49"/>
      <c r="W701" s="49"/>
      <c r="X701" s="49"/>
      <c r="Y701" s="49"/>
      <c r="Z701" s="49"/>
      <c r="AA701" s="49"/>
      <c r="AB701" s="49"/>
      <c r="AC701" s="49"/>
      <c r="AD701" s="49"/>
      <c r="AE701" s="49"/>
      <c r="AF701" s="49"/>
      <c r="AG701" s="49"/>
      <c r="AH701" s="49"/>
      <c r="AI701" s="49"/>
      <c r="AJ701" s="49"/>
      <c r="AK701" s="49"/>
      <c r="AL701" s="49"/>
      <c r="AM701" s="49"/>
      <c r="AN701" s="49"/>
      <c r="AO701" s="49"/>
      <c r="AP701" s="49"/>
      <c r="AQ701" s="49"/>
      <c r="AR701" s="49"/>
      <c r="AS701" s="49"/>
      <c r="AT701" s="49"/>
      <c r="AU701" s="49"/>
      <c r="AV701" s="49"/>
      <c r="AW701" s="49"/>
      <c r="AX701" s="49"/>
      <c r="AY701" s="49"/>
      <c r="AZ701" s="49"/>
      <c r="BA701" s="49"/>
      <c r="BB701" s="49"/>
      <c r="BC701" s="49"/>
      <c r="BD701" s="49"/>
      <c r="BE701" s="49"/>
      <c r="BF701" s="49"/>
      <c r="BG701" s="49"/>
      <c r="BH701" s="49"/>
      <c r="BI701" s="49"/>
      <c r="BJ701" s="49"/>
      <c r="BK701" s="49"/>
      <c r="BL701" s="49"/>
      <c r="BM701" s="49"/>
      <c r="BN701" s="49"/>
      <c r="BO701" s="49"/>
      <c r="BP701" s="49"/>
      <c r="BQ701" s="49"/>
      <c r="BR701" s="49"/>
      <c r="BS701" s="49"/>
      <c r="BT701" s="49"/>
      <c r="BU701" s="49"/>
      <c r="BV701" s="49"/>
      <c r="BW701" s="49"/>
      <c r="BX701" s="49"/>
      <c r="BY701" s="49"/>
      <c r="BZ701" s="49"/>
      <c r="CA701" s="49"/>
      <c r="CB701" s="49"/>
      <c r="CC701" s="49"/>
      <c r="CD701" s="49"/>
      <c r="CE701" s="49"/>
      <c r="CF701" s="49"/>
      <c r="CG701" s="49"/>
      <c r="CH701" s="49"/>
      <c r="CI701" s="49"/>
      <c r="CJ701" s="49"/>
      <c r="CK701" s="49"/>
      <c r="CL701" s="49"/>
      <c r="CM701" s="49"/>
      <c r="CN701" s="49"/>
      <c r="CO701" s="49"/>
      <c r="CP701" s="49"/>
      <c r="CQ701" s="49"/>
      <c r="CR701" s="49"/>
      <c r="CS701" s="49"/>
      <c r="CT701" s="49"/>
      <c r="CU701" s="49"/>
      <c r="CV701" s="49"/>
      <c r="CW701" s="49"/>
      <c r="CX701" s="49"/>
      <c r="CY701" s="49"/>
      <c r="CZ701" s="49"/>
      <c r="DA701" s="49"/>
      <c r="DB701" s="49"/>
      <c r="DC701" s="49"/>
      <c r="DD701" s="49"/>
      <c r="DE701" s="49"/>
      <c r="DF701" s="49"/>
      <c r="DG701" s="49"/>
      <c r="DH701" s="49"/>
      <c r="DI701" s="49"/>
      <c r="DJ701" s="49"/>
      <c r="DK701" s="49"/>
      <c r="DL701" s="49"/>
      <c r="DM701" s="49"/>
      <c r="DN701" s="49"/>
      <c r="DO701" s="49"/>
      <c r="DP701" s="49"/>
      <c r="ZZ701" s="52"/>
      <c r="AAA701" s="192"/>
      <c r="AAD701" s="90"/>
      <c r="AAE701" s="519">
        <f>IF(S.Notice.Involved="Y",1,0)</f>
        <v>1</v>
      </c>
      <c r="AAF701" s="190" t="s">
        <v>52</v>
      </c>
      <c r="AAG701" s="60"/>
      <c r="AAH701" s="60"/>
      <c r="AAI701" s="60"/>
      <c r="AAJ701" s="56"/>
      <c r="AAK701" s="85"/>
      <c r="AAL701" s="90"/>
    </row>
    <row r="702" spans="1:715" s="23" customFormat="1" ht="15" customHeight="1" outlineLevel="1">
      <c r="A702" s="171" t="s">
        <v>0</v>
      </c>
      <c r="B702" s="414" t="str">
        <f>AAK702</f>
        <v>AndreaRW:</v>
      </c>
      <c r="C702" s="346"/>
      <c r="D702" s="421"/>
      <c r="E702" s="350"/>
      <c r="F702" s="350"/>
      <c r="G702" s="346"/>
      <c r="H702" s="346"/>
      <c r="I702" s="655"/>
      <c r="J702" s="194"/>
      <c r="K702" s="49"/>
      <c r="L702" s="49"/>
      <c r="M702" s="49"/>
      <c r="N702" s="49"/>
      <c r="O702" s="49"/>
      <c r="P702" s="49"/>
      <c r="Q702" s="49"/>
      <c r="R702" s="49"/>
      <c r="S702" s="49"/>
      <c r="T702" s="49"/>
      <c r="U702" s="49"/>
      <c r="V702" s="49"/>
      <c r="W702" s="49"/>
      <c r="X702" s="49"/>
      <c r="Y702" s="49"/>
      <c r="Z702" s="49"/>
      <c r="AA702" s="49"/>
      <c r="AB702" s="49"/>
      <c r="AC702" s="49"/>
      <c r="AD702" s="49"/>
      <c r="AE702" s="49"/>
      <c r="AF702" s="49"/>
      <c r="AG702" s="49"/>
      <c r="AH702" s="49"/>
      <c r="AI702" s="49"/>
      <c r="AJ702" s="49"/>
      <c r="AK702" s="49"/>
      <c r="AL702" s="49"/>
      <c r="AM702" s="49"/>
      <c r="AN702" s="49"/>
      <c r="AO702" s="49"/>
      <c r="AP702" s="49"/>
      <c r="AQ702" s="49"/>
      <c r="AR702" s="49"/>
      <c r="AS702" s="49"/>
      <c r="AT702" s="49"/>
      <c r="AU702" s="49"/>
      <c r="AV702" s="49"/>
      <c r="AW702" s="49"/>
      <c r="AX702" s="49"/>
      <c r="AY702" s="49"/>
      <c r="AZ702" s="49"/>
      <c r="BA702" s="49"/>
      <c r="BB702" s="49"/>
      <c r="BC702" s="49"/>
      <c r="BD702" s="49"/>
      <c r="BE702" s="49"/>
      <c r="BF702" s="49"/>
      <c r="BG702" s="49"/>
      <c r="BH702" s="49"/>
      <c r="BI702" s="49"/>
      <c r="BJ702" s="49"/>
      <c r="BK702" s="49"/>
      <c r="BL702" s="49"/>
      <c r="BM702" s="49"/>
      <c r="BN702" s="49"/>
      <c r="BO702" s="49"/>
      <c r="BP702" s="49"/>
      <c r="BQ702" s="49"/>
      <c r="BR702" s="49"/>
      <c r="BS702" s="49"/>
      <c r="BT702" s="49"/>
      <c r="BU702" s="49"/>
      <c r="BV702" s="49"/>
      <c r="BW702" s="49"/>
      <c r="BX702" s="49"/>
      <c r="BY702" s="49"/>
      <c r="BZ702" s="49"/>
      <c r="CA702" s="49"/>
      <c r="CB702" s="49"/>
      <c r="CC702" s="49"/>
      <c r="CD702" s="49"/>
      <c r="CE702" s="49"/>
      <c r="CF702" s="49"/>
      <c r="CG702" s="49"/>
      <c r="CH702" s="49"/>
      <c r="CI702" s="49"/>
      <c r="CJ702" s="49"/>
      <c r="CK702" s="49"/>
      <c r="CL702" s="49"/>
      <c r="CM702" s="49"/>
      <c r="CN702" s="49"/>
      <c r="CO702" s="49"/>
      <c r="CP702" s="49"/>
      <c r="CQ702" s="49"/>
      <c r="CR702" s="49"/>
      <c r="CS702" s="49"/>
      <c r="CT702" s="49"/>
      <c r="CU702" s="49"/>
      <c r="CV702" s="49"/>
      <c r="CW702" s="49"/>
      <c r="CX702" s="49"/>
      <c r="CY702" s="49"/>
      <c r="CZ702" s="49"/>
      <c r="DA702" s="49"/>
      <c r="DB702" s="49"/>
      <c r="DC702" s="49"/>
      <c r="DD702" s="49"/>
      <c r="DE702" s="49"/>
      <c r="DF702" s="49"/>
      <c r="DG702" s="49"/>
      <c r="DH702" s="49"/>
      <c r="DI702" s="49"/>
      <c r="DJ702" s="49"/>
      <c r="DK702" s="49"/>
      <c r="DL702" s="49"/>
      <c r="DM702" s="49"/>
      <c r="DN702" s="49"/>
      <c r="DO702" s="49"/>
      <c r="DP702" s="49"/>
      <c r="DQ702"/>
      <c r="DR702"/>
      <c r="DS702"/>
      <c r="DT702"/>
      <c r="DU702"/>
      <c r="DV702"/>
      <c r="DW702"/>
      <c r="DX702"/>
      <c r="DY702"/>
      <c r="DZ702"/>
      <c r="EA702"/>
      <c r="EB702"/>
      <c r="EC702"/>
      <c r="ED702"/>
      <c r="EE702"/>
      <c r="EF702"/>
      <c r="EG702"/>
      <c r="EH702"/>
      <c r="EI702"/>
      <c r="EJ702"/>
      <c r="EK702"/>
      <c r="EL702"/>
      <c r="EM702"/>
      <c r="EN702"/>
      <c r="EO702"/>
      <c r="EP702"/>
      <c r="EQ702"/>
      <c r="ER702"/>
      <c r="ES702"/>
      <c r="ET702"/>
      <c r="EU702"/>
      <c r="EV702"/>
      <c r="EW702"/>
      <c r="EX702"/>
      <c r="EY702"/>
      <c r="EZ702"/>
      <c r="FA702"/>
      <c r="FB702"/>
      <c r="FC702"/>
      <c r="FD702"/>
      <c r="FE702"/>
      <c r="FF702"/>
      <c r="FG702"/>
      <c r="FH702"/>
      <c r="FI702"/>
      <c r="FJ702"/>
      <c r="FK702"/>
      <c r="FL702"/>
      <c r="FM702"/>
      <c r="FN702"/>
      <c r="FO702"/>
      <c r="FP702"/>
      <c r="FQ702"/>
      <c r="FR702"/>
      <c r="FS702"/>
      <c r="FT702"/>
      <c r="FU702"/>
      <c r="FV702"/>
      <c r="FW702"/>
      <c r="FX702"/>
      <c r="FY702"/>
      <c r="FZ702"/>
      <c r="GA702"/>
      <c r="GB702"/>
      <c r="GC702"/>
      <c r="GD702"/>
      <c r="GE702"/>
      <c r="GF702"/>
      <c r="GG702"/>
      <c r="GH702"/>
      <c r="GI702"/>
      <c r="GJ702"/>
      <c r="GK702"/>
      <c r="GL702"/>
      <c r="GM702"/>
      <c r="GN702"/>
      <c r="GO702"/>
      <c r="GP702"/>
      <c r="GQ702"/>
      <c r="GR702"/>
      <c r="GS702"/>
      <c r="GT702"/>
      <c r="GU702"/>
      <c r="GV702"/>
      <c r="GW702"/>
      <c r="GX702"/>
      <c r="GY702"/>
      <c r="GZ702"/>
      <c r="HA702"/>
      <c r="HB702"/>
      <c r="HC702"/>
      <c r="HD702"/>
      <c r="HE702"/>
      <c r="HF702"/>
      <c r="HG702"/>
      <c r="HH702"/>
      <c r="HI702"/>
      <c r="HJ702"/>
      <c r="HK702"/>
      <c r="HL702"/>
      <c r="HM702"/>
      <c r="HN702"/>
      <c r="HO702"/>
      <c r="HP702"/>
      <c r="HQ702"/>
      <c r="HR702"/>
      <c r="HS702"/>
      <c r="HT702"/>
      <c r="HU702"/>
      <c r="HV702"/>
      <c r="HW702"/>
      <c r="HX702"/>
      <c r="HY702"/>
      <c r="HZ702"/>
      <c r="IA702"/>
      <c r="IB702"/>
      <c r="IC702"/>
      <c r="ID702"/>
      <c r="IE702"/>
      <c r="IF702"/>
      <c r="IG702"/>
      <c r="IH702"/>
      <c r="II702"/>
      <c r="IJ702"/>
      <c r="IK702"/>
      <c r="IL702"/>
      <c r="IM702"/>
      <c r="IN702"/>
      <c r="IO702"/>
      <c r="IP702"/>
      <c r="IQ702"/>
      <c r="IR702"/>
      <c r="IS702"/>
      <c r="IT702"/>
      <c r="IU702"/>
      <c r="IV702"/>
      <c r="IW702"/>
      <c r="IX702"/>
      <c r="IY702"/>
      <c r="IZ702"/>
      <c r="JA702"/>
      <c r="JB702"/>
      <c r="JC702"/>
      <c r="JD702"/>
      <c r="JE702"/>
      <c r="JF702"/>
      <c r="JG702"/>
      <c r="JH702"/>
      <c r="JI702"/>
      <c r="JJ702"/>
      <c r="JK702"/>
      <c r="JL702"/>
      <c r="JM702"/>
      <c r="JN702"/>
      <c r="JO702"/>
      <c r="JP702"/>
      <c r="JQ702"/>
      <c r="JR702"/>
      <c r="JS702"/>
      <c r="JT702"/>
      <c r="JU702"/>
      <c r="JV702"/>
      <c r="JW702"/>
      <c r="JX702"/>
      <c r="JY702"/>
      <c r="JZ702"/>
      <c r="KA702"/>
      <c r="KB702"/>
      <c r="KC702"/>
      <c r="KD702"/>
      <c r="KE702"/>
      <c r="KF702"/>
      <c r="KG702"/>
      <c r="KH702"/>
      <c r="KI702"/>
      <c r="KJ702"/>
      <c r="KK702"/>
      <c r="KL702"/>
      <c r="KM702"/>
      <c r="KN702"/>
      <c r="KO702"/>
      <c r="KP702"/>
      <c r="KQ702"/>
      <c r="KR702"/>
      <c r="KS702"/>
      <c r="KT702"/>
      <c r="KU702"/>
      <c r="KV702"/>
      <c r="KW702"/>
      <c r="KX702"/>
      <c r="KY702"/>
      <c r="KZ702"/>
      <c r="LA702"/>
      <c r="LB702"/>
      <c r="LC702"/>
      <c r="LD702"/>
      <c r="LE702"/>
      <c r="LF702"/>
      <c r="LG702"/>
      <c r="LH702"/>
      <c r="LI702"/>
      <c r="LJ702"/>
      <c r="LK702"/>
      <c r="LL702"/>
      <c r="LM702"/>
      <c r="LN702"/>
      <c r="LO702"/>
      <c r="LP702"/>
      <c r="LQ702"/>
      <c r="LR702"/>
      <c r="LS702"/>
      <c r="LT702"/>
      <c r="LU702"/>
      <c r="LV702"/>
      <c r="LW702"/>
      <c r="LX702"/>
      <c r="LY702"/>
      <c r="LZ702"/>
      <c r="MA702"/>
      <c r="MB702"/>
      <c r="MC702"/>
      <c r="MD702"/>
      <c r="ME702"/>
      <c r="MF702"/>
      <c r="MG702"/>
      <c r="MH702"/>
      <c r="MI702"/>
      <c r="MJ702"/>
      <c r="MK702"/>
      <c r="ML702"/>
      <c r="MM702"/>
      <c r="MN702"/>
      <c r="MO702"/>
      <c r="MP702"/>
      <c r="MQ702"/>
      <c r="MR702"/>
      <c r="MS702"/>
      <c r="MT702"/>
      <c r="MU702"/>
      <c r="MV702"/>
      <c r="MW702"/>
      <c r="MX702"/>
      <c r="MY702"/>
      <c r="MZ702"/>
      <c r="NA702"/>
      <c r="NB702"/>
      <c r="NC702"/>
      <c r="ND702"/>
      <c r="NE702"/>
      <c r="NF702"/>
      <c r="NG702"/>
      <c r="NH702"/>
      <c r="NI702"/>
      <c r="NJ702"/>
      <c r="NK702"/>
      <c r="NL702"/>
      <c r="NM702"/>
      <c r="NN702"/>
      <c r="NO702"/>
      <c r="NP702"/>
      <c r="NQ702"/>
      <c r="NR702"/>
      <c r="NS702"/>
      <c r="NT702"/>
      <c r="NU702"/>
      <c r="NV702"/>
      <c r="NW702"/>
      <c r="NX702"/>
      <c r="NY702"/>
      <c r="NZ702"/>
      <c r="OA702"/>
      <c r="OB702"/>
      <c r="OC702"/>
      <c r="OD702"/>
      <c r="OE702"/>
      <c r="OF702"/>
      <c r="OG702"/>
      <c r="OH702"/>
      <c r="OI702"/>
      <c r="OJ702"/>
      <c r="OK702"/>
      <c r="OL702"/>
      <c r="OM702"/>
      <c r="ON702"/>
      <c r="OO702"/>
      <c r="OP702"/>
      <c r="OQ702"/>
      <c r="OR702"/>
      <c r="OS702"/>
      <c r="OT702"/>
      <c r="OU702"/>
      <c r="OV702"/>
      <c r="OW702"/>
      <c r="OX702"/>
      <c r="OY702"/>
      <c r="OZ702"/>
      <c r="PA702"/>
      <c r="PB702"/>
      <c r="PC702"/>
      <c r="PD702"/>
      <c r="PE702"/>
      <c r="PF702"/>
      <c r="PG702"/>
      <c r="PH702"/>
      <c r="PI702"/>
      <c r="PJ702"/>
      <c r="PK702"/>
      <c r="PL702"/>
      <c r="PM702"/>
      <c r="PN702"/>
      <c r="PO702"/>
      <c r="PP702"/>
      <c r="PQ702"/>
      <c r="PR702"/>
      <c r="PS702"/>
      <c r="PT702"/>
      <c r="PU702"/>
      <c r="PV702"/>
      <c r="PW702"/>
      <c r="PX702"/>
      <c r="PY702"/>
      <c r="PZ702"/>
      <c r="QA702"/>
      <c r="QB702"/>
      <c r="QC702"/>
      <c r="QD702"/>
      <c r="QE702"/>
      <c r="QF702"/>
      <c r="QG702"/>
      <c r="QH702"/>
      <c r="QI702"/>
      <c r="QJ702"/>
      <c r="QK702"/>
      <c r="QL702"/>
      <c r="QM702"/>
      <c r="QN702"/>
      <c r="QO702"/>
      <c r="QP702"/>
      <c r="QQ702"/>
      <c r="QR702"/>
      <c r="QS702"/>
      <c r="QT702"/>
      <c r="QU702"/>
      <c r="QV702"/>
      <c r="QW702"/>
      <c r="QX702"/>
      <c r="QY702"/>
      <c r="QZ702"/>
      <c r="RA702"/>
      <c r="RB702"/>
      <c r="RC702"/>
      <c r="RD702"/>
      <c r="RE702"/>
      <c r="RF702"/>
      <c r="RG702"/>
      <c r="RH702"/>
      <c r="RI702"/>
      <c r="RJ702"/>
      <c r="RK702"/>
      <c r="RL702"/>
      <c r="RM702"/>
      <c r="RN702"/>
      <c r="RO702"/>
      <c r="RP702"/>
      <c r="RQ702"/>
      <c r="RR702"/>
      <c r="RS702"/>
      <c r="RT702"/>
      <c r="RU702"/>
      <c r="RV702"/>
      <c r="RW702"/>
      <c r="RX702"/>
      <c r="RY702"/>
      <c r="RZ702"/>
      <c r="SA702"/>
      <c r="SB702"/>
      <c r="SC702"/>
      <c r="SD702"/>
      <c r="SE702"/>
      <c r="SF702"/>
      <c r="SG702"/>
      <c r="SH702"/>
      <c r="SI702"/>
      <c r="SJ702"/>
      <c r="SK702"/>
      <c r="SL702"/>
      <c r="SM702"/>
      <c r="SN702"/>
      <c r="SO702"/>
      <c r="SP702"/>
      <c r="SQ702"/>
      <c r="SR702"/>
      <c r="SS702"/>
      <c r="ST702"/>
      <c r="SU702"/>
      <c r="SV702"/>
      <c r="SW702"/>
      <c r="SX702"/>
      <c r="SY702"/>
      <c r="SZ702"/>
      <c r="TA702"/>
      <c r="TB702"/>
      <c r="TC702"/>
      <c r="TD702"/>
      <c r="TE702"/>
      <c r="TF702"/>
      <c r="TG702"/>
      <c r="TH702"/>
      <c r="TI702"/>
      <c r="TJ702"/>
      <c r="TK702"/>
      <c r="TL702"/>
      <c r="TM702"/>
      <c r="TN702"/>
      <c r="TO702"/>
      <c r="TP702"/>
      <c r="TQ702"/>
      <c r="TR702"/>
      <c r="TS702"/>
      <c r="TT702"/>
      <c r="TU702"/>
      <c r="TV702"/>
      <c r="TW702"/>
      <c r="TX702"/>
      <c r="TY702"/>
      <c r="TZ702"/>
      <c r="UA702"/>
      <c r="UB702"/>
      <c r="UC702"/>
      <c r="UD702"/>
      <c r="UE702"/>
      <c r="UF702"/>
      <c r="UG702"/>
      <c r="UH702"/>
      <c r="UI702"/>
      <c r="UJ702"/>
      <c r="UK702"/>
      <c r="UL702"/>
      <c r="UM702"/>
      <c r="UN702"/>
      <c r="UO702"/>
      <c r="UP702"/>
      <c r="UQ702"/>
      <c r="UR702"/>
      <c r="US702"/>
      <c r="UT702"/>
      <c r="UU702"/>
      <c r="UV702"/>
      <c r="UW702"/>
      <c r="UX702"/>
      <c r="UY702"/>
      <c r="UZ702"/>
      <c r="VA702"/>
      <c r="VB702"/>
      <c r="VC702"/>
      <c r="VD702"/>
      <c r="VE702"/>
      <c r="VF702"/>
      <c r="VG702"/>
      <c r="VH702"/>
      <c r="VI702"/>
      <c r="VJ702"/>
      <c r="VK702"/>
      <c r="VL702"/>
      <c r="VM702"/>
      <c r="VN702"/>
      <c r="VO702"/>
      <c r="VP702"/>
      <c r="VQ702"/>
      <c r="VR702"/>
      <c r="VS702"/>
      <c r="VT702"/>
      <c r="VU702"/>
      <c r="VV702"/>
      <c r="VW702"/>
      <c r="VX702"/>
      <c r="VY702"/>
      <c r="VZ702"/>
      <c r="WA702"/>
      <c r="WB702"/>
      <c r="WC702"/>
      <c r="WD702"/>
      <c r="WE702"/>
      <c r="WF702"/>
      <c r="WG702"/>
      <c r="WH702"/>
      <c r="WI702"/>
      <c r="WJ702"/>
      <c r="WK702"/>
      <c r="WL702"/>
      <c r="WM702"/>
      <c r="WN702"/>
      <c r="WO702"/>
      <c r="WP702"/>
      <c r="WQ702"/>
      <c r="WR702"/>
      <c r="WS702"/>
      <c r="WT702"/>
      <c r="WU702"/>
      <c r="WV702"/>
      <c r="WW702"/>
      <c r="WX702"/>
      <c r="WY702"/>
      <c r="WZ702"/>
      <c r="XA702"/>
      <c r="XB702"/>
      <c r="XC702"/>
      <c r="XD702"/>
      <c r="XE702"/>
      <c r="XF702"/>
      <c r="XG702"/>
      <c r="XH702"/>
      <c r="XI702"/>
      <c r="XJ702"/>
      <c r="XK702"/>
      <c r="XL702"/>
      <c r="XM702"/>
      <c r="XN702"/>
      <c r="XO702"/>
      <c r="XP702"/>
      <c r="XQ702"/>
      <c r="XR702"/>
      <c r="XS702"/>
      <c r="XT702"/>
      <c r="XU702"/>
      <c r="XV702"/>
      <c r="XW702"/>
      <c r="XX702"/>
      <c r="XY702"/>
      <c r="XZ702"/>
      <c r="YA702"/>
      <c r="YB702"/>
      <c r="YC702"/>
      <c r="YD702"/>
      <c r="YE702"/>
      <c r="YF702"/>
      <c r="YG702"/>
      <c r="YH702"/>
      <c r="YI702"/>
      <c r="YJ702"/>
      <c r="YK702"/>
      <c r="YL702"/>
      <c r="YM702"/>
      <c r="YN702"/>
      <c r="YO702"/>
      <c r="YP702"/>
      <c r="YQ702"/>
      <c r="YR702"/>
      <c r="YS702"/>
      <c r="YT702"/>
      <c r="YU702"/>
      <c r="YV702"/>
      <c r="YW702"/>
      <c r="YX702"/>
      <c r="YY702"/>
      <c r="YZ702"/>
      <c r="ZA702"/>
      <c r="ZB702"/>
      <c r="ZC702"/>
      <c r="ZD702"/>
      <c r="ZE702"/>
      <c r="ZF702"/>
      <c r="ZG702"/>
      <c r="ZH702"/>
      <c r="ZI702"/>
      <c r="ZJ702"/>
      <c r="ZK702"/>
      <c r="ZL702"/>
      <c r="ZM702"/>
      <c r="ZN702"/>
      <c r="ZO702"/>
      <c r="ZP702"/>
      <c r="ZQ702"/>
      <c r="ZR702"/>
      <c r="ZS702"/>
      <c r="ZT702"/>
      <c r="ZU702"/>
      <c r="ZV702"/>
      <c r="ZW702"/>
      <c r="ZX702"/>
      <c r="ZY702"/>
      <c r="ZZ702" s="52"/>
      <c r="AAA702" s="192" t="s">
        <v>0</v>
      </c>
      <c r="AAD702" s="90"/>
      <c r="AAE702" s="519">
        <v>1</v>
      </c>
      <c r="AAF702" s="190" t="s">
        <v>52</v>
      </c>
      <c r="AAG702" s="94"/>
      <c r="AAH702" s="94"/>
      <c r="AAI702" s="72"/>
      <c r="AAJ702" s="185"/>
      <c r="AAK702" s="80" t="str">
        <f>S.Staff.Lead&amp;":"</f>
        <v>AndreaRW:</v>
      </c>
      <c r="AAL702" s="90"/>
    </row>
    <row r="703" spans="1:715" ht="15.75" customHeight="1" outlineLevel="1">
      <c r="A703" s="171"/>
      <c r="B703" s="304" t="s">
        <v>260</v>
      </c>
      <c r="C703" s="376" t="s">
        <v>0</v>
      </c>
      <c r="D703" s="428"/>
      <c r="E703"/>
      <c r="F703" s="457">
        <f t="shared" ref="F703:F708" ca="1" si="596">IF(YEAR(H703)&gt;2000,NETWORKDAYS(TODAY(),H703,S.DDL_DEQClosed),0)</f>
        <v>99</v>
      </c>
      <c r="G703"/>
      <c r="H703" s="343">
        <f t="shared" ref="H703:H709" si="597">AAH703</f>
        <v>41717</v>
      </c>
      <c r="I703" s="244"/>
      <c r="J703" s="194"/>
      <c r="K703" s="49"/>
      <c r="L703" s="49"/>
      <c r="M703" s="49"/>
      <c r="N703" s="49"/>
      <c r="O703" s="49"/>
      <c r="P703" s="49"/>
      <c r="Q703" s="49"/>
      <c r="R703" s="49"/>
      <c r="S703" s="49"/>
      <c r="T703" s="49"/>
      <c r="U703" s="49"/>
      <c r="V703" s="49"/>
      <c r="W703" s="49"/>
      <c r="X703" s="49"/>
      <c r="Y703" s="49"/>
      <c r="Z703" s="49"/>
      <c r="AA703" s="49"/>
      <c r="AB703" s="49"/>
      <c r="AC703" s="49"/>
      <c r="AD703" s="49"/>
      <c r="AE703" s="49"/>
      <c r="AF703" s="49"/>
      <c r="AG703" s="49"/>
      <c r="AH703" s="49"/>
      <c r="AI703" s="49"/>
      <c r="AJ703" s="49"/>
      <c r="AK703" s="49"/>
      <c r="AL703" s="49"/>
      <c r="AM703" s="49"/>
      <c r="AN703" s="49"/>
      <c r="AO703" s="49"/>
      <c r="AP703" s="49"/>
      <c r="AQ703" s="49"/>
      <c r="AR703" s="49"/>
      <c r="AS703" s="49"/>
      <c r="AT703" s="49"/>
      <c r="AU703" s="49"/>
      <c r="AV703" s="49"/>
      <c r="AW703" s="49"/>
      <c r="AX703" s="49"/>
      <c r="AY703" s="49"/>
      <c r="AZ703" s="49"/>
      <c r="BA703" s="49"/>
      <c r="BB703" s="49"/>
      <c r="BC703" s="49"/>
      <c r="BD703" s="49"/>
      <c r="BE703" s="49"/>
      <c r="BF703" s="49"/>
      <c r="BG703" s="49"/>
      <c r="BH703" s="49"/>
      <c r="BI703" s="49"/>
      <c r="BJ703" s="49"/>
      <c r="BK703" s="49"/>
      <c r="BL703" s="49"/>
      <c r="BM703" s="49"/>
      <c r="BN703" s="49"/>
      <c r="BO703" s="49"/>
      <c r="BP703" s="49"/>
      <c r="BQ703" s="49"/>
      <c r="BR703" s="49"/>
      <c r="BS703" s="49"/>
      <c r="BT703" s="49"/>
      <c r="BU703" s="49"/>
      <c r="BV703" s="49"/>
      <c r="BW703" s="49"/>
      <c r="BX703" s="49"/>
      <c r="BY703" s="49"/>
      <c r="BZ703" s="49"/>
      <c r="CA703" s="49"/>
      <c r="CB703" s="49"/>
      <c r="CC703" s="49"/>
      <c r="CD703" s="49"/>
      <c r="CE703" s="49"/>
      <c r="CF703" s="49"/>
      <c r="CG703" s="49"/>
      <c r="CH703" s="49"/>
      <c r="CI703" s="49"/>
      <c r="CJ703" s="49"/>
      <c r="CK703" s="49"/>
      <c r="CL703" s="49"/>
      <c r="CM703" s="49"/>
      <c r="CN703" s="49"/>
      <c r="CO703" s="49"/>
      <c r="CP703" s="49"/>
      <c r="CQ703" s="49"/>
      <c r="CR703" s="49"/>
      <c r="CS703" s="49"/>
      <c r="CT703" s="49"/>
      <c r="CU703" s="49"/>
      <c r="CV703" s="49"/>
      <c r="CW703" s="49"/>
      <c r="CX703" s="49"/>
      <c r="CY703" s="49"/>
      <c r="CZ703" s="49"/>
      <c r="DA703" s="49"/>
      <c r="DB703" s="49"/>
      <c r="DC703" s="49"/>
      <c r="DD703" s="49"/>
      <c r="DE703" s="49"/>
      <c r="DF703" s="49"/>
      <c r="DG703" s="49"/>
      <c r="DH703" s="49"/>
      <c r="DI703" s="49"/>
      <c r="DJ703" s="49"/>
      <c r="DK703" s="49"/>
      <c r="DL703" s="49"/>
      <c r="DM703" s="49"/>
      <c r="DN703" s="49"/>
      <c r="DO703" s="49"/>
      <c r="DP703" s="49"/>
      <c r="AAA703" s="192"/>
      <c r="AAD703" s="90"/>
      <c r="AAE703" s="519">
        <v>1</v>
      </c>
      <c r="AAF703" s="90"/>
      <c r="AAG703" s="94"/>
      <c r="AAH703" s="73">
        <f t="shared" ref="AAH703:AAH714" si="598">S.PostEQC.BANNER.Begin</f>
        <v>41717</v>
      </c>
      <c r="AAI703" s="72"/>
      <c r="AAJ703" s="56"/>
      <c r="AAK703" s="301"/>
      <c r="AAL703" s="90"/>
      <c r="AAM703"/>
    </row>
    <row r="704" spans="1:715" s="23" customFormat="1" ht="15.75" customHeight="1" outlineLevel="1">
      <c r="A704" s="171"/>
      <c r="B704" s="630" t="s">
        <v>261</v>
      </c>
      <c r="C704" s="376" t="s">
        <v>0</v>
      </c>
      <c r="D704" s="428"/>
      <c r="E704"/>
      <c r="F704" s="457">
        <f t="shared" ca="1" si="596"/>
        <v>99</v>
      </c>
      <c r="G704"/>
      <c r="H704" s="343">
        <f t="shared" ref="H704" si="599">AAH704</f>
        <v>41717</v>
      </c>
      <c r="I704" s="244"/>
      <c r="J704" s="194"/>
      <c r="K704" s="49"/>
      <c r="L704" s="49"/>
      <c r="M704" s="49"/>
      <c r="N704" s="49"/>
      <c r="O704" s="49"/>
      <c r="P704" s="49"/>
      <c r="Q704" s="49"/>
      <c r="R704" s="49"/>
      <c r="S704" s="49"/>
      <c r="T704" s="49"/>
      <c r="U704" s="49"/>
      <c r="V704" s="49"/>
      <c r="W704" s="49"/>
      <c r="X704" s="49"/>
      <c r="Y704" s="49"/>
      <c r="Z704" s="49"/>
      <c r="AA704" s="49"/>
      <c r="AB704" s="49"/>
      <c r="AC704" s="49"/>
      <c r="AD704" s="49"/>
      <c r="AE704" s="49"/>
      <c r="AF704" s="49"/>
      <c r="AG704" s="49"/>
      <c r="AH704" s="49"/>
      <c r="AI704" s="49"/>
      <c r="AJ704" s="49"/>
      <c r="AK704" s="49"/>
      <c r="AL704" s="49"/>
      <c r="AM704" s="49"/>
      <c r="AN704" s="49"/>
      <c r="AO704" s="49"/>
      <c r="AP704" s="49"/>
      <c r="AQ704" s="49"/>
      <c r="AR704" s="49"/>
      <c r="AS704" s="49"/>
      <c r="AT704" s="49"/>
      <c r="AU704" s="49"/>
      <c r="AV704" s="49"/>
      <c r="AW704" s="49"/>
      <c r="AX704" s="49"/>
      <c r="AY704" s="49"/>
      <c r="AZ704" s="49"/>
      <c r="BA704" s="49"/>
      <c r="BB704" s="49"/>
      <c r="BC704" s="49"/>
      <c r="BD704" s="49"/>
      <c r="BE704" s="49"/>
      <c r="BF704" s="49"/>
      <c r="BG704" s="49"/>
      <c r="BH704" s="49"/>
      <c r="BI704" s="49"/>
      <c r="BJ704" s="49"/>
      <c r="BK704" s="49"/>
      <c r="BL704" s="49"/>
      <c r="BM704" s="49"/>
      <c r="BN704" s="49"/>
      <c r="BO704" s="49"/>
      <c r="BP704" s="49"/>
      <c r="BQ704" s="49"/>
      <c r="BR704" s="49"/>
      <c r="BS704" s="49"/>
      <c r="BT704" s="49"/>
      <c r="BU704" s="49"/>
      <c r="BV704" s="49"/>
      <c r="BW704" s="49"/>
      <c r="BX704" s="49"/>
      <c r="BY704" s="49"/>
      <c r="BZ704" s="49"/>
      <c r="CA704" s="49"/>
      <c r="CB704" s="49"/>
      <c r="CC704" s="49"/>
      <c r="CD704" s="49"/>
      <c r="CE704" s="49"/>
      <c r="CF704" s="49"/>
      <c r="CG704" s="49"/>
      <c r="CH704" s="49"/>
      <c r="CI704" s="49"/>
      <c r="CJ704" s="49"/>
      <c r="CK704" s="49"/>
      <c r="CL704" s="49"/>
      <c r="CM704" s="49"/>
      <c r="CN704" s="49"/>
      <c r="CO704" s="49"/>
      <c r="CP704" s="49"/>
      <c r="CQ704" s="49"/>
      <c r="CR704" s="49"/>
      <c r="CS704" s="49"/>
      <c r="CT704" s="49"/>
      <c r="CU704" s="49"/>
      <c r="CV704" s="49"/>
      <c r="CW704" s="49"/>
      <c r="CX704" s="49"/>
      <c r="CY704" s="49"/>
      <c r="CZ704" s="49"/>
      <c r="DA704" s="49"/>
      <c r="DB704" s="49"/>
      <c r="DC704" s="49"/>
      <c r="DD704" s="49"/>
      <c r="DE704" s="49"/>
      <c r="DF704" s="49"/>
      <c r="DG704" s="49"/>
      <c r="DH704" s="49"/>
      <c r="DI704" s="49"/>
      <c r="DJ704" s="49"/>
      <c r="DK704" s="49"/>
      <c r="DL704" s="49"/>
      <c r="DM704" s="49"/>
      <c r="DN704" s="49"/>
      <c r="DO704" s="49"/>
      <c r="DP704" s="49"/>
      <c r="DQ704"/>
      <c r="DR704"/>
      <c r="DS704"/>
      <c r="DT704"/>
      <c r="DU704"/>
      <c r="DV704"/>
      <c r="DW704"/>
      <c r="DX704"/>
      <c r="DY704"/>
      <c r="DZ704"/>
      <c r="EA704"/>
      <c r="EB704"/>
      <c r="EC704"/>
      <c r="ED704"/>
      <c r="EE704"/>
      <c r="EF704"/>
      <c r="EG704"/>
      <c r="EH704"/>
      <c r="EI704"/>
      <c r="EJ704"/>
      <c r="EK704"/>
      <c r="EL704"/>
      <c r="EM704"/>
      <c r="EN704"/>
      <c r="EO704"/>
      <c r="EP704"/>
      <c r="EQ704"/>
      <c r="ER704"/>
      <c r="ES704"/>
      <c r="ET704"/>
      <c r="EU704"/>
      <c r="EV704"/>
      <c r="EW704"/>
      <c r="EX704"/>
      <c r="EY704"/>
      <c r="EZ704"/>
      <c r="FA704"/>
      <c r="FB704"/>
      <c r="FC704"/>
      <c r="FD704"/>
      <c r="FE704"/>
      <c r="FF704"/>
      <c r="FG704"/>
      <c r="FH704"/>
      <c r="FI704"/>
      <c r="FJ704"/>
      <c r="FK704"/>
      <c r="FL704"/>
      <c r="FM704"/>
      <c r="FN704"/>
      <c r="FO704"/>
      <c r="FP704"/>
      <c r="FQ704"/>
      <c r="FR704"/>
      <c r="FS704"/>
      <c r="FT704"/>
      <c r="FU704"/>
      <c r="FV704"/>
      <c r="FW704"/>
      <c r="FX704"/>
      <c r="FY704"/>
      <c r="FZ704"/>
      <c r="GA704"/>
      <c r="GB704"/>
      <c r="GC704"/>
      <c r="GD704"/>
      <c r="GE704"/>
      <c r="GF704"/>
      <c r="GG704"/>
      <c r="GH704"/>
      <c r="GI704"/>
      <c r="GJ704"/>
      <c r="GK704"/>
      <c r="GL704"/>
      <c r="GM704"/>
      <c r="GN704"/>
      <c r="GO704"/>
      <c r="GP704"/>
      <c r="GQ704"/>
      <c r="GR704"/>
      <c r="GS704"/>
      <c r="GT704"/>
      <c r="GU704"/>
      <c r="GV704"/>
      <c r="GW704"/>
      <c r="GX704"/>
      <c r="GY704"/>
      <c r="GZ704"/>
      <c r="HA704"/>
      <c r="HB704"/>
      <c r="HC704"/>
      <c r="HD704"/>
      <c r="HE704"/>
      <c r="HF704"/>
      <c r="HG704"/>
      <c r="HH704"/>
      <c r="HI704"/>
      <c r="HJ704"/>
      <c r="HK704"/>
      <c r="HL704"/>
      <c r="HM704"/>
      <c r="HN704"/>
      <c r="HO704"/>
      <c r="HP704"/>
      <c r="HQ704"/>
      <c r="HR704"/>
      <c r="HS704"/>
      <c r="HT704"/>
      <c r="HU704"/>
      <c r="HV704"/>
      <c r="HW704"/>
      <c r="HX704"/>
      <c r="HY704"/>
      <c r="HZ704"/>
      <c r="IA704"/>
      <c r="IB704"/>
      <c r="IC704"/>
      <c r="ID704"/>
      <c r="IE704"/>
      <c r="IF704"/>
      <c r="IG704"/>
      <c r="IH704"/>
      <c r="II704"/>
      <c r="IJ704"/>
      <c r="IK704"/>
      <c r="IL704"/>
      <c r="IM704"/>
      <c r="IN704"/>
      <c r="IO704"/>
      <c r="IP704"/>
      <c r="IQ704"/>
      <c r="IR704"/>
      <c r="IS704"/>
      <c r="IT704"/>
      <c r="IU704"/>
      <c r="IV704"/>
      <c r="IW704"/>
      <c r="IX704"/>
      <c r="IY704"/>
      <c r="IZ704"/>
      <c r="JA704"/>
      <c r="JB704"/>
      <c r="JC704"/>
      <c r="JD704"/>
      <c r="JE704"/>
      <c r="JF704"/>
      <c r="JG704"/>
      <c r="JH704"/>
      <c r="JI704"/>
      <c r="JJ704"/>
      <c r="JK704"/>
      <c r="JL704"/>
      <c r="JM704"/>
      <c r="JN704"/>
      <c r="JO704"/>
      <c r="JP704"/>
      <c r="JQ704"/>
      <c r="JR704"/>
      <c r="JS704"/>
      <c r="JT704"/>
      <c r="JU704"/>
      <c r="JV704"/>
      <c r="JW704"/>
      <c r="JX704"/>
      <c r="JY704"/>
      <c r="JZ704"/>
      <c r="KA704"/>
      <c r="KB704"/>
      <c r="KC704"/>
      <c r="KD704"/>
      <c r="KE704"/>
      <c r="KF704"/>
      <c r="KG704"/>
      <c r="KH704"/>
      <c r="KI704"/>
      <c r="KJ704"/>
      <c r="KK704"/>
      <c r="KL704"/>
      <c r="KM704"/>
      <c r="KN704"/>
      <c r="KO704"/>
      <c r="KP704"/>
      <c r="KQ704"/>
      <c r="KR704"/>
      <c r="KS704"/>
      <c r="KT704"/>
      <c r="KU704"/>
      <c r="KV704"/>
      <c r="KW704"/>
      <c r="KX704"/>
      <c r="KY704"/>
      <c r="KZ704"/>
      <c r="LA704"/>
      <c r="LB704"/>
      <c r="LC704"/>
      <c r="LD704"/>
      <c r="LE704"/>
      <c r="LF704"/>
      <c r="LG704"/>
      <c r="LH704"/>
      <c r="LI704"/>
      <c r="LJ704"/>
      <c r="LK704"/>
      <c r="LL704"/>
      <c r="LM704"/>
      <c r="LN704"/>
      <c r="LO704"/>
      <c r="LP704"/>
      <c r="LQ704"/>
      <c r="LR704"/>
      <c r="LS704"/>
      <c r="LT704"/>
      <c r="LU704"/>
      <c r="LV704"/>
      <c r="LW704"/>
      <c r="LX704"/>
      <c r="LY704"/>
      <c r="LZ704"/>
      <c r="MA704"/>
      <c r="MB704"/>
      <c r="MC704"/>
      <c r="MD704"/>
      <c r="ME704"/>
      <c r="MF704"/>
      <c r="MG704"/>
      <c r="MH704"/>
      <c r="MI704"/>
      <c r="MJ704"/>
      <c r="MK704"/>
      <c r="ML704"/>
      <c r="MM704"/>
      <c r="MN704"/>
      <c r="MO704"/>
      <c r="MP704"/>
      <c r="MQ704"/>
      <c r="MR704"/>
      <c r="MS704"/>
      <c r="MT704"/>
      <c r="MU704"/>
      <c r="MV704"/>
      <c r="MW704"/>
      <c r="MX704"/>
      <c r="MY704"/>
      <c r="MZ704"/>
      <c r="NA704"/>
      <c r="NB704"/>
      <c r="NC704"/>
      <c r="ND704"/>
      <c r="NE704"/>
      <c r="NF704"/>
      <c r="NG704"/>
      <c r="NH704"/>
      <c r="NI704"/>
      <c r="NJ704"/>
      <c r="NK704"/>
      <c r="NL704"/>
      <c r="NM704"/>
      <c r="NN704"/>
      <c r="NO704"/>
      <c r="NP704"/>
      <c r="NQ704"/>
      <c r="NR704"/>
      <c r="NS704"/>
      <c r="NT704"/>
      <c r="NU704"/>
      <c r="NV704"/>
      <c r="NW704"/>
      <c r="NX704"/>
      <c r="NY704"/>
      <c r="NZ704"/>
      <c r="OA704"/>
      <c r="OB704"/>
      <c r="OC704"/>
      <c r="OD704"/>
      <c r="OE704"/>
      <c r="OF704"/>
      <c r="OG704"/>
      <c r="OH704"/>
      <c r="OI704"/>
      <c r="OJ704"/>
      <c r="OK704"/>
      <c r="OL704"/>
      <c r="OM704"/>
      <c r="ON704"/>
      <c r="OO704"/>
      <c r="OP704"/>
      <c r="OQ704"/>
      <c r="OR704"/>
      <c r="OS704"/>
      <c r="OT704"/>
      <c r="OU704"/>
      <c r="OV704"/>
      <c r="OW704"/>
      <c r="OX704"/>
      <c r="OY704"/>
      <c r="OZ704"/>
      <c r="PA704"/>
      <c r="PB704"/>
      <c r="PC704"/>
      <c r="PD704"/>
      <c r="PE704"/>
      <c r="PF704"/>
      <c r="PG704"/>
      <c r="PH704"/>
      <c r="PI704"/>
      <c r="PJ704"/>
      <c r="PK704"/>
      <c r="PL704"/>
      <c r="PM704"/>
      <c r="PN704"/>
      <c r="PO704"/>
      <c r="PP704"/>
      <c r="PQ704"/>
      <c r="PR704"/>
      <c r="PS704"/>
      <c r="PT704"/>
      <c r="PU704"/>
      <c r="PV704"/>
      <c r="PW704"/>
      <c r="PX704"/>
      <c r="PY704"/>
      <c r="PZ704"/>
      <c r="QA704"/>
      <c r="QB704"/>
      <c r="QC704"/>
      <c r="QD704"/>
      <c r="QE704"/>
      <c r="QF704"/>
      <c r="QG704"/>
      <c r="QH704"/>
      <c r="QI704"/>
      <c r="QJ704"/>
      <c r="QK704"/>
      <c r="QL704"/>
      <c r="QM704"/>
      <c r="QN704"/>
      <c r="QO704"/>
      <c r="QP704"/>
      <c r="QQ704"/>
      <c r="QR704"/>
      <c r="QS704"/>
      <c r="QT704"/>
      <c r="QU704"/>
      <c r="QV704"/>
      <c r="QW704"/>
      <c r="QX704"/>
      <c r="QY704"/>
      <c r="QZ704"/>
      <c r="RA704"/>
      <c r="RB704"/>
      <c r="RC704"/>
      <c r="RD704"/>
      <c r="RE704"/>
      <c r="RF704"/>
      <c r="RG704"/>
      <c r="RH704"/>
      <c r="RI704"/>
      <c r="RJ704"/>
      <c r="RK704"/>
      <c r="RL704"/>
      <c r="RM704"/>
      <c r="RN704"/>
      <c r="RO704"/>
      <c r="RP704"/>
      <c r="RQ704"/>
      <c r="RR704"/>
      <c r="RS704"/>
      <c r="RT704"/>
      <c r="RU704"/>
      <c r="RV704"/>
      <c r="RW704"/>
      <c r="RX704"/>
      <c r="RY704"/>
      <c r="RZ704"/>
      <c r="SA704"/>
      <c r="SB704"/>
      <c r="SC704"/>
      <c r="SD704"/>
      <c r="SE704"/>
      <c r="SF704"/>
      <c r="SG704"/>
      <c r="SH704"/>
      <c r="SI704"/>
      <c r="SJ704"/>
      <c r="SK704"/>
      <c r="SL704"/>
      <c r="SM704"/>
      <c r="SN704"/>
      <c r="SO704"/>
      <c r="SP704"/>
      <c r="SQ704"/>
      <c r="SR704"/>
      <c r="SS704"/>
      <c r="ST704"/>
      <c r="SU704"/>
      <c r="SV704"/>
      <c r="SW704"/>
      <c r="SX704"/>
      <c r="SY704"/>
      <c r="SZ704"/>
      <c r="TA704"/>
      <c r="TB704"/>
      <c r="TC704"/>
      <c r="TD704"/>
      <c r="TE704"/>
      <c r="TF704"/>
      <c r="TG704"/>
      <c r="TH704"/>
      <c r="TI704"/>
      <c r="TJ704"/>
      <c r="TK704"/>
      <c r="TL704"/>
      <c r="TM704"/>
      <c r="TN704"/>
      <c r="TO704"/>
      <c r="TP704"/>
      <c r="TQ704"/>
      <c r="TR704"/>
      <c r="TS704"/>
      <c r="TT704"/>
      <c r="TU704"/>
      <c r="TV704"/>
      <c r="TW704"/>
      <c r="TX704"/>
      <c r="TY704"/>
      <c r="TZ704"/>
      <c r="UA704"/>
      <c r="UB704"/>
      <c r="UC704"/>
      <c r="UD704"/>
      <c r="UE704"/>
      <c r="UF704"/>
      <c r="UG704"/>
      <c r="UH704"/>
      <c r="UI704"/>
      <c r="UJ704"/>
      <c r="UK704"/>
      <c r="UL704"/>
      <c r="UM704"/>
      <c r="UN704"/>
      <c r="UO704"/>
      <c r="UP704"/>
      <c r="UQ704"/>
      <c r="UR704"/>
      <c r="US704"/>
      <c r="UT704"/>
      <c r="UU704"/>
      <c r="UV704"/>
      <c r="UW704"/>
      <c r="UX704"/>
      <c r="UY704"/>
      <c r="UZ704"/>
      <c r="VA704"/>
      <c r="VB704"/>
      <c r="VC704"/>
      <c r="VD704"/>
      <c r="VE704"/>
      <c r="VF704"/>
      <c r="VG704"/>
      <c r="VH704"/>
      <c r="VI704"/>
      <c r="VJ704"/>
      <c r="VK704"/>
      <c r="VL704"/>
      <c r="VM704"/>
      <c r="VN704"/>
      <c r="VO704"/>
      <c r="VP704"/>
      <c r="VQ704"/>
      <c r="VR704"/>
      <c r="VS704"/>
      <c r="VT704"/>
      <c r="VU704"/>
      <c r="VV704"/>
      <c r="VW704"/>
      <c r="VX704"/>
      <c r="VY704"/>
      <c r="VZ704"/>
      <c r="WA704"/>
      <c r="WB704"/>
      <c r="WC704"/>
      <c r="WD704"/>
      <c r="WE704"/>
      <c r="WF704"/>
      <c r="WG704"/>
      <c r="WH704"/>
      <c r="WI704"/>
      <c r="WJ704"/>
      <c r="WK704"/>
      <c r="WL704"/>
      <c r="WM704"/>
      <c r="WN704"/>
      <c r="WO704"/>
      <c r="WP704"/>
      <c r="WQ704"/>
      <c r="WR704"/>
      <c r="WS704"/>
      <c r="WT704"/>
      <c r="WU704"/>
      <c r="WV704"/>
      <c r="WW704"/>
      <c r="WX704"/>
      <c r="WY704"/>
      <c r="WZ704"/>
      <c r="XA704"/>
      <c r="XB704"/>
      <c r="XC704"/>
      <c r="XD704"/>
      <c r="XE704"/>
      <c r="XF704"/>
      <c r="XG704"/>
      <c r="XH704"/>
      <c r="XI704"/>
      <c r="XJ704"/>
      <c r="XK704"/>
      <c r="XL704"/>
      <c r="XM704"/>
      <c r="XN704"/>
      <c r="XO704"/>
      <c r="XP704"/>
      <c r="XQ704"/>
      <c r="XR704"/>
      <c r="XS704"/>
      <c r="XT704"/>
      <c r="XU704"/>
      <c r="XV704"/>
      <c r="XW704"/>
      <c r="XX704"/>
      <c r="XY704"/>
      <c r="XZ704"/>
      <c r="YA704"/>
      <c r="YB704"/>
      <c r="YC704"/>
      <c r="YD704"/>
      <c r="YE704"/>
      <c r="YF704"/>
      <c r="YG704"/>
      <c r="YH704"/>
      <c r="YI704"/>
      <c r="YJ704"/>
      <c r="YK704"/>
      <c r="YL704"/>
      <c r="YM704"/>
      <c r="YN704"/>
      <c r="YO704"/>
      <c r="YP704"/>
      <c r="YQ704"/>
      <c r="YR704"/>
      <c r="YS704"/>
      <c r="YT704"/>
      <c r="YU704"/>
      <c r="YV704"/>
      <c r="YW704"/>
      <c r="YX704"/>
      <c r="YY704"/>
      <c r="YZ704"/>
      <c r="ZA704"/>
      <c r="ZB704"/>
      <c r="ZC704"/>
      <c r="ZD704"/>
      <c r="ZE704"/>
      <c r="ZF704"/>
      <c r="ZG704"/>
      <c r="ZH704"/>
      <c r="ZI704"/>
      <c r="ZJ704"/>
      <c r="ZK704"/>
      <c r="ZL704"/>
      <c r="ZM704"/>
      <c r="ZN704"/>
      <c r="ZO704"/>
      <c r="ZP704"/>
      <c r="ZQ704"/>
      <c r="ZR704"/>
      <c r="ZS704"/>
      <c r="ZT704"/>
      <c r="ZU704"/>
      <c r="ZV704"/>
      <c r="ZW704"/>
      <c r="ZX704"/>
      <c r="ZY704"/>
      <c r="ZZ704" s="52"/>
      <c r="AAA704" s="192"/>
      <c r="AAD704" s="90"/>
      <c r="AAE704" s="519">
        <v>1</v>
      </c>
      <c r="AAF704" s="90"/>
      <c r="AAG704" s="94"/>
      <c r="AAH704" s="73">
        <f t="shared" si="598"/>
        <v>41717</v>
      </c>
      <c r="AAI704" s="72"/>
      <c r="AAJ704" s="56"/>
      <c r="AAK704" s="301"/>
      <c r="AAL704" s="90"/>
    </row>
    <row r="705" spans="1:715" s="23" customFormat="1" ht="15.75" customHeight="1" outlineLevel="1">
      <c r="A705" s="171"/>
      <c r="B705" s="370" t="str">
        <f t="shared" ref="B705:B709" si="600">AAK705</f>
        <v>- ADOPTED.RULES.3.19.2014.docx</v>
      </c>
      <c r="C705" s="376" t="s">
        <v>0</v>
      </c>
      <c r="D705" s="428"/>
      <c r="E705"/>
      <c r="F705" s="457">
        <f t="shared" ca="1" si="596"/>
        <v>99</v>
      </c>
      <c r="G705"/>
      <c r="H705" s="343">
        <f t="shared" si="597"/>
        <v>41717</v>
      </c>
      <c r="I705" s="244"/>
      <c r="J705" s="194"/>
      <c r="K705" s="49"/>
      <c r="L705" s="49"/>
      <c r="M705" s="49"/>
      <c r="N705" s="49"/>
      <c r="O705" s="49"/>
      <c r="P705" s="49"/>
      <c r="Q705" s="49"/>
      <c r="R705" s="49"/>
      <c r="S705" s="49"/>
      <c r="T705" s="49"/>
      <c r="U705" s="49"/>
      <c r="V705" s="49"/>
      <c r="W705" s="49"/>
      <c r="X705" s="49"/>
      <c r="Y705" s="49"/>
      <c r="Z705" s="49"/>
      <c r="AA705" s="49"/>
      <c r="AB705" s="49"/>
      <c r="AC705" s="49"/>
      <c r="AD705" s="49"/>
      <c r="AE705" s="49"/>
      <c r="AF705" s="49"/>
      <c r="AG705" s="49"/>
      <c r="AH705" s="49"/>
      <c r="AI705" s="49"/>
      <c r="AJ705" s="49"/>
      <c r="AK705" s="49"/>
      <c r="AL705" s="49"/>
      <c r="AM705" s="49"/>
      <c r="AN705" s="49"/>
      <c r="AO705" s="49"/>
      <c r="AP705" s="49"/>
      <c r="AQ705" s="49"/>
      <c r="AR705" s="49"/>
      <c r="AS705" s="49"/>
      <c r="AT705" s="49"/>
      <c r="AU705" s="49"/>
      <c r="AV705" s="49"/>
      <c r="AW705" s="49"/>
      <c r="AX705" s="49"/>
      <c r="AY705" s="49"/>
      <c r="AZ705" s="49"/>
      <c r="BA705" s="49"/>
      <c r="BB705" s="49"/>
      <c r="BC705" s="49"/>
      <c r="BD705" s="49"/>
      <c r="BE705" s="49"/>
      <c r="BF705" s="49"/>
      <c r="BG705" s="49"/>
      <c r="BH705" s="49"/>
      <c r="BI705" s="49"/>
      <c r="BJ705" s="49"/>
      <c r="BK705" s="49"/>
      <c r="BL705" s="49"/>
      <c r="BM705" s="49"/>
      <c r="BN705" s="49"/>
      <c r="BO705" s="49"/>
      <c r="BP705" s="49"/>
      <c r="BQ705" s="49"/>
      <c r="BR705" s="49"/>
      <c r="BS705" s="49"/>
      <c r="BT705" s="49"/>
      <c r="BU705" s="49"/>
      <c r="BV705" s="49"/>
      <c r="BW705" s="49"/>
      <c r="BX705" s="49"/>
      <c r="BY705" s="49"/>
      <c r="BZ705" s="49"/>
      <c r="CA705" s="49"/>
      <c r="CB705" s="49"/>
      <c r="CC705" s="49"/>
      <c r="CD705" s="49"/>
      <c r="CE705" s="49"/>
      <c r="CF705" s="49"/>
      <c r="CG705" s="49"/>
      <c r="CH705" s="49"/>
      <c r="CI705" s="49"/>
      <c r="CJ705" s="49"/>
      <c r="CK705" s="49"/>
      <c r="CL705" s="49"/>
      <c r="CM705" s="49"/>
      <c r="CN705" s="49"/>
      <c r="CO705" s="49"/>
      <c r="CP705" s="49"/>
      <c r="CQ705" s="49"/>
      <c r="CR705" s="49"/>
      <c r="CS705" s="49"/>
      <c r="CT705" s="49"/>
      <c r="CU705" s="49"/>
      <c r="CV705" s="49"/>
      <c r="CW705" s="49"/>
      <c r="CX705" s="49"/>
      <c r="CY705" s="49"/>
      <c r="CZ705" s="49"/>
      <c r="DA705" s="49"/>
      <c r="DB705" s="49"/>
      <c r="DC705" s="49"/>
      <c r="DD705" s="49"/>
      <c r="DE705" s="49"/>
      <c r="DF705" s="49"/>
      <c r="DG705" s="49"/>
      <c r="DH705" s="49"/>
      <c r="DI705" s="49"/>
      <c r="DJ705" s="49"/>
      <c r="DK705" s="49"/>
      <c r="DL705" s="49"/>
      <c r="DM705" s="49"/>
      <c r="DN705" s="49"/>
      <c r="DO705" s="49"/>
      <c r="DP705" s="49"/>
      <c r="DQ705"/>
      <c r="DR705"/>
      <c r="DS705"/>
      <c r="DT705"/>
      <c r="DU705"/>
      <c r="DV705"/>
      <c r="DW705"/>
      <c r="DX705"/>
      <c r="DY705"/>
      <c r="DZ705"/>
      <c r="EA705"/>
      <c r="EB705"/>
      <c r="EC705"/>
      <c r="ED705"/>
      <c r="EE705"/>
      <c r="EF705"/>
      <c r="EG705"/>
      <c r="EH705"/>
      <c r="EI705"/>
      <c r="EJ705"/>
      <c r="EK705"/>
      <c r="EL705"/>
      <c r="EM705"/>
      <c r="EN705"/>
      <c r="EO705"/>
      <c r="EP705"/>
      <c r="EQ705"/>
      <c r="ER705"/>
      <c r="ES705"/>
      <c r="ET705"/>
      <c r="EU705"/>
      <c r="EV705"/>
      <c r="EW705"/>
      <c r="EX705"/>
      <c r="EY705"/>
      <c r="EZ705"/>
      <c r="FA705"/>
      <c r="FB705"/>
      <c r="FC705"/>
      <c r="FD705"/>
      <c r="FE705"/>
      <c r="FF705"/>
      <c r="FG705"/>
      <c r="FH705"/>
      <c r="FI705"/>
      <c r="FJ705"/>
      <c r="FK705"/>
      <c r="FL705"/>
      <c r="FM705"/>
      <c r="FN705"/>
      <c r="FO705"/>
      <c r="FP705"/>
      <c r="FQ705"/>
      <c r="FR705"/>
      <c r="FS705"/>
      <c r="FT705"/>
      <c r="FU705"/>
      <c r="FV705"/>
      <c r="FW705"/>
      <c r="FX705"/>
      <c r="FY705"/>
      <c r="FZ705"/>
      <c r="GA705"/>
      <c r="GB705"/>
      <c r="GC705"/>
      <c r="GD705"/>
      <c r="GE705"/>
      <c r="GF705"/>
      <c r="GG705"/>
      <c r="GH705"/>
      <c r="GI705"/>
      <c r="GJ705"/>
      <c r="GK705"/>
      <c r="GL705"/>
      <c r="GM705"/>
      <c r="GN705"/>
      <c r="GO705"/>
      <c r="GP705"/>
      <c r="GQ705"/>
      <c r="GR705"/>
      <c r="GS705"/>
      <c r="GT705"/>
      <c r="GU705"/>
      <c r="GV705"/>
      <c r="GW705"/>
      <c r="GX705"/>
      <c r="GY705"/>
      <c r="GZ705"/>
      <c r="HA705"/>
      <c r="HB705"/>
      <c r="HC705"/>
      <c r="HD705"/>
      <c r="HE705"/>
      <c r="HF705"/>
      <c r="HG705"/>
      <c r="HH705"/>
      <c r="HI705"/>
      <c r="HJ705"/>
      <c r="HK705"/>
      <c r="HL705"/>
      <c r="HM705"/>
      <c r="HN705"/>
      <c r="HO705"/>
      <c r="HP705"/>
      <c r="HQ705"/>
      <c r="HR705"/>
      <c r="HS705"/>
      <c r="HT705"/>
      <c r="HU705"/>
      <c r="HV705"/>
      <c r="HW705"/>
      <c r="HX705"/>
      <c r="HY705"/>
      <c r="HZ705"/>
      <c r="IA705"/>
      <c r="IB705"/>
      <c r="IC705"/>
      <c r="ID705"/>
      <c r="IE705"/>
      <c r="IF705"/>
      <c r="IG705"/>
      <c r="IH705"/>
      <c r="II705"/>
      <c r="IJ705"/>
      <c r="IK705"/>
      <c r="IL705"/>
      <c r="IM705"/>
      <c r="IN705"/>
      <c r="IO705"/>
      <c r="IP705"/>
      <c r="IQ705"/>
      <c r="IR705"/>
      <c r="IS705"/>
      <c r="IT705"/>
      <c r="IU705"/>
      <c r="IV705"/>
      <c r="IW705"/>
      <c r="IX705"/>
      <c r="IY705"/>
      <c r="IZ705"/>
      <c r="JA705"/>
      <c r="JB705"/>
      <c r="JC705"/>
      <c r="JD705"/>
      <c r="JE705"/>
      <c r="JF705"/>
      <c r="JG705"/>
      <c r="JH705"/>
      <c r="JI705"/>
      <c r="JJ705"/>
      <c r="JK705"/>
      <c r="JL705"/>
      <c r="JM705"/>
      <c r="JN705"/>
      <c r="JO705"/>
      <c r="JP705"/>
      <c r="JQ705"/>
      <c r="JR705"/>
      <c r="JS705"/>
      <c r="JT705"/>
      <c r="JU705"/>
      <c r="JV705"/>
      <c r="JW705"/>
      <c r="JX705"/>
      <c r="JY705"/>
      <c r="JZ705"/>
      <c r="KA705"/>
      <c r="KB705"/>
      <c r="KC705"/>
      <c r="KD705"/>
      <c r="KE705"/>
      <c r="KF705"/>
      <c r="KG705"/>
      <c r="KH705"/>
      <c r="KI705"/>
      <c r="KJ705"/>
      <c r="KK705"/>
      <c r="KL705"/>
      <c r="KM705"/>
      <c r="KN705"/>
      <c r="KO705"/>
      <c r="KP705"/>
      <c r="KQ705"/>
      <c r="KR705"/>
      <c r="KS705"/>
      <c r="KT705"/>
      <c r="KU705"/>
      <c r="KV705"/>
      <c r="KW705"/>
      <c r="KX705"/>
      <c r="KY705"/>
      <c r="KZ705"/>
      <c r="LA705"/>
      <c r="LB705"/>
      <c r="LC705"/>
      <c r="LD705"/>
      <c r="LE705"/>
      <c r="LF705"/>
      <c r="LG705"/>
      <c r="LH705"/>
      <c r="LI705"/>
      <c r="LJ705"/>
      <c r="LK705"/>
      <c r="LL705"/>
      <c r="LM705"/>
      <c r="LN705"/>
      <c r="LO705"/>
      <c r="LP705"/>
      <c r="LQ705"/>
      <c r="LR705"/>
      <c r="LS705"/>
      <c r="LT705"/>
      <c r="LU705"/>
      <c r="LV705"/>
      <c r="LW705"/>
      <c r="LX705"/>
      <c r="LY705"/>
      <c r="LZ705"/>
      <c r="MA705"/>
      <c r="MB705"/>
      <c r="MC705"/>
      <c r="MD705"/>
      <c r="ME705"/>
      <c r="MF705"/>
      <c r="MG705"/>
      <c r="MH705"/>
      <c r="MI705"/>
      <c r="MJ705"/>
      <c r="MK705"/>
      <c r="ML705"/>
      <c r="MM705"/>
      <c r="MN705"/>
      <c r="MO705"/>
      <c r="MP705"/>
      <c r="MQ705"/>
      <c r="MR705"/>
      <c r="MS705"/>
      <c r="MT705"/>
      <c r="MU705"/>
      <c r="MV705"/>
      <c r="MW705"/>
      <c r="MX705"/>
      <c r="MY705"/>
      <c r="MZ705"/>
      <c r="NA705"/>
      <c r="NB705"/>
      <c r="NC705"/>
      <c r="ND705"/>
      <c r="NE705"/>
      <c r="NF705"/>
      <c r="NG705"/>
      <c r="NH705"/>
      <c r="NI705"/>
      <c r="NJ705"/>
      <c r="NK705"/>
      <c r="NL705"/>
      <c r="NM705"/>
      <c r="NN705"/>
      <c r="NO705"/>
      <c r="NP705"/>
      <c r="NQ705"/>
      <c r="NR705"/>
      <c r="NS705"/>
      <c r="NT705"/>
      <c r="NU705"/>
      <c r="NV705"/>
      <c r="NW705"/>
      <c r="NX705"/>
      <c r="NY705"/>
      <c r="NZ705"/>
      <c r="OA705"/>
      <c r="OB705"/>
      <c r="OC705"/>
      <c r="OD705"/>
      <c r="OE705"/>
      <c r="OF705"/>
      <c r="OG705"/>
      <c r="OH705"/>
      <c r="OI705"/>
      <c r="OJ705"/>
      <c r="OK705"/>
      <c r="OL705"/>
      <c r="OM705"/>
      <c r="ON705"/>
      <c r="OO705"/>
      <c r="OP705"/>
      <c r="OQ705"/>
      <c r="OR705"/>
      <c r="OS705"/>
      <c r="OT705"/>
      <c r="OU705"/>
      <c r="OV705"/>
      <c r="OW705"/>
      <c r="OX705"/>
      <c r="OY705"/>
      <c r="OZ705"/>
      <c r="PA705"/>
      <c r="PB705"/>
      <c r="PC705"/>
      <c r="PD705"/>
      <c r="PE705"/>
      <c r="PF705"/>
      <c r="PG705"/>
      <c r="PH705"/>
      <c r="PI705"/>
      <c r="PJ705"/>
      <c r="PK705"/>
      <c r="PL705"/>
      <c r="PM705"/>
      <c r="PN705"/>
      <c r="PO705"/>
      <c r="PP705"/>
      <c r="PQ705"/>
      <c r="PR705"/>
      <c r="PS705"/>
      <c r="PT705"/>
      <c r="PU705"/>
      <c r="PV705"/>
      <c r="PW705"/>
      <c r="PX705"/>
      <c r="PY705"/>
      <c r="PZ705"/>
      <c r="QA705"/>
      <c r="QB705"/>
      <c r="QC705"/>
      <c r="QD705"/>
      <c r="QE705"/>
      <c r="QF705"/>
      <c r="QG705"/>
      <c r="QH705"/>
      <c r="QI705"/>
      <c r="QJ705"/>
      <c r="QK705"/>
      <c r="QL705"/>
      <c r="QM705"/>
      <c r="QN705"/>
      <c r="QO705"/>
      <c r="QP705"/>
      <c r="QQ705"/>
      <c r="QR705"/>
      <c r="QS705"/>
      <c r="QT705"/>
      <c r="QU705"/>
      <c r="QV705"/>
      <c r="QW705"/>
      <c r="QX705"/>
      <c r="QY705"/>
      <c r="QZ705"/>
      <c r="RA705"/>
      <c r="RB705"/>
      <c r="RC705"/>
      <c r="RD705"/>
      <c r="RE705"/>
      <c r="RF705"/>
      <c r="RG705"/>
      <c r="RH705"/>
      <c r="RI705"/>
      <c r="RJ705"/>
      <c r="RK705"/>
      <c r="RL705"/>
      <c r="RM705"/>
      <c r="RN705"/>
      <c r="RO705"/>
      <c r="RP705"/>
      <c r="RQ705"/>
      <c r="RR705"/>
      <c r="RS705"/>
      <c r="RT705"/>
      <c r="RU705"/>
      <c r="RV705"/>
      <c r="RW705"/>
      <c r="RX705"/>
      <c r="RY705"/>
      <c r="RZ705"/>
      <c r="SA705"/>
      <c r="SB705"/>
      <c r="SC705"/>
      <c r="SD705"/>
      <c r="SE705"/>
      <c r="SF705"/>
      <c r="SG705"/>
      <c r="SH705"/>
      <c r="SI705"/>
      <c r="SJ705"/>
      <c r="SK705"/>
      <c r="SL705"/>
      <c r="SM705"/>
      <c r="SN705"/>
      <c r="SO705"/>
      <c r="SP705"/>
      <c r="SQ705"/>
      <c r="SR705"/>
      <c r="SS705"/>
      <c r="ST705"/>
      <c r="SU705"/>
      <c r="SV705"/>
      <c r="SW705"/>
      <c r="SX705"/>
      <c r="SY705"/>
      <c r="SZ705"/>
      <c r="TA705"/>
      <c r="TB705"/>
      <c r="TC705"/>
      <c r="TD705"/>
      <c r="TE705"/>
      <c r="TF705"/>
      <c r="TG705"/>
      <c r="TH705"/>
      <c r="TI705"/>
      <c r="TJ705"/>
      <c r="TK705"/>
      <c r="TL705"/>
      <c r="TM705"/>
      <c r="TN705"/>
      <c r="TO705"/>
      <c r="TP705"/>
      <c r="TQ705"/>
      <c r="TR705"/>
      <c r="TS705"/>
      <c r="TT705"/>
      <c r="TU705"/>
      <c r="TV705"/>
      <c r="TW705"/>
      <c r="TX705"/>
      <c r="TY705"/>
      <c r="TZ705"/>
      <c r="UA705"/>
      <c r="UB705"/>
      <c r="UC705"/>
      <c r="UD705"/>
      <c r="UE705"/>
      <c r="UF705"/>
      <c r="UG705"/>
      <c r="UH705"/>
      <c r="UI705"/>
      <c r="UJ705"/>
      <c r="UK705"/>
      <c r="UL705"/>
      <c r="UM705"/>
      <c r="UN705"/>
      <c r="UO705"/>
      <c r="UP705"/>
      <c r="UQ705"/>
      <c r="UR705"/>
      <c r="US705"/>
      <c r="UT705"/>
      <c r="UU705"/>
      <c r="UV705"/>
      <c r="UW705"/>
      <c r="UX705"/>
      <c r="UY705"/>
      <c r="UZ705"/>
      <c r="VA705"/>
      <c r="VB705"/>
      <c r="VC705"/>
      <c r="VD705"/>
      <c r="VE705"/>
      <c r="VF705"/>
      <c r="VG705"/>
      <c r="VH705"/>
      <c r="VI705"/>
      <c r="VJ705"/>
      <c r="VK705"/>
      <c r="VL705"/>
      <c r="VM705"/>
      <c r="VN705"/>
      <c r="VO705"/>
      <c r="VP705"/>
      <c r="VQ705"/>
      <c r="VR705"/>
      <c r="VS705"/>
      <c r="VT705"/>
      <c r="VU705"/>
      <c r="VV705"/>
      <c r="VW705"/>
      <c r="VX705"/>
      <c r="VY705"/>
      <c r="VZ705"/>
      <c r="WA705"/>
      <c r="WB705"/>
      <c r="WC705"/>
      <c r="WD705"/>
      <c r="WE705"/>
      <c r="WF705"/>
      <c r="WG705"/>
      <c r="WH705"/>
      <c r="WI705"/>
      <c r="WJ705"/>
      <c r="WK705"/>
      <c r="WL705"/>
      <c r="WM705"/>
      <c r="WN705"/>
      <c r="WO705"/>
      <c r="WP705"/>
      <c r="WQ705"/>
      <c r="WR705"/>
      <c r="WS705"/>
      <c r="WT705"/>
      <c r="WU705"/>
      <c r="WV705"/>
      <c r="WW705"/>
      <c r="WX705"/>
      <c r="WY705"/>
      <c r="WZ705"/>
      <c r="XA705"/>
      <c r="XB705"/>
      <c r="XC705"/>
      <c r="XD705"/>
      <c r="XE705"/>
      <c r="XF705"/>
      <c r="XG705"/>
      <c r="XH705"/>
      <c r="XI705"/>
      <c r="XJ705"/>
      <c r="XK705"/>
      <c r="XL705"/>
      <c r="XM705"/>
      <c r="XN705"/>
      <c r="XO705"/>
      <c r="XP705"/>
      <c r="XQ705"/>
      <c r="XR705"/>
      <c r="XS705"/>
      <c r="XT705"/>
      <c r="XU705"/>
      <c r="XV705"/>
      <c r="XW705"/>
      <c r="XX705"/>
      <c r="XY705"/>
      <c r="XZ705"/>
      <c r="YA705"/>
      <c r="YB705"/>
      <c r="YC705"/>
      <c r="YD705"/>
      <c r="YE705"/>
      <c r="YF705"/>
      <c r="YG705"/>
      <c r="YH705"/>
      <c r="YI705"/>
      <c r="YJ705"/>
      <c r="YK705"/>
      <c r="YL705"/>
      <c r="YM705"/>
      <c r="YN705"/>
      <c r="YO705"/>
      <c r="YP705"/>
      <c r="YQ705"/>
      <c r="YR705"/>
      <c r="YS705"/>
      <c r="YT705"/>
      <c r="YU705"/>
      <c r="YV705"/>
      <c r="YW705"/>
      <c r="YX705"/>
      <c r="YY705"/>
      <c r="YZ705"/>
      <c r="ZA705"/>
      <c r="ZB705"/>
      <c r="ZC705"/>
      <c r="ZD705"/>
      <c r="ZE705"/>
      <c r="ZF705"/>
      <c r="ZG705"/>
      <c r="ZH705"/>
      <c r="ZI705"/>
      <c r="ZJ705"/>
      <c r="ZK705"/>
      <c r="ZL705"/>
      <c r="ZM705"/>
      <c r="ZN705"/>
      <c r="ZO705"/>
      <c r="ZP705"/>
      <c r="ZQ705"/>
      <c r="ZR705"/>
      <c r="ZS705"/>
      <c r="ZT705"/>
      <c r="ZU705"/>
      <c r="ZV705"/>
      <c r="ZW705"/>
      <c r="ZX705"/>
      <c r="ZY705"/>
      <c r="ZZ705" s="52"/>
      <c r="AAA705" s="192"/>
      <c r="AAD705" s="90"/>
      <c r="AAE705" s="519">
        <v>1</v>
      </c>
      <c r="AAF705" s="90"/>
      <c r="AAG705" s="94"/>
      <c r="AAH705" s="73">
        <f t="shared" si="598"/>
        <v>41717</v>
      </c>
      <c r="AAI705" s="72"/>
      <c r="AAJ705" s="56"/>
      <c r="AAK705" s="296" t="str">
        <f>"- ADOPTED.RULES."&amp;TEXT(S.EQC.Meeting,"m.d.yyyy")&amp;".docx"</f>
        <v>- ADOPTED.RULES.3.19.2014.docx</v>
      </c>
      <c r="AAL705" s="90"/>
    </row>
    <row r="706" spans="1:715" s="23" customFormat="1" ht="15.75" customHeight="1" outlineLevel="1">
      <c r="A706" s="171"/>
      <c r="B706" s="370" t="str">
        <f t="shared" si="600"/>
        <v>- ADOPTED.REDLINE.RULES.docx</v>
      </c>
      <c r="C706" s="376" t="s">
        <v>0</v>
      </c>
      <c r="D706" s="428"/>
      <c r="E706"/>
      <c r="F706" s="457">
        <f t="shared" ca="1" si="596"/>
        <v>99</v>
      </c>
      <c r="G706"/>
      <c r="H706" s="343">
        <f t="shared" si="597"/>
        <v>41717</v>
      </c>
      <c r="I706" s="244"/>
      <c r="J706" s="194"/>
      <c r="K706" s="49"/>
      <c r="L706" s="49"/>
      <c r="M706" s="49"/>
      <c r="N706" s="49"/>
      <c r="O706" s="49"/>
      <c r="P706" s="49"/>
      <c r="Q706" s="49"/>
      <c r="R706" s="49"/>
      <c r="S706" s="49"/>
      <c r="T706" s="49"/>
      <c r="U706" s="49"/>
      <c r="V706" s="49"/>
      <c r="W706" s="49"/>
      <c r="X706" s="49"/>
      <c r="Y706" s="49"/>
      <c r="Z706" s="49"/>
      <c r="AA706" s="49"/>
      <c r="AB706" s="49"/>
      <c r="AC706" s="49"/>
      <c r="AD706" s="49"/>
      <c r="AE706" s="49"/>
      <c r="AF706" s="49"/>
      <c r="AG706" s="49"/>
      <c r="AH706" s="49"/>
      <c r="AI706" s="49"/>
      <c r="AJ706" s="49"/>
      <c r="AK706" s="49"/>
      <c r="AL706" s="49"/>
      <c r="AM706" s="49"/>
      <c r="AN706" s="49"/>
      <c r="AO706" s="49"/>
      <c r="AP706" s="49"/>
      <c r="AQ706" s="49"/>
      <c r="AR706" s="49"/>
      <c r="AS706" s="49"/>
      <c r="AT706" s="49"/>
      <c r="AU706" s="49"/>
      <c r="AV706" s="49"/>
      <c r="AW706" s="49"/>
      <c r="AX706" s="49"/>
      <c r="AY706" s="49"/>
      <c r="AZ706" s="49"/>
      <c r="BA706" s="49"/>
      <c r="BB706" s="49"/>
      <c r="BC706" s="49"/>
      <c r="BD706" s="49"/>
      <c r="BE706" s="49"/>
      <c r="BF706" s="49"/>
      <c r="BG706" s="49"/>
      <c r="BH706" s="49"/>
      <c r="BI706" s="49"/>
      <c r="BJ706" s="49"/>
      <c r="BK706" s="49"/>
      <c r="BL706" s="49"/>
      <c r="BM706" s="49"/>
      <c r="BN706" s="49"/>
      <c r="BO706" s="49"/>
      <c r="BP706" s="49"/>
      <c r="BQ706" s="49"/>
      <c r="BR706" s="49"/>
      <c r="BS706" s="49"/>
      <c r="BT706" s="49"/>
      <c r="BU706" s="49"/>
      <c r="BV706" s="49"/>
      <c r="BW706" s="49"/>
      <c r="BX706" s="49"/>
      <c r="BY706" s="49"/>
      <c r="BZ706" s="49"/>
      <c r="CA706" s="49"/>
      <c r="CB706" s="49"/>
      <c r="CC706" s="49"/>
      <c r="CD706" s="49"/>
      <c r="CE706" s="49"/>
      <c r="CF706" s="49"/>
      <c r="CG706" s="49"/>
      <c r="CH706" s="49"/>
      <c r="CI706" s="49"/>
      <c r="CJ706" s="49"/>
      <c r="CK706" s="49"/>
      <c r="CL706" s="49"/>
      <c r="CM706" s="49"/>
      <c r="CN706" s="49"/>
      <c r="CO706" s="49"/>
      <c r="CP706" s="49"/>
      <c r="CQ706" s="49"/>
      <c r="CR706" s="49"/>
      <c r="CS706" s="49"/>
      <c r="CT706" s="49"/>
      <c r="CU706" s="49"/>
      <c r="CV706" s="49"/>
      <c r="CW706" s="49"/>
      <c r="CX706" s="49"/>
      <c r="CY706" s="49"/>
      <c r="CZ706" s="49"/>
      <c r="DA706" s="49"/>
      <c r="DB706" s="49"/>
      <c r="DC706" s="49"/>
      <c r="DD706" s="49"/>
      <c r="DE706" s="49"/>
      <c r="DF706" s="49"/>
      <c r="DG706" s="49"/>
      <c r="DH706" s="49"/>
      <c r="DI706" s="49"/>
      <c r="DJ706" s="49"/>
      <c r="DK706" s="49"/>
      <c r="DL706" s="49"/>
      <c r="DM706" s="49"/>
      <c r="DN706" s="49"/>
      <c r="DO706" s="49"/>
      <c r="DP706" s="49"/>
      <c r="DQ706"/>
      <c r="DR706"/>
      <c r="DS706"/>
      <c r="DT706"/>
      <c r="DU706"/>
      <c r="DV706"/>
      <c r="DW706"/>
      <c r="DX706"/>
      <c r="DY706"/>
      <c r="DZ706"/>
      <c r="EA706"/>
      <c r="EB706"/>
      <c r="EC706"/>
      <c r="ED706"/>
      <c r="EE706"/>
      <c r="EF706"/>
      <c r="EG706"/>
      <c r="EH706"/>
      <c r="EI706"/>
      <c r="EJ706"/>
      <c r="EK706"/>
      <c r="EL706"/>
      <c r="EM706"/>
      <c r="EN706"/>
      <c r="EO706"/>
      <c r="EP706"/>
      <c r="EQ706"/>
      <c r="ER706"/>
      <c r="ES706"/>
      <c r="ET706"/>
      <c r="EU706"/>
      <c r="EV706"/>
      <c r="EW706"/>
      <c r="EX706"/>
      <c r="EY706"/>
      <c r="EZ706"/>
      <c r="FA706"/>
      <c r="FB706"/>
      <c r="FC706"/>
      <c r="FD706"/>
      <c r="FE706"/>
      <c r="FF706"/>
      <c r="FG706"/>
      <c r="FH706"/>
      <c r="FI706"/>
      <c r="FJ706"/>
      <c r="FK706"/>
      <c r="FL706"/>
      <c r="FM706"/>
      <c r="FN706"/>
      <c r="FO706"/>
      <c r="FP706"/>
      <c r="FQ706"/>
      <c r="FR706"/>
      <c r="FS706"/>
      <c r="FT706"/>
      <c r="FU706"/>
      <c r="FV706"/>
      <c r="FW706"/>
      <c r="FX706"/>
      <c r="FY706"/>
      <c r="FZ706"/>
      <c r="GA706"/>
      <c r="GB706"/>
      <c r="GC706"/>
      <c r="GD706"/>
      <c r="GE706"/>
      <c r="GF706"/>
      <c r="GG706"/>
      <c r="GH706"/>
      <c r="GI706"/>
      <c r="GJ706"/>
      <c r="GK706"/>
      <c r="GL706"/>
      <c r="GM706"/>
      <c r="GN706"/>
      <c r="GO706"/>
      <c r="GP706"/>
      <c r="GQ706"/>
      <c r="GR706"/>
      <c r="GS706"/>
      <c r="GT706"/>
      <c r="GU706"/>
      <c r="GV706"/>
      <c r="GW706"/>
      <c r="GX706"/>
      <c r="GY706"/>
      <c r="GZ706"/>
      <c r="HA706"/>
      <c r="HB706"/>
      <c r="HC706"/>
      <c r="HD706"/>
      <c r="HE706"/>
      <c r="HF706"/>
      <c r="HG706"/>
      <c r="HH706"/>
      <c r="HI706"/>
      <c r="HJ706"/>
      <c r="HK706"/>
      <c r="HL706"/>
      <c r="HM706"/>
      <c r="HN706"/>
      <c r="HO706"/>
      <c r="HP706"/>
      <c r="HQ706"/>
      <c r="HR706"/>
      <c r="HS706"/>
      <c r="HT706"/>
      <c r="HU706"/>
      <c r="HV706"/>
      <c r="HW706"/>
      <c r="HX706"/>
      <c r="HY706"/>
      <c r="HZ706"/>
      <c r="IA706"/>
      <c r="IB706"/>
      <c r="IC706"/>
      <c r="ID706"/>
      <c r="IE706"/>
      <c r="IF706"/>
      <c r="IG706"/>
      <c r="IH706"/>
      <c r="II706"/>
      <c r="IJ706"/>
      <c r="IK706"/>
      <c r="IL706"/>
      <c r="IM706"/>
      <c r="IN706"/>
      <c r="IO706"/>
      <c r="IP706"/>
      <c r="IQ706"/>
      <c r="IR706"/>
      <c r="IS706"/>
      <c r="IT706"/>
      <c r="IU706"/>
      <c r="IV706"/>
      <c r="IW706"/>
      <c r="IX706"/>
      <c r="IY706"/>
      <c r="IZ706"/>
      <c r="JA706"/>
      <c r="JB706"/>
      <c r="JC706"/>
      <c r="JD706"/>
      <c r="JE706"/>
      <c r="JF706"/>
      <c r="JG706"/>
      <c r="JH706"/>
      <c r="JI706"/>
      <c r="JJ706"/>
      <c r="JK706"/>
      <c r="JL706"/>
      <c r="JM706"/>
      <c r="JN706"/>
      <c r="JO706"/>
      <c r="JP706"/>
      <c r="JQ706"/>
      <c r="JR706"/>
      <c r="JS706"/>
      <c r="JT706"/>
      <c r="JU706"/>
      <c r="JV706"/>
      <c r="JW706"/>
      <c r="JX706"/>
      <c r="JY706"/>
      <c r="JZ706"/>
      <c r="KA706"/>
      <c r="KB706"/>
      <c r="KC706"/>
      <c r="KD706"/>
      <c r="KE706"/>
      <c r="KF706"/>
      <c r="KG706"/>
      <c r="KH706"/>
      <c r="KI706"/>
      <c r="KJ706"/>
      <c r="KK706"/>
      <c r="KL706"/>
      <c r="KM706"/>
      <c r="KN706"/>
      <c r="KO706"/>
      <c r="KP706"/>
      <c r="KQ706"/>
      <c r="KR706"/>
      <c r="KS706"/>
      <c r="KT706"/>
      <c r="KU706"/>
      <c r="KV706"/>
      <c r="KW706"/>
      <c r="KX706"/>
      <c r="KY706"/>
      <c r="KZ706"/>
      <c r="LA706"/>
      <c r="LB706"/>
      <c r="LC706"/>
      <c r="LD706"/>
      <c r="LE706"/>
      <c r="LF706"/>
      <c r="LG706"/>
      <c r="LH706"/>
      <c r="LI706"/>
      <c r="LJ706"/>
      <c r="LK706"/>
      <c r="LL706"/>
      <c r="LM706"/>
      <c r="LN706"/>
      <c r="LO706"/>
      <c r="LP706"/>
      <c r="LQ706"/>
      <c r="LR706"/>
      <c r="LS706"/>
      <c r="LT706"/>
      <c r="LU706"/>
      <c r="LV706"/>
      <c r="LW706"/>
      <c r="LX706"/>
      <c r="LY706"/>
      <c r="LZ706"/>
      <c r="MA706"/>
      <c r="MB706"/>
      <c r="MC706"/>
      <c r="MD706"/>
      <c r="ME706"/>
      <c r="MF706"/>
      <c r="MG706"/>
      <c r="MH706"/>
      <c r="MI706"/>
      <c r="MJ706"/>
      <c r="MK706"/>
      <c r="ML706"/>
      <c r="MM706"/>
      <c r="MN706"/>
      <c r="MO706"/>
      <c r="MP706"/>
      <c r="MQ706"/>
      <c r="MR706"/>
      <c r="MS706"/>
      <c r="MT706"/>
      <c r="MU706"/>
      <c r="MV706"/>
      <c r="MW706"/>
      <c r="MX706"/>
      <c r="MY706"/>
      <c r="MZ706"/>
      <c r="NA706"/>
      <c r="NB706"/>
      <c r="NC706"/>
      <c r="ND706"/>
      <c r="NE706"/>
      <c r="NF706"/>
      <c r="NG706"/>
      <c r="NH706"/>
      <c r="NI706"/>
      <c r="NJ706"/>
      <c r="NK706"/>
      <c r="NL706"/>
      <c r="NM706"/>
      <c r="NN706"/>
      <c r="NO706"/>
      <c r="NP706"/>
      <c r="NQ706"/>
      <c r="NR706"/>
      <c r="NS706"/>
      <c r="NT706"/>
      <c r="NU706"/>
      <c r="NV706"/>
      <c r="NW706"/>
      <c r="NX706"/>
      <c r="NY706"/>
      <c r="NZ706"/>
      <c r="OA706"/>
      <c r="OB706"/>
      <c r="OC706"/>
      <c r="OD706"/>
      <c r="OE706"/>
      <c r="OF706"/>
      <c r="OG706"/>
      <c r="OH706"/>
      <c r="OI706"/>
      <c r="OJ706"/>
      <c r="OK706"/>
      <c r="OL706"/>
      <c r="OM706"/>
      <c r="ON706"/>
      <c r="OO706"/>
      <c r="OP706"/>
      <c r="OQ706"/>
      <c r="OR706"/>
      <c r="OS706"/>
      <c r="OT706"/>
      <c r="OU706"/>
      <c r="OV706"/>
      <c r="OW706"/>
      <c r="OX706"/>
      <c r="OY706"/>
      <c r="OZ706"/>
      <c r="PA706"/>
      <c r="PB706"/>
      <c r="PC706"/>
      <c r="PD706"/>
      <c r="PE706"/>
      <c r="PF706"/>
      <c r="PG706"/>
      <c r="PH706"/>
      <c r="PI706"/>
      <c r="PJ706"/>
      <c r="PK706"/>
      <c r="PL706"/>
      <c r="PM706"/>
      <c r="PN706"/>
      <c r="PO706"/>
      <c r="PP706"/>
      <c r="PQ706"/>
      <c r="PR706"/>
      <c r="PS706"/>
      <c r="PT706"/>
      <c r="PU706"/>
      <c r="PV706"/>
      <c r="PW706"/>
      <c r="PX706"/>
      <c r="PY706"/>
      <c r="PZ706"/>
      <c r="QA706"/>
      <c r="QB706"/>
      <c r="QC706"/>
      <c r="QD706"/>
      <c r="QE706"/>
      <c r="QF706"/>
      <c r="QG706"/>
      <c r="QH706"/>
      <c r="QI706"/>
      <c r="QJ706"/>
      <c r="QK706"/>
      <c r="QL706"/>
      <c r="QM706"/>
      <c r="QN706"/>
      <c r="QO706"/>
      <c r="QP706"/>
      <c r="QQ706"/>
      <c r="QR706"/>
      <c r="QS706"/>
      <c r="QT706"/>
      <c r="QU706"/>
      <c r="QV706"/>
      <c r="QW706"/>
      <c r="QX706"/>
      <c r="QY706"/>
      <c r="QZ706"/>
      <c r="RA706"/>
      <c r="RB706"/>
      <c r="RC706"/>
      <c r="RD706"/>
      <c r="RE706"/>
      <c r="RF706"/>
      <c r="RG706"/>
      <c r="RH706"/>
      <c r="RI706"/>
      <c r="RJ706"/>
      <c r="RK706"/>
      <c r="RL706"/>
      <c r="RM706"/>
      <c r="RN706"/>
      <c r="RO706"/>
      <c r="RP706"/>
      <c r="RQ706"/>
      <c r="RR706"/>
      <c r="RS706"/>
      <c r="RT706"/>
      <c r="RU706"/>
      <c r="RV706"/>
      <c r="RW706"/>
      <c r="RX706"/>
      <c r="RY706"/>
      <c r="RZ706"/>
      <c r="SA706"/>
      <c r="SB706"/>
      <c r="SC706"/>
      <c r="SD706"/>
      <c r="SE706"/>
      <c r="SF706"/>
      <c r="SG706"/>
      <c r="SH706"/>
      <c r="SI706"/>
      <c r="SJ706"/>
      <c r="SK706"/>
      <c r="SL706"/>
      <c r="SM706"/>
      <c r="SN706"/>
      <c r="SO706"/>
      <c r="SP706"/>
      <c r="SQ706"/>
      <c r="SR706"/>
      <c r="SS706"/>
      <c r="ST706"/>
      <c r="SU706"/>
      <c r="SV706"/>
      <c r="SW706"/>
      <c r="SX706"/>
      <c r="SY706"/>
      <c r="SZ706"/>
      <c r="TA706"/>
      <c r="TB706"/>
      <c r="TC706"/>
      <c r="TD706"/>
      <c r="TE706"/>
      <c r="TF706"/>
      <c r="TG706"/>
      <c r="TH706"/>
      <c r="TI706"/>
      <c r="TJ706"/>
      <c r="TK706"/>
      <c r="TL706"/>
      <c r="TM706"/>
      <c r="TN706"/>
      <c r="TO706"/>
      <c r="TP706"/>
      <c r="TQ706"/>
      <c r="TR706"/>
      <c r="TS706"/>
      <c r="TT706"/>
      <c r="TU706"/>
      <c r="TV706"/>
      <c r="TW706"/>
      <c r="TX706"/>
      <c r="TY706"/>
      <c r="TZ706"/>
      <c r="UA706"/>
      <c r="UB706"/>
      <c r="UC706"/>
      <c r="UD706"/>
      <c r="UE706"/>
      <c r="UF706"/>
      <c r="UG706"/>
      <c r="UH706"/>
      <c r="UI706"/>
      <c r="UJ706"/>
      <c r="UK706"/>
      <c r="UL706"/>
      <c r="UM706"/>
      <c r="UN706"/>
      <c r="UO706"/>
      <c r="UP706"/>
      <c r="UQ706"/>
      <c r="UR706"/>
      <c r="US706"/>
      <c r="UT706"/>
      <c r="UU706"/>
      <c r="UV706"/>
      <c r="UW706"/>
      <c r="UX706"/>
      <c r="UY706"/>
      <c r="UZ706"/>
      <c r="VA706"/>
      <c r="VB706"/>
      <c r="VC706"/>
      <c r="VD706"/>
      <c r="VE706"/>
      <c r="VF706"/>
      <c r="VG706"/>
      <c r="VH706"/>
      <c r="VI706"/>
      <c r="VJ706"/>
      <c r="VK706"/>
      <c r="VL706"/>
      <c r="VM706"/>
      <c r="VN706"/>
      <c r="VO706"/>
      <c r="VP706"/>
      <c r="VQ706"/>
      <c r="VR706"/>
      <c r="VS706"/>
      <c r="VT706"/>
      <c r="VU706"/>
      <c r="VV706"/>
      <c r="VW706"/>
      <c r="VX706"/>
      <c r="VY706"/>
      <c r="VZ706"/>
      <c r="WA706"/>
      <c r="WB706"/>
      <c r="WC706"/>
      <c r="WD706"/>
      <c r="WE706"/>
      <c r="WF706"/>
      <c r="WG706"/>
      <c r="WH706"/>
      <c r="WI706"/>
      <c r="WJ706"/>
      <c r="WK706"/>
      <c r="WL706"/>
      <c r="WM706"/>
      <c r="WN706"/>
      <c r="WO706"/>
      <c r="WP706"/>
      <c r="WQ706"/>
      <c r="WR706"/>
      <c r="WS706"/>
      <c r="WT706"/>
      <c r="WU706"/>
      <c r="WV706"/>
      <c r="WW706"/>
      <c r="WX706"/>
      <c r="WY706"/>
      <c r="WZ706"/>
      <c r="XA706"/>
      <c r="XB706"/>
      <c r="XC706"/>
      <c r="XD706"/>
      <c r="XE706"/>
      <c r="XF706"/>
      <c r="XG706"/>
      <c r="XH706"/>
      <c r="XI706"/>
      <c r="XJ706"/>
      <c r="XK706"/>
      <c r="XL706"/>
      <c r="XM706"/>
      <c r="XN706"/>
      <c r="XO706"/>
      <c r="XP706"/>
      <c r="XQ706"/>
      <c r="XR706"/>
      <c r="XS706"/>
      <c r="XT706"/>
      <c r="XU706"/>
      <c r="XV706"/>
      <c r="XW706"/>
      <c r="XX706"/>
      <c r="XY706"/>
      <c r="XZ706"/>
      <c r="YA706"/>
      <c r="YB706"/>
      <c r="YC706"/>
      <c r="YD706"/>
      <c r="YE706"/>
      <c r="YF706"/>
      <c r="YG706"/>
      <c r="YH706"/>
      <c r="YI706"/>
      <c r="YJ706"/>
      <c r="YK706"/>
      <c r="YL706"/>
      <c r="YM706"/>
      <c r="YN706"/>
      <c r="YO706"/>
      <c r="YP706"/>
      <c r="YQ706"/>
      <c r="YR706"/>
      <c r="YS706"/>
      <c r="YT706"/>
      <c r="YU706"/>
      <c r="YV706"/>
      <c r="YW706"/>
      <c r="YX706"/>
      <c r="YY706"/>
      <c r="YZ706"/>
      <c r="ZA706"/>
      <c r="ZB706"/>
      <c r="ZC706"/>
      <c r="ZD706"/>
      <c r="ZE706"/>
      <c r="ZF706"/>
      <c r="ZG706"/>
      <c r="ZH706"/>
      <c r="ZI706"/>
      <c r="ZJ706"/>
      <c r="ZK706"/>
      <c r="ZL706"/>
      <c r="ZM706"/>
      <c r="ZN706"/>
      <c r="ZO706"/>
      <c r="ZP706"/>
      <c r="ZQ706"/>
      <c r="ZR706"/>
      <c r="ZS706"/>
      <c r="ZT706"/>
      <c r="ZU706"/>
      <c r="ZV706"/>
      <c r="ZW706"/>
      <c r="ZX706"/>
      <c r="ZY706"/>
      <c r="ZZ706" s="52"/>
      <c r="AAA706" s="192"/>
      <c r="AAD706" s="90"/>
      <c r="AAE706" s="519">
        <v>1</v>
      </c>
      <c r="AAF706" s="90"/>
      <c r="AAG706" s="94"/>
      <c r="AAH706" s="73">
        <f t="shared" si="598"/>
        <v>41717</v>
      </c>
      <c r="AAI706" s="72"/>
      <c r="AAJ706" s="56"/>
      <c r="AAK706" s="296" t="str">
        <f>"- ADOPTED.REDLINE.RULES.docx"</f>
        <v>- ADOPTED.REDLINE.RULES.docx</v>
      </c>
      <c r="AAL706" s="90"/>
    </row>
    <row r="707" spans="1:715" s="23" customFormat="1" ht="15.75" customHeight="1" outlineLevel="1">
      <c r="A707" s="171"/>
      <c r="B707" s="370" t="str">
        <f t="shared" si="600"/>
        <v>- TABLES.FOR.DIVSION.###.docx (1 .docx per division)</v>
      </c>
      <c r="C707" s="376" t="s">
        <v>0</v>
      </c>
      <c r="D707" s="428"/>
      <c r="E707"/>
      <c r="F707" s="457">
        <f t="shared" ca="1" si="596"/>
        <v>99</v>
      </c>
      <c r="G707"/>
      <c r="H707" s="343">
        <f t="shared" si="597"/>
        <v>41717</v>
      </c>
      <c r="I707" s="244"/>
      <c r="J707" s="194"/>
      <c r="K707" s="49"/>
      <c r="L707" s="49"/>
      <c r="M707" s="49"/>
      <c r="N707" s="49"/>
      <c r="O707" s="49"/>
      <c r="P707" s="49"/>
      <c r="Q707" s="49"/>
      <c r="R707" s="49"/>
      <c r="S707" s="49"/>
      <c r="T707" s="49"/>
      <c r="U707" s="49"/>
      <c r="V707" s="49"/>
      <c r="W707" s="49"/>
      <c r="X707" s="49"/>
      <c r="Y707" s="49"/>
      <c r="Z707" s="49"/>
      <c r="AA707" s="49"/>
      <c r="AB707" s="49"/>
      <c r="AC707" s="49"/>
      <c r="AD707" s="49"/>
      <c r="AE707" s="49"/>
      <c r="AF707" s="49"/>
      <c r="AG707" s="49"/>
      <c r="AH707" s="49"/>
      <c r="AI707" s="49"/>
      <c r="AJ707" s="49"/>
      <c r="AK707" s="49"/>
      <c r="AL707" s="49"/>
      <c r="AM707" s="49"/>
      <c r="AN707" s="49"/>
      <c r="AO707" s="49"/>
      <c r="AP707" s="49"/>
      <c r="AQ707" s="49"/>
      <c r="AR707" s="49"/>
      <c r="AS707" s="49"/>
      <c r="AT707" s="49"/>
      <c r="AU707" s="49"/>
      <c r="AV707" s="49"/>
      <c r="AW707" s="49"/>
      <c r="AX707" s="49"/>
      <c r="AY707" s="49"/>
      <c r="AZ707" s="49"/>
      <c r="BA707" s="49"/>
      <c r="BB707" s="49"/>
      <c r="BC707" s="49"/>
      <c r="BD707" s="49"/>
      <c r="BE707" s="49"/>
      <c r="BF707" s="49"/>
      <c r="BG707" s="49"/>
      <c r="BH707" s="49"/>
      <c r="BI707" s="49"/>
      <c r="BJ707" s="49"/>
      <c r="BK707" s="49"/>
      <c r="BL707" s="49"/>
      <c r="BM707" s="49"/>
      <c r="BN707" s="49"/>
      <c r="BO707" s="49"/>
      <c r="BP707" s="49"/>
      <c r="BQ707" s="49"/>
      <c r="BR707" s="49"/>
      <c r="BS707" s="49"/>
      <c r="BT707" s="49"/>
      <c r="BU707" s="49"/>
      <c r="BV707" s="49"/>
      <c r="BW707" s="49"/>
      <c r="BX707" s="49"/>
      <c r="BY707" s="49"/>
      <c r="BZ707" s="49"/>
      <c r="CA707" s="49"/>
      <c r="CB707" s="49"/>
      <c r="CC707" s="49"/>
      <c r="CD707" s="49"/>
      <c r="CE707" s="49"/>
      <c r="CF707" s="49"/>
      <c r="CG707" s="49"/>
      <c r="CH707" s="49"/>
      <c r="CI707" s="49"/>
      <c r="CJ707" s="49"/>
      <c r="CK707" s="49"/>
      <c r="CL707" s="49"/>
      <c r="CM707" s="49"/>
      <c r="CN707" s="49"/>
      <c r="CO707" s="49"/>
      <c r="CP707" s="49"/>
      <c r="CQ707" s="49"/>
      <c r="CR707" s="49"/>
      <c r="CS707" s="49"/>
      <c r="CT707" s="49"/>
      <c r="CU707" s="49"/>
      <c r="CV707" s="49"/>
      <c r="CW707" s="49"/>
      <c r="CX707" s="49"/>
      <c r="CY707" s="49"/>
      <c r="CZ707" s="49"/>
      <c r="DA707" s="49"/>
      <c r="DB707" s="49"/>
      <c r="DC707" s="49"/>
      <c r="DD707" s="49"/>
      <c r="DE707" s="49"/>
      <c r="DF707" s="49"/>
      <c r="DG707" s="49"/>
      <c r="DH707" s="49"/>
      <c r="DI707" s="49"/>
      <c r="DJ707" s="49"/>
      <c r="DK707" s="49"/>
      <c r="DL707" s="49"/>
      <c r="DM707" s="49"/>
      <c r="DN707" s="49"/>
      <c r="DO707" s="49"/>
      <c r="DP707" s="49"/>
      <c r="DQ707"/>
      <c r="DR707"/>
      <c r="DS707"/>
      <c r="DT707"/>
      <c r="DU707"/>
      <c r="DV707"/>
      <c r="DW707"/>
      <c r="DX707"/>
      <c r="DY707"/>
      <c r="DZ707"/>
      <c r="EA707"/>
      <c r="EB707"/>
      <c r="EC707"/>
      <c r="ED707"/>
      <c r="EE707"/>
      <c r="EF707"/>
      <c r="EG707"/>
      <c r="EH707"/>
      <c r="EI707"/>
      <c r="EJ707"/>
      <c r="EK707"/>
      <c r="EL707"/>
      <c r="EM707"/>
      <c r="EN707"/>
      <c r="EO707"/>
      <c r="EP707"/>
      <c r="EQ707"/>
      <c r="ER707"/>
      <c r="ES707"/>
      <c r="ET707"/>
      <c r="EU707"/>
      <c r="EV707"/>
      <c r="EW707"/>
      <c r="EX707"/>
      <c r="EY707"/>
      <c r="EZ707"/>
      <c r="FA707"/>
      <c r="FB707"/>
      <c r="FC707"/>
      <c r="FD707"/>
      <c r="FE707"/>
      <c r="FF707"/>
      <c r="FG707"/>
      <c r="FH707"/>
      <c r="FI707"/>
      <c r="FJ707"/>
      <c r="FK707"/>
      <c r="FL707"/>
      <c r="FM707"/>
      <c r="FN707"/>
      <c r="FO707"/>
      <c r="FP707"/>
      <c r="FQ707"/>
      <c r="FR707"/>
      <c r="FS707"/>
      <c r="FT707"/>
      <c r="FU707"/>
      <c r="FV707"/>
      <c r="FW707"/>
      <c r="FX707"/>
      <c r="FY707"/>
      <c r="FZ707"/>
      <c r="GA707"/>
      <c r="GB707"/>
      <c r="GC707"/>
      <c r="GD707"/>
      <c r="GE707"/>
      <c r="GF707"/>
      <c r="GG707"/>
      <c r="GH707"/>
      <c r="GI707"/>
      <c r="GJ707"/>
      <c r="GK707"/>
      <c r="GL707"/>
      <c r="GM707"/>
      <c r="GN707"/>
      <c r="GO707"/>
      <c r="GP707"/>
      <c r="GQ707"/>
      <c r="GR707"/>
      <c r="GS707"/>
      <c r="GT707"/>
      <c r="GU707"/>
      <c r="GV707"/>
      <c r="GW707"/>
      <c r="GX707"/>
      <c r="GY707"/>
      <c r="GZ707"/>
      <c r="HA707"/>
      <c r="HB707"/>
      <c r="HC707"/>
      <c r="HD707"/>
      <c r="HE707"/>
      <c r="HF707"/>
      <c r="HG707"/>
      <c r="HH707"/>
      <c r="HI707"/>
      <c r="HJ707"/>
      <c r="HK707"/>
      <c r="HL707"/>
      <c r="HM707"/>
      <c r="HN707"/>
      <c r="HO707"/>
      <c r="HP707"/>
      <c r="HQ707"/>
      <c r="HR707"/>
      <c r="HS707"/>
      <c r="HT707"/>
      <c r="HU707"/>
      <c r="HV707"/>
      <c r="HW707"/>
      <c r="HX707"/>
      <c r="HY707"/>
      <c r="HZ707"/>
      <c r="IA707"/>
      <c r="IB707"/>
      <c r="IC707"/>
      <c r="ID707"/>
      <c r="IE707"/>
      <c r="IF707"/>
      <c r="IG707"/>
      <c r="IH707"/>
      <c r="II707"/>
      <c r="IJ707"/>
      <c r="IK707"/>
      <c r="IL707"/>
      <c r="IM707"/>
      <c r="IN707"/>
      <c r="IO707"/>
      <c r="IP707"/>
      <c r="IQ707"/>
      <c r="IR707"/>
      <c r="IS707"/>
      <c r="IT707"/>
      <c r="IU707"/>
      <c r="IV707"/>
      <c r="IW707"/>
      <c r="IX707"/>
      <c r="IY707"/>
      <c r="IZ707"/>
      <c r="JA707"/>
      <c r="JB707"/>
      <c r="JC707"/>
      <c r="JD707"/>
      <c r="JE707"/>
      <c r="JF707"/>
      <c r="JG707"/>
      <c r="JH707"/>
      <c r="JI707"/>
      <c r="JJ707"/>
      <c r="JK707"/>
      <c r="JL707"/>
      <c r="JM707"/>
      <c r="JN707"/>
      <c r="JO707"/>
      <c r="JP707"/>
      <c r="JQ707"/>
      <c r="JR707"/>
      <c r="JS707"/>
      <c r="JT707"/>
      <c r="JU707"/>
      <c r="JV707"/>
      <c r="JW707"/>
      <c r="JX707"/>
      <c r="JY707"/>
      <c r="JZ707"/>
      <c r="KA707"/>
      <c r="KB707"/>
      <c r="KC707"/>
      <c r="KD707"/>
      <c r="KE707"/>
      <c r="KF707"/>
      <c r="KG707"/>
      <c r="KH707"/>
      <c r="KI707"/>
      <c r="KJ707"/>
      <c r="KK707"/>
      <c r="KL707"/>
      <c r="KM707"/>
      <c r="KN707"/>
      <c r="KO707"/>
      <c r="KP707"/>
      <c r="KQ707"/>
      <c r="KR707"/>
      <c r="KS707"/>
      <c r="KT707"/>
      <c r="KU707"/>
      <c r="KV707"/>
      <c r="KW707"/>
      <c r="KX707"/>
      <c r="KY707"/>
      <c r="KZ707"/>
      <c r="LA707"/>
      <c r="LB707"/>
      <c r="LC707"/>
      <c r="LD707"/>
      <c r="LE707"/>
      <c r="LF707"/>
      <c r="LG707"/>
      <c r="LH707"/>
      <c r="LI707"/>
      <c r="LJ707"/>
      <c r="LK707"/>
      <c r="LL707"/>
      <c r="LM707"/>
      <c r="LN707"/>
      <c r="LO707"/>
      <c r="LP707"/>
      <c r="LQ707"/>
      <c r="LR707"/>
      <c r="LS707"/>
      <c r="LT707"/>
      <c r="LU707"/>
      <c r="LV707"/>
      <c r="LW707"/>
      <c r="LX707"/>
      <c r="LY707"/>
      <c r="LZ707"/>
      <c r="MA707"/>
      <c r="MB707"/>
      <c r="MC707"/>
      <c r="MD707"/>
      <c r="ME707"/>
      <c r="MF707"/>
      <c r="MG707"/>
      <c r="MH707"/>
      <c r="MI707"/>
      <c r="MJ707"/>
      <c r="MK707"/>
      <c r="ML707"/>
      <c r="MM707"/>
      <c r="MN707"/>
      <c r="MO707"/>
      <c r="MP707"/>
      <c r="MQ707"/>
      <c r="MR707"/>
      <c r="MS707"/>
      <c r="MT707"/>
      <c r="MU707"/>
      <c r="MV707"/>
      <c r="MW707"/>
      <c r="MX707"/>
      <c r="MY707"/>
      <c r="MZ707"/>
      <c r="NA707"/>
      <c r="NB707"/>
      <c r="NC707"/>
      <c r="ND707"/>
      <c r="NE707"/>
      <c r="NF707"/>
      <c r="NG707"/>
      <c r="NH707"/>
      <c r="NI707"/>
      <c r="NJ707"/>
      <c r="NK707"/>
      <c r="NL707"/>
      <c r="NM707"/>
      <c r="NN707"/>
      <c r="NO707"/>
      <c r="NP707"/>
      <c r="NQ707"/>
      <c r="NR707"/>
      <c r="NS707"/>
      <c r="NT707"/>
      <c r="NU707"/>
      <c r="NV707"/>
      <c r="NW707"/>
      <c r="NX707"/>
      <c r="NY707"/>
      <c r="NZ707"/>
      <c r="OA707"/>
      <c r="OB707"/>
      <c r="OC707"/>
      <c r="OD707"/>
      <c r="OE707"/>
      <c r="OF707"/>
      <c r="OG707"/>
      <c r="OH707"/>
      <c r="OI707"/>
      <c r="OJ707"/>
      <c r="OK707"/>
      <c r="OL707"/>
      <c r="OM707"/>
      <c r="ON707"/>
      <c r="OO707"/>
      <c r="OP707"/>
      <c r="OQ707"/>
      <c r="OR707"/>
      <c r="OS707"/>
      <c r="OT707"/>
      <c r="OU707"/>
      <c r="OV707"/>
      <c r="OW707"/>
      <c r="OX707"/>
      <c r="OY707"/>
      <c r="OZ707"/>
      <c r="PA707"/>
      <c r="PB707"/>
      <c r="PC707"/>
      <c r="PD707"/>
      <c r="PE707"/>
      <c r="PF707"/>
      <c r="PG707"/>
      <c r="PH707"/>
      <c r="PI707"/>
      <c r="PJ707"/>
      <c r="PK707"/>
      <c r="PL707"/>
      <c r="PM707"/>
      <c r="PN707"/>
      <c r="PO707"/>
      <c r="PP707"/>
      <c r="PQ707"/>
      <c r="PR707"/>
      <c r="PS707"/>
      <c r="PT707"/>
      <c r="PU707"/>
      <c r="PV707"/>
      <c r="PW707"/>
      <c r="PX707"/>
      <c r="PY707"/>
      <c r="PZ707"/>
      <c r="QA707"/>
      <c r="QB707"/>
      <c r="QC707"/>
      <c r="QD707"/>
      <c r="QE707"/>
      <c r="QF707"/>
      <c r="QG707"/>
      <c r="QH707"/>
      <c r="QI707"/>
      <c r="QJ707"/>
      <c r="QK707"/>
      <c r="QL707"/>
      <c r="QM707"/>
      <c r="QN707"/>
      <c r="QO707"/>
      <c r="QP707"/>
      <c r="QQ707"/>
      <c r="QR707"/>
      <c r="QS707"/>
      <c r="QT707"/>
      <c r="QU707"/>
      <c r="QV707"/>
      <c r="QW707"/>
      <c r="QX707"/>
      <c r="QY707"/>
      <c r="QZ707"/>
      <c r="RA707"/>
      <c r="RB707"/>
      <c r="RC707"/>
      <c r="RD707"/>
      <c r="RE707"/>
      <c r="RF707"/>
      <c r="RG707"/>
      <c r="RH707"/>
      <c r="RI707"/>
      <c r="RJ707"/>
      <c r="RK707"/>
      <c r="RL707"/>
      <c r="RM707"/>
      <c r="RN707"/>
      <c r="RO707"/>
      <c r="RP707"/>
      <c r="RQ707"/>
      <c r="RR707"/>
      <c r="RS707"/>
      <c r="RT707"/>
      <c r="RU707"/>
      <c r="RV707"/>
      <c r="RW707"/>
      <c r="RX707"/>
      <c r="RY707"/>
      <c r="RZ707"/>
      <c r="SA707"/>
      <c r="SB707"/>
      <c r="SC707"/>
      <c r="SD707"/>
      <c r="SE707"/>
      <c r="SF707"/>
      <c r="SG707"/>
      <c r="SH707"/>
      <c r="SI707"/>
      <c r="SJ707"/>
      <c r="SK707"/>
      <c r="SL707"/>
      <c r="SM707"/>
      <c r="SN707"/>
      <c r="SO707"/>
      <c r="SP707"/>
      <c r="SQ707"/>
      <c r="SR707"/>
      <c r="SS707"/>
      <c r="ST707"/>
      <c r="SU707"/>
      <c r="SV707"/>
      <c r="SW707"/>
      <c r="SX707"/>
      <c r="SY707"/>
      <c r="SZ707"/>
      <c r="TA707"/>
      <c r="TB707"/>
      <c r="TC707"/>
      <c r="TD707"/>
      <c r="TE707"/>
      <c r="TF707"/>
      <c r="TG707"/>
      <c r="TH707"/>
      <c r="TI707"/>
      <c r="TJ707"/>
      <c r="TK707"/>
      <c r="TL707"/>
      <c r="TM707"/>
      <c r="TN707"/>
      <c r="TO707"/>
      <c r="TP707"/>
      <c r="TQ707"/>
      <c r="TR707"/>
      <c r="TS707"/>
      <c r="TT707"/>
      <c r="TU707"/>
      <c r="TV707"/>
      <c r="TW707"/>
      <c r="TX707"/>
      <c r="TY707"/>
      <c r="TZ707"/>
      <c r="UA707"/>
      <c r="UB707"/>
      <c r="UC707"/>
      <c r="UD707"/>
      <c r="UE707"/>
      <c r="UF707"/>
      <c r="UG707"/>
      <c r="UH707"/>
      <c r="UI707"/>
      <c r="UJ707"/>
      <c r="UK707"/>
      <c r="UL707"/>
      <c r="UM707"/>
      <c r="UN707"/>
      <c r="UO707"/>
      <c r="UP707"/>
      <c r="UQ707"/>
      <c r="UR707"/>
      <c r="US707"/>
      <c r="UT707"/>
      <c r="UU707"/>
      <c r="UV707"/>
      <c r="UW707"/>
      <c r="UX707"/>
      <c r="UY707"/>
      <c r="UZ707"/>
      <c r="VA707"/>
      <c r="VB707"/>
      <c r="VC707"/>
      <c r="VD707"/>
      <c r="VE707"/>
      <c r="VF707"/>
      <c r="VG707"/>
      <c r="VH707"/>
      <c r="VI707"/>
      <c r="VJ707"/>
      <c r="VK707"/>
      <c r="VL707"/>
      <c r="VM707"/>
      <c r="VN707"/>
      <c r="VO707"/>
      <c r="VP707"/>
      <c r="VQ707"/>
      <c r="VR707"/>
      <c r="VS707"/>
      <c r="VT707"/>
      <c r="VU707"/>
      <c r="VV707"/>
      <c r="VW707"/>
      <c r="VX707"/>
      <c r="VY707"/>
      <c r="VZ707"/>
      <c r="WA707"/>
      <c r="WB707"/>
      <c r="WC707"/>
      <c r="WD707"/>
      <c r="WE707"/>
      <c r="WF707"/>
      <c r="WG707"/>
      <c r="WH707"/>
      <c r="WI707"/>
      <c r="WJ707"/>
      <c r="WK707"/>
      <c r="WL707"/>
      <c r="WM707"/>
      <c r="WN707"/>
      <c r="WO707"/>
      <c r="WP707"/>
      <c r="WQ707"/>
      <c r="WR707"/>
      <c r="WS707"/>
      <c r="WT707"/>
      <c r="WU707"/>
      <c r="WV707"/>
      <c r="WW707"/>
      <c r="WX707"/>
      <c r="WY707"/>
      <c r="WZ707"/>
      <c r="XA707"/>
      <c r="XB707"/>
      <c r="XC707"/>
      <c r="XD707"/>
      <c r="XE707"/>
      <c r="XF707"/>
      <c r="XG707"/>
      <c r="XH707"/>
      <c r="XI707"/>
      <c r="XJ707"/>
      <c r="XK707"/>
      <c r="XL707"/>
      <c r="XM707"/>
      <c r="XN707"/>
      <c r="XO707"/>
      <c r="XP707"/>
      <c r="XQ707"/>
      <c r="XR707"/>
      <c r="XS707"/>
      <c r="XT707"/>
      <c r="XU707"/>
      <c r="XV707"/>
      <c r="XW707"/>
      <c r="XX707"/>
      <c r="XY707"/>
      <c r="XZ707"/>
      <c r="YA707"/>
      <c r="YB707"/>
      <c r="YC707"/>
      <c r="YD707"/>
      <c r="YE707"/>
      <c r="YF707"/>
      <c r="YG707"/>
      <c r="YH707"/>
      <c r="YI707"/>
      <c r="YJ707"/>
      <c r="YK707"/>
      <c r="YL707"/>
      <c r="YM707"/>
      <c r="YN707"/>
      <c r="YO707"/>
      <c r="YP707"/>
      <c r="YQ707"/>
      <c r="YR707"/>
      <c r="YS707"/>
      <c r="YT707"/>
      <c r="YU707"/>
      <c r="YV707"/>
      <c r="YW707"/>
      <c r="YX707"/>
      <c r="YY707"/>
      <c r="YZ707"/>
      <c r="ZA707"/>
      <c r="ZB707"/>
      <c r="ZC707"/>
      <c r="ZD707"/>
      <c r="ZE707"/>
      <c r="ZF707"/>
      <c r="ZG707"/>
      <c r="ZH707"/>
      <c r="ZI707"/>
      <c r="ZJ707"/>
      <c r="ZK707"/>
      <c r="ZL707"/>
      <c r="ZM707"/>
      <c r="ZN707"/>
      <c r="ZO707"/>
      <c r="ZP707"/>
      <c r="ZQ707"/>
      <c r="ZR707"/>
      <c r="ZS707"/>
      <c r="ZT707"/>
      <c r="ZU707"/>
      <c r="ZV707"/>
      <c r="ZW707"/>
      <c r="ZX707"/>
      <c r="ZY707"/>
      <c r="ZZ707" s="52"/>
      <c r="AAA707" s="192"/>
      <c r="AAD707" s="90"/>
      <c r="AAE707" s="519">
        <v>1</v>
      </c>
      <c r="AAF707" s="90"/>
      <c r="AAG707" s="94"/>
      <c r="AAH707" s="73">
        <f t="shared" si="598"/>
        <v>41717</v>
      </c>
      <c r="AAI707" s="72"/>
      <c r="AAJ707" s="56"/>
      <c r="AAK707" s="296" t="str">
        <f>"- TABLES.FOR.DIVSION.###.docx (1 .docx per division)"</f>
        <v>- TABLES.FOR.DIVSION.###.docx (1 .docx per division)</v>
      </c>
      <c r="AAL707" s="90"/>
    </row>
    <row r="708" spans="1:715" s="23" customFormat="1" ht="15.75" customHeight="1" outlineLevel="1">
      <c r="A708" s="171"/>
      <c r="B708" s="370" t="str">
        <f t="shared" si="600"/>
        <v>- TABLES.FOR.DIVISION.###.docx (1 .docx per division), etc.</v>
      </c>
      <c r="C708" s="376" t="s">
        <v>0</v>
      </c>
      <c r="D708" s="428"/>
      <c r="E708"/>
      <c r="F708" s="457">
        <f t="shared" ca="1" si="596"/>
        <v>99</v>
      </c>
      <c r="G708"/>
      <c r="H708" s="343">
        <f t="shared" si="597"/>
        <v>41717</v>
      </c>
      <c r="I708" s="244"/>
      <c r="J708" s="194"/>
      <c r="K708" s="49"/>
      <c r="L708" s="49"/>
      <c r="M708" s="49"/>
      <c r="N708" s="49"/>
      <c r="O708" s="49"/>
      <c r="P708" s="49"/>
      <c r="Q708" s="49"/>
      <c r="R708" s="49"/>
      <c r="S708" s="49"/>
      <c r="T708" s="49"/>
      <c r="U708" s="49"/>
      <c r="V708" s="49"/>
      <c r="W708" s="49"/>
      <c r="X708" s="49"/>
      <c r="Y708" s="49"/>
      <c r="Z708" s="49"/>
      <c r="AA708" s="49"/>
      <c r="AB708" s="49"/>
      <c r="AC708" s="49"/>
      <c r="AD708" s="49"/>
      <c r="AE708" s="49"/>
      <c r="AF708" s="49"/>
      <c r="AG708" s="49"/>
      <c r="AH708" s="49"/>
      <c r="AI708" s="49"/>
      <c r="AJ708" s="49"/>
      <c r="AK708" s="49"/>
      <c r="AL708" s="49"/>
      <c r="AM708" s="49"/>
      <c r="AN708" s="49"/>
      <c r="AO708" s="49"/>
      <c r="AP708" s="49"/>
      <c r="AQ708" s="49"/>
      <c r="AR708" s="49"/>
      <c r="AS708" s="49"/>
      <c r="AT708" s="49"/>
      <c r="AU708" s="49"/>
      <c r="AV708" s="49"/>
      <c r="AW708" s="49"/>
      <c r="AX708" s="49"/>
      <c r="AY708" s="49"/>
      <c r="AZ708" s="49"/>
      <c r="BA708" s="49"/>
      <c r="BB708" s="49"/>
      <c r="BC708" s="49"/>
      <c r="BD708" s="49"/>
      <c r="BE708" s="49"/>
      <c r="BF708" s="49"/>
      <c r="BG708" s="49"/>
      <c r="BH708" s="49"/>
      <c r="BI708" s="49"/>
      <c r="BJ708" s="49"/>
      <c r="BK708" s="49"/>
      <c r="BL708" s="49"/>
      <c r="BM708" s="49"/>
      <c r="BN708" s="49"/>
      <c r="BO708" s="49"/>
      <c r="BP708" s="49"/>
      <c r="BQ708" s="49"/>
      <c r="BR708" s="49"/>
      <c r="BS708" s="49"/>
      <c r="BT708" s="49"/>
      <c r="BU708" s="49"/>
      <c r="BV708" s="49"/>
      <c r="BW708" s="49"/>
      <c r="BX708" s="49"/>
      <c r="BY708" s="49"/>
      <c r="BZ708" s="49"/>
      <c r="CA708" s="49"/>
      <c r="CB708" s="49"/>
      <c r="CC708" s="49"/>
      <c r="CD708" s="49"/>
      <c r="CE708" s="49"/>
      <c r="CF708" s="49"/>
      <c r="CG708" s="49"/>
      <c r="CH708" s="49"/>
      <c r="CI708" s="49"/>
      <c r="CJ708" s="49"/>
      <c r="CK708" s="49"/>
      <c r="CL708" s="49"/>
      <c r="CM708" s="49"/>
      <c r="CN708" s="49"/>
      <c r="CO708" s="49"/>
      <c r="CP708" s="49"/>
      <c r="CQ708" s="49"/>
      <c r="CR708" s="49"/>
      <c r="CS708" s="49"/>
      <c r="CT708" s="49"/>
      <c r="CU708" s="49"/>
      <c r="CV708" s="49"/>
      <c r="CW708" s="49"/>
      <c r="CX708" s="49"/>
      <c r="CY708" s="49"/>
      <c r="CZ708" s="49"/>
      <c r="DA708" s="49"/>
      <c r="DB708" s="49"/>
      <c r="DC708" s="49"/>
      <c r="DD708" s="49"/>
      <c r="DE708" s="49"/>
      <c r="DF708" s="49"/>
      <c r="DG708" s="49"/>
      <c r="DH708" s="49"/>
      <c r="DI708" s="49"/>
      <c r="DJ708" s="49"/>
      <c r="DK708" s="49"/>
      <c r="DL708" s="49"/>
      <c r="DM708" s="49"/>
      <c r="DN708" s="49"/>
      <c r="DO708" s="49"/>
      <c r="DP708" s="49"/>
      <c r="DQ708"/>
      <c r="DR708"/>
      <c r="DS708"/>
      <c r="DT708"/>
      <c r="DU708"/>
      <c r="DV708"/>
      <c r="DW708"/>
      <c r="DX708"/>
      <c r="DY708"/>
      <c r="DZ708"/>
      <c r="EA708"/>
      <c r="EB708"/>
      <c r="EC708"/>
      <c r="ED708"/>
      <c r="EE708"/>
      <c r="EF708"/>
      <c r="EG708"/>
      <c r="EH708"/>
      <c r="EI708"/>
      <c r="EJ708"/>
      <c r="EK708"/>
      <c r="EL708"/>
      <c r="EM708"/>
      <c r="EN708"/>
      <c r="EO708"/>
      <c r="EP708"/>
      <c r="EQ708"/>
      <c r="ER708"/>
      <c r="ES708"/>
      <c r="ET708"/>
      <c r="EU708"/>
      <c r="EV708"/>
      <c r="EW708"/>
      <c r="EX708"/>
      <c r="EY708"/>
      <c r="EZ708"/>
      <c r="FA708"/>
      <c r="FB708"/>
      <c r="FC708"/>
      <c r="FD708"/>
      <c r="FE708"/>
      <c r="FF708"/>
      <c r="FG708"/>
      <c r="FH708"/>
      <c r="FI708"/>
      <c r="FJ708"/>
      <c r="FK708"/>
      <c r="FL708"/>
      <c r="FM708"/>
      <c r="FN708"/>
      <c r="FO708"/>
      <c r="FP708"/>
      <c r="FQ708"/>
      <c r="FR708"/>
      <c r="FS708"/>
      <c r="FT708"/>
      <c r="FU708"/>
      <c r="FV708"/>
      <c r="FW708"/>
      <c r="FX708"/>
      <c r="FY708"/>
      <c r="FZ708"/>
      <c r="GA708"/>
      <c r="GB708"/>
      <c r="GC708"/>
      <c r="GD708"/>
      <c r="GE708"/>
      <c r="GF708"/>
      <c r="GG708"/>
      <c r="GH708"/>
      <c r="GI708"/>
      <c r="GJ708"/>
      <c r="GK708"/>
      <c r="GL708"/>
      <c r="GM708"/>
      <c r="GN708"/>
      <c r="GO708"/>
      <c r="GP708"/>
      <c r="GQ708"/>
      <c r="GR708"/>
      <c r="GS708"/>
      <c r="GT708"/>
      <c r="GU708"/>
      <c r="GV708"/>
      <c r="GW708"/>
      <c r="GX708"/>
      <c r="GY708"/>
      <c r="GZ708"/>
      <c r="HA708"/>
      <c r="HB708"/>
      <c r="HC708"/>
      <c r="HD708"/>
      <c r="HE708"/>
      <c r="HF708"/>
      <c r="HG708"/>
      <c r="HH708"/>
      <c r="HI708"/>
      <c r="HJ708"/>
      <c r="HK708"/>
      <c r="HL708"/>
      <c r="HM708"/>
      <c r="HN708"/>
      <c r="HO708"/>
      <c r="HP708"/>
      <c r="HQ708"/>
      <c r="HR708"/>
      <c r="HS708"/>
      <c r="HT708"/>
      <c r="HU708"/>
      <c r="HV708"/>
      <c r="HW708"/>
      <c r="HX708"/>
      <c r="HY708"/>
      <c r="HZ708"/>
      <c r="IA708"/>
      <c r="IB708"/>
      <c r="IC708"/>
      <c r="ID708"/>
      <c r="IE708"/>
      <c r="IF708"/>
      <c r="IG708"/>
      <c r="IH708"/>
      <c r="II708"/>
      <c r="IJ708"/>
      <c r="IK708"/>
      <c r="IL708"/>
      <c r="IM708"/>
      <c r="IN708"/>
      <c r="IO708"/>
      <c r="IP708"/>
      <c r="IQ708"/>
      <c r="IR708"/>
      <c r="IS708"/>
      <c r="IT708"/>
      <c r="IU708"/>
      <c r="IV708"/>
      <c r="IW708"/>
      <c r="IX708"/>
      <c r="IY708"/>
      <c r="IZ708"/>
      <c r="JA708"/>
      <c r="JB708"/>
      <c r="JC708"/>
      <c r="JD708"/>
      <c r="JE708"/>
      <c r="JF708"/>
      <c r="JG708"/>
      <c r="JH708"/>
      <c r="JI708"/>
      <c r="JJ708"/>
      <c r="JK708"/>
      <c r="JL708"/>
      <c r="JM708"/>
      <c r="JN708"/>
      <c r="JO708"/>
      <c r="JP708"/>
      <c r="JQ708"/>
      <c r="JR708"/>
      <c r="JS708"/>
      <c r="JT708"/>
      <c r="JU708"/>
      <c r="JV708"/>
      <c r="JW708"/>
      <c r="JX708"/>
      <c r="JY708"/>
      <c r="JZ708"/>
      <c r="KA708"/>
      <c r="KB708"/>
      <c r="KC708"/>
      <c r="KD708"/>
      <c r="KE708"/>
      <c r="KF708"/>
      <c r="KG708"/>
      <c r="KH708"/>
      <c r="KI708"/>
      <c r="KJ708"/>
      <c r="KK708"/>
      <c r="KL708"/>
      <c r="KM708"/>
      <c r="KN708"/>
      <c r="KO708"/>
      <c r="KP708"/>
      <c r="KQ708"/>
      <c r="KR708"/>
      <c r="KS708"/>
      <c r="KT708"/>
      <c r="KU708"/>
      <c r="KV708"/>
      <c r="KW708"/>
      <c r="KX708"/>
      <c r="KY708"/>
      <c r="KZ708"/>
      <c r="LA708"/>
      <c r="LB708"/>
      <c r="LC708"/>
      <c r="LD708"/>
      <c r="LE708"/>
      <c r="LF708"/>
      <c r="LG708"/>
      <c r="LH708"/>
      <c r="LI708"/>
      <c r="LJ708"/>
      <c r="LK708"/>
      <c r="LL708"/>
      <c r="LM708"/>
      <c r="LN708"/>
      <c r="LO708"/>
      <c r="LP708"/>
      <c r="LQ708"/>
      <c r="LR708"/>
      <c r="LS708"/>
      <c r="LT708"/>
      <c r="LU708"/>
      <c r="LV708"/>
      <c r="LW708"/>
      <c r="LX708"/>
      <c r="LY708"/>
      <c r="LZ708"/>
      <c r="MA708"/>
      <c r="MB708"/>
      <c r="MC708"/>
      <c r="MD708"/>
      <c r="ME708"/>
      <c r="MF708"/>
      <c r="MG708"/>
      <c r="MH708"/>
      <c r="MI708"/>
      <c r="MJ708"/>
      <c r="MK708"/>
      <c r="ML708"/>
      <c r="MM708"/>
      <c r="MN708"/>
      <c r="MO708"/>
      <c r="MP708"/>
      <c r="MQ708"/>
      <c r="MR708"/>
      <c r="MS708"/>
      <c r="MT708"/>
      <c r="MU708"/>
      <c r="MV708"/>
      <c r="MW708"/>
      <c r="MX708"/>
      <c r="MY708"/>
      <c r="MZ708"/>
      <c r="NA708"/>
      <c r="NB708"/>
      <c r="NC708"/>
      <c r="ND708"/>
      <c r="NE708"/>
      <c r="NF708"/>
      <c r="NG708"/>
      <c r="NH708"/>
      <c r="NI708"/>
      <c r="NJ708"/>
      <c r="NK708"/>
      <c r="NL708"/>
      <c r="NM708"/>
      <c r="NN708"/>
      <c r="NO708"/>
      <c r="NP708"/>
      <c r="NQ708"/>
      <c r="NR708"/>
      <c r="NS708"/>
      <c r="NT708"/>
      <c r="NU708"/>
      <c r="NV708"/>
      <c r="NW708"/>
      <c r="NX708"/>
      <c r="NY708"/>
      <c r="NZ708"/>
      <c r="OA708"/>
      <c r="OB708"/>
      <c r="OC708"/>
      <c r="OD708"/>
      <c r="OE708"/>
      <c r="OF708"/>
      <c r="OG708"/>
      <c r="OH708"/>
      <c r="OI708"/>
      <c r="OJ708"/>
      <c r="OK708"/>
      <c r="OL708"/>
      <c r="OM708"/>
      <c r="ON708"/>
      <c r="OO708"/>
      <c r="OP708"/>
      <c r="OQ708"/>
      <c r="OR708"/>
      <c r="OS708"/>
      <c r="OT708"/>
      <c r="OU708"/>
      <c r="OV708"/>
      <c r="OW708"/>
      <c r="OX708"/>
      <c r="OY708"/>
      <c r="OZ708"/>
      <c r="PA708"/>
      <c r="PB708"/>
      <c r="PC708"/>
      <c r="PD708"/>
      <c r="PE708"/>
      <c r="PF708"/>
      <c r="PG708"/>
      <c r="PH708"/>
      <c r="PI708"/>
      <c r="PJ708"/>
      <c r="PK708"/>
      <c r="PL708"/>
      <c r="PM708"/>
      <c r="PN708"/>
      <c r="PO708"/>
      <c r="PP708"/>
      <c r="PQ708"/>
      <c r="PR708"/>
      <c r="PS708"/>
      <c r="PT708"/>
      <c r="PU708"/>
      <c r="PV708"/>
      <c r="PW708"/>
      <c r="PX708"/>
      <c r="PY708"/>
      <c r="PZ708"/>
      <c r="QA708"/>
      <c r="QB708"/>
      <c r="QC708"/>
      <c r="QD708"/>
      <c r="QE708"/>
      <c r="QF708"/>
      <c r="QG708"/>
      <c r="QH708"/>
      <c r="QI708"/>
      <c r="QJ708"/>
      <c r="QK708"/>
      <c r="QL708"/>
      <c r="QM708"/>
      <c r="QN708"/>
      <c r="QO708"/>
      <c r="QP708"/>
      <c r="QQ708"/>
      <c r="QR708"/>
      <c r="QS708"/>
      <c r="QT708"/>
      <c r="QU708"/>
      <c r="QV708"/>
      <c r="QW708"/>
      <c r="QX708"/>
      <c r="QY708"/>
      <c r="QZ708"/>
      <c r="RA708"/>
      <c r="RB708"/>
      <c r="RC708"/>
      <c r="RD708"/>
      <c r="RE708"/>
      <c r="RF708"/>
      <c r="RG708"/>
      <c r="RH708"/>
      <c r="RI708"/>
      <c r="RJ708"/>
      <c r="RK708"/>
      <c r="RL708"/>
      <c r="RM708"/>
      <c r="RN708"/>
      <c r="RO708"/>
      <c r="RP708"/>
      <c r="RQ708"/>
      <c r="RR708"/>
      <c r="RS708"/>
      <c r="RT708"/>
      <c r="RU708"/>
      <c r="RV708"/>
      <c r="RW708"/>
      <c r="RX708"/>
      <c r="RY708"/>
      <c r="RZ708"/>
      <c r="SA708"/>
      <c r="SB708"/>
      <c r="SC708"/>
      <c r="SD708"/>
      <c r="SE708"/>
      <c r="SF708"/>
      <c r="SG708"/>
      <c r="SH708"/>
      <c r="SI708"/>
      <c r="SJ708"/>
      <c r="SK708"/>
      <c r="SL708"/>
      <c r="SM708"/>
      <c r="SN708"/>
      <c r="SO708"/>
      <c r="SP708"/>
      <c r="SQ708"/>
      <c r="SR708"/>
      <c r="SS708"/>
      <c r="ST708"/>
      <c r="SU708"/>
      <c r="SV708"/>
      <c r="SW708"/>
      <c r="SX708"/>
      <c r="SY708"/>
      <c r="SZ708"/>
      <c r="TA708"/>
      <c r="TB708"/>
      <c r="TC708"/>
      <c r="TD708"/>
      <c r="TE708"/>
      <c r="TF708"/>
      <c r="TG708"/>
      <c r="TH708"/>
      <c r="TI708"/>
      <c r="TJ708"/>
      <c r="TK708"/>
      <c r="TL708"/>
      <c r="TM708"/>
      <c r="TN708"/>
      <c r="TO708"/>
      <c r="TP708"/>
      <c r="TQ708"/>
      <c r="TR708"/>
      <c r="TS708"/>
      <c r="TT708"/>
      <c r="TU708"/>
      <c r="TV708"/>
      <c r="TW708"/>
      <c r="TX708"/>
      <c r="TY708"/>
      <c r="TZ708"/>
      <c r="UA708"/>
      <c r="UB708"/>
      <c r="UC708"/>
      <c r="UD708"/>
      <c r="UE708"/>
      <c r="UF708"/>
      <c r="UG708"/>
      <c r="UH708"/>
      <c r="UI708"/>
      <c r="UJ708"/>
      <c r="UK708"/>
      <c r="UL708"/>
      <c r="UM708"/>
      <c r="UN708"/>
      <c r="UO708"/>
      <c r="UP708"/>
      <c r="UQ708"/>
      <c r="UR708"/>
      <c r="US708"/>
      <c r="UT708"/>
      <c r="UU708"/>
      <c r="UV708"/>
      <c r="UW708"/>
      <c r="UX708"/>
      <c r="UY708"/>
      <c r="UZ708"/>
      <c r="VA708"/>
      <c r="VB708"/>
      <c r="VC708"/>
      <c r="VD708"/>
      <c r="VE708"/>
      <c r="VF708"/>
      <c r="VG708"/>
      <c r="VH708"/>
      <c r="VI708"/>
      <c r="VJ708"/>
      <c r="VK708"/>
      <c r="VL708"/>
      <c r="VM708"/>
      <c r="VN708"/>
      <c r="VO708"/>
      <c r="VP708"/>
      <c r="VQ708"/>
      <c r="VR708"/>
      <c r="VS708"/>
      <c r="VT708"/>
      <c r="VU708"/>
      <c r="VV708"/>
      <c r="VW708"/>
      <c r="VX708"/>
      <c r="VY708"/>
      <c r="VZ708"/>
      <c r="WA708"/>
      <c r="WB708"/>
      <c r="WC708"/>
      <c r="WD708"/>
      <c r="WE708"/>
      <c r="WF708"/>
      <c r="WG708"/>
      <c r="WH708"/>
      <c r="WI708"/>
      <c r="WJ708"/>
      <c r="WK708"/>
      <c r="WL708"/>
      <c r="WM708"/>
      <c r="WN708"/>
      <c r="WO708"/>
      <c r="WP708"/>
      <c r="WQ708"/>
      <c r="WR708"/>
      <c r="WS708"/>
      <c r="WT708"/>
      <c r="WU708"/>
      <c r="WV708"/>
      <c r="WW708"/>
      <c r="WX708"/>
      <c r="WY708"/>
      <c r="WZ708"/>
      <c r="XA708"/>
      <c r="XB708"/>
      <c r="XC708"/>
      <c r="XD708"/>
      <c r="XE708"/>
      <c r="XF708"/>
      <c r="XG708"/>
      <c r="XH708"/>
      <c r="XI708"/>
      <c r="XJ708"/>
      <c r="XK708"/>
      <c r="XL708"/>
      <c r="XM708"/>
      <c r="XN708"/>
      <c r="XO708"/>
      <c r="XP708"/>
      <c r="XQ708"/>
      <c r="XR708"/>
      <c r="XS708"/>
      <c r="XT708"/>
      <c r="XU708"/>
      <c r="XV708"/>
      <c r="XW708"/>
      <c r="XX708"/>
      <c r="XY708"/>
      <c r="XZ708"/>
      <c r="YA708"/>
      <c r="YB708"/>
      <c r="YC708"/>
      <c r="YD708"/>
      <c r="YE708"/>
      <c r="YF708"/>
      <c r="YG708"/>
      <c r="YH708"/>
      <c r="YI708"/>
      <c r="YJ708"/>
      <c r="YK708"/>
      <c r="YL708"/>
      <c r="YM708"/>
      <c r="YN708"/>
      <c r="YO708"/>
      <c r="YP708"/>
      <c r="YQ708"/>
      <c r="YR708"/>
      <c r="YS708"/>
      <c r="YT708"/>
      <c r="YU708"/>
      <c r="YV708"/>
      <c r="YW708"/>
      <c r="YX708"/>
      <c r="YY708"/>
      <c r="YZ708"/>
      <c r="ZA708"/>
      <c r="ZB708"/>
      <c r="ZC708"/>
      <c r="ZD708"/>
      <c r="ZE708"/>
      <c r="ZF708"/>
      <c r="ZG708"/>
      <c r="ZH708"/>
      <c r="ZI708"/>
      <c r="ZJ708"/>
      <c r="ZK708"/>
      <c r="ZL708"/>
      <c r="ZM708"/>
      <c r="ZN708"/>
      <c r="ZO708"/>
      <c r="ZP708"/>
      <c r="ZQ708"/>
      <c r="ZR708"/>
      <c r="ZS708"/>
      <c r="ZT708"/>
      <c r="ZU708"/>
      <c r="ZV708"/>
      <c r="ZW708"/>
      <c r="ZX708"/>
      <c r="ZY708"/>
      <c r="ZZ708" s="52"/>
      <c r="AAA708" s="192"/>
      <c r="AAD708" s="90"/>
      <c r="AAE708" s="519">
        <v>1</v>
      </c>
      <c r="AAF708" s="90"/>
      <c r="AAG708" s="94"/>
      <c r="AAH708" s="73">
        <f t="shared" si="598"/>
        <v>41717</v>
      </c>
      <c r="AAI708" s="72"/>
      <c r="AAJ708" s="56"/>
      <c r="AAK708" s="296" t="str">
        <f>"- TABLES.FOR.DIVISION.###.docx (1 .docx per division), etc."</f>
        <v>- TABLES.FOR.DIVISION.###.docx (1 .docx per division), etc.</v>
      </c>
      <c r="AAL708" s="90"/>
    </row>
    <row r="709" spans="1:715" s="23" customFormat="1" ht="15.75" customHeight="1" outlineLevel="1" thickBot="1">
      <c r="A709" s="171"/>
      <c r="B709" s="304" t="str">
        <f t="shared" si="600"/>
        <v>* emails Maggie affirming EQC action and document readiness</v>
      </c>
      <c r="C709" s="376" t="s">
        <v>0</v>
      </c>
      <c r="D709" s="428"/>
      <c r="E709"/>
      <c r="F709" s="457">
        <f t="shared" ref="F709:F714" ca="1" si="601">IF(YEAR(H709)&gt;2000,NETWORKDAYS(TODAY(),H709,S.DDL_DEQClosed),0)</f>
        <v>99</v>
      </c>
      <c r="G709"/>
      <c r="H709" s="343">
        <f t="shared" si="597"/>
        <v>41717</v>
      </c>
      <c r="I709" s="244"/>
      <c r="J709" s="194"/>
      <c r="K709" s="49"/>
      <c r="L709" s="49"/>
      <c r="M709" s="49"/>
      <c r="N709" s="49"/>
      <c r="O709" s="49"/>
      <c r="P709" s="49"/>
      <c r="Q709" s="49"/>
      <c r="R709" s="49"/>
      <c r="S709" s="49"/>
      <c r="T709" s="49"/>
      <c r="U709" s="49"/>
      <c r="V709" s="49"/>
      <c r="W709" s="49"/>
      <c r="X709" s="49"/>
      <c r="Y709" s="49"/>
      <c r="Z709" s="49"/>
      <c r="AA709" s="49"/>
      <c r="AB709" s="49"/>
      <c r="AC709" s="49"/>
      <c r="AD709" s="49"/>
      <c r="AE709" s="49"/>
      <c r="AF709" s="49"/>
      <c r="AG709" s="49"/>
      <c r="AH709" s="49"/>
      <c r="AI709" s="49"/>
      <c r="AJ709" s="49"/>
      <c r="AK709" s="49"/>
      <c r="AL709" s="49"/>
      <c r="AM709" s="49"/>
      <c r="AN709" s="49"/>
      <c r="AO709" s="49"/>
      <c r="AP709" s="49"/>
      <c r="AQ709" s="49"/>
      <c r="AR709" s="49"/>
      <c r="AS709" s="49"/>
      <c r="AT709" s="49"/>
      <c r="AU709" s="49"/>
      <c r="AV709" s="49"/>
      <c r="AW709" s="49"/>
      <c r="AX709" s="49"/>
      <c r="AY709" s="49"/>
      <c r="AZ709" s="49"/>
      <c r="BA709" s="49"/>
      <c r="BB709" s="49"/>
      <c r="BC709" s="49"/>
      <c r="BD709" s="49"/>
      <c r="BE709" s="49"/>
      <c r="BF709" s="49"/>
      <c r="BG709" s="49"/>
      <c r="BH709" s="49"/>
      <c r="BI709" s="49"/>
      <c r="BJ709" s="49"/>
      <c r="BK709" s="49"/>
      <c r="BL709" s="49"/>
      <c r="BM709" s="49"/>
      <c r="BN709" s="49"/>
      <c r="BO709" s="49"/>
      <c r="BP709" s="49"/>
      <c r="BQ709" s="49"/>
      <c r="BR709" s="49"/>
      <c r="BS709" s="49"/>
      <c r="BT709" s="49"/>
      <c r="BU709" s="49"/>
      <c r="BV709" s="49"/>
      <c r="BW709" s="49"/>
      <c r="BX709" s="49"/>
      <c r="BY709" s="49"/>
      <c r="BZ709" s="49"/>
      <c r="CA709" s="49"/>
      <c r="CB709" s="49"/>
      <c r="CC709" s="49"/>
      <c r="CD709" s="49"/>
      <c r="CE709" s="49"/>
      <c r="CF709" s="49"/>
      <c r="CG709" s="49"/>
      <c r="CH709" s="49"/>
      <c r="CI709" s="49"/>
      <c r="CJ709" s="49"/>
      <c r="CK709" s="49"/>
      <c r="CL709" s="49"/>
      <c r="CM709" s="49"/>
      <c r="CN709" s="49"/>
      <c r="CO709" s="49"/>
      <c r="CP709" s="49"/>
      <c r="CQ709" s="49"/>
      <c r="CR709" s="49"/>
      <c r="CS709" s="49"/>
      <c r="CT709" s="49"/>
      <c r="CU709" s="49"/>
      <c r="CV709" s="49"/>
      <c r="CW709" s="49"/>
      <c r="CX709" s="49"/>
      <c r="CY709" s="49"/>
      <c r="CZ709" s="49"/>
      <c r="DA709" s="49"/>
      <c r="DB709" s="49"/>
      <c r="DC709" s="49"/>
      <c r="DD709" s="49"/>
      <c r="DE709" s="49"/>
      <c r="DF709" s="49"/>
      <c r="DG709" s="49"/>
      <c r="DH709" s="49"/>
      <c r="DI709" s="49"/>
      <c r="DJ709" s="49"/>
      <c r="DK709" s="49"/>
      <c r="DL709" s="49"/>
      <c r="DM709" s="49"/>
      <c r="DN709" s="49"/>
      <c r="DO709" s="49"/>
      <c r="DP709" s="49"/>
      <c r="DQ709"/>
      <c r="DR709"/>
      <c r="DS709"/>
      <c r="DT709"/>
      <c r="DU709"/>
      <c r="DV709"/>
      <c r="DW709"/>
      <c r="DX709"/>
      <c r="DY709"/>
      <c r="DZ709"/>
      <c r="EA709"/>
      <c r="EB709"/>
      <c r="EC709"/>
      <c r="ED709"/>
      <c r="EE709"/>
      <c r="EF709"/>
      <c r="EG709"/>
      <c r="EH709"/>
      <c r="EI709"/>
      <c r="EJ709"/>
      <c r="EK709"/>
      <c r="EL709"/>
      <c r="EM709"/>
      <c r="EN709"/>
      <c r="EO709"/>
      <c r="EP709"/>
      <c r="EQ709"/>
      <c r="ER709"/>
      <c r="ES709"/>
      <c r="ET709"/>
      <c r="EU709"/>
      <c r="EV709"/>
      <c r="EW709"/>
      <c r="EX709"/>
      <c r="EY709"/>
      <c r="EZ709"/>
      <c r="FA709"/>
      <c r="FB709"/>
      <c r="FC709"/>
      <c r="FD709"/>
      <c r="FE709"/>
      <c r="FF709"/>
      <c r="FG709"/>
      <c r="FH709"/>
      <c r="FI709"/>
      <c r="FJ709"/>
      <c r="FK709"/>
      <c r="FL709"/>
      <c r="FM709"/>
      <c r="FN709"/>
      <c r="FO709"/>
      <c r="FP709"/>
      <c r="FQ709"/>
      <c r="FR709"/>
      <c r="FS709"/>
      <c r="FT709"/>
      <c r="FU709"/>
      <c r="FV709"/>
      <c r="FW709"/>
      <c r="FX709"/>
      <c r="FY709"/>
      <c r="FZ709"/>
      <c r="GA709"/>
      <c r="GB709"/>
      <c r="GC709"/>
      <c r="GD709"/>
      <c r="GE709"/>
      <c r="GF709"/>
      <c r="GG709"/>
      <c r="GH709"/>
      <c r="GI709"/>
      <c r="GJ709"/>
      <c r="GK709"/>
      <c r="GL709"/>
      <c r="GM709"/>
      <c r="GN709"/>
      <c r="GO709"/>
      <c r="GP709"/>
      <c r="GQ709"/>
      <c r="GR709"/>
      <c r="GS709"/>
      <c r="GT709"/>
      <c r="GU709"/>
      <c r="GV709"/>
      <c r="GW709"/>
      <c r="GX709"/>
      <c r="GY709"/>
      <c r="GZ709"/>
      <c r="HA709"/>
      <c r="HB709"/>
      <c r="HC709"/>
      <c r="HD709"/>
      <c r="HE709"/>
      <c r="HF709"/>
      <c r="HG709"/>
      <c r="HH709"/>
      <c r="HI709"/>
      <c r="HJ709"/>
      <c r="HK709"/>
      <c r="HL709"/>
      <c r="HM709"/>
      <c r="HN709"/>
      <c r="HO709"/>
      <c r="HP709"/>
      <c r="HQ709"/>
      <c r="HR709"/>
      <c r="HS709"/>
      <c r="HT709"/>
      <c r="HU709"/>
      <c r="HV709"/>
      <c r="HW709"/>
      <c r="HX709"/>
      <c r="HY709"/>
      <c r="HZ709"/>
      <c r="IA709"/>
      <c r="IB709"/>
      <c r="IC709"/>
      <c r="ID709"/>
      <c r="IE709"/>
      <c r="IF709"/>
      <c r="IG709"/>
      <c r="IH709"/>
      <c r="II709"/>
      <c r="IJ709"/>
      <c r="IK709"/>
      <c r="IL709"/>
      <c r="IM709"/>
      <c r="IN709"/>
      <c r="IO709"/>
      <c r="IP709"/>
      <c r="IQ709"/>
      <c r="IR709"/>
      <c r="IS709"/>
      <c r="IT709"/>
      <c r="IU709"/>
      <c r="IV709"/>
      <c r="IW709"/>
      <c r="IX709"/>
      <c r="IY709"/>
      <c r="IZ709"/>
      <c r="JA709"/>
      <c r="JB709"/>
      <c r="JC709"/>
      <c r="JD709"/>
      <c r="JE709"/>
      <c r="JF709"/>
      <c r="JG709"/>
      <c r="JH709"/>
      <c r="JI709"/>
      <c r="JJ709"/>
      <c r="JK709"/>
      <c r="JL709"/>
      <c r="JM709"/>
      <c r="JN709"/>
      <c r="JO709"/>
      <c r="JP709"/>
      <c r="JQ709"/>
      <c r="JR709"/>
      <c r="JS709"/>
      <c r="JT709"/>
      <c r="JU709"/>
      <c r="JV709"/>
      <c r="JW709"/>
      <c r="JX709"/>
      <c r="JY709"/>
      <c r="JZ709"/>
      <c r="KA709"/>
      <c r="KB709"/>
      <c r="KC709"/>
      <c r="KD709"/>
      <c r="KE709"/>
      <c r="KF709"/>
      <c r="KG709"/>
      <c r="KH709"/>
      <c r="KI709"/>
      <c r="KJ709"/>
      <c r="KK709"/>
      <c r="KL709"/>
      <c r="KM709"/>
      <c r="KN709"/>
      <c r="KO709"/>
      <c r="KP709"/>
      <c r="KQ709"/>
      <c r="KR709"/>
      <c r="KS709"/>
      <c r="KT709"/>
      <c r="KU709"/>
      <c r="KV709"/>
      <c r="KW709"/>
      <c r="KX709"/>
      <c r="KY709"/>
      <c r="KZ709"/>
      <c r="LA709"/>
      <c r="LB709"/>
      <c r="LC709"/>
      <c r="LD709"/>
      <c r="LE709"/>
      <c r="LF709"/>
      <c r="LG709"/>
      <c r="LH709"/>
      <c r="LI709"/>
      <c r="LJ709"/>
      <c r="LK709"/>
      <c r="LL709"/>
      <c r="LM709"/>
      <c r="LN709"/>
      <c r="LO709"/>
      <c r="LP709"/>
      <c r="LQ709"/>
      <c r="LR709"/>
      <c r="LS709"/>
      <c r="LT709"/>
      <c r="LU709"/>
      <c r="LV709"/>
      <c r="LW709"/>
      <c r="LX709"/>
      <c r="LY709"/>
      <c r="LZ709"/>
      <c r="MA709"/>
      <c r="MB709"/>
      <c r="MC709"/>
      <c r="MD709"/>
      <c r="ME709"/>
      <c r="MF709"/>
      <c r="MG709"/>
      <c r="MH709"/>
      <c r="MI709"/>
      <c r="MJ709"/>
      <c r="MK709"/>
      <c r="ML709"/>
      <c r="MM709"/>
      <c r="MN709"/>
      <c r="MO709"/>
      <c r="MP709"/>
      <c r="MQ709"/>
      <c r="MR709"/>
      <c r="MS709"/>
      <c r="MT709"/>
      <c r="MU709"/>
      <c r="MV709"/>
      <c r="MW709"/>
      <c r="MX709"/>
      <c r="MY709"/>
      <c r="MZ709"/>
      <c r="NA709"/>
      <c r="NB709"/>
      <c r="NC709"/>
      <c r="ND709"/>
      <c r="NE709"/>
      <c r="NF709"/>
      <c r="NG709"/>
      <c r="NH709"/>
      <c r="NI709"/>
      <c r="NJ709"/>
      <c r="NK709"/>
      <c r="NL709"/>
      <c r="NM709"/>
      <c r="NN709"/>
      <c r="NO709"/>
      <c r="NP709"/>
      <c r="NQ709"/>
      <c r="NR709"/>
      <c r="NS709"/>
      <c r="NT709"/>
      <c r="NU709"/>
      <c r="NV709"/>
      <c r="NW709"/>
      <c r="NX709"/>
      <c r="NY709"/>
      <c r="NZ709"/>
      <c r="OA709"/>
      <c r="OB709"/>
      <c r="OC709"/>
      <c r="OD709"/>
      <c r="OE709"/>
      <c r="OF709"/>
      <c r="OG709"/>
      <c r="OH709"/>
      <c r="OI709"/>
      <c r="OJ709"/>
      <c r="OK709"/>
      <c r="OL709"/>
      <c r="OM709"/>
      <c r="ON709"/>
      <c r="OO709"/>
      <c r="OP709"/>
      <c r="OQ709"/>
      <c r="OR709"/>
      <c r="OS709"/>
      <c r="OT709"/>
      <c r="OU709"/>
      <c r="OV709"/>
      <c r="OW709"/>
      <c r="OX709"/>
      <c r="OY709"/>
      <c r="OZ709"/>
      <c r="PA709"/>
      <c r="PB709"/>
      <c r="PC709"/>
      <c r="PD709"/>
      <c r="PE709"/>
      <c r="PF709"/>
      <c r="PG709"/>
      <c r="PH709"/>
      <c r="PI709"/>
      <c r="PJ709"/>
      <c r="PK709"/>
      <c r="PL709"/>
      <c r="PM709"/>
      <c r="PN709"/>
      <c r="PO709"/>
      <c r="PP709"/>
      <c r="PQ709"/>
      <c r="PR709"/>
      <c r="PS709"/>
      <c r="PT709"/>
      <c r="PU709"/>
      <c r="PV709"/>
      <c r="PW709"/>
      <c r="PX709"/>
      <c r="PY709"/>
      <c r="PZ709"/>
      <c r="QA709"/>
      <c r="QB709"/>
      <c r="QC709"/>
      <c r="QD709"/>
      <c r="QE709"/>
      <c r="QF709"/>
      <c r="QG709"/>
      <c r="QH709"/>
      <c r="QI709"/>
      <c r="QJ709"/>
      <c r="QK709"/>
      <c r="QL709"/>
      <c r="QM709"/>
      <c r="QN709"/>
      <c r="QO709"/>
      <c r="QP709"/>
      <c r="QQ709"/>
      <c r="QR709"/>
      <c r="QS709"/>
      <c r="QT709"/>
      <c r="QU709"/>
      <c r="QV709"/>
      <c r="QW709"/>
      <c r="QX709"/>
      <c r="QY709"/>
      <c r="QZ709"/>
      <c r="RA709"/>
      <c r="RB709"/>
      <c r="RC709"/>
      <c r="RD709"/>
      <c r="RE709"/>
      <c r="RF709"/>
      <c r="RG709"/>
      <c r="RH709"/>
      <c r="RI709"/>
      <c r="RJ709"/>
      <c r="RK709"/>
      <c r="RL709"/>
      <c r="RM709"/>
      <c r="RN709"/>
      <c r="RO709"/>
      <c r="RP709"/>
      <c r="RQ709"/>
      <c r="RR709"/>
      <c r="RS709"/>
      <c r="RT709"/>
      <c r="RU709"/>
      <c r="RV709"/>
      <c r="RW709"/>
      <c r="RX709"/>
      <c r="RY709"/>
      <c r="RZ709"/>
      <c r="SA709"/>
      <c r="SB709"/>
      <c r="SC709"/>
      <c r="SD709"/>
      <c r="SE709"/>
      <c r="SF709"/>
      <c r="SG709"/>
      <c r="SH709"/>
      <c r="SI709"/>
      <c r="SJ709"/>
      <c r="SK709"/>
      <c r="SL709"/>
      <c r="SM709"/>
      <c r="SN709"/>
      <c r="SO709"/>
      <c r="SP709"/>
      <c r="SQ709"/>
      <c r="SR709"/>
      <c r="SS709"/>
      <c r="ST709"/>
      <c r="SU709"/>
      <c r="SV709"/>
      <c r="SW709"/>
      <c r="SX709"/>
      <c r="SY709"/>
      <c r="SZ709"/>
      <c r="TA709"/>
      <c r="TB709"/>
      <c r="TC709"/>
      <c r="TD709"/>
      <c r="TE709"/>
      <c r="TF709"/>
      <c r="TG709"/>
      <c r="TH709"/>
      <c r="TI709"/>
      <c r="TJ709"/>
      <c r="TK709"/>
      <c r="TL709"/>
      <c r="TM709"/>
      <c r="TN709"/>
      <c r="TO709"/>
      <c r="TP709"/>
      <c r="TQ709"/>
      <c r="TR709"/>
      <c r="TS709"/>
      <c r="TT709"/>
      <c r="TU709"/>
      <c r="TV709"/>
      <c r="TW709"/>
      <c r="TX709"/>
      <c r="TY709"/>
      <c r="TZ709"/>
      <c r="UA709"/>
      <c r="UB709"/>
      <c r="UC709"/>
      <c r="UD709"/>
      <c r="UE709"/>
      <c r="UF709"/>
      <c r="UG709"/>
      <c r="UH709"/>
      <c r="UI709"/>
      <c r="UJ709"/>
      <c r="UK709"/>
      <c r="UL709"/>
      <c r="UM709"/>
      <c r="UN709"/>
      <c r="UO709"/>
      <c r="UP709"/>
      <c r="UQ709"/>
      <c r="UR709"/>
      <c r="US709"/>
      <c r="UT709"/>
      <c r="UU709"/>
      <c r="UV709"/>
      <c r="UW709"/>
      <c r="UX709"/>
      <c r="UY709"/>
      <c r="UZ709"/>
      <c r="VA709"/>
      <c r="VB709"/>
      <c r="VC709"/>
      <c r="VD709"/>
      <c r="VE709"/>
      <c r="VF709"/>
      <c r="VG709"/>
      <c r="VH709"/>
      <c r="VI709"/>
      <c r="VJ709"/>
      <c r="VK709"/>
      <c r="VL709"/>
      <c r="VM709"/>
      <c r="VN709"/>
      <c r="VO709"/>
      <c r="VP709"/>
      <c r="VQ709"/>
      <c r="VR709"/>
      <c r="VS709"/>
      <c r="VT709"/>
      <c r="VU709"/>
      <c r="VV709"/>
      <c r="VW709"/>
      <c r="VX709"/>
      <c r="VY709"/>
      <c r="VZ709"/>
      <c r="WA709"/>
      <c r="WB709"/>
      <c r="WC709"/>
      <c r="WD709"/>
      <c r="WE709"/>
      <c r="WF709"/>
      <c r="WG709"/>
      <c r="WH709"/>
      <c r="WI709"/>
      <c r="WJ709"/>
      <c r="WK709"/>
      <c r="WL709"/>
      <c r="WM709"/>
      <c r="WN709"/>
      <c r="WO709"/>
      <c r="WP709"/>
      <c r="WQ709"/>
      <c r="WR709"/>
      <c r="WS709"/>
      <c r="WT709"/>
      <c r="WU709"/>
      <c r="WV709"/>
      <c r="WW709"/>
      <c r="WX709"/>
      <c r="WY709"/>
      <c r="WZ709"/>
      <c r="XA709"/>
      <c r="XB709"/>
      <c r="XC709"/>
      <c r="XD709"/>
      <c r="XE709"/>
      <c r="XF709"/>
      <c r="XG709"/>
      <c r="XH709"/>
      <c r="XI709"/>
      <c r="XJ709"/>
      <c r="XK709"/>
      <c r="XL709"/>
      <c r="XM709"/>
      <c r="XN709"/>
      <c r="XO709"/>
      <c r="XP709"/>
      <c r="XQ709"/>
      <c r="XR709"/>
      <c r="XS709"/>
      <c r="XT709"/>
      <c r="XU709"/>
      <c r="XV709"/>
      <c r="XW709"/>
      <c r="XX709"/>
      <c r="XY709"/>
      <c r="XZ709"/>
      <c r="YA709"/>
      <c r="YB709"/>
      <c r="YC709"/>
      <c r="YD709"/>
      <c r="YE709"/>
      <c r="YF709"/>
      <c r="YG709"/>
      <c r="YH709"/>
      <c r="YI709"/>
      <c r="YJ709"/>
      <c r="YK709"/>
      <c r="YL709"/>
      <c r="YM709"/>
      <c r="YN709"/>
      <c r="YO709"/>
      <c r="YP709"/>
      <c r="YQ709"/>
      <c r="YR709"/>
      <c r="YS709"/>
      <c r="YT709"/>
      <c r="YU709"/>
      <c r="YV709"/>
      <c r="YW709"/>
      <c r="YX709"/>
      <c r="YY709"/>
      <c r="YZ709"/>
      <c r="ZA709"/>
      <c r="ZB709"/>
      <c r="ZC709"/>
      <c r="ZD709"/>
      <c r="ZE709"/>
      <c r="ZF709"/>
      <c r="ZG709"/>
      <c r="ZH709"/>
      <c r="ZI709"/>
      <c r="ZJ709"/>
      <c r="ZK709"/>
      <c r="ZL709"/>
      <c r="ZM709"/>
      <c r="ZN709"/>
      <c r="ZO709"/>
      <c r="ZP709"/>
      <c r="ZQ709"/>
      <c r="ZR709"/>
      <c r="ZS709"/>
      <c r="ZT709"/>
      <c r="ZU709"/>
      <c r="ZV709"/>
      <c r="ZW709"/>
      <c r="ZX709"/>
      <c r="ZY709"/>
      <c r="ZZ709" s="52"/>
      <c r="AAA709" s="192"/>
      <c r="AAD709" s="90"/>
      <c r="AAE709" s="519">
        <v>1</v>
      </c>
      <c r="AAF709" s="90"/>
      <c r="AAG709" s="94"/>
      <c r="AAH709" s="73">
        <f t="shared" si="598"/>
        <v>41717</v>
      </c>
      <c r="AAI709" s="72"/>
      <c r="AAJ709" s="56"/>
      <c r="AAK709" s="298" t="str">
        <f>"* emails "&amp;S.Staff.AgencyRulesCoordinator&amp;" affirming EQC action and document readiness"</f>
        <v>* emails Maggie affirming EQC action and document readiness</v>
      </c>
      <c r="AAL709" s="90"/>
    </row>
    <row r="710" spans="1:715" ht="15.75" customHeight="1" outlineLevel="1" thickBot="1">
      <c r="A710" s="171"/>
      <c r="B710" s="363" t="s">
        <v>304</v>
      </c>
      <c r="C710" s="377" t="s">
        <v>17</v>
      </c>
      <c r="D710" s="431"/>
      <c r="E710"/>
      <c r="F710" s="457">
        <f t="shared" ca="1" si="601"/>
        <v>99</v>
      </c>
      <c r="G710"/>
      <c r="H710" s="343">
        <f t="shared" ref="H710:H714" si="602">AAH710</f>
        <v>41717</v>
      </c>
      <c r="I710" s="244"/>
      <c r="J710" s="194"/>
      <c r="K710" s="49"/>
      <c r="L710" s="49"/>
      <c r="M710" s="49"/>
      <c r="N710" s="49"/>
      <c r="O710" s="49"/>
      <c r="P710" s="49"/>
      <c r="Q710" s="49"/>
      <c r="R710" s="49"/>
      <c r="S710" s="49"/>
      <c r="T710" s="49"/>
      <c r="U710" s="49"/>
      <c r="V710" s="49"/>
      <c r="W710" s="49"/>
      <c r="X710" s="49"/>
      <c r="Y710" s="49"/>
      <c r="Z710" s="49"/>
      <c r="AA710" s="49"/>
      <c r="AB710" s="49"/>
      <c r="AC710" s="49"/>
      <c r="AD710" s="49"/>
      <c r="AE710" s="49"/>
      <c r="AF710" s="49"/>
      <c r="AG710" s="49"/>
      <c r="AH710" s="49"/>
      <c r="AI710" s="49"/>
      <c r="AJ710" s="49"/>
      <c r="AK710" s="49"/>
      <c r="AL710" s="49"/>
      <c r="AM710" s="49"/>
      <c r="AN710" s="49"/>
      <c r="AO710" s="49"/>
      <c r="AP710" s="49"/>
      <c r="AQ710" s="49"/>
      <c r="AR710" s="49"/>
      <c r="AS710" s="49"/>
      <c r="AT710" s="49"/>
      <c r="AU710" s="49"/>
      <c r="AV710" s="49"/>
      <c r="AW710" s="49"/>
      <c r="AX710" s="49"/>
      <c r="AY710" s="49"/>
      <c r="AZ710" s="49"/>
      <c r="BA710" s="49"/>
      <c r="BB710" s="49"/>
      <c r="BC710" s="49"/>
      <c r="BD710" s="49"/>
      <c r="BE710" s="49"/>
      <c r="BF710" s="49"/>
      <c r="BG710" s="49"/>
      <c r="BH710" s="49"/>
      <c r="BI710" s="49"/>
      <c r="BJ710" s="49"/>
      <c r="BK710" s="49"/>
      <c r="BL710" s="49"/>
      <c r="BM710" s="49"/>
      <c r="BN710" s="49"/>
      <c r="BO710" s="49"/>
      <c r="BP710" s="49"/>
      <c r="BQ710" s="49"/>
      <c r="BR710" s="49"/>
      <c r="BS710" s="49"/>
      <c r="BT710" s="49"/>
      <c r="BU710" s="49"/>
      <c r="BV710" s="49"/>
      <c r="BW710" s="49"/>
      <c r="BX710" s="49"/>
      <c r="BY710" s="49"/>
      <c r="BZ710" s="49"/>
      <c r="CA710" s="49"/>
      <c r="CB710" s="49"/>
      <c r="CC710" s="49"/>
      <c r="CD710" s="49"/>
      <c r="CE710" s="49"/>
      <c r="CF710" s="49"/>
      <c r="CG710" s="49"/>
      <c r="CH710" s="49"/>
      <c r="CI710" s="49"/>
      <c r="CJ710" s="49"/>
      <c r="CK710" s="49"/>
      <c r="CL710" s="49"/>
      <c r="CM710" s="49"/>
      <c r="CN710" s="49"/>
      <c r="CO710" s="49"/>
      <c r="CP710" s="49"/>
      <c r="CQ710" s="49"/>
      <c r="CR710" s="49"/>
      <c r="CS710" s="49"/>
      <c r="CT710" s="49"/>
      <c r="CU710" s="49"/>
      <c r="CV710" s="49"/>
      <c r="CW710" s="49"/>
      <c r="CX710" s="49"/>
      <c r="CY710" s="49"/>
      <c r="CZ710" s="49"/>
      <c r="DA710" s="49"/>
      <c r="DB710" s="49"/>
      <c r="DC710" s="49"/>
      <c r="DD710" s="49"/>
      <c r="DE710" s="49"/>
      <c r="DF710" s="49"/>
      <c r="DG710" s="49"/>
      <c r="DH710" s="49"/>
      <c r="DI710" s="49"/>
      <c r="DJ710" s="49"/>
      <c r="DK710" s="49"/>
      <c r="DL710" s="49"/>
      <c r="DM710" s="49"/>
      <c r="DN710" s="49"/>
      <c r="DO710" s="49"/>
      <c r="DP710" s="49"/>
      <c r="AAA710" s="192"/>
      <c r="AAD710" s="90"/>
      <c r="AAE710" s="519">
        <f>IF(S.PostEQC.NotifyStakeholders="N",,1)</f>
        <v>1</v>
      </c>
      <c r="AAF710" s="90" t="s">
        <v>0</v>
      </c>
      <c r="AAG710" s="94"/>
      <c r="AAH710" s="73">
        <f t="shared" si="598"/>
        <v>41717</v>
      </c>
      <c r="AAI710" s="72"/>
      <c r="AAJ710" s="72"/>
      <c r="AAK710" s="57" t="s">
        <v>0</v>
      </c>
      <c r="AAL710" s="90"/>
      <c r="AAM710"/>
    </row>
    <row r="711" spans="1:715" s="23" customFormat="1" ht="15.75" customHeight="1" outlineLevel="1">
      <c r="A711" s="171"/>
      <c r="B711" s="363" t="str">
        <f>AAK711</f>
        <v>* coordinates EPA.SIP.SUBMITAL with AndreaSIP</v>
      </c>
      <c r="C711" s="376" t="s">
        <v>0</v>
      </c>
      <c r="D711" s="380"/>
      <c r="E711"/>
      <c r="F711" s="457">
        <f t="shared" ca="1" si="601"/>
        <v>99</v>
      </c>
      <c r="G711"/>
      <c r="H711" s="343">
        <f t="shared" ref="H711" si="603">AAH711</f>
        <v>41717</v>
      </c>
      <c r="I711" s="244"/>
      <c r="J711" s="194"/>
      <c r="K711" s="49"/>
      <c r="L711" s="49"/>
      <c r="M711" s="49"/>
      <c r="N711" s="49"/>
      <c r="O711" s="49"/>
      <c r="P711" s="49"/>
      <c r="Q711" s="49"/>
      <c r="R711" s="49"/>
      <c r="S711" s="49"/>
      <c r="T711" s="49"/>
      <c r="U711" s="49"/>
      <c r="V711" s="49"/>
      <c r="W711" s="49"/>
      <c r="X711" s="49"/>
      <c r="Y711" s="49"/>
      <c r="Z711" s="49"/>
      <c r="AA711" s="49"/>
      <c r="AB711" s="49"/>
      <c r="AC711" s="49"/>
      <c r="AD711" s="49"/>
      <c r="AE711" s="49"/>
      <c r="AF711" s="49"/>
      <c r="AG711" s="49"/>
      <c r="AH711" s="49"/>
      <c r="AI711" s="49"/>
      <c r="AJ711" s="49"/>
      <c r="AK711" s="49"/>
      <c r="AL711" s="49"/>
      <c r="AM711" s="49"/>
      <c r="AN711" s="49"/>
      <c r="AO711" s="49"/>
      <c r="AP711" s="49"/>
      <c r="AQ711" s="49"/>
      <c r="AR711" s="49"/>
      <c r="AS711" s="49"/>
      <c r="AT711" s="49"/>
      <c r="AU711" s="49"/>
      <c r="AV711" s="49"/>
      <c r="AW711" s="49"/>
      <c r="AX711" s="49"/>
      <c r="AY711" s="49"/>
      <c r="AZ711" s="49"/>
      <c r="BA711" s="49"/>
      <c r="BB711" s="49"/>
      <c r="BC711" s="49"/>
      <c r="BD711" s="49"/>
      <c r="BE711" s="49"/>
      <c r="BF711" s="49"/>
      <c r="BG711" s="49"/>
      <c r="BH711" s="49"/>
      <c r="BI711" s="49"/>
      <c r="BJ711" s="49"/>
      <c r="BK711" s="49"/>
      <c r="BL711" s="49"/>
      <c r="BM711" s="49"/>
      <c r="BN711" s="49"/>
      <c r="BO711" s="49"/>
      <c r="BP711" s="49"/>
      <c r="BQ711" s="49"/>
      <c r="BR711" s="49"/>
      <c r="BS711" s="49"/>
      <c r="BT711" s="49"/>
      <c r="BU711" s="49"/>
      <c r="BV711" s="49"/>
      <c r="BW711" s="49"/>
      <c r="BX711" s="49"/>
      <c r="BY711" s="49"/>
      <c r="BZ711" s="49"/>
      <c r="CA711" s="49"/>
      <c r="CB711" s="49"/>
      <c r="CC711" s="49"/>
      <c r="CD711" s="49"/>
      <c r="CE711" s="49"/>
      <c r="CF711" s="49"/>
      <c r="CG711" s="49"/>
      <c r="CH711" s="49"/>
      <c r="CI711" s="49"/>
      <c r="CJ711" s="49"/>
      <c r="CK711" s="49"/>
      <c r="CL711" s="49"/>
      <c r="CM711" s="49"/>
      <c r="CN711" s="49"/>
      <c r="CO711" s="49"/>
      <c r="CP711" s="49"/>
      <c r="CQ711" s="49"/>
      <c r="CR711" s="49"/>
      <c r="CS711" s="49"/>
      <c r="CT711" s="49"/>
      <c r="CU711" s="49"/>
      <c r="CV711" s="49"/>
      <c r="CW711" s="49"/>
      <c r="CX711" s="49"/>
      <c r="CY711" s="49"/>
      <c r="CZ711" s="49"/>
      <c r="DA711" s="49"/>
      <c r="DB711" s="49"/>
      <c r="DC711" s="49"/>
      <c r="DD711" s="49"/>
      <c r="DE711" s="49"/>
      <c r="DF711" s="49"/>
      <c r="DG711" s="49"/>
      <c r="DH711" s="49"/>
      <c r="DI711" s="49"/>
      <c r="DJ711" s="49"/>
      <c r="DK711" s="49"/>
      <c r="DL711" s="49"/>
      <c r="DM711" s="49"/>
      <c r="DN711" s="49"/>
      <c r="DO711" s="49"/>
      <c r="DP711" s="49"/>
      <c r="DQ711"/>
      <c r="DR711"/>
      <c r="DS711"/>
      <c r="DT711"/>
      <c r="DU711"/>
      <c r="DV711"/>
      <c r="DW711"/>
      <c r="DX711"/>
      <c r="DY711"/>
      <c r="DZ711"/>
      <c r="EA711"/>
      <c r="EB711"/>
      <c r="EC711"/>
      <c r="ED711"/>
      <c r="EE711"/>
      <c r="EF711"/>
      <c r="EG711"/>
      <c r="EH711"/>
      <c r="EI711"/>
      <c r="EJ711"/>
      <c r="EK711"/>
      <c r="EL711"/>
      <c r="EM711"/>
      <c r="EN711"/>
      <c r="EO711"/>
      <c r="EP711"/>
      <c r="EQ711"/>
      <c r="ER711"/>
      <c r="ES711"/>
      <c r="ET711"/>
      <c r="EU711"/>
      <c r="EV711"/>
      <c r="EW711"/>
      <c r="EX711"/>
      <c r="EY711"/>
      <c r="EZ711"/>
      <c r="FA711"/>
      <c r="FB711"/>
      <c r="FC711"/>
      <c r="FD711"/>
      <c r="FE711"/>
      <c r="FF711"/>
      <c r="FG711"/>
      <c r="FH711"/>
      <c r="FI711"/>
      <c r="FJ711"/>
      <c r="FK711"/>
      <c r="FL711"/>
      <c r="FM711"/>
      <c r="FN711"/>
      <c r="FO711"/>
      <c r="FP711"/>
      <c r="FQ711"/>
      <c r="FR711"/>
      <c r="FS711"/>
      <c r="FT711"/>
      <c r="FU711"/>
      <c r="FV711"/>
      <c r="FW711"/>
      <c r="FX711"/>
      <c r="FY711"/>
      <c r="FZ711"/>
      <c r="GA711"/>
      <c r="GB711"/>
      <c r="GC711"/>
      <c r="GD711"/>
      <c r="GE711"/>
      <c r="GF711"/>
      <c r="GG711"/>
      <c r="GH711"/>
      <c r="GI711"/>
      <c r="GJ711"/>
      <c r="GK711"/>
      <c r="GL711"/>
      <c r="GM711"/>
      <c r="GN711"/>
      <c r="GO711"/>
      <c r="GP711"/>
      <c r="GQ711"/>
      <c r="GR711"/>
      <c r="GS711"/>
      <c r="GT711"/>
      <c r="GU711"/>
      <c r="GV711"/>
      <c r="GW711"/>
      <c r="GX711"/>
      <c r="GY711"/>
      <c r="GZ711"/>
      <c r="HA711"/>
      <c r="HB711"/>
      <c r="HC711"/>
      <c r="HD711"/>
      <c r="HE711"/>
      <c r="HF711"/>
      <c r="HG711"/>
      <c r="HH711"/>
      <c r="HI711"/>
      <c r="HJ711"/>
      <c r="HK711"/>
      <c r="HL711"/>
      <c r="HM711"/>
      <c r="HN711"/>
      <c r="HO711"/>
      <c r="HP711"/>
      <c r="HQ711"/>
      <c r="HR711"/>
      <c r="HS711"/>
      <c r="HT711"/>
      <c r="HU711"/>
      <c r="HV711"/>
      <c r="HW711"/>
      <c r="HX711"/>
      <c r="HY711"/>
      <c r="HZ711"/>
      <c r="IA711"/>
      <c r="IB711"/>
      <c r="IC711"/>
      <c r="ID711"/>
      <c r="IE711"/>
      <c r="IF711"/>
      <c r="IG711"/>
      <c r="IH711"/>
      <c r="II711"/>
      <c r="IJ711"/>
      <c r="IK711"/>
      <c r="IL711"/>
      <c r="IM711"/>
      <c r="IN711"/>
      <c r="IO711"/>
      <c r="IP711"/>
      <c r="IQ711"/>
      <c r="IR711"/>
      <c r="IS711"/>
      <c r="IT711"/>
      <c r="IU711"/>
      <c r="IV711"/>
      <c r="IW711"/>
      <c r="IX711"/>
      <c r="IY711"/>
      <c r="IZ711"/>
      <c r="JA711"/>
      <c r="JB711"/>
      <c r="JC711"/>
      <c r="JD711"/>
      <c r="JE711"/>
      <c r="JF711"/>
      <c r="JG711"/>
      <c r="JH711"/>
      <c r="JI711"/>
      <c r="JJ711"/>
      <c r="JK711"/>
      <c r="JL711"/>
      <c r="JM711"/>
      <c r="JN711"/>
      <c r="JO711"/>
      <c r="JP711"/>
      <c r="JQ711"/>
      <c r="JR711"/>
      <c r="JS711"/>
      <c r="JT711"/>
      <c r="JU711"/>
      <c r="JV711"/>
      <c r="JW711"/>
      <c r="JX711"/>
      <c r="JY711"/>
      <c r="JZ711"/>
      <c r="KA711"/>
      <c r="KB711"/>
      <c r="KC711"/>
      <c r="KD711"/>
      <c r="KE711"/>
      <c r="KF711"/>
      <c r="KG711"/>
      <c r="KH711"/>
      <c r="KI711"/>
      <c r="KJ711"/>
      <c r="KK711"/>
      <c r="KL711"/>
      <c r="KM711"/>
      <c r="KN711"/>
      <c r="KO711"/>
      <c r="KP711"/>
      <c r="KQ711"/>
      <c r="KR711"/>
      <c r="KS711"/>
      <c r="KT711"/>
      <c r="KU711"/>
      <c r="KV711"/>
      <c r="KW711"/>
      <c r="KX711"/>
      <c r="KY711"/>
      <c r="KZ711"/>
      <c r="LA711"/>
      <c r="LB711"/>
      <c r="LC711"/>
      <c r="LD711"/>
      <c r="LE711"/>
      <c r="LF711"/>
      <c r="LG711"/>
      <c r="LH711"/>
      <c r="LI711"/>
      <c r="LJ711"/>
      <c r="LK711"/>
      <c r="LL711"/>
      <c r="LM711"/>
      <c r="LN711"/>
      <c r="LO711"/>
      <c r="LP711"/>
      <c r="LQ711"/>
      <c r="LR711"/>
      <c r="LS711"/>
      <c r="LT711"/>
      <c r="LU711"/>
      <c r="LV711"/>
      <c r="LW711"/>
      <c r="LX711"/>
      <c r="LY711"/>
      <c r="LZ711"/>
      <c r="MA711"/>
      <c r="MB711"/>
      <c r="MC711"/>
      <c r="MD711"/>
      <c r="ME711"/>
      <c r="MF711"/>
      <c r="MG711"/>
      <c r="MH711"/>
      <c r="MI711"/>
      <c r="MJ711"/>
      <c r="MK711"/>
      <c r="ML711"/>
      <c r="MM711"/>
      <c r="MN711"/>
      <c r="MO711"/>
      <c r="MP711"/>
      <c r="MQ711"/>
      <c r="MR711"/>
      <c r="MS711"/>
      <c r="MT711"/>
      <c r="MU711"/>
      <c r="MV711"/>
      <c r="MW711"/>
      <c r="MX711"/>
      <c r="MY711"/>
      <c r="MZ711"/>
      <c r="NA711"/>
      <c r="NB711"/>
      <c r="NC711"/>
      <c r="ND711"/>
      <c r="NE711"/>
      <c r="NF711"/>
      <c r="NG711"/>
      <c r="NH711"/>
      <c r="NI711"/>
      <c r="NJ711"/>
      <c r="NK711"/>
      <c r="NL711"/>
      <c r="NM711"/>
      <c r="NN711"/>
      <c r="NO711"/>
      <c r="NP711"/>
      <c r="NQ711"/>
      <c r="NR711"/>
      <c r="NS711"/>
      <c r="NT711"/>
      <c r="NU711"/>
      <c r="NV711"/>
      <c r="NW711"/>
      <c r="NX711"/>
      <c r="NY711"/>
      <c r="NZ711"/>
      <c r="OA711"/>
      <c r="OB711"/>
      <c r="OC711"/>
      <c r="OD711"/>
      <c r="OE711"/>
      <c r="OF711"/>
      <c r="OG711"/>
      <c r="OH711"/>
      <c r="OI711"/>
      <c r="OJ711"/>
      <c r="OK711"/>
      <c r="OL711"/>
      <c r="OM711"/>
      <c r="ON711"/>
      <c r="OO711"/>
      <c r="OP711"/>
      <c r="OQ711"/>
      <c r="OR711"/>
      <c r="OS711"/>
      <c r="OT711"/>
      <c r="OU711"/>
      <c r="OV711"/>
      <c r="OW711"/>
      <c r="OX711"/>
      <c r="OY711"/>
      <c r="OZ711"/>
      <c r="PA711"/>
      <c r="PB711"/>
      <c r="PC711"/>
      <c r="PD711"/>
      <c r="PE711"/>
      <c r="PF711"/>
      <c r="PG711"/>
      <c r="PH711"/>
      <c r="PI711"/>
      <c r="PJ711"/>
      <c r="PK711"/>
      <c r="PL711"/>
      <c r="PM711"/>
      <c r="PN711"/>
      <c r="PO711"/>
      <c r="PP711"/>
      <c r="PQ711"/>
      <c r="PR711"/>
      <c r="PS711"/>
      <c r="PT711"/>
      <c r="PU711"/>
      <c r="PV711"/>
      <c r="PW711"/>
      <c r="PX711"/>
      <c r="PY711"/>
      <c r="PZ711"/>
      <c r="QA711"/>
      <c r="QB711"/>
      <c r="QC711"/>
      <c r="QD711"/>
      <c r="QE711"/>
      <c r="QF711"/>
      <c r="QG711"/>
      <c r="QH711"/>
      <c r="QI711"/>
      <c r="QJ711"/>
      <c r="QK711"/>
      <c r="QL711"/>
      <c r="QM711"/>
      <c r="QN711"/>
      <c r="QO711"/>
      <c r="QP711"/>
      <c r="QQ711"/>
      <c r="QR711"/>
      <c r="QS711"/>
      <c r="QT711"/>
      <c r="QU711"/>
      <c r="QV711"/>
      <c r="QW711"/>
      <c r="QX711"/>
      <c r="QY711"/>
      <c r="QZ711"/>
      <c r="RA711"/>
      <c r="RB711"/>
      <c r="RC711"/>
      <c r="RD711"/>
      <c r="RE711"/>
      <c r="RF711"/>
      <c r="RG711"/>
      <c r="RH711"/>
      <c r="RI711"/>
      <c r="RJ711"/>
      <c r="RK711"/>
      <c r="RL711"/>
      <c r="RM711"/>
      <c r="RN711"/>
      <c r="RO711"/>
      <c r="RP711"/>
      <c r="RQ711"/>
      <c r="RR711"/>
      <c r="RS711"/>
      <c r="RT711"/>
      <c r="RU711"/>
      <c r="RV711"/>
      <c r="RW711"/>
      <c r="RX711"/>
      <c r="RY711"/>
      <c r="RZ711"/>
      <c r="SA711"/>
      <c r="SB711"/>
      <c r="SC711"/>
      <c r="SD711"/>
      <c r="SE711"/>
      <c r="SF711"/>
      <c r="SG711"/>
      <c r="SH711"/>
      <c r="SI711"/>
      <c r="SJ711"/>
      <c r="SK711"/>
      <c r="SL711"/>
      <c r="SM711"/>
      <c r="SN711"/>
      <c r="SO711"/>
      <c r="SP711"/>
      <c r="SQ711"/>
      <c r="SR711"/>
      <c r="SS711"/>
      <c r="ST711"/>
      <c r="SU711"/>
      <c r="SV711"/>
      <c r="SW711"/>
      <c r="SX711"/>
      <c r="SY711"/>
      <c r="SZ711"/>
      <c r="TA711"/>
      <c r="TB711"/>
      <c r="TC711"/>
      <c r="TD711"/>
      <c r="TE711"/>
      <c r="TF711"/>
      <c r="TG711"/>
      <c r="TH711"/>
      <c r="TI711"/>
      <c r="TJ711"/>
      <c r="TK711"/>
      <c r="TL711"/>
      <c r="TM711"/>
      <c r="TN711"/>
      <c r="TO711"/>
      <c r="TP711"/>
      <c r="TQ711"/>
      <c r="TR711"/>
      <c r="TS711"/>
      <c r="TT711"/>
      <c r="TU711"/>
      <c r="TV711"/>
      <c r="TW711"/>
      <c r="TX711"/>
      <c r="TY711"/>
      <c r="TZ711"/>
      <c r="UA711"/>
      <c r="UB711"/>
      <c r="UC711"/>
      <c r="UD711"/>
      <c r="UE711"/>
      <c r="UF711"/>
      <c r="UG711"/>
      <c r="UH711"/>
      <c r="UI711"/>
      <c r="UJ711"/>
      <c r="UK711"/>
      <c r="UL711"/>
      <c r="UM711"/>
      <c r="UN711"/>
      <c r="UO711"/>
      <c r="UP711"/>
      <c r="UQ711"/>
      <c r="UR711"/>
      <c r="US711"/>
      <c r="UT711"/>
      <c r="UU711"/>
      <c r="UV711"/>
      <c r="UW711"/>
      <c r="UX711"/>
      <c r="UY711"/>
      <c r="UZ711"/>
      <c r="VA711"/>
      <c r="VB711"/>
      <c r="VC711"/>
      <c r="VD711"/>
      <c r="VE711"/>
      <c r="VF711"/>
      <c r="VG711"/>
      <c r="VH711"/>
      <c r="VI711"/>
      <c r="VJ711"/>
      <c r="VK711"/>
      <c r="VL711"/>
      <c r="VM711"/>
      <c r="VN711"/>
      <c r="VO711"/>
      <c r="VP711"/>
      <c r="VQ711"/>
      <c r="VR711"/>
      <c r="VS711"/>
      <c r="VT711"/>
      <c r="VU711"/>
      <c r="VV711"/>
      <c r="VW711"/>
      <c r="VX711"/>
      <c r="VY711"/>
      <c r="VZ711"/>
      <c r="WA711"/>
      <c r="WB711"/>
      <c r="WC711"/>
      <c r="WD711"/>
      <c r="WE711"/>
      <c r="WF711"/>
      <c r="WG711"/>
      <c r="WH711"/>
      <c r="WI711"/>
      <c r="WJ711"/>
      <c r="WK711"/>
      <c r="WL711"/>
      <c r="WM711"/>
      <c r="WN711"/>
      <c r="WO711"/>
      <c r="WP711"/>
      <c r="WQ711"/>
      <c r="WR711"/>
      <c r="WS711"/>
      <c r="WT711"/>
      <c r="WU711"/>
      <c r="WV711"/>
      <c r="WW711"/>
      <c r="WX711"/>
      <c r="WY711"/>
      <c r="WZ711"/>
      <c r="XA711"/>
      <c r="XB711"/>
      <c r="XC711"/>
      <c r="XD711"/>
      <c r="XE711"/>
      <c r="XF711"/>
      <c r="XG711"/>
      <c r="XH711"/>
      <c r="XI711"/>
      <c r="XJ711"/>
      <c r="XK711"/>
      <c r="XL711"/>
      <c r="XM711"/>
      <c r="XN711"/>
      <c r="XO711"/>
      <c r="XP711"/>
      <c r="XQ711"/>
      <c r="XR711"/>
      <c r="XS711"/>
      <c r="XT711"/>
      <c r="XU711"/>
      <c r="XV711"/>
      <c r="XW711"/>
      <c r="XX711"/>
      <c r="XY711"/>
      <c r="XZ711"/>
      <c r="YA711"/>
      <c r="YB711"/>
      <c r="YC711"/>
      <c r="YD711"/>
      <c r="YE711"/>
      <c r="YF711"/>
      <c r="YG711"/>
      <c r="YH711"/>
      <c r="YI711"/>
      <c r="YJ711"/>
      <c r="YK711"/>
      <c r="YL711"/>
      <c r="YM711"/>
      <c r="YN711"/>
      <c r="YO711"/>
      <c r="YP711"/>
      <c r="YQ711"/>
      <c r="YR711"/>
      <c r="YS711"/>
      <c r="YT711"/>
      <c r="YU711"/>
      <c r="YV711"/>
      <c r="YW711"/>
      <c r="YX711"/>
      <c r="YY711"/>
      <c r="YZ711"/>
      <c r="ZA711"/>
      <c r="ZB711"/>
      <c r="ZC711"/>
      <c r="ZD711"/>
      <c r="ZE711"/>
      <c r="ZF711"/>
      <c r="ZG711"/>
      <c r="ZH711"/>
      <c r="ZI711"/>
      <c r="ZJ711"/>
      <c r="ZK711"/>
      <c r="ZL711"/>
      <c r="ZM711"/>
      <c r="ZN711"/>
      <c r="ZO711"/>
      <c r="ZP711"/>
      <c r="ZQ711"/>
      <c r="ZR711"/>
      <c r="ZS711"/>
      <c r="ZT711"/>
      <c r="ZU711"/>
      <c r="ZV711"/>
      <c r="ZW711"/>
      <c r="ZX711"/>
      <c r="ZY711"/>
      <c r="ZZ711" s="52"/>
      <c r="AAA711" s="192"/>
      <c r="AAB711"/>
      <c r="AAC711"/>
      <c r="AAD711" s="90"/>
      <c r="AAE711" s="520">
        <f>IF(S.SIP.Involved="Y",1,0)</f>
        <v>1</v>
      </c>
      <c r="AAF711" s="90"/>
      <c r="AAG711" s="94"/>
      <c r="AAH711" s="73">
        <f t="shared" si="598"/>
        <v>41717</v>
      </c>
      <c r="AAI711" s="72"/>
      <c r="AAJ711" s="72"/>
      <c r="AAK711" s="80" t="str">
        <f>"* coordinates EPA.SIP.SUBMITAL with "&amp;S.Staff.SIPCo</f>
        <v>* coordinates EPA.SIP.SUBMITAL with AndreaSIP</v>
      </c>
      <c r="AAL711" s="90"/>
    </row>
    <row r="712" spans="1:715" ht="15.75" customHeight="1" outlineLevel="1">
      <c r="A712" s="171"/>
      <c r="B712" s="304" t="str">
        <f>AAK712</f>
        <v>* coordinates AC.THANK.YOU email or letter with MargaretMGR</v>
      </c>
      <c r="C712" s="786" t="str">
        <f>HYPERLINK("\\deqhq1\Rule_Resources\i\AC.THANK.YOU.docx","i")</f>
        <v>i</v>
      </c>
      <c r="D712" s="610"/>
      <c r="E712"/>
      <c r="F712" s="457">
        <f t="shared" ca="1" si="601"/>
        <v>99</v>
      </c>
      <c r="G712"/>
      <c r="H712" s="343">
        <f t="shared" si="602"/>
        <v>41717</v>
      </c>
      <c r="I712" s="244"/>
      <c r="J712" s="194"/>
      <c r="K712" s="49"/>
      <c r="L712" s="49"/>
      <c r="M712" s="49"/>
      <c r="N712" s="49"/>
      <c r="O712" s="49"/>
      <c r="P712" s="49"/>
      <c r="Q712" s="49"/>
      <c r="R712" s="49"/>
      <c r="S712" s="49"/>
      <c r="T712" s="49"/>
      <c r="U712" s="49"/>
      <c r="V712" s="49"/>
      <c r="W712" s="49"/>
      <c r="X712" s="49"/>
      <c r="Y712" s="49"/>
      <c r="Z712" s="49"/>
      <c r="AA712" s="49"/>
      <c r="AB712" s="49"/>
      <c r="AC712" s="49"/>
      <c r="AD712" s="49"/>
      <c r="AE712" s="49"/>
      <c r="AF712" s="49"/>
      <c r="AG712" s="49"/>
      <c r="AH712" s="49"/>
      <c r="AI712" s="49"/>
      <c r="AJ712" s="49"/>
      <c r="AK712" s="49"/>
      <c r="AL712" s="49"/>
      <c r="AM712" s="49"/>
      <c r="AN712" s="49"/>
      <c r="AO712" s="49"/>
      <c r="AP712" s="49"/>
      <c r="AQ712" s="49"/>
      <c r="AR712" s="49"/>
      <c r="AS712" s="49"/>
      <c r="AT712" s="49"/>
      <c r="AU712" s="49"/>
      <c r="AV712" s="49"/>
      <c r="AW712" s="49"/>
      <c r="AX712" s="49"/>
      <c r="AY712" s="49"/>
      <c r="AZ712" s="49"/>
      <c r="BA712" s="49"/>
      <c r="BB712" s="49"/>
      <c r="BC712" s="49"/>
      <c r="BD712" s="49"/>
      <c r="BE712" s="49"/>
      <c r="BF712" s="49"/>
      <c r="BG712" s="49"/>
      <c r="BH712" s="49"/>
      <c r="BI712" s="49"/>
      <c r="BJ712" s="49"/>
      <c r="BK712" s="49"/>
      <c r="BL712" s="49"/>
      <c r="BM712" s="49"/>
      <c r="BN712" s="49"/>
      <c r="BO712" s="49"/>
      <c r="BP712" s="49"/>
      <c r="BQ712" s="49"/>
      <c r="BR712" s="49"/>
      <c r="BS712" s="49"/>
      <c r="BT712" s="49"/>
      <c r="BU712" s="49"/>
      <c r="BV712" s="49"/>
      <c r="BW712" s="49"/>
      <c r="BX712" s="49"/>
      <c r="BY712" s="49"/>
      <c r="BZ712" s="49"/>
      <c r="CA712" s="49"/>
      <c r="CB712" s="49"/>
      <c r="CC712" s="49"/>
      <c r="CD712" s="49"/>
      <c r="CE712" s="49"/>
      <c r="CF712" s="49"/>
      <c r="CG712" s="49"/>
      <c r="CH712" s="49"/>
      <c r="CI712" s="49"/>
      <c r="CJ712" s="49"/>
      <c r="CK712" s="49"/>
      <c r="CL712" s="49"/>
      <c r="CM712" s="49"/>
      <c r="CN712" s="49"/>
      <c r="CO712" s="49"/>
      <c r="CP712" s="49"/>
      <c r="CQ712" s="49"/>
      <c r="CR712" s="49"/>
      <c r="CS712" s="49"/>
      <c r="CT712" s="49"/>
      <c r="CU712" s="49"/>
      <c r="CV712" s="49"/>
      <c r="CW712" s="49"/>
      <c r="CX712" s="49"/>
      <c r="CY712" s="49"/>
      <c r="CZ712" s="49"/>
      <c r="DA712" s="49"/>
      <c r="DB712" s="49"/>
      <c r="DC712" s="49"/>
      <c r="DD712" s="49"/>
      <c r="DE712" s="49"/>
      <c r="DF712" s="49"/>
      <c r="DG712" s="49"/>
      <c r="DH712" s="49"/>
      <c r="DI712" s="49"/>
      <c r="DJ712" s="49"/>
      <c r="DK712" s="49"/>
      <c r="DL712" s="49"/>
      <c r="DM712" s="49"/>
      <c r="DN712" s="49"/>
      <c r="DO712" s="49"/>
      <c r="DP712" s="49"/>
      <c r="AAA712" s="192"/>
      <c r="AAD712" s="90"/>
      <c r="AAE712" s="519">
        <f>IF(S.AC.CommitteeInvolved="Y",1,0)</f>
        <v>0</v>
      </c>
      <c r="AAF712" s="90"/>
      <c r="AAG712" s="94"/>
      <c r="AAH712" s="73">
        <f t="shared" si="598"/>
        <v>41717</v>
      </c>
      <c r="AAI712" s="72"/>
      <c r="AAJ712" s="72"/>
      <c r="AAK712" s="80" t="str">
        <f>"* coordinates AC.THANK.YOU email or letter with "&amp;S.Staff.Mgr</f>
        <v>* coordinates AC.THANK.YOU email or letter with MargaretMGR</v>
      </c>
      <c r="AAL712" s="90"/>
      <c r="AAM712"/>
    </row>
    <row r="713" spans="1:715" ht="15.75" customHeight="1" outlineLevel="1">
      <c r="A713" s="171"/>
      <c r="B713" s="304" t="str">
        <f>AAK713</f>
        <v>* coordinates AC.SURVEY with MargaretMGR</v>
      </c>
      <c r="C713" s="785" t="str">
        <f>HYPERLINK("\\deqhq1\Rule_Resources\i\AC.SURVEY.docx","i")</f>
        <v>i</v>
      </c>
      <c r="D713" s="380"/>
      <c r="E713"/>
      <c r="F713" s="457">
        <f t="shared" ca="1" si="601"/>
        <v>99</v>
      </c>
      <c r="G713"/>
      <c r="H713" s="343">
        <f t="shared" si="602"/>
        <v>41717</v>
      </c>
      <c r="I713" s="244"/>
      <c r="J713" s="194"/>
      <c r="K713" s="49"/>
      <c r="L713" s="49"/>
      <c r="M713" s="49"/>
      <c r="N713" s="49"/>
      <c r="O713" s="49"/>
      <c r="P713" s="49"/>
      <c r="Q713" s="49"/>
      <c r="R713" s="49"/>
      <c r="S713" s="49"/>
      <c r="T713" s="49"/>
      <c r="U713" s="49"/>
      <c r="V713" s="49"/>
      <c r="W713" s="49"/>
      <c r="X713" s="49"/>
      <c r="Y713" s="49"/>
      <c r="Z713" s="49"/>
      <c r="AA713" s="49"/>
      <c r="AB713" s="49"/>
      <c r="AC713" s="49"/>
      <c r="AD713" s="49"/>
      <c r="AE713" s="49"/>
      <c r="AF713" s="49"/>
      <c r="AG713" s="49"/>
      <c r="AH713" s="49"/>
      <c r="AI713" s="49"/>
      <c r="AJ713" s="49"/>
      <c r="AK713" s="49"/>
      <c r="AL713" s="49"/>
      <c r="AM713" s="49"/>
      <c r="AN713" s="49"/>
      <c r="AO713" s="49"/>
      <c r="AP713" s="49"/>
      <c r="AQ713" s="49"/>
      <c r="AR713" s="49"/>
      <c r="AS713" s="49"/>
      <c r="AT713" s="49"/>
      <c r="AU713" s="49"/>
      <c r="AV713" s="49"/>
      <c r="AW713" s="49"/>
      <c r="AX713" s="49"/>
      <c r="AY713" s="49"/>
      <c r="AZ713" s="49"/>
      <c r="BA713" s="49"/>
      <c r="BB713" s="49"/>
      <c r="BC713" s="49"/>
      <c r="BD713" s="49"/>
      <c r="BE713" s="49"/>
      <c r="BF713" s="49"/>
      <c r="BG713" s="49"/>
      <c r="BH713" s="49"/>
      <c r="BI713" s="49"/>
      <c r="BJ713" s="49"/>
      <c r="BK713" s="49"/>
      <c r="BL713" s="49"/>
      <c r="BM713" s="49"/>
      <c r="BN713" s="49"/>
      <c r="BO713" s="49"/>
      <c r="BP713" s="49"/>
      <c r="BQ713" s="49"/>
      <c r="BR713" s="49"/>
      <c r="BS713" s="49"/>
      <c r="BT713" s="49"/>
      <c r="BU713" s="49"/>
      <c r="BV713" s="49"/>
      <c r="BW713" s="49"/>
      <c r="BX713" s="49"/>
      <c r="BY713" s="49"/>
      <c r="BZ713" s="49"/>
      <c r="CA713" s="49"/>
      <c r="CB713" s="49"/>
      <c r="CC713" s="49"/>
      <c r="CD713" s="49"/>
      <c r="CE713" s="49"/>
      <c r="CF713" s="49"/>
      <c r="CG713" s="49"/>
      <c r="CH713" s="49"/>
      <c r="CI713" s="49"/>
      <c r="CJ713" s="49"/>
      <c r="CK713" s="49"/>
      <c r="CL713" s="49"/>
      <c r="CM713" s="49"/>
      <c r="CN713" s="49"/>
      <c r="CO713" s="49"/>
      <c r="CP713" s="49"/>
      <c r="CQ713" s="49"/>
      <c r="CR713" s="49"/>
      <c r="CS713" s="49"/>
      <c r="CT713" s="49"/>
      <c r="CU713" s="49"/>
      <c r="CV713" s="49"/>
      <c r="CW713" s="49"/>
      <c r="CX713" s="49"/>
      <c r="CY713" s="49"/>
      <c r="CZ713" s="49"/>
      <c r="DA713" s="49"/>
      <c r="DB713" s="49"/>
      <c r="DC713" s="49"/>
      <c r="DD713" s="49"/>
      <c r="DE713" s="49"/>
      <c r="DF713" s="49"/>
      <c r="DG713" s="49"/>
      <c r="DH713" s="49"/>
      <c r="DI713" s="49"/>
      <c r="DJ713" s="49"/>
      <c r="DK713" s="49"/>
      <c r="DL713" s="49"/>
      <c r="DM713" s="49"/>
      <c r="DN713" s="49"/>
      <c r="DO713" s="49"/>
      <c r="DP713" s="49"/>
      <c r="AAA713" s="192"/>
      <c r="AAD713" s="90"/>
      <c r="AAE713" s="519">
        <f>IF(S.AC.CommitteeInvolved="Y",1,0)</f>
        <v>0</v>
      </c>
      <c r="AAF713" s="90"/>
      <c r="AAG713" s="94"/>
      <c r="AAH713" s="73">
        <f t="shared" si="598"/>
        <v>41717</v>
      </c>
      <c r="AAI713" s="72"/>
      <c r="AAJ713" s="72"/>
      <c r="AAK713" s="80" t="str">
        <f>"* coordinates AC.SURVEY with "&amp;S.Staff.Mgr</f>
        <v>* coordinates AC.SURVEY with MargaretMGR</v>
      </c>
      <c r="AAL713" s="90"/>
      <c r="AAM713"/>
    </row>
    <row r="714" spans="1:715" ht="15.75" customHeight="1" outlineLevel="1">
      <c r="A714" s="171"/>
      <c r="B714" s="304" t="s">
        <v>402</v>
      </c>
      <c r="C714" s="376" t="s">
        <v>0</v>
      </c>
      <c r="D714" s="380"/>
      <c r="E714"/>
      <c r="F714" s="457">
        <f t="shared" ca="1" si="601"/>
        <v>99</v>
      </c>
      <c r="G714"/>
      <c r="H714" s="343">
        <f t="shared" si="602"/>
        <v>41717</v>
      </c>
      <c r="I714" s="244"/>
      <c r="J714" s="194"/>
      <c r="K714" s="49"/>
      <c r="L714" s="49"/>
      <c r="M714" s="49"/>
      <c r="N714" s="49"/>
      <c r="O714" s="49"/>
      <c r="P714" s="49"/>
      <c r="Q714" s="49"/>
      <c r="R714" s="49"/>
      <c r="S714" s="49"/>
      <c r="T714" s="49"/>
      <c r="U714" s="49"/>
      <c r="V714" s="49"/>
      <c r="W714" s="49"/>
      <c r="X714" s="49"/>
      <c r="Y714" s="49"/>
      <c r="Z714" s="49"/>
      <c r="AA714" s="49"/>
      <c r="AB714" s="49"/>
      <c r="AC714" s="49"/>
      <c r="AD714" s="49"/>
      <c r="AE714" s="49"/>
      <c r="AF714" s="49"/>
      <c r="AG714" s="49"/>
      <c r="AH714" s="49"/>
      <c r="AI714" s="49"/>
      <c r="AJ714" s="49"/>
      <c r="AK714" s="49"/>
      <c r="AL714" s="49"/>
      <c r="AM714" s="49"/>
      <c r="AN714" s="49"/>
      <c r="AO714" s="49"/>
      <c r="AP714" s="49"/>
      <c r="AQ714" s="49"/>
      <c r="AR714" s="49"/>
      <c r="AS714" s="49"/>
      <c r="AT714" s="49"/>
      <c r="AU714" s="49"/>
      <c r="AV714" s="49"/>
      <c r="AW714" s="49"/>
      <c r="AX714" s="49"/>
      <c r="AY714" s="49"/>
      <c r="AZ714" s="49"/>
      <c r="BA714" s="49"/>
      <c r="BB714" s="49"/>
      <c r="BC714" s="49"/>
      <c r="BD714" s="49"/>
      <c r="BE714" s="49"/>
      <c r="BF714" s="49"/>
      <c r="BG714" s="49"/>
      <c r="BH714" s="49"/>
      <c r="BI714" s="49"/>
      <c r="BJ714" s="49"/>
      <c r="BK714" s="49"/>
      <c r="BL714" s="49"/>
      <c r="BM714" s="49"/>
      <c r="BN714" s="49"/>
      <c r="BO714" s="49"/>
      <c r="BP714" s="49"/>
      <c r="BQ714" s="49"/>
      <c r="BR714" s="49"/>
      <c r="BS714" s="49"/>
      <c r="BT714" s="49"/>
      <c r="BU714" s="49"/>
      <c r="BV714" s="49"/>
      <c r="BW714" s="49"/>
      <c r="BX714" s="49"/>
      <c r="BY714" s="49"/>
      <c r="BZ714" s="49"/>
      <c r="CA714" s="49"/>
      <c r="CB714" s="49"/>
      <c r="CC714" s="49"/>
      <c r="CD714" s="49"/>
      <c r="CE714" s="49"/>
      <c r="CF714" s="49"/>
      <c r="CG714" s="49"/>
      <c r="CH714" s="49"/>
      <c r="CI714" s="49"/>
      <c r="CJ714" s="49"/>
      <c r="CK714" s="49"/>
      <c r="CL714" s="49"/>
      <c r="CM714" s="49"/>
      <c r="CN714" s="49"/>
      <c r="CO714" s="49"/>
      <c r="CP714" s="49"/>
      <c r="CQ714" s="49"/>
      <c r="CR714" s="49"/>
      <c r="CS714" s="49"/>
      <c r="CT714" s="49"/>
      <c r="CU714" s="49"/>
      <c r="CV714" s="49"/>
      <c r="CW714" s="49"/>
      <c r="CX714" s="49"/>
      <c r="CY714" s="49"/>
      <c r="CZ714" s="49"/>
      <c r="DA714" s="49"/>
      <c r="DB714" s="49"/>
      <c r="DC714" s="49"/>
      <c r="DD714" s="49"/>
      <c r="DE714" s="49"/>
      <c r="DF714" s="49"/>
      <c r="DG714" s="49"/>
      <c r="DH714" s="49"/>
      <c r="DI714" s="49"/>
      <c r="DJ714" s="49"/>
      <c r="DK714" s="49"/>
      <c r="DL714" s="49"/>
      <c r="DM714" s="49"/>
      <c r="DN714" s="49"/>
      <c r="DO714" s="49"/>
      <c r="DP714" s="49"/>
      <c r="AAA714" s="192"/>
      <c r="AAD714" s="90"/>
      <c r="AAE714" s="519">
        <v>1</v>
      </c>
      <c r="AAF714" s="90"/>
      <c r="AAG714" s="94"/>
      <c r="AAH714" s="73">
        <f t="shared" si="598"/>
        <v>41717</v>
      </c>
      <c r="AAI714" s="72"/>
      <c r="AAJ714" s="72"/>
      <c r="AAK714" s="56" t="s">
        <v>0</v>
      </c>
      <c r="AAL714" s="90"/>
      <c r="AAM714"/>
    </row>
    <row r="715" spans="1:715" s="23" customFormat="1" ht="15" customHeight="1" outlineLevel="1">
      <c r="A715" s="171"/>
      <c r="B715" s="414" t="str">
        <f>AAK715</f>
        <v>AndreaDRC:</v>
      </c>
      <c r="C715" s="420"/>
      <c r="D715" s="421"/>
      <c r="E715" s="350"/>
      <c r="F715" s="350"/>
      <c r="G715" s="420"/>
      <c r="H715" s="420"/>
      <c r="I715" s="244"/>
      <c r="J715" s="194"/>
      <c r="K715" s="49"/>
      <c r="L715" s="49"/>
      <c r="M715" s="49"/>
      <c r="N715" s="49"/>
      <c r="O715" s="49"/>
      <c r="P715" s="49"/>
      <c r="Q715" s="49"/>
      <c r="R715" s="49"/>
      <c r="S715" s="49"/>
      <c r="T715" s="49"/>
      <c r="U715" s="49"/>
      <c r="V715" s="49"/>
      <c r="W715" s="49"/>
      <c r="X715" s="49"/>
      <c r="Y715" s="49"/>
      <c r="Z715" s="49"/>
      <c r="AA715" s="49"/>
      <c r="AB715" s="49"/>
      <c r="AC715" s="49"/>
      <c r="AD715" s="49"/>
      <c r="AE715" s="49"/>
      <c r="AF715" s="49"/>
      <c r="AG715" s="49"/>
      <c r="AH715" s="49"/>
      <c r="AI715" s="49"/>
      <c r="AJ715" s="49"/>
      <c r="AK715" s="49"/>
      <c r="AL715" s="49"/>
      <c r="AM715" s="49"/>
      <c r="AN715" s="49"/>
      <c r="AO715" s="49"/>
      <c r="AP715" s="49"/>
      <c r="AQ715" s="49"/>
      <c r="AR715" s="49"/>
      <c r="AS715" s="49"/>
      <c r="AT715" s="49"/>
      <c r="AU715" s="49"/>
      <c r="AV715" s="49"/>
      <c r="AW715" s="49"/>
      <c r="AX715" s="49"/>
      <c r="AY715" s="49"/>
      <c r="AZ715" s="49"/>
      <c r="BA715" s="49"/>
      <c r="BB715" s="49"/>
      <c r="BC715" s="49"/>
      <c r="BD715" s="49"/>
      <c r="BE715" s="49"/>
      <c r="BF715" s="49"/>
      <c r="BG715" s="49"/>
      <c r="BH715" s="49"/>
      <c r="BI715" s="49"/>
      <c r="BJ715" s="49"/>
      <c r="BK715" s="49"/>
      <c r="BL715" s="49"/>
      <c r="BM715" s="49"/>
      <c r="BN715" s="49"/>
      <c r="BO715" s="49"/>
      <c r="BP715" s="49"/>
      <c r="BQ715" s="49"/>
      <c r="BR715" s="49"/>
      <c r="BS715" s="49"/>
      <c r="BT715" s="49"/>
      <c r="BU715" s="49"/>
      <c r="BV715" s="49"/>
      <c r="BW715" s="49"/>
      <c r="BX715" s="49"/>
      <c r="BY715" s="49"/>
      <c r="BZ715" s="49"/>
      <c r="CA715" s="49"/>
      <c r="CB715" s="49"/>
      <c r="CC715" s="49"/>
      <c r="CD715" s="49"/>
      <c r="CE715" s="49"/>
      <c r="CF715" s="49"/>
      <c r="CG715" s="49"/>
      <c r="CH715" s="49"/>
      <c r="CI715" s="49"/>
      <c r="CJ715" s="49"/>
      <c r="CK715" s="49"/>
      <c r="CL715" s="49"/>
      <c r="CM715" s="49"/>
      <c r="CN715" s="49"/>
      <c r="CO715" s="49"/>
      <c r="CP715" s="49"/>
      <c r="CQ715" s="49"/>
      <c r="CR715" s="49"/>
      <c r="CS715" s="49"/>
      <c r="CT715" s="49"/>
      <c r="CU715" s="49"/>
      <c r="CV715" s="49"/>
      <c r="CW715" s="49"/>
      <c r="CX715" s="49"/>
      <c r="CY715" s="49"/>
      <c r="CZ715" s="49"/>
      <c r="DA715" s="49"/>
      <c r="DB715" s="49"/>
      <c r="DC715" s="49"/>
      <c r="DD715" s="49"/>
      <c r="DE715" s="49"/>
      <c r="DF715" s="49"/>
      <c r="DG715" s="49"/>
      <c r="DH715" s="49"/>
      <c r="DI715" s="49"/>
      <c r="DJ715" s="49"/>
      <c r="DK715" s="49"/>
      <c r="DL715" s="49"/>
      <c r="DM715" s="49"/>
      <c r="DN715" s="49"/>
      <c r="DO715" s="49"/>
      <c r="DP715" s="49"/>
      <c r="DQ715"/>
      <c r="DR715"/>
      <c r="DS715"/>
      <c r="DT715"/>
      <c r="DU715"/>
      <c r="DV715"/>
      <c r="DW715"/>
      <c r="DX715"/>
      <c r="DY715"/>
      <c r="DZ715"/>
      <c r="EA715"/>
      <c r="EB715"/>
      <c r="EC715"/>
      <c r="ED715"/>
      <c r="EE715"/>
      <c r="EF715"/>
      <c r="EG715"/>
      <c r="EH715"/>
      <c r="EI715"/>
      <c r="EJ715"/>
      <c r="EK715"/>
      <c r="EL715"/>
      <c r="EM715"/>
      <c r="EN715"/>
      <c r="EO715"/>
      <c r="EP715"/>
      <c r="EQ715"/>
      <c r="ER715"/>
      <c r="ES715"/>
      <c r="ET715"/>
      <c r="EU715"/>
      <c r="EV715"/>
      <c r="EW715"/>
      <c r="EX715"/>
      <c r="EY715"/>
      <c r="EZ715"/>
      <c r="FA715"/>
      <c r="FB715"/>
      <c r="FC715"/>
      <c r="FD715"/>
      <c r="FE715"/>
      <c r="FF715"/>
      <c r="FG715"/>
      <c r="FH715"/>
      <c r="FI715"/>
      <c r="FJ715"/>
      <c r="FK715"/>
      <c r="FL715"/>
      <c r="FM715"/>
      <c r="FN715"/>
      <c r="FO715"/>
      <c r="FP715"/>
      <c r="FQ715"/>
      <c r="FR715"/>
      <c r="FS715"/>
      <c r="FT715"/>
      <c r="FU715"/>
      <c r="FV715"/>
      <c r="FW715"/>
      <c r="FX715"/>
      <c r="FY715"/>
      <c r="FZ715"/>
      <c r="GA715"/>
      <c r="GB715"/>
      <c r="GC715"/>
      <c r="GD715"/>
      <c r="GE715"/>
      <c r="GF715"/>
      <c r="GG715"/>
      <c r="GH715"/>
      <c r="GI715"/>
      <c r="GJ715"/>
      <c r="GK715"/>
      <c r="GL715"/>
      <c r="GM715"/>
      <c r="GN715"/>
      <c r="GO715"/>
      <c r="GP715"/>
      <c r="GQ715"/>
      <c r="GR715"/>
      <c r="GS715"/>
      <c r="GT715"/>
      <c r="GU715"/>
      <c r="GV715"/>
      <c r="GW715"/>
      <c r="GX715"/>
      <c r="GY715"/>
      <c r="GZ715"/>
      <c r="HA715"/>
      <c r="HB715"/>
      <c r="HC715"/>
      <c r="HD715"/>
      <c r="HE715"/>
      <c r="HF715"/>
      <c r="HG715"/>
      <c r="HH715"/>
      <c r="HI715"/>
      <c r="HJ715"/>
      <c r="HK715"/>
      <c r="HL715"/>
      <c r="HM715"/>
      <c r="HN715"/>
      <c r="HO715"/>
      <c r="HP715"/>
      <c r="HQ715"/>
      <c r="HR715"/>
      <c r="HS715"/>
      <c r="HT715"/>
      <c r="HU715"/>
      <c r="HV715"/>
      <c r="HW715"/>
      <c r="HX715"/>
      <c r="HY715"/>
      <c r="HZ715"/>
      <c r="IA715"/>
      <c r="IB715"/>
      <c r="IC715"/>
      <c r="ID715"/>
      <c r="IE715"/>
      <c r="IF715"/>
      <c r="IG715"/>
      <c r="IH715"/>
      <c r="II715"/>
      <c r="IJ715"/>
      <c r="IK715"/>
      <c r="IL715"/>
      <c r="IM715"/>
      <c r="IN715"/>
      <c r="IO715"/>
      <c r="IP715"/>
      <c r="IQ715"/>
      <c r="IR715"/>
      <c r="IS715"/>
      <c r="IT715"/>
      <c r="IU715"/>
      <c r="IV715"/>
      <c r="IW715"/>
      <c r="IX715"/>
      <c r="IY715"/>
      <c r="IZ715"/>
      <c r="JA715"/>
      <c r="JB715"/>
      <c r="JC715"/>
      <c r="JD715"/>
      <c r="JE715"/>
      <c r="JF715"/>
      <c r="JG715"/>
      <c r="JH715"/>
      <c r="JI715"/>
      <c r="JJ715"/>
      <c r="JK715"/>
      <c r="JL715"/>
      <c r="JM715"/>
      <c r="JN715"/>
      <c r="JO715"/>
      <c r="JP715"/>
      <c r="JQ715"/>
      <c r="JR715"/>
      <c r="JS715"/>
      <c r="JT715"/>
      <c r="JU715"/>
      <c r="JV715"/>
      <c r="JW715"/>
      <c r="JX715"/>
      <c r="JY715"/>
      <c r="JZ715"/>
      <c r="KA715"/>
      <c r="KB715"/>
      <c r="KC715"/>
      <c r="KD715"/>
      <c r="KE715"/>
      <c r="KF715"/>
      <c r="KG715"/>
      <c r="KH715"/>
      <c r="KI715"/>
      <c r="KJ715"/>
      <c r="KK715"/>
      <c r="KL715"/>
      <c r="KM715"/>
      <c r="KN715"/>
      <c r="KO715"/>
      <c r="KP715"/>
      <c r="KQ715"/>
      <c r="KR715"/>
      <c r="KS715"/>
      <c r="KT715"/>
      <c r="KU715"/>
      <c r="KV715"/>
      <c r="KW715"/>
      <c r="KX715"/>
      <c r="KY715"/>
      <c r="KZ715"/>
      <c r="LA715"/>
      <c r="LB715"/>
      <c r="LC715"/>
      <c r="LD715"/>
      <c r="LE715"/>
      <c r="LF715"/>
      <c r="LG715"/>
      <c r="LH715"/>
      <c r="LI715"/>
      <c r="LJ715"/>
      <c r="LK715"/>
      <c r="LL715"/>
      <c r="LM715"/>
      <c r="LN715"/>
      <c r="LO715"/>
      <c r="LP715"/>
      <c r="LQ715"/>
      <c r="LR715"/>
      <c r="LS715"/>
      <c r="LT715"/>
      <c r="LU715"/>
      <c r="LV715"/>
      <c r="LW715"/>
      <c r="LX715"/>
      <c r="LY715"/>
      <c r="LZ715"/>
      <c r="MA715"/>
      <c r="MB715"/>
      <c r="MC715"/>
      <c r="MD715"/>
      <c r="ME715"/>
      <c r="MF715"/>
      <c r="MG715"/>
      <c r="MH715"/>
      <c r="MI715"/>
      <c r="MJ715"/>
      <c r="MK715"/>
      <c r="ML715"/>
      <c r="MM715"/>
      <c r="MN715"/>
      <c r="MO715"/>
      <c r="MP715"/>
      <c r="MQ715"/>
      <c r="MR715"/>
      <c r="MS715"/>
      <c r="MT715"/>
      <c r="MU715"/>
      <c r="MV715"/>
      <c r="MW715"/>
      <c r="MX715"/>
      <c r="MY715"/>
      <c r="MZ715"/>
      <c r="NA715"/>
      <c r="NB715"/>
      <c r="NC715"/>
      <c r="ND715"/>
      <c r="NE715"/>
      <c r="NF715"/>
      <c r="NG715"/>
      <c r="NH715"/>
      <c r="NI715"/>
      <c r="NJ715"/>
      <c r="NK715"/>
      <c r="NL715"/>
      <c r="NM715"/>
      <c r="NN715"/>
      <c r="NO715"/>
      <c r="NP715"/>
      <c r="NQ715"/>
      <c r="NR715"/>
      <c r="NS715"/>
      <c r="NT715"/>
      <c r="NU715"/>
      <c r="NV715"/>
      <c r="NW715"/>
      <c r="NX715"/>
      <c r="NY715"/>
      <c r="NZ715"/>
      <c r="OA715"/>
      <c r="OB715"/>
      <c r="OC715"/>
      <c r="OD715"/>
      <c r="OE715"/>
      <c r="OF715"/>
      <c r="OG715"/>
      <c r="OH715"/>
      <c r="OI715"/>
      <c r="OJ715"/>
      <c r="OK715"/>
      <c r="OL715"/>
      <c r="OM715"/>
      <c r="ON715"/>
      <c r="OO715"/>
      <c r="OP715"/>
      <c r="OQ715"/>
      <c r="OR715"/>
      <c r="OS715"/>
      <c r="OT715"/>
      <c r="OU715"/>
      <c r="OV715"/>
      <c r="OW715"/>
      <c r="OX715"/>
      <c r="OY715"/>
      <c r="OZ715"/>
      <c r="PA715"/>
      <c r="PB715"/>
      <c r="PC715"/>
      <c r="PD715"/>
      <c r="PE715"/>
      <c r="PF715"/>
      <c r="PG715"/>
      <c r="PH715"/>
      <c r="PI715"/>
      <c r="PJ715"/>
      <c r="PK715"/>
      <c r="PL715"/>
      <c r="PM715"/>
      <c r="PN715"/>
      <c r="PO715"/>
      <c r="PP715"/>
      <c r="PQ715"/>
      <c r="PR715"/>
      <c r="PS715"/>
      <c r="PT715"/>
      <c r="PU715"/>
      <c r="PV715"/>
      <c r="PW715"/>
      <c r="PX715"/>
      <c r="PY715"/>
      <c r="PZ715"/>
      <c r="QA715"/>
      <c r="QB715"/>
      <c r="QC715"/>
      <c r="QD715"/>
      <c r="QE715"/>
      <c r="QF715"/>
      <c r="QG715"/>
      <c r="QH715"/>
      <c r="QI715"/>
      <c r="QJ715"/>
      <c r="QK715"/>
      <c r="QL715"/>
      <c r="QM715"/>
      <c r="QN715"/>
      <c r="QO715"/>
      <c r="QP715"/>
      <c r="QQ715"/>
      <c r="QR715"/>
      <c r="QS715"/>
      <c r="QT715"/>
      <c r="QU715"/>
      <c r="QV715"/>
      <c r="QW715"/>
      <c r="QX715"/>
      <c r="QY715"/>
      <c r="QZ715"/>
      <c r="RA715"/>
      <c r="RB715"/>
      <c r="RC715"/>
      <c r="RD715"/>
      <c r="RE715"/>
      <c r="RF715"/>
      <c r="RG715"/>
      <c r="RH715"/>
      <c r="RI715"/>
      <c r="RJ715"/>
      <c r="RK715"/>
      <c r="RL715"/>
      <c r="RM715"/>
      <c r="RN715"/>
      <c r="RO715"/>
      <c r="RP715"/>
      <c r="RQ715"/>
      <c r="RR715"/>
      <c r="RS715"/>
      <c r="RT715"/>
      <c r="RU715"/>
      <c r="RV715"/>
      <c r="RW715"/>
      <c r="RX715"/>
      <c r="RY715"/>
      <c r="RZ715"/>
      <c r="SA715"/>
      <c r="SB715"/>
      <c r="SC715"/>
      <c r="SD715"/>
      <c r="SE715"/>
      <c r="SF715"/>
      <c r="SG715"/>
      <c r="SH715"/>
      <c r="SI715"/>
      <c r="SJ715"/>
      <c r="SK715"/>
      <c r="SL715"/>
      <c r="SM715"/>
      <c r="SN715"/>
      <c r="SO715"/>
      <c r="SP715"/>
      <c r="SQ715"/>
      <c r="SR715"/>
      <c r="SS715"/>
      <c r="ST715"/>
      <c r="SU715"/>
      <c r="SV715"/>
      <c r="SW715"/>
      <c r="SX715"/>
      <c r="SY715"/>
      <c r="SZ715"/>
      <c r="TA715"/>
      <c r="TB715"/>
      <c r="TC715"/>
      <c r="TD715"/>
      <c r="TE715"/>
      <c r="TF715"/>
      <c r="TG715"/>
      <c r="TH715"/>
      <c r="TI715"/>
      <c r="TJ715"/>
      <c r="TK715"/>
      <c r="TL715"/>
      <c r="TM715"/>
      <c r="TN715"/>
      <c r="TO715"/>
      <c r="TP715"/>
      <c r="TQ715"/>
      <c r="TR715"/>
      <c r="TS715"/>
      <c r="TT715"/>
      <c r="TU715"/>
      <c r="TV715"/>
      <c r="TW715"/>
      <c r="TX715"/>
      <c r="TY715"/>
      <c r="TZ715"/>
      <c r="UA715"/>
      <c r="UB715"/>
      <c r="UC715"/>
      <c r="UD715"/>
      <c r="UE715"/>
      <c r="UF715"/>
      <c r="UG715"/>
      <c r="UH715"/>
      <c r="UI715"/>
      <c r="UJ715"/>
      <c r="UK715"/>
      <c r="UL715"/>
      <c r="UM715"/>
      <c r="UN715"/>
      <c r="UO715"/>
      <c r="UP715"/>
      <c r="UQ715"/>
      <c r="UR715"/>
      <c r="US715"/>
      <c r="UT715"/>
      <c r="UU715"/>
      <c r="UV715"/>
      <c r="UW715"/>
      <c r="UX715"/>
      <c r="UY715"/>
      <c r="UZ715"/>
      <c r="VA715"/>
      <c r="VB715"/>
      <c r="VC715"/>
      <c r="VD715"/>
      <c r="VE715"/>
      <c r="VF715"/>
      <c r="VG715"/>
      <c r="VH715"/>
      <c r="VI715"/>
      <c r="VJ715"/>
      <c r="VK715"/>
      <c r="VL715"/>
      <c r="VM715"/>
      <c r="VN715"/>
      <c r="VO715"/>
      <c r="VP715"/>
      <c r="VQ715"/>
      <c r="VR715"/>
      <c r="VS715"/>
      <c r="VT715"/>
      <c r="VU715"/>
      <c r="VV715"/>
      <c r="VW715"/>
      <c r="VX715"/>
      <c r="VY715"/>
      <c r="VZ715"/>
      <c r="WA715"/>
      <c r="WB715"/>
      <c r="WC715"/>
      <c r="WD715"/>
      <c r="WE715"/>
      <c r="WF715"/>
      <c r="WG715"/>
      <c r="WH715"/>
      <c r="WI715"/>
      <c r="WJ715"/>
      <c r="WK715"/>
      <c r="WL715"/>
      <c r="WM715"/>
      <c r="WN715"/>
      <c r="WO715"/>
      <c r="WP715"/>
      <c r="WQ715"/>
      <c r="WR715"/>
      <c r="WS715"/>
      <c r="WT715"/>
      <c r="WU715"/>
      <c r="WV715"/>
      <c r="WW715"/>
      <c r="WX715"/>
      <c r="WY715"/>
      <c r="WZ715"/>
      <c r="XA715"/>
      <c r="XB715"/>
      <c r="XC715"/>
      <c r="XD715"/>
      <c r="XE715"/>
      <c r="XF715"/>
      <c r="XG715"/>
      <c r="XH715"/>
      <c r="XI715"/>
      <c r="XJ715"/>
      <c r="XK715"/>
      <c r="XL715"/>
      <c r="XM715"/>
      <c r="XN715"/>
      <c r="XO715"/>
      <c r="XP715"/>
      <c r="XQ715"/>
      <c r="XR715"/>
      <c r="XS715"/>
      <c r="XT715"/>
      <c r="XU715"/>
      <c r="XV715"/>
      <c r="XW715"/>
      <c r="XX715"/>
      <c r="XY715"/>
      <c r="XZ715"/>
      <c r="YA715"/>
      <c r="YB715"/>
      <c r="YC715"/>
      <c r="YD715"/>
      <c r="YE715"/>
      <c r="YF715"/>
      <c r="YG715"/>
      <c r="YH715"/>
      <c r="YI715"/>
      <c r="YJ715"/>
      <c r="YK715"/>
      <c r="YL715"/>
      <c r="YM715"/>
      <c r="YN715"/>
      <c r="YO715"/>
      <c r="YP715"/>
      <c r="YQ715"/>
      <c r="YR715"/>
      <c r="YS715"/>
      <c r="YT715"/>
      <c r="YU715"/>
      <c r="YV715"/>
      <c r="YW715"/>
      <c r="YX715"/>
      <c r="YY715"/>
      <c r="YZ715"/>
      <c r="ZA715"/>
      <c r="ZB715"/>
      <c r="ZC715"/>
      <c r="ZD715"/>
      <c r="ZE715"/>
      <c r="ZF715"/>
      <c r="ZG715"/>
      <c r="ZH715"/>
      <c r="ZI715"/>
      <c r="ZJ715"/>
      <c r="ZK715"/>
      <c r="ZL715"/>
      <c r="ZM715"/>
      <c r="ZN715"/>
      <c r="ZO715"/>
      <c r="ZP715"/>
      <c r="ZQ715"/>
      <c r="ZR715"/>
      <c r="ZS715"/>
      <c r="ZT715"/>
      <c r="ZU715"/>
      <c r="ZV715"/>
      <c r="ZW715"/>
      <c r="ZX715"/>
      <c r="ZY715"/>
      <c r="ZZ715" s="52"/>
      <c r="AAA715" s="192" t="s">
        <v>0</v>
      </c>
      <c r="AAD715" s="90"/>
      <c r="AAE715" s="519">
        <v>1</v>
      </c>
      <c r="AAF715" s="190" t="s">
        <v>52</v>
      </c>
      <c r="AAG715" s="94"/>
      <c r="AAH715" s="94"/>
      <c r="AAI715" s="72"/>
      <c r="AAJ715" s="185"/>
      <c r="AAK715" s="80" t="str">
        <f>S.Staff.DivisionRulesCoordinator&amp;":"</f>
        <v>AndreaDRC:</v>
      </c>
      <c r="AAL715" s="90"/>
    </row>
    <row r="716" spans="1:715" s="23" customFormat="1" ht="15.75" customHeight="1" outlineLevel="1">
      <c r="A716" s="171"/>
      <c r="B716" s="363" t="str">
        <f>AAK716</f>
        <v>* no DAS involvement</v>
      </c>
      <c r="C716" s="358" t="s">
        <v>0</v>
      </c>
      <c r="D716" s="380"/>
      <c r="E716"/>
      <c r="F716" s="457">
        <f ca="1">IF(YEAR(H716)&gt;2000,NETWORKDAYS(TODAY(),H716,S.DDL_DEQClosed),0)</f>
        <v>0</v>
      </c>
      <c r="G716"/>
      <c r="H716" s="343">
        <f>AAH716</f>
        <v>0</v>
      </c>
      <c r="I716" s="245"/>
      <c r="J716" s="222"/>
      <c r="K716" s="223"/>
      <c r="L716" s="223"/>
      <c r="M716" s="223"/>
      <c r="N716" s="223"/>
      <c r="O716" s="223"/>
      <c r="P716" s="223"/>
      <c r="Q716" s="223"/>
      <c r="R716" s="223"/>
      <c r="S716" s="223"/>
      <c r="T716" s="223"/>
      <c r="U716" s="223"/>
      <c r="V716" s="223"/>
      <c r="W716" s="223"/>
      <c r="X716" s="223"/>
      <c r="Y716" s="223"/>
      <c r="Z716" s="223"/>
      <c r="AA716" s="223"/>
      <c r="AB716" s="223"/>
      <c r="AC716" s="223"/>
      <c r="AD716" s="223"/>
      <c r="AE716" s="223"/>
      <c r="AF716" s="223"/>
      <c r="AG716" s="223"/>
      <c r="AH716" s="223"/>
      <c r="AI716" s="223"/>
      <c r="AJ716" s="223"/>
      <c r="AK716" s="223"/>
      <c r="AL716" s="223"/>
      <c r="AM716" s="223"/>
      <c r="AN716" s="223"/>
      <c r="AO716" s="223"/>
      <c r="AP716" s="223"/>
      <c r="AQ716" s="223"/>
      <c r="AR716" s="223"/>
      <c r="AS716" s="223"/>
      <c r="AT716" s="223"/>
      <c r="AU716" s="223"/>
      <c r="AV716" s="223"/>
      <c r="AW716" s="223"/>
      <c r="AX716" s="223"/>
      <c r="AY716" s="223"/>
      <c r="AZ716" s="223"/>
      <c r="BA716" s="223"/>
      <c r="BB716" s="223"/>
      <c r="BC716" s="223"/>
      <c r="BD716" s="223"/>
      <c r="BE716" s="223"/>
      <c r="BF716" s="223"/>
      <c r="BG716" s="223"/>
      <c r="BH716" s="223"/>
      <c r="BI716" s="223"/>
      <c r="BJ716" s="223"/>
      <c r="BK716" s="223"/>
      <c r="BL716" s="223"/>
      <c r="BM716" s="223"/>
      <c r="BN716" s="223"/>
      <c r="BO716" s="223"/>
      <c r="BP716" s="223"/>
      <c r="BQ716" s="223"/>
      <c r="BR716" s="223"/>
      <c r="BS716" s="223"/>
      <c r="BT716" s="223"/>
      <c r="BU716" s="223"/>
      <c r="BV716" s="223"/>
      <c r="BW716" s="223"/>
      <c r="BX716" s="223"/>
      <c r="BY716" s="223"/>
      <c r="BZ716" s="223"/>
      <c r="CA716" s="223"/>
      <c r="CB716" s="223"/>
      <c r="CC716" s="223"/>
      <c r="CD716" s="223"/>
      <c r="CE716" s="223"/>
      <c r="CF716" s="223"/>
      <c r="CG716" s="223"/>
      <c r="CH716" s="223"/>
      <c r="CI716" s="223"/>
      <c r="CJ716" s="223"/>
      <c r="CK716" s="223"/>
      <c r="CL716" s="223"/>
      <c r="CM716" s="223"/>
      <c r="CN716" s="223"/>
      <c r="CO716" s="223"/>
      <c r="CP716" s="223"/>
      <c r="CQ716" s="223"/>
      <c r="CR716" s="223"/>
      <c r="CS716" s="223"/>
      <c r="CT716" s="223"/>
      <c r="CU716" s="223"/>
      <c r="CV716" s="223"/>
      <c r="CW716" s="223"/>
      <c r="CX716" s="223"/>
      <c r="CY716" s="223"/>
      <c r="CZ716" s="223"/>
      <c r="DA716" s="223"/>
      <c r="DB716" s="223"/>
      <c r="DC716" s="223"/>
      <c r="DD716" s="223"/>
      <c r="DE716" s="223"/>
      <c r="DF716" s="223"/>
      <c r="DG716" s="223"/>
      <c r="DH716" s="223"/>
      <c r="DI716" s="223"/>
      <c r="DJ716" s="223"/>
      <c r="DK716" s="223"/>
      <c r="DL716" s="223"/>
      <c r="DM716" s="223"/>
      <c r="DN716" s="223"/>
      <c r="DO716" s="223"/>
      <c r="DP716" s="223"/>
      <c r="DQ716"/>
      <c r="DR716"/>
      <c r="DS716"/>
      <c r="DT716"/>
      <c r="DU716"/>
      <c r="DV716"/>
      <c r="DW716"/>
      <c r="DX716"/>
      <c r="DY716"/>
      <c r="DZ716"/>
      <c r="EA716"/>
      <c r="EB716"/>
      <c r="EC716"/>
      <c r="ED716"/>
      <c r="EE716"/>
      <c r="EF716"/>
      <c r="EG716"/>
      <c r="EH716"/>
      <c r="EI716"/>
      <c r="EJ716"/>
      <c r="EK716"/>
      <c r="EL716"/>
      <c r="EM716"/>
      <c r="EN716"/>
      <c r="EO716"/>
      <c r="EP716"/>
      <c r="EQ716"/>
      <c r="ER716"/>
      <c r="ES716"/>
      <c r="ET716"/>
      <c r="EU716"/>
      <c r="EV716"/>
      <c r="EW716"/>
      <c r="EX716"/>
      <c r="EY716"/>
      <c r="EZ716"/>
      <c r="FA716"/>
      <c r="FB716"/>
      <c r="FC716"/>
      <c r="FD716"/>
      <c r="FE716"/>
      <c r="FF716"/>
      <c r="FG716"/>
      <c r="FH716"/>
      <c r="FI716"/>
      <c r="FJ716"/>
      <c r="FK716"/>
      <c r="FL716"/>
      <c r="FM716"/>
      <c r="FN716"/>
      <c r="FO716"/>
      <c r="FP716"/>
      <c r="FQ716"/>
      <c r="FR716"/>
      <c r="FS716"/>
      <c r="FT716"/>
      <c r="FU716"/>
      <c r="FV716"/>
      <c r="FW716"/>
      <c r="FX716"/>
      <c r="FY716"/>
      <c r="FZ716"/>
      <c r="GA716"/>
      <c r="GB716"/>
      <c r="GC716"/>
      <c r="GD716"/>
      <c r="GE716"/>
      <c r="GF716"/>
      <c r="GG716"/>
      <c r="GH716"/>
      <c r="GI716"/>
      <c r="GJ716"/>
      <c r="GK716"/>
      <c r="GL716"/>
      <c r="GM716"/>
      <c r="GN716"/>
      <c r="GO716"/>
      <c r="GP716"/>
      <c r="GQ716"/>
      <c r="GR716"/>
      <c r="GS716"/>
      <c r="GT716"/>
      <c r="GU716"/>
      <c r="GV716"/>
      <c r="GW716"/>
      <c r="GX716"/>
      <c r="GY716"/>
      <c r="GZ716"/>
      <c r="HA716"/>
      <c r="HB716"/>
      <c r="HC716"/>
      <c r="HD716"/>
      <c r="HE716"/>
      <c r="HF716"/>
      <c r="HG716"/>
      <c r="HH716"/>
      <c r="HI716"/>
      <c r="HJ716"/>
      <c r="HK716"/>
      <c r="HL716"/>
      <c r="HM716"/>
      <c r="HN716"/>
      <c r="HO716"/>
      <c r="HP716"/>
      <c r="HQ716"/>
      <c r="HR716"/>
      <c r="HS716"/>
      <c r="HT716"/>
      <c r="HU716"/>
      <c r="HV716"/>
      <c r="HW716"/>
      <c r="HX716"/>
      <c r="HY716"/>
      <c r="HZ716"/>
      <c r="IA716"/>
      <c r="IB716"/>
      <c r="IC716"/>
      <c r="ID716"/>
      <c r="IE716"/>
      <c r="IF716"/>
      <c r="IG716"/>
      <c r="IH716"/>
      <c r="II716"/>
      <c r="IJ716"/>
      <c r="IK716"/>
      <c r="IL716"/>
      <c r="IM716"/>
      <c r="IN716"/>
      <c r="IO716"/>
      <c r="IP716"/>
      <c r="IQ716"/>
      <c r="IR716"/>
      <c r="IS716"/>
      <c r="IT716"/>
      <c r="IU716"/>
      <c r="IV716"/>
      <c r="IW716"/>
      <c r="IX716"/>
      <c r="IY716"/>
      <c r="IZ716"/>
      <c r="JA716"/>
      <c r="JB716"/>
      <c r="JC716"/>
      <c r="JD716"/>
      <c r="JE716"/>
      <c r="JF716"/>
      <c r="JG716"/>
      <c r="JH716"/>
      <c r="JI716"/>
      <c r="JJ716"/>
      <c r="JK716"/>
      <c r="JL716"/>
      <c r="JM716"/>
      <c r="JN716"/>
      <c r="JO716"/>
      <c r="JP716"/>
      <c r="JQ716"/>
      <c r="JR716"/>
      <c r="JS716"/>
      <c r="JT716"/>
      <c r="JU716"/>
      <c r="JV716"/>
      <c r="JW716"/>
      <c r="JX716"/>
      <c r="JY716"/>
      <c r="JZ716"/>
      <c r="KA716"/>
      <c r="KB716"/>
      <c r="KC716"/>
      <c r="KD716"/>
      <c r="KE716"/>
      <c r="KF716"/>
      <c r="KG716"/>
      <c r="KH716"/>
      <c r="KI716"/>
      <c r="KJ716"/>
      <c r="KK716"/>
      <c r="KL716"/>
      <c r="KM716"/>
      <c r="KN716"/>
      <c r="KO716"/>
      <c r="KP716"/>
      <c r="KQ716"/>
      <c r="KR716"/>
      <c r="KS716"/>
      <c r="KT716"/>
      <c r="KU716"/>
      <c r="KV716"/>
      <c r="KW716"/>
      <c r="KX716"/>
      <c r="KY716"/>
      <c r="KZ716"/>
      <c r="LA716"/>
      <c r="LB716"/>
      <c r="LC716"/>
      <c r="LD716"/>
      <c r="LE716"/>
      <c r="LF716"/>
      <c r="LG716"/>
      <c r="LH716"/>
      <c r="LI716"/>
      <c r="LJ716"/>
      <c r="LK716"/>
      <c r="LL716"/>
      <c r="LM716"/>
      <c r="LN716"/>
      <c r="LO716"/>
      <c r="LP716"/>
      <c r="LQ716"/>
      <c r="LR716"/>
      <c r="LS716"/>
      <c r="LT716"/>
      <c r="LU716"/>
      <c r="LV716"/>
      <c r="LW716"/>
      <c r="LX716"/>
      <c r="LY716"/>
      <c r="LZ716"/>
      <c r="MA716"/>
      <c r="MB716"/>
      <c r="MC716"/>
      <c r="MD716"/>
      <c r="ME716"/>
      <c r="MF716"/>
      <c r="MG716"/>
      <c r="MH716"/>
      <c r="MI716"/>
      <c r="MJ716"/>
      <c r="MK716"/>
      <c r="ML716"/>
      <c r="MM716"/>
      <c r="MN716"/>
      <c r="MO716"/>
      <c r="MP716"/>
      <c r="MQ716"/>
      <c r="MR716"/>
      <c r="MS716"/>
      <c r="MT716"/>
      <c r="MU716"/>
      <c r="MV716"/>
      <c r="MW716"/>
      <c r="MX716"/>
      <c r="MY716"/>
      <c r="MZ716"/>
      <c r="NA716"/>
      <c r="NB716"/>
      <c r="NC716"/>
      <c r="ND716"/>
      <c r="NE716"/>
      <c r="NF716"/>
      <c r="NG716"/>
      <c r="NH716"/>
      <c r="NI716"/>
      <c r="NJ716"/>
      <c r="NK716"/>
      <c r="NL716"/>
      <c r="NM716"/>
      <c r="NN716"/>
      <c r="NO716"/>
      <c r="NP716"/>
      <c r="NQ716"/>
      <c r="NR716"/>
      <c r="NS716"/>
      <c r="NT716"/>
      <c r="NU716"/>
      <c r="NV716"/>
      <c r="NW716"/>
      <c r="NX716"/>
      <c r="NY716"/>
      <c r="NZ716"/>
      <c r="OA716"/>
      <c r="OB716"/>
      <c r="OC716"/>
      <c r="OD716"/>
      <c r="OE716"/>
      <c r="OF716"/>
      <c r="OG716"/>
      <c r="OH716"/>
      <c r="OI716"/>
      <c r="OJ716"/>
      <c r="OK716"/>
      <c r="OL716"/>
      <c r="OM716"/>
      <c r="ON716"/>
      <c r="OO716"/>
      <c r="OP716"/>
      <c r="OQ716"/>
      <c r="OR716"/>
      <c r="OS716"/>
      <c r="OT716"/>
      <c r="OU716"/>
      <c r="OV716"/>
      <c r="OW716"/>
      <c r="OX716"/>
      <c r="OY716"/>
      <c r="OZ716"/>
      <c r="PA716"/>
      <c r="PB716"/>
      <c r="PC716"/>
      <c r="PD716"/>
      <c r="PE716"/>
      <c r="PF716"/>
      <c r="PG716"/>
      <c r="PH716"/>
      <c r="PI716"/>
      <c r="PJ716"/>
      <c r="PK716"/>
      <c r="PL716"/>
      <c r="PM716"/>
      <c r="PN716"/>
      <c r="PO716"/>
      <c r="PP716"/>
      <c r="PQ716"/>
      <c r="PR716"/>
      <c r="PS716"/>
      <c r="PT716"/>
      <c r="PU716"/>
      <c r="PV716"/>
      <c r="PW716"/>
      <c r="PX716"/>
      <c r="PY716"/>
      <c r="PZ716"/>
      <c r="QA716"/>
      <c r="QB716"/>
      <c r="QC716"/>
      <c r="QD716"/>
      <c r="QE716"/>
      <c r="QF716"/>
      <c r="QG716"/>
      <c r="QH716"/>
      <c r="QI716"/>
      <c r="QJ716"/>
      <c r="QK716"/>
      <c r="QL716"/>
      <c r="QM716"/>
      <c r="QN716"/>
      <c r="QO716"/>
      <c r="QP716"/>
      <c r="QQ716"/>
      <c r="QR716"/>
      <c r="QS716"/>
      <c r="QT716"/>
      <c r="QU716"/>
      <c r="QV716"/>
      <c r="QW716"/>
      <c r="QX716"/>
      <c r="QY716"/>
      <c r="QZ716"/>
      <c r="RA716"/>
      <c r="RB716"/>
      <c r="RC716"/>
      <c r="RD716"/>
      <c r="RE716"/>
      <c r="RF716"/>
      <c r="RG716"/>
      <c r="RH716"/>
      <c r="RI716"/>
      <c r="RJ716"/>
      <c r="RK716"/>
      <c r="RL716"/>
      <c r="RM716"/>
      <c r="RN716"/>
      <c r="RO716"/>
      <c r="RP716"/>
      <c r="RQ716"/>
      <c r="RR716"/>
      <c r="RS716"/>
      <c r="RT716"/>
      <c r="RU716"/>
      <c r="RV716"/>
      <c r="RW716"/>
      <c r="RX716"/>
      <c r="RY716"/>
      <c r="RZ716"/>
      <c r="SA716"/>
      <c r="SB716"/>
      <c r="SC716"/>
      <c r="SD716"/>
      <c r="SE716"/>
      <c r="SF716"/>
      <c r="SG716"/>
      <c r="SH716"/>
      <c r="SI716"/>
      <c r="SJ716"/>
      <c r="SK716"/>
      <c r="SL716"/>
      <c r="SM716"/>
      <c r="SN716"/>
      <c r="SO716"/>
      <c r="SP716"/>
      <c r="SQ716"/>
      <c r="SR716"/>
      <c r="SS716"/>
      <c r="ST716"/>
      <c r="SU716"/>
      <c r="SV716"/>
      <c r="SW716"/>
      <c r="SX716"/>
      <c r="SY716"/>
      <c r="SZ716"/>
      <c r="TA716"/>
      <c r="TB716"/>
      <c r="TC716"/>
      <c r="TD716"/>
      <c r="TE716"/>
      <c r="TF716"/>
      <c r="TG716"/>
      <c r="TH716"/>
      <c r="TI716"/>
      <c r="TJ716"/>
      <c r="TK716"/>
      <c r="TL716"/>
      <c r="TM716"/>
      <c r="TN716"/>
      <c r="TO716"/>
      <c r="TP716"/>
      <c r="TQ716"/>
      <c r="TR716"/>
      <c r="TS716"/>
      <c r="TT716"/>
      <c r="TU716"/>
      <c r="TV716"/>
      <c r="TW716"/>
      <c r="TX716"/>
      <c r="TY716"/>
      <c r="TZ716"/>
      <c r="UA716"/>
      <c r="UB716"/>
      <c r="UC716"/>
      <c r="UD716"/>
      <c r="UE716"/>
      <c r="UF716"/>
      <c r="UG716"/>
      <c r="UH716"/>
      <c r="UI716"/>
      <c r="UJ716"/>
      <c r="UK716"/>
      <c r="UL716"/>
      <c r="UM716"/>
      <c r="UN716"/>
      <c r="UO716"/>
      <c r="UP716"/>
      <c r="UQ716"/>
      <c r="UR716"/>
      <c r="US716"/>
      <c r="UT716"/>
      <c r="UU716"/>
      <c r="UV716"/>
      <c r="UW716"/>
      <c r="UX716"/>
      <c r="UY716"/>
      <c r="UZ716"/>
      <c r="VA716"/>
      <c r="VB716"/>
      <c r="VC716"/>
      <c r="VD716"/>
      <c r="VE716"/>
      <c r="VF716"/>
      <c r="VG716"/>
      <c r="VH716"/>
      <c r="VI716"/>
      <c r="VJ716"/>
      <c r="VK716"/>
      <c r="VL716"/>
      <c r="VM716"/>
      <c r="VN716"/>
      <c r="VO716"/>
      <c r="VP716"/>
      <c r="VQ716"/>
      <c r="VR716"/>
      <c r="VS716"/>
      <c r="VT716"/>
      <c r="VU716"/>
      <c r="VV716"/>
      <c r="VW716"/>
      <c r="VX716"/>
      <c r="VY716"/>
      <c r="VZ716"/>
      <c r="WA716"/>
      <c r="WB716"/>
      <c r="WC716"/>
      <c r="WD716"/>
      <c r="WE716"/>
      <c r="WF716"/>
      <c r="WG716"/>
      <c r="WH716"/>
      <c r="WI716"/>
      <c r="WJ716"/>
      <c r="WK716"/>
      <c r="WL716"/>
      <c r="WM716"/>
      <c r="WN716"/>
      <c r="WO716"/>
      <c r="WP716"/>
      <c r="WQ716"/>
      <c r="WR716"/>
      <c r="WS716"/>
      <c r="WT716"/>
      <c r="WU716"/>
      <c r="WV716"/>
      <c r="WW716"/>
      <c r="WX716"/>
      <c r="WY716"/>
      <c r="WZ716"/>
      <c r="XA716"/>
      <c r="XB716"/>
      <c r="XC716"/>
      <c r="XD716"/>
      <c r="XE716"/>
      <c r="XF716"/>
      <c r="XG716"/>
      <c r="XH716"/>
      <c r="XI716"/>
      <c r="XJ716"/>
      <c r="XK716"/>
      <c r="XL716"/>
      <c r="XM716"/>
      <c r="XN716"/>
      <c r="XO716"/>
      <c r="XP716"/>
      <c r="XQ716"/>
      <c r="XR716"/>
      <c r="XS716"/>
      <c r="XT716"/>
      <c r="XU716"/>
      <c r="XV716"/>
      <c r="XW716"/>
      <c r="XX716"/>
      <c r="XY716"/>
      <c r="XZ716"/>
      <c r="YA716"/>
      <c r="YB716"/>
      <c r="YC716"/>
      <c r="YD716"/>
      <c r="YE716"/>
      <c r="YF716"/>
      <c r="YG716"/>
      <c r="YH716"/>
      <c r="YI716"/>
      <c r="YJ716"/>
      <c r="YK716"/>
      <c r="YL716"/>
      <c r="YM716"/>
      <c r="YN716"/>
      <c r="YO716"/>
      <c r="YP716"/>
      <c r="YQ716"/>
      <c r="YR716"/>
      <c r="YS716"/>
      <c r="YT716"/>
      <c r="YU716"/>
      <c r="YV716"/>
      <c r="YW716"/>
      <c r="YX716"/>
      <c r="YY716"/>
      <c r="YZ716"/>
      <c r="ZA716"/>
      <c r="ZB716"/>
      <c r="ZC716"/>
      <c r="ZD716"/>
      <c r="ZE716"/>
      <c r="ZF716"/>
      <c r="ZG716"/>
      <c r="ZH716"/>
      <c r="ZI716"/>
      <c r="ZJ716"/>
      <c r="ZK716"/>
      <c r="ZL716"/>
      <c r="ZM716"/>
      <c r="ZN716"/>
      <c r="ZO716"/>
      <c r="ZP716"/>
      <c r="ZQ716"/>
      <c r="ZR716"/>
      <c r="ZS716"/>
      <c r="ZT716"/>
      <c r="ZU716"/>
      <c r="ZV716"/>
      <c r="ZW716"/>
      <c r="ZX716"/>
      <c r="ZY716"/>
      <c r="ZZ716" s="52"/>
      <c r="AAA716" s="192"/>
      <c r="AAD716" s="90"/>
      <c r="AAE716" s="519">
        <f>IF(S.Fee.Involved="Y",1,0)</f>
        <v>0</v>
      </c>
      <c r="AAF716" s="90" t="s">
        <v>0</v>
      </c>
      <c r="AAG716" s="94"/>
      <c r="AAH716" s="73">
        <f>IF(AAE716=0,,S.PostEQC.BANNER.Begin)</f>
        <v>0</v>
      </c>
      <c r="AAI716" s="72"/>
      <c r="AAJ716" s="72"/>
      <c r="AAK716" s="297" t="str">
        <f>IF(S.Fee.DASApprovalRequired="Y","* submits Part 2 of signed DAS approval within 10 days of effective date",IF(S.Fee.Involved="Y","* prepares and emails DAS notification for fees that don't require approval","* no DAS involvement"))</f>
        <v>* no DAS involvement</v>
      </c>
      <c r="AAL716" s="90"/>
    </row>
    <row r="717" spans="1:715" s="23" customFormat="1" ht="15" outlineLevel="1">
      <c r="A717" s="171"/>
      <c r="B717" s="363" t="str">
        <f t="shared" ref="B717" si="604">AAK717</f>
        <v>* no DAS involvement</v>
      </c>
      <c r="C717" s="358" t="s">
        <v>0</v>
      </c>
      <c r="D717" s="380"/>
      <c r="E717"/>
      <c r="F717" s="457">
        <f ca="1">IF(YEAR(H717)&gt;2000,NETWORKDAYS(TODAY(),H717,S.DDL_DEQClosed),0)</f>
        <v>0</v>
      </c>
      <c r="G717"/>
      <c r="H717" s="343">
        <f t="shared" ref="H717" si="605">AAH717</f>
        <v>0</v>
      </c>
      <c r="I717" s="245"/>
      <c r="J717" s="222"/>
      <c r="K717" s="223"/>
      <c r="L717" s="223"/>
      <c r="M717" s="223"/>
      <c r="N717" s="223"/>
      <c r="O717" s="223"/>
      <c r="P717" s="223"/>
      <c r="Q717" s="223"/>
      <c r="R717" s="223"/>
      <c r="S717" s="223"/>
      <c r="T717" s="223"/>
      <c r="U717" s="223"/>
      <c r="V717" s="223"/>
      <c r="W717" s="223"/>
      <c r="X717" s="223"/>
      <c r="Y717" s="223"/>
      <c r="Z717" s="223"/>
      <c r="AA717" s="223"/>
      <c r="AB717" s="223"/>
      <c r="AC717" s="223"/>
      <c r="AD717" s="223"/>
      <c r="AE717" s="223"/>
      <c r="AF717" s="223"/>
      <c r="AG717" s="223"/>
      <c r="AH717" s="223"/>
      <c r="AI717" s="223"/>
      <c r="AJ717" s="223"/>
      <c r="AK717" s="223"/>
      <c r="AL717" s="223"/>
      <c r="AM717" s="223"/>
      <c r="AN717" s="223"/>
      <c r="AO717" s="223"/>
      <c r="AP717" s="223"/>
      <c r="AQ717" s="223"/>
      <c r="AR717" s="223"/>
      <c r="AS717" s="223"/>
      <c r="AT717" s="223"/>
      <c r="AU717" s="223"/>
      <c r="AV717" s="223"/>
      <c r="AW717" s="223"/>
      <c r="AX717" s="223"/>
      <c r="AY717" s="223"/>
      <c r="AZ717" s="223"/>
      <c r="BA717" s="223"/>
      <c r="BB717" s="223"/>
      <c r="BC717" s="223"/>
      <c r="BD717" s="223"/>
      <c r="BE717" s="223"/>
      <c r="BF717" s="223"/>
      <c r="BG717" s="223"/>
      <c r="BH717" s="223"/>
      <c r="BI717" s="223"/>
      <c r="BJ717" s="223"/>
      <c r="BK717" s="223"/>
      <c r="BL717" s="223"/>
      <c r="BM717" s="223"/>
      <c r="BN717" s="223"/>
      <c r="BO717" s="223"/>
      <c r="BP717" s="223"/>
      <c r="BQ717" s="223"/>
      <c r="BR717" s="223"/>
      <c r="BS717" s="223"/>
      <c r="BT717" s="223"/>
      <c r="BU717" s="223"/>
      <c r="BV717" s="223"/>
      <c r="BW717" s="223"/>
      <c r="BX717" s="223"/>
      <c r="BY717" s="223"/>
      <c r="BZ717" s="223"/>
      <c r="CA717" s="223"/>
      <c r="CB717" s="223"/>
      <c r="CC717" s="223"/>
      <c r="CD717" s="223"/>
      <c r="CE717" s="223"/>
      <c r="CF717" s="223"/>
      <c r="CG717" s="223"/>
      <c r="CH717" s="223"/>
      <c r="CI717" s="223"/>
      <c r="CJ717" s="223"/>
      <c r="CK717" s="223"/>
      <c r="CL717" s="223"/>
      <c r="CM717" s="223"/>
      <c r="CN717" s="223"/>
      <c r="CO717" s="223"/>
      <c r="CP717" s="223"/>
      <c r="CQ717" s="223"/>
      <c r="CR717" s="223"/>
      <c r="CS717" s="223"/>
      <c r="CT717" s="223"/>
      <c r="CU717" s="223"/>
      <c r="CV717" s="223"/>
      <c r="CW717" s="223"/>
      <c r="CX717" s="223"/>
      <c r="CY717" s="223"/>
      <c r="CZ717" s="223"/>
      <c r="DA717" s="223"/>
      <c r="DB717" s="223"/>
      <c r="DC717" s="223"/>
      <c r="DD717" s="223"/>
      <c r="DE717" s="223"/>
      <c r="DF717" s="223"/>
      <c r="DG717" s="223"/>
      <c r="DH717" s="223"/>
      <c r="DI717" s="223"/>
      <c r="DJ717" s="223"/>
      <c r="DK717" s="223"/>
      <c r="DL717" s="223"/>
      <c r="DM717" s="223"/>
      <c r="DN717" s="223"/>
      <c r="DO717" s="223"/>
      <c r="DP717" s="223"/>
      <c r="DQ717"/>
      <c r="DR717"/>
      <c r="DS717"/>
      <c r="DT717"/>
      <c r="DU717"/>
      <c r="DV717"/>
      <c r="DW717"/>
      <c r="DX717"/>
      <c r="DY717"/>
      <c r="DZ717"/>
      <c r="EA717"/>
      <c r="EB717"/>
      <c r="EC717"/>
      <c r="ED717"/>
      <c r="EE717"/>
      <c r="EF717"/>
      <c r="EG717"/>
      <c r="EH717"/>
      <c r="EI717"/>
      <c r="EJ717"/>
      <c r="EK717"/>
      <c r="EL717"/>
      <c r="EM717"/>
      <c r="EN717"/>
      <c r="EO717"/>
      <c r="EP717"/>
      <c r="EQ717"/>
      <c r="ER717"/>
      <c r="ES717"/>
      <c r="ET717"/>
      <c r="EU717"/>
      <c r="EV717"/>
      <c r="EW717"/>
      <c r="EX717"/>
      <c r="EY717"/>
      <c r="EZ717"/>
      <c r="FA717"/>
      <c r="FB717"/>
      <c r="FC717"/>
      <c r="FD717"/>
      <c r="FE717"/>
      <c r="FF717"/>
      <c r="FG717"/>
      <c r="FH717"/>
      <c r="FI717"/>
      <c r="FJ717"/>
      <c r="FK717"/>
      <c r="FL717"/>
      <c r="FM717"/>
      <c r="FN717"/>
      <c r="FO717"/>
      <c r="FP717"/>
      <c r="FQ717"/>
      <c r="FR717"/>
      <c r="FS717"/>
      <c r="FT717"/>
      <c r="FU717"/>
      <c r="FV717"/>
      <c r="FW717"/>
      <c r="FX717"/>
      <c r="FY717"/>
      <c r="FZ717"/>
      <c r="GA717"/>
      <c r="GB717"/>
      <c r="GC717"/>
      <c r="GD717"/>
      <c r="GE717"/>
      <c r="GF717"/>
      <c r="GG717"/>
      <c r="GH717"/>
      <c r="GI717"/>
      <c r="GJ717"/>
      <c r="GK717"/>
      <c r="GL717"/>
      <c r="GM717"/>
      <c r="GN717"/>
      <c r="GO717"/>
      <c r="GP717"/>
      <c r="GQ717"/>
      <c r="GR717"/>
      <c r="GS717"/>
      <c r="GT717"/>
      <c r="GU717"/>
      <c r="GV717"/>
      <c r="GW717"/>
      <c r="GX717"/>
      <c r="GY717"/>
      <c r="GZ717"/>
      <c r="HA717"/>
      <c r="HB717"/>
      <c r="HC717"/>
      <c r="HD717"/>
      <c r="HE717"/>
      <c r="HF717"/>
      <c r="HG717"/>
      <c r="HH717"/>
      <c r="HI717"/>
      <c r="HJ717"/>
      <c r="HK717"/>
      <c r="HL717"/>
      <c r="HM717"/>
      <c r="HN717"/>
      <c r="HO717"/>
      <c r="HP717"/>
      <c r="HQ717"/>
      <c r="HR717"/>
      <c r="HS717"/>
      <c r="HT717"/>
      <c r="HU717"/>
      <c r="HV717"/>
      <c r="HW717"/>
      <c r="HX717"/>
      <c r="HY717"/>
      <c r="HZ717"/>
      <c r="IA717"/>
      <c r="IB717"/>
      <c r="IC717"/>
      <c r="ID717"/>
      <c r="IE717"/>
      <c r="IF717"/>
      <c r="IG717"/>
      <c r="IH717"/>
      <c r="II717"/>
      <c r="IJ717"/>
      <c r="IK717"/>
      <c r="IL717"/>
      <c r="IM717"/>
      <c r="IN717"/>
      <c r="IO717"/>
      <c r="IP717"/>
      <c r="IQ717"/>
      <c r="IR717"/>
      <c r="IS717"/>
      <c r="IT717"/>
      <c r="IU717"/>
      <c r="IV717"/>
      <c r="IW717"/>
      <c r="IX717"/>
      <c r="IY717"/>
      <c r="IZ717"/>
      <c r="JA717"/>
      <c r="JB717"/>
      <c r="JC717"/>
      <c r="JD717"/>
      <c r="JE717"/>
      <c r="JF717"/>
      <c r="JG717"/>
      <c r="JH717"/>
      <c r="JI717"/>
      <c r="JJ717"/>
      <c r="JK717"/>
      <c r="JL717"/>
      <c r="JM717"/>
      <c r="JN717"/>
      <c r="JO717"/>
      <c r="JP717"/>
      <c r="JQ717"/>
      <c r="JR717"/>
      <c r="JS717"/>
      <c r="JT717"/>
      <c r="JU717"/>
      <c r="JV717"/>
      <c r="JW717"/>
      <c r="JX717"/>
      <c r="JY717"/>
      <c r="JZ717"/>
      <c r="KA717"/>
      <c r="KB717"/>
      <c r="KC717"/>
      <c r="KD717"/>
      <c r="KE717"/>
      <c r="KF717"/>
      <c r="KG717"/>
      <c r="KH717"/>
      <c r="KI717"/>
      <c r="KJ717"/>
      <c r="KK717"/>
      <c r="KL717"/>
      <c r="KM717"/>
      <c r="KN717"/>
      <c r="KO717"/>
      <c r="KP717"/>
      <c r="KQ717"/>
      <c r="KR717"/>
      <c r="KS717"/>
      <c r="KT717"/>
      <c r="KU717"/>
      <c r="KV717"/>
      <c r="KW717"/>
      <c r="KX717"/>
      <c r="KY717"/>
      <c r="KZ717"/>
      <c r="LA717"/>
      <c r="LB717"/>
      <c r="LC717"/>
      <c r="LD717"/>
      <c r="LE717"/>
      <c r="LF717"/>
      <c r="LG717"/>
      <c r="LH717"/>
      <c r="LI717"/>
      <c r="LJ717"/>
      <c r="LK717"/>
      <c r="LL717"/>
      <c r="LM717"/>
      <c r="LN717"/>
      <c r="LO717"/>
      <c r="LP717"/>
      <c r="LQ717"/>
      <c r="LR717"/>
      <c r="LS717"/>
      <c r="LT717"/>
      <c r="LU717"/>
      <c r="LV717"/>
      <c r="LW717"/>
      <c r="LX717"/>
      <c r="LY717"/>
      <c r="LZ717"/>
      <c r="MA717"/>
      <c r="MB717"/>
      <c r="MC717"/>
      <c r="MD717"/>
      <c r="ME717"/>
      <c r="MF717"/>
      <c r="MG717"/>
      <c r="MH717"/>
      <c r="MI717"/>
      <c r="MJ717"/>
      <c r="MK717"/>
      <c r="ML717"/>
      <c r="MM717"/>
      <c r="MN717"/>
      <c r="MO717"/>
      <c r="MP717"/>
      <c r="MQ717"/>
      <c r="MR717"/>
      <c r="MS717"/>
      <c r="MT717"/>
      <c r="MU717"/>
      <c r="MV717"/>
      <c r="MW717"/>
      <c r="MX717"/>
      <c r="MY717"/>
      <c r="MZ717"/>
      <c r="NA717"/>
      <c r="NB717"/>
      <c r="NC717"/>
      <c r="ND717"/>
      <c r="NE717"/>
      <c r="NF717"/>
      <c r="NG717"/>
      <c r="NH717"/>
      <c r="NI717"/>
      <c r="NJ717"/>
      <c r="NK717"/>
      <c r="NL717"/>
      <c r="NM717"/>
      <c r="NN717"/>
      <c r="NO717"/>
      <c r="NP717"/>
      <c r="NQ717"/>
      <c r="NR717"/>
      <c r="NS717"/>
      <c r="NT717"/>
      <c r="NU717"/>
      <c r="NV717"/>
      <c r="NW717"/>
      <c r="NX717"/>
      <c r="NY717"/>
      <c r="NZ717"/>
      <c r="OA717"/>
      <c r="OB717"/>
      <c r="OC717"/>
      <c r="OD717"/>
      <c r="OE717"/>
      <c r="OF717"/>
      <c r="OG717"/>
      <c r="OH717"/>
      <c r="OI717"/>
      <c r="OJ717"/>
      <c r="OK717"/>
      <c r="OL717"/>
      <c r="OM717"/>
      <c r="ON717"/>
      <c r="OO717"/>
      <c r="OP717"/>
      <c r="OQ717"/>
      <c r="OR717"/>
      <c r="OS717"/>
      <c r="OT717"/>
      <c r="OU717"/>
      <c r="OV717"/>
      <c r="OW717"/>
      <c r="OX717"/>
      <c r="OY717"/>
      <c r="OZ717"/>
      <c r="PA717"/>
      <c r="PB717"/>
      <c r="PC717"/>
      <c r="PD717"/>
      <c r="PE717"/>
      <c r="PF717"/>
      <c r="PG717"/>
      <c r="PH717"/>
      <c r="PI717"/>
      <c r="PJ717"/>
      <c r="PK717"/>
      <c r="PL717"/>
      <c r="PM717"/>
      <c r="PN717"/>
      <c r="PO717"/>
      <c r="PP717"/>
      <c r="PQ717"/>
      <c r="PR717"/>
      <c r="PS717"/>
      <c r="PT717"/>
      <c r="PU717"/>
      <c r="PV717"/>
      <c r="PW717"/>
      <c r="PX717"/>
      <c r="PY717"/>
      <c r="PZ717"/>
      <c r="QA717"/>
      <c r="QB717"/>
      <c r="QC717"/>
      <c r="QD717"/>
      <c r="QE717"/>
      <c r="QF717"/>
      <c r="QG717"/>
      <c r="QH717"/>
      <c r="QI717"/>
      <c r="QJ717"/>
      <c r="QK717"/>
      <c r="QL717"/>
      <c r="QM717"/>
      <c r="QN717"/>
      <c r="QO717"/>
      <c r="QP717"/>
      <c r="QQ717"/>
      <c r="QR717"/>
      <c r="QS717"/>
      <c r="QT717"/>
      <c r="QU717"/>
      <c r="QV717"/>
      <c r="QW717"/>
      <c r="QX717"/>
      <c r="QY717"/>
      <c r="QZ717"/>
      <c r="RA717"/>
      <c r="RB717"/>
      <c r="RC717"/>
      <c r="RD717"/>
      <c r="RE717"/>
      <c r="RF717"/>
      <c r="RG717"/>
      <c r="RH717"/>
      <c r="RI717"/>
      <c r="RJ717"/>
      <c r="RK717"/>
      <c r="RL717"/>
      <c r="RM717"/>
      <c r="RN717"/>
      <c r="RO717"/>
      <c r="RP717"/>
      <c r="RQ717"/>
      <c r="RR717"/>
      <c r="RS717"/>
      <c r="RT717"/>
      <c r="RU717"/>
      <c r="RV717"/>
      <c r="RW717"/>
      <c r="RX717"/>
      <c r="RY717"/>
      <c r="RZ717"/>
      <c r="SA717"/>
      <c r="SB717"/>
      <c r="SC717"/>
      <c r="SD717"/>
      <c r="SE717"/>
      <c r="SF717"/>
      <c r="SG717"/>
      <c r="SH717"/>
      <c r="SI717"/>
      <c r="SJ717"/>
      <c r="SK717"/>
      <c r="SL717"/>
      <c r="SM717"/>
      <c r="SN717"/>
      <c r="SO717"/>
      <c r="SP717"/>
      <c r="SQ717"/>
      <c r="SR717"/>
      <c r="SS717"/>
      <c r="ST717"/>
      <c r="SU717"/>
      <c r="SV717"/>
      <c r="SW717"/>
      <c r="SX717"/>
      <c r="SY717"/>
      <c r="SZ717"/>
      <c r="TA717"/>
      <c r="TB717"/>
      <c r="TC717"/>
      <c r="TD717"/>
      <c r="TE717"/>
      <c r="TF717"/>
      <c r="TG717"/>
      <c r="TH717"/>
      <c r="TI717"/>
      <c r="TJ717"/>
      <c r="TK717"/>
      <c r="TL717"/>
      <c r="TM717"/>
      <c r="TN717"/>
      <c r="TO717"/>
      <c r="TP717"/>
      <c r="TQ717"/>
      <c r="TR717"/>
      <c r="TS717"/>
      <c r="TT717"/>
      <c r="TU717"/>
      <c r="TV717"/>
      <c r="TW717"/>
      <c r="TX717"/>
      <c r="TY717"/>
      <c r="TZ717"/>
      <c r="UA717"/>
      <c r="UB717"/>
      <c r="UC717"/>
      <c r="UD717"/>
      <c r="UE717"/>
      <c r="UF717"/>
      <c r="UG717"/>
      <c r="UH717"/>
      <c r="UI717"/>
      <c r="UJ717"/>
      <c r="UK717"/>
      <c r="UL717"/>
      <c r="UM717"/>
      <c r="UN717"/>
      <c r="UO717"/>
      <c r="UP717"/>
      <c r="UQ717"/>
      <c r="UR717"/>
      <c r="US717"/>
      <c r="UT717"/>
      <c r="UU717"/>
      <c r="UV717"/>
      <c r="UW717"/>
      <c r="UX717"/>
      <c r="UY717"/>
      <c r="UZ717"/>
      <c r="VA717"/>
      <c r="VB717"/>
      <c r="VC717"/>
      <c r="VD717"/>
      <c r="VE717"/>
      <c r="VF717"/>
      <c r="VG717"/>
      <c r="VH717"/>
      <c r="VI717"/>
      <c r="VJ717"/>
      <c r="VK717"/>
      <c r="VL717"/>
      <c r="VM717"/>
      <c r="VN717"/>
      <c r="VO717"/>
      <c r="VP717"/>
      <c r="VQ717"/>
      <c r="VR717"/>
      <c r="VS717"/>
      <c r="VT717"/>
      <c r="VU717"/>
      <c r="VV717"/>
      <c r="VW717"/>
      <c r="VX717"/>
      <c r="VY717"/>
      <c r="VZ717"/>
      <c r="WA717"/>
      <c r="WB717"/>
      <c r="WC717"/>
      <c r="WD717"/>
      <c r="WE717"/>
      <c r="WF717"/>
      <c r="WG717"/>
      <c r="WH717"/>
      <c r="WI717"/>
      <c r="WJ717"/>
      <c r="WK717"/>
      <c r="WL717"/>
      <c r="WM717"/>
      <c r="WN717"/>
      <c r="WO717"/>
      <c r="WP717"/>
      <c r="WQ717"/>
      <c r="WR717"/>
      <c r="WS717"/>
      <c r="WT717"/>
      <c r="WU717"/>
      <c r="WV717"/>
      <c r="WW717"/>
      <c r="WX717"/>
      <c r="WY717"/>
      <c r="WZ717"/>
      <c r="XA717"/>
      <c r="XB717"/>
      <c r="XC717"/>
      <c r="XD717"/>
      <c r="XE717"/>
      <c r="XF717"/>
      <c r="XG717"/>
      <c r="XH717"/>
      <c r="XI717"/>
      <c r="XJ717"/>
      <c r="XK717"/>
      <c r="XL717"/>
      <c r="XM717"/>
      <c r="XN717"/>
      <c r="XO717"/>
      <c r="XP717"/>
      <c r="XQ717"/>
      <c r="XR717"/>
      <c r="XS717"/>
      <c r="XT717"/>
      <c r="XU717"/>
      <c r="XV717"/>
      <c r="XW717"/>
      <c r="XX717"/>
      <c r="XY717"/>
      <c r="XZ717"/>
      <c r="YA717"/>
      <c r="YB717"/>
      <c r="YC717"/>
      <c r="YD717"/>
      <c r="YE717"/>
      <c r="YF717"/>
      <c r="YG717"/>
      <c r="YH717"/>
      <c r="YI717"/>
      <c r="YJ717"/>
      <c r="YK717"/>
      <c r="YL717"/>
      <c r="YM717"/>
      <c r="YN717"/>
      <c r="YO717"/>
      <c r="YP717"/>
      <c r="YQ717"/>
      <c r="YR717"/>
      <c r="YS717"/>
      <c r="YT717"/>
      <c r="YU717"/>
      <c r="YV717"/>
      <c r="YW717"/>
      <c r="YX717"/>
      <c r="YY717"/>
      <c r="YZ717"/>
      <c r="ZA717"/>
      <c r="ZB717"/>
      <c r="ZC717"/>
      <c r="ZD717"/>
      <c r="ZE717"/>
      <c r="ZF717"/>
      <c r="ZG717"/>
      <c r="ZH717"/>
      <c r="ZI717"/>
      <c r="ZJ717"/>
      <c r="ZK717"/>
      <c r="ZL717"/>
      <c r="ZM717"/>
      <c r="ZN717"/>
      <c r="ZO717"/>
      <c r="ZP717"/>
      <c r="ZQ717"/>
      <c r="ZR717"/>
      <c r="ZS717"/>
      <c r="ZT717"/>
      <c r="ZU717"/>
      <c r="ZV717"/>
      <c r="ZW717"/>
      <c r="ZX717"/>
      <c r="ZY717"/>
      <c r="ZZ717" s="52"/>
      <c r="AAA717" s="192"/>
      <c r="AAD717" s="90"/>
      <c r="AAE717" s="519">
        <f>IF(S.Fee.Involved="Y",1,0)</f>
        <v>0</v>
      </c>
      <c r="AAF717" s="90" t="s">
        <v>0</v>
      </c>
      <c r="AAG717" s="94"/>
      <c r="AAH717" s="73">
        <f>IF(AAE717=0,,S.PostEQC.BANNER.Begin)</f>
        <v>0</v>
      </c>
      <c r="AAI717" s="72"/>
      <c r="AAJ717" s="72"/>
      <c r="AAK717" s="297" t="str">
        <f>IF(S.Fee.DASApprovalRequired="Y","* scans/saves as Rule_Development|7-PostEQC|DAS.PART2.pdf",IF(S.Fee.Involved="Y","* drafts email DAS notification for fees that don't require approval","* no DAS involvement"))</f>
        <v>* no DAS involvement</v>
      </c>
      <c r="AAL717" s="90"/>
    </row>
    <row r="718" spans="1:715" s="23" customFormat="1" ht="15" outlineLevel="1">
      <c r="A718" s="171"/>
      <c r="B718" s="363" t="str">
        <f t="shared" ref="B718" si="606">AAK718</f>
        <v>* no DAS involvement</v>
      </c>
      <c r="C718" s="358" t="s">
        <v>0</v>
      </c>
      <c r="D718" s="380"/>
      <c r="E718"/>
      <c r="F718" s="457">
        <f ca="1">IF(YEAR(H718)&gt;2000,NETWORKDAYS(TODAY(),H718,S.DDL_DEQClosed),0)</f>
        <v>0</v>
      </c>
      <c r="G718"/>
      <c r="H718" s="343">
        <f t="shared" ref="H718" si="607">AAH718</f>
        <v>0</v>
      </c>
      <c r="I718" s="245"/>
      <c r="J718" s="222"/>
      <c r="K718" s="223"/>
      <c r="L718" s="223"/>
      <c r="M718" s="223"/>
      <c r="N718" s="223"/>
      <c r="O718" s="223"/>
      <c r="P718" s="223"/>
      <c r="Q718" s="223"/>
      <c r="R718" s="223"/>
      <c r="S718" s="223"/>
      <c r="T718" s="223"/>
      <c r="U718" s="223"/>
      <c r="V718" s="223"/>
      <c r="W718" s="223"/>
      <c r="X718" s="223"/>
      <c r="Y718" s="223"/>
      <c r="Z718" s="223"/>
      <c r="AA718" s="223"/>
      <c r="AB718" s="223"/>
      <c r="AC718" s="223"/>
      <c r="AD718" s="223"/>
      <c r="AE718" s="223"/>
      <c r="AF718" s="223"/>
      <c r="AG718" s="223"/>
      <c r="AH718" s="223"/>
      <c r="AI718" s="223"/>
      <c r="AJ718" s="223"/>
      <c r="AK718" s="223"/>
      <c r="AL718" s="223"/>
      <c r="AM718" s="223"/>
      <c r="AN718" s="223"/>
      <c r="AO718" s="223"/>
      <c r="AP718" s="223"/>
      <c r="AQ718" s="223"/>
      <c r="AR718" s="223"/>
      <c r="AS718" s="223"/>
      <c r="AT718" s="223"/>
      <c r="AU718" s="223"/>
      <c r="AV718" s="223"/>
      <c r="AW718" s="223"/>
      <c r="AX718" s="223"/>
      <c r="AY718" s="223"/>
      <c r="AZ718" s="223"/>
      <c r="BA718" s="223"/>
      <c r="BB718" s="223"/>
      <c r="BC718" s="223"/>
      <c r="BD718" s="223"/>
      <c r="BE718" s="223"/>
      <c r="BF718" s="223"/>
      <c r="BG718" s="223"/>
      <c r="BH718" s="223"/>
      <c r="BI718" s="223"/>
      <c r="BJ718" s="223"/>
      <c r="BK718" s="223"/>
      <c r="BL718" s="223"/>
      <c r="BM718" s="223"/>
      <c r="BN718" s="223"/>
      <c r="BO718" s="223"/>
      <c r="BP718" s="223"/>
      <c r="BQ718" s="223"/>
      <c r="BR718" s="223"/>
      <c r="BS718" s="223"/>
      <c r="BT718" s="223"/>
      <c r="BU718" s="223"/>
      <c r="BV718" s="223"/>
      <c r="BW718" s="223"/>
      <c r="BX718" s="223"/>
      <c r="BY718" s="223"/>
      <c r="BZ718" s="223"/>
      <c r="CA718" s="223"/>
      <c r="CB718" s="223"/>
      <c r="CC718" s="223"/>
      <c r="CD718" s="223"/>
      <c r="CE718" s="223"/>
      <c r="CF718" s="223"/>
      <c r="CG718" s="223"/>
      <c r="CH718" s="223"/>
      <c r="CI718" s="223"/>
      <c r="CJ718" s="223"/>
      <c r="CK718" s="223"/>
      <c r="CL718" s="223"/>
      <c r="CM718" s="223"/>
      <c r="CN718" s="223"/>
      <c r="CO718" s="223"/>
      <c r="CP718" s="223"/>
      <c r="CQ718" s="223"/>
      <c r="CR718" s="223"/>
      <c r="CS718" s="223"/>
      <c r="CT718" s="223"/>
      <c r="CU718" s="223"/>
      <c r="CV718" s="223"/>
      <c r="CW718" s="223"/>
      <c r="CX718" s="223"/>
      <c r="CY718" s="223"/>
      <c r="CZ718" s="223"/>
      <c r="DA718" s="223"/>
      <c r="DB718" s="223"/>
      <c r="DC718" s="223"/>
      <c r="DD718" s="223"/>
      <c r="DE718" s="223"/>
      <c r="DF718" s="223"/>
      <c r="DG718" s="223"/>
      <c r="DH718" s="223"/>
      <c r="DI718" s="223"/>
      <c r="DJ718" s="223"/>
      <c r="DK718" s="223"/>
      <c r="DL718" s="223"/>
      <c r="DM718" s="223"/>
      <c r="DN718" s="223"/>
      <c r="DO718" s="223"/>
      <c r="DP718" s="223"/>
      <c r="DQ718"/>
      <c r="DR718"/>
      <c r="DS718"/>
      <c r="DT718"/>
      <c r="DU718"/>
      <c r="DV718"/>
      <c r="DW718"/>
      <c r="DX718"/>
      <c r="DY718"/>
      <c r="DZ718"/>
      <c r="EA718"/>
      <c r="EB718"/>
      <c r="EC718"/>
      <c r="ED718"/>
      <c r="EE718"/>
      <c r="EF718"/>
      <c r="EG718"/>
      <c r="EH718"/>
      <c r="EI718"/>
      <c r="EJ718"/>
      <c r="EK718"/>
      <c r="EL718"/>
      <c r="EM718"/>
      <c r="EN718"/>
      <c r="EO718"/>
      <c r="EP718"/>
      <c r="EQ718"/>
      <c r="ER718"/>
      <c r="ES718"/>
      <c r="ET718"/>
      <c r="EU718"/>
      <c r="EV718"/>
      <c r="EW718"/>
      <c r="EX718"/>
      <c r="EY718"/>
      <c r="EZ718"/>
      <c r="FA718"/>
      <c r="FB718"/>
      <c r="FC718"/>
      <c r="FD718"/>
      <c r="FE718"/>
      <c r="FF718"/>
      <c r="FG718"/>
      <c r="FH718"/>
      <c r="FI718"/>
      <c r="FJ718"/>
      <c r="FK718"/>
      <c r="FL718"/>
      <c r="FM718"/>
      <c r="FN718"/>
      <c r="FO718"/>
      <c r="FP718"/>
      <c r="FQ718"/>
      <c r="FR718"/>
      <c r="FS718"/>
      <c r="FT718"/>
      <c r="FU718"/>
      <c r="FV718"/>
      <c r="FW718"/>
      <c r="FX718"/>
      <c r="FY718"/>
      <c r="FZ718"/>
      <c r="GA718"/>
      <c r="GB718"/>
      <c r="GC718"/>
      <c r="GD718"/>
      <c r="GE718"/>
      <c r="GF718"/>
      <c r="GG718"/>
      <c r="GH718"/>
      <c r="GI718"/>
      <c r="GJ718"/>
      <c r="GK718"/>
      <c r="GL718"/>
      <c r="GM718"/>
      <c r="GN718"/>
      <c r="GO718"/>
      <c r="GP718"/>
      <c r="GQ718"/>
      <c r="GR718"/>
      <c r="GS718"/>
      <c r="GT718"/>
      <c r="GU718"/>
      <c r="GV718"/>
      <c r="GW718"/>
      <c r="GX718"/>
      <c r="GY718"/>
      <c r="GZ718"/>
      <c r="HA718"/>
      <c r="HB718"/>
      <c r="HC718"/>
      <c r="HD718"/>
      <c r="HE718"/>
      <c r="HF718"/>
      <c r="HG718"/>
      <c r="HH718"/>
      <c r="HI718"/>
      <c r="HJ718"/>
      <c r="HK718"/>
      <c r="HL718"/>
      <c r="HM718"/>
      <c r="HN718"/>
      <c r="HO718"/>
      <c r="HP718"/>
      <c r="HQ718"/>
      <c r="HR718"/>
      <c r="HS718"/>
      <c r="HT718"/>
      <c r="HU718"/>
      <c r="HV718"/>
      <c r="HW718"/>
      <c r="HX718"/>
      <c r="HY718"/>
      <c r="HZ718"/>
      <c r="IA718"/>
      <c r="IB718"/>
      <c r="IC718"/>
      <c r="ID718"/>
      <c r="IE718"/>
      <c r="IF718"/>
      <c r="IG718"/>
      <c r="IH718"/>
      <c r="II718"/>
      <c r="IJ718"/>
      <c r="IK718"/>
      <c r="IL718"/>
      <c r="IM718"/>
      <c r="IN718"/>
      <c r="IO718"/>
      <c r="IP718"/>
      <c r="IQ718"/>
      <c r="IR718"/>
      <c r="IS718"/>
      <c r="IT718"/>
      <c r="IU718"/>
      <c r="IV718"/>
      <c r="IW718"/>
      <c r="IX718"/>
      <c r="IY718"/>
      <c r="IZ718"/>
      <c r="JA718"/>
      <c r="JB718"/>
      <c r="JC718"/>
      <c r="JD718"/>
      <c r="JE718"/>
      <c r="JF718"/>
      <c r="JG718"/>
      <c r="JH718"/>
      <c r="JI718"/>
      <c r="JJ718"/>
      <c r="JK718"/>
      <c r="JL718"/>
      <c r="JM718"/>
      <c r="JN718"/>
      <c r="JO718"/>
      <c r="JP718"/>
      <c r="JQ718"/>
      <c r="JR718"/>
      <c r="JS718"/>
      <c r="JT718"/>
      <c r="JU718"/>
      <c r="JV718"/>
      <c r="JW718"/>
      <c r="JX718"/>
      <c r="JY718"/>
      <c r="JZ718"/>
      <c r="KA718"/>
      <c r="KB718"/>
      <c r="KC718"/>
      <c r="KD718"/>
      <c r="KE718"/>
      <c r="KF718"/>
      <c r="KG718"/>
      <c r="KH718"/>
      <c r="KI718"/>
      <c r="KJ718"/>
      <c r="KK718"/>
      <c r="KL718"/>
      <c r="KM718"/>
      <c r="KN718"/>
      <c r="KO718"/>
      <c r="KP718"/>
      <c r="KQ718"/>
      <c r="KR718"/>
      <c r="KS718"/>
      <c r="KT718"/>
      <c r="KU718"/>
      <c r="KV718"/>
      <c r="KW718"/>
      <c r="KX718"/>
      <c r="KY718"/>
      <c r="KZ718"/>
      <c r="LA718"/>
      <c r="LB718"/>
      <c r="LC718"/>
      <c r="LD718"/>
      <c r="LE718"/>
      <c r="LF718"/>
      <c r="LG718"/>
      <c r="LH718"/>
      <c r="LI718"/>
      <c r="LJ718"/>
      <c r="LK718"/>
      <c r="LL718"/>
      <c r="LM718"/>
      <c r="LN718"/>
      <c r="LO718"/>
      <c r="LP718"/>
      <c r="LQ718"/>
      <c r="LR718"/>
      <c r="LS718"/>
      <c r="LT718"/>
      <c r="LU718"/>
      <c r="LV718"/>
      <c r="LW718"/>
      <c r="LX718"/>
      <c r="LY718"/>
      <c r="LZ718"/>
      <c r="MA718"/>
      <c r="MB718"/>
      <c r="MC718"/>
      <c r="MD718"/>
      <c r="ME718"/>
      <c r="MF718"/>
      <c r="MG718"/>
      <c r="MH718"/>
      <c r="MI718"/>
      <c r="MJ718"/>
      <c r="MK718"/>
      <c r="ML718"/>
      <c r="MM718"/>
      <c r="MN718"/>
      <c r="MO718"/>
      <c r="MP718"/>
      <c r="MQ718"/>
      <c r="MR718"/>
      <c r="MS718"/>
      <c r="MT718"/>
      <c r="MU718"/>
      <c r="MV718"/>
      <c r="MW718"/>
      <c r="MX718"/>
      <c r="MY718"/>
      <c r="MZ718"/>
      <c r="NA718"/>
      <c r="NB718"/>
      <c r="NC718"/>
      <c r="ND718"/>
      <c r="NE718"/>
      <c r="NF718"/>
      <c r="NG718"/>
      <c r="NH718"/>
      <c r="NI718"/>
      <c r="NJ718"/>
      <c r="NK718"/>
      <c r="NL718"/>
      <c r="NM718"/>
      <c r="NN718"/>
      <c r="NO718"/>
      <c r="NP718"/>
      <c r="NQ718"/>
      <c r="NR718"/>
      <c r="NS718"/>
      <c r="NT718"/>
      <c r="NU718"/>
      <c r="NV718"/>
      <c r="NW718"/>
      <c r="NX718"/>
      <c r="NY718"/>
      <c r="NZ718"/>
      <c r="OA718"/>
      <c r="OB718"/>
      <c r="OC718"/>
      <c r="OD718"/>
      <c r="OE718"/>
      <c r="OF718"/>
      <c r="OG718"/>
      <c r="OH718"/>
      <c r="OI718"/>
      <c r="OJ718"/>
      <c r="OK718"/>
      <c r="OL718"/>
      <c r="OM718"/>
      <c r="ON718"/>
      <c r="OO718"/>
      <c r="OP718"/>
      <c r="OQ718"/>
      <c r="OR718"/>
      <c r="OS718"/>
      <c r="OT718"/>
      <c r="OU718"/>
      <c r="OV718"/>
      <c r="OW718"/>
      <c r="OX718"/>
      <c r="OY718"/>
      <c r="OZ718"/>
      <c r="PA718"/>
      <c r="PB718"/>
      <c r="PC718"/>
      <c r="PD718"/>
      <c r="PE718"/>
      <c r="PF718"/>
      <c r="PG718"/>
      <c r="PH718"/>
      <c r="PI718"/>
      <c r="PJ718"/>
      <c r="PK718"/>
      <c r="PL718"/>
      <c r="PM718"/>
      <c r="PN718"/>
      <c r="PO718"/>
      <c r="PP718"/>
      <c r="PQ718"/>
      <c r="PR718"/>
      <c r="PS718"/>
      <c r="PT718"/>
      <c r="PU718"/>
      <c r="PV718"/>
      <c r="PW718"/>
      <c r="PX718"/>
      <c r="PY718"/>
      <c r="PZ718"/>
      <c r="QA718"/>
      <c r="QB718"/>
      <c r="QC718"/>
      <c r="QD718"/>
      <c r="QE718"/>
      <c r="QF718"/>
      <c r="QG718"/>
      <c r="QH718"/>
      <c r="QI718"/>
      <c r="QJ718"/>
      <c r="QK718"/>
      <c r="QL718"/>
      <c r="QM718"/>
      <c r="QN718"/>
      <c r="QO718"/>
      <c r="QP718"/>
      <c r="QQ718"/>
      <c r="QR718"/>
      <c r="QS718"/>
      <c r="QT718"/>
      <c r="QU718"/>
      <c r="QV718"/>
      <c r="QW718"/>
      <c r="QX718"/>
      <c r="QY718"/>
      <c r="QZ718"/>
      <c r="RA718"/>
      <c r="RB718"/>
      <c r="RC718"/>
      <c r="RD718"/>
      <c r="RE718"/>
      <c r="RF718"/>
      <c r="RG718"/>
      <c r="RH718"/>
      <c r="RI718"/>
      <c r="RJ718"/>
      <c r="RK718"/>
      <c r="RL718"/>
      <c r="RM718"/>
      <c r="RN718"/>
      <c r="RO718"/>
      <c r="RP718"/>
      <c r="RQ718"/>
      <c r="RR718"/>
      <c r="RS718"/>
      <c r="RT718"/>
      <c r="RU718"/>
      <c r="RV718"/>
      <c r="RW718"/>
      <c r="RX718"/>
      <c r="RY718"/>
      <c r="RZ718"/>
      <c r="SA718"/>
      <c r="SB718"/>
      <c r="SC718"/>
      <c r="SD718"/>
      <c r="SE718"/>
      <c r="SF718"/>
      <c r="SG718"/>
      <c r="SH718"/>
      <c r="SI718"/>
      <c r="SJ718"/>
      <c r="SK718"/>
      <c r="SL718"/>
      <c r="SM718"/>
      <c r="SN718"/>
      <c r="SO718"/>
      <c r="SP718"/>
      <c r="SQ718"/>
      <c r="SR718"/>
      <c r="SS718"/>
      <c r="ST718"/>
      <c r="SU718"/>
      <c r="SV718"/>
      <c r="SW718"/>
      <c r="SX718"/>
      <c r="SY718"/>
      <c r="SZ718"/>
      <c r="TA718"/>
      <c r="TB718"/>
      <c r="TC718"/>
      <c r="TD718"/>
      <c r="TE718"/>
      <c r="TF718"/>
      <c r="TG718"/>
      <c r="TH718"/>
      <c r="TI718"/>
      <c r="TJ718"/>
      <c r="TK718"/>
      <c r="TL718"/>
      <c r="TM718"/>
      <c r="TN718"/>
      <c r="TO718"/>
      <c r="TP718"/>
      <c r="TQ718"/>
      <c r="TR718"/>
      <c r="TS718"/>
      <c r="TT718"/>
      <c r="TU718"/>
      <c r="TV718"/>
      <c r="TW718"/>
      <c r="TX718"/>
      <c r="TY718"/>
      <c r="TZ718"/>
      <c r="UA718"/>
      <c r="UB718"/>
      <c r="UC718"/>
      <c r="UD718"/>
      <c r="UE718"/>
      <c r="UF718"/>
      <c r="UG718"/>
      <c r="UH718"/>
      <c r="UI718"/>
      <c r="UJ718"/>
      <c r="UK718"/>
      <c r="UL718"/>
      <c r="UM718"/>
      <c r="UN718"/>
      <c r="UO718"/>
      <c r="UP718"/>
      <c r="UQ718"/>
      <c r="UR718"/>
      <c r="US718"/>
      <c r="UT718"/>
      <c r="UU718"/>
      <c r="UV718"/>
      <c r="UW718"/>
      <c r="UX718"/>
      <c r="UY718"/>
      <c r="UZ718"/>
      <c r="VA718"/>
      <c r="VB718"/>
      <c r="VC718"/>
      <c r="VD718"/>
      <c r="VE718"/>
      <c r="VF718"/>
      <c r="VG718"/>
      <c r="VH718"/>
      <c r="VI718"/>
      <c r="VJ718"/>
      <c r="VK718"/>
      <c r="VL718"/>
      <c r="VM718"/>
      <c r="VN718"/>
      <c r="VO718"/>
      <c r="VP718"/>
      <c r="VQ718"/>
      <c r="VR718"/>
      <c r="VS718"/>
      <c r="VT718"/>
      <c r="VU718"/>
      <c r="VV718"/>
      <c r="VW718"/>
      <c r="VX718"/>
      <c r="VY718"/>
      <c r="VZ718"/>
      <c r="WA718"/>
      <c r="WB718"/>
      <c r="WC718"/>
      <c r="WD718"/>
      <c r="WE718"/>
      <c r="WF718"/>
      <c r="WG718"/>
      <c r="WH718"/>
      <c r="WI718"/>
      <c r="WJ718"/>
      <c r="WK718"/>
      <c r="WL718"/>
      <c r="WM718"/>
      <c r="WN718"/>
      <c r="WO718"/>
      <c r="WP718"/>
      <c r="WQ718"/>
      <c r="WR718"/>
      <c r="WS718"/>
      <c r="WT718"/>
      <c r="WU718"/>
      <c r="WV718"/>
      <c r="WW718"/>
      <c r="WX718"/>
      <c r="WY718"/>
      <c r="WZ718"/>
      <c r="XA718"/>
      <c r="XB718"/>
      <c r="XC718"/>
      <c r="XD718"/>
      <c r="XE718"/>
      <c r="XF718"/>
      <c r="XG718"/>
      <c r="XH718"/>
      <c r="XI718"/>
      <c r="XJ718"/>
      <c r="XK718"/>
      <c r="XL718"/>
      <c r="XM718"/>
      <c r="XN718"/>
      <c r="XO718"/>
      <c r="XP718"/>
      <c r="XQ718"/>
      <c r="XR718"/>
      <c r="XS718"/>
      <c r="XT718"/>
      <c r="XU718"/>
      <c r="XV718"/>
      <c r="XW718"/>
      <c r="XX718"/>
      <c r="XY718"/>
      <c r="XZ718"/>
      <c r="YA718"/>
      <c r="YB718"/>
      <c r="YC718"/>
      <c r="YD718"/>
      <c r="YE718"/>
      <c r="YF718"/>
      <c r="YG718"/>
      <c r="YH718"/>
      <c r="YI718"/>
      <c r="YJ718"/>
      <c r="YK718"/>
      <c r="YL718"/>
      <c r="YM718"/>
      <c r="YN718"/>
      <c r="YO718"/>
      <c r="YP718"/>
      <c r="YQ718"/>
      <c r="YR718"/>
      <c r="YS718"/>
      <c r="YT718"/>
      <c r="YU718"/>
      <c r="YV718"/>
      <c r="YW718"/>
      <c r="YX718"/>
      <c r="YY718"/>
      <c r="YZ718"/>
      <c r="ZA718"/>
      <c r="ZB718"/>
      <c r="ZC718"/>
      <c r="ZD718"/>
      <c r="ZE718"/>
      <c r="ZF718"/>
      <c r="ZG718"/>
      <c r="ZH718"/>
      <c r="ZI718"/>
      <c r="ZJ718"/>
      <c r="ZK718"/>
      <c r="ZL718"/>
      <c r="ZM718"/>
      <c r="ZN718"/>
      <c r="ZO718"/>
      <c r="ZP718"/>
      <c r="ZQ718"/>
      <c r="ZR718"/>
      <c r="ZS718"/>
      <c r="ZT718"/>
      <c r="ZU718"/>
      <c r="ZV718"/>
      <c r="ZW718"/>
      <c r="ZX718"/>
      <c r="ZY718"/>
      <c r="ZZ718" s="52"/>
      <c r="AAA718" s="192"/>
      <c r="AAD718" s="90"/>
      <c r="AAE718" s="519">
        <f>IF(S.Fee.Involved="Y",1,0)</f>
        <v>0</v>
      </c>
      <c r="AAF718" s="90" t="s">
        <v>0</v>
      </c>
      <c r="AAG718" s="94"/>
      <c r="AAH718" s="73">
        <f>IF(AAE718=0,,S.PostEQC.BANNER.Begin)</f>
        <v>0</v>
      </c>
      <c r="AAI718" s="72"/>
      <c r="AAJ718" s="72"/>
      <c r="AAK718" s="297" t="str">
        <f>IF(S.Fee.DASApprovalRequired="Y","* emails DAS.PART2.pdf to DAS (requests delivery receipt)",IF(S.Fee.Involved="Y","* emails DAS.NOTIFICATION to DAS (requests delivery receipt) ","* no DAS involvement"))</f>
        <v>* no DAS involvement</v>
      </c>
      <c r="AAL718" s="90"/>
    </row>
    <row r="719" spans="1:715" s="23" customFormat="1" ht="15.75" customHeight="1" outlineLevel="1">
      <c r="A719" s="171"/>
      <c r="B719" s="363" t="str">
        <f t="shared" ref="B719" si="608">AAK719</f>
        <v>* no DAS involvement</v>
      </c>
      <c r="C719" s="358" t="s">
        <v>0</v>
      </c>
      <c r="D719" s="380"/>
      <c r="E719"/>
      <c r="F719" s="457">
        <f ca="1">IF(YEAR(H719)&gt;2000,NETWORKDAYS(TODAY(),H719,S.DDL_DEQClosed),0)</f>
        <v>0</v>
      </c>
      <c r="G719"/>
      <c r="H719" s="343">
        <f t="shared" ref="H719" si="609">AAH719</f>
        <v>0</v>
      </c>
      <c r="I719" s="245"/>
      <c r="J719" s="222"/>
      <c r="K719" s="223"/>
      <c r="L719" s="223"/>
      <c r="M719" s="223"/>
      <c r="N719" s="223"/>
      <c r="O719" s="223"/>
      <c r="P719" s="223"/>
      <c r="Q719" s="223"/>
      <c r="R719" s="223"/>
      <c r="S719" s="223"/>
      <c r="T719" s="223"/>
      <c r="U719" s="223"/>
      <c r="V719" s="223"/>
      <c r="W719" s="223"/>
      <c r="X719" s="223"/>
      <c r="Y719" s="223"/>
      <c r="Z719" s="223"/>
      <c r="AA719" s="223"/>
      <c r="AB719" s="223"/>
      <c r="AC719" s="223"/>
      <c r="AD719" s="223"/>
      <c r="AE719" s="223"/>
      <c r="AF719" s="223"/>
      <c r="AG719" s="223"/>
      <c r="AH719" s="223"/>
      <c r="AI719" s="223"/>
      <c r="AJ719" s="223"/>
      <c r="AK719" s="223"/>
      <c r="AL719" s="223"/>
      <c r="AM719" s="223"/>
      <c r="AN719" s="223"/>
      <c r="AO719" s="223"/>
      <c r="AP719" s="223"/>
      <c r="AQ719" s="223"/>
      <c r="AR719" s="223"/>
      <c r="AS719" s="223"/>
      <c r="AT719" s="223"/>
      <c r="AU719" s="223"/>
      <c r="AV719" s="223"/>
      <c r="AW719" s="223"/>
      <c r="AX719" s="223"/>
      <c r="AY719" s="223"/>
      <c r="AZ719" s="223"/>
      <c r="BA719" s="223"/>
      <c r="BB719" s="223"/>
      <c r="BC719" s="223"/>
      <c r="BD719" s="223"/>
      <c r="BE719" s="223"/>
      <c r="BF719" s="223"/>
      <c r="BG719" s="223"/>
      <c r="BH719" s="223"/>
      <c r="BI719" s="223"/>
      <c r="BJ719" s="223"/>
      <c r="BK719" s="223"/>
      <c r="BL719" s="223"/>
      <c r="BM719" s="223"/>
      <c r="BN719" s="223"/>
      <c r="BO719" s="223"/>
      <c r="BP719" s="223"/>
      <c r="BQ719" s="223"/>
      <c r="BR719" s="223"/>
      <c r="BS719" s="223"/>
      <c r="BT719" s="223"/>
      <c r="BU719" s="223"/>
      <c r="BV719" s="223"/>
      <c r="BW719" s="223"/>
      <c r="BX719" s="223"/>
      <c r="BY719" s="223"/>
      <c r="BZ719" s="223"/>
      <c r="CA719" s="223"/>
      <c r="CB719" s="223"/>
      <c r="CC719" s="223"/>
      <c r="CD719" s="223"/>
      <c r="CE719" s="223"/>
      <c r="CF719" s="223"/>
      <c r="CG719" s="223"/>
      <c r="CH719" s="223"/>
      <c r="CI719" s="223"/>
      <c r="CJ719" s="223"/>
      <c r="CK719" s="223"/>
      <c r="CL719" s="223"/>
      <c r="CM719" s="223"/>
      <c r="CN719" s="223"/>
      <c r="CO719" s="223"/>
      <c r="CP719" s="223"/>
      <c r="CQ719" s="223"/>
      <c r="CR719" s="223"/>
      <c r="CS719" s="223"/>
      <c r="CT719" s="223"/>
      <c r="CU719" s="223"/>
      <c r="CV719" s="223"/>
      <c r="CW719" s="223"/>
      <c r="CX719" s="223"/>
      <c r="CY719" s="223"/>
      <c r="CZ719" s="223"/>
      <c r="DA719" s="223"/>
      <c r="DB719" s="223"/>
      <c r="DC719" s="223"/>
      <c r="DD719" s="223"/>
      <c r="DE719" s="223"/>
      <c r="DF719" s="223"/>
      <c r="DG719" s="223"/>
      <c r="DH719" s="223"/>
      <c r="DI719" s="223"/>
      <c r="DJ719" s="223"/>
      <c r="DK719" s="223"/>
      <c r="DL719" s="223"/>
      <c r="DM719" s="223"/>
      <c r="DN719" s="223"/>
      <c r="DO719" s="223"/>
      <c r="DP719" s="223"/>
      <c r="DQ719"/>
      <c r="DR719"/>
      <c r="DS719"/>
      <c r="DT719"/>
      <c r="DU719"/>
      <c r="DV719"/>
      <c r="DW719"/>
      <c r="DX719"/>
      <c r="DY719"/>
      <c r="DZ719"/>
      <c r="EA719"/>
      <c r="EB719"/>
      <c r="EC719"/>
      <c r="ED719"/>
      <c r="EE719"/>
      <c r="EF719"/>
      <c r="EG719"/>
      <c r="EH719"/>
      <c r="EI719"/>
      <c r="EJ719"/>
      <c r="EK719"/>
      <c r="EL719"/>
      <c r="EM719"/>
      <c r="EN719"/>
      <c r="EO719"/>
      <c r="EP719"/>
      <c r="EQ719"/>
      <c r="ER719"/>
      <c r="ES719"/>
      <c r="ET719"/>
      <c r="EU719"/>
      <c r="EV719"/>
      <c r="EW719"/>
      <c r="EX719"/>
      <c r="EY719"/>
      <c r="EZ719"/>
      <c r="FA719"/>
      <c r="FB719"/>
      <c r="FC719"/>
      <c r="FD719"/>
      <c r="FE719"/>
      <c r="FF719"/>
      <c r="FG719"/>
      <c r="FH719"/>
      <c r="FI719"/>
      <c r="FJ719"/>
      <c r="FK719"/>
      <c r="FL719"/>
      <c r="FM719"/>
      <c r="FN719"/>
      <c r="FO719"/>
      <c r="FP719"/>
      <c r="FQ719"/>
      <c r="FR719"/>
      <c r="FS719"/>
      <c r="FT719"/>
      <c r="FU719"/>
      <c r="FV719"/>
      <c r="FW719"/>
      <c r="FX719"/>
      <c r="FY719"/>
      <c r="FZ719"/>
      <c r="GA719"/>
      <c r="GB719"/>
      <c r="GC719"/>
      <c r="GD719"/>
      <c r="GE719"/>
      <c r="GF719"/>
      <c r="GG719"/>
      <c r="GH719"/>
      <c r="GI719"/>
      <c r="GJ719"/>
      <c r="GK719"/>
      <c r="GL719"/>
      <c r="GM719"/>
      <c r="GN719"/>
      <c r="GO719"/>
      <c r="GP719"/>
      <c r="GQ719"/>
      <c r="GR719"/>
      <c r="GS719"/>
      <c r="GT719"/>
      <c r="GU719"/>
      <c r="GV719"/>
      <c r="GW719"/>
      <c r="GX719"/>
      <c r="GY719"/>
      <c r="GZ719"/>
      <c r="HA719"/>
      <c r="HB719"/>
      <c r="HC719"/>
      <c r="HD719"/>
      <c r="HE719"/>
      <c r="HF719"/>
      <c r="HG719"/>
      <c r="HH719"/>
      <c r="HI719"/>
      <c r="HJ719"/>
      <c r="HK719"/>
      <c r="HL719"/>
      <c r="HM719"/>
      <c r="HN719"/>
      <c r="HO719"/>
      <c r="HP719"/>
      <c r="HQ719"/>
      <c r="HR719"/>
      <c r="HS719"/>
      <c r="HT719"/>
      <c r="HU719"/>
      <c r="HV719"/>
      <c r="HW719"/>
      <c r="HX719"/>
      <c r="HY719"/>
      <c r="HZ719"/>
      <c r="IA719"/>
      <c r="IB719"/>
      <c r="IC719"/>
      <c r="ID719"/>
      <c r="IE719"/>
      <c r="IF719"/>
      <c r="IG719"/>
      <c r="IH719"/>
      <c r="II719"/>
      <c r="IJ719"/>
      <c r="IK719"/>
      <c r="IL719"/>
      <c r="IM719"/>
      <c r="IN719"/>
      <c r="IO719"/>
      <c r="IP719"/>
      <c r="IQ719"/>
      <c r="IR719"/>
      <c r="IS719"/>
      <c r="IT719"/>
      <c r="IU719"/>
      <c r="IV719"/>
      <c r="IW719"/>
      <c r="IX719"/>
      <c r="IY719"/>
      <c r="IZ719"/>
      <c r="JA719"/>
      <c r="JB719"/>
      <c r="JC719"/>
      <c r="JD719"/>
      <c r="JE719"/>
      <c r="JF719"/>
      <c r="JG719"/>
      <c r="JH719"/>
      <c r="JI719"/>
      <c r="JJ719"/>
      <c r="JK719"/>
      <c r="JL719"/>
      <c r="JM719"/>
      <c r="JN719"/>
      <c r="JO719"/>
      <c r="JP719"/>
      <c r="JQ719"/>
      <c r="JR719"/>
      <c r="JS719"/>
      <c r="JT719"/>
      <c r="JU719"/>
      <c r="JV719"/>
      <c r="JW719"/>
      <c r="JX719"/>
      <c r="JY719"/>
      <c r="JZ719"/>
      <c r="KA719"/>
      <c r="KB719"/>
      <c r="KC719"/>
      <c r="KD719"/>
      <c r="KE719"/>
      <c r="KF719"/>
      <c r="KG719"/>
      <c r="KH719"/>
      <c r="KI719"/>
      <c r="KJ719"/>
      <c r="KK719"/>
      <c r="KL719"/>
      <c r="KM719"/>
      <c r="KN719"/>
      <c r="KO719"/>
      <c r="KP719"/>
      <c r="KQ719"/>
      <c r="KR719"/>
      <c r="KS719"/>
      <c r="KT719"/>
      <c r="KU719"/>
      <c r="KV719"/>
      <c r="KW719"/>
      <c r="KX719"/>
      <c r="KY719"/>
      <c r="KZ719"/>
      <c r="LA719"/>
      <c r="LB719"/>
      <c r="LC719"/>
      <c r="LD719"/>
      <c r="LE719"/>
      <c r="LF719"/>
      <c r="LG719"/>
      <c r="LH719"/>
      <c r="LI719"/>
      <c r="LJ719"/>
      <c r="LK719"/>
      <c r="LL719"/>
      <c r="LM719"/>
      <c r="LN719"/>
      <c r="LO719"/>
      <c r="LP719"/>
      <c r="LQ719"/>
      <c r="LR719"/>
      <c r="LS719"/>
      <c r="LT719"/>
      <c r="LU719"/>
      <c r="LV719"/>
      <c r="LW719"/>
      <c r="LX719"/>
      <c r="LY719"/>
      <c r="LZ719"/>
      <c r="MA719"/>
      <c r="MB719"/>
      <c r="MC719"/>
      <c r="MD719"/>
      <c r="ME719"/>
      <c r="MF719"/>
      <c r="MG719"/>
      <c r="MH719"/>
      <c r="MI719"/>
      <c r="MJ719"/>
      <c r="MK719"/>
      <c r="ML719"/>
      <c r="MM719"/>
      <c r="MN719"/>
      <c r="MO719"/>
      <c r="MP719"/>
      <c r="MQ719"/>
      <c r="MR719"/>
      <c r="MS719"/>
      <c r="MT719"/>
      <c r="MU719"/>
      <c r="MV719"/>
      <c r="MW719"/>
      <c r="MX719"/>
      <c r="MY719"/>
      <c r="MZ719"/>
      <c r="NA719"/>
      <c r="NB719"/>
      <c r="NC719"/>
      <c r="ND719"/>
      <c r="NE719"/>
      <c r="NF719"/>
      <c r="NG719"/>
      <c r="NH719"/>
      <c r="NI719"/>
      <c r="NJ719"/>
      <c r="NK719"/>
      <c r="NL719"/>
      <c r="NM719"/>
      <c r="NN719"/>
      <c r="NO719"/>
      <c r="NP719"/>
      <c r="NQ719"/>
      <c r="NR719"/>
      <c r="NS719"/>
      <c r="NT719"/>
      <c r="NU719"/>
      <c r="NV719"/>
      <c r="NW719"/>
      <c r="NX719"/>
      <c r="NY719"/>
      <c r="NZ719"/>
      <c r="OA719"/>
      <c r="OB719"/>
      <c r="OC719"/>
      <c r="OD719"/>
      <c r="OE719"/>
      <c r="OF719"/>
      <c r="OG719"/>
      <c r="OH719"/>
      <c r="OI719"/>
      <c r="OJ719"/>
      <c r="OK719"/>
      <c r="OL719"/>
      <c r="OM719"/>
      <c r="ON719"/>
      <c r="OO719"/>
      <c r="OP719"/>
      <c r="OQ719"/>
      <c r="OR719"/>
      <c r="OS719"/>
      <c r="OT719"/>
      <c r="OU719"/>
      <c r="OV719"/>
      <c r="OW719"/>
      <c r="OX719"/>
      <c r="OY719"/>
      <c r="OZ719"/>
      <c r="PA719"/>
      <c r="PB719"/>
      <c r="PC719"/>
      <c r="PD719"/>
      <c r="PE719"/>
      <c r="PF719"/>
      <c r="PG719"/>
      <c r="PH719"/>
      <c r="PI719"/>
      <c r="PJ719"/>
      <c r="PK719"/>
      <c r="PL719"/>
      <c r="PM719"/>
      <c r="PN719"/>
      <c r="PO719"/>
      <c r="PP719"/>
      <c r="PQ719"/>
      <c r="PR719"/>
      <c r="PS719"/>
      <c r="PT719"/>
      <c r="PU719"/>
      <c r="PV719"/>
      <c r="PW719"/>
      <c r="PX719"/>
      <c r="PY719"/>
      <c r="PZ719"/>
      <c r="QA719"/>
      <c r="QB719"/>
      <c r="QC719"/>
      <c r="QD719"/>
      <c r="QE719"/>
      <c r="QF719"/>
      <c r="QG719"/>
      <c r="QH719"/>
      <c r="QI719"/>
      <c r="QJ719"/>
      <c r="QK719"/>
      <c r="QL719"/>
      <c r="QM719"/>
      <c r="QN719"/>
      <c r="QO719"/>
      <c r="QP719"/>
      <c r="QQ719"/>
      <c r="QR719"/>
      <c r="QS719"/>
      <c r="QT719"/>
      <c r="QU719"/>
      <c r="QV719"/>
      <c r="QW719"/>
      <c r="QX719"/>
      <c r="QY719"/>
      <c r="QZ719"/>
      <c r="RA719"/>
      <c r="RB719"/>
      <c r="RC719"/>
      <c r="RD719"/>
      <c r="RE719"/>
      <c r="RF719"/>
      <c r="RG719"/>
      <c r="RH719"/>
      <c r="RI719"/>
      <c r="RJ719"/>
      <c r="RK719"/>
      <c r="RL719"/>
      <c r="RM719"/>
      <c r="RN719"/>
      <c r="RO719"/>
      <c r="RP719"/>
      <c r="RQ719"/>
      <c r="RR719"/>
      <c r="RS719"/>
      <c r="RT719"/>
      <c r="RU719"/>
      <c r="RV719"/>
      <c r="RW719"/>
      <c r="RX719"/>
      <c r="RY719"/>
      <c r="RZ719"/>
      <c r="SA719"/>
      <c r="SB719"/>
      <c r="SC719"/>
      <c r="SD719"/>
      <c r="SE719"/>
      <c r="SF719"/>
      <c r="SG719"/>
      <c r="SH719"/>
      <c r="SI719"/>
      <c r="SJ719"/>
      <c r="SK719"/>
      <c r="SL719"/>
      <c r="SM719"/>
      <c r="SN719"/>
      <c r="SO719"/>
      <c r="SP719"/>
      <c r="SQ719"/>
      <c r="SR719"/>
      <c r="SS719"/>
      <c r="ST719"/>
      <c r="SU719"/>
      <c r="SV719"/>
      <c r="SW719"/>
      <c r="SX719"/>
      <c r="SY719"/>
      <c r="SZ719"/>
      <c r="TA719"/>
      <c r="TB719"/>
      <c r="TC719"/>
      <c r="TD719"/>
      <c r="TE719"/>
      <c r="TF719"/>
      <c r="TG719"/>
      <c r="TH719"/>
      <c r="TI719"/>
      <c r="TJ719"/>
      <c r="TK719"/>
      <c r="TL719"/>
      <c r="TM719"/>
      <c r="TN719"/>
      <c r="TO719"/>
      <c r="TP719"/>
      <c r="TQ719"/>
      <c r="TR719"/>
      <c r="TS719"/>
      <c r="TT719"/>
      <c r="TU719"/>
      <c r="TV719"/>
      <c r="TW719"/>
      <c r="TX719"/>
      <c r="TY719"/>
      <c r="TZ719"/>
      <c r="UA719"/>
      <c r="UB719"/>
      <c r="UC719"/>
      <c r="UD719"/>
      <c r="UE719"/>
      <c r="UF719"/>
      <c r="UG719"/>
      <c r="UH719"/>
      <c r="UI719"/>
      <c r="UJ719"/>
      <c r="UK719"/>
      <c r="UL719"/>
      <c r="UM719"/>
      <c r="UN719"/>
      <c r="UO719"/>
      <c r="UP719"/>
      <c r="UQ719"/>
      <c r="UR719"/>
      <c r="US719"/>
      <c r="UT719"/>
      <c r="UU719"/>
      <c r="UV719"/>
      <c r="UW719"/>
      <c r="UX719"/>
      <c r="UY719"/>
      <c r="UZ719"/>
      <c r="VA719"/>
      <c r="VB719"/>
      <c r="VC719"/>
      <c r="VD719"/>
      <c r="VE719"/>
      <c r="VF719"/>
      <c r="VG719"/>
      <c r="VH719"/>
      <c r="VI719"/>
      <c r="VJ719"/>
      <c r="VK719"/>
      <c r="VL719"/>
      <c r="VM719"/>
      <c r="VN719"/>
      <c r="VO719"/>
      <c r="VP719"/>
      <c r="VQ719"/>
      <c r="VR719"/>
      <c r="VS719"/>
      <c r="VT719"/>
      <c r="VU719"/>
      <c r="VV719"/>
      <c r="VW719"/>
      <c r="VX719"/>
      <c r="VY719"/>
      <c r="VZ719"/>
      <c r="WA719"/>
      <c r="WB719"/>
      <c r="WC719"/>
      <c r="WD719"/>
      <c r="WE719"/>
      <c r="WF719"/>
      <c r="WG719"/>
      <c r="WH719"/>
      <c r="WI719"/>
      <c r="WJ719"/>
      <c r="WK719"/>
      <c r="WL719"/>
      <c r="WM719"/>
      <c r="WN719"/>
      <c r="WO719"/>
      <c r="WP719"/>
      <c r="WQ719"/>
      <c r="WR719"/>
      <c r="WS719"/>
      <c r="WT719"/>
      <c r="WU719"/>
      <c r="WV719"/>
      <c r="WW719"/>
      <c r="WX719"/>
      <c r="WY719"/>
      <c r="WZ719"/>
      <c r="XA719"/>
      <c r="XB719"/>
      <c r="XC719"/>
      <c r="XD719"/>
      <c r="XE719"/>
      <c r="XF719"/>
      <c r="XG719"/>
      <c r="XH719"/>
      <c r="XI719"/>
      <c r="XJ719"/>
      <c r="XK719"/>
      <c r="XL719"/>
      <c r="XM719"/>
      <c r="XN719"/>
      <c r="XO719"/>
      <c r="XP719"/>
      <c r="XQ719"/>
      <c r="XR719"/>
      <c r="XS719"/>
      <c r="XT719"/>
      <c r="XU719"/>
      <c r="XV719"/>
      <c r="XW719"/>
      <c r="XX719"/>
      <c r="XY719"/>
      <c r="XZ719"/>
      <c r="YA719"/>
      <c r="YB719"/>
      <c r="YC719"/>
      <c r="YD719"/>
      <c r="YE719"/>
      <c r="YF719"/>
      <c r="YG719"/>
      <c r="YH719"/>
      <c r="YI719"/>
      <c r="YJ719"/>
      <c r="YK719"/>
      <c r="YL719"/>
      <c r="YM719"/>
      <c r="YN719"/>
      <c r="YO719"/>
      <c r="YP719"/>
      <c r="YQ719"/>
      <c r="YR719"/>
      <c r="YS719"/>
      <c r="YT719"/>
      <c r="YU719"/>
      <c r="YV719"/>
      <c r="YW719"/>
      <c r="YX719"/>
      <c r="YY719"/>
      <c r="YZ719"/>
      <c r="ZA719"/>
      <c r="ZB719"/>
      <c r="ZC719"/>
      <c r="ZD719"/>
      <c r="ZE719"/>
      <c r="ZF719"/>
      <c r="ZG719"/>
      <c r="ZH719"/>
      <c r="ZI719"/>
      <c r="ZJ719"/>
      <c r="ZK719"/>
      <c r="ZL719"/>
      <c r="ZM719"/>
      <c r="ZN719"/>
      <c r="ZO719"/>
      <c r="ZP719"/>
      <c r="ZQ719"/>
      <c r="ZR719"/>
      <c r="ZS719"/>
      <c r="ZT719"/>
      <c r="ZU719"/>
      <c r="ZV719"/>
      <c r="ZW719"/>
      <c r="ZX719"/>
      <c r="ZY719"/>
      <c r="ZZ719" s="52"/>
      <c r="AAA719" s="192"/>
      <c r="AAD719" s="90"/>
      <c r="AAE719" s="519">
        <f>IF(S.Fee.Involved="Y",1,0)</f>
        <v>0</v>
      </c>
      <c r="AAF719" s="90" t="s">
        <v>0</v>
      </c>
      <c r="AAG719" s="94"/>
      <c r="AAH719" s="73">
        <f>IF(AAE719=0,,S.PostEQC.BANNER.Begin)</f>
        <v>0</v>
      </c>
      <c r="AAI719" s="72"/>
      <c r="AAJ719" s="72"/>
      <c r="AAK719" s="297" t="str">
        <f>IF(S.Fee.DASApprovalRequired="Y","* saves receipts as Rule_Dev.|7-PostEQC|PROOF.DAS.DELIVERY.pdf",IF(S.Fee.Involved="Y","* saves reciepts as Rule_Dev.|7-PostEQC|PROOF.DAS.DELIVERY.pdf","* no DAS involvement"))</f>
        <v>* no DAS involvement</v>
      </c>
      <c r="AAL719" s="90"/>
    </row>
    <row r="720" spans="1:715" s="23" customFormat="1" ht="15" customHeight="1" outlineLevel="1">
      <c r="A720" s="171"/>
      <c r="B720" s="300" t="str">
        <f>AAK720</f>
        <v>Maggie:</v>
      </c>
      <c r="C720" s="409"/>
      <c r="D720" s="430"/>
      <c r="E720" s="350"/>
      <c r="F720" s="350"/>
      <c r="G720" s="346"/>
      <c r="H720" s="346"/>
      <c r="I720" s="244"/>
      <c r="J720" s="199"/>
      <c r="K720" s="44"/>
      <c r="L720" s="44"/>
      <c r="M720" s="44"/>
      <c r="N720" s="44"/>
      <c r="O720" s="44"/>
      <c r="P720" s="44"/>
      <c r="Q720" s="44"/>
      <c r="R720" s="44"/>
      <c r="S720" s="44"/>
      <c r="T720" s="44"/>
      <c r="U720" s="44"/>
      <c r="V720" s="44"/>
      <c r="W720" s="44"/>
      <c r="X720" s="44"/>
      <c r="Y720" s="44"/>
      <c r="Z720" s="44"/>
      <c r="AA720" s="44"/>
      <c r="AB720" s="44"/>
      <c r="AC720" s="44"/>
      <c r="AD720" s="44"/>
      <c r="AE720" s="44"/>
      <c r="AF720" s="44"/>
      <c r="AG720" s="44"/>
      <c r="AH720" s="44"/>
      <c r="AI720" s="44"/>
      <c r="AJ720" s="44"/>
      <c r="AK720" s="44"/>
      <c r="AL720" s="44"/>
      <c r="AM720" s="44"/>
      <c r="AN720" s="44"/>
      <c r="AO720" s="44"/>
      <c r="AP720" s="44"/>
      <c r="AQ720" s="44"/>
      <c r="AR720" s="44"/>
      <c r="AS720" s="44"/>
      <c r="AT720" s="44"/>
      <c r="AU720" s="44"/>
      <c r="AV720" s="44"/>
      <c r="AW720" s="44"/>
      <c r="AX720" s="44"/>
      <c r="AY720" s="44"/>
      <c r="AZ720" s="44"/>
      <c r="BA720" s="44"/>
      <c r="BB720" s="44"/>
      <c r="BC720" s="44"/>
      <c r="BD720" s="44"/>
      <c r="BE720" s="44"/>
      <c r="BF720" s="44"/>
      <c r="BG720" s="44"/>
      <c r="BH720" s="44"/>
      <c r="BI720" s="44"/>
      <c r="BJ720" s="44"/>
      <c r="BK720" s="44"/>
      <c r="BL720" s="44"/>
      <c r="BM720" s="44"/>
      <c r="BN720" s="44"/>
      <c r="BO720" s="44"/>
      <c r="BP720" s="44"/>
      <c r="BQ720" s="44"/>
      <c r="BR720" s="44"/>
      <c r="BS720" s="44"/>
      <c r="BT720" s="44"/>
      <c r="BU720" s="44"/>
      <c r="BV720" s="44"/>
      <c r="BW720" s="44"/>
      <c r="BX720" s="44"/>
      <c r="BY720" s="44"/>
      <c r="BZ720" s="44"/>
      <c r="CA720" s="44"/>
      <c r="CB720" s="44"/>
      <c r="CC720" s="44"/>
      <c r="CD720" s="44"/>
      <c r="CE720" s="44"/>
      <c r="CF720" s="44"/>
      <c r="CG720" s="44"/>
      <c r="CH720" s="44"/>
      <c r="CI720" s="44"/>
      <c r="CJ720" s="44"/>
      <c r="CK720" s="44"/>
      <c r="CL720" s="44"/>
      <c r="CM720" s="44"/>
      <c r="CN720" s="44"/>
      <c r="CO720" s="44"/>
      <c r="CP720" s="44"/>
      <c r="CQ720" s="44"/>
      <c r="CR720" s="44"/>
      <c r="CS720" s="44"/>
      <c r="CT720" s="44"/>
      <c r="CU720" s="44"/>
      <c r="CV720" s="44"/>
      <c r="CW720" s="44"/>
      <c r="CX720" s="44"/>
      <c r="CY720" s="44"/>
      <c r="CZ720" s="44"/>
      <c r="DA720" s="44"/>
      <c r="DB720" s="44"/>
      <c r="DC720" s="44"/>
      <c r="DD720" s="44"/>
      <c r="DE720" s="44"/>
      <c r="DF720" s="44"/>
      <c r="DG720" s="44"/>
      <c r="DH720" s="44"/>
      <c r="DI720" s="44"/>
      <c r="DJ720" s="44"/>
      <c r="DK720" s="44"/>
      <c r="DL720" s="44"/>
      <c r="DM720" s="44"/>
      <c r="DN720" s="44"/>
      <c r="DO720" s="44"/>
      <c r="DP720" s="44"/>
      <c r="DQ720"/>
      <c r="DR720"/>
      <c r="DS720"/>
      <c r="DT720"/>
      <c r="DU720"/>
      <c r="DV720"/>
      <c r="DW720"/>
      <c r="DX720"/>
      <c r="DY720"/>
      <c r="DZ720"/>
      <c r="EA720"/>
      <c r="EB720"/>
      <c r="EC720"/>
      <c r="ED720"/>
      <c r="EE720"/>
      <c r="EF720"/>
      <c r="EG720"/>
      <c r="EH720"/>
      <c r="EI720"/>
      <c r="EJ720"/>
      <c r="EK720"/>
      <c r="EL720"/>
      <c r="EM720"/>
      <c r="EN720"/>
      <c r="EO720"/>
      <c r="EP720"/>
      <c r="EQ720"/>
      <c r="ER720"/>
      <c r="ES720"/>
      <c r="ET720"/>
      <c r="EU720"/>
      <c r="EV720"/>
      <c r="EW720"/>
      <c r="EX720"/>
      <c r="EY720"/>
      <c r="EZ720"/>
      <c r="FA720"/>
      <c r="FB720"/>
      <c r="FC720"/>
      <c r="FD720"/>
      <c r="FE720"/>
      <c r="FF720"/>
      <c r="FG720"/>
      <c r="FH720"/>
      <c r="FI720"/>
      <c r="FJ720"/>
      <c r="FK720"/>
      <c r="FL720"/>
      <c r="FM720"/>
      <c r="FN720"/>
      <c r="FO720"/>
      <c r="FP720"/>
      <c r="FQ720"/>
      <c r="FR720"/>
      <c r="FS720"/>
      <c r="FT720"/>
      <c r="FU720"/>
      <c r="FV720"/>
      <c r="FW720"/>
      <c r="FX720"/>
      <c r="FY720"/>
      <c r="FZ720"/>
      <c r="GA720"/>
      <c r="GB720"/>
      <c r="GC720"/>
      <c r="GD720"/>
      <c r="GE720"/>
      <c r="GF720"/>
      <c r="GG720"/>
      <c r="GH720"/>
      <c r="GI720"/>
      <c r="GJ720"/>
      <c r="GK720"/>
      <c r="GL720"/>
      <c r="GM720"/>
      <c r="GN720"/>
      <c r="GO720"/>
      <c r="GP720"/>
      <c r="GQ720"/>
      <c r="GR720"/>
      <c r="GS720"/>
      <c r="GT720"/>
      <c r="GU720"/>
      <c r="GV720"/>
      <c r="GW720"/>
      <c r="GX720"/>
      <c r="GY720"/>
      <c r="GZ720"/>
      <c r="HA720"/>
      <c r="HB720"/>
      <c r="HC720"/>
      <c r="HD720"/>
      <c r="HE720"/>
      <c r="HF720"/>
      <c r="HG720"/>
      <c r="HH720"/>
      <c r="HI720"/>
      <c r="HJ720"/>
      <c r="HK720"/>
      <c r="HL720"/>
      <c r="HM720"/>
      <c r="HN720"/>
      <c r="HO720"/>
      <c r="HP720"/>
      <c r="HQ720"/>
      <c r="HR720"/>
      <c r="HS720"/>
      <c r="HT720"/>
      <c r="HU720"/>
      <c r="HV720"/>
      <c r="HW720"/>
      <c r="HX720"/>
      <c r="HY720"/>
      <c r="HZ720"/>
      <c r="IA720"/>
      <c r="IB720"/>
      <c r="IC720"/>
      <c r="ID720"/>
      <c r="IE720"/>
      <c r="IF720"/>
      <c r="IG720"/>
      <c r="IH720"/>
      <c r="II720"/>
      <c r="IJ720"/>
      <c r="IK720"/>
      <c r="IL720"/>
      <c r="IM720"/>
      <c r="IN720"/>
      <c r="IO720"/>
      <c r="IP720"/>
      <c r="IQ720"/>
      <c r="IR720"/>
      <c r="IS720"/>
      <c r="IT720"/>
      <c r="IU720"/>
      <c r="IV720"/>
      <c r="IW720"/>
      <c r="IX720"/>
      <c r="IY720"/>
      <c r="IZ720"/>
      <c r="JA720"/>
      <c r="JB720"/>
      <c r="JC720"/>
      <c r="JD720"/>
      <c r="JE720"/>
      <c r="JF720"/>
      <c r="JG720"/>
      <c r="JH720"/>
      <c r="JI720"/>
      <c r="JJ720"/>
      <c r="JK720"/>
      <c r="JL720"/>
      <c r="JM720"/>
      <c r="JN720"/>
      <c r="JO720"/>
      <c r="JP720"/>
      <c r="JQ720"/>
      <c r="JR720"/>
      <c r="JS720"/>
      <c r="JT720"/>
      <c r="JU720"/>
      <c r="JV720"/>
      <c r="JW720"/>
      <c r="JX720"/>
      <c r="JY720"/>
      <c r="JZ720"/>
      <c r="KA720"/>
      <c r="KB720"/>
      <c r="KC720"/>
      <c r="KD720"/>
      <c r="KE720"/>
      <c r="KF720"/>
      <c r="KG720"/>
      <c r="KH720"/>
      <c r="KI720"/>
      <c r="KJ720"/>
      <c r="KK720"/>
      <c r="KL720"/>
      <c r="KM720"/>
      <c r="KN720"/>
      <c r="KO720"/>
      <c r="KP720"/>
      <c r="KQ720"/>
      <c r="KR720"/>
      <c r="KS720"/>
      <c r="KT720"/>
      <c r="KU720"/>
      <c r="KV720"/>
      <c r="KW720"/>
      <c r="KX720"/>
      <c r="KY720"/>
      <c r="KZ720"/>
      <c r="LA720"/>
      <c r="LB720"/>
      <c r="LC720"/>
      <c r="LD720"/>
      <c r="LE720"/>
      <c r="LF720"/>
      <c r="LG720"/>
      <c r="LH720"/>
      <c r="LI720"/>
      <c r="LJ720"/>
      <c r="LK720"/>
      <c r="LL720"/>
      <c r="LM720"/>
      <c r="LN720"/>
      <c r="LO720"/>
      <c r="LP720"/>
      <c r="LQ720"/>
      <c r="LR720"/>
      <c r="LS720"/>
      <c r="LT720"/>
      <c r="LU720"/>
      <c r="LV720"/>
      <c r="LW720"/>
      <c r="LX720"/>
      <c r="LY720"/>
      <c r="LZ720"/>
      <c r="MA720"/>
      <c r="MB720"/>
      <c r="MC720"/>
      <c r="MD720"/>
      <c r="ME720"/>
      <c r="MF720"/>
      <c r="MG720"/>
      <c r="MH720"/>
      <c r="MI720"/>
      <c r="MJ720"/>
      <c r="MK720"/>
      <c r="ML720"/>
      <c r="MM720"/>
      <c r="MN720"/>
      <c r="MO720"/>
      <c r="MP720"/>
      <c r="MQ720"/>
      <c r="MR720"/>
      <c r="MS720"/>
      <c r="MT720"/>
      <c r="MU720"/>
      <c r="MV720"/>
      <c r="MW720"/>
      <c r="MX720"/>
      <c r="MY720"/>
      <c r="MZ720"/>
      <c r="NA720"/>
      <c r="NB720"/>
      <c r="NC720"/>
      <c r="ND720"/>
      <c r="NE720"/>
      <c r="NF720"/>
      <c r="NG720"/>
      <c r="NH720"/>
      <c r="NI720"/>
      <c r="NJ720"/>
      <c r="NK720"/>
      <c r="NL720"/>
      <c r="NM720"/>
      <c r="NN720"/>
      <c r="NO720"/>
      <c r="NP720"/>
      <c r="NQ720"/>
      <c r="NR720"/>
      <c r="NS720"/>
      <c r="NT720"/>
      <c r="NU720"/>
      <c r="NV720"/>
      <c r="NW720"/>
      <c r="NX720"/>
      <c r="NY720"/>
      <c r="NZ720"/>
      <c r="OA720"/>
      <c r="OB720"/>
      <c r="OC720"/>
      <c r="OD720"/>
      <c r="OE720"/>
      <c r="OF720"/>
      <c r="OG720"/>
      <c r="OH720"/>
      <c r="OI720"/>
      <c r="OJ720"/>
      <c r="OK720"/>
      <c r="OL720"/>
      <c r="OM720"/>
      <c r="ON720"/>
      <c r="OO720"/>
      <c r="OP720"/>
      <c r="OQ720"/>
      <c r="OR720"/>
      <c r="OS720"/>
      <c r="OT720"/>
      <c r="OU720"/>
      <c r="OV720"/>
      <c r="OW720"/>
      <c r="OX720"/>
      <c r="OY720"/>
      <c r="OZ720"/>
      <c r="PA720"/>
      <c r="PB720"/>
      <c r="PC720"/>
      <c r="PD720"/>
      <c r="PE720"/>
      <c r="PF720"/>
      <c r="PG720"/>
      <c r="PH720"/>
      <c r="PI720"/>
      <c r="PJ720"/>
      <c r="PK720"/>
      <c r="PL720"/>
      <c r="PM720"/>
      <c r="PN720"/>
      <c r="PO720"/>
      <c r="PP720"/>
      <c r="PQ720"/>
      <c r="PR720"/>
      <c r="PS720"/>
      <c r="PT720"/>
      <c r="PU720"/>
      <c r="PV720"/>
      <c r="PW720"/>
      <c r="PX720"/>
      <c r="PY720"/>
      <c r="PZ720"/>
      <c r="QA720"/>
      <c r="QB720"/>
      <c r="QC720"/>
      <c r="QD720"/>
      <c r="QE720"/>
      <c r="QF720"/>
      <c r="QG720"/>
      <c r="QH720"/>
      <c r="QI720"/>
      <c r="QJ720"/>
      <c r="QK720"/>
      <c r="QL720"/>
      <c r="QM720"/>
      <c r="QN720"/>
      <c r="QO720"/>
      <c r="QP720"/>
      <c r="QQ720"/>
      <c r="QR720"/>
      <c r="QS720"/>
      <c r="QT720"/>
      <c r="QU720"/>
      <c r="QV720"/>
      <c r="QW720"/>
      <c r="QX720"/>
      <c r="QY720"/>
      <c r="QZ720"/>
      <c r="RA720"/>
      <c r="RB720"/>
      <c r="RC720"/>
      <c r="RD720"/>
      <c r="RE720"/>
      <c r="RF720"/>
      <c r="RG720"/>
      <c r="RH720"/>
      <c r="RI720"/>
      <c r="RJ720"/>
      <c r="RK720"/>
      <c r="RL720"/>
      <c r="RM720"/>
      <c r="RN720"/>
      <c r="RO720"/>
      <c r="RP720"/>
      <c r="RQ720"/>
      <c r="RR720"/>
      <c r="RS720"/>
      <c r="RT720"/>
      <c r="RU720"/>
      <c r="RV720"/>
      <c r="RW720"/>
      <c r="RX720"/>
      <c r="RY720"/>
      <c r="RZ720"/>
      <c r="SA720"/>
      <c r="SB720"/>
      <c r="SC720"/>
      <c r="SD720"/>
      <c r="SE720"/>
      <c r="SF720"/>
      <c r="SG720"/>
      <c r="SH720"/>
      <c r="SI720"/>
      <c r="SJ720"/>
      <c r="SK720"/>
      <c r="SL720"/>
      <c r="SM720"/>
      <c r="SN720"/>
      <c r="SO720"/>
      <c r="SP720"/>
      <c r="SQ720"/>
      <c r="SR720"/>
      <c r="SS720"/>
      <c r="ST720"/>
      <c r="SU720"/>
      <c r="SV720"/>
      <c r="SW720"/>
      <c r="SX720"/>
      <c r="SY720"/>
      <c r="SZ720"/>
      <c r="TA720"/>
      <c r="TB720"/>
      <c r="TC720"/>
      <c r="TD720"/>
      <c r="TE720"/>
      <c r="TF720"/>
      <c r="TG720"/>
      <c r="TH720"/>
      <c r="TI720"/>
      <c r="TJ720"/>
      <c r="TK720"/>
      <c r="TL720"/>
      <c r="TM720"/>
      <c r="TN720"/>
      <c r="TO720"/>
      <c r="TP720"/>
      <c r="TQ720"/>
      <c r="TR720"/>
      <c r="TS720"/>
      <c r="TT720"/>
      <c r="TU720"/>
      <c r="TV720"/>
      <c r="TW720"/>
      <c r="TX720"/>
      <c r="TY720"/>
      <c r="TZ720"/>
      <c r="UA720"/>
      <c r="UB720"/>
      <c r="UC720"/>
      <c r="UD720"/>
      <c r="UE720"/>
      <c r="UF720"/>
      <c r="UG720"/>
      <c r="UH720"/>
      <c r="UI720"/>
      <c r="UJ720"/>
      <c r="UK720"/>
      <c r="UL720"/>
      <c r="UM720"/>
      <c r="UN720"/>
      <c r="UO720"/>
      <c r="UP720"/>
      <c r="UQ720"/>
      <c r="UR720"/>
      <c r="US720"/>
      <c r="UT720"/>
      <c r="UU720"/>
      <c r="UV720"/>
      <c r="UW720"/>
      <c r="UX720"/>
      <c r="UY720"/>
      <c r="UZ720"/>
      <c r="VA720"/>
      <c r="VB720"/>
      <c r="VC720"/>
      <c r="VD720"/>
      <c r="VE720"/>
      <c r="VF720"/>
      <c r="VG720"/>
      <c r="VH720"/>
      <c r="VI720"/>
      <c r="VJ720"/>
      <c r="VK720"/>
      <c r="VL720"/>
      <c r="VM720"/>
      <c r="VN720"/>
      <c r="VO720"/>
      <c r="VP720"/>
      <c r="VQ720"/>
      <c r="VR720"/>
      <c r="VS720"/>
      <c r="VT720"/>
      <c r="VU720"/>
      <c r="VV720"/>
      <c r="VW720"/>
      <c r="VX720"/>
      <c r="VY720"/>
      <c r="VZ720"/>
      <c r="WA720"/>
      <c r="WB720"/>
      <c r="WC720"/>
      <c r="WD720"/>
      <c r="WE720"/>
      <c r="WF720"/>
      <c r="WG720"/>
      <c r="WH720"/>
      <c r="WI720"/>
      <c r="WJ720"/>
      <c r="WK720"/>
      <c r="WL720"/>
      <c r="WM720"/>
      <c r="WN720"/>
      <c r="WO720"/>
      <c r="WP720"/>
      <c r="WQ720"/>
      <c r="WR720"/>
      <c r="WS720"/>
      <c r="WT720"/>
      <c r="WU720"/>
      <c r="WV720"/>
      <c r="WW720"/>
      <c r="WX720"/>
      <c r="WY720"/>
      <c r="WZ720"/>
      <c r="XA720"/>
      <c r="XB720"/>
      <c r="XC720"/>
      <c r="XD720"/>
      <c r="XE720"/>
      <c r="XF720"/>
      <c r="XG720"/>
      <c r="XH720"/>
      <c r="XI720"/>
      <c r="XJ720"/>
      <c r="XK720"/>
      <c r="XL720"/>
      <c r="XM720"/>
      <c r="XN720"/>
      <c r="XO720"/>
      <c r="XP720"/>
      <c r="XQ720"/>
      <c r="XR720"/>
      <c r="XS720"/>
      <c r="XT720"/>
      <c r="XU720"/>
      <c r="XV720"/>
      <c r="XW720"/>
      <c r="XX720"/>
      <c r="XY720"/>
      <c r="XZ720"/>
      <c r="YA720"/>
      <c r="YB720"/>
      <c r="YC720"/>
      <c r="YD720"/>
      <c r="YE720"/>
      <c r="YF720"/>
      <c r="YG720"/>
      <c r="YH720"/>
      <c r="YI720"/>
      <c r="YJ720"/>
      <c r="YK720"/>
      <c r="YL720"/>
      <c r="YM720"/>
      <c r="YN720"/>
      <c r="YO720"/>
      <c r="YP720"/>
      <c r="YQ720"/>
      <c r="YR720"/>
      <c r="YS720"/>
      <c r="YT720"/>
      <c r="YU720"/>
      <c r="YV720"/>
      <c r="YW720"/>
      <c r="YX720"/>
      <c r="YY720"/>
      <c r="YZ720"/>
      <c r="ZA720"/>
      <c r="ZB720"/>
      <c r="ZC720"/>
      <c r="ZD720"/>
      <c r="ZE720"/>
      <c r="ZF720"/>
      <c r="ZG720"/>
      <c r="ZH720"/>
      <c r="ZI720"/>
      <c r="ZJ720"/>
      <c r="ZK720"/>
      <c r="ZL720"/>
      <c r="ZM720"/>
      <c r="ZN720"/>
      <c r="ZO720"/>
      <c r="ZP720"/>
      <c r="ZQ720"/>
      <c r="ZR720"/>
      <c r="ZS720"/>
      <c r="ZT720"/>
      <c r="ZU720"/>
      <c r="ZV720"/>
      <c r="ZW720"/>
      <c r="ZX720"/>
      <c r="ZY720"/>
      <c r="ZZ720" s="52"/>
      <c r="AAA720" s="192"/>
      <c r="AAD720" s="90"/>
      <c r="AAE720" s="519">
        <v>1</v>
      </c>
      <c r="AAF720" s="190" t="s">
        <v>52</v>
      </c>
      <c r="AAG720" s="60"/>
      <c r="AAH720" s="60"/>
      <c r="AAI720" s="60"/>
      <c r="AAJ720" s="74"/>
      <c r="AAK720" s="299" t="str">
        <f>S.Staff.AgencyRulesCoordinator&amp;":"</f>
        <v>Maggie:</v>
      </c>
      <c r="AAL720" s="90"/>
    </row>
    <row r="721" spans="1:715" ht="15" customHeight="1" outlineLevel="1">
      <c r="A721" s="171"/>
      <c r="B721" s="303" t="s">
        <v>174</v>
      </c>
      <c r="C721" s="787" t="str">
        <f>HYPERLINK("http://arcweb.sos.state.or.us/pages/rules/resources/fileonline.html","i")</f>
        <v>i</v>
      </c>
      <c r="D721" s="511"/>
      <c r="E721"/>
      <c r="F721" s="457">
        <f ca="1">IF(YEAR(H721)&gt;2000,NETWORKDAYS(TODAY(),H721,S.DDL_DEQClosed),0)</f>
        <v>101</v>
      </c>
      <c r="G721"/>
      <c r="H721" s="351">
        <f t="shared" ref="H721:H733" si="610">AAH721</f>
        <v>41719</v>
      </c>
      <c r="I721" s="244"/>
      <c r="J721" s="194"/>
      <c r="K721" s="49"/>
      <c r="L721" s="49"/>
      <c r="M721" s="49"/>
      <c r="N721" s="49"/>
      <c r="O721" s="49"/>
      <c r="P721" s="49"/>
      <c r="Q721" s="49"/>
      <c r="R721" s="49"/>
      <c r="S721" s="49"/>
      <c r="T721" s="49"/>
      <c r="U721" s="49"/>
      <c r="V721" s="49"/>
      <c r="W721" s="49"/>
      <c r="X721" s="49"/>
      <c r="Y721" s="49"/>
      <c r="Z721" s="49"/>
      <c r="AA721" s="49"/>
      <c r="AB721" s="49"/>
      <c r="AC721" s="49"/>
      <c r="AD721" s="49"/>
      <c r="AE721" s="49"/>
      <c r="AF721" s="49"/>
      <c r="AG721" s="49"/>
      <c r="AH721" s="49"/>
      <c r="AI721" s="49"/>
      <c r="AJ721" s="49"/>
      <c r="AK721" s="49"/>
      <c r="AL721" s="49"/>
      <c r="AM721" s="49"/>
      <c r="AN721" s="49"/>
      <c r="AO721" s="49"/>
      <c r="AP721" s="49"/>
      <c r="AQ721" s="49"/>
      <c r="AR721" s="49"/>
      <c r="AS721" s="49"/>
      <c r="AT721" s="49"/>
      <c r="AU721" s="49"/>
      <c r="AV721" s="49"/>
      <c r="AW721" s="49"/>
      <c r="AX721" s="49"/>
      <c r="AY721" s="49"/>
      <c r="AZ721" s="49"/>
      <c r="BA721" s="49"/>
      <c r="BB721" s="49"/>
      <c r="BC721" s="49"/>
      <c r="BD721" s="49"/>
      <c r="BE721" s="49"/>
      <c r="BF721" s="49"/>
      <c r="BG721" s="49"/>
      <c r="BH721" s="49"/>
      <c r="BI721" s="49"/>
      <c r="BJ721" s="49"/>
      <c r="BK721" s="49"/>
      <c r="BL721" s="49"/>
      <c r="BM721" s="49"/>
      <c r="BN721" s="49"/>
      <c r="BO721" s="49"/>
      <c r="BP721" s="49"/>
      <c r="BQ721" s="49"/>
      <c r="BR721" s="49"/>
      <c r="BS721" s="49"/>
      <c r="BT721" s="49"/>
      <c r="BU721" s="49"/>
      <c r="BV721" s="49"/>
      <c r="BW721" s="49"/>
      <c r="BX721" s="49"/>
      <c r="BY721" s="49"/>
      <c r="BZ721" s="49"/>
      <c r="CA721" s="49"/>
      <c r="CB721" s="49"/>
      <c r="CC721" s="49"/>
      <c r="CD721" s="49"/>
      <c r="CE721" s="49"/>
      <c r="CF721" s="49"/>
      <c r="CG721" s="49"/>
      <c r="CH721" s="49"/>
      <c r="CI721" s="49"/>
      <c r="CJ721" s="49"/>
      <c r="CK721" s="49"/>
      <c r="CL721" s="49"/>
      <c r="CM721" s="49"/>
      <c r="CN721" s="49"/>
      <c r="CO721" s="49"/>
      <c r="CP721" s="49"/>
      <c r="CQ721" s="49"/>
      <c r="CR721" s="49"/>
      <c r="CS721" s="49"/>
      <c r="CT721" s="49"/>
      <c r="CU721" s="49"/>
      <c r="CV721" s="49"/>
      <c r="CW721" s="49"/>
      <c r="CX721" s="49"/>
      <c r="CY721" s="49"/>
      <c r="CZ721" s="49"/>
      <c r="DA721" s="49"/>
      <c r="DB721" s="49"/>
      <c r="DC721" s="49"/>
      <c r="DD721" s="49"/>
      <c r="DE721" s="49"/>
      <c r="DF721" s="49"/>
      <c r="DG721" s="49"/>
      <c r="DH721" s="49"/>
      <c r="DI721" s="49"/>
      <c r="DJ721" s="49"/>
      <c r="DK721" s="49"/>
      <c r="DL721" s="49"/>
      <c r="DM721" s="49"/>
      <c r="DN721" s="49"/>
      <c r="DO721" s="49"/>
      <c r="DP721" s="49"/>
      <c r="AAA721" s="192"/>
      <c r="AAD721" s="90"/>
      <c r="AAE721" s="519">
        <v>1</v>
      </c>
      <c r="AAF721" s="90"/>
      <c r="AAG721" s="60"/>
      <c r="AAH721" s="73">
        <f>S.PostEQC.FileRuleWithSOS</f>
        <v>41719</v>
      </c>
      <c r="AAI721" s="72"/>
      <c r="AAJ721" s="74"/>
      <c r="AAK721" s="56"/>
      <c r="AAL721" s="90"/>
      <c r="AAM721"/>
    </row>
    <row r="722" spans="1:715" s="23" customFormat="1" ht="15" customHeight="1" outlineLevel="1">
      <c r="A722" s="171"/>
      <c r="B722" s="630" t="s">
        <v>218</v>
      </c>
      <c r="C722" s="420"/>
      <c r="D722" s="434"/>
      <c r="E722" s="350"/>
      <c r="F722" s="350"/>
      <c r="G722" s="420"/>
      <c r="H722" s="420"/>
      <c r="I722" s="244"/>
      <c r="J722" s="194"/>
      <c r="K722" s="49"/>
      <c r="L722" s="49"/>
      <c r="M722" s="49"/>
      <c r="N722" s="49"/>
      <c r="O722" s="49"/>
      <c r="P722" s="49"/>
      <c r="Q722" s="49"/>
      <c r="R722" s="49"/>
      <c r="S722" s="49"/>
      <c r="T722" s="49"/>
      <c r="U722" s="49"/>
      <c r="V722" s="49"/>
      <c r="W722" s="49"/>
      <c r="X722" s="49"/>
      <c r="Y722" s="49"/>
      <c r="Z722" s="49"/>
      <c r="AA722" s="49"/>
      <c r="AB722" s="49"/>
      <c r="AC722" s="49"/>
      <c r="AD722" s="49"/>
      <c r="AE722" s="49"/>
      <c r="AF722" s="49"/>
      <c r="AG722" s="49"/>
      <c r="AH722" s="49"/>
      <c r="AI722" s="49"/>
      <c r="AJ722" s="49"/>
      <c r="AK722" s="49"/>
      <c r="AL722" s="49"/>
      <c r="AM722" s="49"/>
      <c r="AN722" s="49"/>
      <c r="AO722" s="49"/>
      <c r="AP722" s="49"/>
      <c r="AQ722" s="49"/>
      <c r="AR722" s="49"/>
      <c r="AS722" s="49"/>
      <c r="AT722" s="49"/>
      <c r="AU722" s="49"/>
      <c r="AV722" s="49"/>
      <c r="AW722" s="49"/>
      <c r="AX722" s="49"/>
      <c r="AY722" s="49"/>
      <c r="AZ722" s="49"/>
      <c r="BA722" s="49"/>
      <c r="BB722" s="49"/>
      <c r="BC722" s="49"/>
      <c r="BD722" s="49"/>
      <c r="BE722" s="49"/>
      <c r="BF722" s="49"/>
      <c r="BG722" s="49"/>
      <c r="BH722" s="49"/>
      <c r="BI722" s="49"/>
      <c r="BJ722" s="49"/>
      <c r="BK722" s="49"/>
      <c r="BL722" s="49"/>
      <c r="BM722" s="49"/>
      <c r="BN722" s="49"/>
      <c r="BO722" s="49"/>
      <c r="BP722" s="49"/>
      <c r="BQ722" s="49"/>
      <c r="BR722" s="49"/>
      <c r="BS722" s="49"/>
      <c r="BT722" s="49"/>
      <c r="BU722" s="49"/>
      <c r="BV722" s="49"/>
      <c r="BW722" s="49"/>
      <c r="BX722" s="49"/>
      <c r="BY722" s="49"/>
      <c r="BZ722" s="49"/>
      <c r="CA722" s="49"/>
      <c r="CB722" s="49"/>
      <c r="CC722" s="49"/>
      <c r="CD722" s="49"/>
      <c r="CE722" s="49"/>
      <c r="CF722" s="49"/>
      <c r="CG722" s="49"/>
      <c r="CH722" s="49"/>
      <c r="CI722" s="49"/>
      <c r="CJ722" s="49"/>
      <c r="CK722" s="49"/>
      <c r="CL722" s="49"/>
      <c r="CM722" s="49"/>
      <c r="CN722" s="49"/>
      <c r="CO722" s="49"/>
      <c r="CP722" s="49"/>
      <c r="CQ722" s="49"/>
      <c r="CR722" s="49"/>
      <c r="CS722" s="49"/>
      <c r="CT722" s="49"/>
      <c r="CU722" s="49"/>
      <c r="CV722" s="49"/>
      <c r="CW722" s="49"/>
      <c r="CX722" s="49"/>
      <c r="CY722" s="49"/>
      <c r="CZ722" s="49"/>
      <c r="DA722" s="49"/>
      <c r="DB722" s="49"/>
      <c r="DC722" s="49"/>
      <c r="DD722" s="49"/>
      <c r="DE722" s="49"/>
      <c r="DF722" s="49"/>
      <c r="DG722" s="49"/>
      <c r="DH722" s="49"/>
      <c r="DI722" s="49"/>
      <c r="DJ722" s="49"/>
      <c r="DK722" s="49"/>
      <c r="DL722" s="49"/>
      <c r="DM722" s="49"/>
      <c r="DN722" s="49"/>
      <c r="DO722" s="49"/>
      <c r="DP722" s="49"/>
      <c r="DQ722"/>
      <c r="DR722"/>
      <c r="DS722"/>
      <c r="DT722"/>
      <c r="DU722"/>
      <c r="DV722"/>
      <c r="DW722"/>
      <c r="DX722"/>
      <c r="DY722"/>
      <c r="DZ722"/>
      <c r="EA722"/>
      <c r="EB722"/>
      <c r="EC722"/>
      <c r="ED722"/>
      <c r="EE722"/>
      <c r="EF722"/>
      <c r="EG722"/>
      <c r="EH722"/>
      <c r="EI722"/>
      <c r="EJ722"/>
      <c r="EK722"/>
      <c r="EL722"/>
      <c r="EM722"/>
      <c r="EN722"/>
      <c r="EO722"/>
      <c r="EP722"/>
      <c r="EQ722"/>
      <c r="ER722"/>
      <c r="ES722"/>
      <c r="ET722"/>
      <c r="EU722"/>
      <c r="EV722"/>
      <c r="EW722"/>
      <c r="EX722"/>
      <c r="EY722"/>
      <c r="EZ722"/>
      <c r="FA722"/>
      <c r="FB722"/>
      <c r="FC722"/>
      <c r="FD722"/>
      <c r="FE722"/>
      <c r="FF722"/>
      <c r="FG722"/>
      <c r="FH722"/>
      <c r="FI722"/>
      <c r="FJ722"/>
      <c r="FK722"/>
      <c r="FL722"/>
      <c r="FM722"/>
      <c r="FN722"/>
      <c r="FO722"/>
      <c r="FP722"/>
      <c r="FQ722"/>
      <c r="FR722"/>
      <c r="FS722"/>
      <c r="FT722"/>
      <c r="FU722"/>
      <c r="FV722"/>
      <c r="FW722"/>
      <c r="FX722"/>
      <c r="FY722"/>
      <c r="FZ722"/>
      <c r="GA722"/>
      <c r="GB722"/>
      <c r="GC722"/>
      <c r="GD722"/>
      <c r="GE722"/>
      <c r="GF722"/>
      <c r="GG722"/>
      <c r="GH722"/>
      <c r="GI722"/>
      <c r="GJ722"/>
      <c r="GK722"/>
      <c r="GL722"/>
      <c r="GM722"/>
      <c r="GN722"/>
      <c r="GO722"/>
      <c r="GP722"/>
      <c r="GQ722"/>
      <c r="GR722"/>
      <c r="GS722"/>
      <c r="GT722"/>
      <c r="GU722"/>
      <c r="GV722"/>
      <c r="GW722"/>
      <c r="GX722"/>
      <c r="GY722"/>
      <c r="GZ722"/>
      <c r="HA722"/>
      <c r="HB722"/>
      <c r="HC722"/>
      <c r="HD722"/>
      <c r="HE722"/>
      <c r="HF722"/>
      <c r="HG722"/>
      <c r="HH722"/>
      <c r="HI722"/>
      <c r="HJ722"/>
      <c r="HK722"/>
      <c r="HL722"/>
      <c r="HM722"/>
      <c r="HN722"/>
      <c r="HO722"/>
      <c r="HP722"/>
      <c r="HQ722"/>
      <c r="HR722"/>
      <c r="HS722"/>
      <c r="HT722"/>
      <c r="HU722"/>
      <c r="HV722"/>
      <c r="HW722"/>
      <c r="HX722"/>
      <c r="HY722"/>
      <c r="HZ722"/>
      <c r="IA722"/>
      <c r="IB722"/>
      <c r="IC722"/>
      <c r="ID722"/>
      <c r="IE722"/>
      <c r="IF722"/>
      <c r="IG722"/>
      <c r="IH722"/>
      <c r="II722"/>
      <c r="IJ722"/>
      <c r="IK722"/>
      <c r="IL722"/>
      <c r="IM722"/>
      <c r="IN722"/>
      <c r="IO722"/>
      <c r="IP722"/>
      <c r="IQ722"/>
      <c r="IR722"/>
      <c r="IS722"/>
      <c r="IT722"/>
      <c r="IU722"/>
      <c r="IV722"/>
      <c r="IW722"/>
      <c r="IX722"/>
      <c r="IY722"/>
      <c r="IZ722"/>
      <c r="JA722"/>
      <c r="JB722"/>
      <c r="JC722"/>
      <c r="JD722"/>
      <c r="JE722"/>
      <c r="JF722"/>
      <c r="JG722"/>
      <c r="JH722"/>
      <c r="JI722"/>
      <c r="JJ722"/>
      <c r="JK722"/>
      <c r="JL722"/>
      <c r="JM722"/>
      <c r="JN722"/>
      <c r="JO722"/>
      <c r="JP722"/>
      <c r="JQ722"/>
      <c r="JR722"/>
      <c r="JS722"/>
      <c r="JT722"/>
      <c r="JU722"/>
      <c r="JV722"/>
      <c r="JW722"/>
      <c r="JX722"/>
      <c r="JY722"/>
      <c r="JZ722"/>
      <c r="KA722"/>
      <c r="KB722"/>
      <c r="KC722"/>
      <c r="KD722"/>
      <c r="KE722"/>
      <c r="KF722"/>
      <c r="KG722"/>
      <c r="KH722"/>
      <c r="KI722"/>
      <c r="KJ722"/>
      <c r="KK722"/>
      <c r="KL722"/>
      <c r="KM722"/>
      <c r="KN722"/>
      <c r="KO722"/>
      <c r="KP722"/>
      <c r="KQ722"/>
      <c r="KR722"/>
      <c r="KS722"/>
      <c r="KT722"/>
      <c r="KU722"/>
      <c r="KV722"/>
      <c r="KW722"/>
      <c r="KX722"/>
      <c r="KY722"/>
      <c r="KZ722"/>
      <c r="LA722"/>
      <c r="LB722"/>
      <c r="LC722"/>
      <c r="LD722"/>
      <c r="LE722"/>
      <c r="LF722"/>
      <c r="LG722"/>
      <c r="LH722"/>
      <c r="LI722"/>
      <c r="LJ722"/>
      <c r="LK722"/>
      <c r="LL722"/>
      <c r="LM722"/>
      <c r="LN722"/>
      <c r="LO722"/>
      <c r="LP722"/>
      <c r="LQ722"/>
      <c r="LR722"/>
      <c r="LS722"/>
      <c r="LT722"/>
      <c r="LU722"/>
      <c r="LV722"/>
      <c r="LW722"/>
      <c r="LX722"/>
      <c r="LY722"/>
      <c r="LZ722"/>
      <c r="MA722"/>
      <c r="MB722"/>
      <c r="MC722"/>
      <c r="MD722"/>
      <c r="ME722"/>
      <c r="MF722"/>
      <c r="MG722"/>
      <c r="MH722"/>
      <c r="MI722"/>
      <c r="MJ722"/>
      <c r="MK722"/>
      <c r="ML722"/>
      <c r="MM722"/>
      <c r="MN722"/>
      <c r="MO722"/>
      <c r="MP722"/>
      <c r="MQ722"/>
      <c r="MR722"/>
      <c r="MS722"/>
      <c r="MT722"/>
      <c r="MU722"/>
      <c r="MV722"/>
      <c r="MW722"/>
      <c r="MX722"/>
      <c r="MY722"/>
      <c r="MZ722"/>
      <c r="NA722"/>
      <c r="NB722"/>
      <c r="NC722"/>
      <c r="ND722"/>
      <c r="NE722"/>
      <c r="NF722"/>
      <c r="NG722"/>
      <c r="NH722"/>
      <c r="NI722"/>
      <c r="NJ722"/>
      <c r="NK722"/>
      <c r="NL722"/>
      <c r="NM722"/>
      <c r="NN722"/>
      <c r="NO722"/>
      <c r="NP722"/>
      <c r="NQ722"/>
      <c r="NR722"/>
      <c r="NS722"/>
      <c r="NT722"/>
      <c r="NU722"/>
      <c r="NV722"/>
      <c r="NW722"/>
      <c r="NX722"/>
      <c r="NY722"/>
      <c r="NZ722"/>
      <c r="OA722"/>
      <c r="OB722"/>
      <c r="OC722"/>
      <c r="OD722"/>
      <c r="OE722"/>
      <c r="OF722"/>
      <c r="OG722"/>
      <c r="OH722"/>
      <c r="OI722"/>
      <c r="OJ722"/>
      <c r="OK722"/>
      <c r="OL722"/>
      <c r="OM722"/>
      <c r="ON722"/>
      <c r="OO722"/>
      <c r="OP722"/>
      <c r="OQ722"/>
      <c r="OR722"/>
      <c r="OS722"/>
      <c r="OT722"/>
      <c r="OU722"/>
      <c r="OV722"/>
      <c r="OW722"/>
      <c r="OX722"/>
      <c r="OY722"/>
      <c r="OZ722"/>
      <c r="PA722"/>
      <c r="PB722"/>
      <c r="PC722"/>
      <c r="PD722"/>
      <c r="PE722"/>
      <c r="PF722"/>
      <c r="PG722"/>
      <c r="PH722"/>
      <c r="PI722"/>
      <c r="PJ722"/>
      <c r="PK722"/>
      <c r="PL722"/>
      <c r="PM722"/>
      <c r="PN722"/>
      <c r="PO722"/>
      <c r="PP722"/>
      <c r="PQ722"/>
      <c r="PR722"/>
      <c r="PS722"/>
      <c r="PT722"/>
      <c r="PU722"/>
      <c r="PV722"/>
      <c r="PW722"/>
      <c r="PX722"/>
      <c r="PY722"/>
      <c r="PZ722"/>
      <c r="QA722"/>
      <c r="QB722"/>
      <c r="QC722"/>
      <c r="QD722"/>
      <c r="QE722"/>
      <c r="QF722"/>
      <c r="QG722"/>
      <c r="QH722"/>
      <c r="QI722"/>
      <c r="QJ722"/>
      <c r="QK722"/>
      <c r="QL722"/>
      <c r="QM722"/>
      <c r="QN722"/>
      <c r="QO722"/>
      <c r="QP722"/>
      <c r="QQ722"/>
      <c r="QR722"/>
      <c r="QS722"/>
      <c r="QT722"/>
      <c r="QU722"/>
      <c r="QV722"/>
      <c r="QW722"/>
      <c r="QX722"/>
      <c r="QY722"/>
      <c r="QZ722"/>
      <c r="RA722"/>
      <c r="RB722"/>
      <c r="RC722"/>
      <c r="RD722"/>
      <c r="RE722"/>
      <c r="RF722"/>
      <c r="RG722"/>
      <c r="RH722"/>
      <c r="RI722"/>
      <c r="RJ722"/>
      <c r="RK722"/>
      <c r="RL722"/>
      <c r="RM722"/>
      <c r="RN722"/>
      <c r="RO722"/>
      <c r="RP722"/>
      <c r="RQ722"/>
      <c r="RR722"/>
      <c r="RS722"/>
      <c r="RT722"/>
      <c r="RU722"/>
      <c r="RV722"/>
      <c r="RW722"/>
      <c r="RX722"/>
      <c r="RY722"/>
      <c r="RZ722"/>
      <c r="SA722"/>
      <c r="SB722"/>
      <c r="SC722"/>
      <c r="SD722"/>
      <c r="SE722"/>
      <c r="SF722"/>
      <c r="SG722"/>
      <c r="SH722"/>
      <c r="SI722"/>
      <c r="SJ722"/>
      <c r="SK722"/>
      <c r="SL722"/>
      <c r="SM722"/>
      <c r="SN722"/>
      <c r="SO722"/>
      <c r="SP722"/>
      <c r="SQ722"/>
      <c r="SR722"/>
      <c r="SS722"/>
      <c r="ST722"/>
      <c r="SU722"/>
      <c r="SV722"/>
      <c r="SW722"/>
      <c r="SX722"/>
      <c r="SY722"/>
      <c r="SZ722"/>
      <c r="TA722"/>
      <c r="TB722"/>
      <c r="TC722"/>
      <c r="TD722"/>
      <c r="TE722"/>
      <c r="TF722"/>
      <c r="TG722"/>
      <c r="TH722"/>
      <c r="TI722"/>
      <c r="TJ722"/>
      <c r="TK722"/>
      <c r="TL722"/>
      <c r="TM722"/>
      <c r="TN722"/>
      <c r="TO722"/>
      <c r="TP722"/>
      <c r="TQ722"/>
      <c r="TR722"/>
      <c r="TS722"/>
      <c r="TT722"/>
      <c r="TU722"/>
      <c r="TV722"/>
      <c r="TW722"/>
      <c r="TX722"/>
      <c r="TY722"/>
      <c r="TZ722"/>
      <c r="UA722"/>
      <c r="UB722"/>
      <c r="UC722"/>
      <c r="UD722"/>
      <c r="UE722"/>
      <c r="UF722"/>
      <c r="UG722"/>
      <c r="UH722"/>
      <c r="UI722"/>
      <c r="UJ722"/>
      <c r="UK722"/>
      <c r="UL722"/>
      <c r="UM722"/>
      <c r="UN722"/>
      <c r="UO722"/>
      <c r="UP722"/>
      <c r="UQ722"/>
      <c r="UR722"/>
      <c r="US722"/>
      <c r="UT722"/>
      <c r="UU722"/>
      <c r="UV722"/>
      <c r="UW722"/>
      <c r="UX722"/>
      <c r="UY722"/>
      <c r="UZ722"/>
      <c r="VA722"/>
      <c r="VB722"/>
      <c r="VC722"/>
      <c r="VD722"/>
      <c r="VE722"/>
      <c r="VF722"/>
      <c r="VG722"/>
      <c r="VH722"/>
      <c r="VI722"/>
      <c r="VJ722"/>
      <c r="VK722"/>
      <c r="VL722"/>
      <c r="VM722"/>
      <c r="VN722"/>
      <c r="VO722"/>
      <c r="VP722"/>
      <c r="VQ722"/>
      <c r="VR722"/>
      <c r="VS722"/>
      <c r="VT722"/>
      <c r="VU722"/>
      <c r="VV722"/>
      <c r="VW722"/>
      <c r="VX722"/>
      <c r="VY722"/>
      <c r="VZ722"/>
      <c r="WA722"/>
      <c r="WB722"/>
      <c r="WC722"/>
      <c r="WD722"/>
      <c r="WE722"/>
      <c r="WF722"/>
      <c r="WG722"/>
      <c r="WH722"/>
      <c r="WI722"/>
      <c r="WJ722"/>
      <c r="WK722"/>
      <c r="WL722"/>
      <c r="WM722"/>
      <c r="WN722"/>
      <c r="WO722"/>
      <c r="WP722"/>
      <c r="WQ722"/>
      <c r="WR722"/>
      <c r="WS722"/>
      <c r="WT722"/>
      <c r="WU722"/>
      <c r="WV722"/>
      <c r="WW722"/>
      <c r="WX722"/>
      <c r="WY722"/>
      <c r="WZ722"/>
      <c r="XA722"/>
      <c r="XB722"/>
      <c r="XC722"/>
      <c r="XD722"/>
      <c r="XE722"/>
      <c r="XF722"/>
      <c r="XG722"/>
      <c r="XH722"/>
      <c r="XI722"/>
      <c r="XJ722"/>
      <c r="XK722"/>
      <c r="XL722"/>
      <c r="XM722"/>
      <c r="XN722"/>
      <c r="XO722"/>
      <c r="XP722"/>
      <c r="XQ722"/>
      <c r="XR722"/>
      <c r="XS722"/>
      <c r="XT722"/>
      <c r="XU722"/>
      <c r="XV722"/>
      <c r="XW722"/>
      <c r="XX722"/>
      <c r="XY722"/>
      <c r="XZ722"/>
      <c r="YA722"/>
      <c r="YB722"/>
      <c r="YC722"/>
      <c r="YD722"/>
      <c r="YE722"/>
      <c r="YF722"/>
      <c r="YG722"/>
      <c r="YH722"/>
      <c r="YI722"/>
      <c r="YJ722"/>
      <c r="YK722"/>
      <c r="YL722"/>
      <c r="YM722"/>
      <c r="YN722"/>
      <c r="YO722"/>
      <c r="YP722"/>
      <c r="YQ722"/>
      <c r="YR722"/>
      <c r="YS722"/>
      <c r="YT722"/>
      <c r="YU722"/>
      <c r="YV722"/>
      <c r="YW722"/>
      <c r="YX722"/>
      <c r="YY722"/>
      <c r="YZ722"/>
      <c r="ZA722"/>
      <c r="ZB722"/>
      <c r="ZC722"/>
      <c r="ZD722"/>
      <c r="ZE722"/>
      <c r="ZF722"/>
      <c r="ZG722"/>
      <c r="ZH722"/>
      <c r="ZI722"/>
      <c r="ZJ722"/>
      <c r="ZK722"/>
      <c r="ZL722"/>
      <c r="ZM722"/>
      <c r="ZN722"/>
      <c r="ZO722"/>
      <c r="ZP722"/>
      <c r="ZQ722"/>
      <c r="ZR722"/>
      <c r="ZS722"/>
      <c r="ZT722"/>
      <c r="ZU722"/>
      <c r="ZV722"/>
      <c r="ZW722"/>
      <c r="ZX722"/>
      <c r="ZY722"/>
      <c r="ZZ722" s="52"/>
      <c r="AAA722" s="192"/>
      <c r="AAD722" s="90"/>
      <c r="AAE722" s="519">
        <v>1</v>
      </c>
      <c r="AAF722" s="190" t="s">
        <v>52</v>
      </c>
      <c r="AAG722" s="84"/>
      <c r="AAH722" s="84"/>
      <c r="AAI722" s="72"/>
      <c r="AAJ722" s="74"/>
      <c r="AAK722" s="53"/>
      <c r="AAL722" s="90"/>
    </row>
    <row r="723" spans="1:715" s="23" customFormat="1" ht="15" customHeight="1" outlineLevel="1">
      <c r="A723" s="171"/>
      <c r="B723" s="630" t="s">
        <v>219</v>
      </c>
      <c r="C723" s="420"/>
      <c r="D723" s="434"/>
      <c r="E723" s="350"/>
      <c r="F723" s="350"/>
      <c r="G723" s="420"/>
      <c r="H723" s="420"/>
      <c r="I723" s="244"/>
      <c r="J723" s="194"/>
      <c r="K723" s="49"/>
      <c r="L723" s="49"/>
      <c r="M723" s="49"/>
      <c r="N723" s="49"/>
      <c r="O723" s="49"/>
      <c r="P723" s="49"/>
      <c r="Q723" s="49"/>
      <c r="R723" s="49"/>
      <c r="S723" s="49"/>
      <c r="T723" s="49"/>
      <c r="U723" s="49"/>
      <c r="V723" s="49"/>
      <c r="W723" s="49"/>
      <c r="X723" s="49"/>
      <c r="Y723" s="49"/>
      <c r="Z723" s="49"/>
      <c r="AA723" s="49"/>
      <c r="AB723" s="49"/>
      <c r="AC723" s="49"/>
      <c r="AD723" s="49"/>
      <c r="AE723" s="49"/>
      <c r="AF723" s="49"/>
      <c r="AG723" s="49"/>
      <c r="AH723" s="49"/>
      <c r="AI723" s="49"/>
      <c r="AJ723" s="49"/>
      <c r="AK723" s="49"/>
      <c r="AL723" s="49"/>
      <c r="AM723" s="49"/>
      <c r="AN723" s="49"/>
      <c r="AO723" s="49"/>
      <c r="AP723" s="49"/>
      <c r="AQ723" s="49"/>
      <c r="AR723" s="49"/>
      <c r="AS723" s="49"/>
      <c r="AT723" s="49"/>
      <c r="AU723" s="49"/>
      <c r="AV723" s="49"/>
      <c r="AW723" s="49"/>
      <c r="AX723" s="49"/>
      <c r="AY723" s="49"/>
      <c r="AZ723" s="49"/>
      <c r="BA723" s="49"/>
      <c r="BB723" s="49"/>
      <c r="BC723" s="49"/>
      <c r="BD723" s="49"/>
      <c r="BE723" s="49"/>
      <c r="BF723" s="49"/>
      <c r="BG723" s="49"/>
      <c r="BH723" s="49"/>
      <c r="BI723" s="49"/>
      <c r="BJ723" s="49"/>
      <c r="BK723" s="49"/>
      <c r="BL723" s="49"/>
      <c r="BM723" s="49"/>
      <c r="BN723" s="49"/>
      <c r="BO723" s="49"/>
      <c r="BP723" s="49"/>
      <c r="BQ723" s="49"/>
      <c r="BR723" s="49"/>
      <c r="BS723" s="49"/>
      <c r="BT723" s="49"/>
      <c r="BU723" s="49"/>
      <c r="BV723" s="49"/>
      <c r="BW723" s="49"/>
      <c r="BX723" s="49"/>
      <c r="BY723" s="49"/>
      <c r="BZ723" s="49"/>
      <c r="CA723" s="49"/>
      <c r="CB723" s="49"/>
      <c r="CC723" s="49"/>
      <c r="CD723" s="49"/>
      <c r="CE723" s="49"/>
      <c r="CF723" s="49"/>
      <c r="CG723" s="49"/>
      <c r="CH723" s="49"/>
      <c r="CI723" s="49"/>
      <c r="CJ723" s="49"/>
      <c r="CK723" s="49"/>
      <c r="CL723" s="49"/>
      <c r="CM723" s="49"/>
      <c r="CN723" s="49"/>
      <c r="CO723" s="49"/>
      <c r="CP723" s="49"/>
      <c r="CQ723" s="49"/>
      <c r="CR723" s="49"/>
      <c r="CS723" s="49"/>
      <c r="CT723" s="49"/>
      <c r="CU723" s="49"/>
      <c r="CV723" s="49"/>
      <c r="CW723" s="49"/>
      <c r="CX723" s="49"/>
      <c r="CY723" s="49"/>
      <c r="CZ723" s="49"/>
      <c r="DA723" s="49"/>
      <c r="DB723" s="49"/>
      <c r="DC723" s="49"/>
      <c r="DD723" s="49"/>
      <c r="DE723" s="49"/>
      <c r="DF723" s="49"/>
      <c r="DG723" s="49"/>
      <c r="DH723" s="49"/>
      <c r="DI723" s="49"/>
      <c r="DJ723" s="49"/>
      <c r="DK723" s="49"/>
      <c r="DL723" s="49"/>
      <c r="DM723" s="49"/>
      <c r="DN723" s="49"/>
      <c r="DO723" s="49"/>
      <c r="DP723" s="49"/>
      <c r="DQ723"/>
      <c r="DR723"/>
      <c r="DS723"/>
      <c r="DT723"/>
      <c r="DU723"/>
      <c r="DV723"/>
      <c r="DW723"/>
      <c r="DX723"/>
      <c r="DY723"/>
      <c r="DZ723"/>
      <c r="EA723"/>
      <c r="EB723"/>
      <c r="EC723"/>
      <c r="ED723"/>
      <c r="EE723"/>
      <c r="EF723"/>
      <c r="EG723"/>
      <c r="EH723"/>
      <c r="EI723"/>
      <c r="EJ723"/>
      <c r="EK723"/>
      <c r="EL723"/>
      <c r="EM723"/>
      <c r="EN723"/>
      <c r="EO723"/>
      <c r="EP723"/>
      <c r="EQ723"/>
      <c r="ER723"/>
      <c r="ES723"/>
      <c r="ET723"/>
      <c r="EU723"/>
      <c r="EV723"/>
      <c r="EW723"/>
      <c r="EX723"/>
      <c r="EY723"/>
      <c r="EZ723"/>
      <c r="FA723"/>
      <c r="FB723"/>
      <c r="FC723"/>
      <c r="FD723"/>
      <c r="FE723"/>
      <c r="FF723"/>
      <c r="FG723"/>
      <c r="FH723"/>
      <c r="FI723"/>
      <c r="FJ723"/>
      <c r="FK723"/>
      <c r="FL723"/>
      <c r="FM723"/>
      <c r="FN723"/>
      <c r="FO723"/>
      <c r="FP723"/>
      <c r="FQ723"/>
      <c r="FR723"/>
      <c r="FS723"/>
      <c r="FT723"/>
      <c r="FU723"/>
      <c r="FV723"/>
      <c r="FW723"/>
      <c r="FX723"/>
      <c r="FY723"/>
      <c r="FZ723"/>
      <c r="GA723"/>
      <c r="GB723"/>
      <c r="GC723"/>
      <c r="GD723"/>
      <c r="GE723"/>
      <c r="GF723"/>
      <c r="GG723"/>
      <c r="GH723"/>
      <c r="GI723"/>
      <c r="GJ723"/>
      <c r="GK723"/>
      <c r="GL723"/>
      <c r="GM723"/>
      <c r="GN723"/>
      <c r="GO723"/>
      <c r="GP723"/>
      <c r="GQ723"/>
      <c r="GR723"/>
      <c r="GS723"/>
      <c r="GT723"/>
      <c r="GU723"/>
      <c r="GV723"/>
      <c r="GW723"/>
      <c r="GX723"/>
      <c r="GY723"/>
      <c r="GZ723"/>
      <c r="HA723"/>
      <c r="HB723"/>
      <c r="HC723"/>
      <c r="HD723"/>
      <c r="HE723"/>
      <c r="HF723"/>
      <c r="HG723"/>
      <c r="HH723"/>
      <c r="HI723"/>
      <c r="HJ723"/>
      <c r="HK723"/>
      <c r="HL723"/>
      <c r="HM723"/>
      <c r="HN723"/>
      <c r="HO723"/>
      <c r="HP723"/>
      <c r="HQ723"/>
      <c r="HR723"/>
      <c r="HS723"/>
      <c r="HT723"/>
      <c r="HU723"/>
      <c r="HV723"/>
      <c r="HW723"/>
      <c r="HX723"/>
      <c r="HY723"/>
      <c r="HZ723"/>
      <c r="IA723"/>
      <c r="IB723"/>
      <c r="IC723"/>
      <c r="ID723"/>
      <c r="IE723"/>
      <c r="IF723"/>
      <c r="IG723"/>
      <c r="IH723"/>
      <c r="II723"/>
      <c r="IJ723"/>
      <c r="IK723"/>
      <c r="IL723"/>
      <c r="IM723"/>
      <c r="IN723"/>
      <c r="IO723"/>
      <c r="IP723"/>
      <c r="IQ723"/>
      <c r="IR723"/>
      <c r="IS723"/>
      <c r="IT723"/>
      <c r="IU723"/>
      <c r="IV723"/>
      <c r="IW723"/>
      <c r="IX723"/>
      <c r="IY723"/>
      <c r="IZ723"/>
      <c r="JA723"/>
      <c r="JB723"/>
      <c r="JC723"/>
      <c r="JD723"/>
      <c r="JE723"/>
      <c r="JF723"/>
      <c r="JG723"/>
      <c r="JH723"/>
      <c r="JI723"/>
      <c r="JJ723"/>
      <c r="JK723"/>
      <c r="JL723"/>
      <c r="JM723"/>
      <c r="JN723"/>
      <c r="JO723"/>
      <c r="JP723"/>
      <c r="JQ723"/>
      <c r="JR723"/>
      <c r="JS723"/>
      <c r="JT723"/>
      <c r="JU723"/>
      <c r="JV723"/>
      <c r="JW723"/>
      <c r="JX723"/>
      <c r="JY723"/>
      <c r="JZ723"/>
      <c r="KA723"/>
      <c r="KB723"/>
      <c r="KC723"/>
      <c r="KD723"/>
      <c r="KE723"/>
      <c r="KF723"/>
      <c r="KG723"/>
      <c r="KH723"/>
      <c r="KI723"/>
      <c r="KJ723"/>
      <c r="KK723"/>
      <c r="KL723"/>
      <c r="KM723"/>
      <c r="KN723"/>
      <c r="KO723"/>
      <c r="KP723"/>
      <c r="KQ723"/>
      <c r="KR723"/>
      <c r="KS723"/>
      <c r="KT723"/>
      <c r="KU723"/>
      <c r="KV723"/>
      <c r="KW723"/>
      <c r="KX723"/>
      <c r="KY723"/>
      <c r="KZ723"/>
      <c r="LA723"/>
      <c r="LB723"/>
      <c r="LC723"/>
      <c r="LD723"/>
      <c r="LE723"/>
      <c r="LF723"/>
      <c r="LG723"/>
      <c r="LH723"/>
      <c r="LI723"/>
      <c r="LJ723"/>
      <c r="LK723"/>
      <c r="LL723"/>
      <c r="LM723"/>
      <c r="LN723"/>
      <c r="LO723"/>
      <c r="LP723"/>
      <c r="LQ723"/>
      <c r="LR723"/>
      <c r="LS723"/>
      <c r="LT723"/>
      <c r="LU723"/>
      <c r="LV723"/>
      <c r="LW723"/>
      <c r="LX723"/>
      <c r="LY723"/>
      <c r="LZ723"/>
      <c r="MA723"/>
      <c r="MB723"/>
      <c r="MC723"/>
      <c r="MD723"/>
      <c r="ME723"/>
      <c r="MF723"/>
      <c r="MG723"/>
      <c r="MH723"/>
      <c r="MI723"/>
      <c r="MJ723"/>
      <c r="MK723"/>
      <c r="ML723"/>
      <c r="MM723"/>
      <c r="MN723"/>
      <c r="MO723"/>
      <c r="MP723"/>
      <c r="MQ723"/>
      <c r="MR723"/>
      <c r="MS723"/>
      <c r="MT723"/>
      <c r="MU723"/>
      <c r="MV723"/>
      <c r="MW723"/>
      <c r="MX723"/>
      <c r="MY723"/>
      <c r="MZ723"/>
      <c r="NA723"/>
      <c r="NB723"/>
      <c r="NC723"/>
      <c r="ND723"/>
      <c r="NE723"/>
      <c r="NF723"/>
      <c r="NG723"/>
      <c r="NH723"/>
      <c r="NI723"/>
      <c r="NJ723"/>
      <c r="NK723"/>
      <c r="NL723"/>
      <c r="NM723"/>
      <c r="NN723"/>
      <c r="NO723"/>
      <c r="NP723"/>
      <c r="NQ723"/>
      <c r="NR723"/>
      <c r="NS723"/>
      <c r="NT723"/>
      <c r="NU723"/>
      <c r="NV723"/>
      <c r="NW723"/>
      <c r="NX723"/>
      <c r="NY723"/>
      <c r="NZ723"/>
      <c r="OA723"/>
      <c r="OB723"/>
      <c r="OC723"/>
      <c r="OD723"/>
      <c r="OE723"/>
      <c r="OF723"/>
      <c r="OG723"/>
      <c r="OH723"/>
      <c r="OI723"/>
      <c r="OJ723"/>
      <c r="OK723"/>
      <c r="OL723"/>
      <c r="OM723"/>
      <c r="ON723"/>
      <c r="OO723"/>
      <c r="OP723"/>
      <c r="OQ723"/>
      <c r="OR723"/>
      <c r="OS723"/>
      <c r="OT723"/>
      <c r="OU723"/>
      <c r="OV723"/>
      <c r="OW723"/>
      <c r="OX723"/>
      <c r="OY723"/>
      <c r="OZ723"/>
      <c r="PA723"/>
      <c r="PB723"/>
      <c r="PC723"/>
      <c r="PD723"/>
      <c r="PE723"/>
      <c r="PF723"/>
      <c r="PG723"/>
      <c r="PH723"/>
      <c r="PI723"/>
      <c r="PJ723"/>
      <c r="PK723"/>
      <c r="PL723"/>
      <c r="PM723"/>
      <c r="PN723"/>
      <c r="PO723"/>
      <c r="PP723"/>
      <c r="PQ723"/>
      <c r="PR723"/>
      <c r="PS723"/>
      <c r="PT723"/>
      <c r="PU723"/>
      <c r="PV723"/>
      <c r="PW723"/>
      <c r="PX723"/>
      <c r="PY723"/>
      <c r="PZ723"/>
      <c r="QA723"/>
      <c r="QB723"/>
      <c r="QC723"/>
      <c r="QD723"/>
      <c r="QE723"/>
      <c r="QF723"/>
      <c r="QG723"/>
      <c r="QH723"/>
      <c r="QI723"/>
      <c r="QJ723"/>
      <c r="QK723"/>
      <c r="QL723"/>
      <c r="QM723"/>
      <c r="QN723"/>
      <c r="QO723"/>
      <c r="QP723"/>
      <c r="QQ723"/>
      <c r="QR723"/>
      <c r="QS723"/>
      <c r="QT723"/>
      <c r="QU723"/>
      <c r="QV723"/>
      <c r="QW723"/>
      <c r="QX723"/>
      <c r="QY723"/>
      <c r="QZ723"/>
      <c r="RA723"/>
      <c r="RB723"/>
      <c r="RC723"/>
      <c r="RD723"/>
      <c r="RE723"/>
      <c r="RF723"/>
      <c r="RG723"/>
      <c r="RH723"/>
      <c r="RI723"/>
      <c r="RJ723"/>
      <c r="RK723"/>
      <c r="RL723"/>
      <c r="RM723"/>
      <c r="RN723"/>
      <c r="RO723"/>
      <c r="RP723"/>
      <c r="RQ723"/>
      <c r="RR723"/>
      <c r="RS723"/>
      <c r="RT723"/>
      <c r="RU723"/>
      <c r="RV723"/>
      <c r="RW723"/>
      <c r="RX723"/>
      <c r="RY723"/>
      <c r="RZ723"/>
      <c r="SA723"/>
      <c r="SB723"/>
      <c r="SC723"/>
      <c r="SD723"/>
      <c r="SE723"/>
      <c r="SF723"/>
      <c r="SG723"/>
      <c r="SH723"/>
      <c r="SI723"/>
      <c r="SJ723"/>
      <c r="SK723"/>
      <c r="SL723"/>
      <c r="SM723"/>
      <c r="SN723"/>
      <c r="SO723"/>
      <c r="SP723"/>
      <c r="SQ723"/>
      <c r="SR723"/>
      <c r="SS723"/>
      <c r="ST723"/>
      <c r="SU723"/>
      <c r="SV723"/>
      <c r="SW723"/>
      <c r="SX723"/>
      <c r="SY723"/>
      <c r="SZ723"/>
      <c r="TA723"/>
      <c r="TB723"/>
      <c r="TC723"/>
      <c r="TD723"/>
      <c r="TE723"/>
      <c r="TF723"/>
      <c r="TG723"/>
      <c r="TH723"/>
      <c r="TI723"/>
      <c r="TJ723"/>
      <c r="TK723"/>
      <c r="TL723"/>
      <c r="TM723"/>
      <c r="TN723"/>
      <c r="TO723"/>
      <c r="TP723"/>
      <c r="TQ723"/>
      <c r="TR723"/>
      <c r="TS723"/>
      <c r="TT723"/>
      <c r="TU723"/>
      <c r="TV723"/>
      <c r="TW723"/>
      <c r="TX723"/>
      <c r="TY723"/>
      <c r="TZ723"/>
      <c r="UA723"/>
      <c r="UB723"/>
      <c r="UC723"/>
      <c r="UD723"/>
      <c r="UE723"/>
      <c r="UF723"/>
      <c r="UG723"/>
      <c r="UH723"/>
      <c r="UI723"/>
      <c r="UJ723"/>
      <c r="UK723"/>
      <c r="UL723"/>
      <c r="UM723"/>
      <c r="UN723"/>
      <c r="UO723"/>
      <c r="UP723"/>
      <c r="UQ723"/>
      <c r="UR723"/>
      <c r="US723"/>
      <c r="UT723"/>
      <c r="UU723"/>
      <c r="UV723"/>
      <c r="UW723"/>
      <c r="UX723"/>
      <c r="UY723"/>
      <c r="UZ723"/>
      <c r="VA723"/>
      <c r="VB723"/>
      <c r="VC723"/>
      <c r="VD723"/>
      <c r="VE723"/>
      <c r="VF723"/>
      <c r="VG723"/>
      <c r="VH723"/>
      <c r="VI723"/>
      <c r="VJ723"/>
      <c r="VK723"/>
      <c r="VL723"/>
      <c r="VM723"/>
      <c r="VN723"/>
      <c r="VO723"/>
      <c r="VP723"/>
      <c r="VQ723"/>
      <c r="VR723"/>
      <c r="VS723"/>
      <c r="VT723"/>
      <c r="VU723"/>
      <c r="VV723"/>
      <c r="VW723"/>
      <c r="VX723"/>
      <c r="VY723"/>
      <c r="VZ723"/>
      <c r="WA723"/>
      <c r="WB723"/>
      <c r="WC723"/>
      <c r="WD723"/>
      <c r="WE723"/>
      <c r="WF723"/>
      <c r="WG723"/>
      <c r="WH723"/>
      <c r="WI723"/>
      <c r="WJ723"/>
      <c r="WK723"/>
      <c r="WL723"/>
      <c r="WM723"/>
      <c r="WN723"/>
      <c r="WO723"/>
      <c r="WP723"/>
      <c r="WQ723"/>
      <c r="WR723"/>
      <c r="WS723"/>
      <c r="WT723"/>
      <c r="WU723"/>
      <c r="WV723"/>
      <c r="WW723"/>
      <c r="WX723"/>
      <c r="WY723"/>
      <c r="WZ723"/>
      <c r="XA723"/>
      <c r="XB723"/>
      <c r="XC723"/>
      <c r="XD723"/>
      <c r="XE723"/>
      <c r="XF723"/>
      <c r="XG723"/>
      <c r="XH723"/>
      <c r="XI723"/>
      <c r="XJ723"/>
      <c r="XK723"/>
      <c r="XL723"/>
      <c r="XM723"/>
      <c r="XN723"/>
      <c r="XO723"/>
      <c r="XP723"/>
      <c r="XQ723"/>
      <c r="XR723"/>
      <c r="XS723"/>
      <c r="XT723"/>
      <c r="XU723"/>
      <c r="XV723"/>
      <c r="XW723"/>
      <c r="XX723"/>
      <c r="XY723"/>
      <c r="XZ723"/>
      <c r="YA723"/>
      <c r="YB723"/>
      <c r="YC723"/>
      <c r="YD723"/>
      <c r="YE723"/>
      <c r="YF723"/>
      <c r="YG723"/>
      <c r="YH723"/>
      <c r="YI723"/>
      <c r="YJ723"/>
      <c r="YK723"/>
      <c r="YL723"/>
      <c r="YM723"/>
      <c r="YN723"/>
      <c r="YO723"/>
      <c r="YP723"/>
      <c r="YQ723"/>
      <c r="YR723"/>
      <c r="YS723"/>
      <c r="YT723"/>
      <c r="YU723"/>
      <c r="YV723"/>
      <c r="YW723"/>
      <c r="YX723"/>
      <c r="YY723"/>
      <c r="YZ723"/>
      <c r="ZA723"/>
      <c r="ZB723"/>
      <c r="ZC723"/>
      <c r="ZD723"/>
      <c r="ZE723"/>
      <c r="ZF723"/>
      <c r="ZG723"/>
      <c r="ZH723"/>
      <c r="ZI723"/>
      <c r="ZJ723"/>
      <c r="ZK723"/>
      <c r="ZL723"/>
      <c r="ZM723"/>
      <c r="ZN723"/>
      <c r="ZO723"/>
      <c r="ZP723"/>
      <c r="ZQ723"/>
      <c r="ZR723"/>
      <c r="ZS723"/>
      <c r="ZT723"/>
      <c r="ZU723"/>
      <c r="ZV723"/>
      <c r="ZW723"/>
      <c r="ZX723"/>
      <c r="ZY723"/>
      <c r="ZZ723" s="52"/>
      <c r="AAA723" s="192"/>
      <c r="AAD723" s="90"/>
      <c r="AAE723" s="519">
        <v>1</v>
      </c>
      <c r="AAF723" s="190" t="s">
        <v>52</v>
      </c>
      <c r="AAG723" s="84"/>
      <c r="AAH723" s="84"/>
      <c r="AAI723" s="72"/>
      <c r="AAJ723" s="74"/>
      <c r="AAK723" s="53"/>
      <c r="AAL723" s="90"/>
    </row>
    <row r="724" spans="1:715" s="23" customFormat="1" ht="15" customHeight="1" outlineLevel="1">
      <c r="A724" s="171"/>
      <c r="B724" s="630" t="s">
        <v>221</v>
      </c>
      <c r="C724" s="420"/>
      <c r="D724" s="434"/>
      <c r="E724" s="350"/>
      <c r="F724" s="350"/>
      <c r="G724" s="420"/>
      <c r="H724" s="420"/>
      <c r="I724" s="244"/>
      <c r="J724" s="194"/>
      <c r="K724" s="49"/>
      <c r="L724" s="49"/>
      <c r="M724" s="49"/>
      <c r="N724" s="49"/>
      <c r="O724" s="49"/>
      <c r="P724" s="49"/>
      <c r="Q724" s="49"/>
      <c r="R724" s="49"/>
      <c r="S724" s="49"/>
      <c r="T724" s="49"/>
      <c r="U724" s="49"/>
      <c r="V724" s="49"/>
      <c r="W724" s="49"/>
      <c r="X724" s="49"/>
      <c r="Y724" s="49"/>
      <c r="Z724" s="49"/>
      <c r="AA724" s="49"/>
      <c r="AB724" s="49"/>
      <c r="AC724" s="49"/>
      <c r="AD724" s="49"/>
      <c r="AE724" s="49"/>
      <c r="AF724" s="49"/>
      <c r="AG724" s="49"/>
      <c r="AH724" s="49"/>
      <c r="AI724" s="49"/>
      <c r="AJ724" s="49"/>
      <c r="AK724" s="49"/>
      <c r="AL724" s="49"/>
      <c r="AM724" s="49"/>
      <c r="AN724" s="49"/>
      <c r="AO724" s="49"/>
      <c r="AP724" s="49"/>
      <c r="AQ724" s="49"/>
      <c r="AR724" s="49"/>
      <c r="AS724" s="49"/>
      <c r="AT724" s="49"/>
      <c r="AU724" s="49"/>
      <c r="AV724" s="49"/>
      <c r="AW724" s="49"/>
      <c r="AX724" s="49"/>
      <c r="AY724" s="49"/>
      <c r="AZ724" s="49"/>
      <c r="BA724" s="49"/>
      <c r="BB724" s="49"/>
      <c r="BC724" s="49"/>
      <c r="BD724" s="49"/>
      <c r="BE724" s="49"/>
      <c r="BF724" s="49"/>
      <c r="BG724" s="49"/>
      <c r="BH724" s="49"/>
      <c r="BI724" s="49"/>
      <c r="BJ724" s="49"/>
      <c r="BK724" s="49"/>
      <c r="BL724" s="49"/>
      <c r="BM724" s="49"/>
      <c r="BN724" s="49"/>
      <c r="BO724" s="49"/>
      <c r="BP724" s="49"/>
      <c r="BQ724" s="49"/>
      <c r="BR724" s="49"/>
      <c r="BS724" s="49"/>
      <c r="BT724" s="49"/>
      <c r="BU724" s="49"/>
      <c r="BV724" s="49"/>
      <c r="BW724" s="49"/>
      <c r="BX724" s="49"/>
      <c r="BY724" s="49"/>
      <c r="BZ724" s="49"/>
      <c r="CA724" s="49"/>
      <c r="CB724" s="49"/>
      <c r="CC724" s="49"/>
      <c r="CD724" s="49"/>
      <c r="CE724" s="49"/>
      <c r="CF724" s="49"/>
      <c r="CG724" s="49"/>
      <c r="CH724" s="49"/>
      <c r="CI724" s="49"/>
      <c r="CJ724" s="49"/>
      <c r="CK724" s="49"/>
      <c r="CL724" s="49"/>
      <c r="CM724" s="49"/>
      <c r="CN724" s="49"/>
      <c r="CO724" s="49"/>
      <c r="CP724" s="49"/>
      <c r="CQ724" s="49"/>
      <c r="CR724" s="49"/>
      <c r="CS724" s="49"/>
      <c r="CT724" s="49"/>
      <c r="CU724" s="49"/>
      <c r="CV724" s="49"/>
      <c r="CW724" s="49"/>
      <c r="CX724" s="49"/>
      <c r="CY724" s="49"/>
      <c r="CZ724" s="49"/>
      <c r="DA724" s="49"/>
      <c r="DB724" s="49"/>
      <c r="DC724" s="49"/>
      <c r="DD724" s="49"/>
      <c r="DE724" s="49"/>
      <c r="DF724" s="49"/>
      <c r="DG724" s="49"/>
      <c r="DH724" s="49"/>
      <c r="DI724" s="49"/>
      <c r="DJ724" s="49"/>
      <c r="DK724" s="49"/>
      <c r="DL724" s="49"/>
      <c r="DM724" s="49"/>
      <c r="DN724" s="49"/>
      <c r="DO724" s="49"/>
      <c r="DP724" s="49"/>
      <c r="DQ724"/>
      <c r="DR724"/>
      <c r="DS724"/>
      <c r="DT724"/>
      <c r="DU724"/>
      <c r="DV724"/>
      <c r="DW724"/>
      <c r="DX724"/>
      <c r="DY724"/>
      <c r="DZ724"/>
      <c r="EA724"/>
      <c r="EB724"/>
      <c r="EC724"/>
      <c r="ED724"/>
      <c r="EE724"/>
      <c r="EF724"/>
      <c r="EG724"/>
      <c r="EH724"/>
      <c r="EI724"/>
      <c r="EJ724"/>
      <c r="EK724"/>
      <c r="EL724"/>
      <c r="EM724"/>
      <c r="EN724"/>
      <c r="EO724"/>
      <c r="EP724"/>
      <c r="EQ724"/>
      <c r="ER724"/>
      <c r="ES724"/>
      <c r="ET724"/>
      <c r="EU724"/>
      <c r="EV724"/>
      <c r="EW724"/>
      <c r="EX724"/>
      <c r="EY724"/>
      <c r="EZ724"/>
      <c r="FA724"/>
      <c r="FB724"/>
      <c r="FC724"/>
      <c r="FD724"/>
      <c r="FE724"/>
      <c r="FF724"/>
      <c r="FG724"/>
      <c r="FH724"/>
      <c r="FI724"/>
      <c r="FJ724"/>
      <c r="FK724"/>
      <c r="FL724"/>
      <c r="FM724"/>
      <c r="FN724"/>
      <c r="FO724"/>
      <c r="FP724"/>
      <c r="FQ724"/>
      <c r="FR724"/>
      <c r="FS724"/>
      <c r="FT724"/>
      <c r="FU724"/>
      <c r="FV724"/>
      <c r="FW724"/>
      <c r="FX724"/>
      <c r="FY724"/>
      <c r="FZ724"/>
      <c r="GA724"/>
      <c r="GB724"/>
      <c r="GC724"/>
      <c r="GD724"/>
      <c r="GE724"/>
      <c r="GF724"/>
      <c r="GG724"/>
      <c r="GH724"/>
      <c r="GI724"/>
      <c r="GJ724"/>
      <c r="GK724"/>
      <c r="GL724"/>
      <c r="GM724"/>
      <c r="GN724"/>
      <c r="GO724"/>
      <c r="GP724"/>
      <c r="GQ724"/>
      <c r="GR724"/>
      <c r="GS724"/>
      <c r="GT724"/>
      <c r="GU724"/>
      <c r="GV724"/>
      <c r="GW724"/>
      <c r="GX724"/>
      <c r="GY724"/>
      <c r="GZ724"/>
      <c r="HA724"/>
      <c r="HB724"/>
      <c r="HC724"/>
      <c r="HD724"/>
      <c r="HE724"/>
      <c r="HF724"/>
      <c r="HG724"/>
      <c r="HH724"/>
      <c r="HI724"/>
      <c r="HJ724"/>
      <c r="HK724"/>
      <c r="HL724"/>
      <c r="HM724"/>
      <c r="HN724"/>
      <c r="HO724"/>
      <c r="HP724"/>
      <c r="HQ724"/>
      <c r="HR724"/>
      <c r="HS724"/>
      <c r="HT724"/>
      <c r="HU724"/>
      <c r="HV724"/>
      <c r="HW724"/>
      <c r="HX724"/>
      <c r="HY724"/>
      <c r="HZ724"/>
      <c r="IA724"/>
      <c r="IB724"/>
      <c r="IC724"/>
      <c r="ID724"/>
      <c r="IE724"/>
      <c r="IF724"/>
      <c r="IG724"/>
      <c r="IH724"/>
      <c r="II724"/>
      <c r="IJ724"/>
      <c r="IK724"/>
      <c r="IL724"/>
      <c r="IM724"/>
      <c r="IN724"/>
      <c r="IO724"/>
      <c r="IP724"/>
      <c r="IQ724"/>
      <c r="IR724"/>
      <c r="IS724"/>
      <c r="IT724"/>
      <c r="IU724"/>
      <c r="IV724"/>
      <c r="IW724"/>
      <c r="IX724"/>
      <c r="IY724"/>
      <c r="IZ724"/>
      <c r="JA724"/>
      <c r="JB724"/>
      <c r="JC724"/>
      <c r="JD724"/>
      <c r="JE724"/>
      <c r="JF724"/>
      <c r="JG724"/>
      <c r="JH724"/>
      <c r="JI724"/>
      <c r="JJ724"/>
      <c r="JK724"/>
      <c r="JL724"/>
      <c r="JM724"/>
      <c r="JN724"/>
      <c r="JO724"/>
      <c r="JP724"/>
      <c r="JQ724"/>
      <c r="JR724"/>
      <c r="JS724"/>
      <c r="JT724"/>
      <c r="JU724"/>
      <c r="JV724"/>
      <c r="JW724"/>
      <c r="JX724"/>
      <c r="JY724"/>
      <c r="JZ724"/>
      <c r="KA724"/>
      <c r="KB724"/>
      <c r="KC724"/>
      <c r="KD724"/>
      <c r="KE724"/>
      <c r="KF724"/>
      <c r="KG724"/>
      <c r="KH724"/>
      <c r="KI724"/>
      <c r="KJ724"/>
      <c r="KK724"/>
      <c r="KL724"/>
      <c r="KM724"/>
      <c r="KN724"/>
      <c r="KO724"/>
      <c r="KP724"/>
      <c r="KQ724"/>
      <c r="KR724"/>
      <c r="KS724"/>
      <c r="KT724"/>
      <c r="KU724"/>
      <c r="KV724"/>
      <c r="KW724"/>
      <c r="KX724"/>
      <c r="KY724"/>
      <c r="KZ724"/>
      <c r="LA724"/>
      <c r="LB724"/>
      <c r="LC724"/>
      <c r="LD724"/>
      <c r="LE724"/>
      <c r="LF724"/>
      <c r="LG724"/>
      <c r="LH724"/>
      <c r="LI724"/>
      <c r="LJ724"/>
      <c r="LK724"/>
      <c r="LL724"/>
      <c r="LM724"/>
      <c r="LN724"/>
      <c r="LO724"/>
      <c r="LP724"/>
      <c r="LQ724"/>
      <c r="LR724"/>
      <c r="LS724"/>
      <c r="LT724"/>
      <c r="LU724"/>
      <c r="LV724"/>
      <c r="LW724"/>
      <c r="LX724"/>
      <c r="LY724"/>
      <c r="LZ724"/>
      <c r="MA724"/>
      <c r="MB724"/>
      <c r="MC724"/>
      <c r="MD724"/>
      <c r="ME724"/>
      <c r="MF724"/>
      <c r="MG724"/>
      <c r="MH724"/>
      <c r="MI724"/>
      <c r="MJ724"/>
      <c r="MK724"/>
      <c r="ML724"/>
      <c r="MM724"/>
      <c r="MN724"/>
      <c r="MO724"/>
      <c r="MP724"/>
      <c r="MQ724"/>
      <c r="MR724"/>
      <c r="MS724"/>
      <c r="MT724"/>
      <c r="MU724"/>
      <c r="MV724"/>
      <c r="MW724"/>
      <c r="MX724"/>
      <c r="MY724"/>
      <c r="MZ724"/>
      <c r="NA724"/>
      <c r="NB724"/>
      <c r="NC724"/>
      <c r="ND724"/>
      <c r="NE724"/>
      <c r="NF724"/>
      <c r="NG724"/>
      <c r="NH724"/>
      <c r="NI724"/>
      <c r="NJ724"/>
      <c r="NK724"/>
      <c r="NL724"/>
      <c r="NM724"/>
      <c r="NN724"/>
      <c r="NO724"/>
      <c r="NP724"/>
      <c r="NQ724"/>
      <c r="NR724"/>
      <c r="NS724"/>
      <c r="NT724"/>
      <c r="NU724"/>
      <c r="NV724"/>
      <c r="NW724"/>
      <c r="NX724"/>
      <c r="NY724"/>
      <c r="NZ724"/>
      <c r="OA724"/>
      <c r="OB724"/>
      <c r="OC724"/>
      <c r="OD724"/>
      <c r="OE724"/>
      <c r="OF724"/>
      <c r="OG724"/>
      <c r="OH724"/>
      <c r="OI724"/>
      <c r="OJ724"/>
      <c r="OK724"/>
      <c r="OL724"/>
      <c r="OM724"/>
      <c r="ON724"/>
      <c r="OO724"/>
      <c r="OP724"/>
      <c r="OQ724"/>
      <c r="OR724"/>
      <c r="OS724"/>
      <c r="OT724"/>
      <c r="OU724"/>
      <c r="OV724"/>
      <c r="OW724"/>
      <c r="OX724"/>
      <c r="OY724"/>
      <c r="OZ724"/>
      <c r="PA724"/>
      <c r="PB724"/>
      <c r="PC724"/>
      <c r="PD724"/>
      <c r="PE724"/>
      <c r="PF724"/>
      <c r="PG724"/>
      <c r="PH724"/>
      <c r="PI724"/>
      <c r="PJ724"/>
      <c r="PK724"/>
      <c r="PL724"/>
      <c r="PM724"/>
      <c r="PN724"/>
      <c r="PO724"/>
      <c r="PP724"/>
      <c r="PQ724"/>
      <c r="PR724"/>
      <c r="PS724"/>
      <c r="PT724"/>
      <c r="PU724"/>
      <c r="PV724"/>
      <c r="PW724"/>
      <c r="PX724"/>
      <c r="PY724"/>
      <c r="PZ724"/>
      <c r="QA724"/>
      <c r="QB724"/>
      <c r="QC724"/>
      <c r="QD724"/>
      <c r="QE724"/>
      <c r="QF724"/>
      <c r="QG724"/>
      <c r="QH724"/>
      <c r="QI724"/>
      <c r="QJ724"/>
      <c r="QK724"/>
      <c r="QL724"/>
      <c r="QM724"/>
      <c r="QN724"/>
      <c r="QO724"/>
      <c r="QP724"/>
      <c r="QQ724"/>
      <c r="QR724"/>
      <c r="QS724"/>
      <c r="QT724"/>
      <c r="QU724"/>
      <c r="QV724"/>
      <c r="QW724"/>
      <c r="QX724"/>
      <c r="QY724"/>
      <c r="QZ724"/>
      <c r="RA724"/>
      <c r="RB724"/>
      <c r="RC724"/>
      <c r="RD724"/>
      <c r="RE724"/>
      <c r="RF724"/>
      <c r="RG724"/>
      <c r="RH724"/>
      <c r="RI724"/>
      <c r="RJ724"/>
      <c r="RK724"/>
      <c r="RL724"/>
      <c r="RM724"/>
      <c r="RN724"/>
      <c r="RO724"/>
      <c r="RP724"/>
      <c r="RQ724"/>
      <c r="RR724"/>
      <c r="RS724"/>
      <c r="RT724"/>
      <c r="RU724"/>
      <c r="RV724"/>
      <c r="RW724"/>
      <c r="RX724"/>
      <c r="RY724"/>
      <c r="RZ724"/>
      <c r="SA724"/>
      <c r="SB724"/>
      <c r="SC724"/>
      <c r="SD724"/>
      <c r="SE724"/>
      <c r="SF724"/>
      <c r="SG724"/>
      <c r="SH724"/>
      <c r="SI724"/>
      <c r="SJ724"/>
      <c r="SK724"/>
      <c r="SL724"/>
      <c r="SM724"/>
      <c r="SN724"/>
      <c r="SO724"/>
      <c r="SP724"/>
      <c r="SQ724"/>
      <c r="SR724"/>
      <c r="SS724"/>
      <c r="ST724"/>
      <c r="SU724"/>
      <c r="SV724"/>
      <c r="SW724"/>
      <c r="SX724"/>
      <c r="SY724"/>
      <c r="SZ724"/>
      <c r="TA724"/>
      <c r="TB724"/>
      <c r="TC724"/>
      <c r="TD724"/>
      <c r="TE724"/>
      <c r="TF724"/>
      <c r="TG724"/>
      <c r="TH724"/>
      <c r="TI724"/>
      <c r="TJ724"/>
      <c r="TK724"/>
      <c r="TL724"/>
      <c r="TM724"/>
      <c r="TN724"/>
      <c r="TO724"/>
      <c r="TP724"/>
      <c r="TQ724"/>
      <c r="TR724"/>
      <c r="TS724"/>
      <c r="TT724"/>
      <c r="TU724"/>
      <c r="TV724"/>
      <c r="TW724"/>
      <c r="TX724"/>
      <c r="TY724"/>
      <c r="TZ724"/>
      <c r="UA724"/>
      <c r="UB724"/>
      <c r="UC724"/>
      <c r="UD724"/>
      <c r="UE724"/>
      <c r="UF724"/>
      <c r="UG724"/>
      <c r="UH724"/>
      <c r="UI724"/>
      <c r="UJ724"/>
      <c r="UK724"/>
      <c r="UL724"/>
      <c r="UM724"/>
      <c r="UN724"/>
      <c r="UO724"/>
      <c r="UP724"/>
      <c r="UQ724"/>
      <c r="UR724"/>
      <c r="US724"/>
      <c r="UT724"/>
      <c r="UU724"/>
      <c r="UV724"/>
      <c r="UW724"/>
      <c r="UX724"/>
      <c r="UY724"/>
      <c r="UZ724"/>
      <c r="VA724"/>
      <c r="VB724"/>
      <c r="VC724"/>
      <c r="VD724"/>
      <c r="VE724"/>
      <c r="VF724"/>
      <c r="VG724"/>
      <c r="VH724"/>
      <c r="VI724"/>
      <c r="VJ724"/>
      <c r="VK724"/>
      <c r="VL724"/>
      <c r="VM724"/>
      <c r="VN724"/>
      <c r="VO724"/>
      <c r="VP724"/>
      <c r="VQ724"/>
      <c r="VR724"/>
      <c r="VS724"/>
      <c r="VT724"/>
      <c r="VU724"/>
      <c r="VV724"/>
      <c r="VW724"/>
      <c r="VX724"/>
      <c r="VY724"/>
      <c r="VZ724"/>
      <c r="WA724"/>
      <c r="WB724"/>
      <c r="WC724"/>
      <c r="WD724"/>
      <c r="WE724"/>
      <c r="WF724"/>
      <c r="WG724"/>
      <c r="WH724"/>
      <c r="WI724"/>
      <c r="WJ724"/>
      <c r="WK724"/>
      <c r="WL724"/>
      <c r="WM724"/>
      <c r="WN724"/>
      <c r="WO724"/>
      <c r="WP724"/>
      <c r="WQ724"/>
      <c r="WR724"/>
      <c r="WS724"/>
      <c r="WT724"/>
      <c r="WU724"/>
      <c r="WV724"/>
      <c r="WW724"/>
      <c r="WX724"/>
      <c r="WY724"/>
      <c r="WZ724"/>
      <c r="XA724"/>
      <c r="XB724"/>
      <c r="XC724"/>
      <c r="XD724"/>
      <c r="XE724"/>
      <c r="XF724"/>
      <c r="XG724"/>
      <c r="XH724"/>
      <c r="XI724"/>
      <c r="XJ724"/>
      <c r="XK724"/>
      <c r="XL724"/>
      <c r="XM724"/>
      <c r="XN724"/>
      <c r="XO724"/>
      <c r="XP724"/>
      <c r="XQ724"/>
      <c r="XR724"/>
      <c r="XS724"/>
      <c r="XT724"/>
      <c r="XU724"/>
      <c r="XV724"/>
      <c r="XW724"/>
      <c r="XX724"/>
      <c r="XY724"/>
      <c r="XZ724"/>
      <c r="YA724"/>
      <c r="YB724"/>
      <c r="YC724"/>
      <c r="YD724"/>
      <c r="YE724"/>
      <c r="YF724"/>
      <c r="YG724"/>
      <c r="YH724"/>
      <c r="YI724"/>
      <c r="YJ724"/>
      <c r="YK724"/>
      <c r="YL724"/>
      <c r="YM724"/>
      <c r="YN724"/>
      <c r="YO724"/>
      <c r="YP724"/>
      <c r="YQ724"/>
      <c r="YR724"/>
      <c r="YS724"/>
      <c r="YT724"/>
      <c r="YU724"/>
      <c r="YV724"/>
      <c r="YW724"/>
      <c r="YX724"/>
      <c r="YY724"/>
      <c r="YZ724"/>
      <c r="ZA724"/>
      <c r="ZB724"/>
      <c r="ZC724"/>
      <c r="ZD724"/>
      <c r="ZE724"/>
      <c r="ZF724"/>
      <c r="ZG724"/>
      <c r="ZH724"/>
      <c r="ZI724"/>
      <c r="ZJ724"/>
      <c r="ZK724"/>
      <c r="ZL724"/>
      <c r="ZM724"/>
      <c r="ZN724"/>
      <c r="ZO724"/>
      <c r="ZP724"/>
      <c r="ZQ724"/>
      <c r="ZR724"/>
      <c r="ZS724"/>
      <c r="ZT724"/>
      <c r="ZU724"/>
      <c r="ZV724"/>
      <c r="ZW724"/>
      <c r="ZX724"/>
      <c r="ZY724"/>
      <c r="ZZ724" s="52"/>
      <c r="AAA724" s="192"/>
      <c r="AAD724" s="90"/>
      <c r="AAE724" s="519">
        <v>1</v>
      </c>
      <c r="AAF724" s="190" t="s">
        <v>52</v>
      </c>
      <c r="AAG724" s="84"/>
      <c r="AAH724" s="84"/>
      <c r="AAI724" s="72"/>
      <c r="AAJ724" s="74"/>
      <c r="AAK724" s="53"/>
      <c r="AAL724" s="90"/>
    </row>
    <row r="725" spans="1:715" s="23" customFormat="1" ht="15" customHeight="1" outlineLevel="1">
      <c r="A725" s="171"/>
      <c r="B725" s="630" t="s">
        <v>221</v>
      </c>
      <c r="C725" s="420"/>
      <c r="D725" s="434"/>
      <c r="E725" s="350"/>
      <c r="F725" s="350"/>
      <c r="G725" s="420"/>
      <c r="H725" s="420"/>
      <c r="I725" s="244"/>
      <c r="J725" s="194"/>
      <c r="K725" s="49"/>
      <c r="L725" s="49"/>
      <c r="M725" s="49"/>
      <c r="N725" s="49"/>
      <c r="O725" s="49"/>
      <c r="P725" s="49"/>
      <c r="Q725" s="49"/>
      <c r="R725" s="49"/>
      <c r="S725" s="49"/>
      <c r="T725" s="49"/>
      <c r="U725" s="49"/>
      <c r="V725" s="49"/>
      <c r="W725" s="49"/>
      <c r="X725" s="49"/>
      <c r="Y725" s="49"/>
      <c r="Z725" s="49"/>
      <c r="AA725" s="49"/>
      <c r="AB725" s="49"/>
      <c r="AC725" s="49"/>
      <c r="AD725" s="49"/>
      <c r="AE725" s="49"/>
      <c r="AF725" s="49"/>
      <c r="AG725" s="49"/>
      <c r="AH725" s="49"/>
      <c r="AI725" s="49"/>
      <c r="AJ725" s="49"/>
      <c r="AK725" s="49"/>
      <c r="AL725" s="49"/>
      <c r="AM725" s="49"/>
      <c r="AN725" s="49"/>
      <c r="AO725" s="49"/>
      <c r="AP725" s="49"/>
      <c r="AQ725" s="49"/>
      <c r="AR725" s="49"/>
      <c r="AS725" s="49"/>
      <c r="AT725" s="49"/>
      <c r="AU725" s="49"/>
      <c r="AV725" s="49"/>
      <c r="AW725" s="49"/>
      <c r="AX725" s="49"/>
      <c r="AY725" s="49"/>
      <c r="AZ725" s="49"/>
      <c r="BA725" s="49"/>
      <c r="BB725" s="49"/>
      <c r="BC725" s="49"/>
      <c r="BD725" s="49"/>
      <c r="BE725" s="49"/>
      <c r="BF725" s="49"/>
      <c r="BG725" s="49"/>
      <c r="BH725" s="49"/>
      <c r="BI725" s="49"/>
      <c r="BJ725" s="49"/>
      <c r="BK725" s="49"/>
      <c r="BL725" s="49"/>
      <c r="BM725" s="49"/>
      <c r="BN725" s="49"/>
      <c r="BO725" s="49"/>
      <c r="BP725" s="49"/>
      <c r="BQ725" s="49"/>
      <c r="BR725" s="49"/>
      <c r="BS725" s="49"/>
      <c r="BT725" s="49"/>
      <c r="BU725" s="49"/>
      <c r="BV725" s="49"/>
      <c r="BW725" s="49"/>
      <c r="BX725" s="49"/>
      <c r="BY725" s="49"/>
      <c r="BZ725" s="49"/>
      <c r="CA725" s="49"/>
      <c r="CB725" s="49"/>
      <c r="CC725" s="49"/>
      <c r="CD725" s="49"/>
      <c r="CE725" s="49"/>
      <c r="CF725" s="49"/>
      <c r="CG725" s="49"/>
      <c r="CH725" s="49"/>
      <c r="CI725" s="49"/>
      <c r="CJ725" s="49"/>
      <c r="CK725" s="49"/>
      <c r="CL725" s="49"/>
      <c r="CM725" s="49"/>
      <c r="CN725" s="49"/>
      <c r="CO725" s="49"/>
      <c r="CP725" s="49"/>
      <c r="CQ725" s="49"/>
      <c r="CR725" s="49"/>
      <c r="CS725" s="49"/>
      <c r="CT725" s="49"/>
      <c r="CU725" s="49"/>
      <c r="CV725" s="49"/>
      <c r="CW725" s="49"/>
      <c r="CX725" s="49"/>
      <c r="CY725" s="49"/>
      <c r="CZ725" s="49"/>
      <c r="DA725" s="49"/>
      <c r="DB725" s="49"/>
      <c r="DC725" s="49"/>
      <c r="DD725" s="49"/>
      <c r="DE725" s="49"/>
      <c r="DF725" s="49"/>
      <c r="DG725" s="49"/>
      <c r="DH725" s="49"/>
      <c r="DI725" s="49"/>
      <c r="DJ725" s="49"/>
      <c r="DK725" s="49"/>
      <c r="DL725" s="49"/>
      <c r="DM725" s="49"/>
      <c r="DN725" s="49"/>
      <c r="DO725" s="49"/>
      <c r="DP725" s="49"/>
      <c r="DQ725"/>
      <c r="DR725"/>
      <c r="DS725"/>
      <c r="DT725"/>
      <c r="DU725"/>
      <c r="DV725"/>
      <c r="DW725"/>
      <c r="DX725"/>
      <c r="DY725"/>
      <c r="DZ725"/>
      <c r="EA725"/>
      <c r="EB725"/>
      <c r="EC725"/>
      <c r="ED725"/>
      <c r="EE725"/>
      <c r="EF725"/>
      <c r="EG725"/>
      <c r="EH725"/>
      <c r="EI725"/>
      <c r="EJ725"/>
      <c r="EK725"/>
      <c r="EL725"/>
      <c r="EM725"/>
      <c r="EN725"/>
      <c r="EO725"/>
      <c r="EP725"/>
      <c r="EQ725"/>
      <c r="ER725"/>
      <c r="ES725"/>
      <c r="ET725"/>
      <c r="EU725"/>
      <c r="EV725"/>
      <c r="EW725"/>
      <c r="EX725"/>
      <c r="EY725"/>
      <c r="EZ725"/>
      <c r="FA725"/>
      <c r="FB725"/>
      <c r="FC725"/>
      <c r="FD725"/>
      <c r="FE725"/>
      <c r="FF725"/>
      <c r="FG725"/>
      <c r="FH725"/>
      <c r="FI725"/>
      <c r="FJ725"/>
      <c r="FK725"/>
      <c r="FL725"/>
      <c r="FM725"/>
      <c r="FN725"/>
      <c r="FO725"/>
      <c r="FP725"/>
      <c r="FQ725"/>
      <c r="FR725"/>
      <c r="FS725"/>
      <c r="FT725"/>
      <c r="FU725"/>
      <c r="FV725"/>
      <c r="FW725"/>
      <c r="FX725"/>
      <c r="FY725"/>
      <c r="FZ725"/>
      <c r="GA725"/>
      <c r="GB725"/>
      <c r="GC725"/>
      <c r="GD725"/>
      <c r="GE725"/>
      <c r="GF725"/>
      <c r="GG725"/>
      <c r="GH725"/>
      <c r="GI725"/>
      <c r="GJ725"/>
      <c r="GK725"/>
      <c r="GL725"/>
      <c r="GM725"/>
      <c r="GN725"/>
      <c r="GO725"/>
      <c r="GP725"/>
      <c r="GQ725"/>
      <c r="GR725"/>
      <c r="GS725"/>
      <c r="GT725"/>
      <c r="GU725"/>
      <c r="GV725"/>
      <c r="GW725"/>
      <c r="GX725"/>
      <c r="GY725"/>
      <c r="GZ725"/>
      <c r="HA725"/>
      <c r="HB725"/>
      <c r="HC725"/>
      <c r="HD725"/>
      <c r="HE725"/>
      <c r="HF725"/>
      <c r="HG725"/>
      <c r="HH725"/>
      <c r="HI725"/>
      <c r="HJ725"/>
      <c r="HK725"/>
      <c r="HL725"/>
      <c r="HM725"/>
      <c r="HN725"/>
      <c r="HO725"/>
      <c r="HP725"/>
      <c r="HQ725"/>
      <c r="HR725"/>
      <c r="HS725"/>
      <c r="HT725"/>
      <c r="HU725"/>
      <c r="HV725"/>
      <c r="HW725"/>
      <c r="HX725"/>
      <c r="HY725"/>
      <c r="HZ725"/>
      <c r="IA725"/>
      <c r="IB725"/>
      <c r="IC725"/>
      <c r="ID725"/>
      <c r="IE725"/>
      <c r="IF725"/>
      <c r="IG725"/>
      <c r="IH725"/>
      <c r="II725"/>
      <c r="IJ725"/>
      <c r="IK725"/>
      <c r="IL725"/>
      <c r="IM725"/>
      <c r="IN725"/>
      <c r="IO725"/>
      <c r="IP725"/>
      <c r="IQ725"/>
      <c r="IR725"/>
      <c r="IS725"/>
      <c r="IT725"/>
      <c r="IU725"/>
      <c r="IV725"/>
      <c r="IW725"/>
      <c r="IX725"/>
      <c r="IY725"/>
      <c r="IZ725"/>
      <c r="JA725"/>
      <c r="JB725"/>
      <c r="JC725"/>
      <c r="JD725"/>
      <c r="JE725"/>
      <c r="JF725"/>
      <c r="JG725"/>
      <c r="JH725"/>
      <c r="JI725"/>
      <c r="JJ725"/>
      <c r="JK725"/>
      <c r="JL725"/>
      <c r="JM725"/>
      <c r="JN725"/>
      <c r="JO725"/>
      <c r="JP725"/>
      <c r="JQ725"/>
      <c r="JR725"/>
      <c r="JS725"/>
      <c r="JT725"/>
      <c r="JU725"/>
      <c r="JV725"/>
      <c r="JW725"/>
      <c r="JX725"/>
      <c r="JY725"/>
      <c r="JZ725"/>
      <c r="KA725"/>
      <c r="KB725"/>
      <c r="KC725"/>
      <c r="KD725"/>
      <c r="KE725"/>
      <c r="KF725"/>
      <c r="KG725"/>
      <c r="KH725"/>
      <c r="KI725"/>
      <c r="KJ725"/>
      <c r="KK725"/>
      <c r="KL725"/>
      <c r="KM725"/>
      <c r="KN725"/>
      <c r="KO725"/>
      <c r="KP725"/>
      <c r="KQ725"/>
      <c r="KR725"/>
      <c r="KS725"/>
      <c r="KT725"/>
      <c r="KU725"/>
      <c r="KV725"/>
      <c r="KW725"/>
      <c r="KX725"/>
      <c r="KY725"/>
      <c r="KZ725"/>
      <c r="LA725"/>
      <c r="LB725"/>
      <c r="LC725"/>
      <c r="LD725"/>
      <c r="LE725"/>
      <c r="LF725"/>
      <c r="LG725"/>
      <c r="LH725"/>
      <c r="LI725"/>
      <c r="LJ725"/>
      <c r="LK725"/>
      <c r="LL725"/>
      <c r="LM725"/>
      <c r="LN725"/>
      <c r="LO725"/>
      <c r="LP725"/>
      <c r="LQ725"/>
      <c r="LR725"/>
      <c r="LS725"/>
      <c r="LT725"/>
      <c r="LU725"/>
      <c r="LV725"/>
      <c r="LW725"/>
      <c r="LX725"/>
      <c r="LY725"/>
      <c r="LZ725"/>
      <c r="MA725"/>
      <c r="MB725"/>
      <c r="MC725"/>
      <c r="MD725"/>
      <c r="ME725"/>
      <c r="MF725"/>
      <c r="MG725"/>
      <c r="MH725"/>
      <c r="MI725"/>
      <c r="MJ725"/>
      <c r="MK725"/>
      <c r="ML725"/>
      <c r="MM725"/>
      <c r="MN725"/>
      <c r="MO725"/>
      <c r="MP725"/>
      <c r="MQ725"/>
      <c r="MR725"/>
      <c r="MS725"/>
      <c r="MT725"/>
      <c r="MU725"/>
      <c r="MV725"/>
      <c r="MW725"/>
      <c r="MX725"/>
      <c r="MY725"/>
      <c r="MZ725"/>
      <c r="NA725"/>
      <c r="NB725"/>
      <c r="NC725"/>
      <c r="ND725"/>
      <c r="NE725"/>
      <c r="NF725"/>
      <c r="NG725"/>
      <c r="NH725"/>
      <c r="NI725"/>
      <c r="NJ725"/>
      <c r="NK725"/>
      <c r="NL725"/>
      <c r="NM725"/>
      <c r="NN725"/>
      <c r="NO725"/>
      <c r="NP725"/>
      <c r="NQ725"/>
      <c r="NR725"/>
      <c r="NS725"/>
      <c r="NT725"/>
      <c r="NU725"/>
      <c r="NV725"/>
      <c r="NW725"/>
      <c r="NX725"/>
      <c r="NY725"/>
      <c r="NZ725"/>
      <c r="OA725"/>
      <c r="OB725"/>
      <c r="OC725"/>
      <c r="OD725"/>
      <c r="OE725"/>
      <c r="OF725"/>
      <c r="OG725"/>
      <c r="OH725"/>
      <c r="OI725"/>
      <c r="OJ725"/>
      <c r="OK725"/>
      <c r="OL725"/>
      <c r="OM725"/>
      <c r="ON725"/>
      <c r="OO725"/>
      <c r="OP725"/>
      <c r="OQ725"/>
      <c r="OR725"/>
      <c r="OS725"/>
      <c r="OT725"/>
      <c r="OU725"/>
      <c r="OV725"/>
      <c r="OW725"/>
      <c r="OX725"/>
      <c r="OY725"/>
      <c r="OZ725"/>
      <c r="PA725"/>
      <c r="PB725"/>
      <c r="PC725"/>
      <c r="PD725"/>
      <c r="PE725"/>
      <c r="PF725"/>
      <c r="PG725"/>
      <c r="PH725"/>
      <c r="PI725"/>
      <c r="PJ725"/>
      <c r="PK725"/>
      <c r="PL725"/>
      <c r="PM725"/>
      <c r="PN725"/>
      <c r="PO725"/>
      <c r="PP725"/>
      <c r="PQ725"/>
      <c r="PR725"/>
      <c r="PS725"/>
      <c r="PT725"/>
      <c r="PU725"/>
      <c r="PV725"/>
      <c r="PW725"/>
      <c r="PX725"/>
      <c r="PY725"/>
      <c r="PZ725"/>
      <c r="QA725"/>
      <c r="QB725"/>
      <c r="QC725"/>
      <c r="QD725"/>
      <c r="QE725"/>
      <c r="QF725"/>
      <c r="QG725"/>
      <c r="QH725"/>
      <c r="QI725"/>
      <c r="QJ725"/>
      <c r="QK725"/>
      <c r="QL725"/>
      <c r="QM725"/>
      <c r="QN725"/>
      <c r="QO725"/>
      <c r="QP725"/>
      <c r="QQ725"/>
      <c r="QR725"/>
      <c r="QS725"/>
      <c r="QT725"/>
      <c r="QU725"/>
      <c r="QV725"/>
      <c r="QW725"/>
      <c r="QX725"/>
      <c r="QY725"/>
      <c r="QZ725"/>
      <c r="RA725"/>
      <c r="RB725"/>
      <c r="RC725"/>
      <c r="RD725"/>
      <c r="RE725"/>
      <c r="RF725"/>
      <c r="RG725"/>
      <c r="RH725"/>
      <c r="RI725"/>
      <c r="RJ725"/>
      <c r="RK725"/>
      <c r="RL725"/>
      <c r="RM725"/>
      <c r="RN725"/>
      <c r="RO725"/>
      <c r="RP725"/>
      <c r="RQ725"/>
      <c r="RR725"/>
      <c r="RS725"/>
      <c r="RT725"/>
      <c r="RU725"/>
      <c r="RV725"/>
      <c r="RW725"/>
      <c r="RX725"/>
      <c r="RY725"/>
      <c r="RZ725"/>
      <c r="SA725"/>
      <c r="SB725"/>
      <c r="SC725"/>
      <c r="SD725"/>
      <c r="SE725"/>
      <c r="SF725"/>
      <c r="SG725"/>
      <c r="SH725"/>
      <c r="SI725"/>
      <c r="SJ725"/>
      <c r="SK725"/>
      <c r="SL725"/>
      <c r="SM725"/>
      <c r="SN725"/>
      <c r="SO725"/>
      <c r="SP725"/>
      <c r="SQ725"/>
      <c r="SR725"/>
      <c r="SS725"/>
      <c r="ST725"/>
      <c r="SU725"/>
      <c r="SV725"/>
      <c r="SW725"/>
      <c r="SX725"/>
      <c r="SY725"/>
      <c r="SZ725"/>
      <c r="TA725"/>
      <c r="TB725"/>
      <c r="TC725"/>
      <c r="TD725"/>
      <c r="TE725"/>
      <c r="TF725"/>
      <c r="TG725"/>
      <c r="TH725"/>
      <c r="TI725"/>
      <c r="TJ725"/>
      <c r="TK725"/>
      <c r="TL725"/>
      <c r="TM725"/>
      <c r="TN725"/>
      <c r="TO725"/>
      <c r="TP725"/>
      <c r="TQ725"/>
      <c r="TR725"/>
      <c r="TS725"/>
      <c r="TT725"/>
      <c r="TU725"/>
      <c r="TV725"/>
      <c r="TW725"/>
      <c r="TX725"/>
      <c r="TY725"/>
      <c r="TZ725"/>
      <c r="UA725"/>
      <c r="UB725"/>
      <c r="UC725"/>
      <c r="UD725"/>
      <c r="UE725"/>
      <c r="UF725"/>
      <c r="UG725"/>
      <c r="UH725"/>
      <c r="UI725"/>
      <c r="UJ725"/>
      <c r="UK725"/>
      <c r="UL725"/>
      <c r="UM725"/>
      <c r="UN725"/>
      <c r="UO725"/>
      <c r="UP725"/>
      <c r="UQ725"/>
      <c r="UR725"/>
      <c r="US725"/>
      <c r="UT725"/>
      <c r="UU725"/>
      <c r="UV725"/>
      <c r="UW725"/>
      <c r="UX725"/>
      <c r="UY725"/>
      <c r="UZ725"/>
      <c r="VA725"/>
      <c r="VB725"/>
      <c r="VC725"/>
      <c r="VD725"/>
      <c r="VE725"/>
      <c r="VF725"/>
      <c r="VG725"/>
      <c r="VH725"/>
      <c r="VI725"/>
      <c r="VJ725"/>
      <c r="VK725"/>
      <c r="VL725"/>
      <c r="VM725"/>
      <c r="VN725"/>
      <c r="VO725"/>
      <c r="VP725"/>
      <c r="VQ725"/>
      <c r="VR725"/>
      <c r="VS725"/>
      <c r="VT725"/>
      <c r="VU725"/>
      <c r="VV725"/>
      <c r="VW725"/>
      <c r="VX725"/>
      <c r="VY725"/>
      <c r="VZ725"/>
      <c r="WA725"/>
      <c r="WB725"/>
      <c r="WC725"/>
      <c r="WD725"/>
      <c r="WE725"/>
      <c r="WF725"/>
      <c r="WG725"/>
      <c r="WH725"/>
      <c r="WI725"/>
      <c r="WJ725"/>
      <c r="WK725"/>
      <c r="WL725"/>
      <c r="WM725"/>
      <c r="WN725"/>
      <c r="WO725"/>
      <c r="WP725"/>
      <c r="WQ725"/>
      <c r="WR725"/>
      <c r="WS725"/>
      <c r="WT725"/>
      <c r="WU725"/>
      <c r="WV725"/>
      <c r="WW725"/>
      <c r="WX725"/>
      <c r="WY725"/>
      <c r="WZ725"/>
      <c r="XA725"/>
      <c r="XB725"/>
      <c r="XC725"/>
      <c r="XD725"/>
      <c r="XE725"/>
      <c r="XF725"/>
      <c r="XG725"/>
      <c r="XH725"/>
      <c r="XI725"/>
      <c r="XJ725"/>
      <c r="XK725"/>
      <c r="XL725"/>
      <c r="XM725"/>
      <c r="XN725"/>
      <c r="XO725"/>
      <c r="XP725"/>
      <c r="XQ725"/>
      <c r="XR725"/>
      <c r="XS725"/>
      <c r="XT725"/>
      <c r="XU725"/>
      <c r="XV725"/>
      <c r="XW725"/>
      <c r="XX725"/>
      <c r="XY725"/>
      <c r="XZ725"/>
      <c r="YA725"/>
      <c r="YB725"/>
      <c r="YC725"/>
      <c r="YD725"/>
      <c r="YE725"/>
      <c r="YF725"/>
      <c r="YG725"/>
      <c r="YH725"/>
      <c r="YI725"/>
      <c r="YJ725"/>
      <c r="YK725"/>
      <c r="YL725"/>
      <c r="YM725"/>
      <c r="YN725"/>
      <c r="YO725"/>
      <c r="YP725"/>
      <c r="YQ725"/>
      <c r="YR725"/>
      <c r="YS725"/>
      <c r="YT725"/>
      <c r="YU725"/>
      <c r="YV725"/>
      <c r="YW725"/>
      <c r="YX725"/>
      <c r="YY725"/>
      <c r="YZ725"/>
      <c r="ZA725"/>
      <c r="ZB725"/>
      <c r="ZC725"/>
      <c r="ZD725"/>
      <c r="ZE725"/>
      <c r="ZF725"/>
      <c r="ZG725"/>
      <c r="ZH725"/>
      <c r="ZI725"/>
      <c r="ZJ725"/>
      <c r="ZK725"/>
      <c r="ZL725"/>
      <c r="ZM725"/>
      <c r="ZN725"/>
      <c r="ZO725"/>
      <c r="ZP725"/>
      <c r="ZQ725"/>
      <c r="ZR725"/>
      <c r="ZS725"/>
      <c r="ZT725"/>
      <c r="ZU725"/>
      <c r="ZV725"/>
      <c r="ZW725"/>
      <c r="ZX725"/>
      <c r="ZY725"/>
      <c r="ZZ725" s="52"/>
      <c r="AAA725" s="192"/>
      <c r="AAD725" s="90"/>
      <c r="AAE725" s="519">
        <v>1</v>
      </c>
      <c r="AAF725" s="190" t="s">
        <v>52</v>
      </c>
      <c r="AAG725" s="84"/>
      <c r="AAH725" s="84"/>
      <c r="AAI725" s="72"/>
      <c r="AAJ725" s="74"/>
      <c r="AAK725" s="53"/>
      <c r="AAL725" s="90"/>
    </row>
    <row r="726" spans="1:715" s="23" customFormat="1" ht="15" customHeight="1" outlineLevel="1">
      <c r="A726" s="171"/>
      <c r="B726" s="630" t="s">
        <v>220</v>
      </c>
      <c r="C726" s="420"/>
      <c r="D726" s="434"/>
      <c r="E726" s="350"/>
      <c r="F726" s="350"/>
      <c r="G726" s="420"/>
      <c r="H726" s="420"/>
      <c r="I726" s="244"/>
      <c r="J726" s="194"/>
      <c r="K726" s="49"/>
      <c r="L726" s="49"/>
      <c r="M726" s="49"/>
      <c r="N726" s="49"/>
      <c r="O726" s="49"/>
      <c r="P726" s="49"/>
      <c r="Q726" s="49"/>
      <c r="R726" s="49"/>
      <c r="S726" s="49"/>
      <c r="T726" s="49"/>
      <c r="U726" s="49"/>
      <c r="V726" s="49"/>
      <c r="W726" s="49"/>
      <c r="X726" s="49"/>
      <c r="Y726" s="49"/>
      <c r="Z726" s="49"/>
      <c r="AA726" s="49"/>
      <c r="AB726" s="49"/>
      <c r="AC726" s="49"/>
      <c r="AD726" s="49"/>
      <c r="AE726" s="49"/>
      <c r="AF726" s="49"/>
      <c r="AG726" s="49"/>
      <c r="AH726" s="49"/>
      <c r="AI726" s="49"/>
      <c r="AJ726" s="49"/>
      <c r="AK726" s="49"/>
      <c r="AL726" s="49"/>
      <c r="AM726" s="49"/>
      <c r="AN726" s="49"/>
      <c r="AO726" s="49"/>
      <c r="AP726" s="49"/>
      <c r="AQ726" s="49"/>
      <c r="AR726" s="49"/>
      <c r="AS726" s="49"/>
      <c r="AT726" s="49"/>
      <c r="AU726" s="49"/>
      <c r="AV726" s="49"/>
      <c r="AW726" s="49"/>
      <c r="AX726" s="49"/>
      <c r="AY726" s="49"/>
      <c r="AZ726" s="49"/>
      <c r="BA726" s="49"/>
      <c r="BB726" s="49"/>
      <c r="BC726" s="49"/>
      <c r="BD726" s="49"/>
      <c r="BE726" s="49"/>
      <c r="BF726" s="49"/>
      <c r="BG726" s="49"/>
      <c r="BH726" s="49"/>
      <c r="BI726" s="49"/>
      <c r="BJ726" s="49"/>
      <c r="BK726" s="49"/>
      <c r="BL726" s="49"/>
      <c r="BM726" s="49"/>
      <c r="BN726" s="49"/>
      <c r="BO726" s="49"/>
      <c r="BP726" s="49"/>
      <c r="BQ726" s="49"/>
      <c r="BR726" s="49"/>
      <c r="BS726" s="49"/>
      <c r="BT726" s="49"/>
      <c r="BU726" s="49"/>
      <c r="BV726" s="49"/>
      <c r="BW726" s="49"/>
      <c r="BX726" s="49"/>
      <c r="BY726" s="49"/>
      <c r="BZ726" s="49"/>
      <c r="CA726" s="49"/>
      <c r="CB726" s="49"/>
      <c r="CC726" s="49"/>
      <c r="CD726" s="49"/>
      <c r="CE726" s="49"/>
      <c r="CF726" s="49"/>
      <c r="CG726" s="49"/>
      <c r="CH726" s="49"/>
      <c r="CI726" s="49"/>
      <c r="CJ726" s="49"/>
      <c r="CK726" s="49"/>
      <c r="CL726" s="49"/>
      <c r="CM726" s="49"/>
      <c r="CN726" s="49"/>
      <c r="CO726" s="49"/>
      <c r="CP726" s="49"/>
      <c r="CQ726" s="49"/>
      <c r="CR726" s="49"/>
      <c r="CS726" s="49"/>
      <c r="CT726" s="49"/>
      <c r="CU726" s="49"/>
      <c r="CV726" s="49"/>
      <c r="CW726" s="49"/>
      <c r="CX726" s="49"/>
      <c r="CY726" s="49"/>
      <c r="CZ726" s="49"/>
      <c r="DA726" s="49"/>
      <c r="DB726" s="49"/>
      <c r="DC726" s="49"/>
      <c r="DD726" s="49"/>
      <c r="DE726" s="49"/>
      <c r="DF726" s="49"/>
      <c r="DG726" s="49"/>
      <c r="DH726" s="49"/>
      <c r="DI726" s="49"/>
      <c r="DJ726" s="49"/>
      <c r="DK726" s="49"/>
      <c r="DL726" s="49"/>
      <c r="DM726" s="49"/>
      <c r="DN726" s="49"/>
      <c r="DO726" s="49"/>
      <c r="DP726" s="49"/>
      <c r="DQ726"/>
      <c r="DR726"/>
      <c r="DS726"/>
      <c r="DT726"/>
      <c r="DU726"/>
      <c r="DV726"/>
      <c r="DW726"/>
      <c r="DX726"/>
      <c r="DY726"/>
      <c r="DZ726"/>
      <c r="EA726"/>
      <c r="EB726"/>
      <c r="EC726"/>
      <c r="ED726"/>
      <c r="EE726"/>
      <c r="EF726"/>
      <c r="EG726"/>
      <c r="EH726"/>
      <c r="EI726"/>
      <c r="EJ726"/>
      <c r="EK726"/>
      <c r="EL726"/>
      <c r="EM726"/>
      <c r="EN726"/>
      <c r="EO726"/>
      <c r="EP726"/>
      <c r="EQ726"/>
      <c r="ER726"/>
      <c r="ES726"/>
      <c r="ET726"/>
      <c r="EU726"/>
      <c r="EV726"/>
      <c r="EW726"/>
      <c r="EX726"/>
      <c r="EY726"/>
      <c r="EZ726"/>
      <c r="FA726"/>
      <c r="FB726"/>
      <c r="FC726"/>
      <c r="FD726"/>
      <c r="FE726"/>
      <c r="FF726"/>
      <c r="FG726"/>
      <c r="FH726"/>
      <c r="FI726"/>
      <c r="FJ726"/>
      <c r="FK726"/>
      <c r="FL726"/>
      <c r="FM726"/>
      <c r="FN726"/>
      <c r="FO726"/>
      <c r="FP726"/>
      <c r="FQ726"/>
      <c r="FR726"/>
      <c r="FS726"/>
      <c r="FT726"/>
      <c r="FU726"/>
      <c r="FV726"/>
      <c r="FW726"/>
      <c r="FX726"/>
      <c r="FY726"/>
      <c r="FZ726"/>
      <c r="GA726"/>
      <c r="GB726"/>
      <c r="GC726"/>
      <c r="GD726"/>
      <c r="GE726"/>
      <c r="GF726"/>
      <c r="GG726"/>
      <c r="GH726"/>
      <c r="GI726"/>
      <c r="GJ726"/>
      <c r="GK726"/>
      <c r="GL726"/>
      <c r="GM726"/>
      <c r="GN726"/>
      <c r="GO726"/>
      <c r="GP726"/>
      <c r="GQ726"/>
      <c r="GR726"/>
      <c r="GS726"/>
      <c r="GT726"/>
      <c r="GU726"/>
      <c r="GV726"/>
      <c r="GW726"/>
      <c r="GX726"/>
      <c r="GY726"/>
      <c r="GZ726"/>
      <c r="HA726"/>
      <c r="HB726"/>
      <c r="HC726"/>
      <c r="HD726"/>
      <c r="HE726"/>
      <c r="HF726"/>
      <c r="HG726"/>
      <c r="HH726"/>
      <c r="HI726"/>
      <c r="HJ726"/>
      <c r="HK726"/>
      <c r="HL726"/>
      <c r="HM726"/>
      <c r="HN726"/>
      <c r="HO726"/>
      <c r="HP726"/>
      <c r="HQ726"/>
      <c r="HR726"/>
      <c r="HS726"/>
      <c r="HT726"/>
      <c r="HU726"/>
      <c r="HV726"/>
      <c r="HW726"/>
      <c r="HX726"/>
      <c r="HY726"/>
      <c r="HZ726"/>
      <c r="IA726"/>
      <c r="IB726"/>
      <c r="IC726"/>
      <c r="ID726"/>
      <c r="IE726"/>
      <c r="IF726"/>
      <c r="IG726"/>
      <c r="IH726"/>
      <c r="II726"/>
      <c r="IJ726"/>
      <c r="IK726"/>
      <c r="IL726"/>
      <c r="IM726"/>
      <c r="IN726"/>
      <c r="IO726"/>
      <c r="IP726"/>
      <c r="IQ726"/>
      <c r="IR726"/>
      <c r="IS726"/>
      <c r="IT726"/>
      <c r="IU726"/>
      <c r="IV726"/>
      <c r="IW726"/>
      <c r="IX726"/>
      <c r="IY726"/>
      <c r="IZ726"/>
      <c r="JA726"/>
      <c r="JB726"/>
      <c r="JC726"/>
      <c r="JD726"/>
      <c r="JE726"/>
      <c r="JF726"/>
      <c r="JG726"/>
      <c r="JH726"/>
      <c r="JI726"/>
      <c r="JJ726"/>
      <c r="JK726"/>
      <c r="JL726"/>
      <c r="JM726"/>
      <c r="JN726"/>
      <c r="JO726"/>
      <c r="JP726"/>
      <c r="JQ726"/>
      <c r="JR726"/>
      <c r="JS726"/>
      <c r="JT726"/>
      <c r="JU726"/>
      <c r="JV726"/>
      <c r="JW726"/>
      <c r="JX726"/>
      <c r="JY726"/>
      <c r="JZ726"/>
      <c r="KA726"/>
      <c r="KB726"/>
      <c r="KC726"/>
      <c r="KD726"/>
      <c r="KE726"/>
      <c r="KF726"/>
      <c r="KG726"/>
      <c r="KH726"/>
      <c r="KI726"/>
      <c r="KJ726"/>
      <c r="KK726"/>
      <c r="KL726"/>
      <c r="KM726"/>
      <c r="KN726"/>
      <c r="KO726"/>
      <c r="KP726"/>
      <c r="KQ726"/>
      <c r="KR726"/>
      <c r="KS726"/>
      <c r="KT726"/>
      <c r="KU726"/>
      <c r="KV726"/>
      <c r="KW726"/>
      <c r="KX726"/>
      <c r="KY726"/>
      <c r="KZ726"/>
      <c r="LA726"/>
      <c r="LB726"/>
      <c r="LC726"/>
      <c r="LD726"/>
      <c r="LE726"/>
      <c r="LF726"/>
      <c r="LG726"/>
      <c r="LH726"/>
      <c r="LI726"/>
      <c r="LJ726"/>
      <c r="LK726"/>
      <c r="LL726"/>
      <c r="LM726"/>
      <c r="LN726"/>
      <c r="LO726"/>
      <c r="LP726"/>
      <c r="LQ726"/>
      <c r="LR726"/>
      <c r="LS726"/>
      <c r="LT726"/>
      <c r="LU726"/>
      <c r="LV726"/>
      <c r="LW726"/>
      <c r="LX726"/>
      <c r="LY726"/>
      <c r="LZ726"/>
      <c r="MA726"/>
      <c r="MB726"/>
      <c r="MC726"/>
      <c r="MD726"/>
      <c r="ME726"/>
      <c r="MF726"/>
      <c r="MG726"/>
      <c r="MH726"/>
      <c r="MI726"/>
      <c r="MJ726"/>
      <c r="MK726"/>
      <c r="ML726"/>
      <c r="MM726"/>
      <c r="MN726"/>
      <c r="MO726"/>
      <c r="MP726"/>
      <c r="MQ726"/>
      <c r="MR726"/>
      <c r="MS726"/>
      <c r="MT726"/>
      <c r="MU726"/>
      <c r="MV726"/>
      <c r="MW726"/>
      <c r="MX726"/>
      <c r="MY726"/>
      <c r="MZ726"/>
      <c r="NA726"/>
      <c r="NB726"/>
      <c r="NC726"/>
      <c r="ND726"/>
      <c r="NE726"/>
      <c r="NF726"/>
      <c r="NG726"/>
      <c r="NH726"/>
      <c r="NI726"/>
      <c r="NJ726"/>
      <c r="NK726"/>
      <c r="NL726"/>
      <c r="NM726"/>
      <c r="NN726"/>
      <c r="NO726"/>
      <c r="NP726"/>
      <c r="NQ726"/>
      <c r="NR726"/>
      <c r="NS726"/>
      <c r="NT726"/>
      <c r="NU726"/>
      <c r="NV726"/>
      <c r="NW726"/>
      <c r="NX726"/>
      <c r="NY726"/>
      <c r="NZ726"/>
      <c r="OA726"/>
      <c r="OB726"/>
      <c r="OC726"/>
      <c r="OD726"/>
      <c r="OE726"/>
      <c r="OF726"/>
      <c r="OG726"/>
      <c r="OH726"/>
      <c r="OI726"/>
      <c r="OJ726"/>
      <c r="OK726"/>
      <c r="OL726"/>
      <c r="OM726"/>
      <c r="ON726"/>
      <c r="OO726"/>
      <c r="OP726"/>
      <c r="OQ726"/>
      <c r="OR726"/>
      <c r="OS726"/>
      <c r="OT726"/>
      <c r="OU726"/>
      <c r="OV726"/>
      <c r="OW726"/>
      <c r="OX726"/>
      <c r="OY726"/>
      <c r="OZ726"/>
      <c r="PA726"/>
      <c r="PB726"/>
      <c r="PC726"/>
      <c r="PD726"/>
      <c r="PE726"/>
      <c r="PF726"/>
      <c r="PG726"/>
      <c r="PH726"/>
      <c r="PI726"/>
      <c r="PJ726"/>
      <c r="PK726"/>
      <c r="PL726"/>
      <c r="PM726"/>
      <c r="PN726"/>
      <c r="PO726"/>
      <c r="PP726"/>
      <c r="PQ726"/>
      <c r="PR726"/>
      <c r="PS726"/>
      <c r="PT726"/>
      <c r="PU726"/>
      <c r="PV726"/>
      <c r="PW726"/>
      <c r="PX726"/>
      <c r="PY726"/>
      <c r="PZ726"/>
      <c r="QA726"/>
      <c r="QB726"/>
      <c r="QC726"/>
      <c r="QD726"/>
      <c r="QE726"/>
      <c r="QF726"/>
      <c r="QG726"/>
      <c r="QH726"/>
      <c r="QI726"/>
      <c r="QJ726"/>
      <c r="QK726"/>
      <c r="QL726"/>
      <c r="QM726"/>
      <c r="QN726"/>
      <c r="QO726"/>
      <c r="QP726"/>
      <c r="QQ726"/>
      <c r="QR726"/>
      <c r="QS726"/>
      <c r="QT726"/>
      <c r="QU726"/>
      <c r="QV726"/>
      <c r="QW726"/>
      <c r="QX726"/>
      <c r="QY726"/>
      <c r="QZ726"/>
      <c r="RA726"/>
      <c r="RB726"/>
      <c r="RC726"/>
      <c r="RD726"/>
      <c r="RE726"/>
      <c r="RF726"/>
      <c r="RG726"/>
      <c r="RH726"/>
      <c r="RI726"/>
      <c r="RJ726"/>
      <c r="RK726"/>
      <c r="RL726"/>
      <c r="RM726"/>
      <c r="RN726"/>
      <c r="RO726"/>
      <c r="RP726"/>
      <c r="RQ726"/>
      <c r="RR726"/>
      <c r="RS726"/>
      <c r="RT726"/>
      <c r="RU726"/>
      <c r="RV726"/>
      <c r="RW726"/>
      <c r="RX726"/>
      <c r="RY726"/>
      <c r="RZ726"/>
      <c r="SA726"/>
      <c r="SB726"/>
      <c r="SC726"/>
      <c r="SD726"/>
      <c r="SE726"/>
      <c r="SF726"/>
      <c r="SG726"/>
      <c r="SH726"/>
      <c r="SI726"/>
      <c r="SJ726"/>
      <c r="SK726"/>
      <c r="SL726"/>
      <c r="SM726"/>
      <c r="SN726"/>
      <c r="SO726"/>
      <c r="SP726"/>
      <c r="SQ726"/>
      <c r="SR726"/>
      <c r="SS726"/>
      <c r="ST726"/>
      <c r="SU726"/>
      <c r="SV726"/>
      <c r="SW726"/>
      <c r="SX726"/>
      <c r="SY726"/>
      <c r="SZ726"/>
      <c r="TA726"/>
      <c r="TB726"/>
      <c r="TC726"/>
      <c r="TD726"/>
      <c r="TE726"/>
      <c r="TF726"/>
      <c r="TG726"/>
      <c r="TH726"/>
      <c r="TI726"/>
      <c r="TJ726"/>
      <c r="TK726"/>
      <c r="TL726"/>
      <c r="TM726"/>
      <c r="TN726"/>
      <c r="TO726"/>
      <c r="TP726"/>
      <c r="TQ726"/>
      <c r="TR726"/>
      <c r="TS726"/>
      <c r="TT726"/>
      <c r="TU726"/>
      <c r="TV726"/>
      <c r="TW726"/>
      <c r="TX726"/>
      <c r="TY726"/>
      <c r="TZ726"/>
      <c r="UA726"/>
      <c r="UB726"/>
      <c r="UC726"/>
      <c r="UD726"/>
      <c r="UE726"/>
      <c r="UF726"/>
      <c r="UG726"/>
      <c r="UH726"/>
      <c r="UI726"/>
      <c r="UJ726"/>
      <c r="UK726"/>
      <c r="UL726"/>
      <c r="UM726"/>
      <c r="UN726"/>
      <c r="UO726"/>
      <c r="UP726"/>
      <c r="UQ726"/>
      <c r="UR726"/>
      <c r="US726"/>
      <c r="UT726"/>
      <c r="UU726"/>
      <c r="UV726"/>
      <c r="UW726"/>
      <c r="UX726"/>
      <c r="UY726"/>
      <c r="UZ726"/>
      <c r="VA726"/>
      <c r="VB726"/>
      <c r="VC726"/>
      <c r="VD726"/>
      <c r="VE726"/>
      <c r="VF726"/>
      <c r="VG726"/>
      <c r="VH726"/>
      <c r="VI726"/>
      <c r="VJ726"/>
      <c r="VK726"/>
      <c r="VL726"/>
      <c r="VM726"/>
      <c r="VN726"/>
      <c r="VO726"/>
      <c r="VP726"/>
      <c r="VQ726"/>
      <c r="VR726"/>
      <c r="VS726"/>
      <c r="VT726"/>
      <c r="VU726"/>
      <c r="VV726"/>
      <c r="VW726"/>
      <c r="VX726"/>
      <c r="VY726"/>
      <c r="VZ726"/>
      <c r="WA726"/>
      <c r="WB726"/>
      <c r="WC726"/>
      <c r="WD726"/>
      <c r="WE726"/>
      <c r="WF726"/>
      <c r="WG726"/>
      <c r="WH726"/>
      <c r="WI726"/>
      <c r="WJ726"/>
      <c r="WK726"/>
      <c r="WL726"/>
      <c r="WM726"/>
      <c r="WN726"/>
      <c r="WO726"/>
      <c r="WP726"/>
      <c r="WQ726"/>
      <c r="WR726"/>
      <c r="WS726"/>
      <c r="WT726"/>
      <c r="WU726"/>
      <c r="WV726"/>
      <c r="WW726"/>
      <c r="WX726"/>
      <c r="WY726"/>
      <c r="WZ726"/>
      <c r="XA726"/>
      <c r="XB726"/>
      <c r="XC726"/>
      <c r="XD726"/>
      <c r="XE726"/>
      <c r="XF726"/>
      <c r="XG726"/>
      <c r="XH726"/>
      <c r="XI726"/>
      <c r="XJ726"/>
      <c r="XK726"/>
      <c r="XL726"/>
      <c r="XM726"/>
      <c r="XN726"/>
      <c r="XO726"/>
      <c r="XP726"/>
      <c r="XQ726"/>
      <c r="XR726"/>
      <c r="XS726"/>
      <c r="XT726"/>
      <c r="XU726"/>
      <c r="XV726"/>
      <c r="XW726"/>
      <c r="XX726"/>
      <c r="XY726"/>
      <c r="XZ726"/>
      <c r="YA726"/>
      <c r="YB726"/>
      <c r="YC726"/>
      <c r="YD726"/>
      <c r="YE726"/>
      <c r="YF726"/>
      <c r="YG726"/>
      <c r="YH726"/>
      <c r="YI726"/>
      <c r="YJ726"/>
      <c r="YK726"/>
      <c r="YL726"/>
      <c r="YM726"/>
      <c r="YN726"/>
      <c r="YO726"/>
      <c r="YP726"/>
      <c r="YQ726"/>
      <c r="YR726"/>
      <c r="YS726"/>
      <c r="YT726"/>
      <c r="YU726"/>
      <c r="YV726"/>
      <c r="YW726"/>
      <c r="YX726"/>
      <c r="YY726"/>
      <c r="YZ726"/>
      <c r="ZA726"/>
      <c r="ZB726"/>
      <c r="ZC726"/>
      <c r="ZD726"/>
      <c r="ZE726"/>
      <c r="ZF726"/>
      <c r="ZG726"/>
      <c r="ZH726"/>
      <c r="ZI726"/>
      <c r="ZJ726"/>
      <c r="ZK726"/>
      <c r="ZL726"/>
      <c r="ZM726"/>
      <c r="ZN726"/>
      <c r="ZO726"/>
      <c r="ZP726"/>
      <c r="ZQ726"/>
      <c r="ZR726"/>
      <c r="ZS726"/>
      <c r="ZT726"/>
      <c r="ZU726"/>
      <c r="ZV726"/>
      <c r="ZW726"/>
      <c r="ZX726"/>
      <c r="ZY726"/>
      <c r="ZZ726" s="52"/>
      <c r="AAA726" s="192"/>
      <c r="AAD726" s="90"/>
      <c r="AAE726" s="519">
        <v>1</v>
      </c>
      <c r="AAF726" s="190" t="s">
        <v>52</v>
      </c>
      <c r="AAG726" s="84"/>
      <c r="AAH726" s="84"/>
      <c r="AAI726" s="72"/>
      <c r="AAJ726" s="74"/>
      <c r="AAK726" s="53"/>
      <c r="AAL726" s="90"/>
    </row>
    <row r="727" spans="1:715" s="23" customFormat="1" ht="15" customHeight="1" outlineLevel="1" thickBot="1">
      <c r="A727" s="171"/>
      <c r="B727" s="426" t="s">
        <v>51</v>
      </c>
      <c r="C727" s="375"/>
      <c r="D727"/>
      <c r="E727"/>
      <c r="F727" s="457">
        <f ca="1">IF(YEAR(H727)&gt;2000,NETWORKDAYS(TODAY(),H727,S.DDL_DEQClosed),0)</f>
        <v>101</v>
      </c>
      <c r="G727"/>
      <c r="H727" s="343">
        <f t="shared" si="610"/>
        <v>41719</v>
      </c>
      <c r="I727" s="244"/>
      <c r="J727" s="194"/>
      <c r="K727" s="49"/>
      <c r="L727" s="49"/>
      <c r="M727" s="49"/>
      <c r="N727" s="49"/>
      <c r="O727" s="49"/>
      <c r="P727" s="49"/>
      <c r="Q727" s="49"/>
      <c r="R727" s="49"/>
      <c r="S727" s="49"/>
      <c r="T727" s="49"/>
      <c r="U727" s="49"/>
      <c r="V727" s="49"/>
      <c r="W727" s="49"/>
      <c r="X727" s="49"/>
      <c r="Y727" s="49"/>
      <c r="Z727" s="49"/>
      <c r="AA727" s="49"/>
      <c r="AB727" s="49"/>
      <c r="AC727" s="49"/>
      <c r="AD727" s="49"/>
      <c r="AE727" s="49"/>
      <c r="AF727" s="49"/>
      <c r="AG727" s="49"/>
      <c r="AH727" s="49"/>
      <c r="AI727" s="49"/>
      <c r="AJ727" s="49"/>
      <c r="AK727" s="49"/>
      <c r="AL727" s="49"/>
      <c r="AM727" s="49"/>
      <c r="AN727" s="49"/>
      <c r="AO727" s="49"/>
      <c r="AP727" s="49"/>
      <c r="AQ727" s="49"/>
      <c r="AR727" s="49"/>
      <c r="AS727" s="49"/>
      <c r="AT727" s="49"/>
      <c r="AU727" s="49"/>
      <c r="AV727" s="49"/>
      <c r="AW727" s="49"/>
      <c r="AX727" s="49"/>
      <c r="AY727" s="49"/>
      <c r="AZ727" s="49"/>
      <c r="BA727" s="49"/>
      <c r="BB727" s="49"/>
      <c r="BC727" s="49"/>
      <c r="BD727" s="49"/>
      <c r="BE727" s="49"/>
      <c r="BF727" s="49"/>
      <c r="BG727" s="49"/>
      <c r="BH727" s="49"/>
      <c r="BI727" s="49"/>
      <c r="BJ727" s="49"/>
      <c r="BK727" s="49"/>
      <c r="BL727" s="49"/>
      <c r="BM727" s="49"/>
      <c r="BN727" s="49"/>
      <c r="BO727" s="49"/>
      <c r="BP727" s="49"/>
      <c r="BQ727" s="49"/>
      <c r="BR727" s="49"/>
      <c r="BS727" s="49"/>
      <c r="BT727" s="49"/>
      <c r="BU727" s="49"/>
      <c r="BV727" s="49"/>
      <c r="BW727" s="49"/>
      <c r="BX727" s="49"/>
      <c r="BY727" s="49"/>
      <c r="BZ727" s="49"/>
      <c r="CA727" s="49"/>
      <c r="CB727" s="49"/>
      <c r="CC727" s="49"/>
      <c r="CD727" s="49"/>
      <c r="CE727" s="49"/>
      <c r="CF727" s="49"/>
      <c r="CG727" s="49"/>
      <c r="CH727" s="49"/>
      <c r="CI727" s="49"/>
      <c r="CJ727" s="49"/>
      <c r="CK727" s="49"/>
      <c r="CL727" s="49"/>
      <c r="CM727" s="49"/>
      <c r="CN727" s="49"/>
      <c r="CO727" s="49"/>
      <c r="CP727" s="49"/>
      <c r="CQ727" s="49"/>
      <c r="CR727" s="49"/>
      <c r="CS727" s="49"/>
      <c r="CT727" s="49"/>
      <c r="CU727" s="49"/>
      <c r="CV727" s="49"/>
      <c r="CW727" s="49"/>
      <c r="CX727" s="49"/>
      <c r="CY727" s="49"/>
      <c r="CZ727" s="49"/>
      <c r="DA727" s="49"/>
      <c r="DB727" s="49"/>
      <c r="DC727" s="49"/>
      <c r="DD727" s="49"/>
      <c r="DE727" s="49"/>
      <c r="DF727" s="49"/>
      <c r="DG727" s="49"/>
      <c r="DH727" s="49"/>
      <c r="DI727" s="49"/>
      <c r="DJ727" s="49"/>
      <c r="DK727" s="49"/>
      <c r="DL727" s="49"/>
      <c r="DM727" s="49"/>
      <c r="DN727" s="49"/>
      <c r="DO727" s="49"/>
      <c r="DP727" s="49"/>
      <c r="DQ727"/>
      <c r="DR727"/>
      <c r="DS727"/>
      <c r="DT727"/>
      <c r="DU727"/>
      <c r="DV727"/>
      <c r="DW727"/>
      <c r="DX727"/>
      <c r="DY727"/>
      <c r="DZ727"/>
      <c r="EA727"/>
      <c r="EB727"/>
      <c r="EC727"/>
      <c r="ED727"/>
      <c r="EE727"/>
      <c r="EF727"/>
      <c r="EG727"/>
      <c r="EH727"/>
      <c r="EI727"/>
      <c r="EJ727"/>
      <c r="EK727"/>
      <c r="EL727"/>
      <c r="EM727"/>
      <c r="EN727"/>
      <c r="EO727"/>
      <c r="EP727"/>
      <c r="EQ727"/>
      <c r="ER727"/>
      <c r="ES727"/>
      <c r="ET727"/>
      <c r="EU727"/>
      <c r="EV727"/>
      <c r="EW727"/>
      <c r="EX727"/>
      <c r="EY727"/>
      <c r="EZ727"/>
      <c r="FA727"/>
      <c r="FB727"/>
      <c r="FC727"/>
      <c r="FD727"/>
      <c r="FE727"/>
      <c r="FF727"/>
      <c r="FG727"/>
      <c r="FH727"/>
      <c r="FI727"/>
      <c r="FJ727"/>
      <c r="FK727"/>
      <c r="FL727"/>
      <c r="FM727"/>
      <c r="FN727"/>
      <c r="FO727"/>
      <c r="FP727"/>
      <c r="FQ727"/>
      <c r="FR727"/>
      <c r="FS727"/>
      <c r="FT727"/>
      <c r="FU727"/>
      <c r="FV727"/>
      <c r="FW727"/>
      <c r="FX727"/>
      <c r="FY727"/>
      <c r="FZ727"/>
      <c r="GA727"/>
      <c r="GB727"/>
      <c r="GC727"/>
      <c r="GD727"/>
      <c r="GE727"/>
      <c r="GF727"/>
      <c r="GG727"/>
      <c r="GH727"/>
      <c r="GI727"/>
      <c r="GJ727"/>
      <c r="GK727"/>
      <c r="GL727"/>
      <c r="GM727"/>
      <c r="GN727"/>
      <c r="GO727"/>
      <c r="GP727"/>
      <c r="GQ727"/>
      <c r="GR727"/>
      <c r="GS727"/>
      <c r="GT727"/>
      <c r="GU727"/>
      <c r="GV727"/>
      <c r="GW727"/>
      <c r="GX727"/>
      <c r="GY727"/>
      <c r="GZ727"/>
      <c r="HA727"/>
      <c r="HB727"/>
      <c r="HC727"/>
      <c r="HD727"/>
      <c r="HE727"/>
      <c r="HF727"/>
      <c r="HG727"/>
      <c r="HH727"/>
      <c r="HI727"/>
      <c r="HJ727"/>
      <c r="HK727"/>
      <c r="HL727"/>
      <c r="HM727"/>
      <c r="HN727"/>
      <c r="HO727"/>
      <c r="HP727"/>
      <c r="HQ727"/>
      <c r="HR727"/>
      <c r="HS727"/>
      <c r="HT727"/>
      <c r="HU727"/>
      <c r="HV727"/>
      <c r="HW727"/>
      <c r="HX727"/>
      <c r="HY727"/>
      <c r="HZ727"/>
      <c r="IA727"/>
      <c r="IB727"/>
      <c r="IC727"/>
      <c r="ID727"/>
      <c r="IE727"/>
      <c r="IF727"/>
      <c r="IG727"/>
      <c r="IH727"/>
      <c r="II727"/>
      <c r="IJ727"/>
      <c r="IK727"/>
      <c r="IL727"/>
      <c r="IM727"/>
      <c r="IN727"/>
      <c r="IO727"/>
      <c r="IP727"/>
      <c r="IQ727"/>
      <c r="IR727"/>
      <c r="IS727"/>
      <c r="IT727"/>
      <c r="IU727"/>
      <c r="IV727"/>
      <c r="IW727"/>
      <c r="IX727"/>
      <c r="IY727"/>
      <c r="IZ727"/>
      <c r="JA727"/>
      <c r="JB727"/>
      <c r="JC727"/>
      <c r="JD727"/>
      <c r="JE727"/>
      <c r="JF727"/>
      <c r="JG727"/>
      <c r="JH727"/>
      <c r="JI727"/>
      <c r="JJ727"/>
      <c r="JK727"/>
      <c r="JL727"/>
      <c r="JM727"/>
      <c r="JN727"/>
      <c r="JO727"/>
      <c r="JP727"/>
      <c r="JQ727"/>
      <c r="JR727"/>
      <c r="JS727"/>
      <c r="JT727"/>
      <c r="JU727"/>
      <c r="JV727"/>
      <c r="JW727"/>
      <c r="JX727"/>
      <c r="JY727"/>
      <c r="JZ727"/>
      <c r="KA727"/>
      <c r="KB727"/>
      <c r="KC727"/>
      <c r="KD727"/>
      <c r="KE727"/>
      <c r="KF727"/>
      <c r="KG727"/>
      <c r="KH727"/>
      <c r="KI727"/>
      <c r="KJ727"/>
      <c r="KK727"/>
      <c r="KL727"/>
      <c r="KM727"/>
      <c r="KN727"/>
      <c r="KO727"/>
      <c r="KP727"/>
      <c r="KQ727"/>
      <c r="KR727"/>
      <c r="KS727"/>
      <c r="KT727"/>
      <c r="KU727"/>
      <c r="KV727"/>
      <c r="KW727"/>
      <c r="KX727"/>
      <c r="KY727"/>
      <c r="KZ727"/>
      <c r="LA727"/>
      <c r="LB727"/>
      <c r="LC727"/>
      <c r="LD727"/>
      <c r="LE727"/>
      <c r="LF727"/>
      <c r="LG727"/>
      <c r="LH727"/>
      <c r="LI727"/>
      <c r="LJ727"/>
      <c r="LK727"/>
      <c r="LL727"/>
      <c r="LM727"/>
      <c r="LN727"/>
      <c r="LO727"/>
      <c r="LP727"/>
      <c r="LQ727"/>
      <c r="LR727"/>
      <c r="LS727"/>
      <c r="LT727"/>
      <c r="LU727"/>
      <c r="LV727"/>
      <c r="LW727"/>
      <c r="LX727"/>
      <c r="LY727"/>
      <c r="LZ727"/>
      <c r="MA727"/>
      <c r="MB727"/>
      <c r="MC727"/>
      <c r="MD727"/>
      <c r="ME727"/>
      <c r="MF727"/>
      <c r="MG727"/>
      <c r="MH727"/>
      <c r="MI727"/>
      <c r="MJ727"/>
      <c r="MK727"/>
      <c r="ML727"/>
      <c r="MM727"/>
      <c r="MN727"/>
      <c r="MO727"/>
      <c r="MP727"/>
      <c r="MQ727"/>
      <c r="MR727"/>
      <c r="MS727"/>
      <c r="MT727"/>
      <c r="MU727"/>
      <c r="MV727"/>
      <c r="MW727"/>
      <c r="MX727"/>
      <c r="MY727"/>
      <c r="MZ727"/>
      <c r="NA727"/>
      <c r="NB727"/>
      <c r="NC727"/>
      <c r="ND727"/>
      <c r="NE727"/>
      <c r="NF727"/>
      <c r="NG727"/>
      <c r="NH727"/>
      <c r="NI727"/>
      <c r="NJ727"/>
      <c r="NK727"/>
      <c r="NL727"/>
      <c r="NM727"/>
      <c r="NN727"/>
      <c r="NO727"/>
      <c r="NP727"/>
      <c r="NQ727"/>
      <c r="NR727"/>
      <c r="NS727"/>
      <c r="NT727"/>
      <c r="NU727"/>
      <c r="NV727"/>
      <c r="NW727"/>
      <c r="NX727"/>
      <c r="NY727"/>
      <c r="NZ727"/>
      <c r="OA727"/>
      <c r="OB727"/>
      <c r="OC727"/>
      <c r="OD727"/>
      <c r="OE727"/>
      <c r="OF727"/>
      <c r="OG727"/>
      <c r="OH727"/>
      <c r="OI727"/>
      <c r="OJ727"/>
      <c r="OK727"/>
      <c r="OL727"/>
      <c r="OM727"/>
      <c r="ON727"/>
      <c r="OO727"/>
      <c r="OP727"/>
      <c r="OQ727"/>
      <c r="OR727"/>
      <c r="OS727"/>
      <c r="OT727"/>
      <c r="OU727"/>
      <c r="OV727"/>
      <c r="OW727"/>
      <c r="OX727"/>
      <c r="OY727"/>
      <c r="OZ727"/>
      <c r="PA727"/>
      <c r="PB727"/>
      <c r="PC727"/>
      <c r="PD727"/>
      <c r="PE727"/>
      <c r="PF727"/>
      <c r="PG727"/>
      <c r="PH727"/>
      <c r="PI727"/>
      <c r="PJ727"/>
      <c r="PK727"/>
      <c r="PL727"/>
      <c r="PM727"/>
      <c r="PN727"/>
      <c r="PO727"/>
      <c r="PP727"/>
      <c r="PQ727"/>
      <c r="PR727"/>
      <c r="PS727"/>
      <c r="PT727"/>
      <c r="PU727"/>
      <c r="PV727"/>
      <c r="PW727"/>
      <c r="PX727"/>
      <c r="PY727"/>
      <c r="PZ727"/>
      <c r="QA727"/>
      <c r="QB727"/>
      <c r="QC727"/>
      <c r="QD727"/>
      <c r="QE727"/>
      <c r="QF727"/>
      <c r="QG727"/>
      <c r="QH727"/>
      <c r="QI727"/>
      <c r="QJ727"/>
      <c r="QK727"/>
      <c r="QL727"/>
      <c r="QM727"/>
      <c r="QN727"/>
      <c r="QO727"/>
      <c r="QP727"/>
      <c r="QQ727"/>
      <c r="QR727"/>
      <c r="QS727"/>
      <c r="QT727"/>
      <c r="QU727"/>
      <c r="QV727"/>
      <c r="QW727"/>
      <c r="QX727"/>
      <c r="QY727"/>
      <c r="QZ727"/>
      <c r="RA727"/>
      <c r="RB727"/>
      <c r="RC727"/>
      <c r="RD727"/>
      <c r="RE727"/>
      <c r="RF727"/>
      <c r="RG727"/>
      <c r="RH727"/>
      <c r="RI727"/>
      <c r="RJ727"/>
      <c r="RK727"/>
      <c r="RL727"/>
      <c r="RM727"/>
      <c r="RN727"/>
      <c r="RO727"/>
      <c r="RP727"/>
      <c r="RQ727"/>
      <c r="RR727"/>
      <c r="RS727"/>
      <c r="RT727"/>
      <c r="RU727"/>
      <c r="RV727"/>
      <c r="RW727"/>
      <c r="RX727"/>
      <c r="RY727"/>
      <c r="RZ727"/>
      <c r="SA727"/>
      <c r="SB727"/>
      <c r="SC727"/>
      <c r="SD727"/>
      <c r="SE727"/>
      <c r="SF727"/>
      <c r="SG727"/>
      <c r="SH727"/>
      <c r="SI727"/>
      <c r="SJ727"/>
      <c r="SK727"/>
      <c r="SL727"/>
      <c r="SM727"/>
      <c r="SN727"/>
      <c r="SO727"/>
      <c r="SP727"/>
      <c r="SQ727"/>
      <c r="SR727"/>
      <c r="SS727"/>
      <c r="ST727"/>
      <c r="SU727"/>
      <c r="SV727"/>
      <c r="SW727"/>
      <c r="SX727"/>
      <c r="SY727"/>
      <c r="SZ727"/>
      <c r="TA727"/>
      <c r="TB727"/>
      <c r="TC727"/>
      <c r="TD727"/>
      <c r="TE727"/>
      <c r="TF727"/>
      <c r="TG727"/>
      <c r="TH727"/>
      <c r="TI727"/>
      <c r="TJ727"/>
      <c r="TK727"/>
      <c r="TL727"/>
      <c r="TM727"/>
      <c r="TN727"/>
      <c r="TO727"/>
      <c r="TP727"/>
      <c r="TQ727"/>
      <c r="TR727"/>
      <c r="TS727"/>
      <c r="TT727"/>
      <c r="TU727"/>
      <c r="TV727"/>
      <c r="TW727"/>
      <c r="TX727"/>
      <c r="TY727"/>
      <c r="TZ727"/>
      <c r="UA727"/>
      <c r="UB727"/>
      <c r="UC727"/>
      <c r="UD727"/>
      <c r="UE727"/>
      <c r="UF727"/>
      <c r="UG727"/>
      <c r="UH727"/>
      <c r="UI727"/>
      <c r="UJ727"/>
      <c r="UK727"/>
      <c r="UL727"/>
      <c r="UM727"/>
      <c r="UN727"/>
      <c r="UO727"/>
      <c r="UP727"/>
      <c r="UQ727"/>
      <c r="UR727"/>
      <c r="US727"/>
      <c r="UT727"/>
      <c r="UU727"/>
      <c r="UV727"/>
      <c r="UW727"/>
      <c r="UX727"/>
      <c r="UY727"/>
      <c r="UZ727"/>
      <c r="VA727"/>
      <c r="VB727"/>
      <c r="VC727"/>
      <c r="VD727"/>
      <c r="VE727"/>
      <c r="VF727"/>
      <c r="VG727"/>
      <c r="VH727"/>
      <c r="VI727"/>
      <c r="VJ727"/>
      <c r="VK727"/>
      <c r="VL727"/>
      <c r="VM727"/>
      <c r="VN727"/>
      <c r="VO727"/>
      <c r="VP727"/>
      <c r="VQ727"/>
      <c r="VR727"/>
      <c r="VS727"/>
      <c r="VT727"/>
      <c r="VU727"/>
      <c r="VV727"/>
      <c r="VW727"/>
      <c r="VX727"/>
      <c r="VY727"/>
      <c r="VZ727"/>
      <c r="WA727"/>
      <c r="WB727"/>
      <c r="WC727"/>
      <c r="WD727"/>
      <c r="WE727"/>
      <c r="WF727"/>
      <c r="WG727"/>
      <c r="WH727"/>
      <c r="WI727"/>
      <c r="WJ727"/>
      <c r="WK727"/>
      <c r="WL727"/>
      <c r="WM727"/>
      <c r="WN727"/>
      <c r="WO727"/>
      <c r="WP727"/>
      <c r="WQ727"/>
      <c r="WR727"/>
      <c r="WS727"/>
      <c r="WT727"/>
      <c r="WU727"/>
      <c r="WV727"/>
      <c r="WW727"/>
      <c r="WX727"/>
      <c r="WY727"/>
      <c r="WZ727"/>
      <c r="XA727"/>
      <c r="XB727"/>
      <c r="XC727"/>
      <c r="XD727"/>
      <c r="XE727"/>
      <c r="XF727"/>
      <c r="XG727"/>
      <c r="XH727"/>
      <c r="XI727"/>
      <c r="XJ727"/>
      <c r="XK727"/>
      <c r="XL727"/>
      <c r="XM727"/>
      <c r="XN727"/>
      <c r="XO727"/>
      <c r="XP727"/>
      <c r="XQ727"/>
      <c r="XR727"/>
      <c r="XS727"/>
      <c r="XT727"/>
      <c r="XU727"/>
      <c r="XV727"/>
      <c r="XW727"/>
      <c r="XX727"/>
      <c r="XY727"/>
      <c r="XZ727"/>
      <c r="YA727"/>
      <c r="YB727"/>
      <c r="YC727"/>
      <c r="YD727"/>
      <c r="YE727"/>
      <c r="YF727"/>
      <c r="YG727"/>
      <c r="YH727"/>
      <c r="YI727"/>
      <c r="YJ727"/>
      <c r="YK727"/>
      <c r="YL727"/>
      <c r="YM727"/>
      <c r="YN727"/>
      <c r="YO727"/>
      <c r="YP727"/>
      <c r="YQ727"/>
      <c r="YR727"/>
      <c r="YS727"/>
      <c r="YT727"/>
      <c r="YU727"/>
      <c r="YV727"/>
      <c r="YW727"/>
      <c r="YX727"/>
      <c r="YY727"/>
      <c r="YZ727"/>
      <c r="ZA727"/>
      <c r="ZB727"/>
      <c r="ZC727"/>
      <c r="ZD727"/>
      <c r="ZE727"/>
      <c r="ZF727"/>
      <c r="ZG727"/>
      <c r="ZH727"/>
      <c r="ZI727"/>
      <c r="ZJ727"/>
      <c r="ZK727"/>
      <c r="ZL727"/>
      <c r="ZM727"/>
      <c r="ZN727"/>
      <c r="ZO727"/>
      <c r="ZP727"/>
      <c r="ZQ727"/>
      <c r="ZR727"/>
      <c r="ZS727"/>
      <c r="ZT727"/>
      <c r="ZU727"/>
      <c r="ZV727"/>
      <c r="ZW727"/>
      <c r="ZX727"/>
      <c r="ZY727"/>
      <c r="ZZ727" s="52"/>
      <c r="AAA727" s="192"/>
      <c r="AAB727"/>
      <c r="AAC727"/>
      <c r="AAD727" s="90"/>
      <c r="AAE727" s="519">
        <v>1</v>
      </c>
      <c r="AAF727" s="90"/>
      <c r="AAG727" s="84"/>
      <c r="AAH727" s="73">
        <f>S.PostEQC.RuleEffective</f>
        <v>41719</v>
      </c>
      <c r="AAI727" s="72"/>
      <c r="AAJ727" s="72"/>
      <c r="AAK727" s="56"/>
      <c r="AAL727" s="90"/>
    </row>
    <row r="728" spans="1:715" s="23" customFormat="1" ht="15" customHeight="1" outlineLevel="1" thickBot="1">
      <c r="A728" s="171"/>
      <c r="B728" s="303" t="s">
        <v>184</v>
      </c>
      <c r="C728" s="787" t="str">
        <f>HYPERLINK("http://www.lc.state.or.us/arrs.htm","i")</f>
        <v>i</v>
      </c>
      <c r="D728" s="610"/>
      <c r="E728"/>
      <c r="F728" s="457">
        <f ca="1">IF(YEAR(H728)&gt;2000,NETWORKDAYS(TODAY(),H728,S.DDL_DEQClosed),0)</f>
        <v>101</v>
      </c>
      <c r="G728"/>
      <c r="H728" s="347">
        <f t="shared" si="610"/>
        <v>41719</v>
      </c>
      <c r="I728" s="244"/>
      <c r="J728" s="194"/>
      <c r="K728" s="49"/>
      <c r="L728" s="49"/>
      <c r="M728" s="49"/>
      <c r="N728" s="49"/>
      <c r="O728" s="49"/>
      <c r="P728" s="49"/>
      <c r="Q728" s="49"/>
      <c r="R728" s="49"/>
      <c r="S728" s="49"/>
      <c r="T728" s="49"/>
      <c r="U728" s="49"/>
      <c r="V728" s="49"/>
      <c r="W728" s="49"/>
      <c r="X728" s="49"/>
      <c r="Y728" s="49"/>
      <c r="Z728" s="49"/>
      <c r="AA728" s="49"/>
      <c r="AB728" s="49"/>
      <c r="AC728" s="49"/>
      <c r="AD728" s="49"/>
      <c r="AE728" s="49"/>
      <c r="AF728" s="49"/>
      <c r="AG728" s="49"/>
      <c r="AH728" s="49"/>
      <c r="AI728" s="49"/>
      <c r="AJ728" s="49"/>
      <c r="AK728" s="49"/>
      <c r="AL728" s="49"/>
      <c r="AM728" s="49"/>
      <c r="AN728" s="49"/>
      <c r="AO728" s="49"/>
      <c r="AP728" s="49"/>
      <c r="AQ728" s="49"/>
      <c r="AR728" s="49"/>
      <c r="AS728" s="49"/>
      <c r="AT728" s="49"/>
      <c r="AU728" s="49"/>
      <c r="AV728" s="49"/>
      <c r="AW728" s="49"/>
      <c r="AX728" s="49"/>
      <c r="AY728" s="49"/>
      <c r="AZ728" s="49"/>
      <c r="BA728" s="49"/>
      <c r="BB728" s="49"/>
      <c r="BC728" s="49"/>
      <c r="BD728" s="49"/>
      <c r="BE728" s="49"/>
      <c r="BF728" s="49"/>
      <c r="BG728" s="49"/>
      <c r="BH728" s="49"/>
      <c r="BI728" s="49"/>
      <c r="BJ728" s="49"/>
      <c r="BK728" s="49"/>
      <c r="BL728" s="49"/>
      <c r="BM728" s="49"/>
      <c r="BN728" s="49"/>
      <c r="BO728" s="49"/>
      <c r="BP728" s="49"/>
      <c r="BQ728" s="49"/>
      <c r="BR728" s="49"/>
      <c r="BS728" s="49"/>
      <c r="BT728" s="49"/>
      <c r="BU728" s="49"/>
      <c r="BV728" s="49"/>
      <c r="BW728" s="49"/>
      <c r="BX728" s="49"/>
      <c r="BY728" s="49"/>
      <c r="BZ728" s="49"/>
      <c r="CA728" s="49"/>
      <c r="CB728" s="49"/>
      <c r="CC728" s="49"/>
      <c r="CD728" s="49"/>
      <c r="CE728" s="49"/>
      <c r="CF728" s="49"/>
      <c r="CG728" s="49"/>
      <c r="CH728" s="49"/>
      <c r="CI728" s="49"/>
      <c r="CJ728" s="49"/>
      <c r="CK728" s="49"/>
      <c r="CL728" s="49"/>
      <c r="CM728" s="49"/>
      <c r="CN728" s="49"/>
      <c r="CO728" s="49"/>
      <c r="CP728" s="49"/>
      <c r="CQ728" s="49"/>
      <c r="CR728" s="49"/>
      <c r="CS728" s="49"/>
      <c r="CT728" s="49"/>
      <c r="CU728" s="49"/>
      <c r="CV728" s="49"/>
      <c r="CW728" s="49"/>
      <c r="CX728" s="49"/>
      <c r="CY728" s="49"/>
      <c r="CZ728" s="49"/>
      <c r="DA728" s="49"/>
      <c r="DB728" s="49"/>
      <c r="DC728" s="49"/>
      <c r="DD728" s="49"/>
      <c r="DE728" s="49"/>
      <c r="DF728" s="49"/>
      <c r="DG728" s="49"/>
      <c r="DH728" s="49"/>
      <c r="DI728" s="49"/>
      <c r="DJ728" s="49"/>
      <c r="DK728" s="49"/>
      <c r="DL728" s="49"/>
      <c r="DM728" s="49"/>
      <c r="DN728" s="49"/>
      <c r="DO728" s="49"/>
      <c r="DP728" s="49"/>
      <c r="DQ728"/>
      <c r="DR728"/>
      <c r="DS728"/>
      <c r="DT728"/>
      <c r="DU728"/>
      <c r="DV728"/>
      <c r="DW728"/>
      <c r="DX728"/>
      <c r="DY728"/>
      <c r="DZ728"/>
      <c r="EA728"/>
      <c r="EB728"/>
      <c r="EC728"/>
      <c r="ED728"/>
      <c r="EE728"/>
      <c r="EF728"/>
      <c r="EG728"/>
      <c r="EH728"/>
      <c r="EI728"/>
      <c r="EJ728"/>
      <c r="EK728"/>
      <c r="EL728"/>
      <c r="EM728"/>
      <c r="EN728"/>
      <c r="EO728"/>
      <c r="EP728"/>
      <c r="EQ728"/>
      <c r="ER728"/>
      <c r="ES728"/>
      <c r="ET728"/>
      <c r="EU728"/>
      <c r="EV728"/>
      <c r="EW728"/>
      <c r="EX728"/>
      <c r="EY728"/>
      <c r="EZ728"/>
      <c r="FA728"/>
      <c r="FB728"/>
      <c r="FC728"/>
      <c r="FD728"/>
      <c r="FE728"/>
      <c r="FF728"/>
      <c r="FG728"/>
      <c r="FH728"/>
      <c r="FI728"/>
      <c r="FJ728"/>
      <c r="FK728"/>
      <c r="FL728"/>
      <c r="FM728"/>
      <c r="FN728"/>
      <c r="FO728"/>
      <c r="FP728"/>
      <c r="FQ728"/>
      <c r="FR728"/>
      <c r="FS728"/>
      <c r="FT728"/>
      <c r="FU728"/>
      <c r="FV728"/>
      <c r="FW728"/>
      <c r="FX728"/>
      <c r="FY728"/>
      <c r="FZ728"/>
      <c r="GA728"/>
      <c r="GB728"/>
      <c r="GC728"/>
      <c r="GD728"/>
      <c r="GE728"/>
      <c r="GF728"/>
      <c r="GG728"/>
      <c r="GH728"/>
      <c r="GI728"/>
      <c r="GJ728"/>
      <c r="GK728"/>
      <c r="GL728"/>
      <c r="GM728"/>
      <c r="GN728"/>
      <c r="GO728"/>
      <c r="GP728"/>
      <c r="GQ728"/>
      <c r="GR728"/>
      <c r="GS728"/>
      <c r="GT728"/>
      <c r="GU728"/>
      <c r="GV728"/>
      <c r="GW728"/>
      <c r="GX728"/>
      <c r="GY728"/>
      <c r="GZ728"/>
      <c r="HA728"/>
      <c r="HB728"/>
      <c r="HC728"/>
      <c r="HD728"/>
      <c r="HE728"/>
      <c r="HF728"/>
      <c r="HG728"/>
      <c r="HH728"/>
      <c r="HI728"/>
      <c r="HJ728"/>
      <c r="HK728"/>
      <c r="HL728"/>
      <c r="HM728"/>
      <c r="HN728"/>
      <c r="HO728"/>
      <c r="HP728"/>
      <c r="HQ728"/>
      <c r="HR728"/>
      <c r="HS728"/>
      <c r="HT728"/>
      <c r="HU728"/>
      <c r="HV728"/>
      <c r="HW728"/>
      <c r="HX728"/>
      <c r="HY728"/>
      <c r="HZ728"/>
      <c r="IA728"/>
      <c r="IB728"/>
      <c r="IC728"/>
      <c r="ID728"/>
      <c r="IE728"/>
      <c r="IF728"/>
      <c r="IG728"/>
      <c r="IH728"/>
      <c r="II728"/>
      <c r="IJ728"/>
      <c r="IK728"/>
      <c r="IL728"/>
      <c r="IM728"/>
      <c r="IN728"/>
      <c r="IO728"/>
      <c r="IP728"/>
      <c r="IQ728"/>
      <c r="IR728"/>
      <c r="IS728"/>
      <c r="IT728"/>
      <c r="IU728"/>
      <c r="IV728"/>
      <c r="IW728"/>
      <c r="IX728"/>
      <c r="IY728"/>
      <c r="IZ728"/>
      <c r="JA728"/>
      <c r="JB728"/>
      <c r="JC728"/>
      <c r="JD728"/>
      <c r="JE728"/>
      <c r="JF728"/>
      <c r="JG728"/>
      <c r="JH728"/>
      <c r="JI728"/>
      <c r="JJ728"/>
      <c r="JK728"/>
      <c r="JL728"/>
      <c r="JM728"/>
      <c r="JN728"/>
      <c r="JO728"/>
      <c r="JP728"/>
      <c r="JQ728"/>
      <c r="JR728"/>
      <c r="JS728"/>
      <c r="JT728"/>
      <c r="JU728"/>
      <c r="JV728"/>
      <c r="JW728"/>
      <c r="JX728"/>
      <c r="JY728"/>
      <c r="JZ728"/>
      <c r="KA728"/>
      <c r="KB728"/>
      <c r="KC728"/>
      <c r="KD728"/>
      <c r="KE728"/>
      <c r="KF728"/>
      <c r="KG728"/>
      <c r="KH728"/>
      <c r="KI728"/>
      <c r="KJ728"/>
      <c r="KK728"/>
      <c r="KL728"/>
      <c r="KM728"/>
      <c r="KN728"/>
      <c r="KO728"/>
      <c r="KP728"/>
      <c r="KQ728"/>
      <c r="KR728"/>
      <c r="KS728"/>
      <c r="KT728"/>
      <c r="KU728"/>
      <c r="KV728"/>
      <c r="KW728"/>
      <c r="KX728"/>
      <c r="KY728"/>
      <c r="KZ728"/>
      <c r="LA728"/>
      <c r="LB728"/>
      <c r="LC728"/>
      <c r="LD728"/>
      <c r="LE728"/>
      <c r="LF728"/>
      <c r="LG728"/>
      <c r="LH728"/>
      <c r="LI728"/>
      <c r="LJ728"/>
      <c r="LK728"/>
      <c r="LL728"/>
      <c r="LM728"/>
      <c r="LN728"/>
      <c r="LO728"/>
      <c r="LP728"/>
      <c r="LQ728"/>
      <c r="LR728"/>
      <c r="LS728"/>
      <c r="LT728"/>
      <c r="LU728"/>
      <c r="LV728"/>
      <c r="LW728"/>
      <c r="LX728"/>
      <c r="LY728"/>
      <c r="LZ728"/>
      <c r="MA728"/>
      <c r="MB728"/>
      <c r="MC728"/>
      <c r="MD728"/>
      <c r="ME728"/>
      <c r="MF728"/>
      <c r="MG728"/>
      <c r="MH728"/>
      <c r="MI728"/>
      <c r="MJ728"/>
      <c r="MK728"/>
      <c r="ML728"/>
      <c r="MM728"/>
      <c r="MN728"/>
      <c r="MO728"/>
      <c r="MP728"/>
      <c r="MQ728"/>
      <c r="MR728"/>
      <c r="MS728"/>
      <c r="MT728"/>
      <c r="MU728"/>
      <c r="MV728"/>
      <c r="MW728"/>
      <c r="MX728"/>
      <c r="MY728"/>
      <c r="MZ728"/>
      <c r="NA728"/>
      <c r="NB728"/>
      <c r="NC728"/>
      <c r="ND728"/>
      <c r="NE728"/>
      <c r="NF728"/>
      <c r="NG728"/>
      <c r="NH728"/>
      <c r="NI728"/>
      <c r="NJ728"/>
      <c r="NK728"/>
      <c r="NL728"/>
      <c r="NM728"/>
      <c r="NN728"/>
      <c r="NO728"/>
      <c r="NP728"/>
      <c r="NQ728"/>
      <c r="NR728"/>
      <c r="NS728"/>
      <c r="NT728"/>
      <c r="NU728"/>
      <c r="NV728"/>
      <c r="NW728"/>
      <c r="NX728"/>
      <c r="NY728"/>
      <c r="NZ728"/>
      <c r="OA728"/>
      <c r="OB728"/>
      <c r="OC728"/>
      <c r="OD728"/>
      <c r="OE728"/>
      <c r="OF728"/>
      <c r="OG728"/>
      <c r="OH728"/>
      <c r="OI728"/>
      <c r="OJ728"/>
      <c r="OK728"/>
      <c r="OL728"/>
      <c r="OM728"/>
      <c r="ON728"/>
      <c r="OO728"/>
      <c r="OP728"/>
      <c r="OQ728"/>
      <c r="OR728"/>
      <c r="OS728"/>
      <c r="OT728"/>
      <c r="OU728"/>
      <c r="OV728"/>
      <c r="OW728"/>
      <c r="OX728"/>
      <c r="OY728"/>
      <c r="OZ728"/>
      <c r="PA728"/>
      <c r="PB728"/>
      <c r="PC728"/>
      <c r="PD728"/>
      <c r="PE728"/>
      <c r="PF728"/>
      <c r="PG728"/>
      <c r="PH728"/>
      <c r="PI728"/>
      <c r="PJ728"/>
      <c r="PK728"/>
      <c r="PL728"/>
      <c r="PM728"/>
      <c r="PN728"/>
      <c r="PO728"/>
      <c r="PP728"/>
      <c r="PQ728"/>
      <c r="PR728"/>
      <c r="PS728"/>
      <c r="PT728"/>
      <c r="PU728"/>
      <c r="PV728"/>
      <c r="PW728"/>
      <c r="PX728"/>
      <c r="PY728"/>
      <c r="PZ728"/>
      <c r="QA728"/>
      <c r="QB728"/>
      <c r="QC728"/>
      <c r="QD728"/>
      <c r="QE728"/>
      <c r="QF728"/>
      <c r="QG728"/>
      <c r="QH728"/>
      <c r="QI728"/>
      <c r="QJ728"/>
      <c r="QK728"/>
      <c r="QL728"/>
      <c r="QM728"/>
      <c r="QN728"/>
      <c r="QO728"/>
      <c r="QP728"/>
      <c r="QQ728"/>
      <c r="QR728"/>
      <c r="QS728"/>
      <c r="QT728"/>
      <c r="QU728"/>
      <c r="QV728"/>
      <c r="QW728"/>
      <c r="QX728"/>
      <c r="QY728"/>
      <c r="QZ728"/>
      <c r="RA728"/>
      <c r="RB728"/>
      <c r="RC728"/>
      <c r="RD728"/>
      <c r="RE728"/>
      <c r="RF728"/>
      <c r="RG728"/>
      <c r="RH728"/>
      <c r="RI728"/>
      <c r="RJ728"/>
      <c r="RK728"/>
      <c r="RL728"/>
      <c r="RM728"/>
      <c r="RN728"/>
      <c r="RO728"/>
      <c r="RP728"/>
      <c r="RQ728"/>
      <c r="RR728"/>
      <c r="RS728"/>
      <c r="RT728"/>
      <c r="RU728"/>
      <c r="RV728"/>
      <c r="RW728"/>
      <c r="RX728"/>
      <c r="RY728"/>
      <c r="RZ728"/>
      <c r="SA728"/>
      <c r="SB728"/>
      <c r="SC728"/>
      <c r="SD728"/>
      <c r="SE728"/>
      <c r="SF728"/>
      <c r="SG728"/>
      <c r="SH728"/>
      <c r="SI728"/>
      <c r="SJ728"/>
      <c r="SK728"/>
      <c r="SL728"/>
      <c r="SM728"/>
      <c r="SN728"/>
      <c r="SO728"/>
      <c r="SP728"/>
      <c r="SQ728"/>
      <c r="SR728"/>
      <c r="SS728"/>
      <c r="ST728"/>
      <c r="SU728"/>
      <c r="SV728"/>
      <c r="SW728"/>
      <c r="SX728"/>
      <c r="SY728"/>
      <c r="SZ728"/>
      <c r="TA728"/>
      <c r="TB728"/>
      <c r="TC728"/>
      <c r="TD728"/>
      <c r="TE728"/>
      <c r="TF728"/>
      <c r="TG728"/>
      <c r="TH728"/>
      <c r="TI728"/>
      <c r="TJ728"/>
      <c r="TK728"/>
      <c r="TL728"/>
      <c r="TM728"/>
      <c r="TN728"/>
      <c r="TO728"/>
      <c r="TP728"/>
      <c r="TQ728"/>
      <c r="TR728"/>
      <c r="TS728"/>
      <c r="TT728"/>
      <c r="TU728"/>
      <c r="TV728"/>
      <c r="TW728"/>
      <c r="TX728"/>
      <c r="TY728"/>
      <c r="TZ728"/>
      <c r="UA728"/>
      <c r="UB728"/>
      <c r="UC728"/>
      <c r="UD728"/>
      <c r="UE728"/>
      <c r="UF728"/>
      <c r="UG728"/>
      <c r="UH728"/>
      <c r="UI728"/>
      <c r="UJ728"/>
      <c r="UK728"/>
      <c r="UL728"/>
      <c r="UM728"/>
      <c r="UN728"/>
      <c r="UO728"/>
      <c r="UP728"/>
      <c r="UQ728"/>
      <c r="UR728"/>
      <c r="US728"/>
      <c r="UT728"/>
      <c r="UU728"/>
      <c r="UV728"/>
      <c r="UW728"/>
      <c r="UX728"/>
      <c r="UY728"/>
      <c r="UZ728"/>
      <c r="VA728"/>
      <c r="VB728"/>
      <c r="VC728"/>
      <c r="VD728"/>
      <c r="VE728"/>
      <c r="VF728"/>
      <c r="VG728"/>
      <c r="VH728"/>
      <c r="VI728"/>
      <c r="VJ728"/>
      <c r="VK728"/>
      <c r="VL728"/>
      <c r="VM728"/>
      <c r="VN728"/>
      <c r="VO728"/>
      <c r="VP728"/>
      <c r="VQ728"/>
      <c r="VR728"/>
      <c r="VS728"/>
      <c r="VT728"/>
      <c r="VU728"/>
      <c r="VV728"/>
      <c r="VW728"/>
      <c r="VX728"/>
      <c r="VY728"/>
      <c r="VZ728"/>
      <c r="WA728"/>
      <c r="WB728"/>
      <c r="WC728"/>
      <c r="WD728"/>
      <c r="WE728"/>
      <c r="WF728"/>
      <c r="WG728"/>
      <c r="WH728"/>
      <c r="WI728"/>
      <c r="WJ728"/>
      <c r="WK728"/>
      <c r="WL728"/>
      <c r="WM728"/>
      <c r="WN728"/>
      <c r="WO728"/>
      <c r="WP728"/>
      <c r="WQ728"/>
      <c r="WR728"/>
      <c r="WS728"/>
      <c r="WT728"/>
      <c r="WU728"/>
      <c r="WV728"/>
      <c r="WW728"/>
      <c r="WX728"/>
      <c r="WY728"/>
      <c r="WZ728"/>
      <c r="XA728"/>
      <c r="XB728"/>
      <c r="XC728"/>
      <c r="XD728"/>
      <c r="XE728"/>
      <c r="XF728"/>
      <c r="XG728"/>
      <c r="XH728"/>
      <c r="XI728"/>
      <c r="XJ728"/>
      <c r="XK728"/>
      <c r="XL728"/>
      <c r="XM728"/>
      <c r="XN728"/>
      <c r="XO728"/>
      <c r="XP728"/>
      <c r="XQ728"/>
      <c r="XR728"/>
      <c r="XS728"/>
      <c r="XT728"/>
      <c r="XU728"/>
      <c r="XV728"/>
      <c r="XW728"/>
      <c r="XX728"/>
      <c r="XY728"/>
      <c r="XZ728"/>
      <c r="YA728"/>
      <c r="YB728"/>
      <c r="YC728"/>
      <c r="YD728"/>
      <c r="YE728"/>
      <c r="YF728"/>
      <c r="YG728"/>
      <c r="YH728"/>
      <c r="YI728"/>
      <c r="YJ728"/>
      <c r="YK728"/>
      <c r="YL728"/>
      <c r="YM728"/>
      <c r="YN728"/>
      <c r="YO728"/>
      <c r="YP728"/>
      <c r="YQ728"/>
      <c r="YR728"/>
      <c r="YS728"/>
      <c r="YT728"/>
      <c r="YU728"/>
      <c r="YV728"/>
      <c r="YW728"/>
      <c r="YX728"/>
      <c r="YY728"/>
      <c r="YZ728"/>
      <c r="ZA728"/>
      <c r="ZB728"/>
      <c r="ZC728"/>
      <c r="ZD728"/>
      <c r="ZE728"/>
      <c r="ZF728"/>
      <c r="ZG728"/>
      <c r="ZH728"/>
      <c r="ZI728"/>
      <c r="ZJ728"/>
      <c r="ZK728"/>
      <c r="ZL728"/>
      <c r="ZM728"/>
      <c r="ZN728"/>
      <c r="ZO728"/>
      <c r="ZP728"/>
      <c r="ZQ728"/>
      <c r="ZR728"/>
      <c r="ZS728"/>
      <c r="ZT728"/>
      <c r="ZU728"/>
      <c r="ZV728"/>
      <c r="ZW728"/>
      <c r="ZX728"/>
      <c r="ZY728"/>
      <c r="ZZ728" s="52"/>
      <c r="AAA728" s="192"/>
      <c r="AAD728" s="90"/>
      <c r="AAE728" s="519">
        <v>1</v>
      </c>
      <c r="AAF728" s="90"/>
      <c r="AAG728" s="84"/>
      <c r="AAH728" s="73">
        <f>S.PostEQC.FileRuleWithSOS</f>
        <v>41719</v>
      </c>
      <c r="AAI728" s="72"/>
      <c r="AAJ728" s="74"/>
      <c r="AAK728" s="56"/>
      <c r="AAL728" s="90"/>
    </row>
    <row r="729" spans="1:715" s="23" customFormat="1" ht="15" customHeight="1" outlineLevel="1">
      <c r="A729" s="171"/>
      <c r="B729" s="630" t="s">
        <v>262</v>
      </c>
      <c r="C729" s="420"/>
      <c r="D729" s="434"/>
      <c r="E729" s="350"/>
      <c r="F729" s="350"/>
      <c r="G729" s="420"/>
      <c r="H729" s="420"/>
      <c r="I729" s="244"/>
      <c r="J729" s="194"/>
      <c r="K729" s="49"/>
      <c r="L729" s="49"/>
      <c r="M729" s="49"/>
      <c r="N729" s="49"/>
      <c r="O729" s="49"/>
      <c r="P729" s="49"/>
      <c r="Q729" s="49"/>
      <c r="R729" s="49"/>
      <c r="S729" s="49"/>
      <c r="T729" s="49"/>
      <c r="U729" s="49"/>
      <c r="V729" s="49"/>
      <c r="W729" s="49"/>
      <c r="X729" s="49"/>
      <c r="Y729" s="49"/>
      <c r="Z729" s="49"/>
      <c r="AA729" s="49"/>
      <c r="AB729" s="49"/>
      <c r="AC729" s="49"/>
      <c r="AD729" s="49"/>
      <c r="AE729" s="49"/>
      <c r="AF729" s="49"/>
      <c r="AG729" s="49"/>
      <c r="AH729" s="49"/>
      <c r="AI729" s="49"/>
      <c r="AJ729" s="49"/>
      <c r="AK729" s="49"/>
      <c r="AL729" s="49"/>
      <c r="AM729" s="49"/>
      <c r="AN729" s="49"/>
      <c r="AO729" s="49"/>
      <c r="AP729" s="49"/>
      <c r="AQ729" s="49"/>
      <c r="AR729" s="49"/>
      <c r="AS729" s="49"/>
      <c r="AT729" s="49"/>
      <c r="AU729" s="49"/>
      <c r="AV729" s="49"/>
      <c r="AW729" s="49"/>
      <c r="AX729" s="49"/>
      <c r="AY729" s="49"/>
      <c r="AZ729" s="49"/>
      <c r="BA729" s="49"/>
      <c r="BB729" s="49"/>
      <c r="BC729" s="49"/>
      <c r="BD729" s="49"/>
      <c r="BE729" s="49"/>
      <c r="BF729" s="49"/>
      <c r="BG729" s="49"/>
      <c r="BH729" s="49"/>
      <c r="BI729" s="49"/>
      <c r="BJ729" s="49"/>
      <c r="BK729" s="49"/>
      <c r="BL729" s="49"/>
      <c r="BM729" s="49"/>
      <c r="BN729" s="49"/>
      <c r="BO729" s="49"/>
      <c r="BP729" s="49"/>
      <c r="BQ729" s="49"/>
      <c r="BR729" s="49"/>
      <c r="BS729" s="49"/>
      <c r="BT729" s="49"/>
      <c r="BU729" s="49"/>
      <c r="BV729" s="49"/>
      <c r="BW729" s="49"/>
      <c r="BX729" s="49"/>
      <c r="BY729" s="49"/>
      <c r="BZ729" s="49"/>
      <c r="CA729" s="49"/>
      <c r="CB729" s="49"/>
      <c r="CC729" s="49"/>
      <c r="CD729" s="49"/>
      <c r="CE729" s="49"/>
      <c r="CF729" s="49"/>
      <c r="CG729" s="49"/>
      <c r="CH729" s="49"/>
      <c r="CI729" s="49"/>
      <c r="CJ729" s="49"/>
      <c r="CK729" s="49"/>
      <c r="CL729" s="49"/>
      <c r="CM729" s="49"/>
      <c r="CN729" s="49"/>
      <c r="CO729" s="49"/>
      <c r="CP729" s="49"/>
      <c r="CQ729" s="49"/>
      <c r="CR729" s="49"/>
      <c r="CS729" s="49"/>
      <c r="CT729" s="49"/>
      <c r="CU729" s="49"/>
      <c r="CV729" s="49"/>
      <c r="CW729" s="49"/>
      <c r="CX729" s="49"/>
      <c r="CY729" s="49"/>
      <c r="CZ729" s="49"/>
      <c r="DA729" s="49"/>
      <c r="DB729" s="49"/>
      <c r="DC729" s="49"/>
      <c r="DD729" s="49"/>
      <c r="DE729" s="49"/>
      <c r="DF729" s="49"/>
      <c r="DG729" s="49"/>
      <c r="DH729" s="49"/>
      <c r="DI729" s="49"/>
      <c r="DJ729" s="49"/>
      <c r="DK729" s="49"/>
      <c r="DL729" s="49"/>
      <c r="DM729" s="49"/>
      <c r="DN729" s="49"/>
      <c r="DO729" s="49"/>
      <c r="DP729" s="49"/>
      <c r="DQ729"/>
      <c r="DR729"/>
      <c r="DS729"/>
      <c r="DT729"/>
      <c r="DU729"/>
      <c r="DV729"/>
      <c r="DW729"/>
      <c r="DX729"/>
      <c r="DY729"/>
      <c r="DZ729"/>
      <c r="EA729"/>
      <c r="EB729"/>
      <c r="EC729"/>
      <c r="ED729"/>
      <c r="EE729"/>
      <c r="EF729"/>
      <c r="EG729"/>
      <c r="EH729"/>
      <c r="EI729"/>
      <c r="EJ729"/>
      <c r="EK729"/>
      <c r="EL729"/>
      <c r="EM729"/>
      <c r="EN729"/>
      <c r="EO729"/>
      <c r="EP729"/>
      <c r="EQ729"/>
      <c r="ER729"/>
      <c r="ES729"/>
      <c r="ET729"/>
      <c r="EU729"/>
      <c r="EV729"/>
      <c r="EW729"/>
      <c r="EX729"/>
      <c r="EY729"/>
      <c r="EZ729"/>
      <c r="FA729"/>
      <c r="FB729"/>
      <c r="FC729"/>
      <c r="FD729"/>
      <c r="FE729"/>
      <c r="FF729"/>
      <c r="FG729"/>
      <c r="FH729"/>
      <c r="FI729"/>
      <c r="FJ729"/>
      <c r="FK729"/>
      <c r="FL729"/>
      <c r="FM729"/>
      <c r="FN729"/>
      <c r="FO729"/>
      <c r="FP729"/>
      <c r="FQ729"/>
      <c r="FR729"/>
      <c r="FS729"/>
      <c r="FT729"/>
      <c r="FU729"/>
      <c r="FV729"/>
      <c r="FW729"/>
      <c r="FX729"/>
      <c r="FY729"/>
      <c r="FZ729"/>
      <c r="GA729"/>
      <c r="GB729"/>
      <c r="GC729"/>
      <c r="GD729"/>
      <c r="GE729"/>
      <c r="GF729"/>
      <c r="GG729"/>
      <c r="GH729"/>
      <c r="GI729"/>
      <c r="GJ729"/>
      <c r="GK729"/>
      <c r="GL729"/>
      <c r="GM729"/>
      <c r="GN729"/>
      <c r="GO729"/>
      <c r="GP729"/>
      <c r="GQ729"/>
      <c r="GR729"/>
      <c r="GS729"/>
      <c r="GT729"/>
      <c r="GU729"/>
      <c r="GV729"/>
      <c r="GW729"/>
      <c r="GX729"/>
      <c r="GY729"/>
      <c r="GZ729"/>
      <c r="HA729"/>
      <c r="HB729"/>
      <c r="HC729"/>
      <c r="HD729"/>
      <c r="HE729"/>
      <c r="HF729"/>
      <c r="HG729"/>
      <c r="HH729"/>
      <c r="HI729"/>
      <c r="HJ729"/>
      <c r="HK729"/>
      <c r="HL729"/>
      <c r="HM729"/>
      <c r="HN729"/>
      <c r="HO729"/>
      <c r="HP729"/>
      <c r="HQ729"/>
      <c r="HR729"/>
      <c r="HS729"/>
      <c r="HT729"/>
      <c r="HU729"/>
      <c r="HV729"/>
      <c r="HW729"/>
      <c r="HX729"/>
      <c r="HY729"/>
      <c r="HZ729"/>
      <c r="IA729"/>
      <c r="IB729"/>
      <c r="IC729"/>
      <c r="ID729"/>
      <c r="IE729"/>
      <c r="IF729"/>
      <c r="IG729"/>
      <c r="IH729"/>
      <c r="II729"/>
      <c r="IJ729"/>
      <c r="IK729"/>
      <c r="IL729"/>
      <c r="IM729"/>
      <c r="IN729"/>
      <c r="IO729"/>
      <c r="IP729"/>
      <c r="IQ729"/>
      <c r="IR729"/>
      <c r="IS729"/>
      <c r="IT729"/>
      <c r="IU729"/>
      <c r="IV729"/>
      <c r="IW729"/>
      <c r="IX729"/>
      <c r="IY729"/>
      <c r="IZ729"/>
      <c r="JA729"/>
      <c r="JB729"/>
      <c r="JC729"/>
      <c r="JD729"/>
      <c r="JE729"/>
      <c r="JF729"/>
      <c r="JG729"/>
      <c r="JH729"/>
      <c r="JI729"/>
      <c r="JJ729"/>
      <c r="JK729"/>
      <c r="JL729"/>
      <c r="JM729"/>
      <c r="JN729"/>
      <c r="JO729"/>
      <c r="JP729"/>
      <c r="JQ729"/>
      <c r="JR729"/>
      <c r="JS729"/>
      <c r="JT729"/>
      <c r="JU729"/>
      <c r="JV729"/>
      <c r="JW729"/>
      <c r="JX729"/>
      <c r="JY729"/>
      <c r="JZ729"/>
      <c r="KA729"/>
      <c r="KB729"/>
      <c r="KC729"/>
      <c r="KD729"/>
      <c r="KE729"/>
      <c r="KF729"/>
      <c r="KG729"/>
      <c r="KH729"/>
      <c r="KI729"/>
      <c r="KJ729"/>
      <c r="KK729"/>
      <c r="KL729"/>
      <c r="KM729"/>
      <c r="KN729"/>
      <c r="KO729"/>
      <c r="KP729"/>
      <c r="KQ729"/>
      <c r="KR729"/>
      <c r="KS729"/>
      <c r="KT729"/>
      <c r="KU729"/>
      <c r="KV729"/>
      <c r="KW729"/>
      <c r="KX729"/>
      <c r="KY729"/>
      <c r="KZ729"/>
      <c r="LA729"/>
      <c r="LB729"/>
      <c r="LC729"/>
      <c r="LD729"/>
      <c r="LE729"/>
      <c r="LF729"/>
      <c r="LG729"/>
      <c r="LH729"/>
      <c r="LI729"/>
      <c r="LJ729"/>
      <c r="LK729"/>
      <c r="LL729"/>
      <c r="LM729"/>
      <c r="LN729"/>
      <c r="LO729"/>
      <c r="LP729"/>
      <c r="LQ729"/>
      <c r="LR729"/>
      <c r="LS729"/>
      <c r="LT729"/>
      <c r="LU729"/>
      <c r="LV729"/>
      <c r="LW729"/>
      <c r="LX729"/>
      <c r="LY729"/>
      <c r="LZ729"/>
      <c r="MA729"/>
      <c r="MB729"/>
      <c r="MC729"/>
      <c r="MD729"/>
      <c r="ME729"/>
      <c r="MF729"/>
      <c r="MG729"/>
      <c r="MH729"/>
      <c r="MI729"/>
      <c r="MJ729"/>
      <c r="MK729"/>
      <c r="ML729"/>
      <c r="MM729"/>
      <c r="MN729"/>
      <c r="MO729"/>
      <c r="MP729"/>
      <c r="MQ729"/>
      <c r="MR729"/>
      <c r="MS729"/>
      <c r="MT729"/>
      <c r="MU729"/>
      <c r="MV729"/>
      <c r="MW729"/>
      <c r="MX729"/>
      <c r="MY729"/>
      <c r="MZ729"/>
      <c r="NA729"/>
      <c r="NB729"/>
      <c r="NC729"/>
      <c r="ND729"/>
      <c r="NE729"/>
      <c r="NF729"/>
      <c r="NG729"/>
      <c r="NH729"/>
      <c r="NI729"/>
      <c r="NJ729"/>
      <c r="NK729"/>
      <c r="NL729"/>
      <c r="NM729"/>
      <c r="NN729"/>
      <c r="NO729"/>
      <c r="NP729"/>
      <c r="NQ729"/>
      <c r="NR729"/>
      <c r="NS729"/>
      <c r="NT729"/>
      <c r="NU729"/>
      <c r="NV729"/>
      <c r="NW729"/>
      <c r="NX729"/>
      <c r="NY729"/>
      <c r="NZ729"/>
      <c r="OA729"/>
      <c r="OB729"/>
      <c r="OC729"/>
      <c r="OD729"/>
      <c r="OE729"/>
      <c r="OF729"/>
      <c r="OG729"/>
      <c r="OH729"/>
      <c r="OI729"/>
      <c r="OJ729"/>
      <c r="OK729"/>
      <c r="OL729"/>
      <c r="OM729"/>
      <c r="ON729"/>
      <c r="OO729"/>
      <c r="OP729"/>
      <c r="OQ729"/>
      <c r="OR729"/>
      <c r="OS729"/>
      <c r="OT729"/>
      <c r="OU729"/>
      <c r="OV729"/>
      <c r="OW729"/>
      <c r="OX729"/>
      <c r="OY729"/>
      <c r="OZ729"/>
      <c r="PA729"/>
      <c r="PB729"/>
      <c r="PC729"/>
      <c r="PD729"/>
      <c r="PE729"/>
      <c r="PF729"/>
      <c r="PG729"/>
      <c r="PH729"/>
      <c r="PI729"/>
      <c r="PJ729"/>
      <c r="PK729"/>
      <c r="PL729"/>
      <c r="PM729"/>
      <c r="PN729"/>
      <c r="PO729"/>
      <c r="PP729"/>
      <c r="PQ729"/>
      <c r="PR729"/>
      <c r="PS729"/>
      <c r="PT729"/>
      <c r="PU729"/>
      <c r="PV729"/>
      <c r="PW729"/>
      <c r="PX729"/>
      <c r="PY729"/>
      <c r="PZ729"/>
      <c r="QA729"/>
      <c r="QB729"/>
      <c r="QC729"/>
      <c r="QD729"/>
      <c r="QE729"/>
      <c r="QF729"/>
      <c r="QG729"/>
      <c r="QH729"/>
      <c r="QI729"/>
      <c r="QJ729"/>
      <c r="QK729"/>
      <c r="QL729"/>
      <c r="QM729"/>
      <c r="QN729"/>
      <c r="QO729"/>
      <c r="QP729"/>
      <c r="QQ729"/>
      <c r="QR729"/>
      <c r="QS729"/>
      <c r="QT729"/>
      <c r="QU729"/>
      <c r="QV729"/>
      <c r="QW729"/>
      <c r="QX729"/>
      <c r="QY729"/>
      <c r="QZ729"/>
      <c r="RA729"/>
      <c r="RB729"/>
      <c r="RC729"/>
      <c r="RD729"/>
      <c r="RE729"/>
      <c r="RF729"/>
      <c r="RG729"/>
      <c r="RH729"/>
      <c r="RI729"/>
      <c r="RJ729"/>
      <c r="RK729"/>
      <c r="RL729"/>
      <c r="RM729"/>
      <c r="RN729"/>
      <c r="RO729"/>
      <c r="RP729"/>
      <c r="RQ729"/>
      <c r="RR729"/>
      <c r="RS729"/>
      <c r="RT729"/>
      <c r="RU729"/>
      <c r="RV729"/>
      <c r="RW729"/>
      <c r="RX729"/>
      <c r="RY729"/>
      <c r="RZ729"/>
      <c r="SA729"/>
      <c r="SB729"/>
      <c r="SC729"/>
      <c r="SD729"/>
      <c r="SE729"/>
      <c r="SF729"/>
      <c r="SG729"/>
      <c r="SH729"/>
      <c r="SI729"/>
      <c r="SJ729"/>
      <c r="SK729"/>
      <c r="SL729"/>
      <c r="SM729"/>
      <c r="SN729"/>
      <c r="SO729"/>
      <c r="SP729"/>
      <c r="SQ729"/>
      <c r="SR729"/>
      <c r="SS729"/>
      <c r="ST729"/>
      <c r="SU729"/>
      <c r="SV729"/>
      <c r="SW729"/>
      <c r="SX729"/>
      <c r="SY729"/>
      <c r="SZ729"/>
      <c r="TA729"/>
      <c r="TB729"/>
      <c r="TC729"/>
      <c r="TD729"/>
      <c r="TE729"/>
      <c r="TF729"/>
      <c r="TG729"/>
      <c r="TH729"/>
      <c r="TI729"/>
      <c r="TJ729"/>
      <c r="TK729"/>
      <c r="TL729"/>
      <c r="TM729"/>
      <c r="TN729"/>
      <c r="TO729"/>
      <c r="TP729"/>
      <c r="TQ729"/>
      <c r="TR729"/>
      <c r="TS729"/>
      <c r="TT729"/>
      <c r="TU729"/>
      <c r="TV729"/>
      <c r="TW729"/>
      <c r="TX729"/>
      <c r="TY729"/>
      <c r="TZ729"/>
      <c r="UA729"/>
      <c r="UB729"/>
      <c r="UC729"/>
      <c r="UD729"/>
      <c r="UE729"/>
      <c r="UF729"/>
      <c r="UG729"/>
      <c r="UH729"/>
      <c r="UI729"/>
      <c r="UJ729"/>
      <c r="UK729"/>
      <c r="UL729"/>
      <c r="UM729"/>
      <c r="UN729"/>
      <c r="UO729"/>
      <c r="UP729"/>
      <c r="UQ729"/>
      <c r="UR729"/>
      <c r="US729"/>
      <c r="UT729"/>
      <c r="UU729"/>
      <c r="UV729"/>
      <c r="UW729"/>
      <c r="UX729"/>
      <c r="UY729"/>
      <c r="UZ729"/>
      <c r="VA729"/>
      <c r="VB729"/>
      <c r="VC729"/>
      <c r="VD729"/>
      <c r="VE729"/>
      <c r="VF729"/>
      <c r="VG729"/>
      <c r="VH729"/>
      <c r="VI729"/>
      <c r="VJ729"/>
      <c r="VK729"/>
      <c r="VL729"/>
      <c r="VM729"/>
      <c r="VN729"/>
      <c r="VO729"/>
      <c r="VP729"/>
      <c r="VQ729"/>
      <c r="VR729"/>
      <c r="VS729"/>
      <c r="VT729"/>
      <c r="VU729"/>
      <c r="VV729"/>
      <c r="VW729"/>
      <c r="VX729"/>
      <c r="VY729"/>
      <c r="VZ729"/>
      <c r="WA729"/>
      <c r="WB729"/>
      <c r="WC729"/>
      <c r="WD729"/>
      <c r="WE729"/>
      <c r="WF729"/>
      <c r="WG729"/>
      <c r="WH729"/>
      <c r="WI729"/>
      <c r="WJ729"/>
      <c r="WK729"/>
      <c r="WL729"/>
      <c r="WM729"/>
      <c r="WN729"/>
      <c r="WO729"/>
      <c r="WP729"/>
      <c r="WQ729"/>
      <c r="WR729"/>
      <c r="WS729"/>
      <c r="WT729"/>
      <c r="WU729"/>
      <c r="WV729"/>
      <c r="WW729"/>
      <c r="WX729"/>
      <c r="WY729"/>
      <c r="WZ729"/>
      <c r="XA729"/>
      <c r="XB729"/>
      <c r="XC729"/>
      <c r="XD729"/>
      <c r="XE729"/>
      <c r="XF729"/>
      <c r="XG729"/>
      <c r="XH729"/>
      <c r="XI729"/>
      <c r="XJ729"/>
      <c r="XK729"/>
      <c r="XL729"/>
      <c r="XM729"/>
      <c r="XN729"/>
      <c r="XO729"/>
      <c r="XP729"/>
      <c r="XQ729"/>
      <c r="XR729"/>
      <c r="XS729"/>
      <c r="XT729"/>
      <c r="XU729"/>
      <c r="XV729"/>
      <c r="XW729"/>
      <c r="XX729"/>
      <c r="XY729"/>
      <c r="XZ729"/>
      <c r="YA729"/>
      <c r="YB729"/>
      <c r="YC729"/>
      <c r="YD729"/>
      <c r="YE729"/>
      <c r="YF729"/>
      <c r="YG729"/>
      <c r="YH729"/>
      <c r="YI729"/>
      <c r="YJ729"/>
      <c r="YK729"/>
      <c r="YL729"/>
      <c r="YM729"/>
      <c r="YN729"/>
      <c r="YO729"/>
      <c r="YP729"/>
      <c r="YQ729"/>
      <c r="YR729"/>
      <c r="YS729"/>
      <c r="YT729"/>
      <c r="YU729"/>
      <c r="YV729"/>
      <c r="YW729"/>
      <c r="YX729"/>
      <c r="YY729"/>
      <c r="YZ729"/>
      <c r="ZA729"/>
      <c r="ZB729"/>
      <c r="ZC729"/>
      <c r="ZD729"/>
      <c r="ZE729"/>
      <c r="ZF729"/>
      <c r="ZG729"/>
      <c r="ZH729"/>
      <c r="ZI729"/>
      <c r="ZJ729"/>
      <c r="ZK729"/>
      <c r="ZL729"/>
      <c r="ZM729"/>
      <c r="ZN729"/>
      <c r="ZO729"/>
      <c r="ZP729"/>
      <c r="ZQ729"/>
      <c r="ZR729"/>
      <c r="ZS729"/>
      <c r="ZT729"/>
      <c r="ZU729"/>
      <c r="ZV729"/>
      <c r="ZW729"/>
      <c r="ZX729"/>
      <c r="ZY729"/>
      <c r="ZZ729" s="52"/>
      <c r="AAA729" s="192"/>
      <c r="AAD729" s="90"/>
      <c r="AAE729" s="519">
        <v>1</v>
      </c>
      <c r="AAF729" s="190" t="s">
        <v>52</v>
      </c>
      <c r="AAG729" s="84"/>
      <c r="AAH729" s="84"/>
      <c r="AAI729" s="72"/>
      <c r="AAJ729" s="74"/>
      <c r="AAK729" s="53"/>
      <c r="AAL729" s="90"/>
    </row>
    <row r="730" spans="1:715" s="23" customFormat="1" ht="15" customHeight="1" outlineLevel="1">
      <c r="A730" s="171"/>
      <c r="B730" s="630" t="s">
        <v>222</v>
      </c>
      <c r="C730" s="420"/>
      <c r="D730" s="434"/>
      <c r="E730" s="350"/>
      <c r="F730" s="350"/>
      <c r="G730" s="420"/>
      <c r="H730" s="420"/>
      <c r="I730" s="244"/>
      <c r="J730" s="194"/>
      <c r="K730" s="49"/>
      <c r="L730" s="49"/>
      <c r="M730" s="49"/>
      <c r="N730" s="49"/>
      <c r="O730" s="49"/>
      <c r="P730" s="49"/>
      <c r="Q730" s="49"/>
      <c r="R730" s="49"/>
      <c r="S730" s="49"/>
      <c r="T730" s="49"/>
      <c r="U730" s="49"/>
      <c r="V730" s="49"/>
      <c r="W730" s="49"/>
      <c r="X730" s="49"/>
      <c r="Y730" s="49"/>
      <c r="Z730" s="49"/>
      <c r="AA730" s="49"/>
      <c r="AB730" s="49"/>
      <c r="AC730" s="49"/>
      <c r="AD730" s="49"/>
      <c r="AE730" s="49"/>
      <c r="AF730" s="49"/>
      <c r="AG730" s="49"/>
      <c r="AH730" s="49"/>
      <c r="AI730" s="49"/>
      <c r="AJ730" s="49"/>
      <c r="AK730" s="49"/>
      <c r="AL730" s="49"/>
      <c r="AM730" s="49"/>
      <c r="AN730" s="49"/>
      <c r="AO730" s="49"/>
      <c r="AP730" s="49"/>
      <c r="AQ730" s="49"/>
      <c r="AR730" s="49"/>
      <c r="AS730" s="49"/>
      <c r="AT730" s="49"/>
      <c r="AU730" s="49"/>
      <c r="AV730" s="49"/>
      <c r="AW730" s="49"/>
      <c r="AX730" s="49"/>
      <c r="AY730" s="49"/>
      <c r="AZ730" s="49"/>
      <c r="BA730" s="49"/>
      <c r="BB730" s="49"/>
      <c r="BC730" s="49"/>
      <c r="BD730" s="49"/>
      <c r="BE730" s="49"/>
      <c r="BF730" s="49"/>
      <c r="BG730" s="49"/>
      <c r="BH730" s="49"/>
      <c r="BI730" s="49"/>
      <c r="BJ730" s="49"/>
      <c r="BK730" s="49"/>
      <c r="BL730" s="49"/>
      <c r="BM730" s="49"/>
      <c r="BN730" s="49"/>
      <c r="BO730" s="49"/>
      <c r="BP730" s="49"/>
      <c r="BQ730" s="49"/>
      <c r="BR730" s="49"/>
      <c r="BS730" s="49"/>
      <c r="BT730" s="49"/>
      <c r="BU730" s="49"/>
      <c r="BV730" s="49"/>
      <c r="BW730" s="49"/>
      <c r="BX730" s="49"/>
      <c r="BY730" s="49"/>
      <c r="BZ730" s="49"/>
      <c r="CA730" s="49"/>
      <c r="CB730" s="49"/>
      <c r="CC730" s="49"/>
      <c r="CD730" s="49"/>
      <c r="CE730" s="49"/>
      <c r="CF730" s="49"/>
      <c r="CG730" s="49"/>
      <c r="CH730" s="49"/>
      <c r="CI730" s="49"/>
      <c r="CJ730" s="49"/>
      <c r="CK730" s="49"/>
      <c r="CL730" s="49"/>
      <c r="CM730" s="49"/>
      <c r="CN730" s="49"/>
      <c r="CO730" s="49"/>
      <c r="CP730" s="49"/>
      <c r="CQ730" s="49"/>
      <c r="CR730" s="49"/>
      <c r="CS730" s="49"/>
      <c r="CT730" s="49"/>
      <c r="CU730" s="49"/>
      <c r="CV730" s="49"/>
      <c r="CW730" s="49"/>
      <c r="CX730" s="49"/>
      <c r="CY730" s="49"/>
      <c r="CZ730" s="49"/>
      <c r="DA730" s="49"/>
      <c r="DB730" s="49"/>
      <c r="DC730" s="49"/>
      <c r="DD730" s="49"/>
      <c r="DE730" s="49"/>
      <c r="DF730" s="49"/>
      <c r="DG730" s="49"/>
      <c r="DH730" s="49"/>
      <c r="DI730" s="49"/>
      <c r="DJ730" s="49"/>
      <c r="DK730" s="49"/>
      <c r="DL730" s="49"/>
      <c r="DM730" s="49"/>
      <c r="DN730" s="49"/>
      <c r="DO730" s="49"/>
      <c r="DP730" s="49"/>
      <c r="DQ730"/>
      <c r="DR730"/>
      <c r="DS730"/>
      <c r="DT730"/>
      <c r="DU730"/>
      <c r="DV730"/>
      <c r="DW730"/>
      <c r="DX730"/>
      <c r="DY730"/>
      <c r="DZ730"/>
      <c r="EA730"/>
      <c r="EB730"/>
      <c r="EC730"/>
      <c r="ED730"/>
      <c r="EE730"/>
      <c r="EF730"/>
      <c r="EG730"/>
      <c r="EH730"/>
      <c r="EI730"/>
      <c r="EJ730"/>
      <c r="EK730"/>
      <c r="EL730"/>
      <c r="EM730"/>
      <c r="EN730"/>
      <c r="EO730"/>
      <c r="EP730"/>
      <c r="EQ730"/>
      <c r="ER730"/>
      <c r="ES730"/>
      <c r="ET730"/>
      <c r="EU730"/>
      <c r="EV730"/>
      <c r="EW730"/>
      <c r="EX730"/>
      <c r="EY730"/>
      <c r="EZ730"/>
      <c r="FA730"/>
      <c r="FB730"/>
      <c r="FC730"/>
      <c r="FD730"/>
      <c r="FE730"/>
      <c r="FF730"/>
      <c r="FG730"/>
      <c r="FH730"/>
      <c r="FI730"/>
      <c r="FJ730"/>
      <c r="FK730"/>
      <c r="FL730"/>
      <c r="FM730"/>
      <c r="FN730"/>
      <c r="FO730"/>
      <c r="FP730"/>
      <c r="FQ730"/>
      <c r="FR730"/>
      <c r="FS730"/>
      <c r="FT730"/>
      <c r="FU730"/>
      <c r="FV730"/>
      <c r="FW730"/>
      <c r="FX730"/>
      <c r="FY730"/>
      <c r="FZ730"/>
      <c r="GA730"/>
      <c r="GB730"/>
      <c r="GC730"/>
      <c r="GD730"/>
      <c r="GE730"/>
      <c r="GF730"/>
      <c r="GG730"/>
      <c r="GH730"/>
      <c r="GI730"/>
      <c r="GJ730"/>
      <c r="GK730"/>
      <c r="GL730"/>
      <c r="GM730"/>
      <c r="GN730"/>
      <c r="GO730"/>
      <c r="GP730"/>
      <c r="GQ730"/>
      <c r="GR730"/>
      <c r="GS730"/>
      <c r="GT730"/>
      <c r="GU730"/>
      <c r="GV730"/>
      <c r="GW730"/>
      <c r="GX730"/>
      <c r="GY730"/>
      <c r="GZ730"/>
      <c r="HA730"/>
      <c r="HB730"/>
      <c r="HC730"/>
      <c r="HD730"/>
      <c r="HE730"/>
      <c r="HF730"/>
      <c r="HG730"/>
      <c r="HH730"/>
      <c r="HI730"/>
      <c r="HJ730"/>
      <c r="HK730"/>
      <c r="HL730"/>
      <c r="HM730"/>
      <c r="HN730"/>
      <c r="HO730"/>
      <c r="HP730"/>
      <c r="HQ730"/>
      <c r="HR730"/>
      <c r="HS730"/>
      <c r="HT730"/>
      <c r="HU730"/>
      <c r="HV730"/>
      <c r="HW730"/>
      <c r="HX730"/>
      <c r="HY730"/>
      <c r="HZ730"/>
      <c r="IA730"/>
      <c r="IB730"/>
      <c r="IC730"/>
      <c r="ID730"/>
      <c r="IE730"/>
      <c r="IF730"/>
      <c r="IG730"/>
      <c r="IH730"/>
      <c r="II730"/>
      <c r="IJ730"/>
      <c r="IK730"/>
      <c r="IL730"/>
      <c r="IM730"/>
      <c r="IN730"/>
      <c r="IO730"/>
      <c r="IP730"/>
      <c r="IQ730"/>
      <c r="IR730"/>
      <c r="IS730"/>
      <c r="IT730"/>
      <c r="IU730"/>
      <c r="IV730"/>
      <c r="IW730"/>
      <c r="IX730"/>
      <c r="IY730"/>
      <c r="IZ730"/>
      <c r="JA730"/>
      <c r="JB730"/>
      <c r="JC730"/>
      <c r="JD730"/>
      <c r="JE730"/>
      <c r="JF730"/>
      <c r="JG730"/>
      <c r="JH730"/>
      <c r="JI730"/>
      <c r="JJ730"/>
      <c r="JK730"/>
      <c r="JL730"/>
      <c r="JM730"/>
      <c r="JN730"/>
      <c r="JO730"/>
      <c r="JP730"/>
      <c r="JQ730"/>
      <c r="JR730"/>
      <c r="JS730"/>
      <c r="JT730"/>
      <c r="JU730"/>
      <c r="JV730"/>
      <c r="JW730"/>
      <c r="JX730"/>
      <c r="JY730"/>
      <c r="JZ730"/>
      <c r="KA730"/>
      <c r="KB730"/>
      <c r="KC730"/>
      <c r="KD730"/>
      <c r="KE730"/>
      <c r="KF730"/>
      <c r="KG730"/>
      <c r="KH730"/>
      <c r="KI730"/>
      <c r="KJ730"/>
      <c r="KK730"/>
      <c r="KL730"/>
      <c r="KM730"/>
      <c r="KN730"/>
      <c r="KO730"/>
      <c r="KP730"/>
      <c r="KQ730"/>
      <c r="KR730"/>
      <c r="KS730"/>
      <c r="KT730"/>
      <c r="KU730"/>
      <c r="KV730"/>
      <c r="KW730"/>
      <c r="KX730"/>
      <c r="KY730"/>
      <c r="KZ730"/>
      <c r="LA730"/>
      <c r="LB730"/>
      <c r="LC730"/>
      <c r="LD730"/>
      <c r="LE730"/>
      <c r="LF730"/>
      <c r="LG730"/>
      <c r="LH730"/>
      <c r="LI730"/>
      <c r="LJ730"/>
      <c r="LK730"/>
      <c r="LL730"/>
      <c r="LM730"/>
      <c r="LN730"/>
      <c r="LO730"/>
      <c r="LP730"/>
      <c r="LQ730"/>
      <c r="LR730"/>
      <c r="LS730"/>
      <c r="LT730"/>
      <c r="LU730"/>
      <c r="LV730"/>
      <c r="LW730"/>
      <c r="LX730"/>
      <c r="LY730"/>
      <c r="LZ730"/>
      <c r="MA730"/>
      <c r="MB730"/>
      <c r="MC730"/>
      <c r="MD730"/>
      <c r="ME730"/>
      <c r="MF730"/>
      <c r="MG730"/>
      <c r="MH730"/>
      <c r="MI730"/>
      <c r="MJ730"/>
      <c r="MK730"/>
      <c r="ML730"/>
      <c r="MM730"/>
      <c r="MN730"/>
      <c r="MO730"/>
      <c r="MP730"/>
      <c r="MQ730"/>
      <c r="MR730"/>
      <c r="MS730"/>
      <c r="MT730"/>
      <c r="MU730"/>
      <c r="MV730"/>
      <c r="MW730"/>
      <c r="MX730"/>
      <c r="MY730"/>
      <c r="MZ730"/>
      <c r="NA730"/>
      <c r="NB730"/>
      <c r="NC730"/>
      <c r="ND730"/>
      <c r="NE730"/>
      <c r="NF730"/>
      <c r="NG730"/>
      <c r="NH730"/>
      <c r="NI730"/>
      <c r="NJ730"/>
      <c r="NK730"/>
      <c r="NL730"/>
      <c r="NM730"/>
      <c r="NN730"/>
      <c r="NO730"/>
      <c r="NP730"/>
      <c r="NQ730"/>
      <c r="NR730"/>
      <c r="NS730"/>
      <c r="NT730"/>
      <c r="NU730"/>
      <c r="NV730"/>
      <c r="NW730"/>
      <c r="NX730"/>
      <c r="NY730"/>
      <c r="NZ730"/>
      <c r="OA730"/>
      <c r="OB730"/>
      <c r="OC730"/>
      <c r="OD730"/>
      <c r="OE730"/>
      <c r="OF730"/>
      <c r="OG730"/>
      <c r="OH730"/>
      <c r="OI730"/>
      <c r="OJ730"/>
      <c r="OK730"/>
      <c r="OL730"/>
      <c r="OM730"/>
      <c r="ON730"/>
      <c r="OO730"/>
      <c r="OP730"/>
      <c r="OQ730"/>
      <c r="OR730"/>
      <c r="OS730"/>
      <c r="OT730"/>
      <c r="OU730"/>
      <c r="OV730"/>
      <c r="OW730"/>
      <c r="OX730"/>
      <c r="OY730"/>
      <c r="OZ730"/>
      <c r="PA730"/>
      <c r="PB730"/>
      <c r="PC730"/>
      <c r="PD730"/>
      <c r="PE730"/>
      <c r="PF730"/>
      <c r="PG730"/>
      <c r="PH730"/>
      <c r="PI730"/>
      <c r="PJ730"/>
      <c r="PK730"/>
      <c r="PL730"/>
      <c r="PM730"/>
      <c r="PN730"/>
      <c r="PO730"/>
      <c r="PP730"/>
      <c r="PQ730"/>
      <c r="PR730"/>
      <c r="PS730"/>
      <c r="PT730"/>
      <c r="PU730"/>
      <c r="PV730"/>
      <c r="PW730"/>
      <c r="PX730"/>
      <c r="PY730"/>
      <c r="PZ730"/>
      <c r="QA730"/>
      <c r="QB730"/>
      <c r="QC730"/>
      <c r="QD730"/>
      <c r="QE730"/>
      <c r="QF730"/>
      <c r="QG730"/>
      <c r="QH730"/>
      <c r="QI730"/>
      <c r="QJ730"/>
      <c r="QK730"/>
      <c r="QL730"/>
      <c r="QM730"/>
      <c r="QN730"/>
      <c r="QO730"/>
      <c r="QP730"/>
      <c r="QQ730"/>
      <c r="QR730"/>
      <c r="QS730"/>
      <c r="QT730"/>
      <c r="QU730"/>
      <c r="QV730"/>
      <c r="QW730"/>
      <c r="QX730"/>
      <c r="QY730"/>
      <c r="QZ730"/>
      <c r="RA730"/>
      <c r="RB730"/>
      <c r="RC730"/>
      <c r="RD730"/>
      <c r="RE730"/>
      <c r="RF730"/>
      <c r="RG730"/>
      <c r="RH730"/>
      <c r="RI730"/>
      <c r="RJ730"/>
      <c r="RK730"/>
      <c r="RL730"/>
      <c r="RM730"/>
      <c r="RN730"/>
      <c r="RO730"/>
      <c r="RP730"/>
      <c r="RQ730"/>
      <c r="RR730"/>
      <c r="RS730"/>
      <c r="RT730"/>
      <c r="RU730"/>
      <c r="RV730"/>
      <c r="RW730"/>
      <c r="RX730"/>
      <c r="RY730"/>
      <c r="RZ730"/>
      <c r="SA730"/>
      <c r="SB730"/>
      <c r="SC730"/>
      <c r="SD730"/>
      <c r="SE730"/>
      <c r="SF730"/>
      <c r="SG730"/>
      <c r="SH730"/>
      <c r="SI730"/>
      <c r="SJ730"/>
      <c r="SK730"/>
      <c r="SL730"/>
      <c r="SM730"/>
      <c r="SN730"/>
      <c r="SO730"/>
      <c r="SP730"/>
      <c r="SQ730"/>
      <c r="SR730"/>
      <c r="SS730"/>
      <c r="ST730"/>
      <c r="SU730"/>
      <c r="SV730"/>
      <c r="SW730"/>
      <c r="SX730"/>
      <c r="SY730"/>
      <c r="SZ730"/>
      <c r="TA730"/>
      <c r="TB730"/>
      <c r="TC730"/>
      <c r="TD730"/>
      <c r="TE730"/>
      <c r="TF730"/>
      <c r="TG730"/>
      <c r="TH730"/>
      <c r="TI730"/>
      <c r="TJ730"/>
      <c r="TK730"/>
      <c r="TL730"/>
      <c r="TM730"/>
      <c r="TN730"/>
      <c r="TO730"/>
      <c r="TP730"/>
      <c r="TQ730"/>
      <c r="TR730"/>
      <c r="TS730"/>
      <c r="TT730"/>
      <c r="TU730"/>
      <c r="TV730"/>
      <c r="TW730"/>
      <c r="TX730"/>
      <c r="TY730"/>
      <c r="TZ730"/>
      <c r="UA730"/>
      <c r="UB730"/>
      <c r="UC730"/>
      <c r="UD730"/>
      <c r="UE730"/>
      <c r="UF730"/>
      <c r="UG730"/>
      <c r="UH730"/>
      <c r="UI730"/>
      <c r="UJ730"/>
      <c r="UK730"/>
      <c r="UL730"/>
      <c r="UM730"/>
      <c r="UN730"/>
      <c r="UO730"/>
      <c r="UP730"/>
      <c r="UQ730"/>
      <c r="UR730"/>
      <c r="US730"/>
      <c r="UT730"/>
      <c r="UU730"/>
      <c r="UV730"/>
      <c r="UW730"/>
      <c r="UX730"/>
      <c r="UY730"/>
      <c r="UZ730"/>
      <c r="VA730"/>
      <c r="VB730"/>
      <c r="VC730"/>
      <c r="VD730"/>
      <c r="VE730"/>
      <c r="VF730"/>
      <c r="VG730"/>
      <c r="VH730"/>
      <c r="VI730"/>
      <c r="VJ730"/>
      <c r="VK730"/>
      <c r="VL730"/>
      <c r="VM730"/>
      <c r="VN730"/>
      <c r="VO730"/>
      <c r="VP730"/>
      <c r="VQ730"/>
      <c r="VR730"/>
      <c r="VS730"/>
      <c r="VT730"/>
      <c r="VU730"/>
      <c r="VV730"/>
      <c r="VW730"/>
      <c r="VX730"/>
      <c r="VY730"/>
      <c r="VZ730"/>
      <c r="WA730"/>
      <c r="WB730"/>
      <c r="WC730"/>
      <c r="WD730"/>
      <c r="WE730"/>
      <c r="WF730"/>
      <c r="WG730"/>
      <c r="WH730"/>
      <c r="WI730"/>
      <c r="WJ730"/>
      <c r="WK730"/>
      <c r="WL730"/>
      <c r="WM730"/>
      <c r="WN730"/>
      <c r="WO730"/>
      <c r="WP730"/>
      <c r="WQ730"/>
      <c r="WR730"/>
      <c r="WS730"/>
      <c r="WT730"/>
      <c r="WU730"/>
      <c r="WV730"/>
      <c r="WW730"/>
      <c r="WX730"/>
      <c r="WY730"/>
      <c r="WZ730"/>
      <c r="XA730"/>
      <c r="XB730"/>
      <c r="XC730"/>
      <c r="XD730"/>
      <c r="XE730"/>
      <c r="XF730"/>
      <c r="XG730"/>
      <c r="XH730"/>
      <c r="XI730"/>
      <c r="XJ730"/>
      <c r="XK730"/>
      <c r="XL730"/>
      <c r="XM730"/>
      <c r="XN730"/>
      <c r="XO730"/>
      <c r="XP730"/>
      <c r="XQ730"/>
      <c r="XR730"/>
      <c r="XS730"/>
      <c r="XT730"/>
      <c r="XU730"/>
      <c r="XV730"/>
      <c r="XW730"/>
      <c r="XX730"/>
      <c r="XY730"/>
      <c r="XZ730"/>
      <c r="YA730"/>
      <c r="YB730"/>
      <c r="YC730"/>
      <c r="YD730"/>
      <c r="YE730"/>
      <c r="YF730"/>
      <c r="YG730"/>
      <c r="YH730"/>
      <c r="YI730"/>
      <c r="YJ730"/>
      <c r="YK730"/>
      <c r="YL730"/>
      <c r="YM730"/>
      <c r="YN730"/>
      <c r="YO730"/>
      <c r="YP730"/>
      <c r="YQ730"/>
      <c r="YR730"/>
      <c r="YS730"/>
      <c r="YT730"/>
      <c r="YU730"/>
      <c r="YV730"/>
      <c r="YW730"/>
      <c r="YX730"/>
      <c r="YY730"/>
      <c r="YZ730"/>
      <c r="ZA730"/>
      <c r="ZB730"/>
      <c r="ZC730"/>
      <c r="ZD730"/>
      <c r="ZE730"/>
      <c r="ZF730"/>
      <c r="ZG730"/>
      <c r="ZH730"/>
      <c r="ZI730"/>
      <c r="ZJ730"/>
      <c r="ZK730"/>
      <c r="ZL730"/>
      <c r="ZM730"/>
      <c r="ZN730"/>
      <c r="ZO730"/>
      <c r="ZP730"/>
      <c r="ZQ730"/>
      <c r="ZR730"/>
      <c r="ZS730"/>
      <c r="ZT730"/>
      <c r="ZU730"/>
      <c r="ZV730"/>
      <c r="ZW730"/>
      <c r="ZX730"/>
      <c r="ZY730"/>
      <c r="ZZ730" s="52"/>
      <c r="AAA730" s="192"/>
      <c r="AAD730" s="90"/>
      <c r="AAE730" s="519">
        <v>1</v>
      </c>
      <c r="AAF730" s="190" t="s">
        <v>52</v>
      </c>
      <c r="AAG730" s="84"/>
      <c r="AAH730" s="84"/>
      <c r="AAI730" s="72"/>
      <c r="AAJ730" s="74"/>
      <c r="AAK730" s="53"/>
      <c r="AAL730" s="90"/>
    </row>
    <row r="731" spans="1:715" s="23" customFormat="1" ht="15" customHeight="1" outlineLevel="1">
      <c r="A731" s="171"/>
      <c r="B731" s="630" t="s">
        <v>263</v>
      </c>
      <c r="C731" s="420"/>
      <c r="D731" s="434"/>
      <c r="E731" s="350"/>
      <c r="F731" s="350"/>
      <c r="G731" s="420"/>
      <c r="H731" s="420"/>
      <c r="I731" s="244"/>
      <c r="J731" s="194"/>
      <c r="K731" s="49"/>
      <c r="L731" s="49"/>
      <c r="M731" s="49"/>
      <c r="N731" s="49"/>
      <c r="O731" s="49"/>
      <c r="P731" s="49"/>
      <c r="Q731" s="49"/>
      <c r="R731" s="49"/>
      <c r="S731" s="49"/>
      <c r="T731" s="49"/>
      <c r="U731" s="49"/>
      <c r="V731" s="49"/>
      <c r="W731" s="49"/>
      <c r="X731" s="49"/>
      <c r="Y731" s="49"/>
      <c r="Z731" s="49"/>
      <c r="AA731" s="49"/>
      <c r="AB731" s="49"/>
      <c r="AC731" s="49"/>
      <c r="AD731" s="49"/>
      <c r="AE731" s="49"/>
      <c r="AF731" s="49"/>
      <c r="AG731" s="49"/>
      <c r="AH731" s="49"/>
      <c r="AI731" s="49"/>
      <c r="AJ731" s="49"/>
      <c r="AK731" s="49"/>
      <c r="AL731" s="49"/>
      <c r="AM731" s="49"/>
      <c r="AN731" s="49"/>
      <c r="AO731" s="49"/>
      <c r="AP731" s="49"/>
      <c r="AQ731" s="49"/>
      <c r="AR731" s="49"/>
      <c r="AS731" s="49"/>
      <c r="AT731" s="49"/>
      <c r="AU731" s="49"/>
      <c r="AV731" s="49"/>
      <c r="AW731" s="49"/>
      <c r="AX731" s="49"/>
      <c r="AY731" s="49"/>
      <c r="AZ731" s="49"/>
      <c r="BA731" s="49"/>
      <c r="BB731" s="49"/>
      <c r="BC731" s="49"/>
      <c r="BD731" s="49"/>
      <c r="BE731" s="49"/>
      <c r="BF731" s="49"/>
      <c r="BG731" s="49"/>
      <c r="BH731" s="49"/>
      <c r="BI731" s="49"/>
      <c r="BJ731" s="49"/>
      <c r="BK731" s="49"/>
      <c r="BL731" s="49"/>
      <c r="BM731" s="49"/>
      <c r="BN731" s="49"/>
      <c r="BO731" s="49"/>
      <c r="BP731" s="49"/>
      <c r="BQ731" s="49"/>
      <c r="BR731" s="49"/>
      <c r="BS731" s="49"/>
      <c r="BT731" s="49"/>
      <c r="BU731" s="49"/>
      <c r="BV731" s="49"/>
      <c r="BW731" s="49"/>
      <c r="BX731" s="49"/>
      <c r="BY731" s="49"/>
      <c r="BZ731" s="49"/>
      <c r="CA731" s="49"/>
      <c r="CB731" s="49"/>
      <c r="CC731" s="49"/>
      <c r="CD731" s="49"/>
      <c r="CE731" s="49"/>
      <c r="CF731" s="49"/>
      <c r="CG731" s="49"/>
      <c r="CH731" s="49"/>
      <c r="CI731" s="49"/>
      <c r="CJ731" s="49"/>
      <c r="CK731" s="49"/>
      <c r="CL731" s="49"/>
      <c r="CM731" s="49"/>
      <c r="CN731" s="49"/>
      <c r="CO731" s="49"/>
      <c r="CP731" s="49"/>
      <c r="CQ731" s="49"/>
      <c r="CR731" s="49"/>
      <c r="CS731" s="49"/>
      <c r="CT731" s="49"/>
      <c r="CU731" s="49"/>
      <c r="CV731" s="49"/>
      <c r="CW731" s="49"/>
      <c r="CX731" s="49"/>
      <c r="CY731" s="49"/>
      <c r="CZ731" s="49"/>
      <c r="DA731" s="49"/>
      <c r="DB731" s="49"/>
      <c r="DC731" s="49"/>
      <c r="DD731" s="49"/>
      <c r="DE731" s="49"/>
      <c r="DF731" s="49"/>
      <c r="DG731" s="49"/>
      <c r="DH731" s="49"/>
      <c r="DI731" s="49"/>
      <c r="DJ731" s="49"/>
      <c r="DK731" s="49"/>
      <c r="DL731" s="49"/>
      <c r="DM731" s="49"/>
      <c r="DN731" s="49"/>
      <c r="DO731" s="49"/>
      <c r="DP731" s="49"/>
      <c r="DQ731"/>
      <c r="DR731"/>
      <c r="DS731"/>
      <c r="DT731"/>
      <c r="DU731"/>
      <c r="DV731"/>
      <c r="DW731"/>
      <c r="DX731"/>
      <c r="DY731"/>
      <c r="DZ731"/>
      <c r="EA731"/>
      <c r="EB731"/>
      <c r="EC731"/>
      <c r="ED731"/>
      <c r="EE731"/>
      <c r="EF731"/>
      <c r="EG731"/>
      <c r="EH731"/>
      <c r="EI731"/>
      <c r="EJ731"/>
      <c r="EK731"/>
      <c r="EL731"/>
      <c r="EM731"/>
      <c r="EN731"/>
      <c r="EO731"/>
      <c r="EP731"/>
      <c r="EQ731"/>
      <c r="ER731"/>
      <c r="ES731"/>
      <c r="ET731"/>
      <c r="EU731"/>
      <c r="EV731"/>
      <c r="EW731"/>
      <c r="EX731"/>
      <c r="EY731"/>
      <c r="EZ731"/>
      <c r="FA731"/>
      <c r="FB731"/>
      <c r="FC731"/>
      <c r="FD731"/>
      <c r="FE731"/>
      <c r="FF731"/>
      <c r="FG731"/>
      <c r="FH731"/>
      <c r="FI731"/>
      <c r="FJ731"/>
      <c r="FK731"/>
      <c r="FL731"/>
      <c r="FM731"/>
      <c r="FN731"/>
      <c r="FO731"/>
      <c r="FP731"/>
      <c r="FQ731"/>
      <c r="FR731"/>
      <c r="FS731"/>
      <c r="FT731"/>
      <c r="FU731"/>
      <c r="FV731"/>
      <c r="FW731"/>
      <c r="FX731"/>
      <c r="FY731"/>
      <c r="FZ731"/>
      <c r="GA731"/>
      <c r="GB731"/>
      <c r="GC731"/>
      <c r="GD731"/>
      <c r="GE731"/>
      <c r="GF731"/>
      <c r="GG731"/>
      <c r="GH731"/>
      <c r="GI731"/>
      <c r="GJ731"/>
      <c r="GK731"/>
      <c r="GL731"/>
      <c r="GM731"/>
      <c r="GN731"/>
      <c r="GO731"/>
      <c r="GP731"/>
      <c r="GQ731"/>
      <c r="GR731"/>
      <c r="GS731"/>
      <c r="GT731"/>
      <c r="GU731"/>
      <c r="GV731"/>
      <c r="GW731"/>
      <c r="GX731"/>
      <c r="GY731"/>
      <c r="GZ731"/>
      <c r="HA731"/>
      <c r="HB731"/>
      <c r="HC731"/>
      <c r="HD731"/>
      <c r="HE731"/>
      <c r="HF731"/>
      <c r="HG731"/>
      <c r="HH731"/>
      <c r="HI731"/>
      <c r="HJ731"/>
      <c r="HK731"/>
      <c r="HL731"/>
      <c r="HM731"/>
      <c r="HN731"/>
      <c r="HO731"/>
      <c r="HP731"/>
      <c r="HQ731"/>
      <c r="HR731"/>
      <c r="HS731"/>
      <c r="HT731"/>
      <c r="HU731"/>
      <c r="HV731"/>
      <c r="HW731"/>
      <c r="HX731"/>
      <c r="HY731"/>
      <c r="HZ731"/>
      <c r="IA731"/>
      <c r="IB731"/>
      <c r="IC731"/>
      <c r="ID731"/>
      <c r="IE731"/>
      <c r="IF731"/>
      <c r="IG731"/>
      <c r="IH731"/>
      <c r="II731"/>
      <c r="IJ731"/>
      <c r="IK731"/>
      <c r="IL731"/>
      <c r="IM731"/>
      <c r="IN731"/>
      <c r="IO731"/>
      <c r="IP731"/>
      <c r="IQ731"/>
      <c r="IR731"/>
      <c r="IS731"/>
      <c r="IT731"/>
      <c r="IU731"/>
      <c r="IV731"/>
      <c r="IW731"/>
      <c r="IX731"/>
      <c r="IY731"/>
      <c r="IZ731"/>
      <c r="JA731"/>
      <c r="JB731"/>
      <c r="JC731"/>
      <c r="JD731"/>
      <c r="JE731"/>
      <c r="JF731"/>
      <c r="JG731"/>
      <c r="JH731"/>
      <c r="JI731"/>
      <c r="JJ731"/>
      <c r="JK731"/>
      <c r="JL731"/>
      <c r="JM731"/>
      <c r="JN731"/>
      <c r="JO731"/>
      <c r="JP731"/>
      <c r="JQ731"/>
      <c r="JR731"/>
      <c r="JS731"/>
      <c r="JT731"/>
      <c r="JU731"/>
      <c r="JV731"/>
      <c r="JW731"/>
      <c r="JX731"/>
      <c r="JY731"/>
      <c r="JZ731"/>
      <c r="KA731"/>
      <c r="KB731"/>
      <c r="KC731"/>
      <c r="KD731"/>
      <c r="KE731"/>
      <c r="KF731"/>
      <c r="KG731"/>
      <c r="KH731"/>
      <c r="KI731"/>
      <c r="KJ731"/>
      <c r="KK731"/>
      <c r="KL731"/>
      <c r="KM731"/>
      <c r="KN731"/>
      <c r="KO731"/>
      <c r="KP731"/>
      <c r="KQ731"/>
      <c r="KR731"/>
      <c r="KS731"/>
      <c r="KT731"/>
      <c r="KU731"/>
      <c r="KV731"/>
      <c r="KW731"/>
      <c r="KX731"/>
      <c r="KY731"/>
      <c r="KZ731"/>
      <c r="LA731"/>
      <c r="LB731"/>
      <c r="LC731"/>
      <c r="LD731"/>
      <c r="LE731"/>
      <c r="LF731"/>
      <c r="LG731"/>
      <c r="LH731"/>
      <c r="LI731"/>
      <c r="LJ731"/>
      <c r="LK731"/>
      <c r="LL731"/>
      <c r="LM731"/>
      <c r="LN731"/>
      <c r="LO731"/>
      <c r="LP731"/>
      <c r="LQ731"/>
      <c r="LR731"/>
      <c r="LS731"/>
      <c r="LT731"/>
      <c r="LU731"/>
      <c r="LV731"/>
      <c r="LW731"/>
      <c r="LX731"/>
      <c r="LY731"/>
      <c r="LZ731"/>
      <c r="MA731"/>
      <c r="MB731"/>
      <c r="MC731"/>
      <c r="MD731"/>
      <c r="ME731"/>
      <c r="MF731"/>
      <c r="MG731"/>
      <c r="MH731"/>
      <c r="MI731"/>
      <c r="MJ731"/>
      <c r="MK731"/>
      <c r="ML731"/>
      <c r="MM731"/>
      <c r="MN731"/>
      <c r="MO731"/>
      <c r="MP731"/>
      <c r="MQ731"/>
      <c r="MR731"/>
      <c r="MS731"/>
      <c r="MT731"/>
      <c r="MU731"/>
      <c r="MV731"/>
      <c r="MW731"/>
      <c r="MX731"/>
      <c r="MY731"/>
      <c r="MZ731"/>
      <c r="NA731"/>
      <c r="NB731"/>
      <c r="NC731"/>
      <c r="ND731"/>
      <c r="NE731"/>
      <c r="NF731"/>
      <c r="NG731"/>
      <c r="NH731"/>
      <c r="NI731"/>
      <c r="NJ731"/>
      <c r="NK731"/>
      <c r="NL731"/>
      <c r="NM731"/>
      <c r="NN731"/>
      <c r="NO731"/>
      <c r="NP731"/>
      <c r="NQ731"/>
      <c r="NR731"/>
      <c r="NS731"/>
      <c r="NT731"/>
      <c r="NU731"/>
      <c r="NV731"/>
      <c r="NW731"/>
      <c r="NX731"/>
      <c r="NY731"/>
      <c r="NZ731"/>
      <c r="OA731"/>
      <c r="OB731"/>
      <c r="OC731"/>
      <c r="OD731"/>
      <c r="OE731"/>
      <c r="OF731"/>
      <c r="OG731"/>
      <c r="OH731"/>
      <c r="OI731"/>
      <c r="OJ731"/>
      <c r="OK731"/>
      <c r="OL731"/>
      <c r="OM731"/>
      <c r="ON731"/>
      <c r="OO731"/>
      <c r="OP731"/>
      <c r="OQ731"/>
      <c r="OR731"/>
      <c r="OS731"/>
      <c r="OT731"/>
      <c r="OU731"/>
      <c r="OV731"/>
      <c r="OW731"/>
      <c r="OX731"/>
      <c r="OY731"/>
      <c r="OZ731"/>
      <c r="PA731"/>
      <c r="PB731"/>
      <c r="PC731"/>
      <c r="PD731"/>
      <c r="PE731"/>
      <c r="PF731"/>
      <c r="PG731"/>
      <c r="PH731"/>
      <c r="PI731"/>
      <c r="PJ731"/>
      <c r="PK731"/>
      <c r="PL731"/>
      <c r="PM731"/>
      <c r="PN731"/>
      <c r="PO731"/>
      <c r="PP731"/>
      <c r="PQ731"/>
      <c r="PR731"/>
      <c r="PS731"/>
      <c r="PT731"/>
      <c r="PU731"/>
      <c r="PV731"/>
      <c r="PW731"/>
      <c r="PX731"/>
      <c r="PY731"/>
      <c r="PZ731"/>
      <c r="QA731"/>
      <c r="QB731"/>
      <c r="QC731"/>
      <c r="QD731"/>
      <c r="QE731"/>
      <c r="QF731"/>
      <c r="QG731"/>
      <c r="QH731"/>
      <c r="QI731"/>
      <c r="QJ731"/>
      <c r="QK731"/>
      <c r="QL731"/>
      <c r="QM731"/>
      <c r="QN731"/>
      <c r="QO731"/>
      <c r="QP731"/>
      <c r="QQ731"/>
      <c r="QR731"/>
      <c r="QS731"/>
      <c r="QT731"/>
      <c r="QU731"/>
      <c r="QV731"/>
      <c r="QW731"/>
      <c r="QX731"/>
      <c r="QY731"/>
      <c r="QZ731"/>
      <c r="RA731"/>
      <c r="RB731"/>
      <c r="RC731"/>
      <c r="RD731"/>
      <c r="RE731"/>
      <c r="RF731"/>
      <c r="RG731"/>
      <c r="RH731"/>
      <c r="RI731"/>
      <c r="RJ731"/>
      <c r="RK731"/>
      <c r="RL731"/>
      <c r="RM731"/>
      <c r="RN731"/>
      <c r="RO731"/>
      <c r="RP731"/>
      <c r="RQ731"/>
      <c r="RR731"/>
      <c r="RS731"/>
      <c r="RT731"/>
      <c r="RU731"/>
      <c r="RV731"/>
      <c r="RW731"/>
      <c r="RX731"/>
      <c r="RY731"/>
      <c r="RZ731"/>
      <c r="SA731"/>
      <c r="SB731"/>
      <c r="SC731"/>
      <c r="SD731"/>
      <c r="SE731"/>
      <c r="SF731"/>
      <c r="SG731"/>
      <c r="SH731"/>
      <c r="SI731"/>
      <c r="SJ731"/>
      <c r="SK731"/>
      <c r="SL731"/>
      <c r="SM731"/>
      <c r="SN731"/>
      <c r="SO731"/>
      <c r="SP731"/>
      <c r="SQ731"/>
      <c r="SR731"/>
      <c r="SS731"/>
      <c r="ST731"/>
      <c r="SU731"/>
      <c r="SV731"/>
      <c r="SW731"/>
      <c r="SX731"/>
      <c r="SY731"/>
      <c r="SZ731"/>
      <c r="TA731"/>
      <c r="TB731"/>
      <c r="TC731"/>
      <c r="TD731"/>
      <c r="TE731"/>
      <c r="TF731"/>
      <c r="TG731"/>
      <c r="TH731"/>
      <c r="TI731"/>
      <c r="TJ731"/>
      <c r="TK731"/>
      <c r="TL731"/>
      <c r="TM731"/>
      <c r="TN731"/>
      <c r="TO731"/>
      <c r="TP731"/>
      <c r="TQ731"/>
      <c r="TR731"/>
      <c r="TS731"/>
      <c r="TT731"/>
      <c r="TU731"/>
      <c r="TV731"/>
      <c r="TW731"/>
      <c r="TX731"/>
      <c r="TY731"/>
      <c r="TZ731"/>
      <c r="UA731"/>
      <c r="UB731"/>
      <c r="UC731"/>
      <c r="UD731"/>
      <c r="UE731"/>
      <c r="UF731"/>
      <c r="UG731"/>
      <c r="UH731"/>
      <c r="UI731"/>
      <c r="UJ731"/>
      <c r="UK731"/>
      <c r="UL731"/>
      <c r="UM731"/>
      <c r="UN731"/>
      <c r="UO731"/>
      <c r="UP731"/>
      <c r="UQ731"/>
      <c r="UR731"/>
      <c r="US731"/>
      <c r="UT731"/>
      <c r="UU731"/>
      <c r="UV731"/>
      <c r="UW731"/>
      <c r="UX731"/>
      <c r="UY731"/>
      <c r="UZ731"/>
      <c r="VA731"/>
      <c r="VB731"/>
      <c r="VC731"/>
      <c r="VD731"/>
      <c r="VE731"/>
      <c r="VF731"/>
      <c r="VG731"/>
      <c r="VH731"/>
      <c r="VI731"/>
      <c r="VJ731"/>
      <c r="VK731"/>
      <c r="VL731"/>
      <c r="VM731"/>
      <c r="VN731"/>
      <c r="VO731"/>
      <c r="VP731"/>
      <c r="VQ731"/>
      <c r="VR731"/>
      <c r="VS731"/>
      <c r="VT731"/>
      <c r="VU731"/>
      <c r="VV731"/>
      <c r="VW731"/>
      <c r="VX731"/>
      <c r="VY731"/>
      <c r="VZ731"/>
      <c r="WA731"/>
      <c r="WB731"/>
      <c r="WC731"/>
      <c r="WD731"/>
      <c r="WE731"/>
      <c r="WF731"/>
      <c r="WG731"/>
      <c r="WH731"/>
      <c r="WI731"/>
      <c r="WJ731"/>
      <c r="WK731"/>
      <c r="WL731"/>
      <c r="WM731"/>
      <c r="WN731"/>
      <c r="WO731"/>
      <c r="WP731"/>
      <c r="WQ731"/>
      <c r="WR731"/>
      <c r="WS731"/>
      <c r="WT731"/>
      <c r="WU731"/>
      <c r="WV731"/>
      <c r="WW731"/>
      <c r="WX731"/>
      <c r="WY731"/>
      <c r="WZ731"/>
      <c r="XA731"/>
      <c r="XB731"/>
      <c r="XC731"/>
      <c r="XD731"/>
      <c r="XE731"/>
      <c r="XF731"/>
      <c r="XG731"/>
      <c r="XH731"/>
      <c r="XI731"/>
      <c r="XJ731"/>
      <c r="XK731"/>
      <c r="XL731"/>
      <c r="XM731"/>
      <c r="XN731"/>
      <c r="XO731"/>
      <c r="XP731"/>
      <c r="XQ731"/>
      <c r="XR731"/>
      <c r="XS731"/>
      <c r="XT731"/>
      <c r="XU731"/>
      <c r="XV731"/>
      <c r="XW731"/>
      <c r="XX731"/>
      <c r="XY731"/>
      <c r="XZ731"/>
      <c r="YA731"/>
      <c r="YB731"/>
      <c r="YC731"/>
      <c r="YD731"/>
      <c r="YE731"/>
      <c r="YF731"/>
      <c r="YG731"/>
      <c r="YH731"/>
      <c r="YI731"/>
      <c r="YJ731"/>
      <c r="YK731"/>
      <c r="YL731"/>
      <c r="YM731"/>
      <c r="YN731"/>
      <c r="YO731"/>
      <c r="YP731"/>
      <c r="YQ731"/>
      <c r="YR731"/>
      <c r="YS731"/>
      <c r="YT731"/>
      <c r="YU731"/>
      <c r="YV731"/>
      <c r="YW731"/>
      <c r="YX731"/>
      <c r="YY731"/>
      <c r="YZ731"/>
      <c r="ZA731"/>
      <c r="ZB731"/>
      <c r="ZC731"/>
      <c r="ZD731"/>
      <c r="ZE731"/>
      <c r="ZF731"/>
      <c r="ZG731"/>
      <c r="ZH731"/>
      <c r="ZI731"/>
      <c r="ZJ731"/>
      <c r="ZK731"/>
      <c r="ZL731"/>
      <c r="ZM731"/>
      <c r="ZN731"/>
      <c r="ZO731"/>
      <c r="ZP731"/>
      <c r="ZQ731"/>
      <c r="ZR731"/>
      <c r="ZS731"/>
      <c r="ZT731"/>
      <c r="ZU731"/>
      <c r="ZV731"/>
      <c r="ZW731"/>
      <c r="ZX731"/>
      <c r="ZY731"/>
      <c r="ZZ731" s="52"/>
      <c r="AAA731" s="192"/>
      <c r="AAD731" s="90"/>
      <c r="AAE731" s="519">
        <v>1</v>
      </c>
      <c r="AAF731" s="190" t="s">
        <v>52</v>
      </c>
      <c r="AAG731" s="84"/>
      <c r="AAH731" s="84"/>
      <c r="AAI731" s="72"/>
      <c r="AAJ731" s="74"/>
      <c r="AAK731" s="53"/>
      <c r="AAL731" s="90"/>
    </row>
    <row r="732" spans="1:715" s="23" customFormat="1" ht="15" customHeight="1" outlineLevel="1" thickBot="1">
      <c r="A732" s="171"/>
      <c r="B732" s="526" t="s">
        <v>264</v>
      </c>
      <c r="C732" s="420"/>
      <c r="D732" s="434"/>
      <c r="E732" s="350"/>
      <c r="F732" s="350"/>
      <c r="G732" s="420"/>
      <c r="H732" s="420"/>
      <c r="I732" s="244"/>
      <c r="J732" s="194"/>
      <c r="K732" s="49"/>
      <c r="L732" s="49"/>
      <c r="M732" s="49"/>
      <c r="N732" s="49"/>
      <c r="O732" s="49"/>
      <c r="P732" s="49"/>
      <c r="Q732" s="49"/>
      <c r="R732" s="49"/>
      <c r="S732" s="49"/>
      <c r="T732" s="49"/>
      <c r="U732" s="49"/>
      <c r="V732" s="49"/>
      <c r="W732" s="49"/>
      <c r="X732" s="49"/>
      <c r="Y732" s="49"/>
      <c r="Z732" s="49"/>
      <c r="AA732" s="49"/>
      <c r="AB732" s="49"/>
      <c r="AC732" s="49"/>
      <c r="AD732" s="49"/>
      <c r="AE732" s="49"/>
      <c r="AF732" s="49"/>
      <c r="AG732" s="49"/>
      <c r="AH732" s="49"/>
      <c r="AI732" s="49"/>
      <c r="AJ732" s="49"/>
      <c r="AK732" s="49"/>
      <c r="AL732" s="49"/>
      <c r="AM732" s="49"/>
      <c r="AN732" s="49"/>
      <c r="AO732" s="49"/>
      <c r="AP732" s="49"/>
      <c r="AQ732" s="49"/>
      <c r="AR732" s="49"/>
      <c r="AS732" s="49"/>
      <c r="AT732" s="49"/>
      <c r="AU732" s="49"/>
      <c r="AV732" s="49"/>
      <c r="AW732" s="49"/>
      <c r="AX732" s="49"/>
      <c r="AY732" s="49"/>
      <c r="AZ732" s="49"/>
      <c r="BA732" s="49"/>
      <c r="BB732" s="49"/>
      <c r="BC732" s="49"/>
      <c r="BD732" s="49"/>
      <c r="BE732" s="49"/>
      <c r="BF732" s="49"/>
      <c r="BG732" s="49"/>
      <c r="BH732" s="49"/>
      <c r="BI732" s="49"/>
      <c r="BJ732" s="49"/>
      <c r="BK732" s="49"/>
      <c r="BL732" s="49"/>
      <c r="BM732" s="49"/>
      <c r="BN732" s="49"/>
      <c r="BO732" s="49"/>
      <c r="BP732" s="49"/>
      <c r="BQ732" s="49"/>
      <c r="BR732" s="49"/>
      <c r="BS732" s="49"/>
      <c r="BT732" s="49"/>
      <c r="BU732" s="49"/>
      <c r="BV732" s="49"/>
      <c r="BW732" s="49"/>
      <c r="BX732" s="49"/>
      <c r="BY732" s="49"/>
      <c r="BZ732" s="49"/>
      <c r="CA732" s="49"/>
      <c r="CB732" s="49"/>
      <c r="CC732" s="49"/>
      <c r="CD732" s="49"/>
      <c r="CE732" s="49"/>
      <c r="CF732" s="49"/>
      <c r="CG732" s="49"/>
      <c r="CH732" s="49"/>
      <c r="CI732" s="49"/>
      <c r="CJ732" s="49"/>
      <c r="CK732" s="49"/>
      <c r="CL732" s="49"/>
      <c r="CM732" s="49"/>
      <c r="CN732" s="49"/>
      <c r="CO732" s="49"/>
      <c r="CP732" s="49"/>
      <c r="CQ732" s="49"/>
      <c r="CR732" s="49"/>
      <c r="CS732" s="49"/>
      <c r="CT732" s="49"/>
      <c r="CU732" s="49"/>
      <c r="CV732" s="49"/>
      <c r="CW732" s="49"/>
      <c r="CX732" s="49"/>
      <c r="CY732" s="49"/>
      <c r="CZ732" s="49"/>
      <c r="DA732" s="49"/>
      <c r="DB732" s="49"/>
      <c r="DC732" s="49"/>
      <c r="DD732" s="49"/>
      <c r="DE732" s="49"/>
      <c r="DF732" s="49"/>
      <c r="DG732" s="49"/>
      <c r="DH732" s="49"/>
      <c r="DI732" s="49"/>
      <c r="DJ732" s="49"/>
      <c r="DK732" s="49"/>
      <c r="DL732" s="49"/>
      <c r="DM732" s="49"/>
      <c r="DN732" s="49"/>
      <c r="DO732" s="49"/>
      <c r="DP732" s="49"/>
      <c r="DQ732"/>
      <c r="DR732"/>
      <c r="DS732"/>
      <c r="DT732"/>
      <c r="DU732"/>
      <c r="DV732"/>
      <c r="DW732"/>
      <c r="DX732"/>
      <c r="DY732"/>
      <c r="DZ732"/>
      <c r="EA732"/>
      <c r="EB732"/>
      <c r="EC732"/>
      <c r="ED732"/>
      <c r="EE732"/>
      <c r="EF732"/>
      <c r="EG732"/>
      <c r="EH732"/>
      <c r="EI732"/>
      <c r="EJ732"/>
      <c r="EK732"/>
      <c r="EL732"/>
      <c r="EM732"/>
      <c r="EN732"/>
      <c r="EO732"/>
      <c r="EP732"/>
      <c r="EQ732"/>
      <c r="ER732"/>
      <c r="ES732"/>
      <c r="ET732"/>
      <c r="EU732"/>
      <c r="EV732"/>
      <c r="EW732"/>
      <c r="EX732"/>
      <c r="EY732"/>
      <c r="EZ732"/>
      <c r="FA732"/>
      <c r="FB732"/>
      <c r="FC732"/>
      <c r="FD732"/>
      <c r="FE732"/>
      <c r="FF732"/>
      <c r="FG732"/>
      <c r="FH732"/>
      <c r="FI732"/>
      <c r="FJ732"/>
      <c r="FK732"/>
      <c r="FL732"/>
      <c r="FM732"/>
      <c r="FN732"/>
      <c r="FO732"/>
      <c r="FP732"/>
      <c r="FQ732"/>
      <c r="FR732"/>
      <c r="FS732"/>
      <c r="FT732"/>
      <c r="FU732"/>
      <c r="FV732"/>
      <c r="FW732"/>
      <c r="FX732"/>
      <c r="FY732"/>
      <c r="FZ732"/>
      <c r="GA732"/>
      <c r="GB732"/>
      <c r="GC732"/>
      <c r="GD732"/>
      <c r="GE732"/>
      <c r="GF732"/>
      <c r="GG732"/>
      <c r="GH732"/>
      <c r="GI732"/>
      <c r="GJ732"/>
      <c r="GK732"/>
      <c r="GL732"/>
      <c r="GM732"/>
      <c r="GN732"/>
      <c r="GO732"/>
      <c r="GP732"/>
      <c r="GQ732"/>
      <c r="GR732"/>
      <c r="GS732"/>
      <c r="GT732"/>
      <c r="GU732"/>
      <c r="GV732"/>
      <c r="GW732"/>
      <c r="GX732"/>
      <c r="GY732"/>
      <c r="GZ732"/>
      <c r="HA732"/>
      <c r="HB732"/>
      <c r="HC732"/>
      <c r="HD732"/>
      <c r="HE732"/>
      <c r="HF732"/>
      <c r="HG732"/>
      <c r="HH732"/>
      <c r="HI732"/>
      <c r="HJ732"/>
      <c r="HK732"/>
      <c r="HL732"/>
      <c r="HM732"/>
      <c r="HN732"/>
      <c r="HO732"/>
      <c r="HP732"/>
      <c r="HQ732"/>
      <c r="HR732"/>
      <c r="HS732"/>
      <c r="HT732"/>
      <c r="HU732"/>
      <c r="HV732"/>
      <c r="HW732"/>
      <c r="HX732"/>
      <c r="HY732"/>
      <c r="HZ732"/>
      <c r="IA732"/>
      <c r="IB732"/>
      <c r="IC732"/>
      <c r="ID732"/>
      <c r="IE732"/>
      <c r="IF732"/>
      <c r="IG732"/>
      <c r="IH732"/>
      <c r="II732"/>
      <c r="IJ732"/>
      <c r="IK732"/>
      <c r="IL732"/>
      <c r="IM732"/>
      <c r="IN732"/>
      <c r="IO732"/>
      <c r="IP732"/>
      <c r="IQ732"/>
      <c r="IR732"/>
      <c r="IS732"/>
      <c r="IT732"/>
      <c r="IU732"/>
      <c r="IV732"/>
      <c r="IW732"/>
      <c r="IX732"/>
      <c r="IY732"/>
      <c r="IZ732"/>
      <c r="JA732"/>
      <c r="JB732"/>
      <c r="JC732"/>
      <c r="JD732"/>
      <c r="JE732"/>
      <c r="JF732"/>
      <c r="JG732"/>
      <c r="JH732"/>
      <c r="JI732"/>
      <c r="JJ732"/>
      <c r="JK732"/>
      <c r="JL732"/>
      <c r="JM732"/>
      <c r="JN732"/>
      <c r="JO732"/>
      <c r="JP732"/>
      <c r="JQ732"/>
      <c r="JR732"/>
      <c r="JS732"/>
      <c r="JT732"/>
      <c r="JU732"/>
      <c r="JV732"/>
      <c r="JW732"/>
      <c r="JX732"/>
      <c r="JY732"/>
      <c r="JZ732"/>
      <c r="KA732"/>
      <c r="KB732"/>
      <c r="KC732"/>
      <c r="KD732"/>
      <c r="KE732"/>
      <c r="KF732"/>
      <c r="KG732"/>
      <c r="KH732"/>
      <c r="KI732"/>
      <c r="KJ732"/>
      <c r="KK732"/>
      <c r="KL732"/>
      <c r="KM732"/>
      <c r="KN732"/>
      <c r="KO732"/>
      <c r="KP732"/>
      <c r="KQ732"/>
      <c r="KR732"/>
      <c r="KS732"/>
      <c r="KT732"/>
      <c r="KU732"/>
      <c r="KV732"/>
      <c r="KW732"/>
      <c r="KX732"/>
      <c r="KY732"/>
      <c r="KZ732"/>
      <c r="LA732"/>
      <c r="LB732"/>
      <c r="LC732"/>
      <c r="LD732"/>
      <c r="LE732"/>
      <c r="LF732"/>
      <c r="LG732"/>
      <c r="LH732"/>
      <c r="LI732"/>
      <c r="LJ732"/>
      <c r="LK732"/>
      <c r="LL732"/>
      <c r="LM732"/>
      <c r="LN732"/>
      <c r="LO732"/>
      <c r="LP732"/>
      <c r="LQ732"/>
      <c r="LR732"/>
      <c r="LS732"/>
      <c r="LT732"/>
      <c r="LU732"/>
      <c r="LV732"/>
      <c r="LW732"/>
      <c r="LX732"/>
      <c r="LY732"/>
      <c r="LZ732"/>
      <c r="MA732"/>
      <c r="MB732"/>
      <c r="MC732"/>
      <c r="MD732"/>
      <c r="ME732"/>
      <c r="MF732"/>
      <c r="MG732"/>
      <c r="MH732"/>
      <c r="MI732"/>
      <c r="MJ732"/>
      <c r="MK732"/>
      <c r="ML732"/>
      <c r="MM732"/>
      <c r="MN732"/>
      <c r="MO732"/>
      <c r="MP732"/>
      <c r="MQ732"/>
      <c r="MR732"/>
      <c r="MS732"/>
      <c r="MT732"/>
      <c r="MU732"/>
      <c r="MV732"/>
      <c r="MW732"/>
      <c r="MX732"/>
      <c r="MY732"/>
      <c r="MZ732"/>
      <c r="NA732"/>
      <c r="NB732"/>
      <c r="NC732"/>
      <c r="ND732"/>
      <c r="NE732"/>
      <c r="NF732"/>
      <c r="NG732"/>
      <c r="NH732"/>
      <c r="NI732"/>
      <c r="NJ732"/>
      <c r="NK732"/>
      <c r="NL732"/>
      <c r="NM732"/>
      <c r="NN732"/>
      <c r="NO732"/>
      <c r="NP732"/>
      <c r="NQ732"/>
      <c r="NR732"/>
      <c r="NS732"/>
      <c r="NT732"/>
      <c r="NU732"/>
      <c r="NV732"/>
      <c r="NW732"/>
      <c r="NX732"/>
      <c r="NY732"/>
      <c r="NZ732"/>
      <c r="OA732"/>
      <c r="OB732"/>
      <c r="OC732"/>
      <c r="OD732"/>
      <c r="OE732"/>
      <c r="OF732"/>
      <c r="OG732"/>
      <c r="OH732"/>
      <c r="OI732"/>
      <c r="OJ732"/>
      <c r="OK732"/>
      <c r="OL732"/>
      <c r="OM732"/>
      <c r="ON732"/>
      <c r="OO732"/>
      <c r="OP732"/>
      <c r="OQ732"/>
      <c r="OR732"/>
      <c r="OS732"/>
      <c r="OT732"/>
      <c r="OU732"/>
      <c r="OV732"/>
      <c r="OW732"/>
      <c r="OX732"/>
      <c r="OY732"/>
      <c r="OZ732"/>
      <c r="PA732"/>
      <c r="PB732"/>
      <c r="PC732"/>
      <c r="PD732"/>
      <c r="PE732"/>
      <c r="PF732"/>
      <c r="PG732"/>
      <c r="PH732"/>
      <c r="PI732"/>
      <c r="PJ732"/>
      <c r="PK732"/>
      <c r="PL732"/>
      <c r="PM732"/>
      <c r="PN732"/>
      <c r="PO732"/>
      <c r="PP732"/>
      <c r="PQ732"/>
      <c r="PR732"/>
      <c r="PS732"/>
      <c r="PT732"/>
      <c r="PU732"/>
      <c r="PV732"/>
      <c r="PW732"/>
      <c r="PX732"/>
      <c r="PY732"/>
      <c r="PZ732"/>
      <c r="QA732"/>
      <c r="QB732"/>
      <c r="QC732"/>
      <c r="QD732"/>
      <c r="QE732"/>
      <c r="QF732"/>
      <c r="QG732"/>
      <c r="QH732"/>
      <c r="QI732"/>
      <c r="QJ732"/>
      <c r="QK732"/>
      <c r="QL732"/>
      <c r="QM732"/>
      <c r="QN732"/>
      <c r="QO732"/>
      <c r="QP732"/>
      <c r="QQ732"/>
      <c r="QR732"/>
      <c r="QS732"/>
      <c r="QT732"/>
      <c r="QU732"/>
      <c r="QV732"/>
      <c r="QW732"/>
      <c r="QX732"/>
      <c r="QY732"/>
      <c r="QZ732"/>
      <c r="RA732"/>
      <c r="RB732"/>
      <c r="RC732"/>
      <c r="RD732"/>
      <c r="RE732"/>
      <c r="RF732"/>
      <c r="RG732"/>
      <c r="RH732"/>
      <c r="RI732"/>
      <c r="RJ732"/>
      <c r="RK732"/>
      <c r="RL732"/>
      <c r="RM732"/>
      <c r="RN732"/>
      <c r="RO732"/>
      <c r="RP732"/>
      <c r="RQ732"/>
      <c r="RR732"/>
      <c r="RS732"/>
      <c r="RT732"/>
      <c r="RU732"/>
      <c r="RV732"/>
      <c r="RW732"/>
      <c r="RX732"/>
      <c r="RY732"/>
      <c r="RZ732"/>
      <c r="SA732"/>
      <c r="SB732"/>
      <c r="SC732"/>
      <c r="SD732"/>
      <c r="SE732"/>
      <c r="SF732"/>
      <c r="SG732"/>
      <c r="SH732"/>
      <c r="SI732"/>
      <c r="SJ732"/>
      <c r="SK732"/>
      <c r="SL732"/>
      <c r="SM732"/>
      <c r="SN732"/>
      <c r="SO732"/>
      <c r="SP732"/>
      <c r="SQ732"/>
      <c r="SR732"/>
      <c r="SS732"/>
      <c r="ST732"/>
      <c r="SU732"/>
      <c r="SV732"/>
      <c r="SW732"/>
      <c r="SX732"/>
      <c r="SY732"/>
      <c r="SZ732"/>
      <c r="TA732"/>
      <c r="TB732"/>
      <c r="TC732"/>
      <c r="TD732"/>
      <c r="TE732"/>
      <c r="TF732"/>
      <c r="TG732"/>
      <c r="TH732"/>
      <c r="TI732"/>
      <c r="TJ732"/>
      <c r="TK732"/>
      <c r="TL732"/>
      <c r="TM732"/>
      <c r="TN732"/>
      <c r="TO732"/>
      <c r="TP732"/>
      <c r="TQ732"/>
      <c r="TR732"/>
      <c r="TS732"/>
      <c r="TT732"/>
      <c r="TU732"/>
      <c r="TV732"/>
      <c r="TW732"/>
      <c r="TX732"/>
      <c r="TY732"/>
      <c r="TZ732"/>
      <c r="UA732"/>
      <c r="UB732"/>
      <c r="UC732"/>
      <c r="UD732"/>
      <c r="UE732"/>
      <c r="UF732"/>
      <c r="UG732"/>
      <c r="UH732"/>
      <c r="UI732"/>
      <c r="UJ732"/>
      <c r="UK732"/>
      <c r="UL732"/>
      <c r="UM732"/>
      <c r="UN732"/>
      <c r="UO732"/>
      <c r="UP732"/>
      <c r="UQ732"/>
      <c r="UR732"/>
      <c r="US732"/>
      <c r="UT732"/>
      <c r="UU732"/>
      <c r="UV732"/>
      <c r="UW732"/>
      <c r="UX732"/>
      <c r="UY732"/>
      <c r="UZ732"/>
      <c r="VA732"/>
      <c r="VB732"/>
      <c r="VC732"/>
      <c r="VD732"/>
      <c r="VE732"/>
      <c r="VF732"/>
      <c r="VG732"/>
      <c r="VH732"/>
      <c r="VI732"/>
      <c r="VJ732"/>
      <c r="VK732"/>
      <c r="VL732"/>
      <c r="VM732"/>
      <c r="VN732"/>
      <c r="VO732"/>
      <c r="VP732"/>
      <c r="VQ732"/>
      <c r="VR732"/>
      <c r="VS732"/>
      <c r="VT732"/>
      <c r="VU732"/>
      <c r="VV732"/>
      <c r="VW732"/>
      <c r="VX732"/>
      <c r="VY732"/>
      <c r="VZ732"/>
      <c r="WA732"/>
      <c r="WB732"/>
      <c r="WC732"/>
      <c r="WD732"/>
      <c r="WE732"/>
      <c r="WF732"/>
      <c r="WG732"/>
      <c r="WH732"/>
      <c r="WI732"/>
      <c r="WJ732"/>
      <c r="WK732"/>
      <c r="WL732"/>
      <c r="WM732"/>
      <c r="WN732"/>
      <c r="WO732"/>
      <c r="WP732"/>
      <c r="WQ732"/>
      <c r="WR732"/>
      <c r="WS732"/>
      <c r="WT732"/>
      <c r="WU732"/>
      <c r="WV732"/>
      <c r="WW732"/>
      <c r="WX732"/>
      <c r="WY732"/>
      <c r="WZ732"/>
      <c r="XA732"/>
      <c r="XB732"/>
      <c r="XC732"/>
      <c r="XD732"/>
      <c r="XE732"/>
      <c r="XF732"/>
      <c r="XG732"/>
      <c r="XH732"/>
      <c r="XI732"/>
      <c r="XJ732"/>
      <c r="XK732"/>
      <c r="XL732"/>
      <c r="XM732"/>
      <c r="XN732"/>
      <c r="XO732"/>
      <c r="XP732"/>
      <c r="XQ732"/>
      <c r="XR732"/>
      <c r="XS732"/>
      <c r="XT732"/>
      <c r="XU732"/>
      <c r="XV732"/>
      <c r="XW732"/>
      <c r="XX732"/>
      <c r="XY732"/>
      <c r="XZ732"/>
      <c r="YA732"/>
      <c r="YB732"/>
      <c r="YC732"/>
      <c r="YD732"/>
      <c r="YE732"/>
      <c r="YF732"/>
      <c r="YG732"/>
      <c r="YH732"/>
      <c r="YI732"/>
      <c r="YJ732"/>
      <c r="YK732"/>
      <c r="YL732"/>
      <c r="YM732"/>
      <c r="YN732"/>
      <c r="YO732"/>
      <c r="YP732"/>
      <c r="YQ732"/>
      <c r="YR732"/>
      <c r="YS732"/>
      <c r="YT732"/>
      <c r="YU732"/>
      <c r="YV732"/>
      <c r="YW732"/>
      <c r="YX732"/>
      <c r="YY732"/>
      <c r="YZ732"/>
      <c r="ZA732"/>
      <c r="ZB732"/>
      <c r="ZC732"/>
      <c r="ZD732"/>
      <c r="ZE732"/>
      <c r="ZF732"/>
      <c r="ZG732"/>
      <c r="ZH732"/>
      <c r="ZI732"/>
      <c r="ZJ732"/>
      <c r="ZK732"/>
      <c r="ZL732"/>
      <c r="ZM732"/>
      <c r="ZN732"/>
      <c r="ZO732"/>
      <c r="ZP732"/>
      <c r="ZQ732"/>
      <c r="ZR732"/>
      <c r="ZS732"/>
      <c r="ZT732"/>
      <c r="ZU732"/>
      <c r="ZV732"/>
      <c r="ZW732"/>
      <c r="ZX732"/>
      <c r="ZY732"/>
      <c r="ZZ732" s="52"/>
      <c r="AAA732" s="192"/>
      <c r="AAD732" s="90"/>
      <c r="AAE732" s="519">
        <v>1</v>
      </c>
      <c r="AAF732" s="190" t="s">
        <v>52</v>
      </c>
      <c r="AAG732" s="84"/>
      <c r="AAH732" s="84"/>
      <c r="AAI732" s="72"/>
      <c r="AAJ732" s="74"/>
      <c r="AAK732" s="53"/>
      <c r="AAL732" s="90"/>
    </row>
    <row r="733" spans="1:715" s="23" customFormat="1" ht="15" customHeight="1" outlineLevel="1" thickBot="1">
      <c r="A733" s="171"/>
      <c r="B733" s="304" t="s">
        <v>175</v>
      </c>
      <c r="C733" s="513" t="str">
        <f>HYPERLINK("http://oarnoticefilings.sos.state.or.us","i")</f>
        <v>i</v>
      </c>
      <c r="D733" s="433"/>
      <c r="E733"/>
      <c r="F733" s="457">
        <f ca="1">IF(YEAR(H733)&gt;2000,NETWORKDAYS(TODAY(),H733,S.DDL_DEQClosed),0)</f>
        <v>101</v>
      </c>
      <c r="G733"/>
      <c r="H733" s="343">
        <f t="shared" si="610"/>
        <v>41719</v>
      </c>
      <c r="I733" s="244"/>
      <c r="J733" s="194"/>
      <c r="K733" s="49"/>
      <c r="L733" s="49"/>
      <c r="M733" s="49"/>
      <c r="N733" s="49"/>
      <c r="O733" s="49"/>
      <c r="P733" s="49"/>
      <c r="Q733" s="49"/>
      <c r="R733" s="49"/>
      <c r="S733" s="49"/>
      <c r="T733" s="49"/>
      <c r="U733" s="49"/>
      <c r="V733" s="49"/>
      <c r="W733" s="49"/>
      <c r="X733" s="49"/>
      <c r="Y733" s="49"/>
      <c r="Z733" s="49"/>
      <c r="AA733" s="49"/>
      <c r="AB733" s="49"/>
      <c r="AC733" s="49"/>
      <c r="AD733" s="49"/>
      <c r="AE733" s="49"/>
      <c r="AF733" s="49"/>
      <c r="AG733" s="49"/>
      <c r="AH733" s="49"/>
      <c r="AI733" s="49"/>
      <c r="AJ733" s="49"/>
      <c r="AK733" s="49"/>
      <c r="AL733" s="49"/>
      <c r="AM733" s="49"/>
      <c r="AN733" s="49"/>
      <c r="AO733" s="49"/>
      <c r="AP733" s="49"/>
      <c r="AQ733" s="49"/>
      <c r="AR733" s="49"/>
      <c r="AS733" s="49"/>
      <c r="AT733" s="49"/>
      <c r="AU733" s="49"/>
      <c r="AV733" s="49"/>
      <c r="AW733" s="49"/>
      <c r="AX733" s="49"/>
      <c r="AY733" s="49"/>
      <c r="AZ733" s="49"/>
      <c r="BA733" s="49"/>
      <c r="BB733" s="49"/>
      <c r="BC733" s="49"/>
      <c r="BD733" s="49"/>
      <c r="BE733" s="49"/>
      <c r="BF733" s="49"/>
      <c r="BG733" s="49"/>
      <c r="BH733" s="49"/>
      <c r="BI733" s="49"/>
      <c r="BJ733" s="49"/>
      <c r="BK733" s="49"/>
      <c r="BL733" s="49"/>
      <c r="BM733" s="49"/>
      <c r="BN733" s="49"/>
      <c r="BO733" s="49"/>
      <c r="BP733" s="49"/>
      <c r="BQ733" s="49"/>
      <c r="BR733" s="49"/>
      <c r="BS733" s="49"/>
      <c r="BT733" s="49"/>
      <c r="BU733" s="49"/>
      <c r="BV733" s="49"/>
      <c r="BW733" s="49"/>
      <c r="BX733" s="49"/>
      <c r="BY733" s="49"/>
      <c r="BZ733" s="49"/>
      <c r="CA733" s="49"/>
      <c r="CB733" s="49"/>
      <c r="CC733" s="49"/>
      <c r="CD733" s="49"/>
      <c r="CE733" s="49"/>
      <c r="CF733" s="49"/>
      <c r="CG733" s="49"/>
      <c r="CH733" s="49"/>
      <c r="CI733" s="49"/>
      <c r="CJ733" s="49"/>
      <c r="CK733" s="49"/>
      <c r="CL733" s="49"/>
      <c r="CM733" s="49"/>
      <c r="CN733" s="49"/>
      <c r="CO733" s="49"/>
      <c r="CP733" s="49"/>
      <c r="CQ733" s="49"/>
      <c r="CR733" s="49"/>
      <c r="CS733" s="49"/>
      <c r="CT733" s="49"/>
      <c r="CU733" s="49"/>
      <c r="CV733" s="49"/>
      <c r="CW733" s="49"/>
      <c r="CX733" s="49"/>
      <c r="CY733" s="49"/>
      <c r="CZ733" s="49"/>
      <c r="DA733" s="49"/>
      <c r="DB733" s="49"/>
      <c r="DC733" s="49"/>
      <c r="DD733" s="49"/>
      <c r="DE733" s="49"/>
      <c r="DF733" s="49"/>
      <c r="DG733" s="49"/>
      <c r="DH733" s="49"/>
      <c r="DI733" s="49"/>
      <c r="DJ733" s="49"/>
      <c r="DK733" s="49"/>
      <c r="DL733" s="49"/>
      <c r="DM733" s="49"/>
      <c r="DN733" s="49"/>
      <c r="DO733" s="49"/>
      <c r="DP733" s="49"/>
      <c r="DQ733"/>
      <c r="DR733"/>
      <c r="DS733"/>
      <c r="DT733"/>
      <c r="DU733"/>
      <c r="DV733"/>
      <c r="DW733"/>
      <c r="DX733"/>
      <c r="DY733"/>
      <c r="DZ733"/>
      <c r="EA733"/>
      <c r="EB733"/>
      <c r="EC733"/>
      <c r="ED733"/>
      <c r="EE733"/>
      <c r="EF733"/>
      <c r="EG733"/>
      <c r="EH733"/>
      <c r="EI733"/>
      <c r="EJ733"/>
      <c r="EK733"/>
      <c r="EL733"/>
      <c r="EM733"/>
      <c r="EN733"/>
      <c r="EO733"/>
      <c r="EP733"/>
      <c r="EQ733"/>
      <c r="ER733"/>
      <c r="ES733"/>
      <c r="ET733"/>
      <c r="EU733"/>
      <c r="EV733"/>
      <c r="EW733"/>
      <c r="EX733"/>
      <c r="EY733"/>
      <c r="EZ733"/>
      <c r="FA733"/>
      <c r="FB733"/>
      <c r="FC733"/>
      <c r="FD733"/>
      <c r="FE733"/>
      <c r="FF733"/>
      <c r="FG733"/>
      <c r="FH733"/>
      <c r="FI733"/>
      <c r="FJ733"/>
      <c r="FK733"/>
      <c r="FL733"/>
      <c r="FM733"/>
      <c r="FN733"/>
      <c r="FO733"/>
      <c r="FP733"/>
      <c r="FQ733"/>
      <c r="FR733"/>
      <c r="FS733"/>
      <c r="FT733"/>
      <c r="FU733"/>
      <c r="FV733"/>
      <c r="FW733"/>
      <c r="FX733"/>
      <c r="FY733"/>
      <c r="FZ733"/>
      <c r="GA733"/>
      <c r="GB733"/>
      <c r="GC733"/>
      <c r="GD733"/>
      <c r="GE733"/>
      <c r="GF733"/>
      <c r="GG733"/>
      <c r="GH733"/>
      <c r="GI733"/>
      <c r="GJ733"/>
      <c r="GK733"/>
      <c r="GL733"/>
      <c r="GM733"/>
      <c r="GN733"/>
      <c r="GO733"/>
      <c r="GP733"/>
      <c r="GQ733"/>
      <c r="GR733"/>
      <c r="GS733"/>
      <c r="GT733"/>
      <c r="GU733"/>
      <c r="GV733"/>
      <c r="GW733"/>
      <c r="GX733"/>
      <c r="GY733"/>
      <c r="GZ733"/>
      <c r="HA733"/>
      <c r="HB733"/>
      <c r="HC733"/>
      <c r="HD733"/>
      <c r="HE733"/>
      <c r="HF733"/>
      <c r="HG733"/>
      <c r="HH733"/>
      <c r="HI733"/>
      <c r="HJ733"/>
      <c r="HK733"/>
      <c r="HL733"/>
      <c r="HM733"/>
      <c r="HN733"/>
      <c r="HO733"/>
      <c r="HP733"/>
      <c r="HQ733"/>
      <c r="HR733"/>
      <c r="HS733"/>
      <c r="HT733"/>
      <c r="HU733"/>
      <c r="HV733"/>
      <c r="HW733"/>
      <c r="HX733"/>
      <c r="HY733"/>
      <c r="HZ733"/>
      <c r="IA733"/>
      <c r="IB733"/>
      <c r="IC733"/>
      <c r="ID733"/>
      <c r="IE733"/>
      <c r="IF733"/>
      <c r="IG733"/>
      <c r="IH733"/>
      <c r="II733"/>
      <c r="IJ733"/>
      <c r="IK733"/>
      <c r="IL733"/>
      <c r="IM733"/>
      <c r="IN733"/>
      <c r="IO733"/>
      <c r="IP733"/>
      <c r="IQ733"/>
      <c r="IR733"/>
      <c r="IS733"/>
      <c r="IT733"/>
      <c r="IU733"/>
      <c r="IV733"/>
      <c r="IW733"/>
      <c r="IX733"/>
      <c r="IY733"/>
      <c r="IZ733"/>
      <c r="JA733"/>
      <c r="JB733"/>
      <c r="JC733"/>
      <c r="JD733"/>
      <c r="JE733"/>
      <c r="JF733"/>
      <c r="JG733"/>
      <c r="JH733"/>
      <c r="JI733"/>
      <c r="JJ733"/>
      <c r="JK733"/>
      <c r="JL733"/>
      <c r="JM733"/>
      <c r="JN733"/>
      <c r="JO733"/>
      <c r="JP733"/>
      <c r="JQ733"/>
      <c r="JR733"/>
      <c r="JS733"/>
      <c r="JT733"/>
      <c r="JU733"/>
      <c r="JV733"/>
      <c r="JW733"/>
      <c r="JX733"/>
      <c r="JY733"/>
      <c r="JZ733"/>
      <c r="KA733"/>
      <c r="KB733"/>
      <c r="KC733"/>
      <c r="KD733"/>
      <c r="KE733"/>
      <c r="KF733"/>
      <c r="KG733"/>
      <c r="KH733"/>
      <c r="KI733"/>
      <c r="KJ733"/>
      <c r="KK733"/>
      <c r="KL733"/>
      <c r="KM733"/>
      <c r="KN733"/>
      <c r="KO733"/>
      <c r="KP733"/>
      <c r="KQ733"/>
      <c r="KR733"/>
      <c r="KS733"/>
      <c r="KT733"/>
      <c r="KU733"/>
      <c r="KV733"/>
      <c r="KW733"/>
      <c r="KX733"/>
      <c r="KY733"/>
      <c r="KZ733"/>
      <c r="LA733"/>
      <c r="LB733"/>
      <c r="LC733"/>
      <c r="LD733"/>
      <c r="LE733"/>
      <c r="LF733"/>
      <c r="LG733"/>
      <c r="LH733"/>
      <c r="LI733"/>
      <c r="LJ733"/>
      <c r="LK733"/>
      <c r="LL733"/>
      <c r="LM733"/>
      <c r="LN733"/>
      <c r="LO733"/>
      <c r="LP733"/>
      <c r="LQ733"/>
      <c r="LR733"/>
      <c r="LS733"/>
      <c r="LT733"/>
      <c r="LU733"/>
      <c r="LV733"/>
      <c r="LW733"/>
      <c r="LX733"/>
      <c r="LY733"/>
      <c r="LZ733"/>
      <c r="MA733"/>
      <c r="MB733"/>
      <c r="MC733"/>
      <c r="MD733"/>
      <c r="ME733"/>
      <c r="MF733"/>
      <c r="MG733"/>
      <c r="MH733"/>
      <c r="MI733"/>
      <c r="MJ733"/>
      <c r="MK733"/>
      <c r="ML733"/>
      <c r="MM733"/>
      <c r="MN733"/>
      <c r="MO733"/>
      <c r="MP733"/>
      <c r="MQ733"/>
      <c r="MR733"/>
      <c r="MS733"/>
      <c r="MT733"/>
      <c r="MU733"/>
      <c r="MV733"/>
      <c r="MW733"/>
      <c r="MX733"/>
      <c r="MY733"/>
      <c r="MZ733"/>
      <c r="NA733"/>
      <c r="NB733"/>
      <c r="NC733"/>
      <c r="ND733"/>
      <c r="NE733"/>
      <c r="NF733"/>
      <c r="NG733"/>
      <c r="NH733"/>
      <c r="NI733"/>
      <c r="NJ733"/>
      <c r="NK733"/>
      <c r="NL733"/>
      <c r="NM733"/>
      <c r="NN733"/>
      <c r="NO733"/>
      <c r="NP733"/>
      <c r="NQ733"/>
      <c r="NR733"/>
      <c r="NS733"/>
      <c r="NT733"/>
      <c r="NU733"/>
      <c r="NV733"/>
      <c r="NW733"/>
      <c r="NX733"/>
      <c r="NY733"/>
      <c r="NZ733"/>
      <c r="OA733"/>
      <c r="OB733"/>
      <c r="OC733"/>
      <c r="OD733"/>
      <c r="OE733"/>
      <c r="OF733"/>
      <c r="OG733"/>
      <c r="OH733"/>
      <c r="OI733"/>
      <c r="OJ733"/>
      <c r="OK733"/>
      <c r="OL733"/>
      <c r="OM733"/>
      <c r="ON733"/>
      <c r="OO733"/>
      <c r="OP733"/>
      <c r="OQ733"/>
      <c r="OR733"/>
      <c r="OS733"/>
      <c r="OT733"/>
      <c r="OU733"/>
      <c r="OV733"/>
      <c r="OW733"/>
      <c r="OX733"/>
      <c r="OY733"/>
      <c r="OZ733"/>
      <c r="PA733"/>
      <c r="PB733"/>
      <c r="PC733"/>
      <c r="PD733"/>
      <c r="PE733"/>
      <c r="PF733"/>
      <c r="PG733"/>
      <c r="PH733"/>
      <c r="PI733"/>
      <c r="PJ733"/>
      <c r="PK733"/>
      <c r="PL733"/>
      <c r="PM733"/>
      <c r="PN733"/>
      <c r="PO733"/>
      <c r="PP733"/>
      <c r="PQ733"/>
      <c r="PR733"/>
      <c r="PS733"/>
      <c r="PT733"/>
      <c r="PU733"/>
      <c r="PV733"/>
      <c r="PW733"/>
      <c r="PX733"/>
      <c r="PY733"/>
      <c r="PZ733"/>
      <c r="QA733"/>
      <c r="QB733"/>
      <c r="QC733"/>
      <c r="QD733"/>
      <c r="QE733"/>
      <c r="QF733"/>
      <c r="QG733"/>
      <c r="QH733"/>
      <c r="QI733"/>
      <c r="QJ733"/>
      <c r="QK733"/>
      <c r="QL733"/>
      <c r="QM733"/>
      <c r="QN733"/>
      <c r="QO733"/>
      <c r="QP733"/>
      <c r="QQ733"/>
      <c r="QR733"/>
      <c r="QS733"/>
      <c r="QT733"/>
      <c r="QU733"/>
      <c r="QV733"/>
      <c r="QW733"/>
      <c r="QX733"/>
      <c r="QY733"/>
      <c r="QZ733"/>
      <c r="RA733"/>
      <c r="RB733"/>
      <c r="RC733"/>
      <c r="RD733"/>
      <c r="RE733"/>
      <c r="RF733"/>
      <c r="RG733"/>
      <c r="RH733"/>
      <c r="RI733"/>
      <c r="RJ733"/>
      <c r="RK733"/>
      <c r="RL733"/>
      <c r="RM733"/>
      <c r="RN733"/>
      <c r="RO733"/>
      <c r="RP733"/>
      <c r="RQ733"/>
      <c r="RR733"/>
      <c r="RS733"/>
      <c r="RT733"/>
      <c r="RU733"/>
      <c r="RV733"/>
      <c r="RW733"/>
      <c r="RX733"/>
      <c r="RY733"/>
      <c r="RZ733"/>
      <c r="SA733"/>
      <c r="SB733"/>
      <c r="SC733"/>
      <c r="SD733"/>
      <c r="SE733"/>
      <c r="SF733"/>
      <c r="SG733"/>
      <c r="SH733"/>
      <c r="SI733"/>
      <c r="SJ733"/>
      <c r="SK733"/>
      <c r="SL733"/>
      <c r="SM733"/>
      <c r="SN733"/>
      <c r="SO733"/>
      <c r="SP733"/>
      <c r="SQ733"/>
      <c r="SR733"/>
      <c r="SS733"/>
      <c r="ST733"/>
      <c r="SU733"/>
      <c r="SV733"/>
      <c r="SW733"/>
      <c r="SX733"/>
      <c r="SY733"/>
      <c r="SZ733"/>
      <c r="TA733"/>
      <c r="TB733"/>
      <c r="TC733"/>
      <c r="TD733"/>
      <c r="TE733"/>
      <c r="TF733"/>
      <c r="TG733"/>
      <c r="TH733"/>
      <c r="TI733"/>
      <c r="TJ733"/>
      <c r="TK733"/>
      <c r="TL733"/>
      <c r="TM733"/>
      <c r="TN733"/>
      <c r="TO733"/>
      <c r="TP733"/>
      <c r="TQ733"/>
      <c r="TR733"/>
      <c r="TS733"/>
      <c r="TT733"/>
      <c r="TU733"/>
      <c r="TV733"/>
      <c r="TW733"/>
      <c r="TX733"/>
      <c r="TY733"/>
      <c r="TZ733"/>
      <c r="UA733"/>
      <c r="UB733"/>
      <c r="UC733"/>
      <c r="UD733"/>
      <c r="UE733"/>
      <c r="UF733"/>
      <c r="UG733"/>
      <c r="UH733"/>
      <c r="UI733"/>
      <c r="UJ733"/>
      <c r="UK733"/>
      <c r="UL733"/>
      <c r="UM733"/>
      <c r="UN733"/>
      <c r="UO733"/>
      <c r="UP733"/>
      <c r="UQ733"/>
      <c r="UR733"/>
      <c r="US733"/>
      <c r="UT733"/>
      <c r="UU733"/>
      <c r="UV733"/>
      <c r="UW733"/>
      <c r="UX733"/>
      <c r="UY733"/>
      <c r="UZ733"/>
      <c r="VA733"/>
      <c r="VB733"/>
      <c r="VC733"/>
      <c r="VD733"/>
      <c r="VE733"/>
      <c r="VF733"/>
      <c r="VG733"/>
      <c r="VH733"/>
      <c r="VI733"/>
      <c r="VJ733"/>
      <c r="VK733"/>
      <c r="VL733"/>
      <c r="VM733"/>
      <c r="VN733"/>
      <c r="VO733"/>
      <c r="VP733"/>
      <c r="VQ733"/>
      <c r="VR733"/>
      <c r="VS733"/>
      <c r="VT733"/>
      <c r="VU733"/>
      <c r="VV733"/>
      <c r="VW733"/>
      <c r="VX733"/>
      <c r="VY733"/>
      <c r="VZ733"/>
      <c r="WA733"/>
      <c r="WB733"/>
      <c r="WC733"/>
      <c r="WD733"/>
      <c r="WE733"/>
      <c r="WF733"/>
      <c r="WG733"/>
      <c r="WH733"/>
      <c r="WI733"/>
      <c r="WJ733"/>
      <c r="WK733"/>
      <c r="WL733"/>
      <c r="WM733"/>
      <c r="WN733"/>
      <c r="WO733"/>
      <c r="WP733"/>
      <c r="WQ733"/>
      <c r="WR733"/>
      <c r="WS733"/>
      <c r="WT733"/>
      <c r="WU733"/>
      <c r="WV733"/>
      <c r="WW733"/>
      <c r="WX733"/>
      <c r="WY733"/>
      <c r="WZ733"/>
      <c r="XA733"/>
      <c r="XB733"/>
      <c r="XC733"/>
      <c r="XD733"/>
      <c r="XE733"/>
      <c r="XF733"/>
      <c r="XG733"/>
      <c r="XH733"/>
      <c r="XI733"/>
      <c r="XJ733"/>
      <c r="XK733"/>
      <c r="XL733"/>
      <c r="XM733"/>
      <c r="XN733"/>
      <c r="XO733"/>
      <c r="XP733"/>
      <c r="XQ733"/>
      <c r="XR733"/>
      <c r="XS733"/>
      <c r="XT733"/>
      <c r="XU733"/>
      <c r="XV733"/>
      <c r="XW733"/>
      <c r="XX733"/>
      <c r="XY733"/>
      <c r="XZ733"/>
      <c r="YA733"/>
      <c r="YB733"/>
      <c r="YC733"/>
      <c r="YD733"/>
      <c r="YE733"/>
      <c r="YF733"/>
      <c r="YG733"/>
      <c r="YH733"/>
      <c r="YI733"/>
      <c r="YJ733"/>
      <c r="YK733"/>
      <c r="YL733"/>
      <c r="YM733"/>
      <c r="YN733"/>
      <c r="YO733"/>
      <c r="YP733"/>
      <c r="YQ733"/>
      <c r="YR733"/>
      <c r="YS733"/>
      <c r="YT733"/>
      <c r="YU733"/>
      <c r="YV733"/>
      <c r="YW733"/>
      <c r="YX733"/>
      <c r="YY733"/>
      <c r="YZ733"/>
      <c r="ZA733"/>
      <c r="ZB733"/>
      <c r="ZC733"/>
      <c r="ZD733"/>
      <c r="ZE733"/>
      <c r="ZF733"/>
      <c r="ZG733"/>
      <c r="ZH733"/>
      <c r="ZI733"/>
      <c r="ZJ733"/>
      <c r="ZK733"/>
      <c r="ZL733"/>
      <c r="ZM733"/>
      <c r="ZN733"/>
      <c r="ZO733"/>
      <c r="ZP733"/>
      <c r="ZQ733"/>
      <c r="ZR733"/>
      <c r="ZS733"/>
      <c r="ZT733"/>
      <c r="ZU733"/>
      <c r="ZV733"/>
      <c r="ZW733"/>
      <c r="ZX733"/>
      <c r="ZY733"/>
      <c r="ZZ733" s="52"/>
      <c r="AAA733" s="192"/>
      <c r="AAD733" s="90"/>
      <c r="AAE733" s="519">
        <v>1</v>
      </c>
      <c r="AAF733" s="90"/>
      <c r="AAG733" s="84"/>
      <c r="AAH733" s="73">
        <f>S.PostEQC.FileRuleWithSOS</f>
        <v>41719</v>
      </c>
      <c r="AAI733" s="72"/>
      <c r="AAJ733" s="74"/>
      <c r="AAK733" s="56"/>
      <c r="AAL733" s="90"/>
    </row>
    <row r="734" spans="1:715" ht="15" customHeight="1" outlineLevel="1">
      <c r="A734" s="171"/>
      <c r="B734" s="289" t="s">
        <v>176</v>
      </c>
      <c r="C734" s="420"/>
      <c r="D734" s="434"/>
      <c r="E734" s="350"/>
      <c r="F734" s="350"/>
      <c r="G734" s="420"/>
      <c r="H734" s="420"/>
      <c r="I734" s="244"/>
      <c r="J734" s="194"/>
      <c r="K734" s="49"/>
      <c r="L734" s="49"/>
      <c r="M734" s="49"/>
      <c r="N734" s="49"/>
      <c r="O734" s="49"/>
      <c r="P734" s="49"/>
      <c r="Q734" s="49"/>
      <c r="R734" s="49"/>
      <c r="S734" s="49"/>
      <c r="T734" s="49"/>
      <c r="U734" s="49"/>
      <c r="V734" s="49"/>
      <c r="W734" s="49"/>
      <c r="X734" s="49"/>
      <c r="Y734" s="49"/>
      <c r="Z734" s="49"/>
      <c r="AA734" s="49"/>
      <c r="AB734" s="49"/>
      <c r="AC734" s="49"/>
      <c r="AD734" s="49"/>
      <c r="AE734" s="49"/>
      <c r="AF734" s="49"/>
      <c r="AG734" s="49"/>
      <c r="AH734" s="49"/>
      <c r="AI734" s="49"/>
      <c r="AJ734" s="49"/>
      <c r="AK734" s="49"/>
      <c r="AL734" s="49"/>
      <c r="AM734" s="49"/>
      <c r="AN734" s="49"/>
      <c r="AO734" s="49"/>
      <c r="AP734" s="49"/>
      <c r="AQ734" s="49"/>
      <c r="AR734" s="49"/>
      <c r="AS734" s="49"/>
      <c r="AT734" s="49"/>
      <c r="AU734" s="49"/>
      <c r="AV734" s="49"/>
      <c r="AW734" s="49"/>
      <c r="AX734" s="49"/>
      <c r="AY734" s="49"/>
      <c r="AZ734" s="49"/>
      <c r="BA734" s="49"/>
      <c r="BB734" s="49"/>
      <c r="BC734" s="49"/>
      <c r="BD734" s="49"/>
      <c r="BE734" s="49"/>
      <c r="BF734" s="49"/>
      <c r="BG734" s="49"/>
      <c r="BH734" s="49"/>
      <c r="BI734" s="49"/>
      <c r="BJ734" s="49"/>
      <c r="BK734" s="49"/>
      <c r="BL734" s="49"/>
      <c r="BM734" s="49"/>
      <c r="BN734" s="49"/>
      <c r="BO734" s="49"/>
      <c r="BP734" s="49"/>
      <c r="BQ734" s="49"/>
      <c r="BR734" s="49"/>
      <c r="BS734" s="49"/>
      <c r="BT734" s="49"/>
      <c r="BU734" s="49"/>
      <c r="BV734" s="49"/>
      <c r="BW734" s="49"/>
      <c r="BX734" s="49"/>
      <c r="BY734" s="49"/>
      <c r="BZ734" s="49"/>
      <c r="CA734" s="49"/>
      <c r="CB734" s="49"/>
      <c r="CC734" s="49"/>
      <c r="CD734" s="49"/>
      <c r="CE734" s="49"/>
      <c r="CF734" s="49"/>
      <c r="CG734" s="49"/>
      <c r="CH734" s="49"/>
      <c r="CI734" s="49"/>
      <c r="CJ734" s="49"/>
      <c r="CK734" s="49"/>
      <c r="CL734" s="49"/>
      <c r="CM734" s="49"/>
      <c r="CN734" s="49"/>
      <c r="CO734" s="49"/>
      <c r="CP734" s="49"/>
      <c r="CQ734" s="49"/>
      <c r="CR734" s="49"/>
      <c r="CS734" s="49"/>
      <c r="CT734" s="49"/>
      <c r="CU734" s="49"/>
      <c r="CV734" s="49"/>
      <c r="CW734" s="49"/>
      <c r="CX734" s="49"/>
      <c r="CY734" s="49"/>
      <c r="CZ734" s="49"/>
      <c r="DA734" s="49"/>
      <c r="DB734" s="49"/>
      <c r="DC734" s="49"/>
      <c r="DD734" s="49"/>
      <c r="DE734" s="49"/>
      <c r="DF734" s="49"/>
      <c r="DG734" s="49"/>
      <c r="DH734" s="49"/>
      <c r="DI734" s="49"/>
      <c r="DJ734" s="49"/>
      <c r="DK734" s="49"/>
      <c r="DL734" s="49"/>
      <c r="DM734" s="49"/>
      <c r="DN734" s="49"/>
      <c r="DO734" s="49"/>
      <c r="DP734" s="49"/>
      <c r="AAA734" s="192"/>
      <c r="AAD734" s="90"/>
      <c r="AAE734" s="519">
        <v>1</v>
      </c>
      <c r="AAF734" s="190" t="s">
        <v>52</v>
      </c>
      <c r="AAG734" s="84"/>
      <c r="AAH734" s="84"/>
      <c r="AAI734" s="72"/>
      <c r="AAJ734" s="74"/>
      <c r="AAK734" s="53"/>
      <c r="AAL734" s="90"/>
      <c r="AAM734"/>
    </row>
    <row r="735" spans="1:715" s="23" customFormat="1" ht="15" customHeight="1" outlineLevel="1">
      <c r="A735" s="171"/>
      <c r="B735" s="289" t="s">
        <v>177</v>
      </c>
      <c r="C735" s="420"/>
      <c r="D735" s="434"/>
      <c r="E735" s="350"/>
      <c r="F735" s="350"/>
      <c r="G735" s="420"/>
      <c r="H735" s="420"/>
      <c r="I735" s="244"/>
      <c r="J735" s="194"/>
      <c r="K735" s="49"/>
      <c r="L735" s="49"/>
      <c r="M735" s="49"/>
      <c r="N735" s="49"/>
      <c r="O735" s="49"/>
      <c r="P735" s="49"/>
      <c r="Q735" s="49"/>
      <c r="R735" s="49"/>
      <c r="S735" s="49"/>
      <c r="T735" s="49"/>
      <c r="U735" s="49"/>
      <c r="V735" s="49"/>
      <c r="W735" s="49"/>
      <c r="X735" s="49"/>
      <c r="Y735" s="49"/>
      <c r="Z735" s="49"/>
      <c r="AA735" s="49"/>
      <c r="AB735" s="49"/>
      <c r="AC735" s="49"/>
      <c r="AD735" s="49"/>
      <c r="AE735" s="49"/>
      <c r="AF735" s="49"/>
      <c r="AG735" s="49"/>
      <c r="AH735" s="49"/>
      <c r="AI735" s="49"/>
      <c r="AJ735" s="49"/>
      <c r="AK735" s="49"/>
      <c r="AL735" s="49"/>
      <c r="AM735" s="49"/>
      <c r="AN735" s="49"/>
      <c r="AO735" s="49"/>
      <c r="AP735" s="49"/>
      <c r="AQ735" s="49"/>
      <c r="AR735" s="49"/>
      <c r="AS735" s="49"/>
      <c r="AT735" s="49"/>
      <c r="AU735" s="49"/>
      <c r="AV735" s="49"/>
      <c r="AW735" s="49"/>
      <c r="AX735" s="49"/>
      <c r="AY735" s="49"/>
      <c r="AZ735" s="49"/>
      <c r="BA735" s="49"/>
      <c r="BB735" s="49"/>
      <c r="BC735" s="49"/>
      <c r="BD735" s="49"/>
      <c r="BE735" s="49"/>
      <c r="BF735" s="49"/>
      <c r="BG735" s="49"/>
      <c r="BH735" s="49"/>
      <c r="BI735" s="49"/>
      <c r="BJ735" s="49"/>
      <c r="BK735" s="49"/>
      <c r="BL735" s="49"/>
      <c r="BM735" s="49"/>
      <c r="BN735" s="49"/>
      <c r="BO735" s="49"/>
      <c r="BP735" s="49"/>
      <c r="BQ735" s="49"/>
      <c r="BR735" s="49"/>
      <c r="BS735" s="49"/>
      <c r="BT735" s="49"/>
      <c r="BU735" s="49"/>
      <c r="BV735" s="49"/>
      <c r="BW735" s="49"/>
      <c r="BX735" s="49"/>
      <c r="BY735" s="49"/>
      <c r="BZ735" s="49"/>
      <c r="CA735" s="49"/>
      <c r="CB735" s="49"/>
      <c r="CC735" s="49"/>
      <c r="CD735" s="49"/>
      <c r="CE735" s="49"/>
      <c r="CF735" s="49"/>
      <c r="CG735" s="49"/>
      <c r="CH735" s="49"/>
      <c r="CI735" s="49"/>
      <c r="CJ735" s="49"/>
      <c r="CK735" s="49"/>
      <c r="CL735" s="49"/>
      <c r="CM735" s="49"/>
      <c r="CN735" s="49"/>
      <c r="CO735" s="49"/>
      <c r="CP735" s="49"/>
      <c r="CQ735" s="49"/>
      <c r="CR735" s="49"/>
      <c r="CS735" s="49"/>
      <c r="CT735" s="49"/>
      <c r="CU735" s="49"/>
      <c r="CV735" s="49"/>
      <c r="CW735" s="49"/>
      <c r="CX735" s="49"/>
      <c r="CY735" s="49"/>
      <c r="CZ735" s="49"/>
      <c r="DA735" s="49"/>
      <c r="DB735" s="49"/>
      <c r="DC735" s="49"/>
      <c r="DD735" s="49"/>
      <c r="DE735" s="49"/>
      <c r="DF735" s="49"/>
      <c r="DG735" s="49"/>
      <c r="DH735" s="49"/>
      <c r="DI735" s="49"/>
      <c r="DJ735" s="49"/>
      <c r="DK735" s="49"/>
      <c r="DL735" s="49"/>
      <c r="DM735" s="49"/>
      <c r="DN735" s="49"/>
      <c r="DO735" s="49"/>
      <c r="DP735" s="49"/>
      <c r="DQ735"/>
      <c r="DR735"/>
      <c r="DS735"/>
      <c r="DT735"/>
      <c r="DU735"/>
      <c r="DV735"/>
      <c r="DW735"/>
      <c r="DX735"/>
      <c r="DY735"/>
      <c r="DZ735"/>
      <c r="EA735"/>
      <c r="EB735"/>
      <c r="EC735"/>
      <c r="ED735"/>
      <c r="EE735"/>
      <c r="EF735"/>
      <c r="EG735"/>
      <c r="EH735"/>
      <c r="EI735"/>
      <c r="EJ735"/>
      <c r="EK735"/>
      <c r="EL735"/>
      <c r="EM735"/>
      <c r="EN735"/>
      <c r="EO735"/>
      <c r="EP735"/>
      <c r="EQ735"/>
      <c r="ER735"/>
      <c r="ES735"/>
      <c r="ET735"/>
      <c r="EU735"/>
      <c r="EV735"/>
      <c r="EW735"/>
      <c r="EX735"/>
      <c r="EY735"/>
      <c r="EZ735"/>
      <c r="FA735"/>
      <c r="FB735"/>
      <c r="FC735"/>
      <c r="FD735"/>
      <c r="FE735"/>
      <c r="FF735"/>
      <c r="FG735"/>
      <c r="FH735"/>
      <c r="FI735"/>
      <c r="FJ735"/>
      <c r="FK735"/>
      <c r="FL735"/>
      <c r="FM735"/>
      <c r="FN735"/>
      <c r="FO735"/>
      <c r="FP735"/>
      <c r="FQ735"/>
      <c r="FR735"/>
      <c r="FS735"/>
      <c r="FT735"/>
      <c r="FU735"/>
      <c r="FV735"/>
      <c r="FW735"/>
      <c r="FX735"/>
      <c r="FY735"/>
      <c r="FZ735"/>
      <c r="GA735"/>
      <c r="GB735"/>
      <c r="GC735"/>
      <c r="GD735"/>
      <c r="GE735"/>
      <c r="GF735"/>
      <c r="GG735"/>
      <c r="GH735"/>
      <c r="GI735"/>
      <c r="GJ735"/>
      <c r="GK735"/>
      <c r="GL735"/>
      <c r="GM735"/>
      <c r="GN735"/>
      <c r="GO735"/>
      <c r="GP735"/>
      <c r="GQ735"/>
      <c r="GR735"/>
      <c r="GS735"/>
      <c r="GT735"/>
      <c r="GU735"/>
      <c r="GV735"/>
      <c r="GW735"/>
      <c r="GX735"/>
      <c r="GY735"/>
      <c r="GZ735"/>
      <c r="HA735"/>
      <c r="HB735"/>
      <c r="HC735"/>
      <c r="HD735"/>
      <c r="HE735"/>
      <c r="HF735"/>
      <c r="HG735"/>
      <c r="HH735"/>
      <c r="HI735"/>
      <c r="HJ735"/>
      <c r="HK735"/>
      <c r="HL735"/>
      <c r="HM735"/>
      <c r="HN735"/>
      <c r="HO735"/>
      <c r="HP735"/>
      <c r="HQ735"/>
      <c r="HR735"/>
      <c r="HS735"/>
      <c r="HT735"/>
      <c r="HU735"/>
      <c r="HV735"/>
      <c r="HW735"/>
      <c r="HX735"/>
      <c r="HY735"/>
      <c r="HZ735"/>
      <c r="IA735"/>
      <c r="IB735"/>
      <c r="IC735"/>
      <c r="ID735"/>
      <c r="IE735"/>
      <c r="IF735"/>
      <c r="IG735"/>
      <c r="IH735"/>
      <c r="II735"/>
      <c r="IJ735"/>
      <c r="IK735"/>
      <c r="IL735"/>
      <c r="IM735"/>
      <c r="IN735"/>
      <c r="IO735"/>
      <c r="IP735"/>
      <c r="IQ735"/>
      <c r="IR735"/>
      <c r="IS735"/>
      <c r="IT735"/>
      <c r="IU735"/>
      <c r="IV735"/>
      <c r="IW735"/>
      <c r="IX735"/>
      <c r="IY735"/>
      <c r="IZ735"/>
      <c r="JA735"/>
      <c r="JB735"/>
      <c r="JC735"/>
      <c r="JD735"/>
      <c r="JE735"/>
      <c r="JF735"/>
      <c r="JG735"/>
      <c r="JH735"/>
      <c r="JI735"/>
      <c r="JJ735"/>
      <c r="JK735"/>
      <c r="JL735"/>
      <c r="JM735"/>
      <c r="JN735"/>
      <c r="JO735"/>
      <c r="JP735"/>
      <c r="JQ735"/>
      <c r="JR735"/>
      <c r="JS735"/>
      <c r="JT735"/>
      <c r="JU735"/>
      <c r="JV735"/>
      <c r="JW735"/>
      <c r="JX735"/>
      <c r="JY735"/>
      <c r="JZ735"/>
      <c r="KA735"/>
      <c r="KB735"/>
      <c r="KC735"/>
      <c r="KD735"/>
      <c r="KE735"/>
      <c r="KF735"/>
      <c r="KG735"/>
      <c r="KH735"/>
      <c r="KI735"/>
      <c r="KJ735"/>
      <c r="KK735"/>
      <c r="KL735"/>
      <c r="KM735"/>
      <c r="KN735"/>
      <c r="KO735"/>
      <c r="KP735"/>
      <c r="KQ735"/>
      <c r="KR735"/>
      <c r="KS735"/>
      <c r="KT735"/>
      <c r="KU735"/>
      <c r="KV735"/>
      <c r="KW735"/>
      <c r="KX735"/>
      <c r="KY735"/>
      <c r="KZ735"/>
      <c r="LA735"/>
      <c r="LB735"/>
      <c r="LC735"/>
      <c r="LD735"/>
      <c r="LE735"/>
      <c r="LF735"/>
      <c r="LG735"/>
      <c r="LH735"/>
      <c r="LI735"/>
      <c r="LJ735"/>
      <c r="LK735"/>
      <c r="LL735"/>
      <c r="LM735"/>
      <c r="LN735"/>
      <c r="LO735"/>
      <c r="LP735"/>
      <c r="LQ735"/>
      <c r="LR735"/>
      <c r="LS735"/>
      <c r="LT735"/>
      <c r="LU735"/>
      <c r="LV735"/>
      <c r="LW735"/>
      <c r="LX735"/>
      <c r="LY735"/>
      <c r="LZ735"/>
      <c r="MA735"/>
      <c r="MB735"/>
      <c r="MC735"/>
      <c r="MD735"/>
      <c r="ME735"/>
      <c r="MF735"/>
      <c r="MG735"/>
      <c r="MH735"/>
      <c r="MI735"/>
      <c r="MJ735"/>
      <c r="MK735"/>
      <c r="ML735"/>
      <c r="MM735"/>
      <c r="MN735"/>
      <c r="MO735"/>
      <c r="MP735"/>
      <c r="MQ735"/>
      <c r="MR735"/>
      <c r="MS735"/>
      <c r="MT735"/>
      <c r="MU735"/>
      <c r="MV735"/>
      <c r="MW735"/>
      <c r="MX735"/>
      <c r="MY735"/>
      <c r="MZ735"/>
      <c r="NA735"/>
      <c r="NB735"/>
      <c r="NC735"/>
      <c r="ND735"/>
      <c r="NE735"/>
      <c r="NF735"/>
      <c r="NG735"/>
      <c r="NH735"/>
      <c r="NI735"/>
      <c r="NJ735"/>
      <c r="NK735"/>
      <c r="NL735"/>
      <c r="NM735"/>
      <c r="NN735"/>
      <c r="NO735"/>
      <c r="NP735"/>
      <c r="NQ735"/>
      <c r="NR735"/>
      <c r="NS735"/>
      <c r="NT735"/>
      <c r="NU735"/>
      <c r="NV735"/>
      <c r="NW735"/>
      <c r="NX735"/>
      <c r="NY735"/>
      <c r="NZ735"/>
      <c r="OA735"/>
      <c r="OB735"/>
      <c r="OC735"/>
      <c r="OD735"/>
      <c r="OE735"/>
      <c r="OF735"/>
      <c r="OG735"/>
      <c r="OH735"/>
      <c r="OI735"/>
      <c r="OJ735"/>
      <c r="OK735"/>
      <c r="OL735"/>
      <c r="OM735"/>
      <c r="ON735"/>
      <c r="OO735"/>
      <c r="OP735"/>
      <c r="OQ735"/>
      <c r="OR735"/>
      <c r="OS735"/>
      <c r="OT735"/>
      <c r="OU735"/>
      <c r="OV735"/>
      <c r="OW735"/>
      <c r="OX735"/>
      <c r="OY735"/>
      <c r="OZ735"/>
      <c r="PA735"/>
      <c r="PB735"/>
      <c r="PC735"/>
      <c r="PD735"/>
      <c r="PE735"/>
      <c r="PF735"/>
      <c r="PG735"/>
      <c r="PH735"/>
      <c r="PI735"/>
      <c r="PJ735"/>
      <c r="PK735"/>
      <c r="PL735"/>
      <c r="PM735"/>
      <c r="PN735"/>
      <c r="PO735"/>
      <c r="PP735"/>
      <c r="PQ735"/>
      <c r="PR735"/>
      <c r="PS735"/>
      <c r="PT735"/>
      <c r="PU735"/>
      <c r="PV735"/>
      <c r="PW735"/>
      <c r="PX735"/>
      <c r="PY735"/>
      <c r="PZ735"/>
      <c r="QA735"/>
      <c r="QB735"/>
      <c r="QC735"/>
      <c r="QD735"/>
      <c r="QE735"/>
      <c r="QF735"/>
      <c r="QG735"/>
      <c r="QH735"/>
      <c r="QI735"/>
      <c r="QJ735"/>
      <c r="QK735"/>
      <c r="QL735"/>
      <c r="QM735"/>
      <c r="QN735"/>
      <c r="QO735"/>
      <c r="QP735"/>
      <c r="QQ735"/>
      <c r="QR735"/>
      <c r="QS735"/>
      <c r="QT735"/>
      <c r="QU735"/>
      <c r="QV735"/>
      <c r="QW735"/>
      <c r="QX735"/>
      <c r="QY735"/>
      <c r="QZ735"/>
      <c r="RA735"/>
      <c r="RB735"/>
      <c r="RC735"/>
      <c r="RD735"/>
      <c r="RE735"/>
      <c r="RF735"/>
      <c r="RG735"/>
      <c r="RH735"/>
      <c r="RI735"/>
      <c r="RJ735"/>
      <c r="RK735"/>
      <c r="RL735"/>
      <c r="RM735"/>
      <c r="RN735"/>
      <c r="RO735"/>
      <c r="RP735"/>
      <c r="RQ735"/>
      <c r="RR735"/>
      <c r="RS735"/>
      <c r="RT735"/>
      <c r="RU735"/>
      <c r="RV735"/>
      <c r="RW735"/>
      <c r="RX735"/>
      <c r="RY735"/>
      <c r="RZ735"/>
      <c r="SA735"/>
      <c r="SB735"/>
      <c r="SC735"/>
      <c r="SD735"/>
      <c r="SE735"/>
      <c r="SF735"/>
      <c r="SG735"/>
      <c r="SH735"/>
      <c r="SI735"/>
      <c r="SJ735"/>
      <c r="SK735"/>
      <c r="SL735"/>
      <c r="SM735"/>
      <c r="SN735"/>
      <c r="SO735"/>
      <c r="SP735"/>
      <c r="SQ735"/>
      <c r="SR735"/>
      <c r="SS735"/>
      <c r="ST735"/>
      <c r="SU735"/>
      <c r="SV735"/>
      <c r="SW735"/>
      <c r="SX735"/>
      <c r="SY735"/>
      <c r="SZ735"/>
      <c r="TA735"/>
      <c r="TB735"/>
      <c r="TC735"/>
      <c r="TD735"/>
      <c r="TE735"/>
      <c r="TF735"/>
      <c r="TG735"/>
      <c r="TH735"/>
      <c r="TI735"/>
      <c r="TJ735"/>
      <c r="TK735"/>
      <c r="TL735"/>
      <c r="TM735"/>
      <c r="TN735"/>
      <c r="TO735"/>
      <c r="TP735"/>
      <c r="TQ735"/>
      <c r="TR735"/>
      <c r="TS735"/>
      <c r="TT735"/>
      <c r="TU735"/>
      <c r="TV735"/>
      <c r="TW735"/>
      <c r="TX735"/>
      <c r="TY735"/>
      <c r="TZ735"/>
      <c r="UA735"/>
      <c r="UB735"/>
      <c r="UC735"/>
      <c r="UD735"/>
      <c r="UE735"/>
      <c r="UF735"/>
      <c r="UG735"/>
      <c r="UH735"/>
      <c r="UI735"/>
      <c r="UJ735"/>
      <c r="UK735"/>
      <c r="UL735"/>
      <c r="UM735"/>
      <c r="UN735"/>
      <c r="UO735"/>
      <c r="UP735"/>
      <c r="UQ735"/>
      <c r="UR735"/>
      <c r="US735"/>
      <c r="UT735"/>
      <c r="UU735"/>
      <c r="UV735"/>
      <c r="UW735"/>
      <c r="UX735"/>
      <c r="UY735"/>
      <c r="UZ735"/>
      <c r="VA735"/>
      <c r="VB735"/>
      <c r="VC735"/>
      <c r="VD735"/>
      <c r="VE735"/>
      <c r="VF735"/>
      <c r="VG735"/>
      <c r="VH735"/>
      <c r="VI735"/>
      <c r="VJ735"/>
      <c r="VK735"/>
      <c r="VL735"/>
      <c r="VM735"/>
      <c r="VN735"/>
      <c r="VO735"/>
      <c r="VP735"/>
      <c r="VQ735"/>
      <c r="VR735"/>
      <c r="VS735"/>
      <c r="VT735"/>
      <c r="VU735"/>
      <c r="VV735"/>
      <c r="VW735"/>
      <c r="VX735"/>
      <c r="VY735"/>
      <c r="VZ735"/>
      <c r="WA735"/>
      <c r="WB735"/>
      <c r="WC735"/>
      <c r="WD735"/>
      <c r="WE735"/>
      <c r="WF735"/>
      <c r="WG735"/>
      <c r="WH735"/>
      <c r="WI735"/>
      <c r="WJ735"/>
      <c r="WK735"/>
      <c r="WL735"/>
      <c r="WM735"/>
      <c r="WN735"/>
      <c r="WO735"/>
      <c r="WP735"/>
      <c r="WQ735"/>
      <c r="WR735"/>
      <c r="WS735"/>
      <c r="WT735"/>
      <c r="WU735"/>
      <c r="WV735"/>
      <c r="WW735"/>
      <c r="WX735"/>
      <c r="WY735"/>
      <c r="WZ735"/>
      <c r="XA735"/>
      <c r="XB735"/>
      <c r="XC735"/>
      <c r="XD735"/>
      <c r="XE735"/>
      <c r="XF735"/>
      <c r="XG735"/>
      <c r="XH735"/>
      <c r="XI735"/>
      <c r="XJ735"/>
      <c r="XK735"/>
      <c r="XL735"/>
      <c r="XM735"/>
      <c r="XN735"/>
      <c r="XO735"/>
      <c r="XP735"/>
      <c r="XQ735"/>
      <c r="XR735"/>
      <c r="XS735"/>
      <c r="XT735"/>
      <c r="XU735"/>
      <c r="XV735"/>
      <c r="XW735"/>
      <c r="XX735"/>
      <c r="XY735"/>
      <c r="XZ735"/>
      <c r="YA735"/>
      <c r="YB735"/>
      <c r="YC735"/>
      <c r="YD735"/>
      <c r="YE735"/>
      <c r="YF735"/>
      <c r="YG735"/>
      <c r="YH735"/>
      <c r="YI735"/>
      <c r="YJ735"/>
      <c r="YK735"/>
      <c r="YL735"/>
      <c r="YM735"/>
      <c r="YN735"/>
      <c r="YO735"/>
      <c r="YP735"/>
      <c r="YQ735"/>
      <c r="YR735"/>
      <c r="YS735"/>
      <c r="YT735"/>
      <c r="YU735"/>
      <c r="YV735"/>
      <c r="YW735"/>
      <c r="YX735"/>
      <c r="YY735"/>
      <c r="YZ735"/>
      <c r="ZA735"/>
      <c r="ZB735"/>
      <c r="ZC735"/>
      <c r="ZD735"/>
      <c r="ZE735"/>
      <c r="ZF735"/>
      <c r="ZG735"/>
      <c r="ZH735"/>
      <c r="ZI735"/>
      <c r="ZJ735"/>
      <c r="ZK735"/>
      <c r="ZL735"/>
      <c r="ZM735"/>
      <c r="ZN735"/>
      <c r="ZO735"/>
      <c r="ZP735"/>
      <c r="ZQ735"/>
      <c r="ZR735"/>
      <c r="ZS735"/>
      <c r="ZT735"/>
      <c r="ZU735"/>
      <c r="ZV735"/>
      <c r="ZW735"/>
      <c r="ZX735"/>
      <c r="ZY735"/>
      <c r="ZZ735" s="52"/>
      <c r="AAA735" s="192"/>
      <c r="AAD735" s="90"/>
      <c r="AAE735" s="519">
        <v>1</v>
      </c>
      <c r="AAF735" s="190" t="s">
        <v>52</v>
      </c>
      <c r="AAG735" s="84"/>
      <c r="AAH735" s="84"/>
      <c r="AAI735" s="72"/>
      <c r="AAJ735" s="74"/>
      <c r="AAK735" s="53"/>
      <c r="AAL735" s="90"/>
    </row>
    <row r="736" spans="1:715" s="23" customFormat="1" ht="15" customHeight="1" outlineLevel="1">
      <c r="A736" s="171"/>
      <c r="B736" s="290" t="s">
        <v>178</v>
      </c>
      <c r="C736" s="420"/>
      <c r="D736" s="434"/>
      <c r="E736" s="350"/>
      <c r="F736" s="350"/>
      <c r="G736" s="420"/>
      <c r="H736" s="420"/>
      <c r="I736" s="244"/>
      <c r="J736" s="194"/>
      <c r="K736" s="49"/>
      <c r="L736" s="49"/>
      <c r="M736" s="49"/>
      <c r="N736" s="49"/>
      <c r="O736" s="49"/>
      <c r="P736" s="49"/>
      <c r="Q736" s="49"/>
      <c r="R736" s="49"/>
      <c r="S736" s="49"/>
      <c r="T736" s="49"/>
      <c r="U736" s="49"/>
      <c r="V736" s="49"/>
      <c r="W736" s="49"/>
      <c r="X736" s="49"/>
      <c r="Y736" s="49"/>
      <c r="Z736" s="49"/>
      <c r="AA736" s="49"/>
      <c r="AB736" s="49"/>
      <c r="AC736" s="49"/>
      <c r="AD736" s="49"/>
      <c r="AE736" s="49"/>
      <c r="AF736" s="49"/>
      <c r="AG736" s="49"/>
      <c r="AH736" s="49"/>
      <c r="AI736" s="49"/>
      <c r="AJ736" s="49"/>
      <c r="AK736" s="49"/>
      <c r="AL736" s="49"/>
      <c r="AM736" s="49"/>
      <c r="AN736" s="49"/>
      <c r="AO736" s="49"/>
      <c r="AP736" s="49"/>
      <c r="AQ736" s="49"/>
      <c r="AR736" s="49"/>
      <c r="AS736" s="49"/>
      <c r="AT736" s="49"/>
      <c r="AU736" s="49"/>
      <c r="AV736" s="49"/>
      <c r="AW736" s="49"/>
      <c r="AX736" s="49"/>
      <c r="AY736" s="49"/>
      <c r="AZ736" s="49"/>
      <c r="BA736" s="49"/>
      <c r="BB736" s="49"/>
      <c r="BC736" s="49"/>
      <c r="BD736" s="49"/>
      <c r="BE736" s="49"/>
      <c r="BF736" s="49"/>
      <c r="BG736" s="49"/>
      <c r="BH736" s="49"/>
      <c r="BI736" s="49"/>
      <c r="BJ736" s="49"/>
      <c r="BK736" s="49"/>
      <c r="BL736" s="49"/>
      <c r="BM736" s="49"/>
      <c r="BN736" s="49"/>
      <c r="BO736" s="49"/>
      <c r="BP736" s="49"/>
      <c r="BQ736" s="49"/>
      <c r="BR736" s="49"/>
      <c r="BS736" s="49"/>
      <c r="BT736" s="49"/>
      <c r="BU736" s="49"/>
      <c r="BV736" s="49"/>
      <c r="BW736" s="49"/>
      <c r="BX736" s="49"/>
      <c r="BY736" s="49"/>
      <c r="BZ736" s="49"/>
      <c r="CA736" s="49"/>
      <c r="CB736" s="49"/>
      <c r="CC736" s="49"/>
      <c r="CD736" s="49"/>
      <c r="CE736" s="49"/>
      <c r="CF736" s="49"/>
      <c r="CG736" s="49"/>
      <c r="CH736" s="49"/>
      <c r="CI736" s="49"/>
      <c r="CJ736" s="49"/>
      <c r="CK736" s="49"/>
      <c r="CL736" s="49"/>
      <c r="CM736" s="49"/>
      <c r="CN736" s="49"/>
      <c r="CO736" s="49"/>
      <c r="CP736" s="49"/>
      <c r="CQ736" s="49"/>
      <c r="CR736" s="49"/>
      <c r="CS736" s="49"/>
      <c r="CT736" s="49"/>
      <c r="CU736" s="49"/>
      <c r="CV736" s="49"/>
      <c r="CW736" s="49"/>
      <c r="CX736" s="49"/>
      <c r="CY736" s="49"/>
      <c r="CZ736" s="49"/>
      <c r="DA736" s="49"/>
      <c r="DB736" s="49"/>
      <c r="DC736" s="49"/>
      <c r="DD736" s="49"/>
      <c r="DE736" s="49"/>
      <c r="DF736" s="49"/>
      <c r="DG736" s="49"/>
      <c r="DH736" s="49"/>
      <c r="DI736" s="49"/>
      <c r="DJ736" s="49"/>
      <c r="DK736" s="49"/>
      <c r="DL736" s="49"/>
      <c r="DM736" s="49"/>
      <c r="DN736" s="49"/>
      <c r="DO736" s="49"/>
      <c r="DP736" s="49"/>
      <c r="DQ736"/>
      <c r="DR736"/>
      <c r="DS736"/>
      <c r="DT736"/>
      <c r="DU736"/>
      <c r="DV736"/>
      <c r="DW736"/>
      <c r="DX736"/>
      <c r="DY736"/>
      <c r="DZ736"/>
      <c r="EA736"/>
      <c r="EB736"/>
      <c r="EC736"/>
      <c r="ED736"/>
      <c r="EE736"/>
      <c r="EF736"/>
      <c r="EG736"/>
      <c r="EH736"/>
      <c r="EI736"/>
      <c r="EJ736"/>
      <c r="EK736"/>
      <c r="EL736"/>
      <c r="EM736"/>
      <c r="EN736"/>
      <c r="EO736"/>
      <c r="EP736"/>
      <c r="EQ736"/>
      <c r="ER736"/>
      <c r="ES736"/>
      <c r="ET736"/>
      <c r="EU736"/>
      <c r="EV736"/>
      <c r="EW736"/>
      <c r="EX736"/>
      <c r="EY736"/>
      <c r="EZ736"/>
      <c r="FA736"/>
      <c r="FB736"/>
      <c r="FC736"/>
      <c r="FD736"/>
      <c r="FE736"/>
      <c r="FF736"/>
      <c r="FG736"/>
      <c r="FH736"/>
      <c r="FI736"/>
      <c r="FJ736"/>
      <c r="FK736"/>
      <c r="FL736"/>
      <c r="FM736"/>
      <c r="FN736"/>
      <c r="FO736"/>
      <c r="FP736"/>
      <c r="FQ736"/>
      <c r="FR736"/>
      <c r="FS736"/>
      <c r="FT736"/>
      <c r="FU736"/>
      <c r="FV736"/>
      <c r="FW736"/>
      <c r="FX736"/>
      <c r="FY736"/>
      <c r="FZ736"/>
      <c r="GA736"/>
      <c r="GB736"/>
      <c r="GC736"/>
      <c r="GD736"/>
      <c r="GE736"/>
      <c r="GF736"/>
      <c r="GG736"/>
      <c r="GH736"/>
      <c r="GI736"/>
      <c r="GJ736"/>
      <c r="GK736"/>
      <c r="GL736"/>
      <c r="GM736"/>
      <c r="GN736"/>
      <c r="GO736"/>
      <c r="GP736"/>
      <c r="GQ736"/>
      <c r="GR736"/>
      <c r="GS736"/>
      <c r="GT736"/>
      <c r="GU736"/>
      <c r="GV736"/>
      <c r="GW736"/>
      <c r="GX736"/>
      <c r="GY736"/>
      <c r="GZ736"/>
      <c r="HA736"/>
      <c r="HB736"/>
      <c r="HC736"/>
      <c r="HD736"/>
      <c r="HE736"/>
      <c r="HF736"/>
      <c r="HG736"/>
      <c r="HH736"/>
      <c r="HI736"/>
      <c r="HJ736"/>
      <c r="HK736"/>
      <c r="HL736"/>
      <c r="HM736"/>
      <c r="HN736"/>
      <c r="HO736"/>
      <c r="HP736"/>
      <c r="HQ736"/>
      <c r="HR736"/>
      <c r="HS736"/>
      <c r="HT736"/>
      <c r="HU736"/>
      <c r="HV736"/>
      <c r="HW736"/>
      <c r="HX736"/>
      <c r="HY736"/>
      <c r="HZ736"/>
      <c r="IA736"/>
      <c r="IB736"/>
      <c r="IC736"/>
      <c r="ID736"/>
      <c r="IE736"/>
      <c r="IF736"/>
      <c r="IG736"/>
      <c r="IH736"/>
      <c r="II736"/>
      <c r="IJ736"/>
      <c r="IK736"/>
      <c r="IL736"/>
      <c r="IM736"/>
      <c r="IN736"/>
      <c r="IO736"/>
      <c r="IP736"/>
      <c r="IQ736"/>
      <c r="IR736"/>
      <c r="IS736"/>
      <c r="IT736"/>
      <c r="IU736"/>
      <c r="IV736"/>
      <c r="IW736"/>
      <c r="IX736"/>
      <c r="IY736"/>
      <c r="IZ736"/>
      <c r="JA736"/>
      <c r="JB736"/>
      <c r="JC736"/>
      <c r="JD736"/>
      <c r="JE736"/>
      <c r="JF736"/>
      <c r="JG736"/>
      <c r="JH736"/>
      <c r="JI736"/>
      <c r="JJ736"/>
      <c r="JK736"/>
      <c r="JL736"/>
      <c r="JM736"/>
      <c r="JN736"/>
      <c r="JO736"/>
      <c r="JP736"/>
      <c r="JQ736"/>
      <c r="JR736"/>
      <c r="JS736"/>
      <c r="JT736"/>
      <c r="JU736"/>
      <c r="JV736"/>
      <c r="JW736"/>
      <c r="JX736"/>
      <c r="JY736"/>
      <c r="JZ736"/>
      <c r="KA736"/>
      <c r="KB736"/>
      <c r="KC736"/>
      <c r="KD736"/>
      <c r="KE736"/>
      <c r="KF736"/>
      <c r="KG736"/>
      <c r="KH736"/>
      <c r="KI736"/>
      <c r="KJ736"/>
      <c r="KK736"/>
      <c r="KL736"/>
      <c r="KM736"/>
      <c r="KN736"/>
      <c r="KO736"/>
      <c r="KP736"/>
      <c r="KQ736"/>
      <c r="KR736"/>
      <c r="KS736"/>
      <c r="KT736"/>
      <c r="KU736"/>
      <c r="KV736"/>
      <c r="KW736"/>
      <c r="KX736"/>
      <c r="KY736"/>
      <c r="KZ736"/>
      <c r="LA736"/>
      <c r="LB736"/>
      <c r="LC736"/>
      <c r="LD736"/>
      <c r="LE736"/>
      <c r="LF736"/>
      <c r="LG736"/>
      <c r="LH736"/>
      <c r="LI736"/>
      <c r="LJ736"/>
      <c r="LK736"/>
      <c r="LL736"/>
      <c r="LM736"/>
      <c r="LN736"/>
      <c r="LO736"/>
      <c r="LP736"/>
      <c r="LQ736"/>
      <c r="LR736"/>
      <c r="LS736"/>
      <c r="LT736"/>
      <c r="LU736"/>
      <c r="LV736"/>
      <c r="LW736"/>
      <c r="LX736"/>
      <c r="LY736"/>
      <c r="LZ736"/>
      <c r="MA736"/>
      <c r="MB736"/>
      <c r="MC736"/>
      <c r="MD736"/>
      <c r="ME736"/>
      <c r="MF736"/>
      <c r="MG736"/>
      <c r="MH736"/>
      <c r="MI736"/>
      <c r="MJ736"/>
      <c r="MK736"/>
      <c r="ML736"/>
      <c r="MM736"/>
      <c r="MN736"/>
      <c r="MO736"/>
      <c r="MP736"/>
      <c r="MQ736"/>
      <c r="MR736"/>
      <c r="MS736"/>
      <c r="MT736"/>
      <c r="MU736"/>
      <c r="MV736"/>
      <c r="MW736"/>
      <c r="MX736"/>
      <c r="MY736"/>
      <c r="MZ736"/>
      <c r="NA736"/>
      <c r="NB736"/>
      <c r="NC736"/>
      <c r="ND736"/>
      <c r="NE736"/>
      <c r="NF736"/>
      <c r="NG736"/>
      <c r="NH736"/>
      <c r="NI736"/>
      <c r="NJ736"/>
      <c r="NK736"/>
      <c r="NL736"/>
      <c r="NM736"/>
      <c r="NN736"/>
      <c r="NO736"/>
      <c r="NP736"/>
      <c r="NQ736"/>
      <c r="NR736"/>
      <c r="NS736"/>
      <c r="NT736"/>
      <c r="NU736"/>
      <c r="NV736"/>
      <c r="NW736"/>
      <c r="NX736"/>
      <c r="NY736"/>
      <c r="NZ736"/>
      <c r="OA736"/>
      <c r="OB736"/>
      <c r="OC736"/>
      <c r="OD736"/>
      <c r="OE736"/>
      <c r="OF736"/>
      <c r="OG736"/>
      <c r="OH736"/>
      <c r="OI736"/>
      <c r="OJ736"/>
      <c r="OK736"/>
      <c r="OL736"/>
      <c r="OM736"/>
      <c r="ON736"/>
      <c r="OO736"/>
      <c r="OP736"/>
      <c r="OQ736"/>
      <c r="OR736"/>
      <c r="OS736"/>
      <c r="OT736"/>
      <c r="OU736"/>
      <c r="OV736"/>
      <c r="OW736"/>
      <c r="OX736"/>
      <c r="OY736"/>
      <c r="OZ736"/>
      <c r="PA736"/>
      <c r="PB736"/>
      <c r="PC736"/>
      <c r="PD736"/>
      <c r="PE736"/>
      <c r="PF736"/>
      <c r="PG736"/>
      <c r="PH736"/>
      <c r="PI736"/>
      <c r="PJ736"/>
      <c r="PK736"/>
      <c r="PL736"/>
      <c r="PM736"/>
      <c r="PN736"/>
      <c r="PO736"/>
      <c r="PP736"/>
      <c r="PQ736"/>
      <c r="PR736"/>
      <c r="PS736"/>
      <c r="PT736"/>
      <c r="PU736"/>
      <c r="PV736"/>
      <c r="PW736"/>
      <c r="PX736"/>
      <c r="PY736"/>
      <c r="PZ736"/>
      <c r="QA736"/>
      <c r="QB736"/>
      <c r="QC736"/>
      <c r="QD736"/>
      <c r="QE736"/>
      <c r="QF736"/>
      <c r="QG736"/>
      <c r="QH736"/>
      <c r="QI736"/>
      <c r="QJ736"/>
      <c r="QK736"/>
      <c r="QL736"/>
      <c r="QM736"/>
      <c r="QN736"/>
      <c r="QO736"/>
      <c r="QP736"/>
      <c r="QQ736"/>
      <c r="QR736"/>
      <c r="QS736"/>
      <c r="QT736"/>
      <c r="QU736"/>
      <c r="QV736"/>
      <c r="QW736"/>
      <c r="QX736"/>
      <c r="QY736"/>
      <c r="QZ736"/>
      <c r="RA736"/>
      <c r="RB736"/>
      <c r="RC736"/>
      <c r="RD736"/>
      <c r="RE736"/>
      <c r="RF736"/>
      <c r="RG736"/>
      <c r="RH736"/>
      <c r="RI736"/>
      <c r="RJ736"/>
      <c r="RK736"/>
      <c r="RL736"/>
      <c r="RM736"/>
      <c r="RN736"/>
      <c r="RO736"/>
      <c r="RP736"/>
      <c r="RQ736"/>
      <c r="RR736"/>
      <c r="RS736"/>
      <c r="RT736"/>
      <c r="RU736"/>
      <c r="RV736"/>
      <c r="RW736"/>
      <c r="RX736"/>
      <c r="RY736"/>
      <c r="RZ736"/>
      <c r="SA736"/>
      <c r="SB736"/>
      <c r="SC736"/>
      <c r="SD736"/>
      <c r="SE736"/>
      <c r="SF736"/>
      <c r="SG736"/>
      <c r="SH736"/>
      <c r="SI736"/>
      <c r="SJ736"/>
      <c r="SK736"/>
      <c r="SL736"/>
      <c r="SM736"/>
      <c r="SN736"/>
      <c r="SO736"/>
      <c r="SP736"/>
      <c r="SQ736"/>
      <c r="SR736"/>
      <c r="SS736"/>
      <c r="ST736"/>
      <c r="SU736"/>
      <c r="SV736"/>
      <c r="SW736"/>
      <c r="SX736"/>
      <c r="SY736"/>
      <c r="SZ736"/>
      <c r="TA736"/>
      <c r="TB736"/>
      <c r="TC736"/>
      <c r="TD736"/>
      <c r="TE736"/>
      <c r="TF736"/>
      <c r="TG736"/>
      <c r="TH736"/>
      <c r="TI736"/>
      <c r="TJ736"/>
      <c r="TK736"/>
      <c r="TL736"/>
      <c r="TM736"/>
      <c r="TN736"/>
      <c r="TO736"/>
      <c r="TP736"/>
      <c r="TQ736"/>
      <c r="TR736"/>
      <c r="TS736"/>
      <c r="TT736"/>
      <c r="TU736"/>
      <c r="TV736"/>
      <c r="TW736"/>
      <c r="TX736"/>
      <c r="TY736"/>
      <c r="TZ736"/>
      <c r="UA736"/>
      <c r="UB736"/>
      <c r="UC736"/>
      <c r="UD736"/>
      <c r="UE736"/>
      <c r="UF736"/>
      <c r="UG736"/>
      <c r="UH736"/>
      <c r="UI736"/>
      <c r="UJ736"/>
      <c r="UK736"/>
      <c r="UL736"/>
      <c r="UM736"/>
      <c r="UN736"/>
      <c r="UO736"/>
      <c r="UP736"/>
      <c r="UQ736"/>
      <c r="UR736"/>
      <c r="US736"/>
      <c r="UT736"/>
      <c r="UU736"/>
      <c r="UV736"/>
      <c r="UW736"/>
      <c r="UX736"/>
      <c r="UY736"/>
      <c r="UZ736"/>
      <c r="VA736"/>
      <c r="VB736"/>
      <c r="VC736"/>
      <c r="VD736"/>
      <c r="VE736"/>
      <c r="VF736"/>
      <c r="VG736"/>
      <c r="VH736"/>
      <c r="VI736"/>
      <c r="VJ736"/>
      <c r="VK736"/>
      <c r="VL736"/>
      <c r="VM736"/>
      <c r="VN736"/>
      <c r="VO736"/>
      <c r="VP736"/>
      <c r="VQ736"/>
      <c r="VR736"/>
      <c r="VS736"/>
      <c r="VT736"/>
      <c r="VU736"/>
      <c r="VV736"/>
      <c r="VW736"/>
      <c r="VX736"/>
      <c r="VY736"/>
      <c r="VZ736"/>
      <c r="WA736"/>
      <c r="WB736"/>
      <c r="WC736"/>
      <c r="WD736"/>
      <c r="WE736"/>
      <c r="WF736"/>
      <c r="WG736"/>
      <c r="WH736"/>
      <c r="WI736"/>
      <c r="WJ736"/>
      <c r="WK736"/>
      <c r="WL736"/>
      <c r="WM736"/>
      <c r="WN736"/>
      <c r="WO736"/>
      <c r="WP736"/>
      <c r="WQ736"/>
      <c r="WR736"/>
      <c r="WS736"/>
      <c r="WT736"/>
      <c r="WU736"/>
      <c r="WV736"/>
      <c r="WW736"/>
      <c r="WX736"/>
      <c r="WY736"/>
      <c r="WZ736"/>
      <c r="XA736"/>
      <c r="XB736"/>
      <c r="XC736"/>
      <c r="XD736"/>
      <c r="XE736"/>
      <c r="XF736"/>
      <c r="XG736"/>
      <c r="XH736"/>
      <c r="XI736"/>
      <c r="XJ736"/>
      <c r="XK736"/>
      <c r="XL736"/>
      <c r="XM736"/>
      <c r="XN736"/>
      <c r="XO736"/>
      <c r="XP736"/>
      <c r="XQ736"/>
      <c r="XR736"/>
      <c r="XS736"/>
      <c r="XT736"/>
      <c r="XU736"/>
      <c r="XV736"/>
      <c r="XW736"/>
      <c r="XX736"/>
      <c r="XY736"/>
      <c r="XZ736"/>
      <c r="YA736"/>
      <c r="YB736"/>
      <c r="YC736"/>
      <c r="YD736"/>
      <c r="YE736"/>
      <c r="YF736"/>
      <c r="YG736"/>
      <c r="YH736"/>
      <c r="YI736"/>
      <c r="YJ736"/>
      <c r="YK736"/>
      <c r="YL736"/>
      <c r="YM736"/>
      <c r="YN736"/>
      <c r="YO736"/>
      <c r="YP736"/>
      <c r="YQ736"/>
      <c r="YR736"/>
      <c r="YS736"/>
      <c r="YT736"/>
      <c r="YU736"/>
      <c r="YV736"/>
      <c r="YW736"/>
      <c r="YX736"/>
      <c r="YY736"/>
      <c r="YZ736"/>
      <c r="ZA736"/>
      <c r="ZB736"/>
      <c r="ZC736"/>
      <c r="ZD736"/>
      <c r="ZE736"/>
      <c r="ZF736"/>
      <c r="ZG736"/>
      <c r="ZH736"/>
      <c r="ZI736"/>
      <c r="ZJ736"/>
      <c r="ZK736"/>
      <c r="ZL736"/>
      <c r="ZM736"/>
      <c r="ZN736"/>
      <c r="ZO736"/>
      <c r="ZP736"/>
      <c r="ZQ736"/>
      <c r="ZR736"/>
      <c r="ZS736"/>
      <c r="ZT736"/>
      <c r="ZU736"/>
      <c r="ZV736"/>
      <c r="ZW736"/>
      <c r="ZX736"/>
      <c r="ZY736"/>
      <c r="ZZ736" s="52"/>
      <c r="AAA736" s="192"/>
      <c r="AAD736" s="90"/>
      <c r="AAE736" s="519">
        <v>1</v>
      </c>
      <c r="AAF736" s="190" t="s">
        <v>52</v>
      </c>
      <c r="AAG736" s="84"/>
      <c r="AAH736" s="84"/>
      <c r="AAI736" s="72"/>
      <c r="AAJ736" s="74"/>
      <c r="AAK736" s="53"/>
      <c r="AAL736" s="90"/>
    </row>
    <row r="737" spans="1:714" s="23" customFormat="1" ht="15" customHeight="1" outlineLevel="1">
      <c r="A737" s="171"/>
      <c r="B737" s="290" t="s">
        <v>179</v>
      </c>
      <c r="C737" s="420"/>
      <c r="D737" s="434"/>
      <c r="E737" s="350"/>
      <c r="F737" s="350"/>
      <c r="G737" s="420"/>
      <c r="H737" s="420"/>
      <c r="I737" s="244"/>
      <c r="J737" s="194"/>
      <c r="K737" s="49"/>
      <c r="L737" s="49"/>
      <c r="M737" s="49"/>
      <c r="N737" s="49"/>
      <c r="O737" s="49"/>
      <c r="P737" s="49"/>
      <c r="Q737" s="49"/>
      <c r="R737" s="49"/>
      <c r="S737" s="49"/>
      <c r="T737" s="49"/>
      <c r="U737" s="49"/>
      <c r="V737" s="49"/>
      <c r="W737" s="49"/>
      <c r="X737" s="49"/>
      <c r="Y737" s="49"/>
      <c r="Z737" s="49"/>
      <c r="AA737" s="49"/>
      <c r="AB737" s="49"/>
      <c r="AC737" s="49"/>
      <c r="AD737" s="49"/>
      <c r="AE737" s="49"/>
      <c r="AF737" s="49"/>
      <c r="AG737" s="49"/>
      <c r="AH737" s="49"/>
      <c r="AI737" s="49"/>
      <c r="AJ737" s="49"/>
      <c r="AK737" s="49"/>
      <c r="AL737" s="49"/>
      <c r="AM737" s="49"/>
      <c r="AN737" s="49"/>
      <c r="AO737" s="49"/>
      <c r="AP737" s="49"/>
      <c r="AQ737" s="49"/>
      <c r="AR737" s="49"/>
      <c r="AS737" s="49"/>
      <c r="AT737" s="49"/>
      <c r="AU737" s="49"/>
      <c r="AV737" s="49"/>
      <c r="AW737" s="49"/>
      <c r="AX737" s="49"/>
      <c r="AY737" s="49"/>
      <c r="AZ737" s="49"/>
      <c r="BA737" s="49"/>
      <c r="BB737" s="49"/>
      <c r="BC737" s="49"/>
      <c r="BD737" s="49"/>
      <c r="BE737" s="49"/>
      <c r="BF737" s="49"/>
      <c r="BG737" s="49"/>
      <c r="BH737" s="49"/>
      <c r="BI737" s="49"/>
      <c r="BJ737" s="49"/>
      <c r="BK737" s="49"/>
      <c r="BL737" s="49"/>
      <c r="BM737" s="49"/>
      <c r="BN737" s="49"/>
      <c r="BO737" s="49"/>
      <c r="BP737" s="49"/>
      <c r="BQ737" s="49"/>
      <c r="BR737" s="49"/>
      <c r="BS737" s="49"/>
      <c r="BT737" s="49"/>
      <c r="BU737" s="49"/>
      <c r="BV737" s="49"/>
      <c r="BW737" s="49"/>
      <c r="BX737" s="49"/>
      <c r="BY737" s="49"/>
      <c r="BZ737" s="49"/>
      <c r="CA737" s="49"/>
      <c r="CB737" s="49"/>
      <c r="CC737" s="49"/>
      <c r="CD737" s="49"/>
      <c r="CE737" s="49"/>
      <c r="CF737" s="49"/>
      <c r="CG737" s="49"/>
      <c r="CH737" s="49"/>
      <c r="CI737" s="49"/>
      <c r="CJ737" s="49"/>
      <c r="CK737" s="49"/>
      <c r="CL737" s="49"/>
      <c r="CM737" s="49"/>
      <c r="CN737" s="49"/>
      <c r="CO737" s="49"/>
      <c r="CP737" s="49"/>
      <c r="CQ737" s="49"/>
      <c r="CR737" s="49"/>
      <c r="CS737" s="49"/>
      <c r="CT737" s="49"/>
      <c r="CU737" s="49"/>
      <c r="CV737" s="49"/>
      <c r="CW737" s="49"/>
      <c r="CX737" s="49"/>
      <c r="CY737" s="49"/>
      <c r="CZ737" s="49"/>
      <c r="DA737" s="49"/>
      <c r="DB737" s="49"/>
      <c r="DC737" s="49"/>
      <c r="DD737" s="49"/>
      <c r="DE737" s="49"/>
      <c r="DF737" s="49"/>
      <c r="DG737" s="49"/>
      <c r="DH737" s="49"/>
      <c r="DI737" s="49"/>
      <c r="DJ737" s="49"/>
      <c r="DK737" s="49"/>
      <c r="DL737" s="49"/>
      <c r="DM737" s="49"/>
      <c r="DN737" s="49"/>
      <c r="DO737" s="49"/>
      <c r="DP737" s="49"/>
      <c r="DQ737"/>
      <c r="DR737"/>
      <c r="DS737"/>
      <c r="DT737"/>
      <c r="DU737"/>
      <c r="DV737"/>
      <c r="DW737"/>
      <c r="DX737"/>
      <c r="DY737"/>
      <c r="DZ737"/>
      <c r="EA737"/>
      <c r="EB737"/>
      <c r="EC737"/>
      <c r="ED737"/>
      <c r="EE737"/>
      <c r="EF737"/>
      <c r="EG737"/>
      <c r="EH737"/>
      <c r="EI737"/>
      <c r="EJ737"/>
      <c r="EK737"/>
      <c r="EL737"/>
      <c r="EM737"/>
      <c r="EN737"/>
      <c r="EO737"/>
      <c r="EP737"/>
      <c r="EQ737"/>
      <c r="ER737"/>
      <c r="ES737"/>
      <c r="ET737"/>
      <c r="EU737"/>
      <c r="EV737"/>
      <c r="EW737"/>
      <c r="EX737"/>
      <c r="EY737"/>
      <c r="EZ737"/>
      <c r="FA737"/>
      <c r="FB737"/>
      <c r="FC737"/>
      <c r="FD737"/>
      <c r="FE737"/>
      <c r="FF737"/>
      <c r="FG737"/>
      <c r="FH737"/>
      <c r="FI737"/>
      <c r="FJ737"/>
      <c r="FK737"/>
      <c r="FL737"/>
      <c r="FM737"/>
      <c r="FN737"/>
      <c r="FO737"/>
      <c r="FP737"/>
      <c r="FQ737"/>
      <c r="FR737"/>
      <c r="FS737"/>
      <c r="FT737"/>
      <c r="FU737"/>
      <c r="FV737"/>
      <c r="FW737"/>
      <c r="FX737"/>
      <c r="FY737"/>
      <c r="FZ737"/>
      <c r="GA737"/>
      <c r="GB737"/>
      <c r="GC737"/>
      <c r="GD737"/>
      <c r="GE737"/>
      <c r="GF737"/>
      <c r="GG737"/>
      <c r="GH737"/>
      <c r="GI737"/>
      <c r="GJ737"/>
      <c r="GK737"/>
      <c r="GL737"/>
      <c r="GM737"/>
      <c r="GN737"/>
      <c r="GO737"/>
      <c r="GP737"/>
      <c r="GQ737"/>
      <c r="GR737"/>
      <c r="GS737"/>
      <c r="GT737"/>
      <c r="GU737"/>
      <c r="GV737"/>
      <c r="GW737"/>
      <c r="GX737"/>
      <c r="GY737"/>
      <c r="GZ737"/>
      <c r="HA737"/>
      <c r="HB737"/>
      <c r="HC737"/>
      <c r="HD737"/>
      <c r="HE737"/>
      <c r="HF737"/>
      <c r="HG737"/>
      <c r="HH737"/>
      <c r="HI737"/>
      <c r="HJ737"/>
      <c r="HK737"/>
      <c r="HL737"/>
      <c r="HM737"/>
      <c r="HN737"/>
      <c r="HO737"/>
      <c r="HP737"/>
      <c r="HQ737"/>
      <c r="HR737"/>
      <c r="HS737"/>
      <c r="HT737"/>
      <c r="HU737"/>
      <c r="HV737"/>
      <c r="HW737"/>
      <c r="HX737"/>
      <c r="HY737"/>
      <c r="HZ737"/>
      <c r="IA737"/>
      <c r="IB737"/>
      <c r="IC737"/>
      <c r="ID737"/>
      <c r="IE737"/>
      <c r="IF737"/>
      <c r="IG737"/>
      <c r="IH737"/>
      <c r="II737"/>
      <c r="IJ737"/>
      <c r="IK737"/>
      <c r="IL737"/>
      <c r="IM737"/>
      <c r="IN737"/>
      <c r="IO737"/>
      <c r="IP737"/>
      <c r="IQ737"/>
      <c r="IR737"/>
      <c r="IS737"/>
      <c r="IT737"/>
      <c r="IU737"/>
      <c r="IV737"/>
      <c r="IW737"/>
      <c r="IX737"/>
      <c r="IY737"/>
      <c r="IZ737"/>
      <c r="JA737"/>
      <c r="JB737"/>
      <c r="JC737"/>
      <c r="JD737"/>
      <c r="JE737"/>
      <c r="JF737"/>
      <c r="JG737"/>
      <c r="JH737"/>
      <c r="JI737"/>
      <c r="JJ737"/>
      <c r="JK737"/>
      <c r="JL737"/>
      <c r="JM737"/>
      <c r="JN737"/>
      <c r="JO737"/>
      <c r="JP737"/>
      <c r="JQ737"/>
      <c r="JR737"/>
      <c r="JS737"/>
      <c r="JT737"/>
      <c r="JU737"/>
      <c r="JV737"/>
      <c r="JW737"/>
      <c r="JX737"/>
      <c r="JY737"/>
      <c r="JZ737"/>
      <c r="KA737"/>
      <c r="KB737"/>
      <c r="KC737"/>
      <c r="KD737"/>
      <c r="KE737"/>
      <c r="KF737"/>
      <c r="KG737"/>
      <c r="KH737"/>
      <c r="KI737"/>
      <c r="KJ737"/>
      <c r="KK737"/>
      <c r="KL737"/>
      <c r="KM737"/>
      <c r="KN737"/>
      <c r="KO737"/>
      <c r="KP737"/>
      <c r="KQ737"/>
      <c r="KR737"/>
      <c r="KS737"/>
      <c r="KT737"/>
      <c r="KU737"/>
      <c r="KV737"/>
      <c r="KW737"/>
      <c r="KX737"/>
      <c r="KY737"/>
      <c r="KZ737"/>
      <c r="LA737"/>
      <c r="LB737"/>
      <c r="LC737"/>
      <c r="LD737"/>
      <c r="LE737"/>
      <c r="LF737"/>
      <c r="LG737"/>
      <c r="LH737"/>
      <c r="LI737"/>
      <c r="LJ737"/>
      <c r="LK737"/>
      <c r="LL737"/>
      <c r="LM737"/>
      <c r="LN737"/>
      <c r="LO737"/>
      <c r="LP737"/>
      <c r="LQ737"/>
      <c r="LR737"/>
      <c r="LS737"/>
      <c r="LT737"/>
      <c r="LU737"/>
      <c r="LV737"/>
      <c r="LW737"/>
      <c r="LX737"/>
      <c r="LY737"/>
      <c r="LZ737"/>
      <c r="MA737"/>
      <c r="MB737"/>
      <c r="MC737"/>
      <c r="MD737"/>
      <c r="ME737"/>
      <c r="MF737"/>
      <c r="MG737"/>
      <c r="MH737"/>
      <c r="MI737"/>
      <c r="MJ737"/>
      <c r="MK737"/>
      <c r="ML737"/>
      <c r="MM737"/>
      <c r="MN737"/>
      <c r="MO737"/>
      <c r="MP737"/>
      <c r="MQ737"/>
      <c r="MR737"/>
      <c r="MS737"/>
      <c r="MT737"/>
      <c r="MU737"/>
      <c r="MV737"/>
      <c r="MW737"/>
      <c r="MX737"/>
      <c r="MY737"/>
      <c r="MZ737"/>
      <c r="NA737"/>
      <c r="NB737"/>
      <c r="NC737"/>
      <c r="ND737"/>
      <c r="NE737"/>
      <c r="NF737"/>
      <c r="NG737"/>
      <c r="NH737"/>
      <c r="NI737"/>
      <c r="NJ737"/>
      <c r="NK737"/>
      <c r="NL737"/>
      <c r="NM737"/>
      <c r="NN737"/>
      <c r="NO737"/>
      <c r="NP737"/>
      <c r="NQ737"/>
      <c r="NR737"/>
      <c r="NS737"/>
      <c r="NT737"/>
      <c r="NU737"/>
      <c r="NV737"/>
      <c r="NW737"/>
      <c r="NX737"/>
      <c r="NY737"/>
      <c r="NZ737"/>
      <c r="OA737"/>
      <c r="OB737"/>
      <c r="OC737"/>
      <c r="OD737"/>
      <c r="OE737"/>
      <c r="OF737"/>
      <c r="OG737"/>
      <c r="OH737"/>
      <c r="OI737"/>
      <c r="OJ737"/>
      <c r="OK737"/>
      <c r="OL737"/>
      <c r="OM737"/>
      <c r="ON737"/>
      <c r="OO737"/>
      <c r="OP737"/>
      <c r="OQ737"/>
      <c r="OR737"/>
      <c r="OS737"/>
      <c r="OT737"/>
      <c r="OU737"/>
      <c r="OV737"/>
      <c r="OW737"/>
      <c r="OX737"/>
      <c r="OY737"/>
      <c r="OZ737"/>
      <c r="PA737"/>
      <c r="PB737"/>
      <c r="PC737"/>
      <c r="PD737"/>
      <c r="PE737"/>
      <c r="PF737"/>
      <c r="PG737"/>
      <c r="PH737"/>
      <c r="PI737"/>
      <c r="PJ737"/>
      <c r="PK737"/>
      <c r="PL737"/>
      <c r="PM737"/>
      <c r="PN737"/>
      <c r="PO737"/>
      <c r="PP737"/>
      <c r="PQ737"/>
      <c r="PR737"/>
      <c r="PS737"/>
      <c r="PT737"/>
      <c r="PU737"/>
      <c r="PV737"/>
      <c r="PW737"/>
      <c r="PX737"/>
      <c r="PY737"/>
      <c r="PZ737"/>
      <c r="QA737"/>
      <c r="QB737"/>
      <c r="QC737"/>
      <c r="QD737"/>
      <c r="QE737"/>
      <c r="QF737"/>
      <c r="QG737"/>
      <c r="QH737"/>
      <c r="QI737"/>
      <c r="QJ737"/>
      <c r="QK737"/>
      <c r="QL737"/>
      <c r="QM737"/>
      <c r="QN737"/>
      <c r="QO737"/>
      <c r="QP737"/>
      <c r="QQ737"/>
      <c r="QR737"/>
      <c r="QS737"/>
      <c r="QT737"/>
      <c r="QU737"/>
      <c r="QV737"/>
      <c r="QW737"/>
      <c r="QX737"/>
      <c r="QY737"/>
      <c r="QZ737"/>
      <c r="RA737"/>
      <c r="RB737"/>
      <c r="RC737"/>
      <c r="RD737"/>
      <c r="RE737"/>
      <c r="RF737"/>
      <c r="RG737"/>
      <c r="RH737"/>
      <c r="RI737"/>
      <c r="RJ737"/>
      <c r="RK737"/>
      <c r="RL737"/>
      <c r="RM737"/>
      <c r="RN737"/>
      <c r="RO737"/>
      <c r="RP737"/>
      <c r="RQ737"/>
      <c r="RR737"/>
      <c r="RS737"/>
      <c r="RT737"/>
      <c r="RU737"/>
      <c r="RV737"/>
      <c r="RW737"/>
      <c r="RX737"/>
      <c r="RY737"/>
      <c r="RZ737"/>
      <c r="SA737"/>
      <c r="SB737"/>
      <c r="SC737"/>
      <c r="SD737"/>
      <c r="SE737"/>
      <c r="SF737"/>
      <c r="SG737"/>
      <c r="SH737"/>
      <c r="SI737"/>
      <c r="SJ737"/>
      <c r="SK737"/>
      <c r="SL737"/>
      <c r="SM737"/>
      <c r="SN737"/>
      <c r="SO737"/>
      <c r="SP737"/>
      <c r="SQ737"/>
      <c r="SR737"/>
      <c r="SS737"/>
      <c r="ST737"/>
      <c r="SU737"/>
      <c r="SV737"/>
      <c r="SW737"/>
      <c r="SX737"/>
      <c r="SY737"/>
      <c r="SZ737"/>
      <c r="TA737"/>
      <c r="TB737"/>
      <c r="TC737"/>
      <c r="TD737"/>
      <c r="TE737"/>
      <c r="TF737"/>
      <c r="TG737"/>
      <c r="TH737"/>
      <c r="TI737"/>
      <c r="TJ737"/>
      <c r="TK737"/>
      <c r="TL737"/>
      <c r="TM737"/>
      <c r="TN737"/>
      <c r="TO737"/>
      <c r="TP737"/>
      <c r="TQ737"/>
      <c r="TR737"/>
      <c r="TS737"/>
      <c r="TT737"/>
      <c r="TU737"/>
      <c r="TV737"/>
      <c r="TW737"/>
      <c r="TX737"/>
      <c r="TY737"/>
      <c r="TZ737"/>
      <c r="UA737"/>
      <c r="UB737"/>
      <c r="UC737"/>
      <c r="UD737"/>
      <c r="UE737"/>
      <c r="UF737"/>
      <c r="UG737"/>
      <c r="UH737"/>
      <c r="UI737"/>
      <c r="UJ737"/>
      <c r="UK737"/>
      <c r="UL737"/>
      <c r="UM737"/>
      <c r="UN737"/>
      <c r="UO737"/>
      <c r="UP737"/>
      <c r="UQ737"/>
      <c r="UR737"/>
      <c r="US737"/>
      <c r="UT737"/>
      <c r="UU737"/>
      <c r="UV737"/>
      <c r="UW737"/>
      <c r="UX737"/>
      <c r="UY737"/>
      <c r="UZ737"/>
      <c r="VA737"/>
      <c r="VB737"/>
      <c r="VC737"/>
      <c r="VD737"/>
      <c r="VE737"/>
      <c r="VF737"/>
      <c r="VG737"/>
      <c r="VH737"/>
      <c r="VI737"/>
      <c r="VJ737"/>
      <c r="VK737"/>
      <c r="VL737"/>
      <c r="VM737"/>
      <c r="VN737"/>
      <c r="VO737"/>
      <c r="VP737"/>
      <c r="VQ737"/>
      <c r="VR737"/>
      <c r="VS737"/>
      <c r="VT737"/>
      <c r="VU737"/>
      <c r="VV737"/>
      <c r="VW737"/>
      <c r="VX737"/>
      <c r="VY737"/>
      <c r="VZ737"/>
      <c r="WA737"/>
      <c r="WB737"/>
      <c r="WC737"/>
      <c r="WD737"/>
      <c r="WE737"/>
      <c r="WF737"/>
      <c r="WG737"/>
      <c r="WH737"/>
      <c r="WI737"/>
      <c r="WJ737"/>
      <c r="WK737"/>
      <c r="WL737"/>
      <c r="WM737"/>
      <c r="WN737"/>
      <c r="WO737"/>
      <c r="WP737"/>
      <c r="WQ737"/>
      <c r="WR737"/>
      <c r="WS737"/>
      <c r="WT737"/>
      <c r="WU737"/>
      <c r="WV737"/>
      <c r="WW737"/>
      <c r="WX737"/>
      <c r="WY737"/>
      <c r="WZ737"/>
      <c r="XA737"/>
      <c r="XB737"/>
      <c r="XC737"/>
      <c r="XD737"/>
      <c r="XE737"/>
      <c r="XF737"/>
      <c r="XG737"/>
      <c r="XH737"/>
      <c r="XI737"/>
      <c r="XJ737"/>
      <c r="XK737"/>
      <c r="XL737"/>
      <c r="XM737"/>
      <c r="XN737"/>
      <c r="XO737"/>
      <c r="XP737"/>
      <c r="XQ737"/>
      <c r="XR737"/>
      <c r="XS737"/>
      <c r="XT737"/>
      <c r="XU737"/>
      <c r="XV737"/>
      <c r="XW737"/>
      <c r="XX737"/>
      <c r="XY737"/>
      <c r="XZ737"/>
      <c r="YA737"/>
      <c r="YB737"/>
      <c r="YC737"/>
      <c r="YD737"/>
      <c r="YE737"/>
      <c r="YF737"/>
      <c r="YG737"/>
      <c r="YH737"/>
      <c r="YI737"/>
      <c r="YJ737"/>
      <c r="YK737"/>
      <c r="YL737"/>
      <c r="YM737"/>
      <c r="YN737"/>
      <c r="YO737"/>
      <c r="YP737"/>
      <c r="YQ737"/>
      <c r="YR737"/>
      <c r="YS737"/>
      <c r="YT737"/>
      <c r="YU737"/>
      <c r="YV737"/>
      <c r="YW737"/>
      <c r="YX737"/>
      <c r="YY737"/>
      <c r="YZ737"/>
      <c r="ZA737"/>
      <c r="ZB737"/>
      <c r="ZC737"/>
      <c r="ZD737"/>
      <c r="ZE737"/>
      <c r="ZF737"/>
      <c r="ZG737"/>
      <c r="ZH737"/>
      <c r="ZI737"/>
      <c r="ZJ737"/>
      <c r="ZK737"/>
      <c r="ZL737"/>
      <c r="ZM737"/>
      <c r="ZN737"/>
      <c r="ZO737"/>
      <c r="ZP737"/>
      <c r="ZQ737"/>
      <c r="ZR737"/>
      <c r="ZS737"/>
      <c r="ZT737"/>
      <c r="ZU737"/>
      <c r="ZV737"/>
      <c r="ZW737"/>
      <c r="ZX737"/>
      <c r="ZY737"/>
      <c r="ZZ737" s="52"/>
      <c r="AAA737" s="192"/>
      <c r="AAD737" s="90"/>
      <c r="AAE737" s="519">
        <v>1</v>
      </c>
      <c r="AAF737" s="190" t="s">
        <v>52</v>
      </c>
      <c r="AAG737" s="84"/>
      <c r="AAH737" s="84"/>
      <c r="AAI737" s="72"/>
      <c r="AAJ737" s="74"/>
      <c r="AAK737" s="53"/>
      <c r="AAL737" s="90"/>
    </row>
    <row r="738" spans="1:714" s="23" customFormat="1" ht="15" customHeight="1" outlineLevel="1">
      <c r="A738" s="171"/>
      <c r="B738" s="289" t="s">
        <v>180</v>
      </c>
      <c r="C738" s="420"/>
      <c r="D738" s="434"/>
      <c r="E738" s="350"/>
      <c r="F738" s="350"/>
      <c r="G738" s="420"/>
      <c r="H738" s="420"/>
      <c r="I738" s="244"/>
      <c r="J738" s="194"/>
      <c r="K738" s="49"/>
      <c r="L738" s="49"/>
      <c r="M738" s="49"/>
      <c r="N738" s="49"/>
      <c r="O738" s="49"/>
      <c r="P738" s="49"/>
      <c r="Q738" s="49"/>
      <c r="R738" s="49"/>
      <c r="S738" s="49"/>
      <c r="T738" s="49"/>
      <c r="U738" s="49"/>
      <c r="V738" s="49"/>
      <c r="W738" s="49"/>
      <c r="X738" s="49"/>
      <c r="Y738" s="49"/>
      <c r="Z738" s="49"/>
      <c r="AA738" s="49"/>
      <c r="AB738" s="49"/>
      <c r="AC738" s="49"/>
      <c r="AD738" s="49"/>
      <c r="AE738" s="49"/>
      <c r="AF738" s="49"/>
      <c r="AG738" s="49"/>
      <c r="AH738" s="49"/>
      <c r="AI738" s="49"/>
      <c r="AJ738" s="49"/>
      <c r="AK738" s="49"/>
      <c r="AL738" s="49"/>
      <c r="AM738" s="49"/>
      <c r="AN738" s="49"/>
      <c r="AO738" s="49"/>
      <c r="AP738" s="49"/>
      <c r="AQ738" s="49"/>
      <c r="AR738" s="49"/>
      <c r="AS738" s="49"/>
      <c r="AT738" s="49"/>
      <c r="AU738" s="49"/>
      <c r="AV738" s="49"/>
      <c r="AW738" s="49"/>
      <c r="AX738" s="49"/>
      <c r="AY738" s="49"/>
      <c r="AZ738" s="49"/>
      <c r="BA738" s="49"/>
      <c r="BB738" s="49"/>
      <c r="BC738" s="49"/>
      <c r="BD738" s="49"/>
      <c r="BE738" s="49"/>
      <c r="BF738" s="49"/>
      <c r="BG738" s="49"/>
      <c r="BH738" s="49"/>
      <c r="BI738" s="49"/>
      <c r="BJ738" s="49"/>
      <c r="BK738" s="49"/>
      <c r="BL738" s="49"/>
      <c r="BM738" s="49"/>
      <c r="BN738" s="49"/>
      <c r="BO738" s="49"/>
      <c r="BP738" s="49"/>
      <c r="BQ738" s="49"/>
      <c r="BR738" s="49"/>
      <c r="BS738" s="49"/>
      <c r="BT738" s="49"/>
      <c r="BU738" s="49"/>
      <c r="BV738" s="49"/>
      <c r="BW738" s="49"/>
      <c r="BX738" s="49"/>
      <c r="BY738" s="49"/>
      <c r="BZ738" s="49"/>
      <c r="CA738" s="49"/>
      <c r="CB738" s="49"/>
      <c r="CC738" s="49"/>
      <c r="CD738" s="49"/>
      <c r="CE738" s="49"/>
      <c r="CF738" s="49"/>
      <c r="CG738" s="49"/>
      <c r="CH738" s="49"/>
      <c r="CI738" s="49"/>
      <c r="CJ738" s="49"/>
      <c r="CK738" s="49"/>
      <c r="CL738" s="49"/>
      <c r="CM738" s="49"/>
      <c r="CN738" s="49"/>
      <c r="CO738" s="49"/>
      <c r="CP738" s="49"/>
      <c r="CQ738" s="49"/>
      <c r="CR738" s="49"/>
      <c r="CS738" s="49"/>
      <c r="CT738" s="49"/>
      <c r="CU738" s="49"/>
      <c r="CV738" s="49"/>
      <c r="CW738" s="49"/>
      <c r="CX738" s="49"/>
      <c r="CY738" s="49"/>
      <c r="CZ738" s="49"/>
      <c r="DA738" s="49"/>
      <c r="DB738" s="49"/>
      <c r="DC738" s="49"/>
      <c r="DD738" s="49"/>
      <c r="DE738" s="49"/>
      <c r="DF738" s="49"/>
      <c r="DG738" s="49"/>
      <c r="DH738" s="49"/>
      <c r="DI738" s="49"/>
      <c r="DJ738" s="49"/>
      <c r="DK738" s="49"/>
      <c r="DL738" s="49"/>
      <c r="DM738" s="49"/>
      <c r="DN738" s="49"/>
      <c r="DO738" s="49"/>
      <c r="DP738" s="49"/>
      <c r="DQ738"/>
      <c r="DR738"/>
      <c r="DS738"/>
      <c r="DT738"/>
      <c r="DU738"/>
      <c r="DV738"/>
      <c r="DW738"/>
      <c r="DX738"/>
      <c r="DY738"/>
      <c r="DZ738"/>
      <c r="EA738"/>
      <c r="EB738"/>
      <c r="EC738"/>
      <c r="ED738"/>
      <c r="EE738"/>
      <c r="EF738"/>
      <c r="EG738"/>
      <c r="EH738"/>
      <c r="EI738"/>
      <c r="EJ738"/>
      <c r="EK738"/>
      <c r="EL738"/>
      <c r="EM738"/>
      <c r="EN738"/>
      <c r="EO738"/>
      <c r="EP738"/>
      <c r="EQ738"/>
      <c r="ER738"/>
      <c r="ES738"/>
      <c r="ET738"/>
      <c r="EU738"/>
      <c r="EV738"/>
      <c r="EW738"/>
      <c r="EX738"/>
      <c r="EY738"/>
      <c r="EZ738"/>
      <c r="FA738"/>
      <c r="FB738"/>
      <c r="FC738"/>
      <c r="FD738"/>
      <c r="FE738"/>
      <c r="FF738"/>
      <c r="FG738"/>
      <c r="FH738"/>
      <c r="FI738"/>
      <c r="FJ738"/>
      <c r="FK738"/>
      <c r="FL738"/>
      <c r="FM738"/>
      <c r="FN738"/>
      <c r="FO738"/>
      <c r="FP738"/>
      <c r="FQ738"/>
      <c r="FR738"/>
      <c r="FS738"/>
      <c r="FT738"/>
      <c r="FU738"/>
      <c r="FV738"/>
      <c r="FW738"/>
      <c r="FX738"/>
      <c r="FY738"/>
      <c r="FZ738"/>
      <c r="GA738"/>
      <c r="GB738"/>
      <c r="GC738"/>
      <c r="GD738"/>
      <c r="GE738"/>
      <c r="GF738"/>
      <c r="GG738"/>
      <c r="GH738"/>
      <c r="GI738"/>
      <c r="GJ738"/>
      <c r="GK738"/>
      <c r="GL738"/>
      <c r="GM738"/>
      <c r="GN738"/>
      <c r="GO738"/>
      <c r="GP738"/>
      <c r="GQ738"/>
      <c r="GR738"/>
      <c r="GS738"/>
      <c r="GT738"/>
      <c r="GU738"/>
      <c r="GV738"/>
      <c r="GW738"/>
      <c r="GX738"/>
      <c r="GY738"/>
      <c r="GZ738"/>
      <c r="HA738"/>
      <c r="HB738"/>
      <c r="HC738"/>
      <c r="HD738"/>
      <c r="HE738"/>
      <c r="HF738"/>
      <c r="HG738"/>
      <c r="HH738"/>
      <c r="HI738"/>
      <c r="HJ738"/>
      <c r="HK738"/>
      <c r="HL738"/>
      <c r="HM738"/>
      <c r="HN738"/>
      <c r="HO738"/>
      <c r="HP738"/>
      <c r="HQ738"/>
      <c r="HR738"/>
      <c r="HS738"/>
      <c r="HT738"/>
      <c r="HU738"/>
      <c r="HV738"/>
      <c r="HW738"/>
      <c r="HX738"/>
      <c r="HY738"/>
      <c r="HZ738"/>
      <c r="IA738"/>
      <c r="IB738"/>
      <c r="IC738"/>
      <c r="ID738"/>
      <c r="IE738"/>
      <c r="IF738"/>
      <c r="IG738"/>
      <c r="IH738"/>
      <c r="II738"/>
      <c r="IJ738"/>
      <c r="IK738"/>
      <c r="IL738"/>
      <c r="IM738"/>
      <c r="IN738"/>
      <c r="IO738"/>
      <c r="IP738"/>
      <c r="IQ738"/>
      <c r="IR738"/>
      <c r="IS738"/>
      <c r="IT738"/>
      <c r="IU738"/>
      <c r="IV738"/>
      <c r="IW738"/>
      <c r="IX738"/>
      <c r="IY738"/>
      <c r="IZ738"/>
      <c r="JA738"/>
      <c r="JB738"/>
      <c r="JC738"/>
      <c r="JD738"/>
      <c r="JE738"/>
      <c r="JF738"/>
      <c r="JG738"/>
      <c r="JH738"/>
      <c r="JI738"/>
      <c r="JJ738"/>
      <c r="JK738"/>
      <c r="JL738"/>
      <c r="JM738"/>
      <c r="JN738"/>
      <c r="JO738"/>
      <c r="JP738"/>
      <c r="JQ738"/>
      <c r="JR738"/>
      <c r="JS738"/>
      <c r="JT738"/>
      <c r="JU738"/>
      <c r="JV738"/>
      <c r="JW738"/>
      <c r="JX738"/>
      <c r="JY738"/>
      <c r="JZ738"/>
      <c r="KA738"/>
      <c r="KB738"/>
      <c r="KC738"/>
      <c r="KD738"/>
      <c r="KE738"/>
      <c r="KF738"/>
      <c r="KG738"/>
      <c r="KH738"/>
      <c r="KI738"/>
      <c r="KJ738"/>
      <c r="KK738"/>
      <c r="KL738"/>
      <c r="KM738"/>
      <c r="KN738"/>
      <c r="KO738"/>
      <c r="KP738"/>
      <c r="KQ738"/>
      <c r="KR738"/>
      <c r="KS738"/>
      <c r="KT738"/>
      <c r="KU738"/>
      <c r="KV738"/>
      <c r="KW738"/>
      <c r="KX738"/>
      <c r="KY738"/>
      <c r="KZ738"/>
      <c r="LA738"/>
      <c r="LB738"/>
      <c r="LC738"/>
      <c r="LD738"/>
      <c r="LE738"/>
      <c r="LF738"/>
      <c r="LG738"/>
      <c r="LH738"/>
      <c r="LI738"/>
      <c r="LJ738"/>
      <c r="LK738"/>
      <c r="LL738"/>
      <c r="LM738"/>
      <c r="LN738"/>
      <c r="LO738"/>
      <c r="LP738"/>
      <c r="LQ738"/>
      <c r="LR738"/>
      <c r="LS738"/>
      <c r="LT738"/>
      <c r="LU738"/>
      <c r="LV738"/>
      <c r="LW738"/>
      <c r="LX738"/>
      <c r="LY738"/>
      <c r="LZ738"/>
      <c r="MA738"/>
      <c r="MB738"/>
      <c r="MC738"/>
      <c r="MD738"/>
      <c r="ME738"/>
      <c r="MF738"/>
      <c r="MG738"/>
      <c r="MH738"/>
      <c r="MI738"/>
      <c r="MJ738"/>
      <c r="MK738"/>
      <c r="ML738"/>
      <c r="MM738"/>
      <c r="MN738"/>
      <c r="MO738"/>
      <c r="MP738"/>
      <c r="MQ738"/>
      <c r="MR738"/>
      <c r="MS738"/>
      <c r="MT738"/>
      <c r="MU738"/>
      <c r="MV738"/>
      <c r="MW738"/>
      <c r="MX738"/>
      <c r="MY738"/>
      <c r="MZ738"/>
      <c r="NA738"/>
      <c r="NB738"/>
      <c r="NC738"/>
      <c r="ND738"/>
      <c r="NE738"/>
      <c r="NF738"/>
      <c r="NG738"/>
      <c r="NH738"/>
      <c r="NI738"/>
      <c r="NJ738"/>
      <c r="NK738"/>
      <c r="NL738"/>
      <c r="NM738"/>
      <c r="NN738"/>
      <c r="NO738"/>
      <c r="NP738"/>
      <c r="NQ738"/>
      <c r="NR738"/>
      <c r="NS738"/>
      <c r="NT738"/>
      <c r="NU738"/>
      <c r="NV738"/>
      <c r="NW738"/>
      <c r="NX738"/>
      <c r="NY738"/>
      <c r="NZ738"/>
      <c r="OA738"/>
      <c r="OB738"/>
      <c r="OC738"/>
      <c r="OD738"/>
      <c r="OE738"/>
      <c r="OF738"/>
      <c r="OG738"/>
      <c r="OH738"/>
      <c r="OI738"/>
      <c r="OJ738"/>
      <c r="OK738"/>
      <c r="OL738"/>
      <c r="OM738"/>
      <c r="ON738"/>
      <c r="OO738"/>
      <c r="OP738"/>
      <c r="OQ738"/>
      <c r="OR738"/>
      <c r="OS738"/>
      <c r="OT738"/>
      <c r="OU738"/>
      <c r="OV738"/>
      <c r="OW738"/>
      <c r="OX738"/>
      <c r="OY738"/>
      <c r="OZ738"/>
      <c r="PA738"/>
      <c r="PB738"/>
      <c r="PC738"/>
      <c r="PD738"/>
      <c r="PE738"/>
      <c r="PF738"/>
      <c r="PG738"/>
      <c r="PH738"/>
      <c r="PI738"/>
      <c r="PJ738"/>
      <c r="PK738"/>
      <c r="PL738"/>
      <c r="PM738"/>
      <c r="PN738"/>
      <c r="PO738"/>
      <c r="PP738"/>
      <c r="PQ738"/>
      <c r="PR738"/>
      <c r="PS738"/>
      <c r="PT738"/>
      <c r="PU738"/>
      <c r="PV738"/>
      <c r="PW738"/>
      <c r="PX738"/>
      <c r="PY738"/>
      <c r="PZ738"/>
      <c r="QA738"/>
      <c r="QB738"/>
      <c r="QC738"/>
      <c r="QD738"/>
      <c r="QE738"/>
      <c r="QF738"/>
      <c r="QG738"/>
      <c r="QH738"/>
      <c r="QI738"/>
      <c r="QJ738"/>
      <c r="QK738"/>
      <c r="QL738"/>
      <c r="QM738"/>
      <c r="QN738"/>
      <c r="QO738"/>
      <c r="QP738"/>
      <c r="QQ738"/>
      <c r="QR738"/>
      <c r="QS738"/>
      <c r="QT738"/>
      <c r="QU738"/>
      <c r="QV738"/>
      <c r="QW738"/>
      <c r="QX738"/>
      <c r="QY738"/>
      <c r="QZ738"/>
      <c r="RA738"/>
      <c r="RB738"/>
      <c r="RC738"/>
      <c r="RD738"/>
      <c r="RE738"/>
      <c r="RF738"/>
      <c r="RG738"/>
      <c r="RH738"/>
      <c r="RI738"/>
      <c r="RJ738"/>
      <c r="RK738"/>
      <c r="RL738"/>
      <c r="RM738"/>
      <c r="RN738"/>
      <c r="RO738"/>
      <c r="RP738"/>
      <c r="RQ738"/>
      <c r="RR738"/>
      <c r="RS738"/>
      <c r="RT738"/>
      <c r="RU738"/>
      <c r="RV738"/>
      <c r="RW738"/>
      <c r="RX738"/>
      <c r="RY738"/>
      <c r="RZ738"/>
      <c r="SA738"/>
      <c r="SB738"/>
      <c r="SC738"/>
      <c r="SD738"/>
      <c r="SE738"/>
      <c r="SF738"/>
      <c r="SG738"/>
      <c r="SH738"/>
      <c r="SI738"/>
      <c r="SJ738"/>
      <c r="SK738"/>
      <c r="SL738"/>
      <c r="SM738"/>
      <c r="SN738"/>
      <c r="SO738"/>
      <c r="SP738"/>
      <c r="SQ738"/>
      <c r="SR738"/>
      <c r="SS738"/>
      <c r="ST738"/>
      <c r="SU738"/>
      <c r="SV738"/>
      <c r="SW738"/>
      <c r="SX738"/>
      <c r="SY738"/>
      <c r="SZ738"/>
      <c r="TA738"/>
      <c r="TB738"/>
      <c r="TC738"/>
      <c r="TD738"/>
      <c r="TE738"/>
      <c r="TF738"/>
      <c r="TG738"/>
      <c r="TH738"/>
      <c r="TI738"/>
      <c r="TJ738"/>
      <c r="TK738"/>
      <c r="TL738"/>
      <c r="TM738"/>
      <c r="TN738"/>
      <c r="TO738"/>
      <c r="TP738"/>
      <c r="TQ738"/>
      <c r="TR738"/>
      <c r="TS738"/>
      <c r="TT738"/>
      <c r="TU738"/>
      <c r="TV738"/>
      <c r="TW738"/>
      <c r="TX738"/>
      <c r="TY738"/>
      <c r="TZ738"/>
      <c r="UA738"/>
      <c r="UB738"/>
      <c r="UC738"/>
      <c r="UD738"/>
      <c r="UE738"/>
      <c r="UF738"/>
      <c r="UG738"/>
      <c r="UH738"/>
      <c r="UI738"/>
      <c r="UJ738"/>
      <c r="UK738"/>
      <c r="UL738"/>
      <c r="UM738"/>
      <c r="UN738"/>
      <c r="UO738"/>
      <c r="UP738"/>
      <c r="UQ738"/>
      <c r="UR738"/>
      <c r="US738"/>
      <c r="UT738"/>
      <c r="UU738"/>
      <c r="UV738"/>
      <c r="UW738"/>
      <c r="UX738"/>
      <c r="UY738"/>
      <c r="UZ738"/>
      <c r="VA738"/>
      <c r="VB738"/>
      <c r="VC738"/>
      <c r="VD738"/>
      <c r="VE738"/>
      <c r="VF738"/>
      <c r="VG738"/>
      <c r="VH738"/>
      <c r="VI738"/>
      <c r="VJ738"/>
      <c r="VK738"/>
      <c r="VL738"/>
      <c r="VM738"/>
      <c r="VN738"/>
      <c r="VO738"/>
      <c r="VP738"/>
      <c r="VQ738"/>
      <c r="VR738"/>
      <c r="VS738"/>
      <c r="VT738"/>
      <c r="VU738"/>
      <c r="VV738"/>
      <c r="VW738"/>
      <c r="VX738"/>
      <c r="VY738"/>
      <c r="VZ738"/>
      <c r="WA738"/>
      <c r="WB738"/>
      <c r="WC738"/>
      <c r="WD738"/>
      <c r="WE738"/>
      <c r="WF738"/>
      <c r="WG738"/>
      <c r="WH738"/>
      <c r="WI738"/>
      <c r="WJ738"/>
      <c r="WK738"/>
      <c r="WL738"/>
      <c r="WM738"/>
      <c r="WN738"/>
      <c r="WO738"/>
      <c r="WP738"/>
      <c r="WQ738"/>
      <c r="WR738"/>
      <c r="WS738"/>
      <c r="WT738"/>
      <c r="WU738"/>
      <c r="WV738"/>
      <c r="WW738"/>
      <c r="WX738"/>
      <c r="WY738"/>
      <c r="WZ738"/>
      <c r="XA738"/>
      <c r="XB738"/>
      <c r="XC738"/>
      <c r="XD738"/>
      <c r="XE738"/>
      <c r="XF738"/>
      <c r="XG738"/>
      <c r="XH738"/>
      <c r="XI738"/>
      <c r="XJ738"/>
      <c r="XK738"/>
      <c r="XL738"/>
      <c r="XM738"/>
      <c r="XN738"/>
      <c r="XO738"/>
      <c r="XP738"/>
      <c r="XQ738"/>
      <c r="XR738"/>
      <c r="XS738"/>
      <c r="XT738"/>
      <c r="XU738"/>
      <c r="XV738"/>
      <c r="XW738"/>
      <c r="XX738"/>
      <c r="XY738"/>
      <c r="XZ738"/>
      <c r="YA738"/>
      <c r="YB738"/>
      <c r="YC738"/>
      <c r="YD738"/>
      <c r="YE738"/>
      <c r="YF738"/>
      <c r="YG738"/>
      <c r="YH738"/>
      <c r="YI738"/>
      <c r="YJ738"/>
      <c r="YK738"/>
      <c r="YL738"/>
      <c r="YM738"/>
      <c r="YN738"/>
      <c r="YO738"/>
      <c r="YP738"/>
      <c r="YQ738"/>
      <c r="YR738"/>
      <c r="YS738"/>
      <c r="YT738"/>
      <c r="YU738"/>
      <c r="YV738"/>
      <c r="YW738"/>
      <c r="YX738"/>
      <c r="YY738"/>
      <c r="YZ738"/>
      <c r="ZA738"/>
      <c r="ZB738"/>
      <c r="ZC738"/>
      <c r="ZD738"/>
      <c r="ZE738"/>
      <c r="ZF738"/>
      <c r="ZG738"/>
      <c r="ZH738"/>
      <c r="ZI738"/>
      <c r="ZJ738"/>
      <c r="ZK738"/>
      <c r="ZL738"/>
      <c r="ZM738"/>
      <c r="ZN738"/>
      <c r="ZO738"/>
      <c r="ZP738"/>
      <c r="ZQ738"/>
      <c r="ZR738"/>
      <c r="ZS738"/>
      <c r="ZT738"/>
      <c r="ZU738"/>
      <c r="ZV738"/>
      <c r="ZW738"/>
      <c r="ZX738"/>
      <c r="ZY738"/>
      <c r="ZZ738" s="52"/>
      <c r="AAA738" s="192"/>
      <c r="AAD738" s="90"/>
      <c r="AAE738" s="519">
        <v>1</v>
      </c>
      <c r="AAF738" s="190" t="s">
        <v>52</v>
      </c>
      <c r="AAG738" s="84"/>
      <c r="AAH738" s="84"/>
      <c r="AAI738" s="745"/>
      <c r="AAJ738" s="74"/>
      <c r="AAK738" s="53"/>
      <c r="AAL738" s="90"/>
    </row>
    <row r="739" spans="1:714" s="23" customFormat="1" ht="15" customHeight="1" outlineLevel="1">
      <c r="A739" s="171"/>
      <c r="B739" s="289" t="s">
        <v>181</v>
      </c>
      <c r="C739" s="420"/>
      <c r="D739" s="434"/>
      <c r="E739" s="350"/>
      <c r="F739" s="350"/>
      <c r="G739" s="420"/>
      <c r="H739" s="420"/>
      <c r="I739" s="244"/>
      <c r="J739" s="194"/>
      <c r="K739" s="49"/>
      <c r="L739" s="49"/>
      <c r="M739" s="49"/>
      <c r="N739" s="49"/>
      <c r="O739" s="49"/>
      <c r="P739" s="49"/>
      <c r="Q739" s="49"/>
      <c r="R739" s="49"/>
      <c r="S739" s="49"/>
      <c r="T739" s="49"/>
      <c r="U739" s="49"/>
      <c r="V739" s="49"/>
      <c r="W739" s="49"/>
      <c r="X739" s="49"/>
      <c r="Y739" s="49"/>
      <c r="Z739" s="49"/>
      <c r="AA739" s="49"/>
      <c r="AB739" s="49"/>
      <c r="AC739" s="49"/>
      <c r="AD739" s="49"/>
      <c r="AE739" s="49"/>
      <c r="AF739" s="49"/>
      <c r="AG739" s="49"/>
      <c r="AH739" s="49"/>
      <c r="AI739" s="49"/>
      <c r="AJ739" s="49"/>
      <c r="AK739" s="49"/>
      <c r="AL739" s="49"/>
      <c r="AM739" s="49"/>
      <c r="AN739" s="49"/>
      <c r="AO739" s="49"/>
      <c r="AP739" s="49"/>
      <c r="AQ739" s="49"/>
      <c r="AR739" s="49"/>
      <c r="AS739" s="49"/>
      <c r="AT739" s="49"/>
      <c r="AU739" s="49"/>
      <c r="AV739" s="49"/>
      <c r="AW739" s="49"/>
      <c r="AX739" s="49"/>
      <c r="AY739" s="49"/>
      <c r="AZ739" s="49"/>
      <c r="BA739" s="49"/>
      <c r="BB739" s="49"/>
      <c r="BC739" s="49"/>
      <c r="BD739" s="49"/>
      <c r="BE739" s="49"/>
      <c r="BF739" s="49"/>
      <c r="BG739" s="49"/>
      <c r="BH739" s="49"/>
      <c r="BI739" s="49"/>
      <c r="BJ739" s="49"/>
      <c r="BK739" s="49"/>
      <c r="BL739" s="49"/>
      <c r="BM739" s="49"/>
      <c r="BN739" s="49"/>
      <c r="BO739" s="49"/>
      <c r="BP739" s="49"/>
      <c r="BQ739" s="49"/>
      <c r="BR739" s="49"/>
      <c r="BS739" s="49"/>
      <c r="BT739" s="49"/>
      <c r="BU739" s="49"/>
      <c r="BV739" s="49"/>
      <c r="BW739" s="49"/>
      <c r="BX739" s="49"/>
      <c r="BY739" s="49"/>
      <c r="BZ739" s="49"/>
      <c r="CA739" s="49"/>
      <c r="CB739" s="49"/>
      <c r="CC739" s="49"/>
      <c r="CD739" s="49"/>
      <c r="CE739" s="49"/>
      <c r="CF739" s="49"/>
      <c r="CG739" s="49"/>
      <c r="CH739" s="49"/>
      <c r="CI739" s="49"/>
      <c r="CJ739" s="49"/>
      <c r="CK739" s="49"/>
      <c r="CL739" s="49"/>
      <c r="CM739" s="49"/>
      <c r="CN739" s="49"/>
      <c r="CO739" s="49"/>
      <c r="CP739" s="49"/>
      <c r="CQ739" s="49"/>
      <c r="CR739" s="49"/>
      <c r="CS739" s="49"/>
      <c r="CT739" s="49"/>
      <c r="CU739" s="49"/>
      <c r="CV739" s="49"/>
      <c r="CW739" s="49"/>
      <c r="CX739" s="49"/>
      <c r="CY739" s="49"/>
      <c r="CZ739" s="49"/>
      <c r="DA739" s="49"/>
      <c r="DB739" s="49"/>
      <c r="DC739" s="49"/>
      <c r="DD739" s="49"/>
      <c r="DE739" s="49"/>
      <c r="DF739" s="49"/>
      <c r="DG739" s="49"/>
      <c r="DH739" s="49"/>
      <c r="DI739" s="49"/>
      <c r="DJ739" s="49"/>
      <c r="DK739" s="49"/>
      <c r="DL739" s="49"/>
      <c r="DM739" s="49"/>
      <c r="DN739" s="49"/>
      <c r="DO739" s="49"/>
      <c r="DP739" s="49"/>
      <c r="DQ739"/>
      <c r="DR739"/>
      <c r="DS739"/>
      <c r="DT739"/>
      <c r="DU739"/>
      <c r="DV739"/>
      <c r="DW739"/>
      <c r="DX739"/>
      <c r="DY739"/>
      <c r="DZ739"/>
      <c r="EA739"/>
      <c r="EB739"/>
      <c r="EC739"/>
      <c r="ED739"/>
      <c r="EE739"/>
      <c r="EF739"/>
      <c r="EG739"/>
      <c r="EH739"/>
      <c r="EI739"/>
      <c r="EJ739"/>
      <c r="EK739"/>
      <c r="EL739"/>
      <c r="EM739"/>
      <c r="EN739"/>
      <c r="EO739"/>
      <c r="EP739"/>
      <c r="EQ739"/>
      <c r="ER739"/>
      <c r="ES739"/>
      <c r="ET739"/>
      <c r="EU739"/>
      <c r="EV739"/>
      <c r="EW739"/>
      <c r="EX739"/>
      <c r="EY739"/>
      <c r="EZ739"/>
      <c r="FA739"/>
      <c r="FB739"/>
      <c r="FC739"/>
      <c r="FD739"/>
      <c r="FE739"/>
      <c r="FF739"/>
      <c r="FG739"/>
      <c r="FH739"/>
      <c r="FI739"/>
      <c r="FJ739"/>
      <c r="FK739"/>
      <c r="FL739"/>
      <c r="FM739"/>
      <c r="FN739"/>
      <c r="FO739"/>
      <c r="FP739"/>
      <c r="FQ739"/>
      <c r="FR739"/>
      <c r="FS739"/>
      <c r="FT739"/>
      <c r="FU739"/>
      <c r="FV739"/>
      <c r="FW739"/>
      <c r="FX739"/>
      <c r="FY739"/>
      <c r="FZ739"/>
      <c r="GA739"/>
      <c r="GB739"/>
      <c r="GC739"/>
      <c r="GD739"/>
      <c r="GE739"/>
      <c r="GF739"/>
      <c r="GG739"/>
      <c r="GH739"/>
      <c r="GI739"/>
      <c r="GJ739"/>
      <c r="GK739"/>
      <c r="GL739"/>
      <c r="GM739"/>
      <c r="GN739"/>
      <c r="GO739"/>
      <c r="GP739"/>
      <c r="GQ739"/>
      <c r="GR739"/>
      <c r="GS739"/>
      <c r="GT739"/>
      <c r="GU739"/>
      <c r="GV739"/>
      <c r="GW739"/>
      <c r="GX739"/>
      <c r="GY739"/>
      <c r="GZ739"/>
      <c r="HA739"/>
      <c r="HB739"/>
      <c r="HC739"/>
      <c r="HD739"/>
      <c r="HE739"/>
      <c r="HF739"/>
      <c r="HG739"/>
      <c r="HH739"/>
      <c r="HI739"/>
      <c r="HJ739"/>
      <c r="HK739"/>
      <c r="HL739"/>
      <c r="HM739"/>
      <c r="HN739"/>
      <c r="HO739"/>
      <c r="HP739"/>
      <c r="HQ739"/>
      <c r="HR739"/>
      <c r="HS739"/>
      <c r="HT739"/>
      <c r="HU739"/>
      <c r="HV739"/>
      <c r="HW739"/>
      <c r="HX739"/>
      <c r="HY739"/>
      <c r="HZ739"/>
      <c r="IA739"/>
      <c r="IB739"/>
      <c r="IC739"/>
      <c r="ID739"/>
      <c r="IE739"/>
      <c r="IF739"/>
      <c r="IG739"/>
      <c r="IH739"/>
      <c r="II739"/>
      <c r="IJ739"/>
      <c r="IK739"/>
      <c r="IL739"/>
      <c r="IM739"/>
      <c r="IN739"/>
      <c r="IO739"/>
      <c r="IP739"/>
      <c r="IQ739"/>
      <c r="IR739"/>
      <c r="IS739"/>
      <c r="IT739"/>
      <c r="IU739"/>
      <c r="IV739"/>
      <c r="IW739"/>
      <c r="IX739"/>
      <c r="IY739"/>
      <c r="IZ739"/>
      <c r="JA739"/>
      <c r="JB739"/>
      <c r="JC739"/>
      <c r="JD739"/>
      <c r="JE739"/>
      <c r="JF739"/>
      <c r="JG739"/>
      <c r="JH739"/>
      <c r="JI739"/>
      <c r="JJ739"/>
      <c r="JK739"/>
      <c r="JL739"/>
      <c r="JM739"/>
      <c r="JN739"/>
      <c r="JO739"/>
      <c r="JP739"/>
      <c r="JQ739"/>
      <c r="JR739"/>
      <c r="JS739"/>
      <c r="JT739"/>
      <c r="JU739"/>
      <c r="JV739"/>
      <c r="JW739"/>
      <c r="JX739"/>
      <c r="JY739"/>
      <c r="JZ739"/>
      <c r="KA739"/>
      <c r="KB739"/>
      <c r="KC739"/>
      <c r="KD739"/>
      <c r="KE739"/>
      <c r="KF739"/>
      <c r="KG739"/>
      <c r="KH739"/>
      <c r="KI739"/>
      <c r="KJ739"/>
      <c r="KK739"/>
      <c r="KL739"/>
      <c r="KM739"/>
      <c r="KN739"/>
      <c r="KO739"/>
      <c r="KP739"/>
      <c r="KQ739"/>
      <c r="KR739"/>
      <c r="KS739"/>
      <c r="KT739"/>
      <c r="KU739"/>
      <c r="KV739"/>
      <c r="KW739"/>
      <c r="KX739"/>
      <c r="KY739"/>
      <c r="KZ739"/>
      <c r="LA739"/>
      <c r="LB739"/>
      <c r="LC739"/>
      <c r="LD739"/>
      <c r="LE739"/>
      <c r="LF739"/>
      <c r="LG739"/>
      <c r="LH739"/>
      <c r="LI739"/>
      <c r="LJ739"/>
      <c r="LK739"/>
      <c r="LL739"/>
      <c r="LM739"/>
      <c r="LN739"/>
      <c r="LO739"/>
      <c r="LP739"/>
      <c r="LQ739"/>
      <c r="LR739"/>
      <c r="LS739"/>
      <c r="LT739"/>
      <c r="LU739"/>
      <c r="LV739"/>
      <c r="LW739"/>
      <c r="LX739"/>
      <c r="LY739"/>
      <c r="LZ739"/>
      <c r="MA739"/>
      <c r="MB739"/>
      <c r="MC739"/>
      <c r="MD739"/>
      <c r="ME739"/>
      <c r="MF739"/>
      <c r="MG739"/>
      <c r="MH739"/>
      <c r="MI739"/>
      <c r="MJ739"/>
      <c r="MK739"/>
      <c r="ML739"/>
      <c r="MM739"/>
      <c r="MN739"/>
      <c r="MO739"/>
      <c r="MP739"/>
      <c r="MQ739"/>
      <c r="MR739"/>
      <c r="MS739"/>
      <c r="MT739"/>
      <c r="MU739"/>
      <c r="MV739"/>
      <c r="MW739"/>
      <c r="MX739"/>
      <c r="MY739"/>
      <c r="MZ739"/>
      <c r="NA739"/>
      <c r="NB739"/>
      <c r="NC739"/>
      <c r="ND739"/>
      <c r="NE739"/>
      <c r="NF739"/>
      <c r="NG739"/>
      <c r="NH739"/>
      <c r="NI739"/>
      <c r="NJ739"/>
      <c r="NK739"/>
      <c r="NL739"/>
      <c r="NM739"/>
      <c r="NN739"/>
      <c r="NO739"/>
      <c r="NP739"/>
      <c r="NQ739"/>
      <c r="NR739"/>
      <c r="NS739"/>
      <c r="NT739"/>
      <c r="NU739"/>
      <c r="NV739"/>
      <c r="NW739"/>
      <c r="NX739"/>
      <c r="NY739"/>
      <c r="NZ739"/>
      <c r="OA739"/>
      <c r="OB739"/>
      <c r="OC739"/>
      <c r="OD739"/>
      <c r="OE739"/>
      <c r="OF739"/>
      <c r="OG739"/>
      <c r="OH739"/>
      <c r="OI739"/>
      <c r="OJ739"/>
      <c r="OK739"/>
      <c r="OL739"/>
      <c r="OM739"/>
      <c r="ON739"/>
      <c r="OO739"/>
      <c r="OP739"/>
      <c r="OQ739"/>
      <c r="OR739"/>
      <c r="OS739"/>
      <c r="OT739"/>
      <c r="OU739"/>
      <c r="OV739"/>
      <c r="OW739"/>
      <c r="OX739"/>
      <c r="OY739"/>
      <c r="OZ739"/>
      <c r="PA739"/>
      <c r="PB739"/>
      <c r="PC739"/>
      <c r="PD739"/>
      <c r="PE739"/>
      <c r="PF739"/>
      <c r="PG739"/>
      <c r="PH739"/>
      <c r="PI739"/>
      <c r="PJ739"/>
      <c r="PK739"/>
      <c r="PL739"/>
      <c r="PM739"/>
      <c r="PN739"/>
      <c r="PO739"/>
      <c r="PP739"/>
      <c r="PQ739"/>
      <c r="PR739"/>
      <c r="PS739"/>
      <c r="PT739"/>
      <c r="PU739"/>
      <c r="PV739"/>
      <c r="PW739"/>
      <c r="PX739"/>
      <c r="PY739"/>
      <c r="PZ739"/>
      <c r="QA739"/>
      <c r="QB739"/>
      <c r="QC739"/>
      <c r="QD739"/>
      <c r="QE739"/>
      <c r="QF739"/>
      <c r="QG739"/>
      <c r="QH739"/>
      <c r="QI739"/>
      <c r="QJ739"/>
      <c r="QK739"/>
      <c r="QL739"/>
      <c r="QM739"/>
      <c r="QN739"/>
      <c r="QO739"/>
      <c r="QP739"/>
      <c r="QQ739"/>
      <c r="QR739"/>
      <c r="QS739"/>
      <c r="QT739"/>
      <c r="QU739"/>
      <c r="QV739"/>
      <c r="QW739"/>
      <c r="QX739"/>
      <c r="QY739"/>
      <c r="QZ739"/>
      <c r="RA739"/>
      <c r="RB739"/>
      <c r="RC739"/>
      <c r="RD739"/>
      <c r="RE739"/>
      <c r="RF739"/>
      <c r="RG739"/>
      <c r="RH739"/>
      <c r="RI739"/>
      <c r="RJ739"/>
      <c r="RK739"/>
      <c r="RL739"/>
      <c r="RM739"/>
      <c r="RN739"/>
      <c r="RO739"/>
      <c r="RP739"/>
      <c r="RQ739"/>
      <c r="RR739"/>
      <c r="RS739"/>
      <c r="RT739"/>
      <c r="RU739"/>
      <c r="RV739"/>
      <c r="RW739"/>
      <c r="RX739"/>
      <c r="RY739"/>
      <c r="RZ739"/>
      <c r="SA739"/>
      <c r="SB739"/>
      <c r="SC739"/>
      <c r="SD739"/>
      <c r="SE739"/>
      <c r="SF739"/>
      <c r="SG739"/>
      <c r="SH739"/>
      <c r="SI739"/>
      <c r="SJ739"/>
      <c r="SK739"/>
      <c r="SL739"/>
      <c r="SM739"/>
      <c r="SN739"/>
      <c r="SO739"/>
      <c r="SP739"/>
      <c r="SQ739"/>
      <c r="SR739"/>
      <c r="SS739"/>
      <c r="ST739"/>
      <c r="SU739"/>
      <c r="SV739"/>
      <c r="SW739"/>
      <c r="SX739"/>
      <c r="SY739"/>
      <c r="SZ739"/>
      <c r="TA739"/>
      <c r="TB739"/>
      <c r="TC739"/>
      <c r="TD739"/>
      <c r="TE739"/>
      <c r="TF739"/>
      <c r="TG739"/>
      <c r="TH739"/>
      <c r="TI739"/>
      <c r="TJ739"/>
      <c r="TK739"/>
      <c r="TL739"/>
      <c r="TM739"/>
      <c r="TN739"/>
      <c r="TO739"/>
      <c r="TP739"/>
      <c r="TQ739"/>
      <c r="TR739"/>
      <c r="TS739"/>
      <c r="TT739"/>
      <c r="TU739"/>
      <c r="TV739"/>
      <c r="TW739"/>
      <c r="TX739"/>
      <c r="TY739"/>
      <c r="TZ739"/>
      <c r="UA739"/>
      <c r="UB739"/>
      <c r="UC739"/>
      <c r="UD739"/>
      <c r="UE739"/>
      <c r="UF739"/>
      <c r="UG739"/>
      <c r="UH739"/>
      <c r="UI739"/>
      <c r="UJ739"/>
      <c r="UK739"/>
      <c r="UL739"/>
      <c r="UM739"/>
      <c r="UN739"/>
      <c r="UO739"/>
      <c r="UP739"/>
      <c r="UQ739"/>
      <c r="UR739"/>
      <c r="US739"/>
      <c r="UT739"/>
      <c r="UU739"/>
      <c r="UV739"/>
      <c r="UW739"/>
      <c r="UX739"/>
      <c r="UY739"/>
      <c r="UZ739"/>
      <c r="VA739"/>
      <c r="VB739"/>
      <c r="VC739"/>
      <c r="VD739"/>
      <c r="VE739"/>
      <c r="VF739"/>
      <c r="VG739"/>
      <c r="VH739"/>
      <c r="VI739"/>
      <c r="VJ739"/>
      <c r="VK739"/>
      <c r="VL739"/>
      <c r="VM739"/>
      <c r="VN739"/>
      <c r="VO739"/>
      <c r="VP739"/>
      <c r="VQ739"/>
      <c r="VR739"/>
      <c r="VS739"/>
      <c r="VT739"/>
      <c r="VU739"/>
      <c r="VV739"/>
      <c r="VW739"/>
      <c r="VX739"/>
      <c r="VY739"/>
      <c r="VZ739"/>
      <c r="WA739"/>
      <c r="WB739"/>
      <c r="WC739"/>
      <c r="WD739"/>
      <c r="WE739"/>
      <c r="WF739"/>
      <c r="WG739"/>
      <c r="WH739"/>
      <c r="WI739"/>
      <c r="WJ739"/>
      <c r="WK739"/>
      <c r="WL739"/>
      <c r="WM739"/>
      <c r="WN739"/>
      <c r="WO739"/>
      <c r="WP739"/>
      <c r="WQ739"/>
      <c r="WR739"/>
      <c r="WS739"/>
      <c r="WT739"/>
      <c r="WU739"/>
      <c r="WV739"/>
      <c r="WW739"/>
      <c r="WX739"/>
      <c r="WY739"/>
      <c r="WZ739"/>
      <c r="XA739"/>
      <c r="XB739"/>
      <c r="XC739"/>
      <c r="XD739"/>
      <c r="XE739"/>
      <c r="XF739"/>
      <c r="XG739"/>
      <c r="XH739"/>
      <c r="XI739"/>
      <c r="XJ739"/>
      <c r="XK739"/>
      <c r="XL739"/>
      <c r="XM739"/>
      <c r="XN739"/>
      <c r="XO739"/>
      <c r="XP739"/>
      <c r="XQ739"/>
      <c r="XR739"/>
      <c r="XS739"/>
      <c r="XT739"/>
      <c r="XU739"/>
      <c r="XV739"/>
      <c r="XW739"/>
      <c r="XX739"/>
      <c r="XY739"/>
      <c r="XZ739"/>
      <c r="YA739"/>
      <c r="YB739"/>
      <c r="YC739"/>
      <c r="YD739"/>
      <c r="YE739"/>
      <c r="YF739"/>
      <c r="YG739"/>
      <c r="YH739"/>
      <c r="YI739"/>
      <c r="YJ739"/>
      <c r="YK739"/>
      <c r="YL739"/>
      <c r="YM739"/>
      <c r="YN739"/>
      <c r="YO739"/>
      <c r="YP739"/>
      <c r="YQ739"/>
      <c r="YR739"/>
      <c r="YS739"/>
      <c r="YT739"/>
      <c r="YU739"/>
      <c r="YV739"/>
      <c r="YW739"/>
      <c r="YX739"/>
      <c r="YY739"/>
      <c r="YZ739"/>
      <c r="ZA739"/>
      <c r="ZB739"/>
      <c r="ZC739"/>
      <c r="ZD739"/>
      <c r="ZE739"/>
      <c r="ZF739"/>
      <c r="ZG739"/>
      <c r="ZH739"/>
      <c r="ZI739"/>
      <c r="ZJ739"/>
      <c r="ZK739"/>
      <c r="ZL739"/>
      <c r="ZM739"/>
      <c r="ZN739"/>
      <c r="ZO739"/>
      <c r="ZP739"/>
      <c r="ZQ739"/>
      <c r="ZR739"/>
      <c r="ZS739"/>
      <c r="ZT739"/>
      <c r="ZU739"/>
      <c r="ZV739"/>
      <c r="ZW739"/>
      <c r="ZX739"/>
      <c r="ZY739"/>
      <c r="ZZ739" s="52"/>
      <c r="AAA739" s="192"/>
      <c r="AAD739" s="90"/>
      <c r="AAE739" s="519">
        <v>1</v>
      </c>
      <c r="AAF739" s="190" t="s">
        <v>52</v>
      </c>
      <c r="AAG739" s="84"/>
      <c r="AAH739" s="84"/>
      <c r="AAI739" s="72"/>
      <c r="AAJ739" s="74"/>
      <c r="AAK739" s="53"/>
      <c r="AAL739" s="90"/>
    </row>
    <row r="740" spans="1:714" s="23" customFormat="1" ht="15" customHeight="1" outlineLevel="1">
      <c r="A740" s="171"/>
      <c r="B740" s="289" t="s">
        <v>182</v>
      </c>
      <c r="C740" s="420"/>
      <c r="D740" s="434"/>
      <c r="E740" s="350"/>
      <c r="F740" s="350"/>
      <c r="G740" s="420"/>
      <c r="H740" s="420"/>
      <c r="I740" s="244"/>
      <c r="J740" s="194"/>
      <c r="K740" s="49"/>
      <c r="L740" s="49"/>
      <c r="M740" s="49"/>
      <c r="N740" s="49"/>
      <c r="O740" s="49"/>
      <c r="P740" s="49"/>
      <c r="Q740" s="49"/>
      <c r="R740" s="49"/>
      <c r="S740" s="49"/>
      <c r="T740" s="49"/>
      <c r="U740" s="49"/>
      <c r="V740" s="49"/>
      <c r="W740" s="49"/>
      <c r="X740" s="49"/>
      <c r="Y740" s="49"/>
      <c r="Z740" s="49"/>
      <c r="AA740" s="49"/>
      <c r="AB740" s="49"/>
      <c r="AC740" s="49"/>
      <c r="AD740" s="49"/>
      <c r="AE740" s="49"/>
      <c r="AF740" s="49"/>
      <c r="AG740" s="49"/>
      <c r="AH740" s="49"/>
      <c r="AI740" s="49"/>
      <c r="AJ740" s="49"/>
      <c r="AK740" s="49"/>
      <c r="AL740" s="49"/>
      <c r="AM740" s="49"/>
      <c r="AN740" s="49"/>
      <c r="AO740" s="49"/>
      <c r="AP740" s="49"/>
      <c r="AQ740" s="49"/>
      <c r="AR740" s="49"/>
      <c r="AS740" s="49"/>
      <c r="AT740" s="49"/>
      <c r="AU740" s="49"/>
      <c r="AV740" s="49"/>
      <c r="AW740" s="49"/>
      <c r="AX740" s="49"/>
      <c r="AY740" s="49"/>
      <c r="AZ740" s="49"/>
      <c r="BA740" s="49"/>
      <c r="BB740" s="49"/>
      <c r="BC740" s="49"/>
      <c r="BD740" s="49"/>
      <c r="BE740" s="49"/>
      <c r="BF740" s="49"/>
      <c r="BG740" s="49"/>
      <c r="BH740" s="49"/>
      <c r="BI740" s="49"/>
      <c r="BJ740" s="49"/>
      <c r="BK740" s="49"/>
      <c r="BL740" s="49"/>
      <c r="BM740" s="49"/>
      <c r="BN740" s="49"/>
      <c r="BO740" s="49"/>
      <c r="BP740" s="49"/>
      <c r="BQ740" s="49"/>
      <c r="BR740" s="49"/>
      <c r="BS740" s="49"/>
      <c r="BT740" s="49"/>
      <c r="BU740" s="49"/>
      <c r="BV740" s="49"/>
      <c r="BW740" s="49"/>
      <c r="BX740" s="49"/>
      <c r="BY740" s="49"/>
      <c r="BZ740" s="49"/>
      <c r="CA740" s="49"/>
      <c r="CB740" s="49"/>
      <c r="CC740" s="49"/>
      <c r="CD740" s="49"/>
      <c r="CE740" s="49"/>
      <c r="CF740" s="49"/>
      <c r="CG740" s="49"/>
      <c r="CH740" s="49"/>
      <c r="CI740" s="49"/>
      <c r="CJ740" s="49"/>
      <c r="CK740" s="49"/>
      <c r="CL740" s="49"/>
      <c r="CM740" s="49"/>
      <c r="CN740" s="49"/>
      <c r="CO740" s="49"/>
      <c r="CP740" s="49"/>
      <c r="CQ740" s="49"/>
      <c r="CR740" s="49"/>
      <c r="CS740" s="49"/>
      <c r="CT740" s="49"/>
      <c r="CU740" s="49"/>
      <c r="CV740" s="49"/>
      <c r="CW740" s="49"/>
      <c r="CX740" s="49"/>
      <c r="CY740" s="49"/>
      <c r="CZ740" s="49"/>
      <c r="DA740" s="49"/>
      <c r="DB740" s="49"/>
      <c r="DC740" s="49"/>
      <c r="DD740" s="49"/>
      <c r="DE740" s="49"/>
      <c r="DF740" s="49"/>
      <c r="DG740" s="49"/>
      <c r="DH740" s="49"/>
      <c r="DI740" s="49"/>
      <c r="DJ740" s="49"/>
      <c r="DK740" s="49"/>
      <c r="DL740" s="49"/>
      <c r="DM740" s="49"/>
      <c r="DN740" s="49"/>
      <c r="DO740" s="49"/>
      <c r="DP740" s="49"/>
      <c r="DQ740"/>
      <c r="DR740"/>
      <c r="DS740"/>
      <c r="DT740"/>
      <c r="DU740"/>
      <c r="DV740"/>
      <c r="DW740"/>
      <c r="DX740"/>
      <c r="DY740"/>
      <c r="DZ740"/>
      <c r="EA740"/>
      <c r="EB740"/>
      <c r="EC740"/>
      <c r="ED740"/>
      <c r="EE740"/>
      <c r="EF740"/>
      <c r="EG740"/>
      <c r="EH740"/>
      <c r="EI740"/>
      <c r="EJ740"/>
      <c r="EK740"/>
      <c r="EL740"/>
      <c r="EM740"/>
      <c r="EN740"/>
      <c r="EO740"/>
      <c r="EP740"/>
      <c r="EQ740"/>
      <c r="ER740"/>
      <c r="ES740"/>
      <c r="ET740"/>
      <c r="EU740"/>
      <c r="EV740"/>
      <c r="EW740"/>
      <c r="EX740"/>
      <c r="EY740"/>
      <c r="EZ740"/>
      <c r="FA740"/>
      <c r="FB740"/>
      <c r="FC740"/>
      <c r="FD740"/>
      <c r="FE740"/>
      <c r="FF740"/>
      <c r="FG740"/>
      <c r="FH740"/>
      <c r="FI740"/>
      <c r="FJ740"/>
      <c r="FK740"/>
      <c r="FL740"/>
      <c r="FM740"/>
      <c r="FN740"/>
      <c r="FO740"/>
      <c r="FP740"/>
      <c r="FQ740"/>
      <c r="FR740"/>
      <c r="FS740"/>
      <c r="FT740"/>
      <c r="FU740"/>
      <c r="FV740"/>
      <c r="FW740"/>
      <c r="FX740"/>
      <c r="FY740"/>
      <c r="FZ740"/>
      <c r="GA740"/>
      <c r="GB740"/>
      <c r="GC740"/>
      <c r="GD740"/>
      <c r="GE740"/>
      <c r="GF740"/>
      <c r="GG740"/>
      <c r="GH740"/>
      <c r="GI740"/>
      <c r="GJ740"/>
      <c r="GK740"/>
      <c r="GL740"/>
      <c r="GM740"/>
      <c r="GN740"/>
      <c r="GO740"/>
      <c r="GP740"/>
      <c r="GQ740"/>
      <c r="GR740"/>
      <c r="GS740"/>
      <c r="GT740"/>
      <c r="GU740"/>
      <c r="GV740"/>
      <c r="GW740"/>
      <c r="GX740"/>
      <c r="GY740"/>
      <c r="GZ740"/>
      <c r="HA740"/>
      <c r="HB740"/>
      <c r="HC740"/>
      <c r="HD740"/>
      <c r="HE740"/>
      <c r="HF740"/>
      <c r="HG740"/>
      <c r="HH740"/>
      <c r="HI740"/>
      <c r="HJ740"/>
      <c r="HK740"/>
      <c r="HL740"/>
      <c r="HM740"/>
      <c r="HN740"/>
      <c r="HO740"/>
      <c r="HP740"/>
      <c r="HQ740"/>
      <c r="HR740"/>
      <c r="HS740"/>
      <c r="HT740"/>
      <c r="HU740"/>
      <c r="HV740"/>
      <c r="HW740"/>
      <c r="HX740"/>
      <c r="HY740"/>
      <c r="HZ740"/>
      <c r="IA740"/>
      <c r="IB740"/>
      <c r="IC740"/>
      <c r="ID740"/>
      <c r="IE740"/>
      <c r="IF740"/>
      <c r="IG740"/>
      <c r="IH740"/>
      <c r="II740"/>
      <c r="IJ740"/>
      <c r="IK740"/>
      <c r="IL740"/>
      <c r="IM740"/>
      <c r="IN740"/>
      <c r="IO740"/>
      <c r="IP740"/>
      <c r="IQ740"/>
      <c r="IR740"/>
      <c r="IS740"/>
      <c r="IT740"/>
      <c r="IU740"/>
      <c r="IV740"/>
      <c r="IW740"/>
      <c r="IX740"/>
      <c r="IY740"/>
      <c r="IZ740"/>
      <c r="JA740"/>
      <c r="JB740"/>
      <c r="JC740"/>
      <c r="JD740"/>
      <c r="JE740"/>
      <c r="JF740"/>
      <c r="JG740"/>
      <c r="JH740"/>
      <c r="JI740"/>
      <c r="JJ740"/>
      <c r="JK740"/>
      <c r="JL740"/>
      <c r="JM740"/>
      <c r="JN740"/>
      <c r="JO740"/>
      <c r="JP740"/>
      <c r="JQ740"/>
      <c r="JR740"/>
      <c r="JS740"/>
      <c r="JT740"/>
      <c r="JU740"/>
      <c r="JV740"/>
      <c r="JW740"/>
      <c r="JX740"/>
      <c r="JY740"/>
      <c r="JZ740"/>
      <c r="KA740"/>
      <c r="KB740"/>
      <c r="KC740"/>
      <c r="KD740"/>
      <c r="KE740"/>
      <c r="KF740"/>
      <c r="KG740"/>
      <c r="KH740"/>
      <c r="KI740"/>
      <c r="KJ740"/>
      <c r="KK740"/>
      <c r="KL740"/>
      <c r="KM740"/>
      <c r="KN740"/>
      <c r="KO740"/>
      <c r="KP740"/>
      <c r="KQ740"/>
      <c r="KR740"/>
      <c r="KS740"/>
      <c r="KT740"/>
      <c r="KU740"/>
      <c r="KV740"/>
      <c r="KW740"/>
      <c r="KX740"/>
      <c r="KY740"/>
      <c r="KZ740"/>
      <c r="LA740"/>
      <c r="LB740"/>
      <c r="LC740"/>
      <c r="LD740"/>
      <c r="LE740"/>
      <c r="LF740"/>
      <c r="LG740"/>
      <c r="LH740"/>
      <c r="LI740"/>
      <c r="LJ740"/>
      <c r="LK740"/>
      <c r="LL740"/>
      <c r="LM740"/>
      <c r="LN740"/>
      <c r="LO740"/>
      <c r="LP740"/>
      <c r="LQ740"/>
      <c r="LR740"/>
      <c r="LS740"/>
      <c r="LT740"/>
      <c r="LU740"/>
      <c r="LV740"/>
      <c r="LW740"/>
      <c r="LX740"/>
      <c r="LY740"/>
      <c r="LZ740"/>
      <c r="MA740"/>
      <c r="MB740"/>
      <c r="MC740"/>
      <c r="MD740"/>
      <c r="ME740"/>
      <c r="MF740"/>
      <c r="MG740"/>
      <c r="MH740"/>
      <c r="MI740"/>
      <c r="MJ740"/>
      <c r="MK740"/>
      <c r="ML740"/>
      <c r="MM740"/>
      <c r="MN740"/>
      <c r="MO740"/>
      <c r="MP740"/>
      <c r="MQ740"/>
      <c r="MR740"/>
      <c r="MS740"/>
      <c r="MT740"/>
      <c r="MU740"/>
      <c r="MV740"/>
      <c r="MW740"/>
      <c r="MX740"/>
      <c r="MY740"/>
      <c r="MZ740"/>
      <c r="NA740"/>
      <c r="NB740"/>
      <c r="NC740"/>
      <c r="ND740"/>
      <c r="NE740"/>
      <c r="NF740"/>
      <c r="NG740"/>
      <c r="NH740"/>
      <c r="NI740"/>
      <c r="NJ740"/>
      <c r="NK740"/>
      <c r="NL740"/>
      <c r="NM740"/>
      <c r="NN740"/>
      <c r="NO740"/>
      <c r="NP740"/>
      <c r="NQ740"/>
      <c r="NR740"/>
      <c r="NS740"/>
      <c r="NT740"/>
      <c r="NU740"/>
      <c r="NV740"/>
      <c r="NW740"/>
      <c r="NX740"/>
      <c r="NY740"/>
      <c r="NZ740"/>
      <c r="OA740"/>
      <c r="OB740"/>
      <c r="OC740"/>
      <c r="OD740"/>
      <c r="OE740"/>
      <c r="OF740"/>
      <c r="OG740"/>
      <c r="OH740"/>
      <c r="OI740"/>
      <c r="OJ740"/>
      <c r="OK740"/>
      <c r="OL740"/>
      <c r="OM740"/>
      <c r="ON740"/>
      <c r="OO740"/>
      <c r="OP740"/>
      <c r="OQ740"/>
      <c r="OR740"/>
      <c r="OS740"/>
      <c r="OT740"/>
      <c r="OU740"/>
      <c r="OV740"/>
      <c r="OW740"/>
      <c r="OX740"/>
      <c r="OY740"/>
      <c r="OZ740"/>
      <c r="PA740"/>
      <c r="PB740"/>
      <c r="PC740"/>
      <c r="PD740"/>
      <c r="PE740"/>
      <c r="PF740"/>
      <c r="PG740"/>
      <c r="PH740"/>
      <c r="PI740"/>
      <c r="PJ740"/>
      <c r="PK740"/>
      <c r="PL740"/>
      <c r="PM740"/>
      <c r="PN740"/>
      <c r="PO740"/>
      <c r="PP740"/>
      <c r="PQ740"/>
      <c r="PR740"/>
      <c r="PS740"/>
      <c r="PT740"/>
      <c r="PU740"/>
      <c r="PV740"/>
      <c r="PW740"/>
      <c r="PX740"/>
      <c r="PY740"/>
      <c r="PZ740"/>
      <c r="QA740"/>
      <c r="QB740"/>
      <c r="QC740"/>
      <c r="QD740"/>
      <c r="QE740"/>
      <c r="QF740"/>
      <c r="QG740"/>
      <c r="QH740"/>
      <c r="QI740"/>
      <c r="QJ740"/>
      <c r="QK740"/>
      <c r="QL740"/>
      <c r="QM740"/>
      <c r="QN740"/>
      <c r="QO740"/>
      <c r="QP740"/>
      <c r="QQ740"/>
      <c r="QR740"/>
      <c r="QS740"/>
      <c r="QT740"/>
      <c r="QU740"/>
      <c r="QV740"/>
      <c r="QW740"/>
      <c r="QX740"/>
      <c r="QY740"/>
      <c r="QZ740"/>
      <c r="RA740"/>
      <c r="RB740"/>
      <c r="RC740"/>
      <c r="RD740"/>
      <c r="RE740"/>
      <c r="RF740"/>
      <c r="RG740"/>
      <c r="RH740"/>
      <c r="RI740"/>
      <c r="RJ740"/>
      <c r="RK740"/>
      <c r="RL740"/>
      <c r="RM740"/>
      <c r="RN740"/>
      <c r="RO740"/>
      <c r="RP740"/>
      <c r="RQ740"/>
      <c r="RR740"/>
      <c r="RS740"/>
      <c r="RT740"/>
      <c r="RU740"/>
      <c r="RV740"/>
      <c r="RW740"/>
      <c r="RX740"/>
      <c r="RY740"/>
      <c r="RZ740"/>
      <c r="SA740"/>
      <c r="SB740"/>
      <c r="SC740"/>
      <c r="SD740"/>
      <c r="SE740"/>
      <c r="SF740"/>
      <c r="SG740"/>
      <c r="SH740"/>
      <c r="SI740"/>
      <c r="SJ740"/>
      <c r="SK740"/>
      <c r="SL740"/>
      <c r="SM740"/>
      <c r="SN740"/>
      <c r="SO740"/>
      <c r="SP740"/>
      <c r="SQ740"/>
      <c r="SR740"/>
      <c r="SS740"/>
      <c r="ST740"/>
      <c r="SU740"/>
      <c r="SV740"/>
      <c r="SW740"/>
      <c r="SX740"/>
      <c r="SY740"/>
      <c r="SZ740"/>
      <c r="TA740"/>
      <c r="TB740"/>
      <c r="TC740"/>
      <c r="TD740"/>
      <c r="TE740"/>
      <c r="TF740"/>
      <c r="TG740"/>
      <c r="TH740"/>
      <c r="TI740"/>
      <c r="TJ740"/>
      <c r="TK740"/>
      <c r="TL740"/>
      <c r="TM740"/>
      <c r="TN740"/>
      <c r="TO740"/>
      <c r="TP740"/>
      <c r="TQ740"/>
      <c r="TR740"/>
      <c r="TS740"/>
      <c r="TT740"/>
      <c r="TU740"/>
      <c r="TV740"/>
      <c r="TW740"/>
      <c r="TX740"/>
      <c r="TY740"/>
      <c r="TZ740"/>
      <c r="UA740"/>
      <c r="UB740"/>
      <c r="UC740"/>
      <c r="UD740"/>
      <c r="UE740"/>
      <c r="UF740"/>
      <c r="UG740"/>
      <c r="UH740"/>
      <c r="UI740"/>
      <c r="UJ740"/>
      <c r="UK740"/>
      <c r="UL740"/>
      <c r="UM740"/>
      <c r="UN740"/>
      <c r="UO740"/>
      <c r="UP740"/>
      <c r="UQ740"/>
      <c r="UR740"/>
      <c r="US740"/>
      <c r="UT740"/>
      <c r="UU740"/>
      <c r="UV740"/>
      <c r="UW740"/>
      <c r="UX740"/>
      <c r="UY740"/>
      <c r="UZ740"/>
      <c r="VA740"/>
      <c r="VB740"/>
      <c r="VC740"/>
      <c r="VD740"/>
      <c r="VE740"/>
      <c r="VF740"/>
      <c r="VG740"/>
      <c r="VH740"/>
      <c r="VI740"/>
      <c r="VJ740"/>
      <c r="VK740"/>
      <c r="VL740"/>
      <c r="VM740"/>
      <c r="VN740"/>
      <c r="VO740"/>
      <c r="VP740"/>
      <c r="VQ740"/>
      <c r="VR740"/>
      <c r="VS740"/>
      <c r="VT740"/>
      <c r="VU740"/>
      <c r="VV740"/>
      <c r="VW740"/>
      <c r="VX740"/>
      <c r="VY740"/>
      <c r="VZ740"/>
      <c r="WA740"/>
      <c r="WB740"/>
      <c r="WC740"/>
      <c r="WD740"/>
      <c r="WE740"/>
      <c r="WF740"/>
      <c r="WG740"/>
      <c r="WH740"/>
      <c r="WI740"/>
      <c r="WJ740"/>
      <c r="WK740"/>
      <c r="WL740"/>
      <c r="WM740"/>
      <c r="WN740"/>
      <c r="WO740"/>
      <c r="WP740"/>
      <c r="WQ740"/>
      <c r="WR740"/>
      <c r="WS740"/>
      <c r="WT740"/>
      <c r="WU740"/>
      <c r="WV740"/>
      <c r="WW740"/>
      <c r="WX740"/>
      <c r="WY740"/>
      <c r="WZ740"/>
      <c r="XA740"/>
      <c r="XB740"/>
      <c r="XC740"/>
      <c r="XD740"/>
      <c r="XE740"/>
      <c r="XF740"/>
      <c r="XG740"/>
      <c r="XH740"/>
      <c r="XI740"/>
      <c r="XJ740"/>
      <c r="XK740"/>
      <c r="XL740"/>
      <c r="XM740"/>
      <c r="XN740"/>
      <c r="XO740"/>
      <c r="XP740"/>
      <c r="XQ740"/>
      <c r="XR740"/>
      <c r="XS740"/>
      <c r="XT740"/>
      <c r="XU740"/>
      <c r="XV740"/>
      <c r="XW740"/>
      <c r="XX740"/>
      <c r="XY740"/>
      <c r="XZ740"/>
      <c r="YA740"/>
      <c r="YB740"/>
      <c r="YC740"/>
      <c r="YD740"/>
      <c r="YE740"/>
      <c r="YF740"/>
      <c r="YG740"/>
      <c r="YH740"/>
      <c r="YI740"/>
      <c r="YJ740"/>
      <c r="YK740"/>
      <c r="YL740"/>
      <c r="YM740"/>
      <c r="YN740"/>
      <c r="YO740"/>
      <c r="YP740"/>
      <c r="YQ740"/>
      <c r="YR740"/>
      <c r="YS740"/>
      <c r="YT740"/>
      <c r="YU740"/>
      <c r="YV740"/>
      <c r="YW740"/>
      <c r="YX740"/>
      <c r="YY740"/>
      <c r="YZ740"/>
      <c r="ZA740"/>
      <c r="ZB740"/>
      <c r="ZC740"/>
      <c r="ZD740"/>
      <c r="ZE740"/>
      <c r="ZF740"/>
      <c r="ZG740"/>
      <c r="ZH740"/>
      <c r="ZI740"/>
      <c r="ZJ740"/>
      <c r="ZK740"/>
      <c r="ZL740"/>
      <c r="ZM740"/>
      <c r="ZN740"/>
      <c r="ZO740"/>
      <c r="ZP740"/>
      <c r="ZQ740"/>
      <c r="ZR740"/>
      <c r="ZS740"/>
      <c r="ZT740"/>
      <c r="ZU740"/>
      <c r="ZV740"/>
      <c r="ZW740"/>
      <c r="ZX740"/>
      <c r="ZY740"/>
      <c r="ZZ740" s="52"/>
      <c r="AAA740" s="192"/>
      <c r="AAD740" s="90"/>
      <c r="AAE740" s="519">
        <v>1</v>
      </c>
      <c r="AAF740" s="190" t="s">
        <v>52</v>
      </c>
      <c r="AAG740" s="84"/>
      <c r="AAH740" s="84"/>
      <c r="AAI740" s="72"/>
      <c r="AAJ740" s="74"/>
      <c r="AAK740" s="53"/>
      <c r="AAL740" s="90"/>
    </row>
    <row r="741" spans="1:714" s="23" customFormat="1" ht="15" customHeight="1" outlineLevel="1">
      <c r="A741" s="171" t="s">
        <v>0</v>
      </c>
      <c r="B741" s="304" t="s">
        <v>496</v>
      </c>
      <c r="C741" s="420"/>
      <c r="D741" s="433"/>
      <c r="E741"/>
      <c r="F741" s="457">
        <f ca="1">IF(YEAR(H741)&gt;2000,NETWORKDAYS(TODAY(),H741,S.DDL_DEQClosed),0)</f>
        <v>101</v>
      </c>
      <c r="G741"/>
      <c r="H741" s="343">
        <f t="shared" ref="H741" si="611">AAH741</f>
        <v>41719</v>
      </c>
      <c r="I741" s="244"/>
      <c r="J741" s="194"/>
      <c r="K741" s="49"/>
      <c r="L741" s="49"/>
      <c r="M741" s="49"/>
      <c r="N741" s="49"/>
      <c r="O741" s="49"/>
      <c r="P741" s="49"/>
      <c r="Q741" s="49"/>
      <c r="R741" s="49"/>
      <c r="S741" s="49"/>
      <c r="T741" s="49"/>
      <c r="U741" s="49"/>
      <c r="V741" s="49"/>
      <c r="W741" s="49"/>
      <c r="X741" s="49"/>
      <c r="Y741" s="49"/>
      <c r="Z741" s="49"/>
      <c r="AA741" s="49"/>
      <c r="AB741" s="49"/>
      <c r="AC741" s="49"/>
      <c r="AD741" s="49"/>
      <c r="AE741" s="49"/>
      <c r="AF741" s="49"/>
      <c r="AG741" s="49"/>
      <c r="AH741" s="49"/>
      <c r="AI741" s="49"/>
      <c r="AJ741" s="49"/>
      <c r="AK741" s="49"/>
      <c r="AL741" s="49"/>
      <c r="AM741" s="49"/>
      <c r="AN741" s="49"/>
      <c r="AO741" s="49"/>
      <c r="AP741" s="49"/>
      <c r="AQ741" s="49"/>
      <c r="AR741" s="49"/>
      <c r="AS741" s="49"/>
      <c r="AT741" s="49"/>
      <c r="AU741" s="49"/>
      <c r="AV741" s="49"/>
      <c r="AW741" s="49"/>
      <c r="AX741" s="49"/>
      <c r="AY741" s="49"/>
      <c r="AZ741" s="49"/>
      <c r="BA741" s="49"/>
      <c r="BB741" s="49"/>
      <c r="BC741" s="49"/>
      <c r="BD741" s="49"/>
      <c r="BE741" s="49"/>
      <c r="BF741" s="49"/>
      <c r="BG741" s="49"/>
      <c r="BH741" s="49"/>
      <c r="BI741" s="49"/>
      <c r="BJ741" s="49"/>
      <c r="BK741" s="49"/>
      <c r="BL741" s="49"/>
      <c r="BM741" s="49"/>
      <c r="BN741" s="49"/>
      <c r="BO741" s="49"/>
      <c r="BP741" s="49"/>
      <c r="BQ741" s="49"/>
      <c r="BR741" s="49"/>
      <c r="BS741" s="49"/>
      <c r="BT741" s="49"/>
      <c r="BU741" s="49"/>
      <c r="BV741" s="49"/>
      <c r="BW741" s="49"/>
      <c r="BX741" s="49"/>
      <c r="BY741" s="49"/>
      <c r="BZ741" s="49"/>
      <c r="CA741" s="49"/>
      <c r="CB741" s="49"/>
      <c r="CC741" s="49"/>
      <c r="CD741" s="49"/>
      <c r="CE741" s="49"/>
      <c r="CF741" s="49"/>
      <c r="CG741" s="49"/>
      <c r="CH741" s="49"/>
      <c r="CI741" s="49"/>
      <c r="CJ741" s="49"/>
      <c r="CK741" s="49"/>
      <c r="CL741" s="49"/>
      <c r="CM741" s="49"/>
      <c r="CN741" s="49"/>
      <c r="CO741" s="49"/>
      <c r="CP741" s="49"/>
      <c r="CQ741" s="49"/>
      <c r="CR741" s="49"/>
      <c r="CS741" s="49"/>
      <c r="CT741" s="49"/>
      <c r="CU741" s="49"/>
      <c r="CV741" s="49"/>
      <c r="CW741" s="49"/>
      <c r="CX741" s="49"/>
      <c r="CY741" s="49"/>
      <c r="CZ741" s="49"/>
      <c r="DA741" s="49"/>
      <c r="DB741" s="49"/>
      <c r="DC741" s="49"/>
      <c r="DD741" s="49"/>
      <c r="DE741" s="49"/>
      <c r="DF741" s="49"/>
      <c r="DG741" s="49"/>
      <c r="DH741" s="49"/>
      <c r="DI741" s="49"/>
      <c r="DJ741" s="49"/>
      <c r="DK741" s="49"/>
      <c r="DL741" s="49"/>
      <c r="DM741" s="49"/>
      <c r="DN741" s="49"/>
      <c r="DO741" s="49"/>
      <c r="DP741" s="49"/>
      <c r="ZZ741" s="52"/>
      <c r="AAA741" s="192"/>
      <c r="AAD741" s="90"/>
      <c r="AAE741" s="519">
        <v>1</v>
      </c>
      <c r="AAF741" s="90"/>
      <c r="AAG741" s="94"/>
      <c r="AAH741" s="73">
        <f>S.PostEQC.FileRuleWithSOS</f>
        <v>41719</v>
      </c>
      <c r="AAI741" s="72"/>
      <c r="AAJ741" s="74"/>
      <c r="AAK741" s="53"/>
      <c r="AAL741" s="90"/>
    </row>
    <row r="742" spans="1:714" s="23" customFormat="1" ht="15" customHeight="1" outlineLevel="1">
      <c r="A742" s="171" t="s">
        <v>0</v>
      </c>
      <c r="B742" s="780" t="str">
        <f>AAK742</f>
        <v xml:space="preserve"> that includes version history and coordination with  AndreaRW</v>
      </c>
      <c r="C742" s="420"/>
      <c r="D742" s="421"/>
      <c r="E742" s="350"/>
      <c r="F742" s="350"/>
      <c r="G742" s="420"/>
      <c r="H742" s="420"/>
      <c r="I742" s="244"/>
      <c r="J742" s="194"/>
      <c r="K742" s="49"/>
      <c r="L742" s="49"/>
      <c r="M742" s="49"/>
      <c r="N742" s="49"/>
      <c r="O742" s="49"/>
      <c r="P742" s="49"/>
      <c r="Q742" s="49"/>
      <c r="R742" s="49"/>
      <c r="S742" s="49"/>
      <c r="T742" s="49"/>
      <c r="U742" s="49"/>
      <c r="V742" s="49"/>
      <c r="W742" s="49"/>
      <c r="X742" s="49"/>
      <c r="Y742" s="49"/>
      <c r="Z742" s="49"/>
      <c r="AA742" s="49"/>
      <c r="AB742" s="49"/>
      <c r="AC742" s="49"/>
      <c r="AD742" s="49"/>
      <c r="AE742" s="49"/>
      <c r="AF742" s="49"/>
      <c r="AG742" s="49"/>
      <c r="AH742" s="49"/>
      <c r="AI742" s="49"/>
      <c r="AJ742" s="49"/>
      <c r="AK742" s="49"/>
      <c r="AL742" s="49"/>
      <c r="AM742" s="49"/>
      <c r="AN742" s="49"/>
      <c r="AO742" s="49"/>
      <c r="AP742" s="49"/>
      <c r="AQ742" s="49"/>
      <c r="AR742" s="49"/>
      <c r="AS742" s="49"/>
      <c r="AT742" s="49"/>
      <c r="AU742" s="49"/>
      <c r="AV742" s="49"/>
      <c r="AW742" s="49"/>
      <c r="AX742" s="49"/>
      <c r="AY742" s="49"/>
      <c r="AZ742" s="49"/>
      <c r="BA742" s="49"/>
      <c r="BB742" s="49"/>
      <c r="BC742" s="49"/>
      <c r="BD742" s="49"/>
      <c r="BE742" s="49"/>
      <c r="BF742" s="49"/>
      <c r="BG742" s="49"/>
      <c r="BH742" s="49"/>
      <c r="BI742" s="49"/>
      <c r="BJ742" s="49"/>
      <c r="BK742" s="49"/>
      <c r="BL742" s="49"/>
      <c r="BM742" s="49"/>
      <c r="BN742" s="49"/>
      <c r="BO742" s="49"/>
      <c r="BP742" s="49"/>
      <c r="BQ742" s="49"/>
      <c r="BR742" s="49"/>
      <c r="BS742" s="49"/>
      <c r="BT742" s="49"/>
      <c r="BU742" s="49"/>
      <c r="BV742" s="49"/>
      <c r="BW742" s="49"/>
      <c r="BX742" s="49"/>
      <c r="BY742" s="49"/>
      <c r="BZ742" s="49"/>
      <c r="CA742" s="49"/>
      <c r="CB742" s="49"/>
      <c r="CC742" s="49"/>
      <c r="CD742" s="49"/>
      <c r="CE742" s="49"/>
      <c r="CF742" s="49"/>
      <c r="CG742" s="49"/>
      <c r="CH742" s="49"/>
      <c r="CI742" s="49"/>
      <c r="CJ742" s="49"/>
      <c r="CK742" s="49"/>
      <c r="CL742" s="49"/>
      <c r="CM742" s="49"/>
      <c r="CN742" s="49"/>
      <c r="CO742" s="49"/>
      <c r="CP742" s="49"/>
      <c r="CQ742" s="49"/>
      <c r="CR742" s="49"/>
      <c r="CS742" s="49"/>
      <c r="CT742" s="49"/>
      <c r="CU742" s="49"/>
      <c r="CV742" s="49"/>
      <c r="CW742" s="49"/>
      <c r="CX742" s="49"/>
      <c r="CY742" s="49"/>
      <c r="CZ742" s="49"/>
      <c r="DA742" s="49"/>
      <c r="DB742" s="49"/>
      <c r="DC742" s="49"/>
      <c r="DD742" s="49"/>
      <c r="DE742" s="49"/>
      <c r="DF742" s="49"/>
      <c r="DG742" s="49"/>
      <c r="DH742" s="49"/>
      <c r="DI742" s="49"/>
      <c r="DJ742" s="49"/>
      <c r="DK742" s="49"/>
      <c r="DL742" s="49"/>
      <c r="DM742" s="49"/>
      <c r="DN742" s="49"/>
      <c r="DO742" s="49"/>
      <c r="DP742" s="49"/>
      <c r="ZZ742" s="52"/>
      <c r="AAA742" s="192" t="s">
        <v>0</v>
      </c>
      <c r="AAD742" s="90"/>
      <c r="AAE742" s="519">
        <v>1</v>
      </c>
      <c r="AAF742" s="190" t="s">
        <v>52</v>
      </c>
      <c r="AAG742" s="94"/>
      <c r="AAH742" s="94"/>
      <c r="AAI742" s="72"/>
      <c r="AAJ742" s="185"/>
      <c r="AAK742" s="80" t="str">
        <f>" that includes version history and coordination with  "&amp;S.Staff.Lead</f>
        <v xml:space="preserve"> that includes version history and coordination with  AndreaRW</v>
      </c>
      <c r="AAL742" s="90"/>
    </row>
    <row r="743" spans="1:714" s="23" customFormat="1" ht="15" customHeight="1" outlineLevel="1">
      <c r="A743" s="171"/>
      <c r="B743" s="414" t="str">
        <f>AAK743</f>
        <v>AndreaRW:</v>
      </c>
      <c r="C743" s="420"/>
      <c r="D743" s="421"/>
      <c r="E743" s="350"/>
      <c r="F743" s="350"/>
      <c r="G743" s="420"/>
      <c r="H743" s="420"/>
      <c r="I743" s="244"/>
      <c r="J743" s="194"/>
      <c r="K743" s="49"/>
      <c r="L743" s="49"/>
      <c r="M743" s="49"/>
      <c r="N743" s="49"/>
      <c r="O743" s="49"/>
      <c r="P743" s="49"/>
      <c r="Q743" s="49"/>
      <c r="R743" s="49"/>
      <c r="S743" s="49"/>
      <c r="T743" s="49"/>
      <c r="U743" s="49"/>
      <c r="V743" s="49"/>
      <c r="W743" s="49"/>
      <c r="X743" s="49"/>
      <c r="Y743" s="49"/>
      <c r="Z743" s="49"/>
      <c r="AA743" s="49"/>
      <c r="AB743" s="49"/>
      <c r="AC743" s="49"/>
      <c r="AD743" s="49"/>
      <c r="AE743" s="49"/>
      <c r="AF743" s="49"/>
      <c r="AG743" s="49"/>
      <c r="AH743" s="49"/>
      <c r="AI743" s="49"/>
      <c r="AJ743" s="49"/>
      <c r="AK743" s="49"/>
      <c r="AL743" s="49"/>
      <c r="AM743" s="49"/>
      <c r="AN743" s="49"/>
      <c r="AO743" s="49"/>
      <c r="AP743" s="49"/>
      <c r="AQ743" s="49"/>
      <c r="AR743" s="49"/>
      <c r="AS743" s="49"/>
      <c r="AT743" s="49"/>
      <c r="AU743" s="49"/>
      <c r="AV743" s="49"/>
      <c r="AW743" s="49"/>
      <c r="AX743" s="49"/>
      <c r="AY743" s="49"/>
      <c r="AZ743" s="49"/>
      <c r="BA743" s="49"/>
      <c r="BB743" s="49"/>
      <c r="BC743" s="49"/>
      <c r="BD743" s="49"/>
      <c r="BE743" s="49"/>
      <c r="BF743" s="49"/>
      <c r="BG743" s="49"/>
      <c r="BH743" s="49"/>
      <c r="BI743" s="49"/>
      <c r="BJ743" s="49"/>
      <c r="BK743" s="49"/>
      <c r="BL743" s="49"/>
      <c r="BM743" s="49"/>
      <c r="BN743" s="49"/>
      <c r="BO743" s="49"/>
      <c r="BP743" s="49"/>
      <c r="BQ743" s="49"/>
      <c r="BR743" s="49"/>
      <c r="BS743" s="49"/>
      <c r="BT743" s="49"/>
      <c r="BU743" s="49"/>
      <c r="BV743" s="49"/>
      <c r="BW743" s="49"/>
      <c r="BX743" s="49"/>
      <c r="BY743" s="49"/>
      <c r="BZ743" s="49"/>
      <c r="CA743" s="49"/>
      <c r="CB743" s="49"/>
      <c r="CC743" s="49"/>
      <c r="CD743" s="49"/>
      <c r="CE743" s="49"/>
      <c r="CF743" s="49"/>
      <c r="CG743" s="49"/>
      <c r="CH743" s="49"/>
      <c r="CI743" s="49"/>
      <c r="CJ743" s="49"/>
      <c r="CK743" s="49"/>
      <c r="CL743" s="49"/>
      <c r="CM743" s="49"/>
      <c r="CN743" s="49"/>
      <c r="CO743" s="49"/>
      <c r="CP743" s="49"/>
      <c r="CQ743" s="49"/>
      <c r="CR743" s="49"/>
      <c r="CS743" s="49"/>
      <c r="CT743" s="49"/>
      <c r="CU743" s="49"/>
      <c r="CV743" s="49"/>
      <c r="CW743" s="49"/>
      <c r="CX743" s="49"/>
      <c r="CY743" s="49"/>
      <c r="CZ743" s="49"/>
      <c r="DA743" s="49"/>
      <c r="DB743" s="49"/>
      <c r="DC743" s="49"/>
      <c r="DD743" s="49"/>
      <c r="DE743" s="49"/>
      <c r="DF743" s="49"/>
      <c r="DG743" s="49"/>
      <c r="DH743" s="49"/>
      <c r="DI743" s="49"/>
      <c r="DJ743" s="49"/>
      <c r="DK743" s="49"/>
      <c r="DL743" s="49"/>
      <c r="DM743" s="49"/>
      <c r="DN743" s="49"/>
      <c r="DO743" s="49"/>
      <c r="DP743" s="49"/>
      <c r="DQ743"/>
      <c r="DR743"/>
      <c r="DS743"/>
      <c r="DT743"/>
      <c r="DU743"/>
      <c r="DV743"/>
      <c r="DW743"/>
      <c r="DX743"/>
      <c r="DY743"/>
      <c r="DZ743"/>
      <c r="EA743"/>
      <c r="EB743"/>
      <c r="EC743"/>
      <c r="ED743"/>
      <c r="EE743"/>
      <c r="EF743"/>
      <c r="EG743"/>
      <c r="EH743"/>
      <c r="EI743"/>
      <c r="EJ743"/>
      <c r="EK743"/>
      <c r="EL743"/>
      <c r="EM743"/>
      <c r="EN743"/>
      <c r="EO743"/>
      <c r="EP743"/>
      <c r="EQ743"/>
      <c r="ER743"/>
      <c r="ES743"/>
      <c r="ET743"/>
      <c r="EU743"/>
      <c r="EV743"/>
      <c r="EW743"/>
      <c r="EX743"/>
      <c r="EY743"/>
      <c r="EZ743"/>
      <c r="FA743"/>
      <c r="FB743"/>
      <c r="FC743"/>
      <c r="FD743"/>
      <c r="FE743"/>
      <c r="FF743"/>
      <c r="FG743"/>
      <c r="FH743"/>
      <c r="FI743"/>
      <c r="FJ743"/>
      <c r="FK743"/>
      <c r="FL743"/>
      <c r="FM743"/>
      <c r="FN743"/>
      <c r="FO743"/>
      <c r="FP743"/>
      <c r="FQ743"/>
      <c r="FR743"/>
      <c r="FS743"/>
      <c r="FT743"/>
      <c r="FU743"/>
      <c r="FV743"/>
      <c r="FW743"/>
      <c r="FX743"/>
      <c r="FY743"/>
      <c r="FZ743"/>
      <c r="GA743"/>
      <c r="GB743"/>
      <c r="GC743"/>
      <c r="GD743"/>
      <c r="GE743"/>
      <c r="GF743"/>
      <c r="GG743"/>
      <c r="GH743"/>
      <c r="GI743"/>
      <c r="GJ743"/>
      <c r="GK743"/>
      <c r="GL743"/>
      <c r="GM743"/>
      <c r="GN743"/>
      <c r="GO743"/>
      <c r="GP743"/>
      <c r="GQ743"/>
      <c r="GR743"/>
      <c r="GS743"/>
      <c r="GT743"/>
      <c r="GU743"/>
      <c r="GV743"/>
      <c r="GW743"/>
      <c r="GX743"/>
      <c r="GY743"/>
      <c r="GZ743"/>
      <c r="HA743"/>
      <c r="HB743"/>
      <c r="HC743"/>
      <c r="HD743"/>
      <c r="HE743"/>
      <c r="HF743"/>
      <c r="HG743"/>
      <c r="HH743"/>
      <c r="HI743"/>
      <c r="HJ743"/>
      <c r="HK743"/>
      <c r="HL743"/>
      <c r="HM743"/>
      <c r="HN743"/>
      <c r="HO743"/>
      <c r="HP743"/>
      <c r="HQ743"/>
      <c r="HR743"/>
      <c r="HS743"/>
      <c r="HT743"/>
      <c r="HU743"/>
      <c r="HV743"/>
      <c r="HW743"/>
      <c r="HX743"/>
      <c r="HY743"/>
      <c r="HZ743"/>
      <c r="IA743"/>
      <c r="IB743"/>
      <c r="IC743"/>
      <c r="ID743"/>
      <c r="IE743"/>
      <c r="IF743"/>
      <c r="IG743"/>
      <c r="IH743"/>
      <c r="II743"/>
      <c r="IJ743"/>
      <c r="IK743"/>
      <c r="IL743"/>
      <c r="IM743"/>
      <c r="IN743"/>
      <c r="IO743"/>
      <c r="IP743"/>
      <c r="IQ743"/>
      <c r="IR743"/>
      <c r="IS743"/>
      <c r="IT743"/>
      <c r="IU743"/>
      <c r="IV743"/>
      <c r="IW743"/>
      <c r="IX743"/>
      <c r="IY743"/>
      <c r="IZ743"/>
      <c r="JA743"/>
      <c r="JB743"/>
      <c r="JC743"/>
      <c r="JD743"/>
      <c r="JE743"/>
      <c r="JF743"/>
      <c r="JG743"/>
      <c r="JH743"/>
      <c r="JI743"/>
      <c r="JJ743"/>
      <c r="JK743"/>
      <c r="JL743"/>
      <c r="JM743"/>
      <c r="JN743"/>
      <c r="JO743"/>
      <c r="JP743"/>
      <c r="JQ743"/>
      <c r="JR743"/>
      <c r="JS743"/>
      <c r="JT743"/>
      <c r="JU743"/>
      <c r="JV743"/>
      <c r="JW743"/>
      <c r="JX743"/>
      <c r="JY743"/>
      <c r="JZ743"/>
      <c r="KA743"/>
      <c r="KB743"/>
      <c r="KC743"/>
      <c r="KD743"/>
      <c r="KE743"/>
      <c r="KF743"/>
      <c r="KG743"/>
      <c r="KH743"/>
      <c r="KI743"/>
      <c r="KJ743"/>
      <c r="KK743"/>
      <c r="KL743"/>
      <c r="KM743"/>
      <c r="KN743"/>
      <c r="KO743"/>
      <c r="KP743"/>
      <c r="KQ743"/>
      <c r="KR743"/>
      <c r="KS743"/>
      <c r="KT743"/>
      <c r="KU743"/>
      <c r="KV743"/>
      <c r="KW743"/>
      <c r="KX743"/>
      <c r="KY743"/>
      <c r="KZ743"/>
      <c r="LA743"/>
      <c r="LB743"/>
      <c r="LC743"/>
      <c r="LD743"/>
      <c r="LE743"/>
      <c r="LF743"/>
      <c r="LG743"/>
      <c r="LH743"/>
      <c r="LI743"/>
      <c r="LJ743"/>
      <c r="LK743"/>
      <c r="LL743"/>
      <c r="LM743"/>
      <c r="LN743"/>
      <c r="LO743"/>
      <c r="LP743"/>
      <c r="LQ743"/>
      <c r="LR743"/>
      <c r="LS743"/>
      <c r="LT743"/>
      <c r="LU743"/>
      <c r="LV743"/>
      <c r="LW743"/>
      <c r="LX743"/>
      <c r="LY743"/>
      <c r="LZ743"/>
      <c r="MA743"/>
      <c r="MB743"/>
      <c r="MC743"/>
      <c r="MD743"/>
      <c r="ME743"/>
      <c r="MF743"/>
      <c r="MG743"/>
      <c r="MH743"/>
      <c r="MI743"/>
      <c r="MJ743"/>
      <c r="MK743"/>
      <c r="ML743"/>
      <c r="MM743"/>
      <c r="MN743"/>
      <c r="MO743"/>
      <c r="MP743"/>
      <c r="MQ743"/>
      <c r="MR743"/>
      <c r="MS743"/>
      <c r="MT743"/>
      <c r="MU743"/>
      <c r="MV743"/>
      <c r="MW743"/>
      <c r="MX743"/>
      <c r="MY743"/>
      <c r="MZ743"/>
      <c r="NA743"/>
      <c r="NB743"/>
      <c r="NC743"/>
      <c r="ND743"/>
      <c r="NE743"/>
      <c r="NF743"/>
      <c r="NG743"/>
      <c r="NH743"/>
      <c r="NI743"/>
      <c r="NJ743"/>
      <c r="NK743"/>
      <c r="NL743"/>
      <c r="NM743"/>
      <c r="NN743"/>
      <c r="NO743"/>
      <c r="NP743"/>
      <c r="NQ743"/>
      <c r="NR743"/>
      <c r="NS743"/>
      <c r="NT743"/>
      <c r="NU743"/>
      <c r="NV743"/>
      <c r="NW743"/>
      <c r="NX743"/>
      <c r="NY743"/>
      <c r="NZ743"/>
      <c r="OA743"/>
      <c r="OB743"/>
      <c r="OC743"/>
      <c r="OD743"/>
      <c r="OE743"/>
      <c r="OF743"/>
      <c r="OG743"/>
      <c r="OH743"/>
      <c r="OI743"/>
      <c r="OJ743"/>
      <c r="OK743"/>
      <c r="OL743"/>
      <c r="OM743"/>
      <c r="ON743"/>
      <c r="OO743"/>
      <c r="OP743"/>
      <c r="OQ743"/>
      <c r="OR743"/>
      <c r="OS743"/>
      <c r="OT743"/>
      <c r="OU743"/>
      <c r="OV743"/>
      <c r="OW743"/>
      <c r="OX743"/>
      <c r="OY743"/>
      <c r="OZ743"/>
      <c r="PA743"/>
      <c r="PB743"/>
      <c r="PC743"/>
      <c r="PD743"/>
      <c r="PE743"/>
      <c r="PF743"/>
      <c r="PG743"/>
      <c r="PH743"/>
      <c r="PI743"/>
      <c r="PJ743"/>
      <c r="PK743"/>
      <c r="PL743"/>
      <c r="PM743"/>
      <c r="PN743"/>
      <c r="PO743"/>
      <c r="PP743"/>
      <c r="PQ743"/>
      <c r="PR743"/>
      <c r="PS743"/>
      <c r="PT743"/>
      <c r="PU743"/>
      <c r="PV743"/>
      <c r="PW743"/>
      <c r="PX743"/>
      <c r="PY743"/>
      <c r="PZ743"/>
      <c r="QA743"/>
      <c r="QB743"/>
      <c r="QC743"/>
      <c r="QD743"/>
      <c r="QE743"/>
      <c r="QF743"/>
      <c r="QG743"/>
      <c r="QH743"/>
      <c r="QI743"/>
      <c r="QJ743"/>
      <c r="QK743"/>
      <c r="QL743"/>
      <c r="QM743"/>
      <c r="QN743"/>
      <c r="QO743"/>
      <c r="QP743"/>
      <c r="QQ743"/>
      <c r="QR743"/>
      <c r="QS743"/>
      <c r="QT743"/>
      <c r="QU743"/>
      <c r="QV743"/>
      <c r="QW743"/>
      <c r="QX743"/>
      <c r="QY743"/>
      <c r="QZ743"/>
      <c r="RA743"/>
      <c r="RB743"/>
      <c r="RC743"/>
      <c r="RD743"/>
      <c r="RE743"/>
      <c r="RF743"/>
      <c r="RG743"/>
      <c r="RH743"/>
      <c r="RI743"/>
      <c r="RJ743"/>
      <c r="RK743"/>
      <c r="RL743"/>
      <c r="RM743"/>
      <c r="RN743"/>
      <c r="RO743"/>
      <c r="RP743"/>
      <c r="RQ743"/>
      <c r="RR743"/>
      <c r="RS743"/>
      <c r="RT743"/>
      <c r="RU743"/>
      <c r="RV743"/>
      <c r="RW743"/>
      <c r="RX743"/>
      <c r="RY743"/>
      <c r="RZ743"/>
      <c r="SA743"/>
      <c r="SB743"/>
      <c r="SC743"/>
      <c r="SD743"/>
      <c r="SE743"/>
      <c r="SF743"/>
      <c r="SG743"/>
      <c r="SH743"/>
      <c r="SI743"/>
      <c r="SJ743"/>
      <c r="SK743"/>
      <c r="SL743"/>
      <c r="SM743"/>
      <c r="SN743"/>
      <c r="SO743"/>
      <c r="SP743"/>
      <c r="SQ743"/>
      <c r="SR743"/>
      <c r="SS743"/>
      <c r="ST743"/>
      <c r="SU743"/>
      <c r="SV743"/>
      <c r="SW743"/>
      <c r="SX743"/>
      <c r="SY743"/>
      <c r="SZ743"/>
      <c r="TA743"/>
      <c r="TB743"/>
      <c r="TC743"/>
      <c r="TD743"/>
      <c r="TE743"/>
      <c r="TF743"/>
      <c r="TG743"/>
      <c r="TH743"/>
      <c r="TI743"/>
      <c r="TJ743"/>
      <c r="TK743"/>
      <c r="TL743"/>
      <c r="TM743"/>
      <c r="TN743"/>
      <c r="TO743"/>
      <c r="TP743"/>
      <c r="TQ743"/>
      <c r="TR743"/>
      <c r="TS743"/>
      <c r="TT743"/>
      <c r="TU743"/>
      <c r="TV743"/>
      <c r="TW743"/>
      <c r="TX743"/>
      <c r="TY743"/>
      <c r="TZ743"/>
      <c r="UA743"/>
      <c r="UB743"/>
      <c r="UC743"/>
      <c r="UD743"/>
      <c r="UE743"/>
      <c r="UF743"/>
      <c r="UG743"/>
      <c r="UH743"/>
      <c r="UI743"/>
      <c r="UJ743"/>
      <c r="UK743"/>
      <c r="UL743"/>
      <c r="UM743"/>
      <c r="UN743"/>
      <c r="UO743"/>
      <c r="UP743"/>
      <c r="UQ743"/>
      <c r="UR743"/>
      <c r="US743"/>
      <c r="UT743"/>
      <c r="UU743"/>
      <c r="UV743"/>
      <c r="UW743"/>
      <c r="UX743"/>
      <c r="UY743"/>
      <c r="UZ743"/>
      <c r="VA743"/>
      <c r="VB743"/>
      <c r="VC743"/>
      <c r="VD743"/>
      <c r="VE743"/>
      <c r="VF743"/>
      <c r="VG743"/>
      <c r="VH743"/>
      <c r="VI743"/>
      <c r="VJ743"/>
      <c r="VK743"/>
      <c r="VL743"/>
      <c r="VM743"/>
      <c r="VN743"/>
      <c r="VO743"/>
      <c r="VP743"/>
      <c r="VQ743"/>
      <c r="VR743"/>
      <c r="VS743"/>
      <c r="VT743"/>
      <c r="VU743"/>
      <c r="VV743"/>
      <c r="VW743"/>
      <c r="VX743"/>
      <c r="VY743"/>
      <c r="VZ743"/>
      <c r="WA743"/>
      <c r="WB743"/>
      <c r="WC743"/>
      <c r="WD743"/>
      <c r="WE743"/>
      <c r="WF743"/>
      <c r="WG743"/>
      <c r="WH743"/>
      <c r="WI743"/>
      <c r="WJ743"/>
      <c r="WK743"/>
      <c r="WL743"/>
      <c r="WM743"/>
      <c r="WN743"/>
      <c r="WO743"/>
      <c r="WP743"/>
      <c r="WQ743"/>
      <c r="WR743"/>
      <c r="WS743"/>
      <c r="WT743"/>
      <c r="WU743"/>
      <c r="WV743"/>
      <c r="WW743"/>
      <c r="WX743"/>
      <c r="WY743"/>
      <c r="WZ743"/>
      <c r="XA743"/>
      <c r="XB743"/>
      <c r="XC743"/>
      <c r="XD743"/>
      <c r="XE743"/>
      <c r="XF743"/>
      <c r="XG743"/>
      <c r="XH743"/>
      <c r="XI743"/>
      <c r="XJ743"/>
      <c r="XK743"/>
      <c r="XL743"/>
      <c r="XM743"/>
      <c r="XN743"/>
      <c r="XO743"/>
      <c r="XP743"/>
      <c r="XQ743"/>
      <c r="XR743"/>
      <c r="XS743"/>
      <c r="XT743"/>
      <c r="XU743"/>
      <c r="XV743"/>
      <c r="XW743"/>
      <c r="XX743"/>
      <c r="XY743"/>
      <c r="XZ743"/>
      <c r="YA743"/>
      <c r="YB743"/>
      <c r="YC743"/>
      <c r="YD743"/>
      <c r="YE743"/>
      <c r="YF743"/>
      <c r="YG743"/>
      <c r="YH743"/>
      <c r="YI743"/>
      <c r="YJ743"/>
      <c r="YK743"/>
      <c r="YL743"/>
      <c r="YM743"/>
      <c r="YN743"/>
      <c r="YO743"/>
      <c r="YP743"/>
      <c r="YQ743"/>
      <c r="YR743"/>
      <c r="YS743"/>
      <c r="YT743"/>
      <c r="YU743"/>
      <c r="YV743"/>
      <c r="YW743"/>
      <c r="YX743"/>
      <c r="YY743"/>
      <c r="YZ743"/>
      <c r="ZA743"/>
      <c r="ZB743"/>
      <c r="ZC743"/>
      <c r="ZD743"/>
      <c r="ZE743"/>
      <c r="ZF743"/>
      <c r="ZG743"/>
      <c r="ZH743"/>
      <c r="ZI743"/>
      <c r="ZJ743"/>
      <c r="ZK743"/>
      <c r="ZL743"/>
      <c r="ZM743"/>
      <c r="ZN743"/>
      <c r="ZO743"/>
      <c r="ZP743"/>
      <c r="ZQ743"/>
      <c r="ZR743"/>
      <c r="ZS743"/>
      <c r="ZT743"/>
      <c r="ZU743"/>
      <c r="ZV743"/>
      <c r="ZW743"/>
      <c r="ZX743"/>
      <c r="ZY743"/>
      <c r="ZZ743" s="52"/>
      <c r="AAA743" s="192" t="s">
        <v>0</v>
      </c>
      <c r="AAD743" s="90"/>
      <c r="AAE743" s="519">
        <v>1</v>
      </c>
      <c r="AAF743" s="190" t="s">
        <v>52</v>
      </c>
      <c r="AAG743" s="94"/>
      <c r="AAH743" s="94"/>
      <c r="AAI743" s="72"/>
      <c r="AAJ743" s="185"/>
      <c r="AAK743" s="80" t="str">
        <f>S.Staff.Lead&amp;":"</f>
        <v>AndreaRW:</v>
      </c>
      <c r="AAL743" s="90"/>
    </row>
    <row r="744" spans="1:714" s="23" customFormat="1" ht="15" customHeight="1" outlineLevel="1">
      <c r="A744" s="171"/>
      <c r="B744" s="363" t="s">
        <v>364</v>
      </c>
      <c r="C744"/>
      <c r="D744" s="380"/>
      <c r="E744" s="432">
        <f>NETWORKDAYS(G744,H744,S.DDL_DEQClosed)</f>
        <v>1</v>
      </c>
      <c r="F744" s="457">
        <f ca="1">IF(YEAR(H744)&gt;2000,NETWORKDAYS(TODAY(),H744,S.DDL_DEQClosed),0)</f>
        <v>101</v>
      </c>
      <c r="G744" s="351">
        <f>AAG744</f>
        <v>41719</v>
      </c>
      <c r="H744" s="351">
        <f>AAH744</f>
        <v>41719</v>
      </c>
      <c r="I744" s="244"/>
      <c r="J744" s="194"/>
      <c r="K744" s="49"/>
      <c r="L744" s="49"/>
      <c r="M744" s="49"/>
      <c r="N744" s="49"/>
      <c r="O744" s="49"/>
      <c r="P744" s="49"/>
      <c r="Q744" s="49"/>
      <c r="R744" s="49"/>
      <c r="S744" s="49"/>
      <c r="T744" s="49"/>
      <c r="U744" s="49"/>
      <c r="V744" s="49"/>
      <c r="W744" s="49"/>
      <c r="X744" s="49"/>
      <c r="Y744" s="49"/>
      <c r="Z744" s="49"/>
      <c r="AA744" s="49"/>
      <c r="AB744" s="49"/>
      <c r="AC744" s="49"/>
      <c r="AD744" s="49"/>
      <c r="AE744" s="49"/>
      <c r="AF744" s="49"/>
      <c r="AG744" s="49"/>
      <c r="AH744" s="49"/>
      <c r="AI744" s="49"/>
      <c r="AJ744" s="49"/>
      <c r="AK744" s="49"/>
      <c r="AL744" s="49"/>
      <c r="AM744" s="49"/>
      <c r="AN744" s="49"/>
      <c r="AO744" s="49"/>
      <c r="AP744" s="49"/>
      <c r="AQ744" s="49"/>
      <c r="AR744" s="49"/>
      <c r="AS744" s="49"/>
      <c r="AT744" s="49"/>
      <c r="AU744" s="49"/>
      <c r="AV744" s="49"/>
      <c r="AW744" s="49"/>
      <c r="AX744" s="49"/>
      <c r="AY744" s="49"/>
      <c r="AZ744" s="49"/>
      <c r="BA744" s="49"/>
      <c r="BB744" s="49"/>
      <c r="BC744" s="49"/>
      <c r="BD744" s="49"/>
      <c r="BE744" s="49"/>
      <c r="BF744" s="49"/>
      <c r="BG744" s="49"/>
      <c r="BH744" s="49"/>
      <c r="BI744" s="49"/>
      <c r="BJ744" s="49"/>
      <c r="BK744" s="49"/>
      <c r="BL744" s="49"/>
      <c r="BM744" s="49"/>
      <c r="BN744" s="49"/>
      <c r="BO744" s="49"/>
      <c r="BP744" s="49"/>
      <c r="BQ744" s="49"/>
      <c r="BR744" s="49"/>
      <c r="BS744" s="49"/>
      <c r="BT744" s="49"/>
      <c r="BU744" s="49"/>
      <c r="BV744" s="49"/>
      <c r="BW744" s="49"/>
      <c r="BX744" s="49"/>
      <c r="BY744" s="49"/>
      <c r="BZ744" s="49"/>
      <c r="CA744" s="49"/>
      <c r="CB744" s="49"/>
      <c r="CC744" s="49"/>
      <c r="CD744" s="49"/>
      <c r="CE744" s="49"/>
      <c r="CF744" s="49"/>
      <c r="CG744" s="49"/>
      <c r="CH744" s="49"/>
      <c r="CI744" s="49"/>
      <c r="CJ744" s="49"/>
      <c r="CK744" s="49"/>
      <c r="CL744" s="49"/>
      <c r="CM744" s="49"/>
      <c r="CN744" s="49"/>
      <c r="CO744" s="49"/>
      <c r="CP744" s="49"/>
      <c r="CQ744" s="49"/>
      <c r="CR744" s="49"/>
      <c r="CS744" s="49"/>
      <c r="CT744" s="49"/>
      <c r="CU744" s="49"/>
      <c r="CV744" s="49"/>
      <c r="CW744" s="49"/>
      <c r="CX744" s="49"/>
      <c r="CY744" s="49"/>
      <c r="CZ744" s="49"/>
      <c r="DA744" s="49"/>
      <c r="DB744" s="49"/>
      <c r="DC744" s="49"/>
      <c r="DD744" s="49"/>
      <c r="DE744" s="49"/>
      <c r="DF744" s="49"/>
      <c r="DG744" s="49"/>
      <c r="DH744" s="49"/>
      <c r="DI744" s="49"/>
      <c r="DJ744" s="49"/>
      <c r="DK744" s="49"/>
      <c r="DL744" s="49"/>
      <c r="DM744" s="49"/>
      <c r="DN744" s="49"/>
      <c r="DO744" s="49"/>
      <c r="DP744" s="49"/>
      <c r="DQ744"/>
      <c r="DR744"/>
      <c r="DS744"/>
      <c r="DT744"/>
      <c r="DU744"/>
      <c r="DV744"/>
      <c r="DW744"/>
      <c r="DX744"/>
      <c r="DY744"/>
      <c r="DZ744"/>
      <c r="EA744"/>
      <c r="EB744"/>
      <c r="EC744"/>
      <c r="ED744"/>
      <c r="EE744"/>
      <c r="EF744"/>
      <c r="EG744"/>
      <c r="EH744"/>
      <c r="EI744"/>
      <c r="EJ744"/>
      <c r="EK744"/>
      <c r="EL744"/>
      <c r="EM744"/>
      <c r="EN744"/>
      <c r="EO744"/>
      <c r="EP744"/>
      <c r="EQ744"/>
      <c r="ER744"/>
      <c r="ES744"/>
      <c r="ET744"/>
      <c r="EU744"/>
      <c r="EV744"/>
      <c r="EW744"/>
      <c r="EX744"/>
      <c r="EY744"/>
      <c r="EZ744"/>
      <c r="FA744"/>
      <c r="FB744"/>
      <c r="FC744"/>
      <c r="FD744"/>
      <c r="FE744"/>
      <c r="FF744"/>
      <c r="FG744"/>
      <c r="FH744"/>
      <c r="FI744"/>
      <c r="FJ744"/>
      <c r="FK744"/>
      <c r="FL744"/>
      <c r="FM744"/>
      <c r="FN744"/>
      <c r="FO744"/>
      <c r="FP744"/>
      <c r="FQ744"/>
      <c r="FR744"/>
      <c r="FS744"/>
      <c r="FT744"/>
      <c r="FU744"/>
      <c r="FV744"/>
      <c r="FW744"/>
      <c r="FX744"/>
      <c r="FY744"/>
      <c r="FZ744"/>
      <c r="GA744"/>
      <c r="GB744"/>
      <c r="GC744"/>
      <c r="GD744"/>
      <c r="GE744"/>
      <c r="GF744"/>
      <c r="GG744"/>
      <c r="GH744"/>
      <c r="GI744"/>
      <c r="GJ744"/>
      <c r="GK744"/>
      <c r="GL744"/>
      <c r="GM744"/>
      <c r="GN744"/>
      <c r="GO744"/>
      <c r="GP744"/>
      <c r="GQ744"/>
      <c r="GR744"/>
      <c r="GS744"/>
      <c r="GT744"/>
      <c r="GU744"/>
      <c r="GV744"/>
      <c r="GW744"/>
      <c r="GX744"/>
      <c r="GY744"/>
      <c r="GZ744"/>
      <c r="HA744"/>
      <c r="HB744"/>
      <c r="HC744"/>
      <c r="HD744"/>
      <c r="HE744"/>
      <c r="HF744"/>
      <c r="HG744"/>
      <c r="HH744"/>
      <c r="HI744"/>
      <c r="HJ744"/>
      <c r="HK744"/>
      <c r="HL744"/>
      <c r="HM744"/>
      <c r="HN744"/>
      <c r="HO744"/>
      <c r="HP744"/>
      <c r="HQ744"/>
      <c r="HR744"/>
      <c r="HS744"/>
      <c r="HT744"/>
      <c r="HU744"/>
      <c r="HV744"/>
      <c r="HW744"/>
      <c r="HX744"/>
      <c r="HY744"/>
      <c r="HZ744"/>
      <c r="IA744"/>
      <c r="IB744"/>
      <c r="IC744"/>
      <c r="ID744"/>
      <c r="IE744"/>
      <c r="IF744"/>
      <c r="IG744"/>
      <c r="IH744"/>
      <c r="II744"/>
      <c r="IJ744"/>
      <c r="IK744"/>
      <c r="IL744"/>
      <c r="IM744"/>
      <c r="IN744"/>
      <c r="IO744"/>
      <c r="IP744"/>
      <c r="IQ744"/>
      <c r="IR744"/>
      <c r="IS744"/>
      <c r="IT744"/>
      <c r="IU744"/>
      <c r="IV744"/>
      <c r="IW744"/>
      <c r="IX744"/>
      <c r="IY744"/>
      <c r="IZ744"/>
      <c r="JA744"/>
      <c r="JB744"/>
      <c r="JC744"/>
      <c r="JD744"/>
      <c r="JE744"/>
      <c r="JF744"/>
      <c r="JG744"/>
      <c r="JH744"/>
      <c r="JI744"/>
      <c r="JJ744"/>
      <c r="JK744"/>
      <c r="JL744"/>
      <c r="JM744"/>
      <c r="JN744"/>
      <c r="JO744"/>
      <c r="JP744"/>
      <c r="JQ744"/>
      <c r="JR744"/>
      <c r="JS744"/>
      <c r="JT744"/>
      <c r="JU744"/>
      <c r="JV744"/>
      <c r="JW744"/>
      <c r="JX744"/>
      <c r="JY744"/>
      <c r="JZ744"/>
      <c r="KA744"/>
      <c r="KB744"/>
      <c r="KC744"/>
      <c r="KD744"/>
      <c r="KE744"/>
      <c r="KF744"/>
      <c r="KG744"/>
      <c r="KH744"/>
      <c r="KI744"/>
      <c r="KJ744"/>
      <c r="KK744"/>
      <c r="KL744"/>
      <c r="KM744"/>
      <c r="KN744"/>
      <c r="KO744"/>
      <c r="KP744"/>
      <c r="KQ744"/>
      <c r="KR744"/>
      <c r="KS744"/>
      <c r="KT744"/>
      <c r="KU744"/>
      <c r="KV744"/>
      <c r="KW744"/>
      <c r="KX744"/>
      <c r="KY744"/>
      <c r="KZ744"/>
      <c r="LA744"/>
      <c r="LB744"/>
      <c r="LC744"/>
      <c r="LD744"/>
      <c r="LE744"/>
      <c r="LF744"/>
      <c r="LG744"/>
      <c r="LH744"/>
      <c r="LI744"/>
      <c r="LJ744"/>
      <c r="LK744"/>
      <c r="LL744"/>
      <c r="LM744"/>
      <c r="LN744"/>
      <c r="LO744"/>
      <c r="LP744"/>
      <c r="LQ744"/>
      <c r="LR744"/>
      <c r="LS744"/>
      <c r="LT744"/>
      <c r="LU744"/>
      <c r="LV744"/>
      <c r="LW744"/>
      <c r="LX744"/>
      <c r="LY744"/>
      <c r="LZ744"/>
      <c r="MA744"/>
      <c r="MB744"/>
      <c r="MC744"/>
      <c r="MD744"/>
      <c r="ME744"/>
      <c r="MF744"/>
      <c r="MG744"/>
      <c r="MH744"/>
      <c r="MI744"/>
      <c r="MJ744"/>
      <c r="MK744"/>
      <c r="ML744"/>
      <c r="MM744"/>
      <c r="MN744"/>
      <c r="MO744"/>
      <c r="MP744"/>
      <c r="MQ744"/>
      <c r="MR744"/>
      <c r="MS744"/>
      <c r="MT744"/>
      <c r="MU744"/>
      <c r="MV744"/>
      <c r="MW744"/>
      <c r="MX744"/>
      <c r="MY744"/>
      <c r="MZ744"/>
      <c r="NA744"/>
      <c r="NB744"/>
      <c r="NC744"/>
      <c r="ND744"/>
      <c r="NE744"/>
      <c r="NF744"/>
      <c r="NG744"/>
      <c r="NH744"/>
      <c r="NI744"/>
      <c r="NJ744"/>
      <c r="NK744"/>
      <c r="NL744"/>
      <c r="NM744"/>
      <c r="NN744"/>
      <c r="NO744"/>
      <c r="NP744"/>
      <c r="NQ744"/>
      <c r="NR744"/>
      <c r="NS744"/>
      <c r="NT744"/>
      <c r="NU744"/>
      <c r="NV744"/>
      <c r="NW744"/>
      <c r="NX744"/>
      <c r="NY744"/>
      <c r="NZ744"/>
      <c r="OA744"/>
      <c r="OB744"/>
      <c r="OC744"/>
      <c r="OD744"/>
      <c r="OE744"/>
      <c r="OF744"/>
      <c r="OG744"/>
      <c r="OH744"/>
      <c r="OI744"/>
      <c r="OJ744"/>
      <c r="OK744"/>
      <c r="OL744"/>
      <c r="OM744"/>
      <c r="ON744"/>
      <c r="OO744"/>
      <c r="OP744"/>
      <c r="OQ744"/>
      <c r="OR744"/>
      <c r="OS744"/>
      <c r="OT744"/>
      <c r="OU744"/>
      <c r="OV744"/>
      <c r="OW744"/>
      <c r="OX744"/>
      <c r="OY744"/>
      <c r="OZ744"/>
      <c r="PA744"/>
      <c r="PB744"/>
      <c r="PC744"/>
      <c r="PD744"/>
      <c r="PE744"/>
      <c r="PF744"/>
      <c r="PG744"/>
      <c r="PH744"/>
      <c r="PI744"/>
      <c r="PJ744"/>
      <c r="PK744"/>
      <c r="PL744"/>
      <c r="PM744"/>
      <c r="PN744"/>
      <c r="PO744"/>
      <c r="PP744"/>
      <c r="PQ744"/>
      <c r="PR744"/>
      <c r="PS744"/>
      <c r="PT744"/>
      <c r="PU744"/>
      <c r="PV744"/>
      <c r="PW744"/>
      <c r="PX744"/>
      <c r="PY744"/>
      <c r="PZ744"/>
      <c r="QA744"/>
      <c r="QB744"/>
      <c r="QC744"/>
      <c r="QD744"/>
      <c r="QE744"/>
      <c r="QF744"/>
      <c r="QG744"/>
      <c r="QH744"/>
      <c r="QI744"/>
      <c r="QJ744"/>
      <c r="QK744"/>
      <c r="QL744"/>
      <c r="QM744"/>
      <c r="QN744"/>
      <c r="QO744"/>
      <c r="QP744"/>
      <c r="QQ744"/>
      <c r="QR744"/>
      <c r="QS744"/>
      <c r="QT744"/>
      <c r="QU744"/>
      <c r="QV744"/>
      <c r="QW744"/>
      <c r="QX744"/>
      <c r="QY744"/>
      <c r="QZ744"/>
      <c r="RA744"/>
      <c r="RB744"/>
      <c r="RC744"/>
      <c r="RD744"/>
      <c r="RE744"/>
      <c r="RF744"/>
      <c r="RG744"/>
      <c r="RH744"/>
      <c r="RI744"/>
      <c r="RJ744"/>
      <c r="RK744"/>
      <c r="RL744"/>
      <c r="RM744"/>
      <c r="RN744"/>
      <c r="RO744"/>
      <c r="RP744"/>
      <c r="RQ744"/>
      <c r="RR744"/>
      <c r="RS744"/>
      <c r="RT744"/>
      <c r="RU744"/>
      <c r="RV744"/>
      <c r="RW744"/>
      <c r="RX744"/>
      <c r="RY744"/>
      <c r="RZ744"/>
      <c r="SA744"/>
      <c r="SB744"/>
      <c r="SC744"/>
      <c r="SD744"/>
      <c r="SE744"/>
      <c r="SF744"/>
      <c r="SG744"/>
      <c r="SH744"/>
      <c r="SI744"/>
      <c r="SJ744"/>
      <c r="SK744"/>
      <c r="SL744"/>
      <c r="SM744"/>
      <c r="SN744"/>
      <c r="SO744"/>
      <c r="SP744"/>
      <c r="SQ744"/>
      <c r="SR744"/>
      <c r="SS744"/>
      <c r="ST744"/>
      <c r="SU744"/>
      <c r="SV744"/>
      <c r="SW744"/>
      <c r="SX744"/>
      <c r="SY744"/>
      <c r="SZ744"/>
      <c r="TA744"/>
      <c r="TB744"/>
      <c r="TC744"/>
      <c r="TD744"/>
      <c r="TE744"/>
      <c r="TF744"/>
      <c r="TG744"/>
      <c r="TH744"/>
      <c r="TI744"/>
      <c r="TJ744"/>
      <c r="TK744"/>
      <c r="TL744"/>
      <c r="TM744"/>
      <c r="TN744"/>
      <c r="TO744"/>
      <c r="TP744"/>
      <c r="TQ744"/>
      <c r="TR744"/>
      <c r="TS744"/>
      <c r="TT744"/>
      <c r="TU744"/>
      <c r="TV744"/>
      <c r="TW744"/>
      <c r="TX744"/>
      <c r="TY744"/>
      <c r="TZ744"/>
      <c r="UA744"/>
      <c r="UB744"/>
      <c r="UC744"/>
      <c r="UD744"/>
      <c r="UE744"/>
      <c r="UF744"/>
      <c r="UG744"/>
      <c r="UH744"/>
      <c r="UI744"/>
      <c r="UJ744"/>
      <c r="UK744"/>
      <c r="UL744"/>
      <c r="UM744"/>
      <c r="UN744"/>
      <c r="UO744"/>
      <c r="UP744"/>
      <c r="UQ744"/>
      <c r="UR744"/>
      <c r="US744"/>
      <c r="UT744"/>
      <c r="UU744"/>
      <c r="UV744"/>
      <c r="UW744"/>
      <c r="UX744"/>
      <c r="UY744"/>
      <c r="UZ744"/>
      <c r="VA744"/>
      <c r="VB744"/>
      <c r="VC744"/>
      <c r="VD744"/>
      <c r="VE744"/>
      <c r="VF744"/>
      <c r="VG744"/>
      <c r="VH744"/>
      <c r="VI744"/>
      <c r="VJ744"/>
      <c r="VK744"/>
      <c r="VL744"/>
      <c r="VM744"/>
      <c r="VN744"/>
      <c r="VO744"/>
      <c r="VP744"/>
      <c r="VQ744"/>
      <c r="VR744"/>
      <c r="VS744"/>
      <c r="VT744"/>
      <c r="VU744"/>
      <c r="VV744"/>
      <c r="VW744"/>
      <c r="VX744"/>
      <c r="VY744"/>
      <c r="VZ744"/>
      <c r="WA744"/>
      <c r="WB744"/>
      <c r="WC744"/>
      <c r="WD744"/>
      <c r="WE744"/>
      <c r="WF744"/>
      <c r="WG744"/>
      <c r="WH744"/>
      <c r="WI744"/>
      <c r="WJ744"/>
      <c r="WK744"/>
      <c r="WL744"/>
      <c r="WM744"/>
      <c r="WN744"/>
      <c r="WO744"/>
      <c r="WP744"/>
      <c r="WQ744"/>
      <c r="WR744"/>
      <c r="WS744"/>
      <c r="WT744"/>
      <c r="WU744"/>
      <c r="WV744"/>
      <c r="WW744"/>
      <c r="WX744"/>
      <c r="WY744"/>
      <c r="WZ744"/>
      <c r="XA744"/>
      <c r="XB744"/>
      <c r="XC744"/>
      <c r="XD744"/>
      <c r="XE744"/>
      <c r="XF744"/>
      <c r="XG744"/>
      <c r="XH744"/>
      <c r="XI744"/>
      <c r="XJ744"/>
      <c r="XK744"/>
      <c r="XL744"/>
      <c r="XM744"/>
      <c r="XN744"/>
      <c r="XO744"/>
      <c r="XP744"/>
      <c r="XQ744"/>
      <c r="XR744"/>
      <c r="XS744"/>
      <c r="XT744"/>
      <c r="XU744"/>
      <c r="XV744"/>
      <c r="XW744"/>
      <c r="XX744"/>
      <c r="XY744"/>
      <c r="XZ744"/>
      <c r="YA744"/>
      <c r="YB744"/>
      <c r="YC744"/>
      <c r="YD744"/>
      <c r="YE744"/>
      <c r="YF744"/>
      <c r="YG744"/>
      <c r="YH744"/>
      <c r="YI744"/>
      <c r="YJ744"/>
      <c r="YK744"/>
      <c r="YL744"/>
      <c r="YM744"/>
      <c r="YN744"/>
      <c r="YO744"/>
      <c r="YP744"/>
      <c r="YQ744"/>
      <c r="YR744"/>
      <c r="YS744"/>
      <c r="YT744"/>
      <c r="YU744"/>
      <c r="YV744"/>
      <c r="YW744"/>
      <c r="YX744"/>
      <c r="YY744"/>
      <c r="YZ744"/>
      <c r="ZA744"/>
      <c r="ZB744"/>
      <c r="ZC744"/>
      <c r="ZD744"/>
      <c r="ZE744"/>
      <c r="ZF744"/>
      <c r="ZG744"/>
      <c r="ZH744"/>
      <c r="ZI744"/>
      <c r="ZJ744"/>
      <c r="ZK744"/>
      <c r="ZL744"/>
      <c r="ZM744"/>
      <c r="ZN744"/>
      <c r="ZO744"/>
      <c r="ZP744"/>
      <c r="ZQ744"/>
      <c r="ZR744"/>
      <c r="ZS744"/>
      <c r="ZT744"/>
      <c r="ZU744"/>
      <c r="ZV744"/>
      <c r="ZW744"/>
      <c r="ZX744"/>
      <c r="ZY744"/>
      <c r="ZZ744" s="52"/>
      <c r="AAA744" s="192"/>
      <c r="AAD744" s="90"/>
      <c r="AAE744" s="519">
        <v>1</v>
      </c>
      <c r="AAF744" s="90"/>
      <c r="AAG744" s="73">
        <f>S.PostEQC.FileRuleWithSOS</f>
        <v>41719</v>
      </c>
      <c r="AAH744" s="73">
        <f>G744</f>
        <v>41719</v>
      </c>
      <c r="AAI744" s="72"/>
      <c r="AAJ744" s="72"/>
      <c r="AAK744" s="71" t="s">
        <v>0</v>
      </c>
      <c r="AAL744" s="90"/>
    </row>
    <row r="745" spans="1:714" s="23" customFormat="1" ht="15.75" customHeight="1" outlineLevel="1">
      <c r="A745" s="171"/>
      <c r="B745" s="372" t="s">
        <v>173</v>
      </c>
      <c r="C745" s="362"/>
      <c r="D745" s="373"/>
      <c r="E745" s="350"/>
      <c r="F745" s="350"/>
      <c r="G745" s="346"/>
      <c r="H745" s="346"/>
      <c r="I745" s="244"/>
      <c r="J745" s="194"/>
      <c r="K745" s="49"/>
      <c r="L745" s="49"/>
      <c r="M745" s="49"/>
      <c r="N745" s="49"/>
      <c r="O745" s="49"/>
      <c r="P745" s="49"/>
      <c r="Q745" s="49"/>
      <c r="R745" s="49"/>
      <c r="S745" s="49"/>
      <c r="T745" s="49"/>
      <c r="U745" s="49"/>
      <c r="V745" s="49"/>
      <c r="W745" s="49"/>
      <c r="X745" s="49"/>
      <c r="Y745" s="49"/>
      <c r="Z745" s="49"/>
      <c r="AA745" s="49"/>
      <c r="AB745" s="49"/>
      <c r="AC745" s="49"/>
      <c r="AD745" s="49"/>
      <c r="AE745" s="49"/>
      <c r="AF745" s="49"/>
      <c r="AG745" s="49"/>
      <c r="AH745" s="49"/>
      <c r="AI745" s="49"/>
      <c r="AJ745" s="49"/>
      <c r="AK745" s="49"/>
      <c r="AL745" s="49"/>
      <c r="AM745" s="49"/>
      <c r="AN745" s="49"/>
      <c r="AO745" s="49"/>
      <c r="AP745" s="49"/>
      <c r="AQ745" s="49"/>
      <c r="AR745" s="49"/>
      <c r="AS745" s="49"/>
      <c r="AT745" s="49"/>
      <c r="AU745" s="49"/>
      <c r="AV745" s="49"/>
      <c r="AW745" s="49"/>
      <c r="AX745" s="49"/>
      <c r="AY745" s="49"/>
      <c r="AZ745" s="49"/>
      <c r="BA745" s="49"/>
      <c r="BB745" s="49"/>
      <c r="BC745" s="49"/>
      <c r="BD745" s="49"/>
      <c r="BE745" s="49"/>
      <c r="BF745" s="49"/>
      <c r="BG745" s="49"/>
      <c r="BH745" s="49"/>
      <c r="BI745" s="49"/>
      <c r="BJ745" s="49"/>
      <c r="BK745" s="49"/>
      <c r="BL745" s="49"/>
      <c r="BM745" s="49"/>
      <c r="BN745" s="49"/>
      <c r="BO745" s="49"/>
      <c r="BP745" s="49"/>
      <c r="BQ745" s="49"/>
      <c r="BR745" s="49"/>
      <c r="BS745" s="49"/>
      <c r="BT745" s="49"/>
      <c r="BU745" s="49"/>
      <c r="BV745" s="49"/>
      <c r="BW745" s="49"/>
      <c r="BX745" s="49"/>
      <c r="BY745" s="49"/>
      <c r="BZ745" s="49"/>
      <c r="CA745" s="49"/>
      <c r="CB745" s="49"/>
      <c r="CC745" s="49"/>
      <c r="CD745" s="49"/>
      <c r="CE745" s="49"/>
      <c r="CF745" s="49"/>
      <c r="CG745" s="49"/>
      <c r="CH745" s="49"/>
      <c r="CI745" s="49"/>
      <c r="CJ745" s="49"/>
      <c r="CK745" s="49"/>
      <c r="CL745" s="49"/>
      <c r="CM745" s="49"/>
      <c r="CN745" s="49"/>
      <c r="CO745" s="49"/>
      <c r="CP745" s="49"/>
      <c r="CQ745" s="49"/>
      <c r="CR745" s="49"/>
      <c r="CS745" s="49"/>
      <c r="CT745" s="49"/>
      <c r="CU745" s="49"/>
      <c r="CV745" s="49"/>
      <c r="CW745" s="49"/>
      <c r="CX745" s="49"/>
      <c r="CY745" s="49"/>
      <c r="CZ745" s="49"/>
      <c r="DA745" s="49"/>
      <c r="DB745" s="49"/>
      <c r="DC745" s="49"/>
      <c r="DD745" s="49"/>
      <c r="DE745" s="49"/>
      <c r="DF745" s="49"/>
      <c r="DG745" s="49"/>
      <c r="DH745" s="49"/>
      <c r="DI745" s="49"/>
      <c r="DJ745" s="49"/>
      <c r="DK745" s="49"/>
      <c r="DL745" s="49"/>
      <c r="DM745" s="49"/>
      <c r="DN745" s="49"/>
      <c r="DO745" s="49"/>
      <c r="DP745" s="49"/>
      <c r="DQ745"/>
      <c r="DR745"/>
      <c r="DS745"/>
      <c r="DT745"/>
      <c r="DU745"/>
      <c r="DV745"/>
      <c r="DW745"/>
      <c r="DX745"/>
      <c r="DY745"/>
      <c r="DZ745"/>
      <c r="EA745"/>
      <c r="EB745"/>
      <c r="EC745"/>
      <c r="ED745"/>
      <c r="EE745"/>
      <c r="EF745"/>
      <c r="EG745"/>
      <c r="EH745"/>
      <c r="EI745"/>
      <c r="EJ745"/>
      <c r="EK745"/>
      <c r="EL745"/>
      <c r="EM745"/>
      <c r="EN745"/>
      <c r="EO745"/>
      <c r="EP745"/>
      <c r="EQ745"/>
      <c r="ER745"/>
      <c r="ES745"/>
      <c r="ET745"/>
      <c r="EU745"/>
      <c r="EV745"/>
      <c r="EW745"/>
      <c r="EX745"/>
      <c r="EY745"/>
      <c r="EZ745"/>
      <c r="FA745"/>
      <c r="FB745"/>
      <c r="FC745"/>
      <c r="FD745"/>
      <c r="FE745"/>
      <c r="FF745"/>
      <c r="FG745"/>
      <c r="FH745"/>
      <c r="FI745"/>
      <c r="FJ745"/>
      <c r="FK745"/>
      <c r="FL745"/>
      <c r="FM745"/>
      <c r="FN745"/>
      <c r="FO745"/>
      <c r="FP745"/>
      <c r="FQ745"/>
      <c r="FR745"/>
      <c r="FS745"/>
      <c r="FT745"/>
      <c r="FU745"/>
      <c r="FV745"/>
      <c r="FW745"/>
      <c r="FX745"/>
      <c r="FY745"/>
      <c r="FZ745"/>
      <c r="GA745"/>
      <c r="GB745"/>
      <c r="GC745"/>
      <c r="GD745"/>
      <c r="GE745"/>
      <c r="GF745"/>
      <c r="GG745"/>
      <c r="GH745"/>
      <c r="GI745"/>
      <c r="GJ745"/>
      <c r="GK745"/>
      <c r="GL745"/>
      <c r="GM745"/>
      <c r="GN745"/>
      <c r="GO745"/>
      <c r="GP745"/>
      <c r="GQ745"/>
      <c r="GR745"/>
      <c r="GS745"/>
      <c r="GT745"/>
      <c r="GU745"/>
      <c r="GV745"/>
      <c r="GW745"/>
      <c r="GX745"/>
      <c r="GY745"/>
      <c r="GZ745"/>
      <c r="HA745"/>
      <c r="HB745"/>
      <c r="HC745"/>
      <c r="HD745"/>
      <c r="HE745"/>
      <c r="HF745"/>
      <c r="HG745"/>
      <c r="HH745"/>
      <c r="HI745"/>
      <c r="HJ745"/>
      <c r="HK745"/>
      <c r="HL745"/>
      <c r="HM745"/>
      <c r="HN745"/>
      <c r="HO745"/>
      <c r="HP745"/>
      <c r="HQ745"/>
      <c r="HR745"/>
      <c r="HS745"/>
      <c r="HT745"/>
      <c r="HU745"/>
      <c r="HV745"/>
      <c r="HW745"/>
      <c r="HX745"/>
      <c r="HY745"/>
      <c r="HZ745"/>
      <c r="IA745"/>
      <c r="IB745"/>
      <c r="IC745"/>
      <c r="ID745"/>
      <c r="IE745"/>
      <c r="IF745"/>
      <c r="IG745"/>
      <c r="IH745"/>
      <c r="II745"/>
      <c r="IJ745"/>
      <c r="IK745"/>
      <c r="IL745"/>
      <c r="IM745"/>
      <c r="IN745"/>
      <c r="IO745"/>
      <c r="IP745"/>
      <c r="IQ745"/>
      <c r="IR745"/>
      <c r="IS745"/>
      <c r="IT745"/>
      <c r="IU745"/>
      <c r="IV745"/>
      <c r="IW745"/>
      <c r="IX745"/>
      <c r="IY745"/>
      <c r="IZ745"/>
      <c r="JA745"/>
      <c r="JB745"/>
      <c r="JC745"/>
      <c r="JD745"/>
      <c r="JE745"/>
      <c r="JF745"/>
      <c r="JG745"/>
      <c r="JH745"/>
      <c r="JI745"/>
      <c r="JJ745"/>
      <c r="JK745"/>
      <c r="JL745"/>
      <c r="JM745"/>
      <c r="JN745"/>
      <c r="JO745"/>
      <c r="JP745"/>
      <c r="JQ745"/>
      <c r="JR745"/>
      <c r="JS745"/>
      <c r="JT745"/>
      <c r="JU745"/>
      <c r="JV745"/>
      <c r="JW745"/>
      <c r="JX745"/>
      <c r="JY745"/>
      <c r="JZ745"/>
      <c r="KA745"/>
      <c r="KB745"/>
      <c r="KC745"/>
      <c r="KD745"/>
      <c r="KE745"/>
      <c r="KF745"/>
      <c r="KG745"/>
      <c r="KH745"/>
      <c r="KI745"/>
      <c r="KJ745"/>
      <c r="KK745"/>
      <c r="KL745"/>
      <c r="KM745"/>
      <c r="KN745"/>
      <c r="KO745"/>
      <c r="KP745"/>
      <c r="KQ745"/>
      <c r="KR745"/>
      <c r="KS745"/>
      <c r="KT745"/>
      <c r="KU745"/>
      <c r="KV745"/>
      <c r="KW745"/>
      <c r="KX745"/>
      <c r="KY745"/>
      <c r="KZ745"/>
      <c r="LA745"/>
      <c r="LB745"/>
      <c r="LC745"/>
      <c r="LD745"/>
      <c r="LE745"/>
      <c r="LF745"/>
      <c r="LG745"/>
      <c r="LH745"/>
      <c r="LI745"/>
      <c r="LJ745"/>
      <c r="LK745"/>
      <c r="LL745"/>
      <c r="LM745"/>
      <c r="LN745"/>
      <c r="LO745"/>
      <c r="LP745"/>
      <c r="LQ745"/>
      <c r="LR745"/>
      <c r="LS745"/>
      <c r="LT745"/>
      <c r="LU745"/>
      <c r="LV745"/>
      <c r="LW745"/>
      <c r="LX745"/>
      <c r="LY745"/>
      <c r="LZ745"/>
      <c r="MA745"/>
      <c r="MB745"/>
      <c r="MC745"/>
      <c r="MD745"/>
      <c r="ME745"/>
      <c r="MF745"/>
      <c r="MG745"/>
      <c r="MH745"/>
      <c r="MI745"/>
      <c r="MJ745"/>
      <c r="MK745"/>
      <c r="ML745"/>
      <c r="MM745"/>
      <c r="MN745"/>
      <c r="MO745"/>
      <c r="MP745"/>
      <c r="MQ745"/>
      <c r="MR745"/>
      <c r="MS745"/>
      <c r="MT745"/>
      <c r="MU745"/>
      <c r="MV745"/>
      <c r="MW745"/>
      <c r="MX745"/>
      <c r="MY745"/>
      <c r="MZ745"/>
      <c r="NA745"/>
      <c r="NB745"/>
      <c r="NC745"/>
      <c r="ND745"/>
      <c r="NE745"/>
      <c r="NF745"/>
      <c r="NG745"/>
      <c r="NH745"/>
      <c r="NI745"/>
      <c r="NJ745"/>
      <c r="NK745"/>
      <c r="NL745"/>
      <c r="NM745"/>
      <c r="NN745"/>
      <c r="NO745"/>
      <c r="NP745"/>
      <c r="NQ745"/>
      <c r="NR745"/>
      <c r="NS745"/>
      <c r="NT745"/>
      <c r="NU745"/>
      <c r="NV745"/>
      <c r="NW745"/>
      <c r="NX745"/>
      <c r="NY745"/>
      <c r="NZ745"/>
      <c r="OA745"/>
      <c r="OB745"/>
      <c r="OC745"/>
      <c r="OD745"/>
      <c r="OE745"/>
      <c r="OF745"/>
      <c r="OG745"/>
      <c r="OH745"/>
      <c r="OI745"/>
      <c r="OJ745"/>
      <c r="OK745"/>
      <c r="OL745"/>
      <c r="OM745"/>
      <c r="ON745"/>
      <c r="OO745"/>
      <c r="OP745"/>
      <c r="OQ745"/>
      <c r="OR745"/>
      <c r="OS745"/>
      <c r="OT745"/>
      <c r="OU745"/>
      <c r="OV745"/>
      <c r="OW745"/>
      <c r="OX745"/>
      <c r="OY745"/>
      <c r="OZ745"/>
      <c r="PA745"/>
      <c r="PB745"/>
      <c r="PC745"/>
      <c r="PD745"/>
      <c r="PE745"/>
      <c r="PF745"/>
      <c r="PG745"/>
      <c r="PH745"/>
      <c r="PI745"/>
      <c r="PJ745"/>
      <c r="PK745"/>
      <c r="PL745"/>
      <c r="PM745"/>
      <c r="PN745"/>
      <c r="PO745"/>
      <c r="PP745"/>
      <c r="PQ745"/>
      <c r="PR745"/>
      <c r="PS745"/>
      <c r="PT745"/>
      <c r="PU745"/>
      <c r="PV745"/>
      <c r="PW745"/>
      <c r="PX745"/>
      <c r="PY745"/>
      <c r="PZ745"/>
      <c r="QA745"/>
      <c r="QB745"/>
      <c r="QC745"/>
      <c r="QD745"/>
      <c r="QE745"/>
      <c r="QF745"/>
      <c r="QG745"/>
      <c r="QH745"/>
      <c r="QI745"/>
      <c r="QJ745"/>
      <c r="QK745"/>
      <c r="QL745"/>
      <c r="QM745"/>
      <c r="QN745"/>
      <c r="QO745"/>
      <c r="QP745"/>
      <c r="QQ745"/>
      <c r="QR745"/>
      <c r="QS745"/>
      <c r="QT745"/>
      <c r="QU745"/>
      <c r="QV745"/>
      <c r="QW745"/>
      <c r="QX745"/>
      <c r="QY745"/>
      <c r="QZ745"/>
      <c r="RA745"/>
      <c r="RB745"/>
      <c r="RC745"/>
      <c r="RD745"/>
      <c r="RE745"/>
      <c r="RF745"/>
      <c r="RG745"/>
      <c r="RH745"/>
      <c r="RI745"/>
      <c r="RJ745"/>
      <c r="RK745"/>
      <c r="RL745"/>
      <c r="RM745"/>
      <c r="RN745"/>
      <c r="RO745"/>
      <c r="RP745"/>
      <c r="RQ745"/>
      <c r="RR745"/>
      <c r="RS745"/>
      <c r="RT745"/>
      <c r="RU745"/>
      <c r="RV745"/>
      <c r="RW745"/>
      <c r="RX745"/>
      <c r="RY745"/>
      <c r="RZ745"/>
      <c r="SA745"/>
      <c r="SB745"/>
      <c r="SC745"/>
      <c r="SD745"/>
      <c r="SE745"/>
      <c r="SF745"/>
      <c r="SG745"/>
      <c r="SH745"/>
      <c r="SI745"/>
      <c r="SJ745"/>
      <c r="SK745"/>
      <c r="SL745"/>
      <c r="SM745"/>
      <c r="SN745"/>
      <c r="SO745"/>
      <c r="SP745"/>
      <c r="SQ745"/>
      <c r="SR745"/>
      <c r="SS745"/>
      <c r="ST745"/>
      <c r="SU745"/>
      <c r="SV745"/>
      <c r="SW745"/>
      <c r="SX745"/>
      <c r="SY745"/>
      <c r="SZ745"/>
      <c r="TA745"/>
      <c r="TB745"/>
      <c r="TC745"/>
      <c r="TD745"/>
      <c r="TE745"/>
      <c r="TF745"/>
      <c r="TG745"/>
      <c r="TH745"/>
      <c r="TI745"/>
      <c r="TJ745"/>
      <c r="TK745"/>
      <c r="TL745"/>
      <c r="TM745"/>
      <c r="TN745"/>
      <c r="TO745"/>
      <c r="TP745"/>
      <c r="TQ745"/>
      <c r="TR745"/>
      <c r="TS745"/>
      <c r="TT745"/>
      <c r="TU745"/>
      <c r="TV745"/>
      <c r="TW745"/>
      <c r="TX745"/>
      <c r="TY745"/>
      <c r="TZ745"/>
      <c r="UA745"/>
      <c r="UB745"/>
      <c r="UC745"/>
      <c r="UD745"/>
      <c r="UE745"/>
      <c r="UF745"/>
      <c r="UG745"/>
      <c r="UH745"/>
      <c r="UI745"/>
      <c r="UJ745"/>
      <c r="UK745"/>
      <c r="UL745"/>
      <c r="UM745"/>
      <c r="UN745"/>
      <c r="UO745"/>
      <c r="UP745"/>
      <c r="UQ745"/>
      <c r="UR745"/>
      <c r="US745"/>
      <c r="UT745"/>
      <c r="UU745"/>
      <c r="UV745"/>
      <c r="UW745"/>
      <c r="UX745"/>
      <c r="UY745"/>
      <c r="UZ745"/>
      <c r="VA745"/>
      <c r="VB745"/>
      <c r="VC745"/>
      <c r="VD745"/>
      <c r="VE745"/>
      <c r="VF745"/>
      <c r="VG745"/>
      <c r="VH745"/>
      <c r="VI745"/>
      <c r="VJ745"/>
      <c r="VK745"/>
      <c r="VL745"/>
      <c r="VM745"/>
      <c r="VN745"/>
      <c r="VO745"/>
      <c r="VP745"/>
      <c r="VQ745"/>
      <c r="VR745"/>
      <c r="VS745"/>
      <c r="VT745"/>
      <c r="VU745"/>
      <c r="VV745"/>
      <c r="VW745"/>
      <c r="VX745"/>
      <c r="VY745"/>
      <c r="VZ745"/>
      <c r="WA745"/>
      <c r="WB745"/>
      <c r="WC745"/>
      <c r="WD745"/>
      <c r="WE745"/>
      <c r="WF745"/>
      <c r="WG745"/>
      <c r="WH745"/>
      <c r="WI745"/>
      <c r="WJ745"/>
      <c r="WK745"/>
      <c r="WL745"/>
      <c r="WM745"/>
      <c r="WN745"/>
      <c r="WO745"/>
      <c r="WP745"/>
      <c r="WQ745"/>
      <c r="WR745"/>
      <c r="WS745"/>
      <c r="WT745"/>
      <c r="WU745"/>
      <c r="WV745"/>
      <c r="WW745"/>
      <c r="WX745"/>
      <c r="WY745"/>
      <c r="WZ745"/>
      <c r="XA745"/>
      <c r="XB745"/>
      <c r="XC745"/>
      <c r="XD745"/>
      <c r="XE745"/>
      <c r="XF745"/>
      <c r="XG745"/>
      <c r="XH745"/>
      <c r="XI745"/>
      <c r="XJ745"/>
      <c r="XK745"/>
      <c r="XL745"/>
      <c r="XM745"/>
      <c r="XN745"/>
      <c r="XO745"/>
      <c r="XP745"/>
      <c r="XQ745"/>
      <c r="XR745"/>
      <c r="XS745"/>
      <c r="XT745"/>
      <c r="XU745"/>
      <c r="XV745"/>
      <c r="XW745"/>
      <c r="XX745"/>
      <c r="XY745"/>
      <c r="XZ745"/>
      <c r="YA745"/>
      <c r="YB745"/>
      <c r="YC745"/>
      <c r="YD745"/>
      <c r="YE745"/>
      <c r="YF745"/>
      <c r="YG745"/>
      <c r="YH745"/>
      <c r="YI745"/>
      <c r="YJ745"/>
      <c r="YK745"/>
      <c r="YL745"/>
      <c r="YM745"/>
      <c r="YN745"/>
      <c r="YO745"/>
      <c r="YP745"/>
      <c r="YQ745"/>
      <c r="YR745"/>
      <c r="YS745"/>
      <c r="YT745"/>
      <c r="YU745"/>
      <c r="YV745"/>
      <c r="YW745"/>
      <c r="YX745"/>
      <c r="YY745"/>
      <c r="YZ745"/>
      <c r="ZA745"/>
      <c r="ZB745"/>
      <c r="ZC745"/>
      <c r="ZD745"/>
      <c r="ZE745"/>
      <c r="ZF745"/>
      <c r="ZG745"/>
      <c r="ZH745"/>
      <c r="ZI745"/>
      <c r="ZJ745"/>
      <c r="ZK745"/>
      <c r="ZL745"/>
      <c r="ZM745"/>
      <c r="ZN745"/>
      <c r="ZO745"/>
      <c r="ZP745"/>
      <c r="ZQ745"/>
      <c r="ZR745"/>
      <c r="ZS745"/>
      <c r="ZT745"/>
      <c r="ZU745"/>
      <c r="ZV745"/>
      <c r="ZW745"/>
      <c r="ZX745"/>
      <c r="ZY745"/>
      <c r="ZZ745" s="52"/>
      <c r="AAA745" s="192"/>
      <c r="AAD745" s="90"/>
      <c r="AAE745" s="519">
        <v>1</v>
      </c>
      <c r="AAF745" s="190" t="s">
        <v>52</v>
      </c>
      <c r="AAG745" s="71"/>
      <c r="AAH745" s="71"/>
      <c r="AAI745" s="71"/>
      <c r="AAJ745" s="56"/>
      <c r="AAK745" s="71" t="s">
        <v>0</v>
      </c>
      <c r="AAL745" s="90"/>
    </row>
    <row r="746" spans="1:714" s="23" customFormat="1" ht="15" customHeight="1" outlineLevel="1" thickBot="1">
      <c r="A746" s="171"/>
      <c r="B746" s="363" t="s">
        <v>265</v>
      </c>
      <c r="D746" s="380"/>
      <c r="E746" s="432">
        <f>NETWORKDAYS(G746,H746,S.DDL_DEQClosed)</f>
        <v>1</v>
      </c>
      <c r="F746" s="457">
        <f ca="1">IF(YEAR(H746)&gt;2000,NETWORKDAYS(TODAY(),H746,S.DDL_DEQClosed),0)</f>
        <v>112</v>
      </c>
      <c r="G746" s="487">
        <f t="shared" ref="G746:H748" si="612">AAG746</f>
        <v>41736</v>
      </c>
      <c r="H746" s="343">
        <f t="shared" si="612"/>
        <v>41736</v>
      </c>
      <c r="I746" s="244"/>
      <c r="J746" s="194"/>
      <c r="K746" s="49"/>
      <c r="L746" s="49"/>
      <c r="M746" s="49"/>
      <c r="N746" s="49"/>
      <c r="O746" s="49"/>
      <c r="P746" s="49"/>
      <c r="Q746" s="49"/>
      <c r="R746" s="49"/>
      <c r="S746" s="49"/>
      <c r="T746" s="49"/>
      <c r="U746" s="49"/>
      <c r="V746" s="49"/>
      <c r="W746" s="49"/>
      <c r="X746" s="49"/>
      <c r="Y746" s="49"/>
      <c r="Z746" s="49"/>
      <c r="AA746" s="49"/>
      <c r="AB746" s="49"/>
      <c r="AC746" s="49"/>
      <c r="AD746" s="49"/>
      <c r="AE746" s="49"/>
      <c r="AF746" s="49"/>
      <c r="AG746" s="49"/>
      <c r="AH746" s="49"/>
      <c r="AI746" s="49"/>
      <c r="AJ746" s="49"/>
      <c r="AK746" s="49"/>
      <c r="AL746" s="49"/>
      <c r="AM746" s="49"/>
      <c r="AN746" s="49"/>
      <c r="AO746" s="49"/>
      <c r="AP746" s="49"/>
      <c r="AQ746" s="49"/>
      <c r="AR746" s="49"/>
      <c r="AS746" s="49"/>
      <c r="AT746" s="49"/>
      <c r="AU746" s="49"/>
      <c r="AV746" s="49"/>
      <c r="AW746" s="49"/>
      <c r="AX746" s="49"/>
      <c r="AY746" s="49"/>
      <c r="AZ746" s="49"/>
      <c r="BA746" s="49"/>
      <c r="BB746" s="49"/>
      <c r="BC746" s="49"/>
      <c r="BD746" s="49"/>
      <c r="BE746" s="49"/>
      <c r="BF746" s="49"/>
      <c r="BG746" s="49"/>
      <c r="BH746" s="49"/>
      <c r="BI746" s="49"/>
      <c r="BJ746" s="49"/>
      <c r="BK746" s="49"/>
      <c r="BL746" s="49"/>
      <c r="BM746" s="49"/>
      <c r="BN746" s="49"/>
      <c r="BO746" s="49"/>
      <c r="BP746" s="49"/>
      <c r="BQ746" s="49"/>
      <c r="BR746" s="49"/>
      <c r="BS746" s="49"/>
      <c r="BT746" s="49"/>
      <c r="BU746" s="49"/>
      <c r="BV746" s="49"/>
      <c r="BW746" s="49"/>
      <c r="BX746" s="49"/>
      <c r="BY746" s="49"/>
      <c r="BZ746" s="49"/>
      <c r="CA746" s="49"/>
      <c r="CB746" s="49"/>
      <c r="CC746" s="49"/>
      <c r="CD746" s="49"/>
      <c r="CE746" s="49"/>
      <c r="CF746" s="49"/>
      <c r="CG746" s="49"/>
      <c r="CH746" s="49"/>
      <c r="CI746" s="49"/>
      <c r="CJ746" s="49"/>
      <c r="CK746" s="49"/>
      <c r="CL746" s="49"/>
      <c r="CM746" s="49"/>
      <c r="CN746" s="49"/>
      <c r="CO746" s="49"/>
      <c r="CP746" s="49"/>
      <c r="CQ746" s="49"/>
      <c r="CR746" s="49"/>
      <c r="CS746" s="49"/>
      <c r="CT746" s="49"/>
      <c r="CU746" s="49"/>
      <c r="CV746" s="49"/>
      <c r="CW746" s="49"/>
      <c r="CX746" s="49"/>
      <c r="CY746" s="49"/>
      <c r="CZ746" s="49"/>
      <c r="DA746" s="49"/>
      <c r="DB746" s="49"/>
      <c r="DC746" s="49"/>
      <c r="DD746" s="49"/>
      <c r="DE746" s="49"/>
      <c r="DF746" s="49"/>
      <c r="DG746" s="49"/>
      <c r="DH746" s="49"/>
      <c r="DI746" s="49"/>
      <c r="DJ746" s="49"/>
      <c r="DK746" s="49"/>
      <c r="DL746" s="49"/>
      <c r="DM746" s="49"/>
      <c r="DN746" s="49"/>
      <c r="DO746" s="49"/>
      <c r="DP746" s="49"/>
      <c r="DQ746"/>
      <c r="DR746"/>
      <c r="DS746"/>
      <c r="DT746"/>
      <c r="DU746"/>
      <c r="DV746"/>
      <c r="DW746"/>
      <c r="DX746"/>
      <c r="DY746"/>
      <c r="DZ746"/>
      <c r="EA746"/>
      <c r="EB746"/>
      <c r="EC746"/>
      <c r="ED746"/>
      <c r="EE746"/>
      <c r="EF746"/>
      <c r="EG746"/>
      <c r="EH746"/>
      <c r="EI746"/>
      <c r="EJ746"/>
      <c r="EK746"/>
      <c r="EL746"/>
      <c r="EM746"/>
      <c r="EN746"/>
      <c r="EO746"/>
      <c r="EP746"/>
      <c r="EQ746"/>
      <c r="ER746"/>
      <c r="ES746"/>
      <c r="ET746"/>
      <c r="EU746"/>
      <c r="EV746"/>
      <c r="EW746"/>
      <c r="EX746"/>
      <c r="EY746"/>
      <c r="EZ746"/>
      <c r="FA746"/>
      <c r="FB746"/>
      <c r="FC746"/>
      <c r="FD746"/>
      <c r="FE746"/>
      <c r="FF746"/>
      <c r="FG746"/>
      <c r="FH746"/>
      <c r="FI746"/>
      <c r="FJ746"/>
      <c r="FK746"/>
      <c r="FL746"/>
      <c r="FM746"/>
      <c r="FN746"/>
      <c r="FO746"/>
      <c r="FP746"/>
      <c r="FQ746"/>
      <c r="FR746"/>
      <c r="FS746"/>
      <c r="FT746"/>
      <c r="FU746"/>
      <c r="FV746"/>
      <c r="FW746"/>
      <c r="FX746"/>
      <c r="FY746"/>
      <c r="FZ746"/>
      <c r="GA746"/>
      <c r="GB746"/>
      <c r="GC746"/>
      <c r="GD746"/>
      <c r="GE746"/>
      <c r="GF746"/>
      <c r="GG746"/>
      <c r="GH746"/>
      <c r="GI746"/>
      <c r="GJ746"/>
      <c r="GK746"/>
      <c r="GL746"/>
      <c r="GM746"/>
      <c r="GN746"/>
      <c r="GO746"/>
      <c r="GP746"/>
      <c r="GQ746"/>
      <c r="GR746"/>
      <c r="GS746"/>
      <c r="GT746"/>
      <c r="GU746"/>
      <c r="GV746"/>
      <c r="GW746"/>
      <c r="GX746"/>
      <c r="GY746"/>
      <c r="GZ746"/>
      <c r="HA746"/>
      <c r="HB746"/>
      <c r="HC746"/>
      <c r="HD746"/>
      <c r="HE746"/>
      <c r="HF746"/>
      <c r="HG746"/>
      <c r="HH746"/>
      <c r="HI746"/>
      <c r="HJ746"/>
      <c r="HK746"/>
      <c r="HL746"/>
      <c r="HM746"/>
      <c r="HN746"/>
      <c r="HO746"/>
      <c r="HP746"/>
      <c r="HQ746"/>
      <c r="HR746"/>
      <c r="HS746"/>
      <c r="HT746"/>
      <c r="HU746"/>
      <c r="HV746"/>
      <c r="HW746"/>
      <c r="HX746"/>
      <c r="HY746"/>
      <c r="HZ746"/>
      <c r="IA746"/>
      <c r="IB746"/>
      <c r="IC746"/>
      <c r="ID746"/>
      <c r="IE746"/>
      <c r="IF746"/>
      <c r="IG746"/>
      <c r="IH746"/>
      <c r="II746"/>
      <c r="IJ746"/>
      <c r="IK746"/>
      <c r="IL746"/>
      <c r="IM746"/>
      <c r="IN746"/>
      <c r="IO746"/>
      <c r="IP746"/>
      <c r="IQ746"/>
      <c r="IR746"/>
      <c r="IS746"/>
      <c r="IT746"/>
      <c r="IU746"/>
      <c r="IV746"/>
      <c r="IW746"/>
      <c r="IX746"/>
      <c r="IY746"/>
      <c r="IZ746"/>
      <c r="JA746"/>
      <c r="JB746"/>
      <c r="JC746"/>
      <c r="JD746"/>
      <c r="JE746"/>
      <c r="JF746"/>
      <c r="JG746"/>
      <c r="JH746"/>
      <c r="JI746"/>
      <c r="JJ746"/>
      <c r="JK746"/>
      <c r="JL746"/>
      <c r="JM746"/>
      <c r="JN746"/>
      <c r="JO746"/>
      <c r="JP746"/>
      <c r="JQ746"/>
      <c r="JR746"/>
      <c r="JS746"/>
      <c r="JT746"/>
      <c r="JU746"/>
      <c r="JV746"/>
      <c r="JW746"/>
      <c r="JX746"/>
      <c r="JY746"/>
      <c r="JZ746"/>
      <c r="KA746"/>
      <c r="KB746"/>
      <c r="KC746"/>
      <c r="KD746"/>
      <c r="KE746"/>
      <c r="KF746"/>
      <c r="KG746"/>
      <c r="KH746"/>
      <c r="KI746"/>
      <c r="KJ746"/>
      <c r="KK746"/>
      <c r="KL746"/>
      <c r="KM746"/>
      <c r="KN746"/>
      <c r="KO746"/>
      <c r="KP746"/>
      <c r="KQ746"/>
      <c r="KR746"/>
      <c r="KS746"/>
      <c r="KT746"/>
      <c r="KU746"/>
      <c r="KV746"/>
      <c r="KW746"/>
      <c r="KX746"/>
      <c r="KY746"/>
      <c r="KZ746"/>
      <c r="LA746"/>
      <c r="LB746"/>
      <c r="LC746"/>
      <c r="LD746"/>
      <c r="LE746"/>
      <c r="LF746"/>
      <c r="LG746"/>
      <c r="LH746"/>
      <c r="LI746"/>
      <c r="LJ746"/>
      <c r="LK746"/>
      <c r="LL746"/>
      <c r="LM746"/>
      <c r="LN746"/>
      <c r="LO746"/>
      <c r="LP746"/>
      <c r="LQ746"/>
      <c r="LR746"/>
      <c r="LS746"/>
      <c r="LT746"/>
      <c r="LU746"/>
      <c r="LV746"/>
      <c r="LW746"/>
      <c r="LX746"/>
      <c r="LY746"/>
      <c r="LZ746"/>
      <c r="MA746"/>
      <c r="MB746"/>
      <c r="MC746"/>
      <c r="MD746"/>
      <c r="ME746"/>
      <c r="MF746"/>
      <c r="MG746"/>
      <c r="MH746"/>
      <c r="MI746"/>
      <c r="MJ746"/>
      <c r="MK746"/>
      <c r="ML746"/>
      <c r="MM746"/>
      <c r="MN746"/>
      <c r="MO746"/>
      <c r="MP746"/>
      <c r="MQ746"/>
      <c r="MR746"/>
      <c r="MS746"/>
      <c r="MT746"/>
      <c r="MU746"/>
      <c r="MV746"/>
      <c r="MW746"/>
      <c r="MX746"/>
      <c r="MY746"/>
      <c r="MZ746"/>
      <c r="NA746"/>
      <c r="NB746"/>
      <c r="NC746"/>
      <c r="ND746"/>
      <c r="NE746"/>
      <c r="NF746"/>
      <c r="NG746"/>
      <c r="NH746"/>
      <c r="NI746"/>
      <c r="NJ746"/>
      <c r="NK746"/>
      <c r="NL746"/>
      <c r="NM746"/>
      <c r="NN746"/>
      <c r="NO746"/>
      <c r="NP746"/>
      <c r="NQ746"/>
      <c r="NR746"/>
      <c r="NS746"/>
      <c r="NT746"/>
      <c r="NU746"/>
      <c r="NV746"/>
      <c r="NW746"/>
      <c r="NX746"/>
      <c r="NY746"/>
      <c r="NZ746"/>
      <c r="OA746"/>
      <c r="OB746"/>
      <c r="OC746"/>
      <c r="OD746"/>
      <c r="OE746"/>
      <c r="OF746"/>
      <c r="OG746"/>
      <c r="OH746"/>
      <c r="OI746"/>
      <c r="OJ746"/>
      <c r="OK746"/>
      <c r="OL746"/>
      <c r="OM746"/>
      <c r="ON746"/>
      <c r="OO746"/>
      <c r="OP746"/>
      <c r="OQ746"/>
      <c r="OR746"/>
      <c r="OS746"/>
      <c r="OT746"/>
      <c r="OU746"/>
      <c r="OV746"/>
      <c r="OW746"/>
      <c r="OX746"/>
      <c r="OY746"/>
      <c r="OZ746"/>
      <c r="PA746"/>
      <c r="PB746"/>
      <c r="PC746"/>
      <c r="PD746"/>
      <c r="PE746"/>
      <c r="PF746"/>
      <c r="PG746"/>
      <c r="PH746"/>
      <c r="PI746"/>
      <c r="PJ746"/>
      <c r="PK746"/>
      <c r="PL746"/>
      <c r="PM746"/>
      <c r="PN746"/>
      <c r="PO746"/>
      <c r="PP746"/>
      <c r="PQ746"/>
      <c r="PR746"/>
      <c r="PS746"/>
      <c r="PT746"/>
      <c r="PU746"/>
      <c r="PV746"/>
      <c r="PW746"/>
      <c r="PX746"/>
      <c r="PY746"/>
      <c r="PZ746"/>
      <c r="QA746"/>
      <c r="QB746"/>
      <c r="QC746"/>
      <c r="QD746"/>
      <c r="QE746"/>
      <c r="QF746"/>
      <c r="QG746"/>
      <c r="QH746"/>
      <c r="QI746"/>
      <c r="QJ746"/>
      <c r="QK746"/>
      <c r="QL746"/>
      <c r="QM746"/>
      <c r="QN746"/>
      <c r="QO746"/>
      <c r="QP746"/>
      <c r="QQ746"/>
      <c r="QR746"/>
      <c r="QS746"/>
      <c r="QT746"/>
      <c r="QU746"/>
      <c r="QV746"/>
      <c r="QW746"/>
      <c r="QX746"/>
      <c r="QY746"/>
      <c r="QZ746"/>
      <c r="RA746"/>
      <c r="RB746"/>
      <c r="RC746"/>
      <c r="RD746"/>
      <c r="RE746"/>
      <c r="RF746"/>
      <c r="RG746"/>
      <c r="RH746"/>
      <c r="RI746"/>
      <c r="RJ746"/>
      <c r="RK746"/>
      <c r="RL746"/>
      <c r="RM746"/>
      <c r="RN746"/>
      <c r="RO746"/>
      <c r="RP746"/>
      <c r="RQ746"/>
      <c r="RR746"/>
      <c r="RS746"/>
      <c r="RT746"/>
      <c r="RU746"/>
      <c r="RV746"/>
      <c r="RW746"/>
      <c r="RX746"/>
      <c r="RY746"/>
      <c r="RZ746"/>
      <c r="SA746"/>
      <c r="SB746"/>
      <c r="SC746"/>
      <c r="SD746"/>
      <c r="SE746"/>
      <c r="SF746"/>
      <c r="SG746"/>
      <c r="SH746"/>
      <c r="SI746"/>
      <c r="SJ746"/>
      <c r="SK746"/>
      <c r="SL746"/>
      <c r="SM746"/>
      <c r="SN746"/>
      <c r="SO746"/>
      <c r="SP746"/>
      <c r="SQ746"/>
      <c r="SR746"/>
      <c r="SS746"/>
      <c r="ST746"/>
      <c r="SU746"/>
      <c r="SV746"/>
      <c r="SW746"/>
      <c r="SX746"/>
      <c r="SY746"/>
      <c r="SZ746"/>
      <c r="TA746"/>
      <c r="TB746"/>
      <c r="TC746"/>
      <c r="TD746"/>
      <c r="TE746"/>
      <c r="TF746"/>
      <c r="TG746"/>
      <c r="TH746"/>
      <c r="TI746"/>
      <c r="TJ746"/>
      <c r="TK746"/>
      <c r="TL746"/>
      <c r="TM746"/>
      <c r="TN746"/>
      <c r="TO746"/>
      <c r="TP746"/>
      <c r="TQ746"/>
      <c r="TR746"/>
      <c r="TS746"/>
      <c r="TT746"/>
      <c r="TU746"/>
      <c r="TV746"/>
      <c r="TW746"/>
      <c r="TX746"/>
      <c r="TY746"/>
      <c r="TZ746"/>
      <c r="UA746"/>
      <c r="UB746"/>
      <c r="UC746"/>
      <c r="UD746"/>
      <c r="UE746"/>
      <c r="UF746"/>
      <c r="UG746"/>
      <c r="UH746"/>
      <c r="UI746"/>
      <c r="UJ746"/>
      <c r="UK746"/>
      <c r="UL746"/>
      <c r="UM746"/>
      <c r="UN746"/>
      <c r="UO746"/>
      <c r="UP746"/>
      <c r="UQ746"/>
      <c r="UR746"/>
      <c r="US746"/>
      <c r="UT746"/>
      <c r="UU746"/>
      <c r="UV746"/>
      <c r="UW746"/>
      <c r="UX746"/>
      <c r="UY746"/>
      <c r="UZ746"/>
      <c r="VA746"/>
      <c r="VB746"/>
      <c r="VC746"/>
      <c r="VD746"/>
      <c r="VE746"/>
      <c r="VF746"/>
      <c r="VG746"/>
      <c r="VH746"/>
      <c r="VI746"/>
      <c r="VJ746"/>
      <c r="VK746"/>
      <c r="VL746"/>
      <c r="VM746"/>
      <c r="VN746"/>
      <c r="VO746"/>
      <c r="VP746"/>
      <c r="VQ746"/>
      <c r="VR746"/>
      <c r="VS746"/>
      <c r="VT746"/>
      <c r="VU746"/>
      <c r="VV746"/>
      <c r="VW746"/>
      <c r="VX746"/>
      <c r="VY746"/>
      <c r="VZ746"/>
      <c r="WA746"/>
      <c r="WB746"/>
      <c r="WC746"/>
      <c r="WD746"/>
      <c r="WE746"/>
      <c r="WF746"/>
      <c r="WG746"/>
      <c r="WH746"/>
      <c r="WI746"/>
      <c r="WJ746"/>
      <c r="WK746"/>
      <c r="WL746"/>
      <c r="WM746"/>
      <c r="WN746"/>
      <c r="WO746"/>
      <c r="WP746"/>
      <c r="WQ746"/>
      <c r="WR746"/>
      <c r="WS746"/>
      <c r="WT746"/>
      <c r="WU746"/>
      <c r="WV746"/>
      <c r="WW746"/>
      <c r="WX746"/>
      <c r="WY746"/>
      <c r="WZ746"/>
      <c r="XA746"/>
      <c r="XB746"/>
      <c r="XC746"/>
      <c r="XD746"/>
      <c r="XE746"/>
      <c r="XF746"/>
      <c r="XG746"/>
      <c r="XH746"/>
      <c r="XI746"/>
      <c r="XJ746"/>
      <c r="XK746"/>
      <c r="XL746"/>
      <c r="XM746"/>
      <c r="XN746"/>
      <c r="XO746"/>
      <c r="XP746"/>
      <c r="XQ746"/>
      <c r="XR746"/>
      <c r="XS746"/>
      <c r="XT746"/>
      <c r="XU746"/>
      <c r="XV746"/>
      <c r="XW746"/>
      <c r="XX746"/>
      <c r="XY746"/>
      <c r="XZ746"/>
      <c r="YA746"/>
      <c r="YB746"/>
      <c r="YC746"/>
      <c r="YD746"/>
      <c r="YE746"/>
      <c r="YF746"/>
      <c r="YG746"/>
      <c r="YH746"/>
      <c r="YI746"/>
      <c r="YJ746"/>
      <c r="YK746"/>
      <c r="YL746"/>
      <c r="YM746"/>
      <c r="YN746"/>
      <c r="YO746"/>
      <c r="YP746"/>
      <c r="YQ746"/>
      <c r="YR746"/>
      <c r="YS746"/>
      <c r="YT746"/>
      <c r="YU746"/>
      <c r="YV746"/>
      <c r="YW746"/>
      <c r="YX746"/>
      <c r="YY746"/>
      <c r="YZ746"/>
      <c r="ZA746"/>
      <c r="ZB746"/>
      <c r="ZC746"/>
      <c r="ZD746"/>
      <c r="ZE746"/>
      <c r="ZF746"/>
      <c r="ZG746"/>
      <c r="ZH746"/>
      <c r="ZI746"/>
      <c r="ZJ746"/>
      <c r="ZK746"/>
      <c r="ZL746"/>
      <c r="ZM746"/>
      <c r="ZN746"/>
      <c r="ZO746"/>
      <c r="ZP746"/>
      <c r="ZQ746"/>
      <c r="ZR746"/>
      <c r="ZS746"/>
      <c r="ZT746"/>
      <c r="ZU746"/>
      <c r="ZV746"/>
      <c r="ZW746"/>
      <c r="ZX746"/>
      <c r="ZY746"/>
      <c r="ZZ746" s="52"/>
      <c r="AAA746" s="192"/>
      <c r="AAD746" s="90"/>
      <c r="AAE746" s="519">
        <v>1</v>
      </c>
      <c r="AAF746" s="90"/>
      <c r="AAG746" s="73">
        <f>AAH746</f>
        <v>41736</v>
      </c>
      <c r="AAH746" s="73">
        <f>WORKDAY(S.PostEQC.FileRuleWithSOS+14,1,S.DDL_DEQClosed)</f>
        <v>41736</v>
      </c>
      <c r="AAI746" s="72"/>
      <c r="AAJ746" s="72"/>
      <c r="AAK746" s="71" t="s">
        <v>0</v>
      </c>
      <c r="AAL746" s="90"/>
    </row>
    <row r="747" spans="1:714" s="23" customFormat="1" ht="15" customHeight="1" outlineLevel="1" thickBot="1">
      <c r="A747" s="171"/>
      <c r="B747" s="483" t="str">
        <f>AAK747</f>
        <v>If errors, AndreaRW works with Maggie to correct and selects 'Y'  &gt;</v>
      </c>
      <c r="C747" s="377" t="s">
        <v>17</v>
      </c>
      <c r="D747" s="511"/>
      <c r="E747" s="342">
        <f>NETWORKDAYS(G747,H747,S.DDL_DEQClosed)</f>
        <v>1</v>
      </c>
      <c r="F747" s="457">
        <f ca="1">IF(YEAR(H747)&gt;2000,NETWORKDAYS(TODAY(),H747,S.DDL_DEQClosed),0)</f>
        <v>112</v>
      </c>
      <c r="G747" s="351">
        <f t="shared" si="612"/>
        <v>41736</v>
      </c>
      <c r="H747" s="351">
        <f t="shared" si="612"/>
        <v>41736</v>
      </c>
      <c r="I747" s="244"/>
      <c r="J747" s="194"/>
      <c r="K747" s="49"/>
      <c r="L747" s="49"/>
      <c r="M747" s="49"/>
      <c r="N747" s="49"/>
      <c r="O747" s="49"/>
      <c r="P747" s="49"/>
      <c r="Q747" s="49"/>
      <c r="R747" s="49"/>
      <c r="S747" s="49"/>
      <c r="T747" s="49"/>
      <c r="U747" s="49"/>
      <c r="V747" s="49"/>
      <c r="W747" s="49"/>
      <c r="X747" s="49"/>
      <c r="Y747" s="49"/>
      <c r="Z747" s="49"/>
      <c r="AA747" s="49"/>
      <c r="AB747" s="49"/>
      <c r="AC747" s="49"/>
      <c r="AD747" s="49"/>
      <c r="AE747" s="49"/>
      <c r="AF747" s="49"/>
      <c r="AG747" s="49"/>
      <c r="AH747" s="49"/>
      <c r="AI747" s="49"/>
      <c r="AJ747" s="49"/>
      <c r="AK747" s="49"/>
      <c r="AL747" s="49"/>
      <c r="AM747" s="49"/>
      <c r="AN747" s="49"/>
      <c r="AO747" s="49"/>
      <c r="AP747" s="49"/>
      <c r="AQ747" s="49"/>
      <c r="AR747" s="49"/>
      <c r="AS747" s="49"/>
      <c r="AT747" s="49"/>
      <c r="AU747" s="49"/>
      <c r="AV747" s="49"/>
      <c r="AW747" s="49"/>
      <c r="AX747" s="49"/>
      <c r="AY747" s="49"/>
      <c r="AZ747" s="49"/>
      <c r="BA747" s="49"/>
      <c r="BB747" s="49"/>
      <c r="BC747" s="49"/>
      <c r="BD747" s="49"/>
      <c r="BE747" s="49"/>
      <c r="BF747" s="49"/>
      <c r="BG747" s="49"/>
      <c r="BH747" s="49"/>
      <c r="BI747" s="49"/>
      <c r="BJ747" s="49"/>
      <c r="BK747" s="49"/>
      <c r="BL747" s="49"/>
      <c r="BM747" s="49"/>
      <c r="BN747" s="49"/>
      <c r="BO747" s="49"/>
      <c r="BP747" s="49"/>
      <c r="BQ747" s="49"/>
      <c r="BR747" s="49"/>
      <c r="BS747" s="49"/>
      <c r="BT747" s="49"/>
      <c r="BU747" s="49"/>
      <c r="BV747" s="49"/>
      <c r="BW747" s="49"/>
      <c r="BX747" s="49"/>
      <c r="BY747" s="49"/>
      <c r="BZ747" s="49"/>
      <c r="CA747" s="49"/>
      <c r="CB747" s="49"/>
      <c r="CC747" s="49"/>
      <c r="CD747" s="49"/>
      <c r="CE747" s="49"/>
      <c r="CF747" s="49"/>
      <c r="CG747" s="49"/>
      <c r="CH747" s="49"/>
      <c r="CI747" s="49"/>
      <c r="CJ747" s="49"/>
      <c r="CK747" s="49"/>
      <c r="CL747" s="49"/>
      <c r="CM747" s="49"/>
      <c r="CN747" s="49"/>
      <c r="CO747" s="49"/>
      <c r="CP747" s="49"/>
      <c r="CQ747" s="49"/>
      <c r="CR747" s="49"/>
      <c r="CS747" s="49"/>
      <c r="CT747" s="49"/>
      <c r="CU747" s="49"/>
      <c r="CV747" s="49"/>
      <c r="CW747" s="49"/>
      <c r="CX747" s="49"/>
      <c r="CY747" s="49"/>
      <c r="CZ747" s="49"/>
      <c r="DA747" s="49"/>
      <c r="DB747" s="49"/>
      <c r="DC747" s="49"/>
      <c r="DD747" s="49"/>
      <c r="DE747" s="49"/>
      <c r="DF747" s="49"/>
      <c r="DG747" s="49"/>
      <c r="DH747" s="49"/>
      <c r="DI747" s="49"/>
      <c r="DJ747" s="49"/>
      <c r="DK747" s="49"/>
      <c r="DL747" s="49"/>
      <c r="DM747" s="49"/>
      <c r="DN747" s="49"/>
      <c r="DO747" s="49"/>
      <c r="DP747" s="49"/>
      <c r="DQ747"/>
      <c r="DR747"/>
      <c r="DS747"/>
      <c r="DT747"/>
      <c r="DU747"/>
      <c r="DV747"/>
      <c r="DW747"/>
      <c r="DX747"/>
      <c r="DY747"/>
      <c r="DZ747"/>
      <c r="EA747"/>
      <c r="EB747"/>
      <c r="EC747"/>
      <c r="ED747"/>
      <c r="EE747"/>
      <c r="EF747"/>
      <c r="EG747"/>
      <c r="EH747"/>
      <c r="EI747"/>
      <c r="EJ747"/>
      <c r="EK747"/>
      <c r="EL747"/>
      <c r="EM747"/>
      <c r="EN747"/>
      <c r="EO747"/>
      <c r="EP747"/>
      <c r="EQ747"/>
      <c r="ER747"/>
      <c r="ES747"/>
      <c r="ET747"/>
      <c r="EU747"/>
      <c r="EV747"/>
      <c r="EW747"/>
      <c r="EX747"/>
      <c r="EY747"/>
      <c r="EZ747"/>
      <c r="FA747"/>
      <c r="FB747"/>
      <c r="FC747"/>
      <c r="FD747"/>
      <c r="FE747"/>
      <c r="FF747"/>
      <c r="FG747"/>
      <c r="FH747"/>
      <c r="FI747"/>
      <c r="FJ747"/>
      <c r="FK747"/>
      <c r="FL747"/>
      <c r="FM747"/>
      <c r="FN747"/>
      <c r="FO747"/>
      <c r="FP747"/>
      <c r="FQ747"/>
      <c r="FR747"/>
      <c r="FS747"/>
      <c r="FT747"/>
      <c r="FU747"/>
      <c r="FV747"/>
      <c r="FW747"/>
      <c r="FX747"/>
      <c r="FY747"/>
      <c r="FZ747"/>
      <c r="GA747"/>
      <c r="GB747"/>
      <c r="GC747"/>
      <c r="GD747"/>
      <c r="GE747"/>
      <c r="GF747"/>
      <c r="GG747"/>
      <c r="GH747"/>
      <c r="GI747"/>
      <c r="GJ747"/>
      <c r="GK747"/>
      <c r="GL747"/>
      <c r="GM747"/>
      <c r="GN747"/>
      <c r="GO747"/>
      <c r="GP747"/>
      <c r="GQ747"/>
      <c r="GR747"/>
      <c r="GS747"/>
      <c r="GT747"/>
      <c r="GU747"/>
      <c r="GV747"/>
      <c r="GW747"/>
      <c r="GX747"/>
      <c r="GY747"/>
      <c r="GZ747"/>
      <c r="HA747"/>
      <c r="HB747"/>
      <c r="HC747"/>
      <c r="HD747"/>
      <c r="HE747"/>
      <c r="HF747"/>
      <c r="HG747"/>
      <c r="HH747"/>
      <c r="HI747"/>
      <c r="HJ747"/>
      <c r="HK747"/>
      <c r="HL747"/>
      <c r="HM747"/>
      <c r="HN747"/>
      <c r="HO747"/>
      <c r="HP747"/>
      <c r="HQ747"/>
      <c r="HR747"/>
      <c r="HS747"/>
      <c r="HT747"/>
      <c r="HU747"/>
      <c r="HV747"/>
      <c r="HW747"/>
      <c r="HX747"/>
      <c r="HY747"/>
      <c r="HZ747"/>
      <c r="IA747"/>
      <c r="IB747"/>
      <c r="IC747"/>
      <c r="ID747"/>
      <c r="IE747"/>
      <c r="IF747"/>
      <c r="IG747"/>
      <c r="IH747"/>
      <c r="II747"/>
      <c r="IJ747"/>
      <c r="IK747"/>
      <c r="IL747"/>
      <c r="IM747"/>
      <c r="IN747"/>
      <c r="IO747"/>
      <c r="IP747"/>
      <c r="IQ747"/>
      <c r="IR747"/>
      <c r="IS747"/>
      <c r="IT747"/>
      <c r="IU747"/>
      <c r="IV747"/>
      <c r="IW747"/>
      <c r="IX747"/>
      <c r="IY747"/>
      <c r="IZ747"/>
      <c r="JA747"/>
      <c r="JB747"/>
      <c r="JC747"/>
      <c r="JD747"/>
      <c r="JE747"/>
      <c r="JF747"/>
      <c r="JG747"/>
      <c r="JH747"/>
      <c r="JI747"/>
      <c r="JJ747"/>
      <c r="JK747"/>
      <c r="JL747"/>
      <c r="JM747"/>
      <c r="JN747"/>
      <c r="JO747"/>
      <c r="JP747"/>
      <c r="JQ747"/>
      <c r="JR747"/>
      <c r="JS747"/>
      <c r="JT747"/>
      <c r="JU747"/>
      <c r="JV747"/>
      <c r="JW747"/>
      <c r="JX747"/>
      <c r="JY747"/>
      <c r="JZ747"/>
      <c r="KA747"/>
      <c r="KB747"/>
      <c r="KC747"/>
      <c r="KD747"/>
      <c r="KE747"/>
      <c r="KF747"/>
      <c r="KG747"/>
      <c r="KH747"/>
      <c r="KI747"/>
      <c r="KJ747"/>
      <c r="KK747"/>
      <c r="KL747"/>
      <c r="KM747"/>
      <c r="KN747"/>
      <c r="KO747"/>
      <c r="KP747"/>
      <c r="KQ747"/>
      <c r="KR747"/>
      <c r="KS747"/>
      <c r="KT747"/>
      <c r="KU747"/>
      <c r="KV747"/>
      <c r="KW747"/>
      <c r="KX747"/>
      <c r="KY747"/>
      <c r="KZ747"/>
      <c r="LA747"/>
      <c r="LB747"/>
      <c r="LC747"/>
      <c r="LD747"/>
      <c r="LE747"/>
      <c r="LF747"/>
      <c r="LG747"/>
      <c r="LH747"/>
      <c r="LI747"/>
      <c r="LJ747"/>
      <c r="LK747"/>
      <c r="LL747"/>
      <c r="LM747"/>
      <c r="LN747"/>
      <c r="LO747"/>
      <c r="LP747"/>
      <c r="LQ747"/>
      <c r="LR747"/>
      <c r="LS747"/>
      <c r="LT747"/>
      <c r="LU747"/>
      <c r="LV747"/>
      <c r="LW747"/>
      <c r="LX747"/>
      <c r="LY747"/>
      <c r="LZ747"/>
      <c r="MA747"/>
      <c r="MB747"/>
      <c r="MC747"/>
      <c r="MD747"/>
      <c r="ME747"/>
      <c r="MF747"/>
      <c r="MG747"/>
      <c r="MH747"/>
      <c r="MI747"/>
      <c r="MJ747"/>
      <c r="MK747"/>
      <c r="ML747"/>
      <c r="MM747"/>
      <c r="MN747"/>
      <c r="MO747"/>
      <c r="MP747"/>
      <c r="MQ747"/>
      <c r="MR747"/>
      <c r="MS747"/>
      <c r="MT747"/>
      <c r="MU747"/>
      <c r="MV747"/>
      <c r="MW747"/>
      <c r="MX747"/>
      <c r="MY747"/>
      <c r="MZ747"/>
      <c r="NA747"/>
      <c r="NB747"/>
      <c r="NC747"/>
      <c r="ND747"/>
      <c r="NE747"/>
      <c r="NF747"/>
      <c r="NG747"/>
      <c r="NH747"/>
      <c r="NI747"/>
      <c r="NJ747"/>
      <c r="NK747"/>
      <c r="NL747"/>
      <c r="NM747"/>
      <c r="NN747"/>
      <c r="NO747"/>
      <c r="NP747"/>
      <c r="NQ747"/>
      <c r="NR747"/>
      <c r="NS747"/>
      <c r="NT747"/>
      <c r="NU747"/>
      <c r="NV747"/>
      <c r="NW747"/>
      <c r="NX747"/>
      <c r="NY747"/>
      <c r="NZ747"/>
      <c r="OA747"/>
      <c r="OB747"/>
      <c r="OC747"/>
      <c r="OD747"/>
      <c r="OE747"/>
      <c r="OF747"/>
      <c r="OG747"/>
      <c r="OH747"/>
      <c r="OI747"/>
      <c r="OJ747"/>
      <c r="OK747"/>
      <c r="OL747"/>
      <c r="OM747"/>
      <c r="ON747"/>
      <c r="OO747"/>
      <c r="OP747"/>
      <c r="OQ747"/>
      <c r="OR747"/>
      <c r="OS747"/>
      <c r="OT747"/>
      <c r="OU747"/>
      <c r="OV747"/>
      <c r="OW747"/>
      <c r="OX747"/>
      <c r="OY747"/>
      <c r="OZ747"/>
      <c r="PA747"/>
      <c r="PB747"/>
      <c r="PC747"/>
      <c r="PD747"/>
      <c r="PE747"/>
      <c r="PF747"/>
      <c r="PG747"/>
      <c r="PH747"/>
      <c r="PI747"/>
      <c r="PJ747"/>
      <c r="PK747"/>
      <c r="PL747"/>
      <c r="PM747"/>
      <c r="PN747"/>
      <c r="PO747"/>
      <c r="PP747"/>
      <c r="PQ747"/>
      <c r="PR747"/>
      <c r="PS747"/>
      <c r="PT747"/>
      <c r="PU747"/>
      <c r="PV747"/>
      <c r="PW747"/>
      <c r="PX747"/>
      <c r="PY747"/>
      <c r="PZ747"/>
      <c r="QA747"/>
      <c r="QB747"/>
      <c r="QC747"/>
      <c r="QD747"/>
      <c r="QE747"/>
      <c r="QF747"/>
      <c r="QG747"/>
      <c r="QH747"/>
      <c r="QI747"/>
      <c r="QJ747"/>
      <c r="QK747"/>
      <c r="QL747"/>
      <c r="QM747"/>
      <c r="QN747"/>
      <c r="QO747"/>
      <c r="QP747"/>
      <c r="QQ747"/>
      <c r="QR747"/>
      <c r="QS747"/>
      <c r="QT747"/>
      <c r="QU747"/>
      <c r="QV747"/>
      <c r="QW747"/>
      <c r="QX747"/>
      <c r="QY747"/>
      <c r="QZ747"/>
      <c r="RA747"/>
      <c r="RB747"/>
      <c r="RC747"/>
      <c r="RD747"/>
      <c r="RE747"/>
      <c r="RF747"/>
      <c r="RG747"/>
      <c r="RH747"/>
      <c r="RI747"/>
      <c r="RJ747"/>
      <c r="RK747"/>
      <c r="RL747"/>
      <c r="RM747"/>
      <c r="RN747"/>
      <c r="RO747"/>
      <c r="RP747"/>
      <c r="RQ747"/>
      <c r="RR747"/>
      <c r="RS747"/>
      <c r="RT747"/>
      <c r="RU747"/>
      <c r="RV747"/>
      <c r="RW747"/>
      <c r="RX747"/>
      <c r="RY747"/>
      <c r="RZ747"/>
      <c r="SA747"/>
      <c r="SB747"/>
      <c r="SC747"/>
      <c r="SD747"/>
      <c r="SE747"/>
      <c r="SF747"/>
      <c r="SG747"/>
      <c r="SH747"/>
      <c r="SI747"/>
      <c r="SJ747"/>
      <c r="SK747"/>
      <c r="SL747"/>
      <c r="SM747"/>
      <c r="SN747"/>
      <c r="SO747"/>
      <c r="SP747"/>
      <c r="SQ747"/>
      <c r="SR747"/>
      <c r="SS747"/>
      <c r="ST747"/>
      <c r="SU747"/>
      <c r="SV747"/>
      <c r="SW747"/>
      <c r="SX747"/>
      <c r="SY747"/>
      <c r="SZ747"/>
      <c r="TA747"/>
      <c r="TB747"/>
      <c r="TC747"/>
      <c r="TD747"/>
      <c r="TE747"/>
      <c r="TF747"/>
      <c r="TG747"/>
      <c r="TH747"/>
      <c r="TI747"/>
      <c r="TJ747"/>
      <c r="TK747"/>
      <c r="TL747"/>
      <c r="TM747"/>
      <c r="TN747"/>
      <c r="TO747"/>
      <c r="TP747"/>
      <c r="TQ747"/>
      <c r="TR747"/>
      <c r="TS747"/>
      <c r="TT747"/>
      <c r="TU747"/>
      <c r="TV747"/>
      <c r="TW747"/>
      <c r="TX747"/>
      <c r="TY747"/>
      <c r="TZ747"/>
      <c r="UA747"/>
      <c r="UB747"/>
      <c r="UC747"/>
      <c r="UD747"/>
      <c r="UE747"/>
      <c r="UF747"/>
      <c r="UG747"/>
      <c r="UH747"/>
      <c r="UI747"/>
      <c r="UJ747"/>
      <c r="UK747"/>
      <c r="UL747"/>
      <c r="UM747"/>
      <c r="UN747"/>
      <c r="UO747"/>
      <c r="UP747"/>
      <c r="UQ747"/>
      <c r="UR747"/>
      <c r="US747"/>
      <c r="UT747"/>
      <c r="UU747"/>
      <c r="UV747"/>
      <c r="UW747"/>
      <c r="UX747"/>
      <c r="UY747"/>
      <c r="UZ747"/>
      <c r="VA747"/>
      <c r="VB747"/>
      <c r="VC747"/>
      <c r="VD747"/>
      <c r="VE747"/>
      <c r="VF747"/>
      <c r="VG747"/>
      <c r="VH747"/>
      <c r="VI747"/>
      <c r="VJ747"/>
      <c r="VK747"/>
      <c r="VL747"/>
      <c r="VM747"/>
      <c r="VN747"/>
      <c r="VO747"/>
      <c r="VP747"/>
      <c r="VQ747"/>
      <c r="VR747"/>
      <c r="VS747"/>
      <c r="VT747"/>
      <c r="VU747"/>
      <c r="VV747"/>
      <c r="VW747"/>
      <c r="VX747"/>
      <c r="VY747"/>
      <c r="VZ747"/>
      <c r="WA747"/>
      <c r="WB747"/>
      <c r="WC747"/>
      <c r="WD747"/>
      <c r="WE747"/>
      <c r="WF747"/>
      <c r="WG747"/>
      <c r="WH747"/>
      <c r="WI747"/>
      <c r="WJ747"/>
      <c r="WK747"/>
      <c r="WL747"/>
      <c r="WM747"/>
      <c r="WN747"/>
      <c r="WO747"/>
      <c r="WP747"/>
      <c r="WQ747"/>
      <c r="WR747"/>
      <c r="WS747"/>
      <c r="WT747"/>
      <c r="WU747"/>
      <c r="WV747"/>
      <c r="WW747"/>
      <c r="WX747"/>
      <c r="WY747"/>
      <c r="WZ747"/>
      <c r="XA747"/>
      <c r="XB747"/>
      <c r="XC747"/>
      <c r="XD747"/>
      <c r="XE747"/>
      <c r="XF747"/>
      <c r="XG747"/>
      <c r="XH747"/>
      <c r="XI747"/>
      <c r="XJ747"/>
      <c r="XK747"/>
      <c r="XL747"/>
      <c r="XM747"/>
      <c r="XN747"/>
      <c r="XO747"/>
      <c r="XP747"/>
      <c r="XQ747"/>
      <c r="XR747"/>
      <c r="XS747"/>
      <c r="XT747"/>
      <c r="XU747"/>
      <c r="XV747"/>
      <c r="XW747"/>
      <c r="XX747"/>
      <c r="XY747"/>
      <c r="XZ747"/>
      <c r="YA747"/>
      <c r="YB747"/>
      <c r="YC747"/>
      <c r="YD747"/>
      <c r="YE747"/>
      <c r="YF747"/>
      <c r="YG747"/>
      <c r="YH747"/>
      <c r="YI747"/>
      <c r="YJ747"/>
      <c r="YK747"/>
      <c r="YL747"/>
      <c r="YM747"/>
      <c r="YN747"/>
      <c r="YO747"/>
      <c r="YP747"/>
      <c r="YQ747"/>
      <c r="YR747"/>
      <c r="YS747"/>
      <c r="YT747"/>
      <c r="YU747"/>
      <c r="YV747"/>
      <c r="YW747"/>
      <c r="YX747"/>
      <c r="YY747"/>
      <c r="YZ747"/>
      <c r="ZA747"/>
      <c r="ZB747"/>
      <c r="ZC747"/>
      <c r="ZD747"/>
      <c r="ZE747"/>
      <c r="ZF747"/>
      <c r="ZG747"/>
      <c r="ZH747"/>
      <c r="ZI747"/>
      <c r="ZJ747"/>
      <c r="ZK747"/>
      <c r="ZL747"/>
      <c r="ZM747"/>
      <c r="ZN747"/>
      <c r="ZO747"/>
      <c r="ZP747"/>
      <c r="ZQ747"/>
      <c r="ZR747"/>
      <c r="ZS747"/>
      <c r="ZT747"/>
      <c r="ZU747"/>
      <c r="ZV747"/>
      <c r="ZW747"/>
      <c r="ZX747"/>
      <c r="ZY747"/>
      <c r="ZZ747" s="52"/>
      <c r="AAA747" s="192"/>
      <c r="AAD747" s="90"/>
      <c r="AAE747" s="519">
        <f>IF(C747="Y",1,0)</f>
        <v>1</v>
      </c>
      <c r="AAF747" s="90"/>
      <c r="AAG747" s="73">
        <f>IF(C747="Y",H746,)</f>
        <v>41736</v>
      </c>
      <c r="AAH747" s="73">
        <f>G747</f>
        <v>41736</v>
      </c>
      <c r="AAI747" s="72"/>
      <c r="AAJ747" s="72"/>
      <c r="AAK747" s="92" t="str">
        <f>"If errors, "&amp;S.Staff.Lead&amp;" works with "&amp;S.Staff.AgencyRulesCoordinator&amp;" to correct and selects 'Y'  &gt;"</f>
        <v>If errors, AndreaRW works with Maggie to correct and selects 'Y'  &gt;</v>
      </c>
      <c r="AAL747" s="90"/>
    </row>
    <row r="748" spans="1:714" s="23" customFormat="1" ht="15" customHeight="1" outlineLevel="1">
      <c r="A748" s="171"/>
      <c r="B748" s="361" t="str">
        <f>AAK748</f>
        <v>AndreaSIP submits SIP to EPA within 60 days AFTER adoption</v>
      </c>
      <c r="D748" s="380"/>
      <c r="E748" s="432">
        <f>NETWORKDAYS(G748,H748,S.DDL_DEQClosed)</f>
        <v>34</v>
      </c>
      <c r="F748" s="457">
        <f ca="1">IF(YEAR(H748)&gt;2000,NETWORKDAYS(TODAY(),H748,S.DDL_DEQClosed),0)</f>
        <v>132</v>
      </c>
      <c r="G748" s="351">
        <f t="shared" si="612"/>
        <v>41717</v>
      </c>
      <c r="H748" s="343">
        <f t="shared" si="612"/>
        <v>41764</v>
      </c>
      <c r="I748" s="244"/>
      <c r="J748" s="194"/>
      <c r="K748" s="49"/>
      <c r="L748" s="49"/>
      <c r="M748" s="49"/>
      <c r="N748" s="49"/>
      <c r="O748" s="49"/>
      <c r="P748" s="49"/>
      <c r="Q748" s="49"/>
      <c r="R748" s="49"/>
      <c r="S748" s="49"/>
      <c r="T748" s="49"/>
      <c r="U748" s="49"/>
      <c r="V748" s="49"/>
      <c r="W748" s="49"/>
      <c r="X748" s="49"/>
      <c r="Y748" s="49"/>
      <c r="Z748" s="49"/>
      <c r="AA748" s="49"/>
      <c r="AB748" s="49"/>
      <c r="AC748" s="49"/>
      <c r="AD748" s="49"/>
      <c r="AE748" s="49"/>
      <c r="AF748" s="49"/>
      <c r="AG748" s="49"/>
      <c r="AH748" s="49"/>
      <c r="AI748" s="49"/>
      <c r="AJ748" s="49"/>
      <c r="AK748" s="49"/>
      <c r="AL748" s="49"/>
      <c r="AM748" s="49"/>
      <c r="AN748" s="49"/>
      <c r="AO748" s="49"/>
      <c r="AP748" s="49"/>
      <c r="AQ748" s="49"/>
      <c r="AR748" s="49"/>
      <c r="AS748" s="49"/>
      <c r="AT748" s="49"/>
      <c r="AU748" s="49"/>
      <c r="AV748" s="49"/>
      <c r="AW748" s="49"/>
      <c r="AX748" s="49"/>
      <c r="AY748" s="49"/>
      <c r="AZ748" s="49"/>
      <c r="BA748" s="49"/>
      <c r="BB748" s="49"/>
      <c r="BC748" s="49"/>
      <c r="BD748" s="49"/>
      <c r="BE748" s="49"/>
      <c r="BF748" s="49"/>
      <c r="BG748" s="49"/>
      <c r="BH748" s="49"/>
      <c r="BI748" s="49"/>
      <c r="BJ748" s="49"/>
      <c r="BK748" s="49"/>
      <c r="BL748" s="49"/>
      <c r="BM748" s="49"/>
      <c r="BN748" s="49"/>
      <c r="BO748" s="49"/>
      <c r="BP748" s="49"/>
      <c r="BQ748" s="49"/>
      <c r="BR748" s="49"/>
      <c r="BS748" s="49"/>
      <c r="BT748" s="49"/>
      <c r="BU748" s="49"/>
      <c r="BV748" s="49"/>
      <c r="BW748" s="49"/>
      <c r="BX748" s="49"/>
      <c r="BY748" s="49"/>
      <c r="BZ748" s="49"/>
      <c r="CA748" s="49"/>
      <c r="CB748" s="49"/>
      <c r="CC748" s="49"/>
      <c r="CD748" s="49"/>
      <c r="CE748" s="49"/>
      <c r="CF748" s="49"/>
      <c r="CG748" s="49"/>
      <c r="CH748" s="49"/>
      <c r="CI748" s="49"/>
      <c r="CJ748" s="49"/>
      <c r="CK748" s="49"/>
      <c r="CL748" s="49"/>
      <c r="CM748" s="49"/>
      <c r="CN748" s="49"/>
      <c r="CO748" s="49"/>
      <c r="CP748" s="49"/>
      <c r="CQ748" s="49"/>
      <c r="CR748" s="49"/>
      <c r="CS748" s="49"/>
      <c r="CT748" s="49"/>
      <c r="CU748" s="49"/>
      <c r="CV748" s="49"/>
      <c r="CW748" s="49"/>
      <c r="CX748" s="49"/>
      <c r="CY748" s="49"/>
      <c r="CZ748" s="49"/>
      <c r="DA748" s="49"/>
      <c r="DB748" s="49"/>
      <c r="DC748" s="49"/>
      <c r="DD748" s="49"/>
      <c r="DE748" s="49"/>
      <c r="DF748" s="49"/>
      <c r="DG748" s="49"/>
      <c r="DH748" s="49"/>
      <c r="DI748" s="49"/>
      <c r="DJ748" s="49"/>
      <c r="DK748" s="49"/>
      <c r="DL748" s="49"/>
      <c r="DM748" s="49"/>
      <c r="DN748" s="49"/>
      <c r="DO748" s="49"/>
      <c r="DP748" s="49"/>
      <c r="DQ748"/>
      <c r="DR748"/>
      <c r="DS748"/>
      <c r="DT748"/>
      <c r="DU748"/>
      <c r="DV748"/>
      <c r="DW748"/>
      <c r="DX748"/>
      <c r="DY748"/>
      <c r="DZ748"/>
      <c r="EA748"/>
      <c r="EB748"/>
      <c r="EC748"/>
      <c r="ED748"/>
      <c r="EE748"/>
      <c r="EF748"/>
      <c r="EG748"/>
      <c r="EH748"/>
      <c r="EI748"/>
      <c r="EJ748"/>
      <c r="EK748"/>
      <c r="EL748"/>
      <c r="EM748"/>
      <c r="EN748"/>
      <c r="EO748"/>
      <c r="EP748"/>
      <c r="EQ748"/>
      <c r="ER748"/>
      <c r="ES748"/>
      <c r="ET748"/>
      <c r="EU748"/>
      <c r="EV748"/>
      <c r="EW748"/>
      <c r="EX748"/>
      <c r="EY748"/>
      <c r="EZ748"/>
      <c r="FA748"/>
      <c r="FB748"/>
      <c r="FC748"/>
      <c r="FD748"/>
      <c r="FE748"/>
      <c r="FF748"/>
      <c r="FG748"/>
      <c r="FH748"/>
      <c r="FI748"/>
      <c r="FJ748"/>
      <c r="FK748"/>
      <c r="FL748"/>
      <c r="FM748"/>
      <c r="FN748"/>
      <c r="FO748"/>
      <c r="FP748"/>
      <c r="FQ748"/>
      <c r="FR748"/>
      <c r="FS748"/>
      <c r="FT748"/>
      <c r="FU748"/>
      <c r="FV748"/>
      <c r="FW748"/>
      <c r="FX748"/>
      <c r="FY748"/>
      <c r="FZ748"/>
      <c r="GA748"/>
      <c r="GB748"/>
      <c r="GC748"/>
      <c r="GD748"/>
      <c r="GE748"/>
      <c r="GF748"/>
      <c r="GG748"/>
      <c r="GH748"/>
      <c r="GI748"/>
      <c r="GJ748"/>
      <c r="GK748"/>
      <c r="GL748"/>
      <c r="GM748"/>
      <c r="GN748"/>
      <c r="GO748"/>
      <c r="GP748"/>
      <c r="GQ748"/>
      <c r="GR748"/>
      <c r="GS748"/>
      <c r="GT748"/>
      <c r="GU748"/>
      <c r="GV748"/>
      <c r="GW748"/>
      <c r="GX748"/>
      <c r="GY748"/>
      <c r="GZ748"/>
      <c r="HA748"/>
      <c r="HB748"/>
      <c r="HC748"/>
      <c r="HD748"/>
      <c r="HE748"/>
      <c r="HF748"/>
      <c r="HG748"/>
      <c r="HH748"/>
      <c r="HI748"/>
      <c r="HJ748"/>
      <c r="HK748"/>
      <c r="HL748"/>
      <c r="HM748"/>
      <c r="HN748"/>
      <c r="HO748"/>
      <c r="HP748"/>
      <c r="HQ748"/>
      <c r="HR748"/>
      <c r="HS748"/>
      <c r="HT748"/>
      <c r="HU748"/>
      <c r="HV748"/>
      <c r="HW748"/>
      <c r="HX748"/>
      <c r="HY748"/>
      <c r="HZ748"/>
      <c r="IA748"/>
      <c r="IB748"/>
      <c r="IC748"/>
      <c r="ID748"/>
      <c r="IE748"/>
      <c r="IF748"/>
      <c r="IG748"/>
      <c r="IH748"/>
      <c r="II748"/>
      <c r="IJ748"/>
      <c r="IK748"/>
      <c r="IL748"/>
      <c r="IM748"/>
      <c r="IN748"/>
      <c r="IO748"/>
      <c r="IP748"/>
      <c r="IQ748"/>
      <c r="IR748"/>
      <c r="IS748"/>
      <c r="IT748"/>
      <c r="IU748"/>
      <c r="IV748"/>
      <c r="IW748"/>
      <c r="IX748"/>
      <c r="IY748"/>
      <c r="IZ748"/>
      <c r="JA748"/>
      <c r="JB748"/>
      <c r="JC748"/>
      <c r="JD748"/>
      <c r="JE748"/>
      <c r="JF748"/>
      <c r="JG748"/>
      <c r="JH748"/>
      <c r="JI748"/>
      <c r="JJ748"/>
      <c r="JK748"/>
      <c r="JL748"/>
      <c r="JM748"/>
      <c r="JN748"/>
      <c r="JO748"/>
      <c r="JP748"/>
      <c r="JQ748"/>
      <c r="JR748"/>
      <c r="JS748"/>
      <c r="JT748"/>
      <c r="JU748"/>
      <c r="JV748"/>
      <c r="JW748"/>
      <c r="JX748"/>
      <c r="JY748"/>
      <c r="JZ748"/>
      <c r="KA748"/>
      <c r="KB748"/>
      <c r="KC748"/>
      <c r="KD748"/>
      <c r="KE748"/>
      <c r="KF748"/>
      <c r="KG748"/>
      <c r="KH748"/>
      <c r="KI748"/>
      <c r="KJ748"/>
      <c r="KK748"/>
      <c r="KL748"/>
      <c r="KM748"/>
      <c r="KN748"/>
      <c r="KO748"/>
      <c r="KP748"/>
      <c r="KQ748"/>
      <c r="KR748"/>
      <c r="KS748"/>
      <c r="KT748"/>
      <c r="KU748"/>
      <c r="KV748"/>
      <c r="KW748"/>
      <c r="KX748"/>
      <c r="KY748"/>
      <c r="KZ748"/>
      <c r="LA748"/>
      <c r="LB748"/>
      <c r="LC748"/>
      <c r="LD748"/>
      <c r="LE748"/>
      <c r="LF748"/>
      <c r="LG748"/>
      <c r="LH748"/>
      <c r="LI748"/>
      <c r="LJ748"/>
      <c r="LK748"/>
      <c r="LL748"/>
      <c r="LM748"/>
      <c r="LN748"/>
      <c r="LO748"/>
      <c r="LP748"/>
      <c r="LQ748"/>
      <c r="LR748"/>
      <c r="LS748"/>
      <c r="LT748"/>
      <c r="LU748"/>
      <c r="LV748"/>
      <c r="LW748"/>
      <c r="LX748"/>
      <c r="LY748"/>
      <c r="LZ748"/>
      <c r="MA748"/>
      <c r="MB748"/>
      <c r="MC748"/>
      <c r="MD748"/>
      <c r="ME748"/>
      <c r="MF748"/>
      <c r="MG748"/>
      <c r="MH748"/>
      <c r="MI748"/>
      <c r="MJ748"/>
      <c r="MK748"/>
      <c r="ML748"/>
      <c r="MM748"/>
      <c r="MN748"/>
      <c r="MO748"/>
      <c r="MP748"/>
      <c r="MQ748"/>
      <c r="MR748"/>
      <c r="MS748"/>
      <c r="MT748"/>
      <c r="MU748"/>
      <c r="MV748"/>
      <c r="MW748"/>
      <c r="MX748"/>
      <c r="MY748"/>
      <c r="MZ748"/>
      <c r="NA748"/>
      <c r="NB748"/>
      <c r="NC748"/>
      <c r="ND748"/>
      <c r="NE748"/>
      <c r="NF748"/>
      <c r="NG748"/>
      <c r="NH748"/>
      <c r="NI748"/>
      <c r="NJ748"/>
      <c r="NK748"/>
      <c r="NL748"/>
      <c r="NM748"/>
      <c r="NN748"/>
      <c r="NO748"/>
      <c r="NP748"/>
      <c r="NQ748"/>
      <c r="NR748"/>
      <c r="NS748"/>
      <c r="NT748"/>
      <c r="NU748"/>
      <c r="NV748"/>
      <c r="NW748"/>
      <c r="NX748"/>
      <c r="NY748"/>
      <c r="NZ748"/>
      <c r="OA748"/>
      <c r="OB748"/>
      <c r="OC748"/>
      <c r="OD748"/>
      <c r="OE748"/>
      <c r="OF748"/>
      <c r="OG748"/>
      <c r="OH748"/>
      <c r="OI748"/>
      <c r="OJ748"/>
      <c r="OK748"/>
      <c r="OL748"/>
      <c r="OM748"/>
      <c r="ON748"/>
      <c r="OO748"/>
      <c r="OP748"/>
      <c r="OQ748"/>
      <c r="OR748"/>
      <c r="OS748"/>
      <c r="OT748"/>
      <c r="OU748"/>
      <c r="OV748"/>
      <c r="OW748"/>
      <c r="OX748"/>
      <c r="OY748"/>
      <c r="OZ748"/>
      <c r="PA748"/>
      <c r="PB748"/>
      <c r="PC748"/>
      <c r="PD748"/>
      <c r="PE748"/>
      <c r="PF748"/>
      <c r="PG748"/>
      <c r="PH748"/>
      <c r="PI748"/>
      <c r="PJ748"/>
      <c r="PK748"/>
      <c r="PL748"/>
      <c r="PM748"/>
      <c r="PN748"/>
      <c r="PO748"/>
      <c r="PP748"/>
      <c r="PQ748"/>
      <c r="PR748"/>
      <c r="PS748"/>
      <c r="PT748"/>
      <c r="PU748"/>
      <c r="PV748"/>
      <c r="PW748"/>
      <c r="PX748"/>
      <c r="PY748"/>
      <c r="PZ748"/>
      <c r="QA748"/>
      <c r="QB748"/>
      <c r="QC748"/>
      <c r="QD748"/>
      <c r="QE748"/>
      <c r="QF748"/>
      <c r="QG748"/>
      <c r="QH748"/>
      <c r="QI748"/>
      <c r="QJ748"/>
      <c r="QK748"/>
      <c r="QL748"/>
      <c r="QM748"/>
      <c r="QN748"/>
      <c r="QO748"/>
      <c r="QP748"/>
      <c r="QQ748"/>
      <c r="QR748"/>
      <c r="QS748"/>
      <c r="QT748"/>
      <c r="QU748"/>
      <c r="QV748"/>
      <c r="QW748"/>
      <c r="QX748"/>
      <c r="QY748"/>
      <c r="QZ748"/>
      <c r="RA748"/>
      <c r="RB748"/>
      <c r="RC748"/>
      <c r="RD748"/>
      <c r="RE748"/>
      <c r="RF748"/>
      <c r="RG748"/>
      <c r="RH748"/>
      <c r="RI748"/>
      <c r="RJ748"/>
      <c r="RK748"/>
      <c r="RL748"/>
      <c r="RM748"/>
      <c r="RN748"/>
      <c r="RO748"/>
      <c r="RP748"/>
      <c r="RQ748"/>
      <c r="RR748"/>
      <c r="RS748"/>
      <c r="RT748"/>
      <c r="RU748"/>
      <c r="RV748"/>
      <c r="RW748"/>
      <c r="RX748"/>
      <c r="RY748"/>
      <c r="RZ748"/>
      <c r="SA748"/>
      <c r="SB748"/>
      <c r="SC748"/>
      <c r="SD748"/>
      <c r="SE748"/>
      <c r="SF748"/>
      <c r="SG748"/>
      <c r="SH748"/>
      <c r="SI748"/>
      <c r="SJ748"/>
      <c r="SK748"/>
      <c r="SL748"/>
      <c r="SM748"/>
      <c r="SN748"/>
      <c r="SO748"/>
      <c r="SP748"/>
      <c r="SQ748"/>
      <c r="SR748"/>
      <c r="SS748"/>
      <c r="ST748"/>
      <c r="SU748"/>
      <c r="SV748"/>
      <c r="SW748"/>
      <c r="SX748"/>
      <c r="SY748"/>
      <c r="SZ748"/>
      <c r="TA748"/>
      <c r="TB748"/>
      <c r="TC748"/>
      <c r="TD748"/>
      <c r="TE748"/>
      <c r="TF748"/>
      <c r="TG748"/>
      <c r="TH748"/>
      <c r="TI748"/>
      <c r="TJ748"/>
      <c r="TK748"/>
      <c r="TL748"/>
      <c r="TM748"/>
      <c r="TN748"/>
      <c r="TO748"/>
      <c r="TP748"/>
      <c r="TQ748"/>
      <c r="TR748"/>
      <c r="TS748"/>
      <c r="TT748"/>
      <c r="TU748"/>
      <c r="TV748"/>
      <c r="TW748"/>
      <c r="TX748"/>
      <c r="TY748"/>
      <c r="TZ748"/>
      <c r="UA748"/>
      <c r="UB748"/>
      <c r="UC748"/>
      <c r="UD748"/>
      <c r="UE748"/>
      <c r="UF748"/>
      <c r="UG748"/>
      <c r="UH748"/>
      <c r="UI748"/>
      <c r="UJ748"/>
      <c r="UK748"/>
      <c r="UL748"/>
      <c r="UM748"/>
      <c r="UN748"/>
      <c r="UO748"/>
      <c r="UP748"/>
      <c r="UQ748"/>
      <c r="UR748"/>
      <c r="US748"/>
      <c r="UT748"/>
      <c r="UU748"/>
      <c r="UV748"/>
      <c r="UW748"/>
      <c r="UX748"/>
      <c r="UY748"/>
      <c r="UZ748"/>
      <c r="VA748"/>
      <c r="VB748"/>
      <c r="VC748"/>
      <c r="VD748"/>
      <c r="VE748"/>
      <c r="VF748"/>
      <c r="VG748"/>
      <c r="VH748"/>
      <c r="VI748"/>
      <c r="VJ748"/>
      <c r="VK748"/>
      <c r="VL748"/>
      <c r="VM748"/>
      <c r="VN748"/>
      <c r="VO748"/>
      <c r="VP748"/>
      <c r="VQ748"/>
      <c r="VR748"/>
      <c r="VS748"/>
      <c r="VT748"/>
      <c r="VU748"/>
      <c r="VV748"/>
      <c r="VW748"/>
      <c r="VX748"/>
      <c r="VY748"/>
      <c r="VZ748"/>
      <c r="WA748"/>
      <c r="WB748"/>
      <c r="WC748"/>
      <c r="WD748"/>
      <c r="WE748"/>
      <c r="WF748"/>
      <c r="WG748"/>
      <c r="WH748"/>
      <c r="WI748"/>
      <c r="WJ748"/>
      <c r="WK748"/>
      <c r="WL748"/>
      <c r="WM748"/>
      <c r="WN748"/>
      <c r="WO748"/>
      <c r="WP748"/>
      <c r="WQ748"/>
      <c r="WR748"/>
      <c r="WS748"/>
      <c r="WT748"/>
      <c r="WU748"/>
      <c r="WV748"/>
      <c r="WW748"/>
      <c r="WX748"/>
      <c r="WY748"/>
      <c r="WZ748"/>
      <c r="XA748"/>
      <c r="XB748"/>
      <c r="XC748"/>
      <c r="XD748"/>
      <c r="XE748"/>
      <c r="XF748"/>
      <c r="XG748"/>
      <c r="XH748"/>
      <c r="XI748"/>
      <c r="XJ748"/>
      <c r="XK748"/>
      <c r="XL748"/>
      <c r="XM748"/>
      <c r="XN748"/>
      <c r="XO748"/>
      <c r="XP748"/>
      <c r="XQ748"/>
      <c r="XR748"/>
      <c r="XS748"/>
      <c r="XT748"/>
      <c r="XU748"/>
      <c r="XV748"/>
      <c r="XW748"/>
      <c r="XX748"/>
      <c r="XY748"/>
      <c r="XZ748"/>
      <c r="YA748"/>
      <c r="YB748"/>
      <c r="YC748"/>
      <c r="YD748"/>
      <c r="YE748"/>
      <c r="YF748"/>
      <c r="YG748"/>
      <c r="YH748"/>
      <c r="YI748"/>
      <c r="YJ748"/>
      <c r="YK748"/>
      <c r="YL748"/>
      <c r="YM748"/>
      <c r="YN748"/>
      <c r="YO748"/>
      <c r="YP748"/>
      <c r="YQ748"/>
      <c r="YR748"/>
      <c r="YS748"/>
      <c r="YT748"/>
      <c r="YU748"/>
      <c r="YV748"/>
      <c r="YW748"/>
      <c r="YX748"/>
      <c r="YY748"/>
      <c r="YZ748"/>
      <c r="ZA748"/>
      <c r="ZB748"/>
      <c r="ZC748"/>
      <c r="ZD748"/>
      <c r="ZE748"/>
      <c r="ZF748"/>
      <c r="ZG748"/>
      <c r="ZH748"/>
      <c r="ZI748"/>
      <c r="ZJ748"/>
      <c r="ZK748"/>
      <c r="ZL748"/>
      <c r="ZM748"/>
      <c r="ZN748"/>
      <c r="ZO748"/>
      <c r="ZP748"/>
      <c r="ZQ748"/>
      <c r="ZR748"/>
      <c r="ZS748"/>
      <c r="ZT748"/>
      <c r="ZU748"/>
      <c r="ZV748"/>
      <c r="ZW748"/>
      <c r="ZX748"/>
      <c r="ZY748"/>
      <c r="ZZ748" s="52"/>
      <c r="AAA748" s="192" t="s">
        <v>0</v>
      </c>
      <c r="AAD748" s="90"/>
      <c r="AAE748" s="519">
        <v>1</v>
      </c>
      <c r="AAF748" s="90"/>
      <c r="AAG748" s="73">
        <f>S.EQC.Meeting</f>
        <v>41717</v>
      </c>
      <c r="AAH748" s="73">
        <f>WORKDAY(S.EQC.Meeting+44,1,S.DDL_DEQClosed)</f>
        <v>41764</v>
      </c>
      <c r="AAI748" s="72"/>
      <c r="AAJ748" s="72"/>
      <c r="AAK748" s="92" t="str">
        <f>S.Staff.SIPCo&amp;" submits SIP to EPA within 60 days AFTER adoption"</f>
        <v>AndreaSIP submits SIP to EPA within 60 days AFTER adoption</v>
      </c>
      <c r="AAL748" s="90"/>
    </row>
    <row r="749" spans="1:714" s="23" customFormat="1" ht="15" customHeight="1" outlineLevel="1">
      <c r="A749" s="171"/>
      <c r="B749" s="413" t="str">
        <f>AAK749</f>
        <v xml:space="preserve">Maggie moves rulemaking record to Rule_Development|Filed Rules </v>
      </c>
      <c r="C749" s="788" t="str">
        <f>HYPERLINK("\\deqhq1\Rule_Development\Filed Rules","i")</f>
        <v>i</v>
      </c>
      <c r="D749" s="380"/>
      <c r="E749" s="342">
        <f t="shared" ref="E749" si="613">NETWORKDAYS(G749,H749,S.DDL_DEQClosed)</f>
        <v>1</v>
      </c>
      <c r="F749" s="457">
        <f ca="1">IF(YEAR(H749)&gt;2000,NETWORKDAYS(TODAY(),H749,S.DDL_DEQClosed),0)</f>
        <v>101</v>
      </c>
      <c r="G749" s="343">
        <f t="shared" ref="G749" si="614">AAG749</f>
        <v>41719</v>
      </c>
      <c r="H749" s="343">
        <f t="shared" ref="H749" si="615">AAH749</f>
        <v>41719</v>
      </c>
      <c r="I749" s="244"/>
      <c r="J749" s="193"/>
      <c r="K749" s="46"/>
      <c r="L749" s="46"/>
      <c r="M749" s="46"/>
      <c r="N749" s="46"/>
      <c r="O749" s="46"/>
      <c r="P749" s="46"/>
      <c r="Q749" s="46"/>
      <c r="R749" s="46"/>
      <c r="S749" s="46"/>
      <c r="T749" s="46"/>
      <c r="U749" s="46"/>
      <c r="V749" s="46"/>
      <c r="W749" s="46"/>
      <c r="X749" s="46"/>
      <c r="Y749" s="46"/>
      <c r="Z749" s="46"/>
      <c r="AA749" s="46"/>
      <c r="AB749" s="46"/>
      <c r="AC749" s="46"/>
      <c r="AD749" s="46"/>
      <c r="AE749" s="46"/>
      <c r="AF749" s="46"/>
      <c r="AG749" s="46"/>
      <c r="AH749" s="46"/>
      <c r="AI749" s="46"/>
      <c r="AJ749" s="46"/>
      <c r="AK749" s="46"/>
      <c r="AL749" s="46"/>
      <c r="AM749" s="46"/>
      <c r="AN749" s="46"/>
      <c r="AO749" s="46"/>
      <c r="AP749" s="46"/>
      <c r="AQ749" s="46"/>
      <c r="AR749" s="46"/>
      <c r="AS749" s="46"/>
      <c r="AT749" s="46"/>
      <c r="AU749" s="46"/>
      <c r="AV749" s="46"/>
      <c r="AW749" s="46"/>
      <c r="AX749" s="46"/>
      <c r="AY749" s="46"/>
      <c r="AZ749" s="46"/>
      <c r="BA749" s="46"/>
      <c r="BB749" s="46"/>
      <c r="BC749" s="46"/>
      <c r="BD749" s="46"/>
      <c r="BE749" s="46"/>
      <c r="BF749" s="46"/>
      <c r="BG749" s="46"/>
      <c r="BH749" s="46"/>
      <c r="BI749" s="46"/>
      <c r="BJ749" s="46"/>
      <c r="BK749" s="46"/>
      <c r="BL749" s="46"/>
      <c r="BM749" s="46"/>
      <c r="BN749" s="46"/>
      <c r="BO749" s="46"/>
      <c r="BP749" s="46"/>
      <c r="BQ749" s="46"/>
      <c r="BR749" s="46"/>
      <c r="BS749" s="46"/>
      <c r="BT749" s="46"/>
      <c r="BU749" s="46"/>
      <c r="BV749" s="46"/>
      <c r="BW749" s="46"/>
      <c r="BX749" s="46"/>
      <c r="BY749" s="46"/>
      <c r="BZ749" s="46"/>
      <c r="CA749" s="46"/>
      <c r="CB749" s="46"/>
      <c r="CC749" s="46"/>
      <c r="CD749" s="46"/>
      <c r="CE749" s="46"/>
      <c r="CF749" s="46"/>
      <c r="CG749" s="46"/>
      <c r="CH749" s="46"/>
      <c r="CI749" s="46"/>
      <c r="CJ749" s="46"/>
      <c r="CK749" s="46"/>
      <c r="CL749" s="46"/>
      <c r="CM749" s="46"/>
      <c r="CN749" s="46"/>
      <c r="CO749" s="46"/>
      <c r="CP749" s="46"/>
      <c r="CQ749" s="46"/>
      <c r="CR749" s="46"/>
      <c r="CS749" s="46"/>
      <c r="CT749" s="46"/>
      <c r="CU749" s="46"/>
      <c r="CV749" s="46"/>
      <c r="CW749" s="46"/>
      <c r="CX749" s="46"/>
      <c r="CY749" s="46"/>
      <c r="CZ749" s="46"/>
      <c r="DA749" s="46"/>
      <c r="DB749" s="46"/>
      <c r="DC749" s="46"/>
      <c r="DD749" s="46"/>
      <c r="DE749" s="46"/>
      <c r="DF749" s="46"/>
      <c r="DG749" s="46"/>
      <c r="DH749" s="46"/>
      <c r="DI749" s="46"/>
      <c r="DJ749" s="46"/>
      <c r="DK749" s="46"/>
      <c r="DL749" s="46"/>
      <c r="DM749" s="46"/>
      <c r="DN749" s="46"/>
      <c r="DO749" s="46"/>
      <c r="DP749" s="46"/>
      <c r="DQ749"/>
      <c r="DR749"/>
      <c r="DS749"/>
      <c r="DT749"/>
      <c r="DU749"/>
      <c r="DV749"/>
      <c r="DW749"/>
      <c r="DX749"/>
      <c r="DY749"/>
      <c r="DZ749"/>
      <c r="EA749"/>
      <c r="EB749"/>
      <c r="EC749"/>
      <c r="ED749"/>
      <c r="EE749"/>
      <c r="EF749"/>
      <c r="EG749"/>
      <c r="EH749"/>
      <c r="EI749"/>
      <c r="EJ749"/>
      <c r="EK749"/>
      <c r="EL749"/>
      <c r="EM749"/>
      <c r="EN749"/>
      <c r="EO749"/>
      <c r="EP749"/>
      <c r="EQ749"/>
      <c r="ER749"/>
      <c r="ES749"/>
      <c r="ET749"/>
      <c r="EU749"/>
      <c r="EV749"/>
      <c r="EW749"/>
      <c r="EX749"/>
      <c r="EY749"/>
      <c r="EZ749"/>
      <c r="FA749"/>
      <c r="FB749"/>
      <c r="FC749"/>
      <c r="FD749"/>
      <c r="FE749"/>
      <c r="FF749"/>
      <c r="FG749"/>
      <c r="FH749"/>
      <c r="FI749"/>
      <c r="FJ749"/>
      <c r="FK749"/>
      <c r="FL749"/>
      <c r="FM749"/>
      <c r="FN749"/>
      <c r="FO749"/>
      <c r="FP749"/>
      <c r="FQ749"/>
      <c r="FR749"/>
      <c r="FS749"/>
      <c r="FT749"/>
      <c r="FU749"/>
      <c r="FV749"/>
      <c r="FW749"/>
      <c r="FX749"/>
      <c r="FY749"/>
      <c r="FZ749"/>
      <c r="GA749"/>
      <c r="GB749"/>
      <c r="GC749"/>
      <c r="GD749"/>
      <c r="GE749"/>
      <c r="GF749"/>
      <c r="GG749"/>
      <c r="GH749"/>
      <c r="GI749"/>
      <c r="GJ749"/>
      <c r="GK749"/>
      <c r="GL749"/>
      <c r="GM749"/>
      <c r="GN749"/>
      <c r="GO749"/>
      <c r="GP749"/>
      <c r="GQ749"/>
      <c r="GR749"/>
      <c r="GS749"/>
      <c r="GT749"/>
      <c r="GU749"/>
      <c r="GV749"/>
      <c r="GW749"/>
      <c r="GX749"/>
      <c r="GY749"/>
      <c r="GZ749"/>
      <c r="HA749"/>
      <c r="HB749"/>
      <c r="HC749"/>
      <c r="HD749"/>
      <c r="HE749"/>
      <c r="HF749"/>
      <c r="HG749"/>
      <c r="HH749"/>
      <c r="HI749"/>
      <c r="HJ749"/>
      <c r="HK749"/>
      <c r="HL749"/>
      <c r="HM749"/>
      <c r="HN749"/>
      <c r="HO749"/>
      <c r="HP749"/>
      <c r="HQ749"/>
      <c r="HR749"/>
      <c r="HS749"/>
      <c r="HT749"/>
      <c r="HU749"/>
      <c r="HV749"/>
      <c r="HW749"/>
      <c r="HX749"/>
      <c r="HY749"/>
      <c r="HZ749"/>
      <c r="IA749"/>
      <c r="IB749"/>
      <c r="IC749"/>
      <c r="ID749"/>
      <c r="IE749"/>
      <c r="IF749"/>
      <c r="IG749"/>
      <c r="IH749"/>
      <c r="II749"/>
      <c r="IJ749"/>
      <c r="IK749"/>
      <c r="IL749"/>
      <c r="IM749"/>
      <c r="IN749"/>
      <c r="IO749"/>
      <c r="IP749"/>
      <c r="IQ749"/>
      <c r="IR749"/>
      <c r="IS749"/>
      <c r="IT749"/>
      <c r="IU749"/>
      <c r="IV749"/>
      <c r="IW749"/>
      <c r="IX749"/>
      <c r="IY749"/>
      <c r="IZ749"/>
      <c r="JA749"/>
      <c r="JB749"/>
      <c r="JC749"/>
      <c r="JD749"/>
      <c r="JE749"/>
      <c r="JF749"/>
      <c r="JG749"/>
      <c r="JH749"/>
      <c r="JI749"/>
      <c r="JJ749"/>
      <c r="JK749"/>
      <c r="JL749"/>
      <c r="JM749"/>
      <c r="JN749"/>
      <c r="JO749"/>
      <c r="JP749"/>
      <c r="JQ749"/>
      <c r="JR749"/>
      <c r="JS749"/>
      <c r="JT749"/>
      <c r="JU749"/>
      <c r="JV749"/>
      <c r="JW749"/>
      <c r="JX749"/>
      <c r="JY749"/>
      <c r="JZ749"/>
      <c r="KA749"/>
      <c r="KB749"/>
      <c r="KC749"/>
      <c r="KD749"/>
      <c r="KE749"/>
      <c r="KF749"/>
      <c r="KG749"/>
      <c r="KH749"/>
      <c r="KI749"/>
      <c r="KJ749"/>
      <c r="KK749"/>
      <c r="KL749"/>
      <c r="KM749"/>
      <c r="KN749"/>
      <c r="KO749"/>
      <c r="KP749"/>
      <c r="KQ749"/>
      <c r="KR749"/>
      <c r="KS749"/>
      <c r="KT749"/>
      <c r="KU749"/>
      <c r="KV749"/>
      <c r="KW749"/>
      <c r="KX749"/>
      <c r="KY749"/>
      <c r="KZ749"/>
      <c r="LA749"/>
      <c r="LB749"/>
      <c r="LC749"/>
      <c r="LD749"/>
      <c r="LE749"/>
      <c r="LF749"/>
      <c r="LG749"/>
      <c r="LH749"/>
      <c r="LI749"/>
      <c r="LJ749"/>
      <c r="LK749"/>
      <c r="LL749"/>
      <c r="LM749"/>
      <c r="LN749"/>
      <c r="LO749"/>
      <c r="LP749"/>
      <c r="LQ749"/>
      <c r="LR749"/>
      <c r="LS749"/>
      <c r="LT749"/>
      <c r="LU749"/>
      <c r="LV749"/>
      <c r="LW749"/>
      <c r="LX749"/>
      <c r="LY749"/>
      <c r="LZ749"/>
      <c r="MA749"/>
      <c r="MB749"/>
      <c r="MC749"/>
      <c r="MD749"/>
      <c r="ME749"/>
      <c r="MF749"/>
      <c r="MG749"/>
      <c r="MH749"/>
      <c r="MI749"/>
      <c r="MJ749"/>
      <c r="MK749"/>
      <c r="ML749"/>
      <c r="MM749"/>
      <c r="MN749"/>
      <c r="MO749"/>
      <c r="MP749"/>
      <c r="MQ749"/>
      <c r="MR749"/>
      <c r="MS749"/>
      <c r="MT749"/>
      <c r="MU749"/>
      <c r="MV749"/>
      <c r="MW749"/>
      <c r="MX749"/>
      <c r="MY749"/>
      <c r="MZ749"/>
      <c r="NA749"/>
      <c r="NB749"/>
      <c r="NC749"/>
      <c r="ND749"/>
      <c r="NE749"/>
      <c r="NF749"/>
      <c r="NG749"/>
      <c r="NH749"/>
      <c r="NI749"/>
      <c r="NJ749"/>
      <c r="NK749"/>
      <c r="NL749"/>
      <c r="NM749"/>
      <c r="NN749"/>
      <c r="NO749"/>
      <c r="NP749"/>
      <c r="NQ749"/>
      <c r="NR749"/>
      <c r="NS749"/>
      <c r="NT749"/>
      <c r="NU749"/>
      <c r="NV749"/>
      <c r="NW749"/>
      <c r="NX749"/>
      <c r="NY749"/>
      <c r="NZ749"/>
      <c r="OA749"/>
      <c r="OB749"/>
      <c r="OC749"/>
      <c r="OD749"/>
      <c r="OE749"/>
      <c r="OF749"/>
      <c r="OG749"/>
      <c r="OH749"/>
      <c r="OI749"/>
      <c r="OJ749"/>
      <c r="OK749"/>
      <c r="OL749"/>
      <c r="OM749"/>
      <c r="ON749"/>
      <c r="OO749"/>
      <c r="OP749"/>
      <c r="OQ749"/>
      <c r="OR749"/>
      <c r="OS749"/>
      <c r="OT749"/>
      <c r="OU749"/>
      <c r="OV749"/>
      <c r="OW749"/>
      <c r="OX749"/>
      <c r="OY749"/>
      <c r="OZ749"/>
      <c r="PA749"/>
      <c r="PB749"/>
      <c r="PC749"/>
      <c r="PD749"/>
      <c r="PE749"/>
      <c r="PF749"/>
      <c r="PG749"/>
      <c r="PH749"/>
      <c r="PI749"/>
      <c r="PJ749"/>
      <c r="PK749"/>
      <c r="PL749"/>
      <c r="PM749"/>
      <c r="PN749"/>
      <c r="PO749"/>
      <c r="PP749"/>
      <c r="PQ749"/>
      <c r="PR749"/>
      <c r="PS749"/>
      <c r="PT749"/>
      <c r="PU749"/>
      <c r="PV749"/>
      <c r="PW749"/>
      <c r="PX749"/>
      <c r="PY749"/>
      <c r="PZ749"/>
      <c r="QA749"/>
      <c r="QB749"/>
      <c r="QC749"/>
      <c r="QD749"/>
      <c r="QE749"/>
      <c r="QF749"/>
      <c r="QG749"/>
      <c r="QH749"/>
      <c r="QI749"/>
      <c r="QJ749"/>
      <c r="QK749"/>
      <c r="QL749"/>
      <c r="QM749"/>
      <c r="QN749"/>
      <c r="QO749"/>
      <c r="QP749"/>
      <c r="QQ749"/>
      <c r="QR749"/>
      <c r="QS749"/>
      <c r="QT749"/>
      <c r="QU749"/>
      <c r="QV749"/>
      <c r="QW749"/>
      <c r="QX749"/>
      <c r="QY749"/>
      <c r="QZ749"/>
      <c r="RA749"/>
      <c r="RB749"/>
      <c r="RC749"/>
      <c r="RD749"/>
      <c r="RE749"/>
      <c r="RF749"/>
      <c r="RG749"/>
      <c r="RH749"/>
      <c r="RI749"/>
      <c r="RJ749"/>
      <c r="RK749"/>
      <c r="RL749"/>
      <c r="RM749"/>
      <c r="RN749"/>
      <c r="RO749"/>
      <c r="RP749"/>
      <c r="RQ749"/>
      <c r="RR749"/>
      <c r="RS749"/>
      <c r="RT749"/>
      <c r="RU749"/>
      <c r="RV749"/>
      <c r="RW749"/>
      <c r="RX749"/>
      <c r="RY749"/>
      <c r="RZ749"/>
      <c r="SA749"/>
      <c r="SB749"/>
      <c r="SC749"/>
      <c r="SD749"/>
      <c r="SE749"/>
      <c r="SF749"/>
      <c r="SG749"/>
      <c r="SH749"/>
      <c r="SI749"/>
      <c r="SJ749"/>
      <c r="SK749"/>
      <c r="SL749"/>
      <c r="SM749"/>
      <c r="SN749"/>
      <c r="SO749"/>
      <c r="SP749"/>
      <c r="SQ749"/>
      <c r="SR749"/>
      <c r="SS749"/>
      <c r="ST749"/>
      <c r="SU749"/>
      <c r="SV749"/>
      <c r="SW749"/>
      <c r="SX749"/>
      <c r="SY749"/>
      <c r="SZ749"/>
      <c r="TA749"/>
      <c r="TB749"/>
      <c r="TC749"/>
      <c r="TD749"/>
      <c r="TE749"/>
      <c r="TF749"/>
      <c r="TG749"/>
      <c r="TH749"/>
      <c r="TI749"/>
      <c r="TJ749"/>
      <c r="TK749"/>
      <c r="TL749"/>
      <c r="TM749"/>
      <c r="TN749"/>
      <c r="TO749"/>
      <c r="TP749"/>
      <c r="TQ749"/>
      <c r="TR749"/>
      <c r="TS749"/>
      <c r="TT749"/>
      <c r="TU749"/>
      <c r="TV749"/>
      <c r="TW749"/>
      <c r="TX749"/>
      <c r="TY749"/>
      <c r="TZ749"/>
      <c r="UA749"/>
      <c r="UB749"/>
      <c r="UC749"/>
      <c r="UD749"/>
      <c r="UE749"/>
      <c r="UF749"/>
      <c r="UG749"/>
      <c r="UH749"/>
      <c r="UI749"/>
      <c r="UJ749"/>
      <c r="UK749"/>
      <c r="UL749"/>
      <c r="UM749"/>
      <c r="UN749"/>
      <c r="UO749"/>
      <c r="UP749"/>
      <c r="UQ749"/>
      <c r="UR749"/>
      <c r="US749"/>
      <c r="UT749"/>
      <c r="UU749"/>
      <c r="UV749"/>
      <c r="UW749"/>
      <c r="UX749"/>
      <c r="UY749"/>
      <c r="UZ749"/>
      <c r="VA749"/>
      <c r="VB749"/>
      <c r="VC749"/>
      <c r="VD749"/>
      <c r="VE749"/>
      <c r="VF749"/>
      <c r="VG749"/>
      <c r="VH749"/>
      <c r="VI749"/>
      <c r="VJ749"/>
      <c r="VK749"/>
      <c r="VL749"/>
      <c r="VM749"/>
      <c r="VN749"/>
      <c r="VO749"/>
      <c r="VP749"/>
      <c r="VQ749"/>
      <c r="VR749"/>
      <c r="VS749"/>
      <c r="VT749"/>
      <c r="VU749"/>
      <c r="VV749"/>
      <c r="VW749"/>
      <c r="VX749"/>
      <c r="VY749"/>
      <c r="VZ749"/>
      <c r="WA749"/>
      <c r="WB749"/>
      <c r="WC749"/>
      <c r="WD749"/>
      <c r="WE749"/>
      <c r="WF749"/>
      <c r="WG749"/>
      <c r="WH749"/>
      <c r="WI749"/>
      <c r="WJ749"/>
      <c r="WK749"/>
      <c r="WL749"/>
      <c r="WM749"/>
      <c r="WN749"/>
      <c r="WO749"/>
      <c r="WP749"/>
      <c r="WQ749"/>
      <c r="WR749"/>
      <c r="WS749"/>
      <c r="WT749"/>
      <c r="WU749"/>
      <c r="WV749"/>
      <c r="WW749"/>
      <c r="WX749"/>
      <c r="WY749"/>
      <c r="WZ749"/>
      <c r="XA749"/>
      <c r="XB749"/>
      <c r="XC749"/>
      <c r="XD749"/>
      <c r="XE749"/>
      <c r="XF749"/>
      <c r="XG749"/>
      <c r="XH749"/>
      <c r="XI749"/>
      <c r="XJ749"/>
      <c r="XK749"/>
      <c r="XL749"/>
      <c r="XM749"/>
      <c r="XN749"/>
      <c r="XO749"/>
      <c r="XP749"/>
      <c r="XQ749"/>
      <c r="XR749"/>
      <c r="XS749"/>
      <c r="XT749"/>
      <c r="XU749"/>
      <c r="XV749"/>
      <c r="XW749"/>
      <c r="XX749"/>
      <c r="XY749"/>
      <c r="XZ749"/>
      <c r="YA749"/>
      <c r="YB749"/>
      <c r="YC749"/>
      <c r="YD749"/>
      <c r="YE749"/>
      <c r="YF749"/>
      <c r="YG749"/>
      <c r="YH749"/>
      <c r="YI749"/>
      <c r="YJ749"/>
      <c r="YK749"/>
      <c r="YL749"/>
      <c r="YM749"/>
      <c r="YN749"/>
      <c r="YO749"/>
      <c r="YP749"/>
      <c r="YQ749"/>
      <c r="YR749"/>
      <c r="YS749"/>
      <c r="YT749"/>
      <c r="YU749"/>
      <c r="YV749"/>
      <c r="YW749"/>
      <c r="YX749"/>
      <c r="YY749"/>
      <c r="YZ749"/>
      <c r="ZA749"/>
      <c r="ZB749"/>
      <c r="ZC749"/>
      <c r="ZD749"/>
      <c r="ZE749"/>
      <c r="ZF749"/>
      <c r="ZG749"/>
      <c r="ZH749"/>
      <c r="ZI749"/>
      <c r="ZJ749"/>
      <c r="ZK749"/>
      <c r="ZL749"/>
      <c r="ZM749"/>
      <c r="ZN749"/>
      <c r="ZO749"/>
      <c r="ZP749"/>
      <c r="ZQ749"/>
      <c r="ZR749"/>
      <c r="ZS749"/>
      <c r="ZT749"/>
      <c r="ZU749"/>
      <c r="ZV749"/>
      <c r="ZW749"/>
      <c r="ZX749"/>
      <c r="ZY749"/>
      <c r="ZZ749" s="52"/>
      <c r="AAA749" s="192"/>
      <c r="AAD749" s="90"/>
      <c r="AAE749" s="519">
        <v>1</v>
      </c>
      <c r="AAF749" s="90" t="s">
        <v>0</v>
      </c>
      <c r="AAG749" s="73">
        <f>S.PostEQC.FileRuleWithSOS</f>
        <v>41719</v>
      </c>
      <c r="AAH749" s="73">
        <f t="shared" ref="AAH749" si="616">G749</f>
        <v>41719</v>
      </c>
      <c r="AAI749" s="72"/>
      <c r="AAJ749" s="55"/>
      <c r="AAK749" s="92" t="str">
        <f>S.Staff.AgencyRulesCoordinator&amp;" moves rulemaking record to Rule_Development|Filed Rules "</f>
        <v xml:space="preserve">Maggie moves rulemaking record to Rule_Development|Filed Rules </v>
      </c>
      <c r="AAL749" s="90"/>
    </row>
    <row r="750" spans="1:714" s="23" customFormat="1" ht="15" customHeight="1" outlineLevel="1">
      <c r="A750" s="171" t="s">
        <v>0</v>
      </c>
      <c r="B750" s="779" t="s">
        <v>504</v>
      </c>
      <c r="C750" s="374"/>
      <c r="D750" s="374"/>
      <c r="E750" s="374"/>
      <c r="F750" s="374"/>
      <c r="G750" s="374"/>
      <c r="H750" s="374"/>
      <c r="I750" s="244"/>
      <c r="J750" s="193"/>
      <c r="K750" s="46"/>
      <c r="L750" s="46"/>
      <c r="M750" s="46"/>
      <c r="N750" s="46"/>
      <c r="O750" s="46"/>
      <c r="P750" s="46"/>
      <c r="Q750" s="46"/>
      <c r="R750" s="46"/>
      <c r="S750" s="46"/>
      <c r="T750" s="46"/>
      <c r="U750" s="46"/>
      <c r="V750" s="46"/>
      <c r="W750" s="46"/>
      <c r="X750" s="46"/>
      <c r="Y750" s="46"/>
      <c r="Z750" s="46"/>
      <c r="AA750" s="46"/>
      <c r="AB750" s="46"/>
      <c r="AC750" s="46"/>
      <c r="AD750" s="46"/>
      <c r="AE750" s="46"/>
      <c r="AF750" s="46"/>
      <c r="AG750" s="46"/>
      <c r="AH750" s="46"/>
      <c r="AI750" s="46"/>
      <c r="AJ750" s="46"/>
      <c r="AK750" s="46"/>
      <c r="AL750" s="46"/>
      <c r="AM750" s="46"/>
      <c r="AN750" s="46"/>
      <c r="AO750" s="46"/>
      <c r="AP750" s="46"/>
      <c r="AQ750" s="46"/>
      <c r="AR750" s="46"/>
      <c r="AS750" s="46"/>
      <c r="AT750" s="46"/>
      <c r="AU750" s="46"/>
      <c r="AV750" s="46"/>
      <c r="AW750" s="46"/>
      <c r="AX750" s="46"/>
      <c r="AY750" s="46"/>
      <c r="AZ750" s="46"/>
      <c r="BA750" s="46"/>
      <c r="BB750" s="46"/>
      <c r="BC750" s="46"/>
      <c r="BD750" s="46"/>
      <c r="BE750" s="46"/>
      <c r="BF750" s="46"/>
      <c r="BG750" s="46"/>
      <c r="BH750" s="46"/>
      <c r="BI750" s="46"/>
      <c r="BJ750" s="46"/>
      <c r="BK750" s="46"/>
      <c r="BL750" s="46"/>
      <c r="BM750" s="46"/>
      <c r="BN750" s="46"/>
      <c r="BO750" s="46"/>
      <c r="BP750" s="46"/>
      <c r="BQ750" s="46"/>
      <c r="BR750" s="46"/>
      <c r="BS750" s="46"/>
      <c r="BT750" s="46"/>
      <c r="BU750" s="46"/>
      <c r="BV750" s="46"/>
      <c r="BW750" s="46"/>
      <c r="BX750" s="46"/>
      <c r="BY750" s="46"/>
      <c r="BZ750" s="46"/>
      <c r="CA750" s="46"/>
      <c r="CB750" s="46"/>
      <c r="CC750" s="46"/>
      <c r="CD750" s="46"/>
      <c r="CE750" s="46"/>
      <c r="CF750" s="46"/>
      <c r="CG750" s="46"/>
      <c r="CH750" s="46"/>
      <c r="CI750" s="46"/>
      <c r="CJ750" s="46"/>
      <c r="CK750" s="46"/>
      <c r="CL750" s="46"/>
      <c r="CM750" s="46"/>
      <c r="CN750" s="46"/>
      <c r="CO750" s="46"/>
      <c r="CP750" s="46"/>
      <c r="CQ750" s="46"/>
      <c r="CR750" s="46"/>
      <c r="CS750" s="46"/>
      <c r="CT750" s="46"/>
      <c r="CU750" s="46"/>
      <c r="CV750" s="46"/>
      <c r="CW750" s="46"/>
      <c r="CX750" s="46"/>
      <c r="CY750" s="46"/>
      <c r="CZ750" s="46"/>
      <c r="DA750" s="46"/>
      <c r="DB750" s="46"/>
      <c r="DC750" s="46"/>
      <c r="DD750" s="46"/>
      <c r="DE750" s="46"/>
      <c r="DF750" s="46"/>
      <c r="DG750" s="46"/>
      <c r="DH750" s="46"/>
      <c r="DI750" s="46"/>
      <c r="DJ750" s="46"/>
      <c r="DK750" s="46"/>
      <c r="DL750" s="46"/>
      <c r="DM750" s="46"/>
      <c r="DN750" s="46"/>
      <c r="DO750" s="46"/>
      <c r="DP750" s="46"/>
      <c r="DQ750"/>
      <c r="DR750"/>
      <c r="DS750"/>
      <c r="DT750"/>
      <c r="DU750"/>
      <c r="DV750"/>
      <c r="DW750"/>
      <c r="DX750"/>
      <c r="DY750"/>
      <c r="DZ750"/>
      <c r="EA750"/>
      <c r="EB750"/>
      <c r="EC750"/>
      <c r="ED750"/>
      <c r="EE750"/>
      <c r="EF750"/>
      <c r="EG750"/>
      <c r="EH750"/>
      <c r="EI750"/>
      <c r="EJ750"/>
      <c r="EK750"/>
      <c r="EL750"/>
      <c r="EM750"/>
      <c r="EN750"/>
      <c r="EO750"/>
      <c r="EP750"/>
      <c r="EQ750"/>
      <c r="ER750"/>
      <c r="ES750"/>
      <c r="ET750"/>
      <c r="EU750"/>
      <c r="EV750"/>
      <c r="EW750"/>
      <c r="EX750"/>
      <c r="EY750"/>
      <c r="EZ750"/>
      <c r="FA750"/>
      <c r="FB750"/>
      <c r="FC750"/>
      <c r="FD750"/>
      <c r="FE750"/>
      <c r="FF750"/>
      <c r="FG750"/>
      <c r="FH750"/>
      <c r="FI750"/>
      <c r="FJ750"/>
      <c r="FK750"/>
      <c r="FL750"/>
      <c r="FM750"/>
      <c r="FN750"/>
      <c r="FO750"/>
      <c r="FP750"/>
      <c r="FQ750"/>
      <c r="FR750"/>
      <c r="FS750"/>
      <c r="FT750"/>
      <c r="FU750"/>
      <c r="FV750"/>
      <c r="FW750"/>
      <c r="FX750"/>
      <c r="FY750"/>
      <c r="FZ750"/>
      <c r="GA750"/>
      <c r="GB750"/>
      <c r="GC750"/>
      <c r="GD750"/>
      <c r="GE750"/>
      <c r="GF750"/>
      <c r="GG750"/>
      <c r="GH750"/>
      <c r="GI750"/>
      <c r="GJ750"/>
      <c r="GK750"/>
      <c r="GL750"/>
      <c r="GM750"/>
      <c r="GN750"/>
      <c r="GO750"/>
      <c r="GP750"/>
      <c r="GQ750"/>
      <c r="GR750"/>
      <c r="GS750"/>
      <c r="GT750"/>
      <c r="GU750"/>
      <c r="GV750"/>
      <c r="GW750"/>
      <c r="GX750"/>
      <c r="GY750"/>
      <c r="GZ750"/>
      <c r="HA750"/>
      <c r="HB750"/>
      <c r="HC750"/>
      <c r="HD750"/>
      <c r="HE750"/>
      <c r="HF750"/>
      <c r="HG750"/>
      <c r="HH750"/>
      <c r="HI750"/>
      <c r="HJ750"/>
      <c r="HK750"/>
      <c r="HL750"/>
      <c r="HM750"/>
      <c r="HN750"/>
      <c r="HO750"/>
      <c r="HP750"/>
      <c r="HQ750"/>
      <c r="HR750"/>
      <c r="HS750"/>
      <c r="HT750"/>
      <c r="HU750"/>
      <c r="HV750"/>
      <c r="HW750"/>
      <c r="HX750"/>
      <c r="HY750"/>
      <c r="HZ750"/>
      <c r="IA750"/>
      <c r="IB750"/>
      <c r="IC750"/>
      <c r="ID750"/>
      <c r="IE750"/>
      <c r="IF750"/>
      <c r="IG750"/>
      <c r="IH750"/>
      <c r="II750"/>
      <c r="IJ750"/>
      <c r="IK750"/>
      <c r="IL750"/>
      <c r="IM750"/>
      <c r="IN750"/>
      <c r="IO750"/>
      <c r="IP750"/>
      <c r="IQ750"/>
      <c r="IR750"/>
      <c r="IS750"/>
      <c r="IT750"/>
      <c r="IU750"/>
      <c r="IV750"/>
      <c r="IW750"/>
      <c r="IX750"/>
      <c r="IY750"/>
      <c r="IZ750"/>
      <c r="JA750"/>
      <c r="JB750"/>
      <c r="JC750"/>
      <c r="JD750"/>
      <c r="JE750"/>
      <c r="JF750"/>
      <c r="JG750"/>
      <c r="JH750"/>
      <c r="JI750"/>
      <c r="JJ750"/>
      <c r="JK750"/>
      <c r="JL750"/>
      <c r="JM750"/>
      <c r="JN750"/>
      <c r="JO750"/>
      <c r="JP750"/>
      <c r="JQ750"/>
      <c r="JR750"/>
      <c r="JS750"/>
      <c r="JT750"/>
      <c r="JU750"/>
      <c r="JV750"/>
      <c r="JW750"/>
      <c r="JX750"/>
      <c r="JY750"/>
      <c r="JZ750"/>
      <c r="KA750"/>
      <c r="KB750"/>
      <c r="KC750"/>
      <c r="KD750"/>
      <c r="KE750"/>
      <c r="KF750"/>
      <c r="KG750"/>
      <c r="KH750"/>
      <c r="KI750"/>
      <c r="KJ750"/>
      <c r="KK750"/>
      <c r="KL750"/>
      <c r="KM750"/>
      <c r="KN750"/>
      <c r="KO750"/>
      <c r="KP750"/>
      <c r="KQ750"/>
      <c r="KR750"/>
      <c r="KS750"/>
      <c r="KT750"/>
      <c r="KU750"/>
      <c r="KV750"/>
      <c r="KW750"/>
      <c r="KX750"/>
      <c r="KY750"/>
      <c r="KZ750"/>
      <c r="LA750"/>
      <c r="LB750"/>
      <c r="LC750"/>
      <c r="LD750"/>
      <c r="LE750"/>
      <c r="LF750"/>
      <c r="LG750"/>
      <c r="LH750"/>
      <c r="LI750"/>
      <c r="LJ750"/>
      <c r="LK750"/>
      <c r="LL750"/>
      <c r="LM750"/>
      <c r="LN750"/>
      <c r="LO750"/>
      <c r="LP750"/>
      <c r="LQ750"/>
      <c r="LR750"/>
      <c r="LS750"/>
      <c r="LT750"/>
      <c r="LU750"/>
      <c r="LV750"/>
      <c r="LW750"/>
      <c r="LX750"/>
      <c r="LY750"/>
      <c r="LZ750"/>
      <c r="MA750"/>
      <c r="MB750"/>
      <c r="MC750"/>
      <c r="MD750"/>
      <c r="ME750"/>
      <c r="MF750"/>
      <c r="MG750"/>
      <c r="MH750"/>
      <c r="MI750"/>
      <c r="MJ750"/>
      <c r="MK750"/>
      <c r="ML750"/>
      <c r="MM750"/>
      <c r="MN750"/>
      <c r="MO750"/>
      <c r="MP750"/>
      <c r="MQ750"/>
      <c r="MR750"/>
      <c r="MS750"/>
      <c r="MT750"/>
      <c r="MU750"/>
      <c r="MV750"/>
      <c r="MW750"/>
      <c r="MX750"/>
      <c r="MY750"/>
      <c r="MZ750"/>
      <c r="NA750"/>
      <c r="NB750"/>
      <c r="NC750"/>
      <c r="ND750"/>
      <c r="NE750"/>
      <c r="NF750"/>
      <c r="NG750"/>
      <c r="NH750"/>
      <c r="NI750"/>
      <c r="NJ750"/>
      <c r="NK750"/>
      <c r="NL750"/>
      <c r="NM750"/>
      <c r="NN750"/>
      <c r="NO750"/>
      <c r="NP750"/>
      <c r="NQ750"/>
      <c r="NR750"/>
      <c r="NS750"/>
      <c r="NT750"/>
      <c r="NU750"/>
      <c r="NV750"/>
      <c r="NW750"/>
      <c r="NX750"/>
      <c r="NY750"/>
      <c r="NZ750"/>
      <c r="OA750"/>
      <c r="OB750"/>
      <c r="OC750"/>
      <c r="OD750"/>
      <c r="OE750"/>
      <c r="OF750"/>
      <c r="OG750"/>
      <c r="OH750"/>
      <c r="OI750"/>
      <c r="OJ750"/>
      <c r="OK750"/>
      <c r="OL750"/>
      <c r="OM750"/>
      <c r="ON750"/>
      <c r="OO750"/>
      <c r="OP750"/>
      <c r="OQ750"/>
      <c r="OR750"/>
      <c r="OS750"/>
      <c r="OT750"/>
      <c r="OU750"/>
      <c r="OV750"/>
      <c r="OW750"/>
      <c r="OX750"/>
      <c r="OY750"/>
      <c r="OZ750"/>
      <c r="PA750"/>
      <c r="PB750"/>
      <c r="PC750"/>
      <c r="PD750"/>
      <c r="PE750"/>
      <c r="PF750"/>
      <c r="PG750"/>
      <c r="PH750"/>
      <c r="PI750"/>
      <c r="PJ750"/>
      <c r="PK750"/>
      <c r="PL750"/>
      <c r="PM750"/>
      <c r="PN750"/>
      <c r="PO750"/>
      <c r="PP750"/>
      <c r="PQ750"/>
      <c r="PR750"/>
      <c r="PS750"/>
      <c r="PT750"/>
      <c r="PU750"/>
      <c r="PV750"/>
      <c r="PW750"/>
      <c r="PX750"/>
      <c r="PY750"/>
      <c r="PZ750"/>
      <c r="QA750"/>
      <c r="QB750"/>
      <c r="QC750"/>
      <c r="QD750"/>
      <c r="QE750"/>
      <c r="QF750"/>
      <c r="QG750"/>
      <c r="QH750"/>
      <c r="QI750"/>
      <c r="QJ750"/>
      <c r="QK750"/>
      <c r="QL750"/>
      <c r="QM750"/>
      <c r="QN750"/>
      <c r="QO750"/>
      <c r="QP750"/>
      <c r="QQ750"/>
      <c r="QR750"/>
      <c r="QS750"/>
      <c r="QT750"/>
      <c r="QU750"/>
      <c r="QV750"/>
      <c r="QW750"/>
      <c r="QX750"/>
      <c r="QY750"/>
      <c r="QZ750"/>
      <c r="RA750"/>
      <c r="RB750"/>
      <c r="RC750"/>
      <c r="RD750"/>
      <c r="RE750"/>
      <c r="RF750"/>
      <c r="RG750"/>
      <c r="RH750"/>
      <c r="RI750"/>
      <c r="RJ750"/>
      <c r="RK750"/>
      <c r="RL750"/>
      <c r="RM750"/>
      <c r="RN750"/>
      <c r="RO750"/>
      <c r="RP750"/>
      <c r="RQ750"/>
      <c r="RR750"/>
      <c r="RS750"/>
      <c r="RT750"/>
      <c r="RU750"/>
      <c r="RV750"/>
      <c r="RW750"/>
      <c r="RX750"/>
      <c r="RY750"/>
      <c r="RZ750"/>
      <c r="SA750"/>
      <c r="SB750"/>
      <c r="SC750"/>
      <c r="SD750"/>
      <c r="SE750"/>
      <c r="SF750"/>
      <c r="SG750"/>
      <c r="SH750"/>
      <c r="SI750"/>
      <c r="SJ750"/>
      <c r="SK750"/>
      <c r="SL750"/>
      <c r="SM750"/>
      <c r="SN750"/>
      <c r="SO750"/>
      <c r="SP750"/>
      <c r="SQ750"/>
      <c r="SR750"/>
      <c r="SS750"/>
      <c r="ST750"/>
      <c r="SU750"/>
      <c r="SV750"/>
      <c r="SW750"/>
      <c r="SX750"/>
      <c r="SY750"/>
      <c r="SZ750"/>
      <c r="TA750"/>
      <c r="TB750"/>
      <c r="TC750"/>
      <c r="TD750"/>
      <c r="TE750"/>
      <c r="TF750"/>
      <c r="TG750"/>
      <c r="TH750"/>
      <c r="TI750"/>
      <c r="TJ750"/>
      <c r="TK750"/>
      <c r="TL750"/>
      <c r="TM750"/>
      <c r="TN750"/>
      <c r="TO750"/>
      <c r="TP750"/>
      <c r="TQ750"/>
      <c r="TR750"/>
      <c r="TS750"/>
      <c r="TT750"/>
      <c r="TU750"/>
      <c r="TV750"/>
      <c r="TW750"/>
      <c r="TX750"/>
      <c r="TY750"/>
      <c r="TZ750"/>
      <c r="UA750"/>
      <c r="UB750"/>
      <c r="UC750"/>
      <c r="UD750"/>
      <c r="UE750"/>
      <c r="UF750"/>
      <c r="UG750"/>
      <c r="UH750"/>
      <c r="UI750"/>
      <c r="UJ750"/>
      <c r="UK750"/>
      <c r="UL750"/>
      <c r="UM750"/>
      <c r="UN750"/>
      <c r="UO750"/>
      <c r="UP750"/>
      <c r="UQ750"/>
      <c r="UR750"/>
      <c r="US750"/>
      <c r="UT750"/>
      <c r="UU750"/>
      <c r="UV750"/>
      <c r="UW750"/>
      <c r="UX750"/>
      <c r="UY750"/>
      <c r="UZ750"/>
      <c r="VA750"/>
      <c r="VB750"/>
      <c r="VC750"/>
      <c r="VD750"/>
      <c r="VE750"/>
      <c r="VF750"/>
      <c r="VG750"/>
      <c r="VH750"/>
      <c r="VI750"/>
      <c r="VJ750"/>
      <c r="VK750"/>
      <c r="VL750"/>
      <c r="VM750"/>
      <c r="VN750"/>
      <c r="VO750"/>
      <c r="VP750"/>
      <c r="VQ750"/>
      <c r="VR750"/>
      <c r="VS750"/>
      <c r="VT750"/>
      <c r="VU750"/>
      <c r="VV750"/>
      <c r="VW750"/>
      <c r="VX750"/>
      <c r="VY750"/>
      <c r="VZ750"/>
      <c r="WA750"/>
      <c r="WB750"/>
      <c r="WC750"/>
      <c r="WD750"/>
      <c r="WE750"/>
      <c r="WF750"/>
      <c r="WG750"/>
      <c r="WH750"/>
      <c r="WI750"/>
      <c r="WJ750"/>
      <c r="WK750"/>
      <c r="WL750"/>
      <c r="WM750"/>
      <c r="WN750"/>
      <c r="WO750"/>
      <c r="WP750"/>
      <c r="WQ750"/>
      <c r="WR750"/>
      <c r="WS750"/>
      <c r="WT750"/>
      <c r="WU750"/>
      <c r="WV750"/>
      <c r="WW750"/>
      <c r="WX750"/>
      <c r="WY750"/>
      <c r="WZ750"/>
      <c r="XA750"/>
      <c r="XB750"/>
      <c r="XC750"/>
      <c r="XD750"/>
      <c r="XE750"/>
      <c r="XF750"/>
      <c r="XG750"/>
      <c r="XH750"/>
      <c r="XI750"/>
      <c r="XJ750"/>
      <c r="XK750"/>
      <c r="XL750"/>
      <c r="XM750"/>
      <c r="XN750"/>
      <c r="XO750"/>
      <c r="XP750"/>
      <c r="XQ750"/>
      <c r="XR750"/>
      <c r="XS750"/>
      <c r="XT750"/>
      <c r="XU750"/>
      <c r="XV750"/>
      <c r="XW750"/>
      <c r="XX750"/>
      <c r="XY750"/>
      <c r="XZ750"/>
      <c r="YA750"/>
      <c r="YB750"/>
      <c r="YC750"/>
      <c r="YD750"/>
      <c r="YE750"/>
      <c r="YF750"/>
      <c r="YG750"/>
      <c r="YH750"/>
      <c r="YI750"/>
      <c r="YJ750"/>
      <c r="YK750"/>
      <c r="YL750"/>
      <c r="YM750"/>
      <c r="YN750"/>
      <c r="YO750"/>
      <c r="YP750"/>
      <c r="YQ750"/>
      <c r="YR750"/>
      <c r="YS750"/>
      <c r="YT750"/>
      <c r="YU750"/>
      <c r="YV750"/>
      <c r="YW750"/>
      <c r="YX750"/>
      <c r="YY750"/>
      <c r="YZ750"/>
      <c r="ZA750"/>
      <c r="ZB750"/>
      <c r="ZC750"/>
      <c r="ZD750"/>
      <c r="ZE750"/>
      <c r="ZF750"/>
      <c r="ZG750"/>
      <c r="ZH750"/>
      <c r="ZI750"/>
      <c r="ZJ750"/>
      <c r="ZK750"/>
      <c r="ZL750"/>
      <c r="ZM750"/>
      <c r="ZN750"/>
      <c r="ZO750"/>
      <c r="ZP750"/>
      <c r="ZQ750"/>
      <c r="ZR750"/>
      <c r="ZS750"/>
      <c r="ZT750"/>
      <c r="ZU750"/>
      <c r="ZV750"/>
      <c r="ZW750"/>
      <c r="ZX750"/>
      <c r="ZY750"/>
      <c r="ZZ750" s="52"/>
      <c r="AAA750" s="192"/>
      <c r="AAD750" s="90"/>
      <c r="AAE750" s="519">
        <v>1</v>
      </c>
      <c r="AAF750" s="190" t="s">
        <v>52</v>
      </c>
      <c r="AAG750" s="71"/>
      <c r="AAH750" s="71"/>
      <c r="AAI750" s="72"/>
      <c r="AAJ750" s="55"/>
      <c r="AAK750" s="53"/>
      <c r="AAL750" s="90"/>
    </row>
    <row r="751" spans="1:714" s="23" customFormat="1" ht="15" customHeight="1" outlineLevel="1">
      <c r="A751" s="171" t="s">
        <v>0</v>
      </c>
      <c r="B751" s="632" t="str">
        <f t="shared" ref="B751" si="617">AAK751</f>
        <v>in coordination with  AndreaRW</v>
      </c>
      <c r="C751" s="374"/>
      <c r="D751" s="374"/>
      <c r="E751" s="374"/>
      <c r="F751" s="374"/>
      <c r="G751" s="374"/>
      <c r="H751" s="374"/>
      <c r="I751" s="244"/>
      <c r="J751" s="193"/>
      <c r="K751" s="46"/>
      <c r="L751" s="46"/>
      <c r="M751" s="46"/>
      <c r="N751" s="46"/>
      <c r="O751" s="46"/>
      <c r="P751" s="46"/>
      <c r="Q751" s="46"/>
      <c r="R751" s="46"/>
      <c r="S751" s="46"/>
      <c r="T751" s="46"/>
      <c r="U751" s="46"/>
      <c r="V751" s="46"/>
      <c r="W751" s="46"/>
      <c r="X751" s="46"/>
      <c r="Y751" s="46"/>
      <c r="Z751" s="46"/>
      <c r="AA751" s="46"/>
      <c r="AB751" s="46"/>
      <c r="AC751" s="46"/>
      <c r="AD751" s="46"/>
      <c r="AE751" s="46"/>
      <c r="AF751" s="46"/>
      <c r="AG751" s="46"/>
      <c r="AH751" s="46"/>
      <c r="AI751" s="46"/>
      <c r="AJ751" s="46"/>
      <c r="AK751" s="46"/>
      <c r="AL751" s="46"/>
      <c r="AM751" s="46"/>
      <c r="AN751" s="46"/>
      <c r="AO751" s="46"/>
      <c r="AP751" s="46"/>
      <c r="AQ751" s="46"/>
      <c r="AR751" s="46"/>
      <c r="AS751" s="46"/>
      <c r="AT751" s="46"/>
      <c r="AU751" s="46"/>
      <c r="AV751" s="46"/>
      <c r="AW751" s="46"/>
      <c r="AX751" s="46"/>
      <c r="AY751" s="46"/>
      <c r="AZ751" s="46"/>
      <c r="BA751" s="46"/>
      <c r="BB751" s="46"/>
      <c r="BC751" s="46"/>
      <c r="BD751" s="46"/>
      <c r="BE751" s="46"/>
      <c r="BF751" s="46"/>
      <c r="BG751" s="46"/>
      <c r="BH751" s="46"/>
      <c r="BI751" s="46"/>
      <c r="BJ751" s="46"/>
      <c r="BK751" s="46"/>
      <c r="BL751" s="46"/>
      <c r="BM751" s="46"/>
      <c r="BN751" s="46"/>
      <c r="BO751" s="46"/>
      <c r="BP751" s="46"/>
      <c r="BQ751" s="46"/>
      <c r="BR751" s="46"/>
      <c r="BS751" s="46"/>
      <c r="BT751" s="46"/>
      <c r="BU751" s="46"/>
      <c r="BV751" s="46"/>
      <c r="BW751" s="46"/>
      <c r="BX751" s="46"/>
      <c r="BY751" s="46"/>
      <c r="BZ751" s="46"/>
      <c r="CA751" s="46"/>
      <c r="CB751" s="46"/>
      <c r="CC751" s="46"/>
      <c r="CD751" s="46"/>
      <c r="CE751" s="46"/>
      <c r="CF751" s="46"/>
      <c r="CG751" s="46"/>
      <c r="CH751" s="46"/>
      <c r="CI751" s="46"/>
      <c r="CJ751" s="46"/>
      <c r="CK751" s="46"/>
      <c r="CL751" s="46"/>
      <c r="CM751" s="46"/>
      <c r="CN751" s="46"/>
      <c r="CO751" s="46"/>
      <c r="CP751" s="46"/>
      <c r="CQ751" s="46"/>
      <c r="CR751" s="46"/>
      <c r="CS751" s="46"/>
      <c r="CT751" s="46"/>
      <c r="CU751" s="46"/>
      <c r="CV751" s="46"/>
      <c r="CW751" s="46"/>
      <c r="CX751" s="46"/>
      <c r="CY751" s="46"/>
      <c r="CZ751" s="46"/>
      <c r="DA751" s="46"/>
      <c r="DB751" s="46"/>
      <c r="DC751" s="46"/>
      <c r="DD751" s="46"/>
      <c r="DE751" s="46"/>
      <c r="DF751" s="46"/>
      <c r="DG751" s="46"/>
      <c r="DH751" s="46"/>
      <c r="DI751" s="46"/>
      <c r="DJ751" s="46"/>
      <c r="DK751" s="46"/>
      <c r="DL751" s="46"/>
      <c r="DM751" s="46"/>
      <c r="DN751" s="46"/>
      <c r="DO751" s="46"/>
      <c r="DP751" s="46"/>
      <c r="DQ751"/>
      <c r="DR751"/>
      <c r="DS751"/>
      <c r="DT751"/>
      <c r="DU751"/>
      <c r="DV751"/>
      <c r="DW751"/>
      <c r="DX751"/>
      <c r="DY751"/>
      <c r="DZ751"/>
      <c r="EA751"/>
      <c r="EB751"/>
      <c r="EC751"/>
      <c r="ED751"/>
      <c r="EE751"/>
      <c r="EF751"/>
      <c r="EG751"/>
      <c r="EH751"/>
      <c r="EI751"/>
      <c r="EJ751"/>
      <c r="EK751"/>
      <c r="EL751"/>
      <c r="EM751"/>
      <c r="EN751"/>
      <c r="EO751"/>
      <c r="EP751"/>
      <c r="EQ751"/>
      <c r="ER751"/>
      <c r="ES751"/>
      <c r="ET751"/>
      <c r="EU751"/>
      <c r="EV751"/>
      <c r="EW751"/>
      <c r="EX751"/>
      <c r="EY751"/>
      <c r="EZ751"/>
      <c r="FA751"/>
      <c r="FB751"/>
      <c r="FC751"/>
      <c r="FD751"/>
      <c r="FE751"/>
      <c r="FF751"/>
      <c r="FG751"/>
      <c r="FH751"/>
      <c r="FI751"/>
      <c r="FJ751"/>
      <c r="FK751"/>
      <c r="FL751"/>
      <c r="FM751"/>
      <c r="FN751"/>
      <c r="FO751"/>
      <c r="FP751"/>
      <c r="FQ751"/>
      <c r="FR751"/>
      <c r="FS751"/>
      <c r="FT751"/>
      <c r="FU751"/>
      <c r="FV751"/>
      <c r="FW751"/>
      <c r="FX751"/>
      <c r="FY751"/>
      <c r="FZ751"/>
      <c r="GA751"/>
      <c r="GB751"/>
      <c r="GC751"/>
      <c r="GD751"/>
      <c r="GE751"/>
      <c r="GF751"/>
      <c r="GG751"/>
      <c r="GH751"/>
      <c r="GI751"/>
      <c r="GJ751"/>
      <c r="GK751"/>
      <c r="GL751"/>
      <c r="GM751"/>
      <c r="GN751"/>
      <c r="GO751"/>
      <c r="GP751"/>
      <c r="GQ751"/>
      <c r="GR751"/>
      <c r="GS751"/>
      <c r="GT751"/>
      <c r="GU751"/>
      <c r="GV751"/>
      <c r="GW751"/>
      <c r="GX751"/>
      <c r="GY751"/>
      <c r="GZ751"/>
      <c r="HA751"/>
      <c r="HB751"/>
      <c r="HC751"/>
      <c r="HD751"/>
      <c r="HE751"/>
      <c r="HF751"/>
      <c r="HG751"/>
      <c r="HH751"/>
      <c r="HI751"/>
      <c r="HJ751"/>
      <c r="HK751"/>
      <c r="HL751"/>
      <c r="HM751"/>
      <c r="HN751"/>
      <c r="HO751"/>
      <c r="HP751"/>
      <c r="HQ751"/>
      <c r="HR751"/>
      <c r="HS751"/>
      <c r="HT751"/>
      <c r="HU751"/>
      <c r="HV751"/>
      <c r="HW751"/>
      <c r="HX751"/>
      <c r="HY751"/>
      <c r="HZ751"/>
      <c r="IA751"/>
      <c r="IB751"/>
      <c r="IC751"/>
      <c r="ID751"/>
      <c r="IE751"/>
      <c r="IF751"/>
      <c r="IG751"/>
      <c r="IH751"/>
      <c r="II751"/>
      <c r="IJ751"/>
      <c r="IK751"/>
      <c r="IL751"/>
      <c r="IM751"/>
      <c r="IN751"/>
      <c r="IO751"/>
      <c r="IP751"/>
      <c r="IQ751"/>
      <c r="IR751"/>
      <c r="IS751"/>
      <c r="IT751"/>
      <c r="IU751"/>
      <c r="IV751"/>
      <c r="IW751"/>
      <c r="IX751"/>
      <c r="IY751"/>
      <c r="IZ751"/>
      <c r="JA751"/>
      <c r="JB751"/>
      <c r="JC751"/>
      <c r="JD751"/>
      <c r="JE751"/>
      <c r="JF751"/>
      <c r="JG751"/>
      <c r="JH751"/>
      <c r="JI751"/>
      <c r="JJ751"/>
      <c r="JK751"/>
      <c r="JL751"/>
      <c r="JM751"/>
      <c r="JN751"/>
      <c r="JO751"/>
      <c r="JP751"/>
      <c r="JQ751"/>
      <c r="JR751"/>
      <c r="JS751"/>
      <c r="JT751"/>
      <c r="JU751"/>
      <c r="JV751"/>
      <c r="JW751"/>
      <c r="JX751"/>
      <c r="JY751"/>
      <c r="JZ751"/>
      <c r="KA751"/>
      <c r="KB751"/>
      <c r="KC751"/>
      <c r="KD751"/>
      <c r="KE751"/>
      <c r="KF751"/>
      <c r="KG751"/>
      <c r="KH751"/>
      <c r="KI751"/>
      <c r="KJ751"/>
      <c r="KK751"/>
      <c r="KL751"/>
      <c r="KM751"/>
      <c r="KN751"/>
      <c r="KO751"/>
      <c r="KP751"/>
      <c r="KQ751"/>
      <c r="KR751"/>
      <c r="KS751"/>
      <c r="KT751"/>
      <c r="KU751"/>
      <c r="KV751"/>
      <c r="KW751"/>
      <c r="KX751"/>
      <c r="KY751"/>
      <c r="KZ751"/>
      <c r="LA751"/>
      <c r="LB751"/>
      <c r="LC751"/>
      <c r="LD751"/>
      <c r="LE751"/>
      <c r="LF751"/>
      <c r="LG751"/>
      <c r="LH751"/>
      <c r="LI751"/>
      <c r="LJ751"/>
      <c r="LK751"/>
      <c r="LL751"/>
      <c r="LM751"/>
      <c r="LN751"/>
      <c r="LO751"/>
      <c r="LP751"/>
      <c r="LQ751"/>
      <c r="LR751"/>
      <c r="LS751"/>
      <c r="LT751"/>
      <c r="LU751"/>
      <c r="LV751"/>
      <c r="LW751"/>
      <c r="LX751"/>
      <c r="LY751"/>
      <c r="LZ751"/>
      <c r="MA751"/>
      <c r="MB751"/>
      <c r="MC751"/>
      <c r="MD751"/>
      <c r="ME751"/>
      <c r="MF751"/>
      <c r="MG751"/>
      <c r="MH751"/>
      <c r="MI751"/>
      <c r="MJ751"/>
      <c r="MK751"/>
      <c r="ML751"/>
      <c r="MM751"/>
      <c r="MN751"/>
      <c r="MO751"/>
      <c r="MP751"/>
      <c r="MQ751"/>
      <c r="MR751"/>
      <c r="MS751"/>
      <c r="MT751"/>
      <c r="MU751"/>
      <c r="MV751"/>
      <c r="MW751"/>
      <c r="MX751"/>
      <c r="MY751"/>
      <c r="MZ751"/>
      <c r="NA751"/>
      <c r="NB751"/>
      <c r="NC751"/>
      <c r="ND751"/>
      <c r="NE751"/>
      <c r="NF751"/>
      <c r="NG751"/>
      <c r="NH751"/>
      <c r="NI751"/>
      <c r="NJ751"/>
      <c r="NK751"/>
      <c r="NL751"/>
      <c r="NM751"/>
      <c r="NN751"/>
      <c r="NO751"/>
      <c r="NP751"/>
      <c r="NQ751"/>
      <c r="NR751"/>
      <c r="NS751"/>
      <c r="NT751"/>
      <c r="NU751"/>
      <c r="NV751"/>
      <c r="NW751"/>
      <c r="NX751"/>
      <c r="NY751"/>
      <c r="NZ751"/>
      <c r="OA751"/>
      <c r="OB751"/>
      <c r="OC751"/>
      <c r="OD751"/>
      <c r="OE751"/>
      <c r="OF751"/>
      <c r="OG751"/>
      <c r="OH751"/>
      <c r="OI751"/>
      <c r="OJ751"/>
      <c r="OK751"/>
      <c r="OL751"/>
      <c r="OM751"/>
      <c r="ON751"/>
      <c r="OO751"/>
      <c r="OP751"/>
      <c r="OQ751"/>
      <c r="OR751"/>
      <c r="OS751"/>
      <c r="OT751"/>
      <c r="OU751"/>
      <c r="OV751"/>
      <c r="OW751"/>
      <c r="OX751"/>
      <c r="OY751"/>
      <c r="OZ751"/>
      <c r="PA751"/>
      <c r="PB751"/>
      <c r="PC751"/>
      <c r="PD751"/>
      <c r="PE751"/>
      <c r="PF751"/>
      <c r="PG751"/>
      <c r="PH751"/>
      <c r="PI751"/>
      <c r="PJ751"/>
      <c r="PK751"/>
      <c r="PL751"/>
      <c r="PM751"/>
      <c r="PN751"/>
      <c r="PO751"/>
      <c r="PP751"/>
      <c r="PQ751"/>
      <c r="PR751"/>
      <c r="PS751"/>
      <c r="PT751"/>
      <c r="PU751"/>
      <c r="PV751"/>
      <c r="PW751"/>
      <c r="PX751"/>
      <c r="PY751"/>
      <c r="PZ751"/>
      <c r="QA751"/>
      <c r="QB751"/>
      <c r="QC751"/>
      <c r="QD751"/>
      <c r="QE751"/>
      <c r="QF751"/>
      <c r="QG751"/>
      <c r="QH751"/>
      <c r="QI751"/>
      <c r="QJ751"/>
      <c r="QK751"/>
      <c r="QL751"/>
      <c r="QM751"/>
      <c r="QN751"/>
      <c r="QO751"/>
      <c r="QP751"/>
      <c r="QQ751"/>
      <c r="QR751"/>
      <c r="QS751"/>
      <c r="QT751"/>
      <c r="QU751"/>
      <c r="QV751"/>
      <c r="QW751"/>
      <c r="QX751"/>
      <c r="QY751"/>
      <c r="QZ751"/>
      <c r="RA751"/>
      <c r="RB751"/>
      <c r="RC751"/>
      <c r="RD751"/>
      <c r="RE751"/>
      <c r="RF751"/>
      <c r="RG751"/>
      <c r="RH751"/>
      <c r="RI751"/>
      <c r="RJ751"/>
      <c r="RK751"/>
      <c r="RL751"/>
      <c r="RM751"/>
      <c r="RN751"/>
      <c r="RO751"/>
      <c r="RP751"/>
      <c r="RQ751"/>
      <c r="RR751"/>
      <c r="RS751"/>
      <c r="RT751"/>
      <c r="RU751"/>
      <c r="RV751"/>
      <c r="RW751"/>
      <c r="RX751"/>
      <c r="RY751"/>
      <c r="RZ751"/>
      <c r="SA751"/>
      <c r="SB751"/>
      <c r="SC751"/>
      <c r="SD751"/>
      <c r="SE751"/>
      <c r="SF751"/>
      <c r="SG751"/>
      <c r="SH751"/>
      <c r="SI751"/>
      <c r="SJ751"/>
      <c r="SK751"/>
      <c r="SL751"/>
      <c r="SM751"/>
      <c r="SN751"/>
      <c r="SO751"/>
      <c r="SP751"/>
      <c r="SQ751"/>
      <c r="SR751"/>
      <c r="SS751"/>
      <c r="ST751"/>
      <c r="SU751"/>
      <c r="SV751"/>
      <c r="SW751"/>
      <c r="SX751"/>
      <c r="SY751"/>
      <c r="SZ751"/>
      <c r="TA751"/>
      <c r="TB751"/>
      <c r="TC751"/>
      <c r="TD751"/>
      <c r="TE751"/>
      <c r="TF751"/>
      <c r="TG751"/>
      <c r="TH751"/>
      <c r="TI751"/>
      <c r="TJ751"/>
      <c r="TK751"/>
      <c r="TL751"/>
      <c r="TM751"/>
      <c r="TN751"/>
      <c r="TO751"/>
      <c r="TP751"/>
      <c r="TQ751"/>
      <c r="TR751"/>
      <c r="TS751"/>
      <c r="TT751"/>
      <c r="TU751"/>
      <c r="TV751"/>
      <c r="TW751"/>
      <c r="TX751"/>
      <c r="TY751"/>
      <c r="TZ751"/>
      <c r="UA751"/>
      <c r="UB751"/>
      <c r="UC751"/>
      <c r="UD751"/>
      <c r="UE751"/>
      <c r="UF751"/>
      <c r="UG751"/>
      <c r="UH751"/>
      <c r="UI751"/>
      <c r="UJ751"/>
      <c r="UK751"/>
      <c r="UL751"/>
      <c r="UM751"/>
      <c r="UN751"/>
      <c r="UO751"/>
      <c r="UP751"/>
      <c r="UQ751"/>
      <c r="UR751"/>
      <c r="US751"/>
      <c r="UT751"/>
      <c r="UU751"/>
      <c r="UV751"/>
      <c r="UW751"/>
      <c r="UX751"/>
      <c r="UY751"/>
      <c r="UZ751"/>
      <c r="VA751"/>
      <c r="VB751"/>
      <c r="VC751"/>
      <c r="VD751"/>
      <c r="VE751"/>
      <c r="VF751"/>
      <c r="VG751"/>
      <c r="VH751"/>
      <c r="VI751"/>
      <c r="VJ751"/>
      <c r="VK751"/>
      <c r="VL751"/>
      <c r="VM751"/>
      <c r="VN751"/>
      <c r="VO751"/>
      <c r="VP751"/>
      <c r="VQ751"/>
      <c r="VR751"/>
      <c r="VS751"/>
      <c r="VT751"/>
      <c r="VU751"/>
      <c r="VV751"/>
      <c r="VW751"/>
      <c r="VX751"/>
      <c r="VY751"/>
      <c r="VZ751"/>
      <c r="WA751"/>
      <c r="WB751"/>
      <c r="WC751"/>
      <c r="WD751"/>
      <c r="WE751"/>
      <c r="WF751"/>
      <c r="WG751"/>
      <c r="WH751"/>
      <c r="WI751"/>
      <c r="WJ751"/>
      <c r="WK751"/>
      <c r="WL751"/>
      <c r="WM751"/>
      <c r="WN751"/>
      <c r="WO751"/>
      <c r="WP751"/>
      <c r="WQ751"/>
      <c r="WR751"/>
      <c r="WS751"/>
      <c r="WT751"/>
      <c r="WU751"/>
      <c r="WV751"/>
      <c r="WW751"/>
      <c r="WX751"/>
      <c r="WY751"/>
      <c r="WZ751"/>
      <c r="XA751"/>
      <c r="XB751"/>
      <c r="XC751"/>
      <c r="XD751"/>
      <c r="XE751"/>
      <c r="XF751"/>
      <c r="XG751"/>
      <c r="XH751"/>
      <c r="XI751"/>
      <c r="XJ751"/>
      <c r="XK751"/>
      <c r="XL751"/>
      <c r="XM751"/>
      <c r="XN751"/>
      <c r="XO751"/>
      <c r="XP751"/>
      <c r="XQ751"/>
      <c r="XR751"/>
      <c r="XS751"/>
      <c r="XT751"/>
      <c r="XU751"/>
      <c r="XV751"/>
      <c r="XW751"/>
      <c r="XX751"/>
      <c r="XY751"/>
      <c r="XZ751"/>
      <c r="YA751"/>
      <c r="YB751"/>
      <c r="YC751"/>
      <c r="YD751"/>
      <c r="YE751"/>
      <c r="YF751"/>
      <c r="YG751"/>
      <c r="YH751"/>
      <c r="YI751"/>
      <c r="YJ751"/>
      <c r="YK751"/>
      <c r="YL751"/>
      <c r="YM751"/>
      <c r="YN751"/>
      <c r="YO751"/>
      <c r="YP751"/>
      <c r="YQ751"/>
      <c r="YR751"/>
      <c r="YS751"/>
      <c r="YT751"/>
      <c r="YU751"/>
      <c r="YV751"/>
      <c r="YW751"/>
      <c r="YX751"/>
      <c r="YY751"/>
      <c r="YZ751"/>
      <c r="ZA751"/>
      <c r="ZB751"/>
      <c r="ZC751"/>
      <c r="ZD751"/>
      <c r="ZE751"/>
      <c r="ZF751"/>
      <c r="ZG751"/>
      <c r="ZH751"/>
      <c r="ZI751"/>
      <c r="ZJ751"/>
      <c r="ZK751"/>
      <c r="ZL751"/>
      <c r="ZM751"/>
      <c r="ZN751"/>
      <c r="ZO751"/>
      <c r="ZP751"/>
      <c r="ZQ751"/>
      <c r="ZR751"/>
      <c r="ZS751"/>
      <c r="ZT751"/>
      <c r="ZU751"/>
      <c r="ZV751"/>
      <c r="ZW751"/>
      <c r="ZX751"/>
      <c r="ZY751"/>
      <c r="ZZ751" s="52"/>
      <c r="AAA751" s="192"/>
      <c r="AAD751" s="90"/>
      <c r="AAE751" s="519">
        <v>1</v>
      </c>
      <c r="AAF751" s="190" t="s">
        <v>52</v>
      </c>
      <c r="AAG751" s="71"/>
      <c r="AAH751" s="71"/>
      <c r="AAI751" s="72"/>
      <c r="AAJ751" s="55"/>
      <c r="AAK751" s="80" t="str">
        <f>"in coordination with  "&amp;S.Staff.Lead</f>
        <v>in coordination with  AndreaRW</v>
      </c>
      <c r="AAL751" s="90"/>
    </row>
    <row r="752" spans="1:714" s="23" customFormat="1" ht="15" customHeight="1" outlineLevel="1">
      <c r="A752" s="171"/>
      <c r="B752" s="414" t="str">
        <f>AAK752</f>
        <v>AndreaRW:</v>
      </c>
      <c r="C752" s="420"/>
      <c r="D752" s="421"/>
      <c r="E752" s="350"/>
      <c r="F752" s="350"/>
      <c r="G752" s="420"/>
      <c r="H752" s="420"/>
      <c r="I752" s="244"/>
      <c r="J752" s="194"/>
      <c r="K752" s="49"/>
      <c r="L752" s="49"/>
      <c r="M752" s="49"/>
      <c r="N752" s="49"/>
      <c r="O752" s="49"/>
      <c r="P752" s="49"/>
      <c r="Q752" s="49"/>
      <c r="R752" s="49"/>
      <c r="S752" s="49"/>
      <c r="T752" s="49"/>
      <c r="U752" s="49"/>
      <c r="V752" s="49"/>
      <c r="W752" s="49"/>
      <c r="X752" s="49"/>
      <c r="Y752" s="49"/>
      <c r="Z752" s="49"/>
      <c r="AA752" s="49"/>
      <c r="AB752" s="49"/>
      <c r="AC752" s="49"/>
      <c r="AD752" s="49"/>
      <c r="AE752" s="49"/>
      <c r="AF752" s="49"/>
      <c r="AG752" s="49"/>
      <c r="AH752" s="49"/>
      <c r="AI752" s="49"/>
      <c r="AJ752" s="49"/>
      <c r="AK752" s="49"/>
      <c r="AL752" s="49"/>
      <c r="AM752" s="49"/>
      <c r="AN752" s="49"/>
      <c r="AO752" s="49"/>
      <c r="AP752" s="49"/>
      <c r="AQ752" s="49"/>
      <c r="AR752" s="49"/>
      <c r="AS752" s="49"/>
      <c r="AT752" s="49"/>
      <c r="AU752" s="49"/>
      <c r="AV752" s="49"/>
      <c r="AW752" s="49"/>
      <c r="AX752" s="49"/>
      <c r="AY752" s="49"/>
      <c r="AZ752" s="49"/>
      <c r="BA752" s="49"/>
      <c r="BB752" s="49"/>
      <c r="BC752" s="49"/>
      <c r="BD752" s="49"/>
      <c r="BE752" s="49"/>
      <c r="BF752" s="49"/>
      <c r="BG752" s="49"/>
      <c r="BH752" s="49"/>
      <c r="BI752" s="49"/>
      <c r="BJ752" s="49"/>
      <c r="BK752" s="49"/>
      <c r="BL752" s="49"/>
      <c r="BM752" s="49"/>
      <c r="BN752" s="49"/>
      <c r="BO752" s="49"/>
      <c r="BP752" s="49"/>
      <c r="BQ752" s="49"/>
      <c r="BR752" s="49"/>
      <c r="BS752" s="49"/>
      <c r="BT752" s="49"/>
      <c r="BU752" s="49"/>
      <c r="BV752" s="49"/>
      <c r="BW752" s="49"/>
      <c r="BX752" s="49"/>
      <c r="BY752" s="49"/>
      <c r="BZ752" s="49"/>
      <c r="CA752" s="49"/>
      <c r="CB752" s="49"/>
      <c r="CC752" s="49"/>
      <c r="CD752" s="49"/>
      <c r="CE752" s="49"/>
      <c r="CF752" s="49"/>
      <c r="CG752" s="49"/>
      <c r="CH752" s="49"/>
      <c r="CI752" s="49"/>
      <c r="CJ752" s="49"/>
      <c r="CK752" s="49"/>
      <c r="CL752" s="49"/>
      <c r="CM752" s="49"/>
      <c r="CN752" s="49"/>
      <c r="CO752" s="49"/>
      <c r="CP752" s="49"/>
      <c r="CQ752" s="49"/>
      <c r="CR752" s="49"/>
      <c r="CS752" s="49"/>
      <c r="CT752" s="49"/>
      <c r="CU752" s="49"/>
      <c r="CV752" s="49"/>
      <c r="CW752" s="49"/>
      <c r="CX752" s="49"/>
      <c r="CY752" s="49"/>
      <c r="CZ752" s="49"/>
      <c r="DA752" s="49"/>
      <c r="DB752" s="49"/>
      <c r="DC752" s="49"/>
      <c r="DD752" s="49"/>
      <c r="DE752" s="49"/>
      <c r="DF752" s="49"/>
      <c r="DG752" s="49"/>
      <c r="DH752" s="49"/>
      <c r="DI752" s="49"/>
      <c r="DJ752" s="49"/>
      <c r="DK752" s="49"/>
      <c r="DL752" s="49"/>
      <c r="DM752" s="49"/>
      <c r="DN752" s="49"/>
      <c r="DO752" s="49"/>
      <c r="DP752" s="49"/>
      <c r="DQ752"/>
      <c r="DR752"/>
      <c r="DS752"/>
      <c r="DT752"/>
      <c r="DU752"/>
      <c r="DV752"/>
      <c r="DW752"/>
      <c r="DX752"/>
      <c r="DY752"/>
      <c r="DZ752"/>
      <c r="EA752"/>
      <c r="EB752"/>
      <c r="EC752"/>
      <c r="ED752"/>
      <c r="EE752"/>
      <c r="EF752"/>
      <c r="EG752"/>
      <c r="EH752"/>
      <c r="EI752"/>
      <c r="EJ752"/>
      <c r="EK752"/>
      <c r="EL752"/>
      <c r="EM752"/>
      <c r="EN752"/>
      <c r="EO752"/>
      <c r="EP752"/>
      <c r="EQ752"/>
      <c r="ER752"/>
      <c r="ES752"/>
      <c r="ET752"/>
      <c r="EU752"/>
      <c r="EV752"/>
      <c r="EW752"/>
      <c r="EX752"/>
      <c r="EY752"/>
      <c r="EZ752"/>
      <c r="FA752"/>
      <c r="FB752"/>
      <c r="FC752"/>
      <c r="FD752"/>
      <c r="FE752"/>
      <c r="FF752"/>
      <c r="FG752"/>
      <c r="FH752"/>
      <c r="FI752"/>
      <c r="FJ752"/>
      <c r="FK752"/>
      <c r="FL752"/>
      <c r="FM752"/>
      <c r="FN752"/>
      <c r="FO752"/>
      <c r="FP752"/>
      <c r="FQ752"/>
      <c r="FR752"/>
      <c r="FS752"/>
      <c r="FT752"/>
      <c r="FU752"/>
      <c r="FV752"/>
      <c r="FW752"/>
      <c r="FX752"/>
      <c r="FY752"/>
      <c r="FZ752"/>
      <c r="GA752"/>
      <c r="GB752"/>
      <c r="GC752"/>
      <c r="GD752"/>
      <c r="GE752"/>
      <c r="GF752"/>
      <c r="GG752"/>
      <c r="GH752"/>
      <c r="GI752"/>
      <c r="GJ752"/>
      <c r="GK752"/>
      <c r="GL752"/>
      <c r="GM752"/>
      <c r="GN752"/>
      <c r="GO752"/>
      <c r="GP752"/>
      <c r="GQ752"/>
      <c r="GR752"/>
      <c r="GS752"/>
      <c r="GT752"/>
      <c r="GU752"/>
      <c r="GV752"/>
      <c r="GW752"/>
      <c r="GX752"/>
      <c r="GY752"/>
      <c r="GZ752"/>
      <c r="HA752"/>
      <c r="HB752"/>
      <c r="HC752"/>
      <c r="HD752"/>
      <c r="HE752"/>
      <c r="HF752"/>
      <c r="HG752"/>
      <c r="HH752"/>
      <c r="HI752"/>
      <c r="HJ752"/>
      <c r="HK752"/>
      <c r="HL752"/>
      <c r="HM752"/>
      <c r="HN752"/>
      <c r="HO752"/>
      <c r="HP752"/>
      <c r="HQ752"/>
      <c r="HR752"/>
      <c r="HS752"/>
      <c r="HT752"/>
      <c r="HU752"/>
      <c r="HV752"/>
      <c r="HW752"/>
      <c r="HX752"/>
      <c r="HY752"/>
      <c r="HZ752"/>
      <c r="IA752"/>
      <c r="IB752"/>
      <c r="IC752"/>
      <c r="ID752"/>
      <c r="IE752"/>
      <c r="IF752"/>
      <c r="IG752"/>
      <c r="IH752"/>
      <c r="II752"/>
      <c r="IJ752"/>
      <c r="IK752"/>
      <c r="IL752"/>
      <c r="IM752"/>
      <c r="IN752"/>
      <c r="IO752"/>
      <c r="IP752"/>
      <c r="IQ752"/>
      <c r="IR752"/>
      <c r="IS752"/>
      <c r="IT752"/>
      <c r="IU752"/>
      <c r="IV752"/>
      <c r="IW752"/>
      <c r="IX752"/>
      <c r="IY752"/>
      <c r="IZ752"/>
      <c r="JA752"/>
      <c r="JB752"/>
      <c r="JC752"/>
      <c r="JD752"/>
      <c r="JE752"/>
      <c r="JF752"/>
      <c r="JG752"/>
      <c r="JH752"/>
      <c r="JI752"/>
      <c r="JJ752"/>
      <c r="JK752"/>
      <c r="JL752"/>
      <c r="JM752"/>
      <c r="JN752"/>
      <c r="JO752"/>
      <c r="JP752"/>
      <c r="JQ752"/>
      <c r="JR752"/>
      <c r="JS752"/>
      <c r="JT752"/>
      <c r="JU752"/>
      <c r="JV752"/>
      <c r="JW752"/>
      <c r="JX752"/>
      <c r="JY752"/>
      <c r="JZ752"/>
      <c r="KA752"/>
      <c r="KB752"/>
      <c r="KC752"/>
      <c r="KD752"/>
      <c r="KE752"/>
      <c r="KF752"/>
      <c r="KG752"/>
      <c r="KH752"/>
      <c r="KI752"/>
      <c r="KJ752"/>
      <c r="KK752"/>
      <c r="KL752"/>
      <c r="KM752"/>
      <c r="KN752"/>
      <c r="KO752"/>
      <c r="KP752"/>
      <c r="KQ752"/>
      <c r="KR752"/>
      <c r="KS752"/>
      <c r="KT752"/>
      <c r="KU752"/>
      <c r="KV752"/>
      <c r="KW752"/>
      <c r="KX752"/>
      <c r="KY752"/>
      <c r="KZ752"/>
      <c r="LA752"/>
      <c r="LB752"/>
      <c r="LC752"/>
      <c r="LD752"/>
      <c r="LE752"/>
      <c r="LF752"/>
      <c r="LG752"/>
      <c r="LH752"/>
      <c r="LI752"/>
      <c r="LJ752"/>
      <c r="LK752"/>
      <c r="LL752"/>
      <c r="LM752"/>
      <c r="LN752"/>
      <c r="LO752"/>
      <c r="LP752"/>
      <c r="LQ752"/>
      <c r="LR752"/>
      <c r="LS752"/>
      <c r="LT752"/>
      <c r="LU752"/>
      <c r="LV752"/>
      <c r="LW752"/>
      <c r="LX752"/>
      <c r="LY752"/>
      <c r="LZ752"/>
      <c r="MA752"/>
      <c r="MB752"/>
      <c r="MC752"/>
      <c r="MD752"/>
      <c r="ME752"/>
      <c r="MF752"/>
      <c r="MG752"/>
      <c r="MH752"/>
      <c r="MI752"/>
      <c r="MJ752"/>
      <c r="MK752"/>
      <c r="ML752"/>
      <c r="MM752"/>
      <c r="MN752"/>
      <c r="MO752"/>
      <c r="MP752"/>
      <c r="MQ752"/>
      <c r="MR752"/>
      <c r="MS752"/>
      <c r="MT752"/>
      <c r="MU752"/>
      <c r="MV752"/>
      <c r="MW752"/>
      <c r="MX752"/>
      <c r="MY752"/>
      <c r="MZ752"/>
      <c r="NA752"/>
      <c r="NB752"/>
      <c r="NC752"/>
      <c r="ND752"/>
      <c r="NE752"/>
      <c r="NF752"/>
      <c r="NG752"/>
      <c r="NH752"/>
      <c r="NI752"/>
      <c r="NJ752"/>
      <c r="NK752"/>
      <c r="NL752"/>
      <c r="NM752"/>
      <c r="NN752"/>
      <c r="NO752"/>
      <c r="NP752"/>
      <c r="NQ752"/>
      <c r="NR752"/>
      <c r="NS752"/>
      <c r="NT752"/>
      <c r="NU752"/>
      <c r="NV752"/>
      <c r="NW752"/>
      <c r="NX752"/>
      <c r="NY752"/>
      <c r="NZ752"/>
      <c r="OA752"/>
      <c r="OB752"/>
      <c r="OC752"/>
      <c r="OD752"/>
      <c r="OE752"/>
      <c r="OF752"/>
      <c r="OG752"/>
      <c r="OH752"/>
      <c r="OI752"/>
      <c r="OJ752"/>
      <c r="OK752"/>
      <c r="OL752"/>
      <c r="OM752"/>
      <c r="ON752"/>
      <c r="OO752"/>
      <c r="OP752"/>
      <c r="OQ752"/>
      <c r="OR752"/>
      <c r="OS752"/>
      <c r="OT752"/>
      <c r="OU752"/>
      <c r="OV752"/>
      <c r="OW752"/>
      <c r="OX752"/>
      <c r="OY752"/>
      <c r="OZ752"/>
      <c r="PA752"/>
      <c r="PB752"/>
      <c r="PC752"/>
      <c r="PD752"/>
      <c r="PE752"/>
      <c r="PF752"/>
      <c r="PG752"/>
      <c r="PH752"/>
      <c r="PI752"/>
      <c r="PJ752"/>
      <c r="PK752"/>
      <c r="PL752"/>
      <c r="PM752"/>
      <c r="PN752"/>
      <c r="PO752"/>
      <c r="PP752"/>
      <c r="PQ752"/>
      <c r="PR752"/>
      <c r="PS752"/>
      <c r="PT752"/>
      <c r="PU752"/>
      <c r="PV752"/>
      <c r="PW752"/>
      <c r="PX752"/>
      <c r="PY752"/>
      <c r="PZ752"/>
      <c r="QA752"/>
      <c r="QB752"/>
      <c r="QC752"/>
      <c r="QD752"/>
      <c r="QE752"/>
      <c r="QF752"/>
      <c r="QG752"/>
      <c r="QH752"/>
      <c r="QI752"/>
      <c r="QJ752"/>
      <c r="QK752"/>
      <c r="QL752"/>
      <c r="QM752"/>
      <c r="QN752"/>
      <c r="QO752"/>
      <c r="QP752"/>
      <c r="QQ752"/>
      <c r="QR752"/>
      <c r="QS752"/>
      <c r="QT752"/>
      <c r="QU752"/>
      <c r="QV752"/>
      <c r="QW752"/>
      <c r="QX752"/>
      <c r="QY752"/>
      <c r="QZ752"/>
      <c r="RA752"/>
      <c r="RB752"/>
      <c r="RC752"/>
      <c r="RD752"/>
      <c r="RE752"/>
      <c r="RF752"/>
      <c r="RG752"/>
      <c r="RH752"/>
      <c r="RI752"/>
      <c r="RJ752"/>
      <c r="RK752"/>
      <c r="RL752"/>
      <c r="RM752"/>
      <c r="RN752"/>
      <c r="RO752"/>
      <c r="RP752"/>
      <c r="RQ752"/>
      <c r="RR752"/>
      <c r="RS752"/>
      <c r="RT752"/>
      <c r="RU752"/>
      <c r="RV752"/>
      <c r="RW752"/>
      <c r="RX752"/>
      <c r="RY752"/>
      <c r="RZ752"/>
      <c r="SA752"/>
      <c r="SB752"/>
      <c r="SC752"/>
      <c r="SD752"/>
      <c r="SE752"/>
      <c r="SF752"/>
      <c r="SG752"/>
      <c r="SH752"/>
      <c r="SI752"/>
      <c r="SJ752"/>
      <c r="SK752"/>
      <c r="SL752"/>
      <c r="SM752"/>
      <c r="SN752"/>
      <c r="SO752"/>
      <c r="SP752"/>
      <c r="SQ752"/>
      <c r="SR752"/>
      <c r="SS752"/>
      <c r="ST752"/>
      <c r="SU752"/>
      <c r="SV752"/>
      <c r="SW752"/>
      <c r="SX752"/>
      <c r="SY752"/>
      <c r="SZ752"/>
      <c r="TA752"/>
      <c r="TB752"/>
      <c r="TC752"/>
      <c r="TD752"/>
      <c r="TE752"/>
      <c r="TF752"/>
      <c r="TG752"/>
      <c r="TH752"/>
      <c r="TI752"/>
      <c r="TJ752"/>
      <c r="TK752"/>
      <c r="TL752"/>
      <c r="TM752"/>
      <c r="TN752"/>
      <c r="TO752"/>
      <c r="TP752"/>
      <c r="TQ752"/>
      <c r="TR752"/>
      <c r="TS752"/>
      <c r="TT752"/>
      <c r="TU752"/>
      <c r="TV752"/>
      <c r="TW752"/>
      <c r="TX752"/>
      <c r="TY752"/>
      <c r="TZ752"/>
      <c r="UA752"/>
      <c r="UB752"/>
      <c r="UC752"/>
      <c r="UD752"/>
      <c r="UE752"/>
      <c r="UF752"/>
      <c r="UG752"/>
      <c r="UH752"/>
      <c r="UI752"/>
      <c r="UJ752"/>
      <c r="UK752"/>
      <c r="UL752"/>
      <c r="UM752"/>
      <c r="UN752"/>
      <c r="UO752"/>
      <c r="UP752"/>
      <c r="UQ752"/>
      <c r="UR752"/>
      <c r="US752"/>
      <c r="UT752"/>
      <c r="UU752"/>
      <c r="UV752"/>
      <c r="UW752"/>
      <c r="UX752"/>
      <c r="UY752"/>
      <c r="UZ752"/>
      <c r="VA752"/>
      <c r="VB752"/>
      <c r="VC752"/>
      <c r="VD752"/>
      <c r="VE752"/>
      <c r="VF752"/>
      <c r="VG752"/>
      <c r="VH752"/>
      <c r="VI752"/>
      <c r="VJ752"/>
      <c r="VK752"/>
      <c r="VL752"/>
      <c r="VM752"/>
      <c r="VN752"/>
      <c r="VO752"/>
      <c r="VP752"/>
      <c r="VQ752"/>
      <c r="VR752"/>
      <c r="VS752"/>
      <c r="VT752"/>
      <c r="VU752"/>
      <c r="VV752"/>
      <c r="VW752"/>
      <c r="VX752"/>
      <c r="VY752"/>
      <c r="VZ752"/>
      <c r="WA752"/>
      <c r="WB752"/>
      <c r="WC752"/>
      <c r="WD752"/>
      <c r="WE752"/>
      <c r="WF752"/>
      <c r="WG752"/>
      <c r="WH752"/>
      <c r="WI752"/>
      <c r="WJ752"/>
      <c r="WK752"/>
      <c r="WL752"/>
      <c r="WM752"/>
      <c r="WN752"/>
      <c r="WO752"/>
      <c r="WP752"/>
      <c r="WQ752"/>
      <c r="WR752"/>
      <c r="WS752"/>
      <c r="WT752"/>
      <c r="WU752"/>
      <c r="WV752"/>
      <c r="WW752"/>
      <c r="WX752"/>
      <c r="WY752"/>
      <c r="WZ752"/>
      <c r="XA752"/>
      <c r="XB752"/>
      <c r="XC752"/>
      <c r="XD752"/>
      <c r="XE752"/>
      <c r="XF752"/>
      <c r="XG752"/>
      <c r="XH752"/>
      <c r="XI752"/>
      <c r="XJ752"/>
      <c r="XK752"/>
      <c r="XL752"/>
      <c r="XM752"/>
      <c r="XN752"/>
      <c r="XO752"/>
      <c r="XP752"/>
      <c r="XQ752"/>
      <c r="XR752"/>
      <c r="XS752"/>
      <c r="XT752"/>
      <c r="XU752"/>
      <c r="XV752"/>
      <c r="XW752"/>
      <c r="XX752"/>
      <c r="XY752"/>
      <c r="XZ752"/>
      <c r="YA752"/>
      <c r="YB752"/>
      <c r="YC752"/>
      <c r="YD752"/>
      <c r="YE752"/>
      <c r="YF752"/>
      <c r="YG752"/>
      <c r="YH752"/>
      <c r="YI752"/>
      <c r="YJ752"/>
      <c r="YK752"/>
      <c r="YL752"/>
      <c r="YM752"/>
      <c r="YN752"/>
      <c r="YO752"/>
      <c r="YP752"/>
      <c r="YQ752"/>
      <c r="YR752"/>
      <c r="YS752"/>
      <c r="YT752"/>
      <c r="YU752"/>
      <c r="YV752"/>
      <c r="YW752"/>
      <c r="YX752"/>
      <c r="YY752"/>
      <c r="YZ752"/>
      <c r="ZA752"/>
      <c r="ZB752"/>
      <c r="ZC752"/>
      <c r="ZD752"/>
      <c r="ZE752"/>
      <c r="ZF752"/>
      <c r="ZG752"/>
      <c r="ZH752"/>
      <c r="ZI752"/>
      <c r="ZJ752"/>
      <c r="ZK752"/>
      <c r="ZL752"/>
      <c r="ZM752"/>
      <c r="ZN752"/>
      <c r="ZO752"/>
      <c r="ZP752"/>
      <c r="ZQ752"/>
      <c r="ZR752"/>
      <c r="ZS752"/>
      <c r="ZT752"/>
      <c r="ZU752"/>
      <c r="ZV752"/>
      <c r="ZW752"/>
      <c r="ZX752"/>
      <c r="ZY752"/>
      <c r="ZZ752" s="52"/>
      <c r="AAA752" s="192" t="s">
        <v>0</v>
      </c>
      <c r="AAD752" s="90"/>
      <c r="AAE752" s="519">
        <v>1</v>
      </c>
      <c r="AAF752" s="190" t="s">
        <v>52</v>
      </c>
      <c r="AAG752" s="94"/>
      <c r="AAH752" s="94"/>
      <c r="AAI752" s="72"/>
      <c r="AAJ752" s="185"/>
      <c r="AAK752" s="80" t="str">
        <f>S.Staff.Lead&amp;":"</f>
        <v>AndreaRW:</v>
      </c>
      <c r="AAL752" s="90"/>
    </row>
    <row r="753" spans="1:715" ht="15" customHeight="1" outlineLevel="1">
      <c r="A753" s="171"/>
      <c r="B753" s="304" t="s">
        <v>494</v>
      </c>
      <c r="C753" s="376"/>
      <c r="D753" s="380"/>
      <c r="E753" s="342">
        <f t="shared" ref="E753" si="618">NETWORKDAYS(G753,H753,S.DDL_DEQClosed)</f>
        <v>62</v>
      </c>
      <c r="F753" s="457">
        <f ca="1">IF(YEAR(H753)&gt;2000,NETWORKDAYS(TODAY(),H753,S.DDL_DEQClosed),0)</f>
        <v>162</v>
      </c>
      <c r="G753" s="408">
        <f t="shared" ref="G753:H753" si="619">AAG753</f>
        <v>41719</v>
      </c>
      <c r="H753" s="408">
        <f t="shared" si="619"/>
        <v>41807</v>
      </c>
      <c r="I753" s="244"/>
      <c r="J753" s="194"/>
      <c r="K753" s="49"/>
      <c r="L753" s="49"/>
      <c r="M753" s="49"/>
      <c r="N753" s="49"/>
      <c r="O753" s="49"/>
      <c r="P753" s="49"/>
      <c r="Q753" s="49"/>
      <c r="R753" s="49"/>
      <c r="S753" s="49"/>
      <c r="T753" s="49"/>
      <c r="U753" s="49"/>
      <c r="V753" s="49"/>
      <c r="W753" s="49"/>
      <c r="X753" s="49"/>
      <c r="Y753" s="49"/>
      <c r="Z753" s="49"/>
      <c r="AA753" s="49"/>
      <c r="AB753" s="49"/>
      <c r="AC753" s="49"/>
      <c r="AD753" s="49"/>
      <c r="AE753" s="49"/>
      <c r="AF753" s="49"/>
      <c r="AG753" s="49"/>
      <c r="AH753" s="49"/>
      <c r="AI753" s="49"/>
      <c r="AJ753" s="49"/>
      <c r="AK753" s="49"/>
      <c r="AL753" s="49"/>
      <c r="AM753" s="49"/>
      <c r="AN753" s="49"/>
      <c r="AO753" s="49"/>
      <c r="AP753" s="49"/>
      <c r="AQ753" s="49"/>
      <c r="AR753" s="49"/>
      <c r="AS753" s="49"/>
      <c r="AT753" s="49"/>
      <c r="AU753" s="49"/>
      <c r="AV753" s="49"/>
      <c r="AW753" s="49"/>
      <c r="AX753" s="49"/>
      <c r="AY753" s="49"/>
      <c r="AZ753" s="49"/>
      <c r="BA753" s="49"/>
      <c r="BB753" s="49"/>
      <c r="BC753" s="49"/>
      <c r="BD753" s="49"/>
      <c r="BE753" s="49"/>
      <c r="BF753" s="49"/>
      <c r="BG753" s="49"/>
      <c r="BH753" s="49"/>
      <c r="BI753" s="49"/>
      <c r="BJ753" s="49"/>
      <c r="BK753" s="49"/>
      <c r="BL753" s="49"/>
      <c r="BM753" s="49"/>
      <c r="BN753" s="49"/>
      <c r="BO753" s="49"/>
      <c r="BP753" s="49"/>
      <c r="BQ753" s="49"/>
      <c r="BR753" s="49"/>
      <c r="BS753" s="49"/>
      <c r="BT753" s="49"/>
      <c r="BU753" s="49"/>
      <c r="BV753" s="49"/>
      <c r="BW753" s="49"/>
      <c r="BX753" s="49"/>
      <c r="BY753" s="49"/>
      <c r="BZ753" s="49"/>
      <c r="CA753" s="49"/>
      <c r="CB753" s="49"/>
      <c r="CC753" s="49"/>
      <c r="CD753" s="49"/>
      <c r="CE753" s="49"/>
      <c r="CF753" s="49"/>
      <c r="CG753" s="49"/>
      <c r="CH753" s="49"/>
      <c r="CI753" s="49"/>
      <c r="CJ753" s="49"/>
      <c r="CK753" s="49"/>
      <c r="CL753" s="49"/>
      <c r="CM753" s="49"/>
      <c r="CN753" s="49"/>
      <c r="CO753" s="49"/>
      <c r="CP753" s="49"/>
      <c r="CQ753" s="49"/>
      <c r="CR753" s="49"/>
      <c r="CS753" s="49"/>
      <c r="CT753" s="49"/>
      <c r="CU753" s="49"/>
      <c r="CV753" s="49"/>
      <c r="CW753" s="49"/>
      <c r="CX753" s="49"/>
      <c r="CY753" s="49"/>
      <c r="CZ753" s="49"/>
      <c r="DA753" s="49"/>
      <c r="DB753" s="49"/>
      <c r="DC753" s="49"/>
      <c r="DD753" s="49"/>
      <c r="DE753" s="49"/>
      <c r="DF753" s="49"/>
      <c r="DG753" s="49"/>
      <c r="DH753" s="49"/>
      <c r="DI753" s="49"/>
      <c r="DJ753" s="49"/>
      <c r="DK753" s="49"/>
      <c r="DL753" s="49"/>
      <c r="DM753" s="49"/>
      <c r="DN753" s="49"/>
      <c r="DO753" s="49"/>
      <c r="DP753" s="49"/>
      <c r="AAA753" s="192"/>
      <c r="AAD753" s="90"/>
      <c r="AAE753" s="519">
        <v>1</v>
      </c>
      <c r="AAF753" s="90"/>
      <c r="AAG753" s="73">
        <f>AAH749</f>
        <v>41719</v>
      </c>
      <c r="AAH753" s="73">
        <f>S.PostEQC.BANNER.End</f>
        <v>41807</v>
      </c>
      <c r="AAI753" s="72"/>
      <c r="AAJ753" s="58"/>
      <c r="AAK753" s="53"/>
      <c r="AAL753" s="90"/>
      <c r="AAM753"/>
    </row>
    <row r="754" spans="1:715" s="23" customFormat="1" ht="15" customHeight="1" outlineLevel="1">
      <c r="A754" s="171"/>
      <c r="B754" s="304" t="s">
        <v>476</v>
      </c>
      <c r="C754" s="376"/>
      <c r="D754" s="380"/>
      <c r="E754"/>
      <c r="F754" s="457">
        <f ca="1">IF(YEAR(H754)&gt;2000,NETWORKDAYS(TODAY(),H754,S.DDL_DEQClosed),0)</f>
        <v>162</v>
      </c>
      <c r="G754"/>
      <c r="H754" s="408">
        <f t="shared" ref="H754" si="620">AAH754</f>
        <v>41807</v>
      </c>
      <c r="I754" s="244"/>
      <c r="J754" s="194"/>
      <c r="K754" s="49"/>
      <c r="L754" s="49"/>
      <c r="M754" s="49"/>
      <c r="N754" s="49"/>
      <c r="O754" s="49"/>
      <c r="P754" s="49"/>
      <c r="Q754" s="49"/>
      <c r="R754" s="49"/>
      <c r="S754" s="49"/>
      <c r="T754" s="49"/>
      <c r="U754" s="49"/>
      <c r="V754" s="49"/>
      <c r="W754" s="49"/>
      <c r="X754" s="49"/>
      <c r="Y754" s="49"/>
      <c r="Z754" s="49"/>
      <c r="AA754" s="49"/>
      <c r="AB754" s="49"/>
      <c r="AC754" s="49"/>
      <c r="AD754" s="49"/>
      <c r="AE754" s="49"/>
      <c r="AF754" s="49"/>
      <c r="AG754" s="49"/>
      <c r="AH754" s="49"/>
      <c r="AI754" s="49"/>
      <c r="AJ754" s="49"/>
      <c r="AK754" s="49"/>
      <c r="AL754" s="49"/>
      <c r="AM754" s="49"/>
      <c r="AN754" s="49"/>
      <c r="AO754" s="49"/>
      <c r="AP754" s="49"/>
      <c r="AQ754" s="49"/>
      <c r="AR754" s="49"/>
      <c r="AS754" s="49"/>
      <c r="AT754" s="49"/>
      <c r="AU754" s="49"/>
      <c r="AV754" s="49"/>
      <c r="AW754" s="49"/>
      <c r="AX754" s="49"/>
      <c r="AY754" s="49"/>
      <c r="AZ754" s="49"/>
      <c r="BA754" s="49"/>
      <c r="BB754" s="49"/>
      <c r="BC754" s="49"/>
      <c r="BD754" s="49"/>
      <c r="BE754" s="49"/>
      <c r="BF754" s="49"/>
      <c r="BG754" s="49"/>
      <c r="BH754" s="49"/>
      <c r="BI754" s="49"/>
      <c r="BJ754" s="49"/>
      <c r="BK754" s="49"/>
      <c r="BL754" s="49"/>
      <c r="BM754" s="49"/>
      <c r="BN754" s="49"/>
      <c r="BO754" s="49"/>
      <c r="BP754" s="49"/>
      <c r="BQ754" s="49"/>
      <c r="BR754" s="49"/>
      <c r="BS754" s="49"/>
      <c r="BT754" s="49"/>
      <c r="BU754" s="49"/>
      <c r="BV754" s="49"/>
      <c r="BW754" s="49"/>
      <c r="BX754" s="49"/>
      <c r="BY754" s="49"/>
      <c r="BZ754" s="49"/>
      <c r="CA754" s="49"/>
      <c r="CB754" s="49"/>
      <c r="CC754" s="49"/>
      <c r="CD754" s="49"/>
      <c r="CE754" s="49"/>
      <c r="CF754" s="49"/>
      <c r="CG754" s="49"/>
      <c r="CH754" s="49"/>
      <c r="CI754" s="49"/>
      <c r="CJ754" s="49"/>
      <c r="CK754" s="49"/>
      <c r="CL754" s="49"/>
      <c r="CM754" s="49"/>
      <c r="CN754" s="49"/>
      <c r="CO754" s="49"/>
      <c r="CP754" s="49"/>
      <c r="CQ754" s="49"/>
      <c r="CR754" s="49"/>
      <c r="CS754" s="49"/>
      <c r="CT754" s="49"/>
      <c r="CU754" s="49"/>
      <c r="CV754" s="49"/>
      <c r="CW754" s="49"/>
      <c r="CX754" s="49"/>
      <c r="CY754" s="49"/>
      <c r="CZ754" s="49"/>
      <c r="DA754" s="49"/>
      <c r="DB754" s="49"/>
      <c r="DC754" s="49"/>
      <c r="DD754" s="49"/>
      <c r="DE754" s="49"/>
      <c r="DF754" s="49"/>
      <c r="DG754" s="49"/>
      <c r="DH754" s="49"/>
      <c r="DI754" s="49"/>
      <c r="DJ754" s="49"/>
      <c r="DK754" s="49"/>
      <c r="DL754" s="49"/>
      <c r="DM754" s="49"/>
      <c r="DN754" s="49"/>
      <c r="DO754" s="49"/>
      <c r="DP754" s="49"/>
      <c r="DQ754"/>
      <c r="DR754"/>
      <c r="DS754"/>
      <c r="DT754"/>
      <c r="DU754"/>
      <c r="DV754"/>
      <c r="DW754"/>
      <c r="DX754"/>
      <c r="DY754"/>
      <c r="DZ754"/>
      <c r="EA754"/>
      <c r="EB754"/>
      <c r="EC754"/>
      <c r="ED754"/>
      <c r="EE754"/>
      <c r="EF754"/>
      <c r="EG754"/>
      <c r="EH754"/>
      <c r="EI754"/>
      <c r="EJ754"/>
      <c r="EK754"/>
      <c r="EL754"/>
      <c r="EM754"/>
      <c r="EN754"/>
      <c r="EO754"/>
      <c r="EP754"/>
      <c r="EQ754"/>
      <c r="ER754"/>
      <c r="ES754"/>
      <c r="ET754"/>
      <c r="EU754"/>
      <c r="EV754"/>
      <c r="EW754"/>
      <c r="EX754"/>
      <c r="EY754"/>
      <c r="EZ754"/>
      <c r="FA754"/>
      <c r="FB754"/>
      <c r="FC754"/>
      <c r="FD754"/>
      <c r="FE754"/>
      <c r="FF754"/>
      <c r="FG754"/>
      <c r="FH754"/>
      <c r="FI754"/>
      <c r="FJ754"/>
      <c r="FK754"/>
      <c r="FL754"/>
      <c r="FM754"/>
      <c r="FN754"/>
      <c r="FO754"/>
      <c r="FP754"/>
      <c r="FQ754"/>
      <c r="FR754"/>
      <c r="FS754"/>
      <c r="FT754"/>
      <c r="FU754"/>
      <c r="FV754"/>
      <c r="FW754"/>
      <c r="FX754"/>
      <c r="FY754"/>
      <c r="FZ754"/>
      <c r="GA754"/>
      <c r="GB754"/>
      <c r="GC754"/>
      <c r="GD754"/>
      <c r="GE754"/>
      <c r="GF754"/>
      <c r="GG754"/>
      <c r="GH754"/>
      <c r="GI754"/>
      <c r="GJ754"/>
      <c r="GK754"/>
      <c r="GL754"/>
      <c r="GM754"/>
      <c r="GN754"/>
      <c r="GO754"/>
      <c r="GP754"/>
      <c r="GQ754"/>
      <c r="GR754"/>
      <c r="GS754"/>
      <c r="GT754"/>
      <c r="GU754"/>
      <c r="GV754"/>
      <c r="GW754"/>
      <c r="GX754"/>
      <c r="GY754"/>
      <c r="GZ754"/>
      <c r="HA754"/>
      <c r="HB754"/>
      <c r="HC754"/>
      <c r="HD754"/>
      <c r="HE754"/>
      <c r="HF754"/>
      <c r="HG754"/>
      <c r="HH754"/>
      <c r="HI754"/>
      <c r="HJ754"/>
      <c r="HK754"/>
      <c r="HL754"/>
      <c r="HM754"/>
      <c r="HN754"/>
      <c r="HO754"/>
      <c r="HP754"/>
      <c r="HQ754"/>
      <c r="HR754"/>
      <c r="HS754"/>
      <c r="HT754"/>
      <c r="HU754"/>
      <c r="HV754"/>
      <c r="HW754"/>
      <c r="HX754"/>
      <c r="HY754"/>
      <c r="HZ754"/>
      <c r="IA754"/>
      <c r="IB754"/>
      <c r="IC754"/>
      <c r="ID754"/>
      <c r="IE754"/>
      <c r="IF754"/>
      <c r="IG754"/>
      <c r="IH754"/>
      <c r="II754"/>
      <c r="IJ754"/>
      <c r="IK754"/>
      <c r="IL754"/>
      <c r="IM754"/>
      <c r="IN754"/>
      <c r="IO754"/>
      <c r="IP754"/>
      <c r="IQ754"/>
      <c r="IR754"/>
      <c r="IS754"/>
      <c r="IT754"/>
      <c r="IU754"/>
      <c r="IV754"/>
      <c r="IW754"/>
      <c r="IX754"/>
      <c r="IY754"/>
      <c r="IZ754"/>
      <c r="JA754"/>
      <c r="JB754"/>
      <c r="JC754"/>
      <c r="JD754"/>
      <c r="JE754"/>
      <c r="JF754"/>
      <c r="JG754"/>
      <c r="JH754"/>
      <c r="JI754"/>
      <c r="JJ754"/>
      <c r="JK754"/>
      <c r="JL754"/>
      <c r="JM754"/>
      <c r="JN754"/>
      <c r="JO754"/>
      <c r="JP754"/>
      <c r="JQ754"/>
      <c r="JR754"/>
      <c r="JS754"/>
      <c r="JT754"/>
      <c r="JU754"/>
      <c r="JV754"/>
      <c r="JW754"/>
      <c r="JX754"/>
      <c r="JY754"/>
      <c r="JZ754"/>
      <c r="KA754"/>
      <c r="KB754"/>
      <c r="KC754"/>
      <c r="KD754"/>
      <c r="KE754"/>
      <c r="KF754"/>
      <c r="KG754"/>
      <c r="KH754"/>
      <c r="KI754"/>
      <c r="KJ754"/>
      <c r="KK754"/>
      <c r="KL754"/>
      <c r="KM754"/>
      <c r="KN754"/>
      <c r="KO754"/>
      <c r="KP754"/>
      <c r="KQ754"/>
      <c r="KR754"/>
      <c r="KS754"/>
      <c r="KT754"/>
      <c r="KU754"/>
      <c r="KV754"/>
      <c r="KW754"/>
      <c r="KX754"/>
      <c r="KY754"/>
      <c r="KZ754"/>
      <c r="LA754"/>
      <c r="LB754"/>
      <c r="LC754"/>
      <c r="LD754"/>
      <c r="LE754"/>
      <c r="LF754"/>
      <c r="LG754"/>
      <c r="LH754"/>
      <c r="LI754"/>
      <c r="LJ754"/>
      <c r="LK754"/>
      <c r="LL754"/>
      <c r="LM754"/>
      <c r="LN754"/>
      <c r="LO754"/>
      <c r="LP754"/>
      <c r="LQ754"/>
      <c r="LR754"/>
      <c r="LS754"/>
      <c r="LT754"/>
      <c r="LU754"/>
      <c r="LV754"/>
      <c r="LW754"/>
      <c r="LX754"/>
      <c r="LY754"/>
      <c r="LZ754"/>
      <c r="MA754"/>
      <c r="MB754"/>
      <c r="MC754"/>
      <c r="MD754"/>
      <c r="ME754"/>
      <c r="MF754"/>
      <c r="MG754"/>
      <c r="MH754"/>
      <c r="MI754"/>
      <c r="MJ754"/>
      <c r="MK754"/>
      <c r="ML754"/>
      <c r="MM754"/>
      <c r="MN754"/>
      <c r="MO754"/>
      <c r="MP754"/>
      <c r="MQ754"/>
      <c r="MR754"/>
      <c r="MS754"/>
      <c r="MT754"/>
      <c r="MU754"/>
      <c r="MV754"/>
      <c r="MW754"/>
      <c r="MX754"/>
      <c r="MY754"/>
      <c r="MZ754"/>
      <c r="NA754"/>
      <c r="NB754"/>
      <c r="NC754"/>
      <c r="ND754"/>
      <c r="NE754"/>
      <c r="NF754"/>
      <c r="NG754"/>
      <c r="NH754"/>
      <c r="NI754"/>
      <c r="NJ754"/>
      <c r="NK754"/>
      <c r="NL754"/>
      <c r="NM754"/>
      <c r="NN754"/>
      <c r="NO754"/>
      <c r="NP754"/>
      <c r="NQ754"/>
      <c r="NR754"/>
      <c r="NS754"/>
      <c r="NT754"/>
      <c r="NU754"/>
      <c r="NV754"/>
      <c r="NW754"/>
      <c r="NX754"/>
      <c r="NY754"/>
      <c r="NZ754"/>
      <c r="OA754"/>
      <c r="OB754"/>
      <c r="OC754"/>
      <c r="OD754"/>
      <c r="OE754"/>
      <c r="OF754"/>
      <c r="OG754"/>
      <c r="OH754"/>
      <c r="OI754"/>
      <c r="OJ754"/>
      <c r="OK754"/>
      <c r="OL754"/>
      <c r="OM754"/>
      <c r="ON754"/>
      <c r="OO754"/>
      <c r="OP754"/>
      <c r="OQ754"/>
      <c r="OR754"/>
      <c r="OS754"/>
      <c r="OT754"/>
      <c r="OU754"/>
      <c r="OV754"/>
      <c r="OW754"/>
      <c r="OX754"/>
      <c r="OY754"/>
      <c r="OZ754"/>
      <c r="PA754"/>
      <c r="PB754"/>
      <c r="PC754"/>
      <c r="PD754"/>
      <c r="PE754"/>
      <c r="PF754"/>
      <c r="PG754"/>
      <c r="PH754"/>
      <c r="PI754"/>
      <c r="PJ754"/>
      <c r="PK754"/>
      <c r="PL754"/>
      <c r="PM754"/>
      <c r="PN754"/>
      <c r="PO754"/>
      <c r="PP754"/>
      <c r="PQ754"/>
      <c r="PR754"/>
      <c r="PS754"/>
      <c r="PT754"/>
      <c r="PU754"/>
      <c r="PV754"/>
      <c r="PW754"/>
      <c r="PX754"/>
      <c r="PY754"/>
      <c r="PZ754"/>
      <c r="QA754"/>
      <c r="QB754"/>
      <c r="QC754"/>
      <c r="QD754"/>
      <c r="QE754"/>
      <c r="QF754"/>
      <c r="QG754"/>
      <c r="QH754"/>
      <c r="QI754"/>
      <c r="QJ754"/>
      <c r="QK754"/>
      <c r="QL754"/>
      <c r="QM754"/>
      <c r="QN754"/>
      <c r="QO754"/>
      <c r="QP754"/>
      <c r="QQ754"/>
      <c r="QR754"/>
      <c r="QS754"/>
      <c r="QT754"/>
      <c r="QU754"/>
      <c r="QV754"/>
      <c r="QW754"/>
      <c r="QX754"/>
      <c r="QY754"/>
      <c r="QZ754"/>
      <c r="RA754"/>
      <c r="RB754"/>
      <c r="RC754"/>
      <c r="RD754"/>
      <c r="RE754"/>
      <c r="RF754"/>
      <c r="RG754"/>
      <c r="RH754"/>
      <c r="RI754"/>
      <c r="RJ754"/>
      <c r="RK754"/>
      <c r="RL754"/>
      <c r="RM754"/>
      <c r="RN754"/>
      <c r="RO754"/>
      <c r="RP754"/>
      <c r="RQ754"/>
      <c r="RR754"/>
      <c r="RS754"/>
      <c r="RT754"/>
      <c r="RU754"/>
      <c r="RV754"/>
      <c r="RW754"/>
      <c r="RX754"/>
      <c r="RY754"/>
      <c r="RZ754"/>
      <c r="SA754"/>
      <c r="SB754"/>
      <c r="SC754"/>
      <c r="SD754"/>
      <c r="SE754"/>
      <c r="SF754"/>
      <c r="SG754"/>
      <c r="SH754"/>
      <c r="SI754"/>
      <c r="SJ754"/>
      <c r="SK754"/>
      <c r="SL754"/>
      <c r="SM754"/>
      <c r="SN754"/>
      <c r="SO754"/>
      <c r="SP754"/>
      <c r="SQ754"/>
      <c r="SR754"/>
      <c r="SS754"/>
      <c r="ST754"/>
      <c r="SU754"/>
      <c r="SV754"/>
      <c r="SW754"/>
      <c r="SX754"/>
      <c r="SY754"/>
      <c r="SZ754"/>
      <c r="TA754"/>
      <c r="TB754"/>
      <c r="TC754"/>
      <c r="TD754"/>
      <c r="TE754"/>
      <c r="TF754"/>
      <c r="TG754"/>
      <c r="TH754"/>
      <c r="TI754"/>
      <c r="TJ754"/>
      <c r="TK754"/>
      <c r="TL754"/>
      <c r="TM754"/>
      <c r="TN754"/>
      <c r="TO754"/>
      <c r="TP754"/>
      <c r="TQ754"/>
      <c r="TR754"/>
      <c r="TS754"/>
      <c r="TT754"/>
      <c r="TU754"/>
      <c r="TV754"/>
      <c r="TW754"/>
      <c r="TX754"/>
      <c r="TY754"/>
      <c r="TZ754"/>
      <c r="UA754"/>
      <c r="UB754"/>
      <c r="UC754"/>
      <c r="UD754"/>
      <c r="UE754"/>
      <c r="UF754"/>
      <c r="UG754"/>
      <c r="UH754"/>
      <c r="UI754"/>
      <c r="UJ754"/>
      <c r="UK754"/>
      <c r="UL754"/>
      <c r="UM754"/>
      <c r="UN754"/>
      <c r="UO754"/>
      <c r="UP754"/>
      <c r="UQ754"/>
      <c r="UR754"/>
      <c r="US754"/>
      <c r="UT754"/>
      <c r="UU754"/>
      <c r="UV754"/>
      <c r="UW754"/>
      <c r="UX754"/>
      <c r="UY754"/>
      <c r="UZ754"/>
      <c r="VA754"/>
      <c r="VB754"/>
      <c r="VC754"/>
      <c r="VD754"/>
      <c r="VE754"/>
      <c r="VF754"/>
      <c r="VG754"/>
      <c r="VH754"/>
      <c r="VI754"/>
      <c r="VJ754"/>
      <c r="VK754"/>
      <c r="VL754"/>
      <c r="VM754"/>
      <c r="VN754"/>
      <c r="VO754"/>
      <c r="VP754"/>
      <c r="VQ754"/>
      <c r="VR754"/>
      <c r="VS754"/>
      <c r="VT754"/>
      <c r="VU754"/>
      <c r="VV754"/>
      <c r="VW754"/>
      <c r="VX754"/>
      <c r="VY754"/>
      <c r="VZ754"/>
      <c r="WA754"/>
      <c r="WB754"/>
      <c r="WC754"/>
      <c r="WD754"/>
      <c r="WE754"/>
      <c r="WF754"/>
      <c r="WG754"/>
      <c r="WH754"/>
      <c r="WI754"/>
      <c r="WJ754"/>
      <c r="WK754"/>
      <c r="WL754"/>
      <c r="WM754"/>
      <c r="WN754"/>
      <c r="WO754"/>
      <c r="WP754"/>
      <c r="WQ754"/>
      <c r="WR754"/>
      <c r="WS754"/>
      <c r="WT754"/>
      <c r="WU754"/>
      <c r="WV754"/>
      <c r="WW754"/>
      <c r="WX754"/>
      <c r="WY754"/>
      <c r="WZ754"/>
      <c r="XA754"/>
      <c r="XB754"/>
      <c r="XC754"/>
      <c r="XD754"/>
      <c r="XE754"/>
      <c r="XF754"/>
      <c r="XG754"/>
      <c r="XH754"/>
      <c r="XI754"/>
      <c r="XJ754"/>
      <c r="XK754"/>
      <c r="XL754"/>
      <c r="XM754"/>
      <c r="XN754"/>
      <c r="XO754"/>
      <c r="XP754"/>
      <c r="XQ754"/>
      <c r="XR754"/>
      <c r="XS754"/>
      <c r="XT754"/>
      <c r="XU754"/>
      <c r="XV754"/>
      <c r="XW754"/>
      <c r="XX754"/>
      <c r="XY754"/>
      <c r="XZ754"/>
      <c r="YA754"/>
      <c r="YB754"/>
      <c r="YC754"/>
      <c r="YD754"/>
      <c r="YE754"/>
      <c r="YF754"/>
      <c r="YG754"/>
      <c r="YH754"/>
      <c r="YI754"/>
      <c r="YJ754"/>
      <c r="YK754"/>
      <c r="YL754"/>
      <c r="YM754"/>
      <c r="YN754"/>
      <c r="YO754"/>
      <c r="YP754"/>
      <c r="YQ754"/>
      <c r="YR754"/>
      <c r="YS754"/>
      <c r="YT754"/>
      <c r="YU754"/>
      <c r="YV754"/>
      <c r="YW754"/>
      <c r="YX754"/>
      <c r="YY754"/>
      <c r="YZ754"/>
      <c r="ZA754"/>
      <c r="ZB754"/>
      <c r="ZC754"/>
      <c r="ZD754"/>
      <c r="ZE754"/>
      <c r="ZF754"/>
      <c r="ZG754"/>
      <c r="ZH754"/>
      <c r="ZI754"/>
      <c r="ZJ754"/>
      <c r="ZK754"/>
      <c r="ZL754"/>
      <c r="ZM754"/>
      <c r="ZN754"/>
      <c r="ZO754"/>
      <c r="ZP754"/>
      <c r="ZQ754"/>
      <c r="ZR754"/>
      <c r="ZS754"/>
      <c r="ZT754"/>
      <c r="ZU754"/>
      <c r="ZV754"/>
      <c r="ZW754"/>
      <c r="ZX754"/>
      <c r="ZY754"/>
      <c r="ZZ754" s="52"/>
      <c r="AAA754" s="192"/>
      <c r="AAD754" s="90"/>
      <c r="AAE754" s="519">
        <v>1</v>
      </c>
      <c r="AAF754" s="90"/>
      <c r="AAG754" s="73">
        <f>AAH750</f>
        <v>0</v>
      </c>
      <c r="AAH754" s="73">
        <f>S.PostEQC.BANNER.End</f>
        <v>41807</v>
      </c>
      <c r="AAI754" s="72"/>
      <c r="AAJ754" s="58"/>
      <c r="AAK754" s="53"/>
      <c r="AAL754" s="90"/>
    </row>
    <row r="755" spans="1:715" s="23" customFormat="1" ht="15" customHeight="1" outlineLevel="1">
      <c r="A755" s="171"/>
      <c r="B755" s="304" t="str">
        <f>AAK755</f>
        <v>* delivers archival box to Maggie</v>
      </c>
      <c r="C755" s="376"/>
      <c r="D755" s="380"/>
      <c r="E755"/>
      <c r="F755" s="457">
        <f ca="1">IF(YEAR(H755)&gt;2000,NETWORKDAYS(TODAY(),H755,S.DDL_DEQClosed),0)</f>
        <v>162</v>
      </c>
      <c r="G755"/>
      <c r="H755" s="408">
        <f t="shared" ref="H755" si="621">AAH755</f>
        <v>41807</v>
      </c>
      <c r="I755" s="244"/>
      <c r="J755" s="194"/>
      <c r="K755" s="49"/>
      <c r="L755" s="49"/>
      <c r="M755" s="49"/>
      <c r="N755" s="49"/>
      <c r="O755" s="49"/>
      <c r="P755" s="49"/>
      <c r="Q755" s="49"/>
      <c r="R755" s="49"/>
      <c r="S755" s="49"/>
      <c r="T755" s="49"/>
      <c r="U755" s="49"/>
      <c r="V755" s="49"/>
      <c r="W755" s="49"/>
      <c r="X755" s="49"/>
      <c r="Y755" s="49"/>
      <c r="Z755" s="49"/>
      <c r="AA755" s="49"/>
      <c r="AB755" s="49"/>
      <c r="AC755" s="49"/>
      <c r="AD755" s="49"/>
      <c r="AE755" s="49"/>
      <c r="AF755" s="49"/>
      <c r="AG755" s="49"/>
      <c r="AH755" s="49"/>
      <c r="AI755" s="49"/>
      <c r="AJ755" s="49"/>
      <c r="AK755" s="49"/>
      <c r="AL755" s="49"/>
      <c r="AM755" s="49"/>
      <c r="AN755" s="49"/>
      <c r="AO755" s="49"/>
      <c r="AP755" s="49"/>
      <c r="AQ755" s="49"/>
      <c r="AR755" s="49"/>
      <c r="AS755" s="49"/>
      <c r="AT755" s="49"/>
      <c r="AU755" s="49"/>
      <c r="AV755" s="49"/>
      <c r="AW755" s="49"/>
      <c r="AX755" s="49"/>
      <c r="AY755" s="49"/>
      <c r="AZ755" s="49"/>
      <c r="BA755" s="49"/>
      <c r="BB755" s="49"/>
      <c r="BC755" s="49"/>
      <c r="BD755" s="49"/>
      <c r="BE755" s="49"/>
      <c r="BF755" s="49"/>
      <c r="BG755" s="49"/>
      <c r="BH755" s="49"/>
      <c r="BI755" s="49"/>
      <c r="BJ755" s="49"/>
      <c r="BK755" s="49"/>
      <c r="BL755" s="49"/>
      <c r="BM755" s="49"/>
      <c r="BN755" s="49"/>
      <c r="BO755" s="49"/>
      <c r="BP755" s="49"/>
      <c r="BQ755" s="49"/>
      <c r="BR755" s="49"/>
      <c r="BS755" s="49"/>
      <c r="BT755" s="49"/>
      <c r="BU755" s="49"/>
      <c r="BV755" s="49"/>
      <c r="BW755" s="49"/>
      <c r="BX755" s="49"/>
      <c r="BY755" s="49"/>
      <c r="BZ755" s="49"/>
      <c r="CA755" s="49"/>
      <c r="CB755" s="49"/>
      <c r="CC755" s="49"/>
      <c r="CD755" s="49"/>
      <c r="CE755" s="49"/>
      <c r="CF755" s="49"/>
      <c r="CG755" s="49"/>
      <c r="CH755" s="49"/>
      <c r="CI755" s="49"/>
      <c r="CJ755" s="49"/>
      <c r="CK755" s="49"/>
      <c r="CL755" s="49"/>
      <c r="CM755" s="49"/>
      <c r="CN755" s="49"/>
      <c r="CO755" s="49"/>
      <c r="CP755" s="49"/>
      <c r="CQ755" s="49"/>
      <c r="CR755" s="49"/>
      <c r="CS755" s="49"/>
      <c r="CT755" s="49"/>
      <c r="CU755" s="49"/>
      <c r="CV755" s="49"/>
      <c r="CW755" s="49"/>
      <c r="CX755" s="49"/>
      <c r="CY755" s="49"/>
      <c r="CZ755" s="49"/>
      <c r="DA755" s="49"/>
      <c r="DB755" s="49"/>
      <c r="DC755" s="49"/>
      <c r="DD755" s="49"/>
      <c r="DE755" s="49"/>
      <c r="DF755" s="49"/>
      <c r="DG755" s="49"/>
      <c r="DH755" s="49"/>
      <c r="DI755" s="49"/>
      <c r="DJ755" s="49"/>
      <c r="DK755" s="49"/>
      <c r="DL755" s="49"/>
      <c r="DM755" s="49"/>
      <c r="DN755" s="49"/>
      <c r="DO755" s="49"/>
      <c r="DP755" s="49"/>
      <c r="DQ755"/>
      <c r="DR755"/>
      <c r="DS755"/>
      <c r="DT755"/>
      <c r="DU755"/>
      <c r="DV755"/>
      <c r="DW755"/>
      <c r="DX755"/>
      <c r="DY755"/>
      <c r="DZ755"/>
      <c r="EA755"/>
      <c r="EB755"/>
      <c r="EC755"/>
      <c r="ED755"/>
      <c r="EE755"/>
      <c r="EF755"/>
      <c r="EG755"/>
      <c r="EH755"/>
      <c r="EI755"/>
      <c r="EJ755"/>
      <c r="EK755"/>
      <c r="EL755"/>
      <c r="EM755"/>
      <c r="EN755"/>
      <c r="EO755"/>
      <c r="EP755"/>
      <c r="EQ755"/>
      <c r="ER755"/>
      <c r="ES755"/>
      <c r="ET755"/>
      <c r="EU755"/>
      <c r="EV755"/>
      <c r="EW755"/>
      <c r="EX755"/>
      <c r="EY755"/>
      <c r="EZ755"/>
      <c r="FA755"/>
      <c r="FB755"/>
      <c r="FC755"/>
      <c r="FD755"/>
      <c r="FE755"/>
      <c r="FF755"/>
      <c r="FG755"/>
      <c r="FH755"/>
      <c r="FI755"/>
      <c r="FJ755"/>
      <c r="FK755"/>
      <c r="FL755"/>
      <c r="FM755"/>
      <c r="FN755"/>
      <c r="FO755"/>
      <c r="FP755"/>
      <c r="FQ755"/>
      <c r="FR755"/>
      <c r="FS755"/>
      <c r="FT755"/>
      <c r="FU755"/>
      <c r="FV755"/>
      <c r="FW755"/>
      <c r="FX755"/>
      <c r="FY755"/>
      <c r="FZ755"/>
      <c r="GA755"/>
      <c r="GB755"/>
      <c r="GC755"/>
      <c r="GD755"/>
      <c r="GE755"/>
      <c r="GF755"/>
      <c r="GG755"/>
      <c r="GH755"/>
      <c r="GI755"/>
      <c r="GJ755"/>
      <c r="GK755"/>
      <c r="GL755"/>
      <c r="GM755"/>
      <c r="GN755"/>
      <c r="GO755"/>
      <c r="GP755"/>
      <c r="GQ755"/>
      <c r="GR755"/>
      <c r="GS755"/>
      <c r="GT755"/>
      <c r="GU755"/>
      <c r="GV755"/>
      <c r="GW755"/>
      <c r="GX755"/>
      <c r="GY755"/>
      <c r="GZ755"/>
      <c r="HA755"/>
      <c r="HB755"/>
      <c r="HC755"/>
      <c r="HD755"/>
      <c r="HE755"/>
      <c r="HF755"/>
      <c r="HG755"/>
      <c r="HH755"/>
      <c r="HI755"/>
      <c r="HJ755"/>
      <c r="HK755"/>
      <c r="HL755"/>
      <c r="HM755"/>
      <c r="HN755"/>
      <c r="HO755"/>
      <c r="HP755"/>
      <c r="HQ755"/>
      <c r="HR755"/>
      <c r="HS755"/>
      <c r="HT755"/>
      <c r="HU755"/>
      <c r="HV755"/>
      <c r="HW755"/>
      <c r="HX755"/>
      <c r="HY755"/>
      <c r="HZ755"/>
      <c r="IA755"/>
      <c r="IB755"/>
      <c r="IC755"/>
      <c r="ID755"/>
      <c r="IE755"/>
      <c r="IF755"/>
      <c r="IG755"/>
      <c r="IH755"/>
      <c r="II755"/>
      <c r="IJ755"/>
      <c r="IK755"/>
      <c r="IL755"/>
      <c r="IM755"/>
      <c r="IN755"/>
      <c r="IO755"/>
      <c r="IP755"/>
      <c r="IQ755"/>
      <c r="IR755"/>
      <c r="IS755"/>
      <c r="IT755"/>
      <c r="IU755"/>
      <c r="IV755"/>
      <c r="IW755"/>
      <c r="IX755"/>
      <c r="IY755"/>
      <c r="IZ755"/>
      <c r="JA755"/>
      <c r="JB755"/>
      <c r="JC755"/>
      <c r="JD755"/>
      <c r="JE755"/>
      <c r="JF755"/>
      <c r="JG755"/>
      <c r="JH755"/>
      <c r="JI755"/>
      <c r="JJ755"/>
      <c r="JK755"/>
      <c r="JL755"/>
      <c r="JM755"/>
      <c r="JN755"/>
      <c r="JO755"/>
      <c r="JP755"/>
      <c r="JQ755"/>
      <c r="JR755"/>
      <c r="JS755"/>
      <c r="JT755"/>
      <c r="JU755"/>
      <c r="JV755"/>
      <c r="JW755"/>
      <c r="JX755"/>
      <c r="JY755"/>
      <c r="JZ755"/>
      <c r="KA755"/>
      <c r="KB755"/>
      <c r="KC755"/>
      <c r="KD755"/>
      <c r="KE755"/>
      <c r="KF755"/>
      <c r="KG755"/>
      <c r="KH755"/>
      <c r="KI755"/>
      <c r="KJ755"/>
      <c r="KK755"/>
      <c r="KL755"/>
      <c r="KM755"/>
      <c r="KN755"/>
      <c r="KO755"/>
      <c r="KP755"/>
      <c r="KQ755"/>
      <c r="KR755"/>
      <c r="KS755"/>
      <c r="KT755"/>
      <c r="KU755"/>
      <c r="KV755"/>
      <c r="KW755"/>
      <c r="KX755"/>
      <c r="KY755"/>
      <c r="KZ755"/>
      <c r="LA755"/>
      <c r="LB755"/>
      <c r="LC755"/>
      <c r="LD755"/>
      <c r="LE755"/>
      <c r="LF755"/>
      <c r="LG755"/>
      <c r="LH755"/>
      <c r="LI755"/>
      <c r="LJ755"/>
      <c r="LK755"/>
      <c r="LL755"/>
      <c r="LM755"/>
      <c r="LN755"/>
      <c r="LO755"/>
      <c r="LP755"/>
      <c r="LQ755"/>
      <c r="LR755"/>
      <c r="LS755"/>
      <c r="LT755"/>
      <c r="LU755"/>
      <c r="LV755"/>
      <c r="LW755"/>
      <c r="LX755"/>
      <c r="LY755"/>
      <c r="LZ755"/>
      <c r="MA755"/>
      <c r="MB755"/>
      <c r="MC755"/>
      <c r="MD755"/>
      <c r="ME755"/>
      <c r="MF755"/>
      <c r="MG755"/>
      <c r="MH755"/>
      <c r="MI755"/>
      <c r="MJ755"/>
      <c r="MK755"/>
      <c r="ML755"/>
      <c r="MM755"/>
      <c r="MN755"/>
      <c r="MO755"/>
      <c r="MP755"/>
      <c r="MQ755"/>
      <c r="MR755"/>
      <c r="MS755"/>
      <c r="MT755"/>
      <c r="MU755"/>
      <c r="MV755"/>
      <c r="MW755"/>
      <c r="MX755"/>
      <c r="MY755"/>
      <c r="MZ755"/>
      <c r="NA755"/>
      <c r="NB755"/>
      <c r="NC755"/>
      <c r="ND755"/>
      <c r="NE755"/>
      <c r="NF755"/>
      <c r="NG755"/>
      <c r="NH755"/>
      <c r="NI755"/>
      <c r="NJ755"/>
      <c r="NK755"/>
      <c r="NL755"/>
      <c r="NM755"/>
      <c r="NN755"/>
      <c r="NO755"/>
      <c r="NP755"/>
      <c r="NQ755"/>
      <c r="NR755"/>
      <c r="NS755"/>
      <c r="NT755"/>
      <c r="NU755"/>
      <c r="NV755"/>
      <c r="NW755"/>
      <c r="NX755"/>
      <c r="NY755"/>
      <c r="NZ755"/>
      <c r="OA755"/>
      <c r="OB755"/>
      <c r="OC755"/>
      <c r="OD755"/>
      <c r="OE755"/>
      <c r="OF755"/>
      <c r="OG755"/>
      <c r="OH755"/>
      <c r="OI755"/>
      <c r="OJ755"/>
      <c r="OK755"/>
      <c r="OL755"/>
      <c r="OM755"/>
      <c r="ON755"/>
      <c r="OO755"/>
      <c r="OP755"/>
      <c r="OQ755"/>
      <c r="OR755"/>
      <c r="OS755"/>
      <c r="OT755"/>
      <c r="OU755"/>
      <c r="OV755"/>
      <c r="OW755"/>
      <c r="OX755"/>
      <c r="OY755"/>
      <c r="OZ755"/>
      <c r="PA755"/>
      <c r="PB755"/>
      <c r="PC755"/>
      <c r="PD755"/>
      <c r="PE755"/>
      <c r="PF755"/>
      <c r="PG755"/>
      <c r="PH755"/>
      <c r="PI755"/>
      <c r="PJ755"/>
      <c r="PK755"/>
      <c r="PL755"/>
      <c r="PM755"/>
      <c r="PN755"/>
      <c r="PO755"/>
      <c r="PP755"/>
      <c r="PQ755"/>
      <c r="PR755"/>
      <c r="PS755"/>
      <c r="PT755"/>
      <c r="PU755"/>
      <c r="PV755"/>
      <c r="PW755"/>
      <c r="PX755"/>
      <c r="PY755"/>
      <c r="PZ755"/>
      <c r="QA755"/>
      <c r="QB755"/>
      <c r="QC755"/>
      <c r="QD755"/>
      <c r="QE755"/>
      <c r="QF755"/>
      <c r="QG755"/>
      <c r="QH755"/>
      <c r="QI755"/>
      <c r="QJ755"/>
      <c r="QK755"/>
      <c r="QL755"/>
      <c r="QM755"/>
      <c r="QN755"/>
      <c r="QO755"/>
      <c r="QP755"/>
      <c r="QQ755"/>
      <c r="QR755"/>
      <c r="QS755"/>
      <c r="QT755"/>
      <c r="QU755"/>
      <c r="QV755"/>
      <c r="QW755"/>
      <c r="QX755"/>
      <c r="QY755"/>
      <c r="QZ755"/>
      <c r="RA755"/>
      <c r="RB755"/>
      <c r="RC755"/>
      <c r="RD755"/>
      <c r="RE755"/>
      <c r="RF755"/>
      <c r="RG755"/>
      <c r="RH755"/>
      <c r="RI755"/>
      <c r="RJ755"/>
      <c r="RK755"/>
      <c r="RL755"/>
      <c r="RM755"/>
      <c r="RN755"/>
      <c r="RO755"/>
      <c r="RP755"/>
      <c r="RQ755"/>
      <c r="RR755"/>
      <c r="RS755"/>
      <c r="RT755"/>
      <c r="RU755"/>
      <c r="RV755"/>
      <c r="RW755"/>
      <c r="RX755"/>
      <c r="RY755"/>
      <c r="RZ755"/>
      <c r="SA755"/>
      <c r="SB755"/>
      <c r="SC755"/>
      <c r="SD755"/>
      <c r="SE755"/>
      <c r="SF755"/>
      <c r="SG755"/>
      <c r="SH755"/>
      <c r="SI755"/>
      <c r="SJ755"/>
      <c r="SK755"/>
      <c r="SL755"/>
      <c r="SM755"/>
      <c r="SN755"/>
      <c r="SO755"/>
      <c r="SP755"/>
      <c r="SQ755"/>
      <c r="SR755"/>
      <c r="SS755"/>
      <c r="ST755"/>
      <c r="SU755"/>
      <c r="SV755"/>
      <c r="SW755"/>
      <c r="SX755"/>
      <c r="SY755"/>
      <c r="SZ755"/>
      <c r="TA755"/>
      <c r="TB755"/>
      <c r="TC755"/>
      <c r="TD755"/>
      <c r="TE755"/>
      <c r="TF755"/>
      <c r="TG755"/>
      <c r="TH755"/>
      <c r="TI755"/>
      <c r="TJ755"/>
      <c r="TK755"/>
      <c r="TL755"/>
      <c r="TM755"/>
      <c r="TN755"/>
      <c r="TO755"/>
      <c r="TP755"/>
      <c r="TQ755"/>
      <c r="TR755"/>
      <c r="TS755"/>
      <c r="TT755"/>
      <c r="TU755"/>
      <c r="TV755"/>
      <c r="TW755"/>
      <c r="TX755"/>
      <c r="TY755"/>
      <c r="TZ755"/>
      <c r="UA755"/>
      <c r="UB755"/>
      <c r="UC755"/>
      <c r="UD755"/>
      <c r="UE755"/>
      <c r="UF755"/>
      <c r="UG755"/>
      <c r="UH755"/>
      <c r="UI755"/>
      <c r="UJ755"/>
      <c r="UK755"/>
      <c r="UL755"/>
      <c r="UM755"/>
      <c r="UN755"/>
      <c r="UO755"/>
      <c r="UP755"/>
      <c r="UQ755"/>
      <c r="UR755"/>
      <c r="US755"/>
      <c r="UT755"/>
      <c r="UU755"/>
      <c r="UV755"/>
      <c r="UW755"/>
      <c r="UX755"/>
      <c r="UY755"/>
      <c r="UZ755"/>
      <c r="VA755"/>
      <c r="VB755"/>
      <c r="VC755"/>
      <c r="VD755"/>
      <c r="VE755"/>
      <c r="VF755"/>
      <c r="VG755"/>
      <c r="VH755"/>
      <c r="VI755"/>
      <c r="VJ755"/>
      <c r="VK755"/>
      <c r="VL755"/>
      <c r="VM755"/>
      <c r="VN755"/>
      <c r="VO755"/>
      <c r="VP755"/>
      <c r="VQ755"/>
      <c r="VR755"/>
      <c r="VS755"/>
      <c r="VT755"/>
      <c r="VU755"/>
      <c r="VV755"/>
      <c r="VW755"/>
      <c r="VX755"/>
      <c r="VY755"/>
      <c r="VZ755"/>
      <c r="WA755"/>
      <c r="WB755"/>
      <c r="WC755"/>
      <c r="WD755"/>
      <c r="WE755"/>
      <c r="WF755"/>
      <c r="WG755"/>
      <c r="WH755"/>
      <c r="WI755"/>
      <c r="WJ755"/>
      <c r="WK755"/>
      <c r="WL755"/>
      <c r="WM755"/>
      <c r="WN755"/>
      <c r="WO755"/>
      <c r="WP755"/>
      <c r="WQ755"/>
      <c r="WR755"/>
      <c r="WS755"/>
      <c r="WT755"/>
      <c r="WU755"/>
      <c r="WV755"/>
      <c r="WW755"/>
      <c r="WX755"/>
      <c r="WY755"/>
      <c r="WZ755"/>
      <c r="XA755"/>
      <c r="XB755"/>
      <c r="XC755"/>
      <c r="XD755"/>
      <c r="XE755"/>
      <c r="XF755"/>
      <c r="XG755"/>
      <c r="XH755"/>
      <c r="XI755"/>
      <c r="XJ755"/>
      <c r="XK755"/>
      <c r="XL755"/>
      <c r="XM755"/>
      <c r="XN755"/>
      <c r="XO755"/>
      <c r="XP755"/>
      <c r="XQ755"/>
      <c r="XR755"/>
      <c r="XS755"/>
      <c r="XT755"/>
      <c r="XU755"/>
      <c r="XV755"/>
      <c r="XW755"/>
      <c r="XX755"/>
      <c r="XY755"/>
      <c r="XZ755"/>
      <c r="YA755"/>
      <c r="YB755"/>
      <c r="YC755"/>
      <c r="YD755"/>
      <c r="YE755"/>
      <c r="YF755"/>
      <c r="YG755"/>
      <c r="YH755"/>
      <c r="YI755"/>
      <c r="YJ755"/>
      <c r="YK755"/>
      <c r="YL755"/>
      <c r="YM755"/>
      <c r="YN755"/>
      <c r="YO755"/>
      <c r="YP755"/>
      <c r="YQ755"/>
      <c r="YR755"/>
      <c r="YS755"/>
      <c r="YT755"/>
      <c r="YU755"/>
      <c r="YV755"/>
      <c r="YW755"/>
      <c r="YX755"/>
      <c r="YY755"/>
      <c r="YZ755"/>
      <c r="ZA755"/>
      <c r="ZB755"/>
      <c r="ZC755"/>
      <c r="ZD755"/>
      <c r="ZE755"/>
      <c r="ZF755"/>
      <c r="ZG755"/>
      <c r="ZH755"/>
      <c r="ZI755"/>
      <c r="ZJ755"/>
      <c r="ZK755"/>
      <c r="ZL755"/>
      <c r="ZM755"/>
      <c r="ZN755"/>
      <c r="ZO755"/>
      <c r="ZP755"/>
      <c r="ZQ755"/>
      <c r="ZR755"/>
      <c r="ZS755"/>
      <c r="ZT755"/>
      <c r="ZU755"/>
      <c r="ZV755"/>
      <c r="ZW755"/>
      <c r="ZX755"/>
      <c r="ZY755"/>
      <c r="ZZ755" s="52"/>
      <c r="AAA755" s="192"/>
      <c r="AAD755" s="90"/>
      <c r="AAE755" s="519">
        <v>1</v>
      </c>
      <c r="AAF755" s="90"/>
      <c r="AAG755" s="73">
        <f>AAH750</f>
        <v>0</v>
      </c>
      <c r="AAH755" s="73">
        <f>S.PostEQC.BANNER.End</f>
        <v>41807</v>
      </c>
      <c r="AAI755" s="72"/>
      <c r="AAJ755" s="58"/>
      <c r="AAK755" s="92" t="str">
        <f>"* delivers archival box to "&amp;S.Staff.AgencyRulesCoordinator</f>
        <v>* delivers archival box to Maggie</v>
      </c>
      <c r="AAL755" s="90"/>
    </row>
    <row r="756" spans="1:715" s="23" customFormat="1" ht="15" customHeight="1" outlineLevel="1">
      <c r="A756" s="171" t="s">
        <v>0</v>
      </c>
      <c r="B756" s="427" t="str">
        <f>AAK756</f>
        <v>AndreaDRC coordinates retiring Q-Time number(s) with RobertB</v>
      </c>
      <c r="C756" s="362" t="s">
        <v>0</v>
      </c>
      <c r="D756" s="380"/>
      <c r="E756" s="342">
        <f>NETWORKDAYS(G756,H756,S.DDL_DEQClosed)</f>
        <v>1</v>
      </c>
      <c r="F756" s="457">
        <f ca="1">IF(YEAR(H756)&gt;2000,NETWORKDAYS(TODAY(),H756,S.DDL_DEQClosed),0)</f>
        <v>101</v>
      </c>
      <c r="G756" s="343">
        <f>AAG756</f>
        <v>41719</v>
      </c>
      <c r="H756" s="343">
        <f>AAH756</f>
        <v>41719</v>
      </c>
      <c r="I756" s="244"/>
      <c r="J756" s="193"/>
      <c r="K756" s="46"/>
      <c r="L756" s="46"/>
      <c r="M756" s="46"/>
      <c r="N756" s="46"/>
      <c r="O756" s="46"/>
      <c r="P756" s="46"/>
      <c r="Q756" s="46"/>
      <c r="R756" s="46"/>
      <c r="S756" s="46"/>
      <c r="T756" s="46"/>
      <c r="U756" s="46"/>
      <c r="V756" s="46"/>
      <c r="W756" s="46"/>
      <c r="X756" s="46"/>
      <c r="Y756" s="46"/>
      <c r="Z756" s="46"/>
      <c r="AA756" s="46"/>
      <c r="AB756" s="46"/>
      <c r="AC756" s="46"/>
      <c r="AD756" s="46"/>
      <c r="AE756" s="46"/>
      <c r="AF756" s="46"/>
      <c r="AG756" s="46"/>
      <c r="AH756" s="46"/>
      <c r="AI756" s="46"/>
      <c r="AJ756" s="46"/>
      <c r="AK756" s="46"/>
      <c r="AL756" s="46"/>
      <c r="AM756" s="46"/>
      <c r="AN756" s="46"/>
      <c r="AO756" s="46"/>
      <c r="AP756" s="46"/>
      <c r="AQ756" s="46"/>
      <c r="AR756" s="46"/>
      <c r="AS756" s="46"/>
      <c r="AT756" s="46"/>
      <c r="AU756" s="46"/>
      <c r="AV756" s="46"/>
      <c r="AW756" s="46"/>
      <c r="AX756" s="46"/>
      <c r="AY756" s="46"/>
      <c r="AZ756" s="46"/>
      <c r="BA756" s="46"/>
      <c r="BB756" s="46"/>
      <c r="BC756" s="46"/>
      <c r="BD756" s="46"/>
      <c r="BE756" s="46"/>
      <c r="BF756" s="46"/>
      <c r="BG756" s="46"/>
      <c r="BH756" s="46"/>
      <c r="BI756" s="46"/>
      <c r="BJ756" s="46"/>
      <c r="BK756" s="46"/>
      <c r="BL756" s="46"/>
      <c r="BM756" s="46"/>
      <c r="BN756" s="46"/>
      <c r="BO756" s="46"/>
      <c r="BP756" s="46"/>
      <c r="BQ756" s="46"/>
      <c r="BR756" s="46"/>
      <c r="BS756" s="46"/>
      <c r="BT756" s="46"/>
      <c r="BU756" s="46"/>
      <c r="BV756" s="46"/>
      <c r="BW756" s="46"/>
      <c r="BX756" s="46"/>
      <c r="BY756" s="46"/>
      <c r="BZ756" s="46"/>
      <c r="CA756" s="46"/>
      <c r="CB756" s="46"/>
      <c r="CC756" s="46"/>
      <c r="CD756" s="46"/>
      <c r="CE756" s="46"/>
      <c r="CF756" s="46"/>
      <c r="CG756" s="46"/>
      <c r="CH756" s="46"/>
      <c r="CI756" s="46"/>
      <c r="CJ756" s="46"/>
      <c r="CK756" s="46"/>
      <c r="CL756" s="46"/>
      <c r="CM756" s="46"/>
      <c r="CN756" s="46"/>
      <c r="CO756" s="46"/>
      <c r="CP756" s="46"/>
      <c r="CQ756" s="46"/>
      <c r="CR756" s="46"/>
      <c r="CS756" s="46"/>
      <c r="CT756" s="46"/>
      <c r="CU756" s="46"/>
      <c r="CV756" s="46"/>
      <c r="CW756" s="46"/>
      <c r="CX756" s="46"/>
      <c r="CY756" s="46"/>
      <c r="CZ756" s="46"/>
      <c r="DA756" s="46"/>
      <c r="DB756" s="46"/>
      <c r="DC756" s="46"/>
      <c r="DD756" s="46"/>
      <c r="DE756" s="46"/>
      <c r="DF756" s="46"/>
      <c r="DG756" s="46"/>
      <c r="DH756" s="46"/>
      <c r="DI756" s="46"/>
      <c r="DJ756" s="46"/>
      <c r="DK756" s="46"/>
      <c r="DL756" s="46"/>
      <c r="DM756" s="46"/>
      <c r="DN756" s="46"/>
      <c r="DO756" s="46"/>
      <c r="DP756" s="46"/>
      <c r="DQ756"/>
      <c r="DR756"/>
      <c r="DS756"/>
      <c r="DT756"/>
      <c r="DU756"/>
      <c r="DV756"/>
      <c r="DW756"/>
      <c r="DX756"/>
      <c r="DY756"/>
      <c r="DZ756"/>
      <c r="EA756"/>
      <c r="EB756"/>
      <c r="EC756"/>
      <c r="ED756"/>
      <c r="EE756"/>
      <c r="EF756"/>
      <c r="EG756"/>
      <c r="EH756"/>
      <c r="EI756"/>
      <c r="EJ756"/>
      <c r="EK756"/>
      <c r="EL756"/>
      <c r="EM756"/>
      <c r="EN756"/>
      <c r="EO756"/>
      <c r="EP756"/>
      <c r="EQ756"/>
      <c r="ER756"/>
      <c r="ES756"/>
      <c r="ET756"/>
      <c r="EU756"/>
      <c r="EV756"/>
      <c r="EW756"/>
      <c r="EX756"/>
      <c r="EY756"/>
      <c r="EZ756"/>
      <c r="FA756"/>
      <c r="FB756"/>
      <c r="FC756"/>
      <c r="FD756"/>
      <c r="FE756"/>
      <c r="FF756"/>
      <c r="FG756"/>
      <c r="FH756"/>
      <c r="FI756"/>
      <c r="FJ756"/>
      <c r="FK756"/>
      <c r="FL756"/>
      <c r="FM756"/>
      <c r="FN756"/>
      <c r="FO756"/>
      <c r="FP756"/>
      <c r="FQ756"/>
      <c r="FR756"/>
      <c r="FS756"/>
      <c r="FT756"/>
      <c r="FU756"/>
      <c r="FV756"/>
      <c r="FW756"/>
      <c r="FX756"/>
      <c r="FY756"/>
      <c r="FZ756"/>
      <c r="GA756"/>
      <c r="GB756"/>
      <c r="GC756"/>
      <c r="GD756"/>
      <c r="GE756"/>
      <c r="GF756"/>
      <c r="GG756"/>
      <c r="GH756"/>
      <c r="GI756"/>
      <c r="GJ756"/>
      <c r="GK756"/>
      <c r="GL756"/>
      <c r="GM756"/>
      <c r="GN756"/>
      <c r="GO756"/>
      <c r="GP756"/>
      <c r="GQ756"/>
      <c r="GR756"/>
      <c r="GS756"/>
      <c r="GT756"/>
      <c r="GU756"/>
      <c r="GV756"/>
      <c r="GW756"/>
      <c r="GX756"/>
      <c r="GY756"/>
      <c r="GZ756"/>
      <c r="HA756"/>
      <c r="HB756"/>
      <c r="HC756"/>
      <c r="HD756"/>
      <c r="HE756"/>
      <c r="HF756"/>
      <c r="HG756"/>
      <c r="HH756"/>
      <c r="HI756"/>
      <c r="HJ756"/>
      <c r="HK756"/>
      <c r="HL756"/>
      <c r="HM756"/>
      <c r="HN756"/>
      <c r="HO756"/>
      <c r="HP756"/>
      <c r="HQ756"/>
      <c r="HR756"/>
      <c r="HS756"/>
      <c r="HT756"/>
      <c r="HU756"/>
      <c r="HV756"/>
      <c r="HW756"/>
      <c r="HX756"/>
      <c r="HY756"/>
      <c r="HZ756"/>
      <c r="IA756"/>
      <c r="IB756"/>
      <c r="IC756"/>
      <c r="ID756"/>
      <c r="IE756"/>
      <c r="IF756"/>
      <c r="IG756"/>
      <c r="IH756"/>
      <c r="II756"/>
      <c r="IJ756"/>
      <c r="IK756"/>
      <c r="IL756"/>
      <c r="IM756"/>
      <c r="IN756"/>
      <c r="IO756"/>
      <c r="IP756"/>
      <c r="IQ756"/>
      <c r="IR756"/>
      <c r="IS756"/>
      <c r="IT756"/>
      <c r="IU756"/>
      <c r="IV756"/>
      <c r="IW756"/>
      <c r="IX756"/>
      <c r="IY756"/>
      <c r="IZ756"/>
      <c r="JA756"/>
      <c r="JB756"/>
      <c r="JC756"/>
      <c r="JD756"/>
      <c r="JE756"/>
      <c r="JF756"/>
      <c r="JG756"/>
      <c r="JH756"/>
      <c r="JI756"/>
      <c r="JJ756"/>
      <c r="JK756"/>
      <c r="JL756"/>
      <c r="JM756"/>
      <c r="JN756"/>
      <c r="JO756"/>
      <c r="JP756"/>
      <c r="JQ756"/>
      <c r="JR756"/>
      <c r="JS756"/>
      <c r="JT756"/>
      <c r="JU756"/>
      <c r="JV756"/>
      <c r="JW756"/>
      <c r="JX756"/>
      <c r="JY756"/>
      <c r="JZ756"/>
      <c r="KA756"/>
      <c r="KB756"/>
      <c r="KC756"/>
      <c r="KD756"/>
      <c r="KE756"/>
      <c r="KF756"/>
      <c r="KG756"/>
      <c r="KH756"/>
      <c r="KI756"/>
      <c r="KJ756"/>
      <c r="KK756"/>
      <c r="KL756"/>
      <c r="KM756"/>
      <c r="KN756"/>
      <c r="KO756"/>
      <c r="KP756"/>
      <c r="KQ756"/>
      <c r="KR756"/>
      <c r="KS756"/>
      <c r="KT756"/>
      <c r="KU756"/>
      <c r="KV756"/>
      <c r="KW756"/>
      <c r="KX756"/>
      <c r="KY756"/>
      <c r="KZ756"/>
      <c r="LA756"/>
      <c r="LB756"/>
      <c r="LC756"/>
      <c r="LD756"/>
      <c r="LE756"/>
      <c r="LF756"/>
      <c r="LG756"/>
      <c r="LH756"/>
      <c r="LI756"/>
      <c r="LJ756"/>
      <c r="LK756"/>
      <c r="LL756"/>
      <c r="LM756"/>
      <c r="LN756"/>
      <c r="LO756"/>
      <c r="LP756"/>
      <c r="LQ756"/>
      <c r="LR756"/>
      <c r="LS756"/>
      <c r="LT756"/>
      <c r="LU756"/>
      <c r="LV756"/>
      <c r="LW756"/>
      <c r="LX756"/>
      <c r="LY756"/>
      <c r="LZ756"/>
      <c r="MA756"/>
      <c r="MB756"/>
      <c r="MC756"/>
      <c r="MD756"/>
      <c r="ME756"/>
      <c r="MF756"/>
      <c r="MG756"/>
      <c r="MH756"/>
      <c r="MI756"/>
      <c r="MJ756"/>
      <c r="MK756"/>
      <c r="ML756"/>
      <c r="MM756"/>
      <c r="MN756"/>
      <c r="MO756"/>
      <c r="MP756"/>
      <c r="MQ756"/>
      <c r="MR756"/>
      <c r="MS756"/>
      <c r="MT756"/>
      <c r="MU756"/>
      <c r="MV756"/>
      <c r="MW756"/>
      <c r="MX756"/>
      <c r="MY756"/>
      <c r="MZ756"/>
      <c r="NA756"/>
      <c r="NB756"/>
      <c r="NC756"/>
      <c r="ND756"/>
      <c r="NE756"/>
      <c r="NF756"/>
      <c r="NG756"/>
      <c r="NH756"/>
      <c r="NI756"/>
      <c r="NJ756"/>
      <c r="NK756"/>
      <c r="NL756"/>
      <c r="NM756"/>
      <c r="NN756"/>
      <c r="NO756"/>
      <c r="NP756"/>
      <c r="NQ756"/>
      <c r="NR756"/>
      <c r="NS756"/>
      <c r="NT756"/>
      <c r="NU756"/>
      <c r="NV756"/>
      <c r="NW756"/>
      <c r="NX756"/>
      <c r="NY756"/>
      <c r="NZ756"/>
      <c r="OA756"/>
      <c r="OB756"/>
      <c r="OC756"/>
      <c r="OD756"/>
      <c r="OE756"/>
      <c r="OF756"/>
      <c r="OG756"/>
      <c r="OH756"/>
      <c r="OI756"/>
      <c r="OJ756"/>
      <c r="OK756"/>
      <c r="OL756"/>
      <c r="OM756"/>
      <c r="ON756"/>
      <c r="OO756"/>
      <c r="OP756"/>
      <c r="OQ756"/>
      <c r="OR756"/>
      <c r="OS756"/>
      <c r="OT756"/>
      <c r="OU756"/>
      <c r="OV756"/>
      <c r="OW756"/>
      <c r="OX756"/>
      <c r="OY756"/>
      <c r="OZ756"/>
      <c r="PA756"/>
      <c r="PB756"/>
      <c r="PC756"/>
      <c r="PD756"/>
      <c r="PE756"/>
      <c r="PF756"/>
      <c r="PG756"/>
      <c r="PH756"/>
      <c r="PI756"/>
      <c r="PJ756"/>
      <c r="PK756"/>
      <c r="PL756"/>
      <c r="PM756"/>
      <c r="PN756"/>
      <c r="PO756"/>
      <c r="PP756"/>
      <c r="PQ756"/>
      <c r="PR756"/>
      <c r="PS756"/>
      <c r="PT756"/>
      <c r="PU756"/>
      <c r="PV756"/>
      <c r="PW756"/>
      <c r="PX756"/>
      <c r="PY756"/>
      <c r="PZ756"/>
      <c r="QA756"/>
      <c r="QB756"/>
      <c r="QC756"/>
      <c r="QD756"/>
      <c r="QE756"/>
      <c r="QF756"/>
      <c r="QG756"/>
      <c r="QH756"/>
      <c r="QI756"/>
      <c r="QJ756"/>
      <c r="QK756"/>
      <c r="QL756"/>
      <c r="QM756"/>
      <c r="QN756"/>
      <c r="QO756"/>
      <c r="QP756"/>
      <c r="QQ756"/>
      <c r="QR756"/>
      <c r="QS756"/>
      <c r="QT756"/>
      <c r="QU756"/>
      <c r="QV756"/>
      <c r="QW756"/>
      <c r="QX756"/>
      <c r="QY756"/>
      <c r="QZ756"/>
      <c r="RA756"/>
      <c r="RB756"/>
      <c r="RC756"/>
      <c r="RD756"/>
      <c r="RE756"/>
      <c r="RF756"/>
      <c r="RG756"/>
      <c r="RH756"/>
      <c r="RI756"/>
      <c r="RJ756"/>
      <c r="RK756"/>
      <c r="RL756"/>
      <c r="RM756"/>
      <c r="RN756"/>
      <c r="RO756"/>
      <c r="RP756"/>
      <c r="RQ756"/>
      <c r="RR756"/>
      <c r="RS756"/>
      <c r="RT756"/>
      <c r="RU756"/>
      <c r="RV756"/>
      <c r="RW756"/>
      <c r="RX756"/>
      <c r="RY756"/>
      <c r="RZ756"/>
      <c r="SA756"/>
      <c r="SB756"/>
      <c r="SC756"/>
      <c r="SD756"/>
      <c r="SE756"/>
      <c r="SF756"/>
      <c r="SG756"/>
      <c r="SH756"/>
      <c r="SI756"/>
      <c r="SJ756"/>
      <c r="SK756"/>
      <c r="SL756"/>
      <c r="SM756"/>
      <c r="SN756"/>
      <c r="SO756"/>
      <c r="SP756"/>
      <c r="SQ756"/>
      <c r="SR756"/>
      <c r="SS756"/>
      <c r="ST756"/>
      <c r="SU756"/>
      <c r="SV756"/>
      <c r="SW756"/>
      <c r="SX756"/>
      <c r="SY756"/>
      <c r="SZ756"/>
      <c r="TA756"/>
      <c r="TB756"/>
      <c r="TC756"/>
      <c r="TD756"/>
      <c r="TE756"/>
      <c r="TF756"/>
      <c r="TG756"/>
      <c r="TH756"/>
      <c r="TI756"/>
      <c r="TJ756"/>
      <c r="TK756"/>
      <c r="TL756"/>
      <c r="TM756"/>
      <c r="TN756"/>
      <c r="TO756"/>
      <c r="TP756"/>
      <c r="TQ756"/>
      <c r="TR756"/>
      <c r="TS756"/>
      <c r="TT756"/>
      <c r="TU756"/>
      <c r="TV756"/>
      <c r="TW756"/>
      <c r="TX756"/>
      <c r="TY756"/>
      <c r="TZ756"/>
      <c r="UA756"/>
      <c r="UB756"/>
      <c r="UC756"/>
      <c r="UD756"/>
      <c r="UE756"/>
      <c r="UF756"/>
      <c r="UG756"/>
      <c r="UH756"/>
      <c r="UI756"/>
      <c r="UJ756"/>
      <c r="UK756"/>
      <c r="UL756"/>
      <c r="UM756"/>
      <c r="UN756"/>
      <c r="UO756"/>
      <c r="UP756"/>
      <c r="UQ756"/>
      <c r="UR756"/>
      <c r="US756"/>
      <c r="UT756"/>
      <c r="UU756"/>
      <c r="UV756"/>
      <c r="UW756"/>
      <c r="UX756"/>
      <c r="UY756"/>
      <c r="UZ756"/>
      <c r="VA756"/>
      <c r="VB756"/>
      <c r="VC756"/>
      <c r="VD756"/>
      <c r="VE756"/>
      <c r="VF756"/>
      <c r="VG756"/>
      <c r="VH756"/>
      <c r="VI756"/>
      <c r="VJ756"/>
      <c r="VK756"/>
      <c r="VL756"/>
      <c r="VM756"/>
      <c r="VN756"/>
      <c r="VO756"/>
      <c r="VP756"/>
      <c r="VQ756"/>
      <c r="VR756"/>
      <c r="VS756"/>
      <c r="VT756"/>
      <c r="VU756"/>
      <c r="VV756"/>
      <c r="VW756"/>
      <c r="VX756"/>
      <c r="VY756"/>
      <c r="VZ756"/>
      <c r="WA756"/>
      <c r="WB756"/>
      <c r="WC756"/>
      <c r="WD756"/>
      <c r="WE756"/>
      <c r="WF756"/>
      <c r="WG756"/>
      <c r="WH756"/>
      <c r="WI756"/>
      <c r="WJ756"/>
      <c r="WK756"/>
      <c r="WL756"/>
      <c r="WM756"/>
      <c r="WN756"/>
      <c r="WO756"/>
      <c r="WP756"/>
      <c r="WQ756"/>
      <c r="WR756"/>
      <c r="WS756"/>
      <c r="WT756"/>
      <c r="WU756"/>
      <c r="WV756"/>
      <c r="WW756"/>
      <c r="WX756"/>
      <c r="WY756"/>
      <c r="WZ756"/>
      <c r="XA756"/>
      <c r="XB756"/>
      <c r="XC756"/>
      <c r="XD756"/>
      <c r="XE756"/>
      <c r="XF756"/>
      <c r="XG756"/>
      <c r="XH756"/>
      <c r="XI756"/>
      <c r="XJ756"/>
      <c r="XK756"/>
      <c r="XL756"/>
      <c r="XM756"/>
      <c r="XN756"/>
      <c r="XO756"/>
      <c r="XP756"/>
      <c r="XQ756"/>
      <c r="XR756"/>
      <c r="XS756"/>
      <c r="XT756"/>
      <c r="XU756"/>
      <c r="XV756"/>
      <c r="XW756"/>
      <c r="XX756"/>
      <c r="XY756"/>
      <c r="XZ756"/>
      <c r="YA756"/>
      <c r="YB756"/>
      <c r="YC756"/>
      <c r="YD756"/>
      <c r="YE756"/>
      <c r="YF756"/>
      <c r="YG756"/>
      <c r="YH756"/>
      <c r="YI756"/>
      <c r="YJ756"/>
      <c r="YK756"/>
      <c r="YL756"/>
      <c r="YM756"/>
      <c r="YN756"/>
      <c r="YO756"/>
      <c r="YP756"/>
      <c r="YQ756"/>
      <c r="YR756"/>
      <c r="YS756"/>
      <c r="YT756"/>
      <c r="YU756"/>
      <c r="YV756"/>
      <c r="YW756"/>
      <c r="YX756"/>
      <c r="YY756"/>
      <c r="YZ756"/>
      <c r="ZA756"/>
      <c r="ZB756"/>
      <c r="ZC756"/>
      <c r="ZD756"/>
      <c r="ZE756"/>
      <c r="ZF756"/>
      <c r="ZG756"/>
      <c r="ZH756"/>
      <c r="ZI756"/>
      <c r="ZJ756"/>
      <c r="ZK756"/>
      <c r="ZL756"/>
      <c r="ZM756"/>
      <c r="ZN756"/>
      <c r="ZO756"/>
      <c r="ZP756"/>
      <c r="ZQ756"/>
      <c r="ZR756"/>
      <c r="ZS756"/>
      <c r="ZT756"/>
      <c r="ZU756"/>
      <c r="ZV756"/>
      <c r="ZW756"/>
      <c r="ZX756"/>
      <c r="ZY756"/>
      <c r="ZZ756" s="52"/>
      <c r="AAA756" s="192"/>
      <c r="AAD756" s="90"/>
      <c r="AAE756" s="519">
        <v>1</v>
      </c>
      <c r="AAF756" s="90" t="s">
        <v>0</v>
      </c>
      <c r="AAG756" s="73">
        <f>AAH749</f>
        <v>41719</v>
      </c>
      <c r="AAH756" s="73">
        <f>G756</f>
        <v>41719</v>
      </c>
      <c r="AAI756" s="72"/>
      <c r="AAJ756" s="55"/>
      <c r="AAK756" s="76" t="str">
        <f>S.Staff.DivisionRulesCoordinator&amp;" coordinates retiring Q-Time number(s) with "&amp;S.Staff.TimeAccounting</f>
        <v>AndreaDRC coordinates retiring Q-Time number(s) with RobertB</v>
      </c>
      <c r="AAL756" s="90"/>
    </row>
    <row r="757" spans="1:715" s="23" customFormat="1" ht="15" customHeight="1" outlineLevel="1">
      <c r="A757" s="171"/>
      <c r="B757" s="414" t="str">
        <f>AAK757</f>
        <v>At the close of the rulemaking records, Maggie archives the record</v>
      </c>
      <c r="C757" s="420"/>
      <c r="D757" s="421"/>
      <c r="E757" s="350"/>
      <c r="F757" s="350"/>
      <c r="G757" s="420"/>
      <c r="H757" s="420"/>
      <c r="I757" s="244"/>
      <c r="J757" s="194"/>
      <c r="K757" s="49"/>
      <c r="L757" s="49"/>
      <c r="M757" s="49"/>
      <c r="N757" s="49"/>
      <c r="O757" s="49"/>
      <c r="P757" s="49"/>
      <c r="Q757" s="49"/>
      <c r="R757" s="49"/>
      <c r="S757" s="49"/>
      <c r="T757" s="49"/>
      <c r="U757" s="49"/>
      <c r="V757" s="49"/>
      <c r="W757" s="49"/>
      <c r="X757" s="49"/>
      <c r="Y757" s="49"/>
      <c r="Z757" s="49"/>
      <c r="AA757" s="49"/>
      <c r="AB757" s="49"/>
      <c r="AC757" s="49"/>
      <c r="AD757" s="49"/>
      <c r="AE757" s="49"/>
      <c r="AF757" s="49"/>
      <c r="AG757" s="49"/>
      <c r="AH757" s="49"/>
      <c r="AI757" s="49"/>
      <c r="AJ757" s="49"/>
      <c r="AK757" s="49"/>
      <c r="AL757" s="49"/>
      <c r="AM757" s="49"/>
      <c r="AN757" s="49"/>
      <c r="AO757" s="49"/>
      <c r="AP757" s="49"/>
      <c r="AQ757" s="49"/>
      <c r="AR757" s="49"/>
      <c r="AS757" s="49"/>
      <c r="AT757" s="49"/>
      <c r="AU757" s="49"/>
      <c r="AV757" s="49"/>
      <c r="AW757" s="49"/>
      <c r="AX757" s="49"/>
      <c r="AY757" s="49"/>
      <c r="AZ757" s="49"/>
      <c r="BA757" s="49"/>
      <c r="BB757" s="49"/>
      <c r="BC757" s="49"/>
      <c r="BD757" s="49"/>
      <c r="BE757" s="49"/>
      <c r="BF757" s="49"/>
      <c r="BG757" s="49"/>
      <c r="BH757" s="49"/>
      <c r="BI757" s="49"/>
      <c r="BJ757" s="49"/>
      <c r="BK757" s="49"/>
      <c r="BL757" s="49"/>
      <c r="BM757" s="49"/>
      <c r="BN757" s="49"/>
      <c r="BO757" s="49"/>
      <c r="BP757" s="49"/>
      <c r="BQ757" s="49"/>
      <c r="BR757" s="49"/>
      <c r="BS757" s="49"/>
      <c r="BT757" s="49"/>
      <c r="BU757" s="49"/>
      <c r="BV757" s="49"/>
      <c r="BW757" s="49"/>
      <c r="BX757" s="49"/>
      <c r="BY757" s="49"/>
      <c r="BZ757" s="49"/>
      <c r="CA757" s="49"/>
      <c r="CB757" s="49"/>
      <c r="CC757" s="49"/>
      <c r="CD757" s="49"/>
      <c r="CE757" s="49"/>
      <c r="CF757" s="49"/>
      <c r="CG757" s="49"/>
      <c r="CH757" s="49"/>
      <c r="CI757" s="49"/>
      <c r="CJ757" s="49"/>
      <c r="CK757" s="49"/>
      <c r="CL757" s="49"/>
      <c r="CM757" s="49"/>
      <c r="CN757" s="49"/>
      <c r="CO757" s="49"/>
      <c r="CP757" s="49"/>
      <c r="CQ757" s="49"/>
      <c r="CR757" s="49"/>
      <c r="CS757" s="49"/>
      <c r="CT757" s="49"/>
      <c r="CU757" s="49"/>
      <c r="CV757" s="49"/>
      <c r="CW757" s="49"/>
      <c r="CX757" s="49"/>
      <c r="CY757" s="49"/>
      <c r="CZ757" s="49"/>
      <c r="DA757" s="49"/>
      <c r="DB757" s="49"/>
      <c r="DC757" s="49"/>
      <c r="DD757" s="49"/>
      <c r="DE757" s="49"/>
      <c r="DF757" s="49"/>
      <c r="DG757" s="49"/>
      <c r="DH757" s="49"/>
      <c r="DI757" s="49"/>
      <c r="DJ757" s="49"/>
      <c r="DK757" s="49"/>
      <c r="DL757" s="49"/>
      <c r="DM757" s="49"/>
      <c r="DN757" s="49"/>
      <c r="DO757" s="49"/>
      <c r="DP757" s="49"/>
      <c r="ZZ757" s="52"/>
      <c r="AAA757" s="192"/>
      <c r="AAD757" s="90"/>
      <c r="AAE757" s="519">
        <v>1</v>
      </c>
      <c r="AAF757" s="190"/>
      <c r="AAG757" s="94"/>
      <c r="AAH757" s="94"/>
      <c r="AAI757" s="72"/>
      <c r="AAJ757" s="185"/>
      <c r="AAK757" s="80" t="str">
        <f>"At the close of the rulemaking records, "&amp;S.Staff.AgencyRulesCoordinator&amp;" archives the record"</f>
        <v>At the close of the rulemaking records, Maggie archives the record</v>
      </c>
      <c r="AAL757" s="90"/>
    </row>
    <row r="758" spans="1:715" s="23" customFormat="1" ht="15" customHeight="1" outlineLevel="1">
      <c r="A758" s="171"/>
      <c r="B758" s="779" t="s">
        <v>497</v>
      </c>
      <c r="C758" s="789" t="str">
        <f>HYPERLINK("\\deqhq1\Rule_Development\Currrent Plan","i")</f>
        <v>i</v>
      </c>
      <c r="D758" s="421"/>
      <c r="E758" s="350"/>
      <c r="F758" s="350"/>
      <c r="G758" s="420"/>
      <c r="H758" s="420"/>
      <c r="I758" s="244"/>
      <c r="J758" s="194"/>
      <c r="K758" s="49"/>
      <c r="L758" s="49"/>
      <c r="M758" s="49"/>
      <c r="N758" s="49"/>
      <c r="O758" s="49"/>
      <c r="P758" s="49"/>
      <c r="Q758" s="49"/>
      <c r="R758" s="49"/>
      <c r="S758" s="49"/>
      <c r="T758" s="49"/>
      <c r="U758" s="49"/>
      <c r="V758" s="49"/>
      <c r="W758" s="49"/>
      <c r="X758" s="49"/>
      <c r="Y758" s="49"/>
      <c r="Z758" s="49"/>
      <c r="AA758" s="49"/>
      <c r="AB758" s="49"/>
      <c r="AC758" s="49"/>
      <c r="AD758" s="49"/>
      <c r="AE758" s="49"/>
      <c r="AF758" s="49"/>
      <c r="AG758" s="49"/>
      <c r="AH758" s="49"/>
      <c r="AI758" s="49"/>
      <c r="AJ758" s="49"/>
      <c r="AK758" s="49"/>
      <c r="AL758" s="49"/>
      <c r="AM758" s="49"/>
      <c r="AN758" s="49"/>
      <c r="AO758" s="49"/>
      <c r="AP758" s="49"/>
      <c r="AQ758" s="49"/>
      <c r="AR758" s="49"/>
      <c r="AS758" s="49"/>
      <c r="AT758" s="49"/>
      <c r="AU758" s="49"/>
      <c r="AV758" s="49"/>
      <c r="AW758" s="49"/>
      <c r="AX758" s="49"/>
      <c r="AY758" s="49"/>
      <c r="AZ758" s="49"/>
      <c r="BA758" s="49"/>
      <c r="BB758" s="49"/>
      <c r="BC758" s="49"/>
      <c r="BD758" s="49"/>
      <c r="BE758" s="49"/>
      <c r="BF758" s="49"/>
      <c r="BG758" s="49"/>
      <c r="BH758" s="49"/>
      <c r="BI758" s="49"/>
      <c r="BJ758" s="49"/>
      <c r="BK758" s="49"/>
      <c r="BL758" s="49"/>
      <c r="BM758" s="49"/>
      <c r="BN758" s="49"/>
      <c r="BO758" s="49"/>
      <c r="BP758" s="49"/>
      <c r="BQ758" s="49"/>
      <c r="BR758" s="49"/>
      <c r="BS758" s="49"/>
      <c r="BT758" s="49"/>
      <c r="BU758" s="49"/>
      <c r="BV758" s="49"/>
      <c r="BW758" s="49"/>
      <c r="BX758" s="49"/>
      <c r="BY758" s="49"/>
      <c r="BZ758" s="49"/>
      <c r="CA758" s="49"/>
      <c r="CB758" s="49"/>
      <c r="CC758" s="49"/>
      <c r="CD758" s="49"/>
      <c r="CE758" s="49"/>
      <c r="CF758" s="49"/>
      <c r="CG758" s="49"/>
      <c r="CH758" s="49"/>
      <c r="CI758" s="49"/>
      <c r="CJ758" s="49"/>
      <c r="CK758" s="49"/>
      <c r="CL758" s="49"/>
      <c r="CM758" s="49"/>
      <c r="CN758" s="49"/>
      <c r="CO758" s="49"/>
      <c r="CP758" s="49"/>
      <c r="CQ758" s="49"/>
      <c r="CR758" s="49"/>
      <c r="CS758" s="49"/>
      <c r="CT758" s="49"/>
      <c r="CU758" s="49"/>
      <c r="CV758" s="49"/>
      <c r="CW758" s="49"/>
      <c r="CX758" s="49"/>
      <c r="CY758" s="49"/>
      <c r="CZ758" s="49"/>
      <c r="DA758" s="49"/>
      <c r="DB758" s="49"/>
      <c r="DC758" s="49"/>
      <c r="DD758" s="49"/>
      <c r="DE758" s="49"/>
      <c r="DF758" s="49"/>
      <c r="DG758" s="49"/>
      <c r="DH758" s="49"/>
      <c r="DI758" s="49"/>
      <c r="DJ758" s="49"/>
      <c r="DK758" s="49"/>
      <c r="DL758" s="49"/>
      <c r="DM758" s="49"/>
      <c r="DN758" s="49"/>
      <c r="DO758" s="49"/>
      <c r="DP758" s="49"/>
      <c r="ZZ758" s="52"/>
      <c r="AAA758" s="192"/>
      <c r="AAD758" s="90"/>
      <c r="AAE758" s="519">
        <v>1</v>
      </c>
      <c r="AAF758" s="190"/>
      <c r="AAG758" s="94"/>
      <c r="AAH758" s="94"/>
      <c r="AAI758" s="72"/>
      <c r="AAJ758" s="185"/>
      <c r="AAK758" s="53"/>
      <c r="AAL758" s="90"/>
    </row>
    <row r="759" spans="1:715" s="23" customFormat="1" ht="15" customHeight="1" outlineLevel="1">
      <c r="A759" s="171"/>
      <c r="B759" s="779" t="s">
        <v>498</v>
      </c>
      <c r="C759" s="420"/>
      <c r="D759" s="421"/>
      <c r="E759" s="350"/>
      <c r="F759" s="350"/>
      <c r="G759" s="420"/>
      <c r="H759" s="420"/>
      <c r="I759" s="244"/>
      <c r="J759" s="194"/>
      <c r="K759" s="49"/>
      <c r="L759" s="49"/>
      <c r="M759" s="49"/>
      <c r="N759" s="49"/>
      <c r="O759" s="49"/>
      <c r="P759" s="49"/>
      <c r="Q759" s="49"/>
      <c r="R759" s="49"/>
      <c r="S759" s="49"/>
      <c r="T759" s="49"/>
      <c r="U759" s="49"/>
      <c r="V759" s="49"/>
      <c r="W759" s="49"/>
      <c r="X759" s="49"/>
      <c r="Y759" s="49"/>
      <c r="Z759" s="49"/>
      <c r="AA759" s="49"/>
      <c r="AB759" s="49"/>
      <c r="AC759" s="49"/>
      <c r="AD759" s="49"/>
      <c r="AE759" s="49"/>
      <c r="AF759" s="49"/>
      <c r="AG759" s="49"/>
      <c r="AH759" s="49"/>
      <c r="AI759" s="49"/>
      <c r="AJ759" s="49"/>
      <c r="AK759" s="49"/>
      <c r="AL759" s="49"/>
      <c r="AM759" s="49"/>
      <c r="AN759" s="49"/>
      <c r="AO759" s="49"/>
      <c r="AP759" s="49"/>
      <c r="AQ759" s="49"/>
      <c r="AR759" s="49"/>
      <c r="AS759" s="49"/>
      <c r="AT759" s="49"/>
      <c r="AU759" s="49"/>
      <c r="AV759" s="49"/>
      <c r="AW759" s="49"/>
      <c r="AX759" s="49"/>
      <c r="AY759" s="49"/>
      <c r="AZ759" s="49"/>
      <c r="BA759" s="49"/>
      <c r="BB759" s="49"/>
      <c r="BC759" s="49"/>
      <c r="BD759" s="49"/>
      <c r="BE759" s="49"/>
      <c r="BF759" s="49"/>
      <c r="BG759" s="49"/>
      <c r="BH759" s="49"/>
      <c r="BI759" s="49"/>
      <c r="BJ759" s="49"/>
      <c r="BK759" s="49"/>
      <c r="BL759" s="49"/>
      <c r="BM759" s="49"/>
      <c r="BN759" s="49"/>
      <c r="BO759" s="49"/>
      <c r="BP759" s="49"/>
      <c r="BQ759" s="49"/>
      <c r="BR759" s="49"/>
      <c r="BS759" s="49"/>
      <c r="BT759" s="49"/>
      <c r="BU759" s="49"/>
      <c r="BV759" s="49"/>
      <c r="BW759" s="49"/>
      <c r="BX759" s="49"/>
      <c r="BY759" s="49"/>
      <c r="BZ759" s="49"/>
      <c r="CA759" s="49"/>
      <c r="CB759" s="49"/>
      <c r="CC759" s="49"/>
      <c r="CD759" s="49"/>
      <c r="CE759" s="49"/>
      <c r="CF759" s="49"/>
      <c r="CG759" s="49"/>
      <c r="CH759" s="49"/>
      <c r="CI759" s="49"/>
      <c r="CJ759" s="49"/>
      <c r="CK759" s="49"/>
      <c r="CL759" s="49"/>
      <c r="CM759" s="49"/>
      <c r="CN759" s="49"/>
      <c r="CO759" s="49"/>
      <c r="CP759" s="49"/>
      <c r="CQ759" s="49"/>
      <c r="CR759" s="49"/>
      <c r="CS759" s="49"/>
      <c r="CT759" s="49"/>
      <c r="CU759" s="49"/>
      <c r="CV759" s="49"/>
      <c r="CW759" s="49"/>
      <c r="CX759" s="49"/>
      <c r="CY759" s="49"/>
      <c r="CZ759" s="49"/>
      <c r="DA759" s="49"/>
      <c r="DB759" s="49"/>
      <c r="DC759" s="49"/>
      <c r="DD759" s="49"/>
      <c r="DE759" s="49"/>
      <c r="DF759" s="49"/>
      <c r="DG759" s="49"/>
      <c r="DH759" s="49"/>
      <c r="DI759" s="49"/>
      <c r="DJ759" s="49"/>
      <c r="DK759" s="49"/>
      <c r="DL759" s="49"/>
      <c r="DM759" s="49"/>
      <c r="DN759" s="49"/>
      <c r="DO759" s="49"/>
      <c r="DP759" s="49"/>
      <c r="ZZ759" s="52"/>
      <c r="AAA759" s="192" t="s">
        <v>0</v>
      </c>
      <c r="AAD759" s="90"/>
      <c r="AAE759" s="519">
        <v>1</v>
      </c>
      <c r="AAF759" s="190" t="s">
        <v>52</v>
      </c>
      <c r="AAG759" s="94"/>
      <c r="AAH759" s="94"/>
      <c r="AAI759" s="72"/>
      <c r="AAJ759" s="185"/>
      <c r="AAK759" s="53"/>
      <c r="AAL759" s="90"/>
    </row>
    <row r="760" spans="1:715" s="23" customFormat="1" ht="15" customHeight="1" outlineLevel="1">
      <c r="A760" s="171"/>
      <c r="B760" s="306" t="s">
        <v>183</v>
      </c>
      <c r="C760" s="376"/>
      <c r="D760" s="380"/>
      <c r="E760" s="342">
        <f t="shared" ref="E760" si="622">NETWORKDAYS(G760,H760,S.DDL_DEQClosed)</f>
        <v>62</v>
      </c>
      <c r="F760" s="457">
        <f ca="1">IF(YEAR(H760)&gt;2000,NETWORKDAYS(TODAY(),H760,S.DDL_DEQClosed),0)</f>
        <v>162</v>
      </c>
      <c r="G760" s="408">
        <f t="shared" ref="G760" si="623">AAG760</f>
        <v>41719</v>
      </c>
      <c r="H760" s="408">
        <f t="shared" ref="H760" si="624">AAH760</f>
        <v>41807</v>
      </c>
      <c r="I760" s="244"/>
      <c r="J760" s="194"/>
      <c r="K760" s="49"/>
      <c r="L760" s="49"/>
      <c r="M760" s="49"/>
      <c r="N760" s="49"/>
      <c r="O760" s="49"/>
      <c r="P760" s="49"/>
      <c r="Q760" s="49"/>
      <c r="R760" s="49"/>
      <c r="S760" s="49"/>
      <c r="T760" s="49"/>
      <c r="U760" s="49"/>
      <c r="V760" s="49"/>
      <c r="W760" s="49"/>
      <c r="X760" s="49"/>
      <c r="Y760" s="49"/>
      <c r="Z760" s="49"/>
      <c r="AA760" s="49"/>
      <c r="AB760" s="49"/>
      <c r="AC760" s="49"/>
      <c r="AD760" s="49"/>
      <c r="AE760" s="49"/>
      <c r="AF760" s="49"/>
      <c r="AG760" s="49"/>
      <c r="AH760" s="49"/>
      <c r="AI760" s="49"/>
      <c r="AJ760" s="49"/>
      <c r="AK760" s="49"/>
      <c r="AL760" s="49"/>
      <c r="AM760" s="49"/>
      <c r="AN760" s="49"/>
      <c r="AO760" s="49"/>
      <c r="AP760" s="49"/>
      <c r="AQ760" s="49"/>
      <c r="AR760" s="49"/>
      <c r="AS760" s="49"/>
      <c r="AT760" s="49"/>
      <c r="AU760" s="49"/>
      <c r="AV760" s="49"/>
      <c r="AW760" s="49"/>
      <c r="AX760" s="49"/>
      <c r="AY760" s="49"/>
      <c r="AZ760" s="49"/>
      <c r="BA760" s="49"/>
      <c r="BB760" s="49"/>
      <c r="BC760" s="49"/>
      <c r="BD760" s="49"/>
      <c r="BE760" s="49"/>
      <c r="BF760" s="49"/>
      <c r="BG760" s="49"/>
      <c r="BH760" s="49"/>
      <c r="BI760" s="49"/>
      <c r="BJ760" s="49"/>
      <c r="BK760" s="49"/>
      <c r="BL760" s="49"/>
      <c r="BM760" s="49"/>
      <c r="BN760" s="49"/>
      <c r="BO760" s="49"/>
      <c r="BP760" s="49"/>
      <c r="BQ760" s="49"/>
      <c r="BR760" s="49"/>
      <c r="BS760" s="49"/>
      <c r="BT760" s="49"/>
      <c r="BU760" s="49"/>
      <c r="BV760" s="49"/>
      <c r="BW760" s="49"/>
      <c r="BX760" s="49"/>
      <c r="BY760" s="49"/>
      <c r="BZ760" s="49"/>
      <c r="CA760" s="49"/>
      <c r="CB760" s="49"/>
      <c r="CC760" s="49"/>
      <c r="CD760" s="49"/>
      <c r="CE760" s="49"/>
      <c r="CF760" s="49"/>
      <c r="CG760" s="49"/>
      <c r="CH760" s="49"/>
      <c r="CI760" s="49"/>
      <c r="CJ760" s="49"/>
      <c r="CK760" s="49"/>
      <c r="CL760" s="49"/>
      <c r="CM760" s="49"/>
      <c r="CN760" s="49"/>
      <c r="CO760" s="49"/>
      <c r="CP760" s="49"/>
      <c r="CQ760" s="49"/>
      <c r="CR760" s="49"/>
      <c r="CS760" s="49"/>
      <c r="CT760" s="49"/>
      <c r="CU760" s="49"/>
      <c r="CV760" s="49"/>
      <c r="CW760" s="49"/>
      <c r="CX760" s="49"/>
      <c r="CY760" s="49"/>
      <c r="CZ760" s="49"/>
      <c r="DA760" s="49"/>
      <c r="DB760" s="49"/>
      <c r="DC760" s="49"/>
      <c r="DD760" s="49"/>
      <c r="DE760" s="49"/>
      <c r="DF760" s="49"/>
      <c r="DG760" s="49"/>
      <c r="DH760" s="49"/>
      <c r="DI760" s="49"/>
      <c r="DJ760" s="49"/>
      <c r="DK760" s="49"/>
      <c r="DL760" s="49"/>
      <c r="DM760" s="49"/>
      <c r="DN760" s="49"/>
      <c r="DO760" s="49"/>
      <c r="DP760" s="49"/>
      <c r="DQ760"/>
      <c r="DR760"/>
      <c r="DS760"/>
      <c r="DT760"/>
      <c r="DU760"/>
      <c r="DV760"/>
      <c r="DW760"/>
      <c r="DX760"/>
      <c r="DY760"/>
      <c r="DZ760"/>
      <c r="EA760"/>
      <c r="EB760"/>
      <c r="EC760"/>
      <c r="ED760"/>
      <c r="EE760"/>
      <c r="EF760"/>
      <c r="EG760"/>
      <c r="EH760"/>
      <c r="EI760"/>
      <c r="EJ760"/>
      <c r="EK760"/>
      <c r="EL760"/>
      <c r="EM760"/>
      <c r="EN760"/>
      <c r="EO760"/>
      <c r="EP760"/>
      <c r="EQ760"/>
      <c r="ER760"/>
      <c r="ES760"/>
      <c r="ET760"/>
      <c r="EU760"/>
      <c r="EV760"/>
      <c r="EW760"/>
      <c r="EX760"/>
      <c r="EY760"/>
      <c r="EZ760"/>
      <c r="FA760"/>
      <c r="FB760"/>
      <c r="FC760"/>
      <c r="FD760"/>
      <c r="FE760"/>
      <c r="FF760"/>
      <c r="FG760"/>
      <c r="FH760"/>
      <c r="FI760"/>
      <c r="FJ760"/>
      <c r="FK760"/>
      <c r="FL760"/>
      <c r="FM760"/>
      <c r="FN760"/>
      <c r="FO760"/>
      <c r="FP760"/>
      <c r="FQ760"/>
      <c r="FR760"/>
      <c r="FS760"/>
      <c r="FT760"/>
      <c r="FU760"/>
      <c r="FV760"/>
      <c r="FW760"/>
      <c r="FX760"/>
      <c r="FY760"/>
      <c r="FZ760"/>
      <c r="GA760"/>
      <c r="GB760"/>
      <c r="GC760"/>
      <c r="GD760"/>
      <c r="GE760"/>
      <c r="GF760"/>
      <c r="GG760"/>
      <c r="GH760"/>
      <c r="GI760"/>
      <c r="GJ760"/>
      <c r="GK760"/>
      <c r="GL760"/>
      <c r="GM760"/>
      <c r="GN760"/>
      <c r="GO760"/>
      <c r="GP760"/>
      <c r="GQ760"/>
      <c r="GR760"/>
      <c r="GS760"/>
      <c r="GT760"/>
      <c r="GU760"/>
      <c r="GV760"/>
      <c r="GW760"/>
      <c r="GX760"/>
      <c r="GY760"/>
      <c r="GZ760"/>
      <c r="HA760"/>
      <c r="HB760"/>
      <c r="HC760"/>
      <c r="HD760"/>
      <c r="HE760"/>
      <c r="HF760"/>
      <c r="HG760"/>
      <c r="HH760"/>
      <c r="HI760"/>
      <c r="HJ760"/>
      <c r="HK760"/>
      <c r="HL760"/>
      <c r="HM760"/>
      <c r="HN760"/>
      <c r="HO760"/>
      <c r="HP760"/>
      <c r="HQ760"/>
      <c r="HR760"/>
      <c r="HS760"/>
      <c r="HT760"/>
      <c r="HU760"/>
      <c r="HV760"/>
      <c r="HW760"/>
      <c r="HX760"/>
      <c r="HY760"/>
      <c r="HZ760"/>
      <c r="IA760"/>
      <c r="IB760"/>
      <c r="IC760"/>
      <c r="ID760"/>
      <c r="IE760"/>
      <c r="IF760"/>
      <c r="IG760"/>
      <c r="IH760"/>
      <c r="II760"/>
      <c r="IJ760"/>
      <c r="IK760"/>
      <c r="IL760"/>
      <c r="IM760"/>
      <c r="IN760"/>
      <c r="IO760"/>
      <c r="IP760"/>
      <c r="IQ760"/>
      <c r="IR760"/>
      <c r="IS760"/>
      <c r="IT760"/>
      <c r="IU760"/>
      <c r="IV760"/>
      <c r="IW760"/>
      <c r="IX760"/>
      <c r="IY760"/>
      <c r="IZ760"/>
      <c r="JA760"/>
      <c r="JB760"/>
      <c r="JC760"/>
      <c r="JD760"/>
      <c r="JE760"/>
      <c r="JF760"/>
      <c r="JG760"/>
      <c r="JH760"/>
      <c r="JI760"/>
      <c r="JJ760"/>
      <c r="JK760"/>
      <c r="JL760"/>
      <c r="JM760"/>
      <c r="JN760"/>
      <c r="JO760"/>
      <c r="JP760"/>
      <c r="JQ760"/>
      <c r="JR760"/>
      <c r="JS760"/>
      <c r="JT760"/>
      <c r="JU760"/>
      <c r="JV760"/>
      <c r="JW760"/>
      <c r="JX760"/>
      <c r="JY760"/>
      <c r="JZ760"/>
      <c r="KA760"/>
      <c r="KB760"/>
      <c r="KC760"/>
      <c r="KD760"/>
      <c r="KE760"/>
      <c r="KF760"/>
      <c r="KG760"/>
      <c r="KH760"/>
      <c r="KI760"/>
      <c r="KJ760"/>
      <c r="KK760"/>
      <c r="KL760"/>
      <c r="KM760"/>
      <c r="KN760"/>
      <c r="KO760"/>
      <c r="KP760"/>
      <c r="KQ760"/>
      <c r="KR760"/>
      <c r="KS760"/>
      <c r="KT760"/>
      <c r="KU760"/>
      <c r="KV760"/>
      <c r="KW760"/>
      <c r="KX760"/>
      <c r="KY760"/>
      <c r="KZ760"/>
      <c r="LA760"/>
      <c r="LB760"/>
      <c r="LC760"/>
      <c r="LD760"/>
      <c r="LE760"/>
      <c r="LF760"/>
      <c r="LG760"/>
      <c r="LH760"/>
      <c r="LI760"/>
      <c r="LJ760"/>
      <c r="LK760"/>
      <c r="LL760"/>
      <c r="LM760"/>
      <c r="LN760"/>
      <c r="LO760"/>
      <c r="LP760"/>
      <c r="LQ760"/>
      <c r="LR760"/>
      <c r="LS760"/>
      <c r="LT760"/>
      <c r="LU760"/>
      <c r="LV760"/>
      <c r="LW760"/>
      <c r="LX760"/>
      <c r="LY760"/>
      <c r="LZ760"/>
      <c r="MA760"/>
      <c r="MB760"/>
      <c r="MC760"/>
      <c r="MD760"/>
      <c r="ME760"/>
      <c r="MF760"/>
      <c r="MG760"/>
      <c r="MH760"/>
      <c r="MI760"/>
      <c r="MJ760"/>
      <c r="MK760"/>
      <c r="ML760"/>
      <c r="MM760"/>
      <c r="MN760"/>
      <c r="MO760"/>
      <c r="MP760"/>
      <c r="MQ760"/>
      <c r="MR760"/>
      <c r="MS760"/>
      <c r="MT760"/>
      <c r="MU760"/>
      <c r="MV760"/>
      <c r="MW760"/>
      <c r="MX760"/>
      <c r="MY760"/>
      <c r="MZ760"/>
      <c r="NA760"/>
      <c r="NB760"/>
      <c r="NC760"/>
      <c r="ND760"/>
      <c r="NE760"/>
      <c r="NF760"/>
      <c r="NG760"/>
      <c r="NH760"/>
      <c r="NI760"/>
      <c r="NJ760"/>
      <c r="NK760"/>
      <c r="NL760"/>
      <c r="NM760"/>
      <c r="NN760"/>
      <c r="NO760"/>
      <c r="NP760"/>
      <c r="NQ760"/>
      <c r="NR760"/>
      <c r="NS760"/>
      <c r="NT760"/>
      <c r="NU760"/>
      <c r="NV760"/>
      <c r="NW760"/>
      <c r="NX760"/>
      <c r="NY760"/>
      <c r="NZ760"/>
      <c r="OA760"/>
      <c r="OB760"/>
      <c r="OC760"/>
      <c r="OD760"/>
      <c r="OE760"/>
      <c r="OF760"/>
      <c r="OG760"/>
      <c r="OH760"/>
      <c r="OI760"/>
      <c r="OJ760"/>
      <c r="OK760"/>
      <c r="OL760"/>
      <c r="OM760"/>
      <c r="ON760"/>
      <c r="OO760"/>
      <c r="OP760"/>
      <c r="OQ760"/>
      <c r="OR760"/>
      <c r="OS760"/>
      <c r="OT760"/>
      <c r="OU760"/>
      <c r="OV760"/>
      <c r="OW760"/>
      <c r="OX760"/>
      <c r="OY760"/>
      <c r="OZ760"/>
      <c r="PA760"/>
      <c r="PB760"/>
      <c r="PC760"/>
      <c r="PD760"/>
      <c r="PE760"/>
      <c r="PF760"/>
      <c r="PG760"/>
      <c r="PH760"/>
      <c r="PI760"/>
      <c r="PJ760"/>
      <c r="PK760"/>
      <c r="PL760"/>
      <c r="PM760"/>
      <c r="PN760"/>
      <c r="PO760"/>
      <c r="PP760"/>
      <c r="PQ760"/>
      <c r="PR760"/>
      <c r="PS760"/>
      <c r="PT760"/>
      <c r="PU760"/>
      <c r="PV760"/>
      <c r="PW760"/>
      <c r="PX760"/>
      <c r="PY760"/>
      <c r="PZ760"/>
      <c r="QA760"/>
      <c r="QB760"/>
      <c r="QC760"/>
      <c r="QD760"/>
      <c r="QE760"/>
      <c r="QF760"/>
      <c r="QG760"/>
      <c r="QH760"/>
      <c r="QI760"/>
      <c r="QJ760"/>
      <c r="QK760"/>
      <c r="QL760"/>
      <c r="QM760"/>
      <c r="QN760"/>
      <c r="QO760"/>
      <c r="QP760"/>
      <c r="QQ760"/>
      <c r="QR760"/>
      <c r="QS760"/>
      <c r="QT760"/>
      <c r="QU760"/>
      <c r="QV760"/>
      <c r="QW760"/>
      <c r="QX760"/>
      <c r="QY760"/>
      <c r="QZ760"/>
      <c r="RA760"/>
      <c r="RB760"/>
      <c r="RC760"/>
      <c r="RD760"/>
      <c r="RE760"/>
      <c r="RF760"/>
      <c r="RG760"/>
      <c r="RH760"/>
      <c r="RI760"/>
      <c r="RJ760"/>
      <c r="RK760"/>
      <c r="RL760"/>
      <c r="RM760"/>
      <c r="RN760"/>
      <c r="RO760"/>
      <c r="RP760"/>
      <c r="RQ760"/>
      <c r="RR760"/>
      <c r="RS760"/>
      <c r="RT760"/>
      <c r="RU760"/>
      <c r="RV760"/>
      <c r="RW760"/>
      <c r="RX760"/>
      <c r="RY760"/>
      <c r="RZ760"/>
      <c r="SA760"/>
      <c r="SB760"/>
      <c r="SC760"/>
      <c r="SD760"/>
      <c r="SE760"/>
      <c r="SF760"/>
      <c r="SG760"/>
      <c r="SH760"/>
      <c r="SI760"/>
      <c r="SJ760"/>
      <c r="SK760"/>
      <c r="SL760"/>
      <c r="SM760"/>
      <c r="SN760"/>
      <c r="SO760"/>
      <c r="SP760"/>
      <c r="SQ760"/>
      <c r="SR760"/>
      <c r="SS760"/>
      <c r="ST760"/>
      <c r="SU760"/>
      <c r="SV760"/>
      <c r="SW760"/>
      <c r="SX760"/>
      <c r="SY760"/>
      <c r="SZ760"/>
      <c r="TA760"/>
      <c r="TB760"/>
      <c r="TC760"/>
      <c r="TD760"/>
      <c r="TE760"/>
      <c r="TF760"/>
      <c r="TG760"/>
      <c r="TH760"/>
      <c r="TI760"/>
      <c r="TJ760"/>
      <c r="TK760"/>
      <c r="TL760"/>
      <c r="TM760"/>
      <c r="TN760"/>
      <c r="TO760"/>
      <c r="TP760"/>
      <c r="TQ760"/>
      <c r="TR760"/>
      <c r="TS760"/>
      <c r="TT760"/>
      <c r="TU760"/>
      <c r="TV760"/>
      <c r="TW760"/>
      <c r="TX760"/>
      <c r="TY760"/>
      <c r="TZ760"/>
      <c r="UA760"/>
      <c r="UB760"/>
      <c r="UC760"/>
      <c r="UD760"/>
      <c r="UE760"/>
      <c r="UF760"/>
      <c r="UG760"/>
      <c r="UH760"/>
      <c r="UI760"/>
      <c r="UJ760"/>
      <c r="UK760"/>
      <c r="UL760"/>
      <c r="UM760"/>
      <c r="UN760"/>
      <c r="UO760"/>
      <c r="UP760"/>
      <c r="UQ760"/>
      <c r="UR760"/>
      <c r="US760"/>
      <c r="UT760"/>
      <c r="UU760"/>
      <c r="UV760"/>
      <c r="UW760"/>
      <c r="UX760"/>
      <c r="UY760"/>
      <c r="UZ760"/>
      <c r="VA760"/>
      <c r="VB760"/>
      <c r="VC760"/>
      <c r="VD760"/>
      <c r="VE760"/>
      <c r="VF760"/>
      <c r="VG760"/>
      <c r="VH760"/>
      <c r="VI760"/>
      <c r="VJ760"/>
      <c r="VK760"/>
      <c r="VL760"/>
      <c r="VM760"/>
      <c r="VN760"/>
      <c r="VO760"/>
      <c r="VP760"/>
      <c r="VQ760"/>
      <c r="VR760"/>
      <c r="VS760"/>
      <c r="VT760"/>
      <c r="VU760"/>
      <c r="VV760"/>
      <c r="VW760"/>
      <c r="VX760"/>
      <c r="VY760"/>
      <c r="VZ760"/>
      <c r="WA760"/>
      <c r="WB760"/>
      <c r="WC760"/>
      <c r="WD760"/>
      <c r="WE760"/>
      <c r="WF760"/>
      <c r="WG760"/>
      <c r="WH760"/>
      <c r="WI760"/>
      <c r="WJ760"/>
      <c r="WK760"/>
      <c r="WL760"/>
      <c r="WM760"/>
      <c r="WN760"/>
      <c r="WO760"/>
      <c r="WP760"/>
      <c r="WQ760"/>
      <c r="WR760"/>
      <c r="WS760"/>
      <c r="WT760"/>
      <c r="WU760"/>
      <c r="WV760"/>
      <c r="WW760"/>
      <c r="WX760"/>
      <c r="WY760"/>
      <c r="WZ760"/>
      <c r="XA760"/>
      <c r="XB760"/>
      <c r="XC760"/>
      <c r="XD760"/>
      <c r="XE760"/>
      <c r="XF760"/>
      <c r="XG760"/>
      <c r="XH760"/>
      <c r="XI760"/>
      <c r="XJ760"/>
      <c r="XK760"/>
      <c r="XL760"/>
      <c r="XM760"/>
      <c r="XN760"/>
      <c r="XO760"/>
      <c r="XP760"/>
      <c r="XQ760"/>
      <c r="XR760"/>
      <c r="XS760"/>
      <c r="XT760"/>
      <c r="XU760"/>
      <c r="XV760"/>
      <c r="XW760"/>
      <c r="XX760"/>
      <c r="XY760"/>
      <c r="XZ760"/>
      <c r="YA760"/>
      <c r="YB760"/>
      <c r="YC760"/>
      <c r="YD760"/>
      <c r="YE760"/>
      <c r="YF760"/>
      <c r="YG760"/>
      <c r="YH760"/>
      <c r="YI760"/>
      <c r="YJ760"/>
      <c r="YK760"/>
      <c r="YL760"/>
      <c r="YM760"/>
      <c r="YN760"/>
      <c r="YO760"/>
      <c r="YP760"/>
      <c r="YQ760"/>
      <c r="YR760"/>
      <c r="YS760"/>
      <c r="YT760"/>
      <c r="YU760"/>
      <c r="YV760"/>
      <c r="YW760"/>
      <c r="YX760"/>
      <c r="YY760"/>
      <c r="YZ760"/>
      <c r="ZA760"/>
      <c r="ZB760"/>
      <c r="ZC760"/>
      <c r="ZD760"/>
      <c r="ZE760"/>
      <c r="ZF760"/>
      <c r="ZG760"/>
      <c r="ZH760"/>
      <c r="ZI760"/>
      <c r="ZJ760"/>
      <c r="ZK760"/>
      <c r="ZL760"/>
      <c r="ZM760"/>
      <c r="ZN760"/>
      <c r="ZO760"/>
      <c r="ZP760"/>
      <c r="ZQ760"/>
      <c r="ZR760"/>
      <c r="ZS760"/>
      <c r="ZT760"/>
      <c r="ZU760"/>
      <c r="ZV760"/>
      <c r="ZW760"/>
      <c r="ZX760"/>
      <c r="ZY760"/>
      <c r="ZZ760" s="52"/>
      <c r="AAA760" s="192"/>
      <c r="AAD760" s="90"/>
      <c r="AAE760" s="519">
        <v>1</v>
      </c>
      <c r="AAF760" s="90"/>
      <c r="AAG760" s="73">
        <f>AAH749</f>
        <v>41719</v>
      </c>
      <c r="AAH760" s="73">
        <f>S.PostEQC.BANNER.End</f>
        <v>41807</v>
      </c>
      <c r="AAI760" s="72"/>
      <c r="AAJ760" s="58"/>
      <c r="AAK760" s="53"/>
      <c r="AAL760" s="90"/>
    </row>
    <row r="761" spans="1:715" s="23" customFormat="1" ht="15" customHeight="1" outlineLevel="1">
      <c r="A761" s="171"/>
      <c r="B761" s="414" t="str">
        <f>AAK761</f>
        <v>AndreaRW takes a vacation</v>
      </c>
      <c r="C761" s="420"/>
      <c r="D761" s="421"/>
      <c r="E761" s="350"/>
      <c r="F761" s="350"/>
      <c r="G761" s="420"/>
      <c r="H761" s="420"/>
      <c r="I761" s="244"/>
      <c r="J761" s="194"/>
      <c r="K761" s="49"/>
      <c r="L761" s="49"/>
      <c r="M761" s="49"/>
      <c r="N761" s="49"/>
      <c r="O761" s="49"/>
      <c r="P761" s="49"/>
      <c r="Q761" s="49"/>
      <c r="R761" s="49"/>
      <c r="S761" s="49"/>
      <c r="T761" s="49"/>
      <c r="U761" s="49"/>
      <c r="V761" s="49"/>
      <c r="W761" s="49"/>
      <c r="X761" s="49"/>
      <c r="Y761" s="49"/>
      <c r="Z761" s="49"/>
      <c r="AA761" s="49"/>
      <c r="AB761" s="49"/>
      <c r="AC761" s="49"/>
      <c r="AD761" s="49"/>
      <c r="AE761" s="49"/>
      <c r="AF761" s="49"/>
      <c r="AG761" s="49"/>
      <c r="AH761" s="49"/>
      <c r="AI761" s="49"/>
      <c r="AJ761" s="49"/>
      <c r="AK761" s="49"/>
      <c r="AL761" s="49"/>
      <c r="AM761" s="49"/>
      <c r="AN761" s="49"/>
      <c r="AO761" s="49"/>
      <c r="AP761" s="49"/>
      <c r="AQ761" s="49"/>
      <c r="AR761" s="49"/>
      <c r="AS761" s="49"/>
      <c r="AT761" s="49"/>
      <c r="AU761" s="49"/>
      <c r="AV761" s="49"/>
      <c r="AW761" s="49"/>
      <c r="AX761" s="49"/>
      <c r="AY761" s="49"/>
      <c r="AZ761" s="49"/>
      <c r="BA761" s="49"/>
      <c r="BB761" s="49"/>
      <c r="BC761" s="49"/>
      <c r="BD761" s="49"/>
      <c r="BE761" s="49"/>
      <c r="BF761" s="49"/>
      <c r="BG761" s="49"/>
      <c r="BH761" s="49"/>
      <c r="BI761" s="49"/>
      <c r="BJ761" s="49"/>
      <c r="BK761" s="49"/>
      <c r="BL761" s="49"/>
      <c r="BM761" s="49"/>
      <c r="BN761" s="49"/>
      <c r="BO761" s="49"/>
      <c r="BP761" s="49"/>
      <c r="BQ761" s="49"/>
      <c r="BR761" s="49"/>
      <c r="BS761" s="49"/>
      <c r="BT761" s="49"/>
      <c r="BU761" s="49"/>
      <c r="BV761" s="49"/>
      <c r="BW761" s="49"/>
      <c r="BX761" s="49"/>
      <c r="BY761" s="49"/>
      <c r="BZ761" s="49"/>
      <c r="CA761" s="49"/>
      <c r="CB761" s="49"/>
      <c r="CC761" s="49"/>
      <c r="CD761" s="49"/>
      <c r="CE761" s="49"/>
      <c r="CF761" s="49"/>
      <c r="CG761" s="49"/>
      <c r="CH761" s="49"/>
      <c r="CI761" s="49"/>
      <c r="CJ761" s="49"/>
      <c r="CK761" s="49"/>
      <c r="CL761" s="49"/>
      <c r="CM761" s="49"/>
      <c r="CN761" s="49"/>
      <c r="CO761" s="49"/>
      <c r="CP761" s="49"/>
      <c r="CQ761" s="49"/>
      <c r="CR761" s="49"/>
      <c r="CS761" s="49"/>
      <c r="CT761" s="49"/>
      <c r="CU761" s="49"/>
      <c r="CV761" s="49"/>
      <c r="CW761" s="49"/>
      <c r="CX761" s="49"/>
      <c r="CY761" s="49"/>
      <c r="CZ761" s="49"/>
      <c r="DA761" s="49"/>
      <c r="DB761" s="49"/>
      <c r="DC761" s="49"/>
      <c r="DD761" s="49"/>
      <c r="DE761" s="49"/>
      <c r="DF761" s="49"/>
      <c r="DG761" s="49"/>
      <c r="DH761" s="49"/>
      <c r="DI761" s="49"/>
      <c r="DJ761" s="49"/>
      <c r="DK761" s="49"/>
      <c r="DL761" s="49"/>
      <c r="DM761" s="49"/>
      <c r="DN761" s="49"/>
      <c r="DO761" s="49"/>
      <c r="DP761" s="49"/>
      <c r="DQ761"/>
      <c r="DR761"/>
      <c r="DS761"/>
      <c r="DT761"/>
      <c r="DU761"/>
      <c r="DV761"/>
      <c r="DW761"/>
      <c r="DX761"/>
      <c r="DY761"/>
      <c r="DZ761"/>
      <c r="EA761"/>
      <c r="EB761"/>
      <c r="EC761"/>
      <c r="ED761"/>
      <c r="EE761"/>
      <c r="EF761"/>
      <c r="EG761"/>
      <c r="EH761"/>
      <c r="EI761"/>
      <c r="EJ761"/>
      <c r="EK761"/>
      <c r="EL761"/>
      <c r="EM761"/>
      <c r="EN761"/>
      <c r="EO761"/>
      <c r="EP761"/>
      <c r="EQ761"/>
      <c r="ER761"/>
      <c r="ES761"/>
      <c r="ET761"/>
      <c r="EU761"/>
      <c r="EV761"/>
      <c r="EW761"/>
      <c r="EX761"/>
      <c r="EY761"/>
      <c r="EZ761"/>
      <c r="FA761"/>
      <c r="FB761"/>
      <c r="FC761"/>
      <c r="FD761"/>
      <c r="FE761"/>
      <c r="FF761"/>
      <c r="FG761"/>
      <c r="FH761"/>
      <c r="FI761"/>
      <c r="FJ761"/>
      <c r="FK761"/>
      <c r="FL761"/>
      <c r="FM761"/>
      <c r="FN761"/>
      <c r="FO761"/>
      <c r="FP761"/>
      <c r="FQ761"/>
      <c r="FR761"/>
      <c r="FS761"/>
      <c r="FT761"/>
      <c r="FU761"/>
      <c r="FV761"/>
      <c r="FW761"/>
      <c r="FX761"/>
      <c r="FY761"/>
      <c r="FZ761"/>
      <c r="GA761"/>
      <c r="GB761"/>
      <c r="GC761"/>
      <c r="GD761"/>
      <c r="GE761"/>
      <c r="GF761"/>
      <c r="GG761"/>
      <c r="GH761"/>
      <c r="GI761"/>
      <c r="GJ761"/>
      <c r="GK761"/>
      <c r="GL761"/>
      <c r="GM761"/>
      <c r="GN761"/>
      <c r="GO761"/>
      <c r="GP761"/>
      <c r="GQ761"/>
      <c r="GR761"/>
      <c r="GS761"/>
      <c r="GT761"/>
      <c r="GU761"/>
      <c r="GV761"/>
      <c r="GW761"/>
      <c r="GX761"/>
      <c r="GY761"/>
      <c r="GZ761"/>
      <c r="HA761"/>
      <c r="HB761"/>
      <c r="HC761"/>
      <c r="HD761"/>
      <c r="HE761"/>
      <c r="HF761"/>
      <c r="HG761"/>
      <c r="HH761"/>
      <c r="HI761"/>
      <c r="HJ761"/>
      <c r="HK761"/>
      <c r="HL761"/>
      <c r="HM761"/>
      <c r="HN761"/>
      <c r="HO761"/>
      <c r="HP761"/>
      <c r="HQ761"/>
      <c r="HR761"/>
      <c r="HS761"/>
      <c r="HT761"/>
      <c r="HU761"/>
      <c r="HV761"/>
      <c r="HW761"/>
      <c r="HX761"/>
      <c r="HY761"/>
      <c r="HZ761"/>
      <c r="IA761"/>
      <c r="IB761"/>
      <c r="IC761"/>
      <c r="ID761"/>
      <c r="IE761"/>
      <c r="IF761"/>
      <c r="IG761"/>
      <c r="IH761"/>
      <c r="II761"/>
      <c r="IJ761"/>
      <c r="IK761"/>
      <c r="IL761"/>
      <c r="IM761"/>
      <c r="IN761"/>
      <c r="IO761"/>
      <c r="IP761"/>
      <c r="IQ761"/>
      <c r="IR761"/>
      <c r="IS761"/>
      <c r="IT761"/>
      <c r="IU761"/>
      <c r="IV761"/>
      <c r="IW761"/>
      <c r="IX761"/>
      <c r="IY761"/>
      <c r="IZ761"/>
      <c r="JA761"/>
      <c r="JB761"/>
      <c r="JC761"/>
      <c r="JD761"/>
      <c r="JE761"/>
      <c r="JF761"/>
      <c r="JG761"/>
      <c r="JH761"/>
      <c r="JI761"/>
      <c r="JJ761"/>
      <c r="JK761"/>
      <c r="JL761"/>
      <c r="JM761"/>
      <c r="JN761"/>
      <c r="JO761"/>
      <c r="JP761"/>
      <c r="JQ761"/>
      <c r="JR761"/>
      <c r="JS761"/>
      <c r="JT761"/>
      <c r="JU761"/>
      <c r="JV761"/>
      <c r="JW761"/>
      <c r="JX761"/>
      <c r="JY761"/>
      <c r="JZ761"/>
      <c r="KA761"/>
      <c r="KB761"/>
      <c r="KC761"/>
      <c r="KD761"/>
      <c r="KE761"/>
      <c r="KF761"/>
      <c r="KG761"/>
      <c r="KH761"/>
      <c r="KI761"/>
      <c r="KJ761"/>
      <c r="KK761"/>
      <c r="KL761"/>
      <c r="KM761"/>
      <c r="KN761"/>
      <c r="KO761"/>
      <c r="KP761"/>
      <c r="KQ761"/>
      <c r="KR761"/>
      <c r="KS761"/>
      <c r="KT761"/>
      <c r="KU761"/>
      <c r="KV761"/>
      <c r="KW761"/>
      <c r="KX761"/>
      <c r="KY761"/>
      <c r="KZ761"/>
      <c r="LA761"/>
      <c r="LB761"/>
      <c r="LC761"/>
      <c r="LD761"/>
      <c r="LE761"/>
      <c r="LF761"/>
      <c r="LG761"/>
      <c r="LH761"/>
      <c r="LI761"/>
      <c r="LJ761"/>
      <c r="LK761"/>
      <c r="LL761"/>
      <c r="LM761"/>
      <c r="LN761"/>
      <c r="LO761"/>
      <c r="LP761"/>
      <c r="LQ761"/>
      <c r="LR761"/>
      <c r="LS761"/>
      <c r="LT761"/>
      <c r="LU761"/>
      <c r="LV761"/>
      <c r="LW761"/>
      <c r="LX761"/>
      <c r="LY761"/>
      <c r="LZ761"/>
      <c r="MA761"/>
      <c r="MB761"/>
      <c r="MC761"/>
      <c r="MD761"/>
      <c r="ME761"/>
      <c r="MF761"/>
      <c r="MG761"/>
      <c r="MH761"/>
      <c r="MI761"/>
      <c r="MJ761"/>
      <c r="MK761"/>
      <c r="ML761"/>
      <c r="MM761"/>
      <c r="MN761"/>
      <c r="MO761"/>
      <c r="MP761"/>
      <c r="MQ761"/>
      <c r="MR761"/>
      <c r="MS761"/>
      <c r="MT761"/>
      <c r="MU761"/>
      <c r="MV761"/>
      <c r="MW761"/>
      <c r="MX761"/>
      <c r="MY761"/>
      <c r="MZ761"/>
      <c r="NA761"/>
      <c r="NB761"/>
      <c r="NC761"/>
      <c r="ND761"/>
      <c r="NE761"/>
      <c r="NF761"/>
      <c r="NG761"/>
      <c r="NH761"/>
      <c r="NI761"/>
      <c r="NJ761"/>
      <c r="NK761"/>
      <c r="NL761"/>
      <c r="NM761"/>
      <c r="NN761"/>
      <c r="NO761"/>
      <c r="NP761"/>
      <c r="NQ761"/>
      <c r="NR761"/>
      <c r="NS761"/>
      <c r="NT761"/>
      <c r="NU761"/>
      <c r="NV761"/>
      <c r="NW761"/>
      <c r="NX761"/>
      <c r="NY761"/>
      <c r="NZ761"/>
      <c r="OA761"/>
      <c r="OB761"/>
      <c r="OC761"/>
      <c r="OD761"/>
      <c r="OE761"/>
      <c r="OF761"/>
      <c r="OG761"/>
      <c r="OH761"/>
      <c r="OI761"/>
      <c r="OJ761"/>
      <c r="OK761"/>
      <c r="OL761"/>
      <c r="OM761"/>
      <c r="ON761"/>
      <c r="OO761"/>
      <c r="OP761"/>
      <c r="OQ761"/>
      <c r="OR761"/>
      <c r="OS761"/>
      <c r="OT761"/>
      <c r="OU761"/>
      <c r="OV761"/>
      <c r="OW761"/>
      <c r="OX761"/>
      <c r="OY761"/>
      <c r="OZ761"/>
      <c r="PA761"/>
      <c r="PB761"/>
      <c r="PC761"/>
      <c r="PD761"/>
      <c r="PE761"/>
      <c r="PF761"/>
      <c r="PG761"/>
      <c r="PH761"/>
      <c r="PI761"/>
      <c r="PJ761"/>
      <c r="PK761"/>
      <c r="PL761"/>
      <c r="PM761"/>
      <c r="PN761"/>
      <c r="PO761"/>
      <c r="PP761"/>
      <c r="PQ761"/>
      <c r="PR761"/>
      <c r="PS761"/>
      <c r="PT761"/>
      <c r="PU761"/>
      <c r="PV761"/>
      <c r="PW761"/>
      <c r="PX761"/>
      <c r="PY761"/>
      <c r="PZ761"/>
      <c r="QA761"/>
      <c r="QB761"/>
      <c r="QC761"/>
      <c r="QD761"/>
      <c r="QE761"/>
      <c r="QF761"/>
      <c r="QG761"/>
      <c r="QH761"/>
      <c r="QI761"/>
      <c r="QJ761"/>
      <c r="QK761"/>
      <c r="QL761"/>
      <c r="QM761"/>
      <c r="QN761"/>
      <c r="QO761"/>
      <c r="QP761"/>
      <c r="QQ761"/>
      <c r="QR761"/>
      <c r="QS761"/>
      <c r="QT761"/>
      <c r="QU761"/>
      <c r="QV761"/>
      <c r="QW761"/>
      <c r="QX761"/>
      <c r="QY761"/>
      <c r="QZ761"/>
      <c r="RA761"/>
      <c r="RB761"/>
      <c r="RC761"/>
      <c r="RD761"/>
      <c r="RE761"/>
      <c r="RF761"/>
      <c r="RG761"/>
      <c r="RH761"/>
      <c r="RI761"/>
      <c r="RJ761"/>
      <c r="RK761"/>
      <c r="RL761"/>
      <c r="RM761"/>
      <c r="RN761"/>
      <c r="RO761"/>
      <c r="RP761"/>
      <c r="RQ761"/>
      <c r="RR761"/>
      <c r="RS761"/>
      <c r="RT761"/>
      <c r="RU761"/>
      <c r="RV761"/>
      <c r="RW761"/>
      <c r="RX761"/>
      <c r="RY761"/>
      <c r="RZ761"/>
      <c r="SA761"/>
      <c r="SB761"/>
      <c r="SC761"/>
      <c r="SD761"/>
      <c r="SE761"/>
      <c r="SF761"/>
      <c r="SG761"/>
      <c r="SH761"/>
      <c r="SI761"/>
      <c r="SJ761"/>
      <c r="SK761"/>
      <c r="SL761"/>
      <c r="SM761"/>
      <c r="SN761"/>
      <c r="SO761"/>
      <c r="SP761"/>
      <c r="SQ761"/>
      <c r="SR761"/>
      <c r="SS761"/>
      <c r="ST761"/>
      <c r="SU761"/>
      <c r="SV761"/>
      <c r="SW761"/>
      <c r="SX761"/>
      <c r="SY761"/>
      <c r="SZ761"/>
      <c r="TA761"/>
      <c r="TB761"/>
      <c r="TC761"/>
      <c r="TD761"/>
      <c r="TE761"/>
      <c r="TF761"/>
      <c r="TG761"/>
      <c r="TH761"/>
      <c r="TI761"/>
      <c r="TJ761"/>
      <c r="TK761"/>
      <c r="TL761"/>
      <c r="TM761"/>
      <c r="TN761"/>
      <c r="TO761"/>
      <c r="TP761"/>
      <c r="TQ761"/>
      <c r="TR761"/>
      <c r="TS761"/>
      <c r="TT761"/>
      <c r="TU761"/>
      <c r="TV761"/>
      <c r="TW761"/>
      <c r="TX761"/>
      <c r="TY761"/>
      <c r="TZ761"/>
      <c r="UA761"/>
      <c r="UB761"/>
      <c r="UC761"/>
      <c r="UD761"/>
      <c r="UE761"/>
      <c r="UF761"/>
      <c r="UG761"/>
      <c r="UH761"/>
      <c r="UI761"/>
      <c r="UJ761"/>
      <c r="UK761"/>
      <c r="UL761"/>
      <c r="UM761"/>
      <c r="UN761"/>
      <c r="UO761"/>
      <c r="UP761"/>
      <c r="UQ761"/>
      <c r="UR761"/>
      <c r="US761"/>
      <c r="UT761"/>
      <c r="UU761"/>
      <c r="UV761"/>
      <c r="UW761"/>
      <c r="UX761"/>
      <c r="UY761"/>
      <c r="UZ761"/>
      <c r="VA761"/>
      <c r="VB761"/>
      <c r="VC761"/>
      <c r="VD761"/>
      <c r="VE761"/>
      <c r="VF761"/>
      <c r="VG761"/>
      <c r="VH761"/>
      <c r="VI761"/>
      <c r="VJ761"/>
      <c r="VK761"/>
      <c r="VL761"/>
      <c r="VM761"/>
      <c r="VN761"/>
      <c r="VO761"/>
      <c r="VP761"/>
      <c r="VQ761"/>
      <c r="VR761"/>
      <c r="VS761"/>
      <c r="VT761"/>
      <c r="VU761"/>
      <c r="VV761"/>
      <c r="VW761"/>
      <c r="VX761"/>
      <c r="VY761"/>
      <c r="VZ761"/>
      <c r="WA761"/>
      <c r="WB761"/>
      <c r="WC761"/>
      <c r="WD761"/>
      <c r="WE761"/>
      <c r="WF761"/>
      <c r="WG761"/>
      <c r="WH761"/>
      <c r="WI761"/>
      <c r="WJ761"/>
      <c r="WK761"/>
      <c r="WL761"/>
      <c r="WM761"/>
      <c r="WN761"/>
      <c r="WO761"/>
      <c r="WP761"/>
      <c r="WQ761"/>
      <c r="WR761"/>
      <c r="WS761"/>
      <c r="WT761"/>
      <c r="WU761"/>
      <c r="WV761"/>
      <c r="WW761"/>
      <c r="WX761"/>
      <c r="WY761"/>
      <c r="WZ761"/>
      <c r="XA761"/>
      <c r="XB761"/>
      <c r="XC761"/>
      <c r="XD761"/>
      <c r="XE761"/>
      <c r="XF761"/>
      <c r="XG761"/>
      <c r="XH761"/>
      <c r="XI761"/>
      <c r="XJ761"/>
      <c r="XK761"/>
      <c r="XL761"/>
      <c r="XM761"/>
      <c r="XN761"/>
      <c r="XO761"/>
      <c r="XP761"/>
      <c r="XQ761"/>
      <c r="XR761"/>
      <c r="XS761"/>
      <c r="XT761"/>
      <c r="XU761"/>
      <c r="XV761"/>
      <c r="XW761"/>
      <c r="XX761"/>
      <c r="XY761"/>
      <c r="XZ761"/>
      <c r="YA761"/>
      <c r="YB761"/>
      <c r="YC761"/>
      <c r="YD761"/>
      <c r="YE761"/>
      <c r="YF761"/>
      <c r="YG761"/>
      <c r="YH761"/>
      <c r="YI761"/>
      <c r="YJ761"/>
      <c r="YK761"/>
      <c r="YL761"/>
      <c r="YM761"/>
      <c r="YN761"/>
      <c r="YO761"/>
      <c r="YP761"/>
      <c r="YQ761"/>
      <c r="YR761"/>
      <c r="YS761"/>
      <c r="YT761"/>
      <c r="YU761"/>
      <c r="YV761"/>
      <c r="YW761"/>
      <c r="YX761"/>
      <c r="YY761"/>
      <c r="YZ761"/>
      <c r="ZA761"/>
      <c r="ZB761"/>
      <c r="ZC761"/>
      <c r="ZD761"/>
      <c r="ZE761"/>
      <c r="ZF761"/>
      <c r="ZG761"/>
      <c r="ZH761"/>
      <c r="ZI761"/>
      <c r="ZJ761"/>
      <c r="ZK761"/>
      <c r="ZL761"/>
      <c r="ZM761"/>
      <c r="ZN761"/>
      <c r="ZO761"/>
      <c r="ZP761"/>
      <c r="ZQ761"/>
      <c r="ZR761"/>
      <c r="ZS761"/>
      <c r="ZT761"/>
      <c r="ZU761"/>
      <c r="ZV761"/>
      <c r="ZW761"/>
      <c r="ZX761"/>
      <c r="ZY761"/>
      <c r="ZZ761" s="52"/>
      <c r="AAA761" s="192" t="s">
        <v>0</v>
      </c>
      <c r="AAD761" s="90"/>
      <c r="AAE761" s="519">
        <v>1</v>
      </c>
      <c r="AAF761" s="190" t="s">
        <v>52</v>
      </c>
      <c r="AAG761" s="94"/>
      <c r="AAH761" s="94"/>
      <c r="AAI761" s="72"/>
      <c r="AAJ761" s="185"/>
      <c r="AAK761" s="80" t="str">
        <f>S.Staff.Lead&amp;" takes a vacation"</f>
        <v>AndreaRW takes a vacation</v>
      </c>
      <c r="AAL761" s="90"/>
    </row>
    <row r="762" spans="1:715" s="23" customFormat="1" ht="15" customHeight="1" outlineLevel="1">
      <c r="A762" s="171"/>
      <c r="B762" s="414"/>
      <c r="C762" s="420"/>
      <c r="D762" s="421"/>
      <c r="E762" s="350"/>
      <c r="F762" s="350"/>
      <c r="G762" s="420"/>
      <c r="H762" s="420"/>
      <c r="I762" s="244"/>
      <c r="J762" s="194"/>
      <c r="K762" s="49"/>
      <c r="L762" s="49"/>
      <c r="M762" s="49"/>
      <c r="N762" s="49"/>
      <c r="O762" s="49"/>
      <c r="P762" s="49"/>
      <c r="Q762" s="49"/>
      <c r="R762" s="49"/>
      <c r="S762" s="49"/>
      <c r="T762" s="49"/>
      <c r="U762" s="49"/>
      <c r="V762" s="49"/>
      <c r="W762" s="49"/>
      <c r="X762" s="49"/>
      <c r="Y762" s="49"/>
      <c r="Z762" s="49"/>
      <c r="AA762" s="49"/>
      <c r="AB762" s="49"/>
      <c r="AC762" s="49"/>
      <c r="AD762" s="49"/>
      <c r="AE762" s="49"/>
      <c r="AF762" s="49"/>
      <c r="AG762" s="49"/>
      <c r="AH762" s="49"/>
      <c r="AI762" s="49"/>
      <c r="AJ762" s="49"/>
      <c r="AK762" s="49"/>
      <c r="AL762" s="49"/>
      <c r="AM762" s="49"/>
      <c r="AN762" s="49"/>
      <c r="AO762" s="49"/>
      <c r="AP762" s="49"/>
      <c r="AQ762" s="49"/>
      <c r="AR762" s="49"/>
      <c r="AS762" s="49"/>
      <c r="AT762" s="49"/>
      <c r="AU762" s="49"/>
      <c r="AV762" s="49"/>
      <c r="AW762" s="49"/>
      <c r="AX762" s="49"/>
      <c r="AY762" s="49"/>
      <c r="AZ762" s="49"/>
      <c r="BA762" s="49"/>
      <c r="BB762" s="49"/>
      <c r="BC762" s="49"/>
      <c r="BD762" s="49"/>
      <c r="BE762" s="49"/>
      <c r="BF762" s="49"/>
      <c r="BG762" s="49"/>
      <c r="BH762" s="49"/>
      <c r="BI762" s="49"/>
      <c r="BJ762" s="49"/>
      <c r="BK762" s="49"/>
      <c r="BL762" s="49"/>
      <c r="BM762" s="49"/>
      <c r="BN762" s="49"/>
      <c r="BO762" s="49"/>
      <c r="BP762" s="49"/>
      <c r="BQ762" s="49"/>
      <c r="BR762" s="49"/>
      <c r="BS762" s="49"/>
      <c r="BT762" s="49"/>
      <c r="BU762" s="49"/>
      <c r="BV762" s="49"/>
      <c r="BW762" s="49"/>
      <c r="BX762" s="49"/>
      <c r="BY762" s="49"/>
      <c r="BZ762" s="49"/>
      <c r="CA762" s="49"/>
      <c r="CB762" s="49"/>
      <c r="CC762" s="49"/>
      <c r="CD762" s="49"/>
      <c r="CE762" s="49"/>
      <c r="CF762" s="49"/>
      <c r="CG762" s="49"/>
      <c r="CH762" s="49"/>
      <c r="CI762" s="49"/>
      <c r="CJ762" s="49"/>
      <c r="CK762" s="49"/>
      <c r="CL762" s="49"/>
      <c r="CM762" s="49"/>
      <c r="CN762" s="49"/>
      <c r="CO762" s="49"/>
      <c r="CP762" s="49"/>
      <c r="CQ762" s="49"/>
      <c r="CR762" s="49"/>
      <c r="CS762" s="49"/>
      <c r="CT762" s="49"/>
      <c r="CU762" s="49"/>
      <c r="CV762" s="49"/>
      <c r="CW762" s="49"/>
      <c r="CX762" s="49"/>
      <c r="CY762" s="49"/>
      <c r="CZ762" s="49"/>
      <c r="DA762" s="49"/>
      <c r="DB762" s="49"/>
      <c r="DC762" s="49"/>
      <c r="DD762" s="49"/>
      <c r="DE762" s="49"/>
      <c r="DF762" s="49"/>
      <c r="DG762" s="49"/>
      <c r="DH762" s="49"/>
      <c r="DI762" s="49"/>
      <c r="DJ762" s="49"/>
      <c r="DK762" s="49"/>
      <c r="DL762" s="49"/>
      <c r="DM762" s="49"/>
      <c r="DN762" s="49"/>
      <c r="DO762" s="49"/>
      <c r="DP762" s="49"/>
      <c r="ZZ762" s="52"/>
      <c r="AAA762" s="192"/>
      <c r="AAD762" s="90"/>
      <c r="AAE762" s="519">
        <v>1</v>
      </c>
      <c r="AAF762" s="190"/>
      <c r="AAG762" s="94"/>
      <c r="AAH762" s="94"/>
      <c r="AAI762" s="72"/>
      <c r="AAJ762" s="185"/>
      <c r="AAK762" s="53"/>
      <c r="AAL762" s="90"/>
    </row>
    <row r="763" spans="1:715" ht="15" outlineLevel="1">
      <c r="A763" s="171"/>
      <c r="B763" s="435"/>
      <c r="C763" s="409"/>
      <c r="D763" s="430"/>
      <c r="E763" s="436"/>
      <c r="F763" s="436"/>
      <c r="G763" s="409"/>
      <c r="H763" s="744" t="str">
        <f>"$H"&amp;"$"&amp;ROW(S.General.LastCellSchedule)</f>
        <v>$H$763</v>
      </c>
      <c r="I763" s="244"/>
      <c r="J763" s="36"/>
      <c r="K763" s="36"/>
      <c r="L763" s="36"/>
      <c r="M763" s="36"/>
      <c r="N763" s="36"/>
      <c r="O763" s="36"/>
      <c r="P763" s="36"/>
      <c r="Q763" s="36"/>
      <c r="R763" s="36"/>
      <c r="S763" s="36"/>
      <c r="T763" s="36"/>
      <c r="U763" s="36"/>
      <c r="V763" s="36"/>
      <c r="W763" s="36"/>
      <c r="X763" s="36"/>
      <c r="Y763" s="36"/>
      <c r="Z763" s="36"/>
      <c r="AA763" s="36"/>
      <c r="AB763" s="36"/>
      <c r="AC763" s="36"/>
      <c r="AD763" s="36"/>
      <c r="AE763" s="36"/>
      <c r="AF763" s="36"/>
      <c r="AG763" s="36"/>
      <c r="AH763" s="36"/>
      <c r="AI763" s="36"/>
      <c r="AJ763" s="36"/>
      <c r="AK763" s="36"/>
      <c r="AL763" s="36"/>
      <c r="AM763" s="36"/>
      <c r="AN763" s="36"/>
      <c r="AO763" s="36"/>
      <c r="AP763" s="36"/>
      <c r="AQ763" s="36"/>
      <c r="AR763" s="36"/>
      <c r="AS763" s="36"/>
      <c r="AT763" s="36"/>
      <c r="AU763" s="36"/>
      <c r="AV763" s="36"/>
      <c r="AW763" s="36"/>
      <c r="AX763" s="36"/>
      <c r="AY763" s="36"/>
      <c r="AZ763" s="36"/>
      <c r="BA763" s="36"/>
      <c r="BB763" s="36"/>
      <c r="BC763" s="36"/>
      <c r="BD763" s="36"/>
      <c r="BE763" s="36"/>
      <c r="BF763" s="36"/>
      <c r="BG763" s="36"/>
      <c r="BH763" s="36"/>
      <c r="BI763" s="36"/>
      <c r="BJ763" s="36"/>
      <c r="BK763" s="36"/>
      <c r="BL763" s="36"/>
      <c r="BM763" s="36"/>
      <c r="BN763" s="36"/>
      <c r="BO763" s="36"/>
      <c r="BP763" s="36"/>
      <c r="BQ763" s="36"/>
      <c r="BR763" s="36"/>
      <c r="BS763" s="36"/>
      <c r="BT763" s="36"/>
      <c r="BU763" s="36"/>
      <c r="BV763" s="36"/>
      <c r="BW763" s="36"/>
      <c r="BX763" s="36"/>
      <c r="BY763" s="36"/>
      <c r="BZ763" s="36"/>
      <c r="CA763" s="36"/>
      <c r="CB763" s="36"/>
      <c r="CC763" s="36"/>
      <c r="CD763" s="36"/>
      <c r="CE763" s="36"/>
      <c r="CF763" s="36"/>
      <c r="CG763" s="36"/>
      <c r="CH763" s="36"/>
      <c r="CI763" s="36"/>
      <c r="CJ763" s="36"/>
      <c r="CK763" s="36"/>
      <c r="CL763" s="36"/>
      <c r="CM763" s="36"/>
      <c r="CN763" s="36"/>
      <c r="CO763" s="36"/>
      <c r="CP763" s="36"/>
      <c r="CQ763" s="36"/>
      <c r="CR763" s="36"/>
      <c r="CS763" s="36"/>
      <c r="CT763" s="36"/>
      <c r="CU763" s="36"/>
      <c r="CV763" s="36"/>
      <c r="CW763" s="36"/>
      <c r="CX763" s="36"/>
      <c r="CY763" s="36"/>
      <c r="CZ763" s="36"/>
      <c r="DA763" s="36"/>
      <c r="DB763" s="36"/>
      <c r="DC763" s="36"/>
      <c r="DD763" s="36"/>
      <c r="DE763" s="36"/>
      <c r="DF763" s="36"/>
      <c r="DG763" s="36"/>
      <c r="DH763" s="36"/>
      <c r="DI763" s="36"/>
      <c r="DJ763" s="36"/>
      <c r="DK763" s="36"/>
      <c r="DL763" s="36"/>
      <c r="DM763" s="36"/>
      <c r="DN763" s="36"/>
      <c r="DO763" s="36"/>
      <c r="DP763" s="36"/>
      <c r="AAA763" s="192"/>
      <c r="AAD763" s="90"/>
      <c r="AAE763" s="521" t="s">
        <v>0</v>
      </c>
      <c r="AAF763" s="190" t="s">
        <v>52</v>
      </c>
      <c r="AAG763" s="60"/>
      <c r="AAH763" s="60"/>
      <c r="AAI763" s="746" t="s">
        <v>0</v>
      </c>
      <c r="AAJ763" s="58"/>
      <c r="AAK763" s="41"/>
      <c r="AAL763" s="90"/>
      <c r="AAM763"/>
    </row>
    <row r="764" spans="1:715" ht="12.75" customHeight="1">
      <c r="A764" s="171"/>
      <c r="B764" s="214"/>
      <c r="C764" s="225"/>
      <c r="D764" s="242"/>
      <c r="E764" s="226"/>
      <c r="F764" s="226"/>
      <c r="G764" s="225"/>
      <c r="H764" s="225"/>
      <c r="I764" s="246"/>
      <c r="J764" s="214"/>
      <c r="K764" s="214"/>
      <c r="L764" s="214"/>
      <c r="M764" s="214"/>
      <c r="N764" s="214"/>
      <c r="O764" s="214"/>
      <c r="P764" s="214"/>
      <c r="Q764" s="214"/>
      <c r="R764" s="214"/>
      <c r="S764" s="214"/>
      <c r="T764" s="214"/>
      <c r="U764" s="214"/>
      <c r="V764" s="214"/>
      <c r="W764" s="214"/>
      <c r="X764" s="214"/>
      <c r="Y764" s="214"/>
      <c r="Z764" s="214"/>
      <c r="AA764" s="214"/>
      <c r="AB764" s="214"/>
      <c r="AC764" s="214"/>
      <c r="AD764" s="214"/>
      <c r="AE764" s="214"/>
      <c r="AF764" s="214"/>
      <c r="AG764" s="214"/>
      <c r="AH764" s="214"/>
      <c r="AI764" s="214"/>
      <c r="AJ764" s="214"/>
      <c r="AK764" s="214"/>
      <c r="AL764" s="214"/>
      <c r="AM764" s="214"/>
      <c r="AN764" s="214"/>
      <c r="AO764" s="214"/>
      <c r="AP764" s="214"/>
      <c r="AQ764" s="214"/>
      <c r="AR764" s="214"/>
      <c r="AS764" s="214"/>
      <c r="AT764" s="214"/>
      <c r="AU764" s="214"/>
      <c r="AV764" s="214"/>
      <c r="AW764" s="214"/>
      <c r="AX764" s="214"/>
      <c r="AY764" s="214"/>
      <c r="AZ764" s="214"/>
      <c r="BA764" s="214"/>
      <c r="BB764" s="214"/>
      <c r="BC764" s="214"/>
      <c r="BD764" s="214"/>
      <c r="BE764" s="214"/>
      <c r="BF764" s="214"/>
      <c r="BG764" s="214"/>
      <c r="BH764" s="214"/>
      <c r="BI764" s="214"/>
      <c r="BJ764" s="214"/>
      <c r="BK764" s="214"/>
      <c r="BL764" s="214"/>
      <c r="BM764" s="214"/>
      <c r="BN764" s="214"/>
      <c r="BO764" s="214"/>
      <c r="BP764" s="214"/>
      <c r="BQ764" s="214"/>
      <c r="BR764" s="214"/>
      <c r="BS764" s="214"/>
      <c r="BT764" s="214"/>
      <c r="BU764" s="214"/>
      <c r="BV764" s="214"/>
      <c r="BW764" s="214"/>
      <c r="BX764" s="214"/>
      <c r="BY764" s="214"/>
      <c r="BZ764" s="214"/>
      <c r="CA764" s="214"/>
      <c r="CB764" s="214"/>
      <c r="CC764" s="214"/>
      <c r="CD764" s="214"/>
      <c r="CE764" s="214"/>
      <c r="CF764" s="214"/>
      <c r="CG764" s="214"/>
      <c r="CH764" s="214"/>
      <c r="CI764" s="214"/>
      <c r="CJ764" s="214"/>
      <c r="CK764" s="214"/>
      <c r="CL764" s="214"/>
      <c r="CM764" s="214"/>
      <c r="CN764" s="214"/>
      <c r="CO764" s="214"/>
      <c r="CP764" s="214"/>
      <c r="CQ764" s="214"/>
      <c r="CR764" s="214"/>
      <c r="CS764" s="214"/>
      <c r="CT764" s="214"/>
      <c r="CU764" s="214"/>
      <c r="CV764" s="214"/>
      <c r="CW764" s="214"/>
      <c r="CX764" s="214"/>
      <c r="CY764" s="214"/>
      <c r="CZ764" s="214"/>
      <c r="DA764" s="214"/>
      <c r="DB764" s="214"/>
      <c r="DC764" s="214"/>
      <c r="DD764" s="214"/>
      <c r="DE764" s="214"/>
      <c r="DF764" s="214"/>
      <c r="DG764" s="214"/>
      <c r="DH764" s="214"/>
      <c r="DI764" s="214"/>
      <c r="DJ764" s="214"/>
      <c r="DK764" s="214"/>
      <c r="DL764" s="214"/>
      <c r="DM764" s="214"/>
      <c r="DN764" s="214"/>
      <c r="DO764" s="214"/>
      <c r="DP764" s="214"/>
      <c r="AAA764" s="775"/>
      <c r="AAB764" s="214"/>
      <c r="AAC764" s="214"/>
      <c r="AAD764" s="212"/>
      <c r="AAE764" s="522" t="s">
        <v>63</v>
      </c>
      <c r="AAF764" s="213"/>
      <c r="AAG764" s="212"/>
      <c r="AAH764" s="212"/>
      <c r="AAI764" s="212"/>
      <c r="AAJ764" s="212"/>
      <c r="AAK764" s="212"/>
      <c r="AAL764" s="212"/>
      <c r="AAM764"/>
    </row>
  </sheetData>
  <sheetProtection formatRows="0" insertHyperlinks="0"/>
  <mergeCells count="84">
    <mergeCell ref="B701:H701"/>
    <mergeCell ref="A2:A3"/>
    <mergeCell ref="E4:F4"/>
    <mergeCell ref="B2:B3"/>
    <mergeCell ref="B363:H363"/>
    <mergeCell ref="B327:H327"/>
    <mergeCell ref="G4:H4"/>
    <mergeCell ref="C7:E7"/>
    <mergeCell ref="D298:G298"/>
    <mergeCell ref="C626:H632"/>
    <mergeCell ref="E475:G475"/>
    <mergeCell ref="D411:G411"/>
    <mergeCell ref="E378:F378"/>
    <mergeCell ref="B547:H547"/>
    <mergeCell ref="E373:F373"/>
    <mergeCell ref="E374:F374"/>
    <mergeCell ref="AAS7:AAY7"/>
    <mergeCell ref="B169:G169"/>
    <mergeCell ref="E170:F170"/>
    <mergeCell ref="G170:H170"/>
    <mergeCell ref="E53:F53"/>
    <mergeCell ref="G53:H53"/>
    <mergeCell ref="B43:C43"/>
    <mergeCell ref="D34:E34"/>
    <mergeCell ref="AS3:AT3"/>
    <mergeCell ref="BO3:BP3"/>
    <mergeCell ref="BR3:BS3"/>
    <mergeCell ref="BU3:BV3"/>
    <mergeCell ref="D45:E45"/>
    <mergeCell ref="D10:E10"/>
    <mergeCell ref="D44:E44"/>
    <mergeCell ref="U3:V3"/>
    <mergeCell ref="C2:H3"/>
    <mergeCell ref="CV3:CW3"/>
    <mergeCell ref="AAE1:AAK2"/>
    <mergeCell ref="E376:F376"/>
    <mergeCell ref="AAI3:AAI4"/>
    <mergeCell ref="AP3:AQ3"/>
    <mergeCell ref="R3:S3"/>
    <mergeCell ref="AM3:AN3"/>
    <mergeCell ref="CP3:CQ3"/>
    <mergeCell ref="CS3:CT3"/>
    <mergeCell ref="O3:P3"/>
    <mergeCell ref="E371:F371"/>
    <mergeCell ref="E372:F372"/>
    <mergeCell ref="E52:F52"/>
    <mergeCell ref="B366:E366"/>
    <mergeCell ref="E5:F5"/>
    <mergeCell ref="G5:H5"/>
    <mergeCell ref="E375:F375"/>
    <mergeCell ref="D523:G523"/>
    <mergeCell ref="D491:G491"/>
    <mergeCell ref="E495:G495"/>
    <mergeCell ref="D456:G456"/>
    <mergeCell ref="D457:G457"/>
    <mergeCell ref="D452:G452"/>
    <mergeCell ref="D453:G453"/>
    <mergeCell ref="E377:F377"/>
    <mergeCell ref="E598:G598"/>
    <mergeCell ref="B590:G590"/>
    <mergeCell ref="D463:G463"/>
    <mergeCell ref="D459:G459"/>
    <mergeCell ref="D458:G458"/>
    <mergeCell ref="E696:F696"/>
    <mergeCell ref="E501:G501"/>
    <mergeCell ref="E328:F328"/>
    <mergeCell ref="G328:H328"/>
    <mergeCell ref="C369:G369"/>
    <mergeCell ref="E370:F370"/>
    <mergeCell ref="E614:F614"/>
    <mergeCell ref="G614:H614"/>
    <mergeCell ref="D454:G454"/>
    <mergeCell ref="D455:G455"/>
    <mergeCell ref="G696:H696"/>
    <mergeCell ref="E548:F548"/>
    <mergeCell ref="G548:H548"/>
    <mergeCell ref="E364:F364"/>
    <mergeCell ref="G364:H364"/>
    <mergeCell ref="B695:H695"/>
    <mergeCell ref="D229:G229"/>
    <mergeCell ref="D252:G252"/>
    <mergeCell ref="D275:G275"/>
    <mergeCell ref="D321:G321"/>
    <mergeCell ref="E345:G345"/>
  </mergeCells>
  <conditionalFormatting sqref="C747:C748">
    <cfRule type="expression" dxfId="22" priority="13" stopIfTrue="1">
      <formula>IF($AAE746="T",TRUE)</formula>
    </cfRule>
    <cfRule type="expression" dxfId="21" priority="14" stopIfTrue="1">
      <formula>IF($AAE746="B",TRUE)</formula>
    </cfRule>
    <cfRule type="expression" dxfId="20" priority="15" stopIfTrue="1">
      <formula>IF($AAE746="Y",TRUE)</formula>
    </cfRule>
  </conditionalFormatting>
  <conditionalFormatting sqref="J204:DP204 J185:DP185">
    <cfRule type="expression" dxfId="19" priority="4926" stopIfTrue="1">
      <formula>IF($AAF$4="X",TRUE)</formula>
    </cfRule>
  </conditionalFormatting>
  <conditionalFormatting sqref="G16:G20 G671 G715 G720 G722:G726 G729:G732 G734:G740 G742:G753 G756:G763 G98 G100:G105 G673:G702 G391:G669 G22:G95 G108:G153 G156:G381">
    <cfRule type="expression" dxfId="18" priority="4906" stopIfTrue="1">
      <formula>IF(WORKDAY($G16-1,1,S.DDL_DEQClosed)&lt;&gt;$G16,TRUE)</formula>
    </cfRule>
  </conditionalFormatting>
  <conditionalFormatting sqref="H671 H673:H763 H391:H669 H16:H20 H108:H154 H156:H385 H25:H105">
    <cfRule type="expression" dxfId="17" priority="4905" stopIfTrue="1">
      <formula>IF(WORKDAY($G$16-1,1,S.DDL_DEQClosed)&lt;&gt;$G$16,TRUE)</formula>
    </cfRule>
  </conditionalFormatting>
  <conditionalFormatting sqref="B44:C45 C713:C743 D671:H671 B65:H65 G715 E715 G720 E720 G722:G726 E722:E726 G729:G732 E729:E732 G702 E702 E734:E740 G734:G740 D702:D726 B758:B762 B763:H763 C745:C756 D728:D756 E756 E742:E753 F702:F756 H702:H756 G742:G753 G756 C757:H762 C32:E42 C177:C179 C468:C472 C474:C485 B635:H635 B32:B56 D46:E57 C46:C56 C59:C98 B174:H174 B332:H332 B368:H368 B552:H552 B618:H618 B700:H701 E98 G98 E58:E95 F58:F105 D58:D105 E100:E105 H58:H105 G100:G105 G58:G95 D673:H701 D378:D385 B187:H192 D391:H669 B388:B756 C100:C175 E108:E153 D108:D154 F108:F154 H108:H154 B41:H41 G108:G153 H156:H385 B58:B386 F156:F385 D156:D369 E156:E381 G156:G381 C181:C466 C487:C711 F16:H57 B16:C31 D17 D20 D22:D24 D26:D31 E16:E31">
    <cfRule type="expression" dxfId="16" priority="16" stopIfTrue="1">
      <formula>IF($AAE16=0,TRUE)</formula>
    </cfRule>
  </conditionalFormatting>
  <conditionalFormatting sqref="B23">
    <cfRule type="expression" dxfId="15" priority="4904" stopIfTrue="1">
      <formula>IF(ISERROR($H$23)=TRUE,TRUE,)</formula>
    </cfRule>
  </conditionalFormatting>
  <conditionalFormatting sqref="B25:B26">
    <cfRule type="expression" dxfId="14" priority="46">
      <formula>IF(AND(S.General.RuleType="P",S.Notice.HearingInvolved="Y",S.Notice.Involved="N"),TRUE,FALSE)</formula>
    </cfRule>
  </conditionalFormatting>
  <conditionalFormatting sqref="B22">
    <cfRule type="expression" dxfId="13" priority="30">
      <formula>IF(ISERROR($H$22)=TRUE,TRUE,)</formula>
    </cfRule>
  </conditionalFormatting>
  <conditionalFormatting sqref="B21">
    <cfRule type="expression" dxfId="12" priority="12">
      <formula>IF(AND(S.SIP.Involved="Y",OR(S.Notice.Involved="N",S.Hearing.1stInvolve="N")),TRUE,)</formula>
    </cfRule>
  </conditionalFormatting>
  <conditionalFormatting sqref="J16:DP763">
    <cfRule type="expression" dxfId="11" priority="4927" stopIfTrue="1">
      <formula>IF(OR(WEEKDAY(J$7)=1,WEEKDAY(J$7)=7),TRUE)</formula>
    </cfRule>
    <cfRule type="expression" dxfId="10" priority="4928" stopIfTrue="1">
      <formula>IF(ISERROR(VLOOKUP(J$7,S.DDL_DEQClosed,1,FALSE)),0,1)</formula>
    </cfRule>
    <cfRule type="expression" dxfId="9" priority="4929" stopIfTrue="1">
      <formula>AND(#REF!&lt;&gt;"X",$G16&lt;K$7,$H16&gt;=J$7)</formula>
    </cfRule>
  </conditionalFormatting>
  <conditionalFormatting sqref="B757">
    <cfRule type="expression" dxfId="8" priority="4937" stopIfTrue="1">
      <formula>IF($AAE759=0,TRUE)</formula>
    </cfRule>
  </conditionalFormatting>
  <conditionalFormatting sqref="C99">
    <cfRule type="expression" dxfId="7" priority="10" stopIfTrue="1">
      <formula>IF($AAE99=0,TRUE)</formula>
    </cfRule>
  </conditionalFormatting>
  <conditionalFormatting sqref="C180">
    <cfRule type="expression" dxfId="6" priority="9" stopIfTrue="1">
      <formula>IF($AAE180=0,TRUE)</formula>
    </cfRule>
  </conditionalFormatting>
  <conditionalFormatting sqref="C57">
    <cfRule type="expression" dxfId="5" priority="4954" stopIfTrue="1">
      <formula>IF($AAE58=0,TRUE)</formula>
    </cfRule>
  </conditionalFormatting>
  <conditionalFormatting sqref="C332">
    <cfRule type="expression" dxfId="4" priority="7" stopIfTrue="1">
      <formula>IF($AAE333=0,TRUE)</formula>
    </cfRule>
  </conditionalFormatting>
  <conditionalFormatting sqref="C552">
    <cfRule type="expression" dxfId="3" priority="5" stopIfTrue="1">
      <formula>IF($AAE553=0,TRUE)</formula>
    </cfRule>
  </conditionalFormatting>
  <conditionalFormatting sqref="C618">
    <cfRule type="expression" dxfId="2" priority="4" stopIfTrue="1">
      <formula>IF($AAE619=0,TRUE)</formula>
    </cfRule>
  </conditionalFormatting>
  <conditionalFormatting sqref="C700 C174 C368">
    <cfRule type="expression" dxfId="1" priority="4980" stopIfTrue="1">
      <formula>IF(#REF!=0,TRUE)</formula>
    </cfRule>
  </conditionalFormatting>
  <conditionalFormatting sqref="C57">
    <cfRule type="expression" dxfId="0" priority="2" stopIfTrue="1">
      <formula>IF($AAE57=0,TRUE)</formula>
    </cfRule>
  </conditionalFormatting>
  <dataValidations xWindow="986" yWindow="604" count="244">
    <dataValidation type="date" allowBlank="1" showInputMessage="1" showErrorMessage="1" errorTitle="OUT OF BANNER DATE RANGE" error="Enter a date that is between the END date of the last task and the END date on the Fee Approval banner." promptTitle="TASK START" prompt="DEFUALT          The default equals the END date for the last task._x000a__x000a_OVERWRITE       Yes, to a date between the END date for the last task and the END date on the Fee Approval banner._x000a__x000a__x000a__x000a_" sqref="G356">
      <formula1>H351</formula1>
      <formula2>S.Fee.BANNER.End</formula2>
    </dataValidation>
    <dataValidation type="date" allowBlank="1" showInputMessage="1" showErrorMessage="1" promptTitle="TASK END" prompt="DEFUALT           The default is the date entered in the cell on the left_x000a__x000a_OVERWRITE      Yes, to a date between the date on the laft and the END date on the Fee Approval banner._x000a__x000a__x000a__x000a_" sqref="H716:H719 H334">
      <formula1>G334</formula1>
      <formula2>S.Fee.BANNER.End</formula2>
    </dataValidation>
    <dataValidation type="date" allowBlank="1" showInputMessage="1" showErrorMessage="1" errorTitle="OUT OF DATE RANGE" error="Enter a date between the date to the left and theLAST hearing date." promptTitle="TASK END" prompt="DEFUALT          The LAST hearing date_x000a__x000a_OVERWRITE      Yes, to a date between the date to the left and the default._x000a__x000a__x000a_" sqref="H379">
      <formula1>G379</formula1>
      <formula2>S.Notice.LastHearingDate</formula2>
    </dataValidation>
    <dataValidation type="date" allowBlank="1" showInputMessage="1" showErrorMessage="1" errorTitle="OUT OF BANNER DATE RANGE" error="Enter a date that is between the  date to the left and the END date on the Fee Approval banner." promptTitle="TASK END" prompt="DEFUALT          The default is the END date on the Fee Approval banner._x000a__x000a_OVERWRITE       Yes, to a date between the  date in the cell to the left and the END date on the Fee Approval banner._x000a__x000a__x000a__x000a_" sqref="H351 H353">
      <formula1>G351</formula1>
      <formula2>S.Fee.BANNER.End</formula2>
    </dataValidation>
    <dataValidation type="date" allowBlank="1" showInputMessage="1" showErrorMessage="1" errorTitle="OUT OF RANGE" error="Enter date between the date to the left and the the END date on the Fee Approval banner" promptTitle="TASK END" prompt="DEFUALT          About 5 days after the date to the left._x000a__x000a_OVERWRITE    Yes, To a date between the date to the left and the END date on the Fee Approval banner._x000a__x000a__x000a__x000a_" sqref="H340:H344">
      <formula1>G340</formula1>
      <formula2>S.Fee.BANNER.End</formula2>
    </dataValidation>
    <dataValidation type="date" allowBlank="1" showInputMessage="1" showErrorMessage="1" errorTitle="OUT OF RANGE" error="_x000a_The date is not between the date on the left and the END date on the Advisory Committee banner." promptTitle="TASK END" prompt="DEFAULT              Thirty days after date to the left, excluding office closure dates._x000a__x000a_OVERWRITE          Yes, to a date that is between the date to the left and the END date on the Advisory committee banner._x000a__x000a_" sqref="H185 H204">
      <formula1>G185</formula1>
      <formula2>S.AC.BANNER.End</formula2>
    </dataValidation>
    <dataValidation type="date" allowBlank="1" showErrorMessage="1" errorTitle="INVALID DATE" error="If you need a differenct date, change the Submit notice to SOS under Key dates." sqref="H543 H533 H539:H541 H524:H528">
      <formula1>G524</formula1>
      <formula2>G524</formula2>
    </dataValidation>
    <dataValidation type="date" allowBlank="1" showInputMessage="1" showErrorMessage="1" errorTitle="INVALID DATE ENTRY" error="Enter a date between the date on the left and the END TASK date on 5-Public Comment and Testimony banner. _x000a_" promptTitle="ENTER DATE" prompt="DEFAULT  The END TASK date on 5-Public Comment and Testimony banner. _x000a__x000a_OVERWRITE   Yes, to a date between the date on the left and the default." sqref="H592 H604:H608 H567:H568 H597 H599 H587:H589">
      <formula1>G567</formula1>
      <formula2>S.Hearing.BANNER.End</formula2>
    </dataValidation>
    <dataValidation type="date" allowBlank="1" showInputMessage="1" showErrorMessage="1" errorTitle="OUT OF RANGE" error="Enter a date between the date in the cell on the left and End Task date on the 3-Fee Approval banner" promptTitle="TASK END" prompt="DEFUALT          The date in cell G13 - date of notice submittal to SOS under Overview of Key Dates _x000a__x000a_OVERWRITE      Yes, to a date between the date on the left End Task date on the 3-Fee Approval banner" sqref="H336:H339">
      <formula1>G336</formula1>
      <formula2>S.Fee.BANNER.End</formula2>
    </dataValidation>
    <dataValidation type="date" allowBlank="1" showInputMessage="1" showErrorMessage="1" errorTitle="OUT OF BANNER DATE RANGE" error="Enter a date between date DEQ received DAS response and the END TASK date on the Fee Approval banner." promptTitle="TASK START" prompt="DEFUALT          The default equals the date DEQ received DAS response_x000a__x000a_OVERWRITE       Yes, to a date between the default and the END date on the Fee Approval banner._x000a__x000a__x000a__x000a_" sqref="G354">
      <formula1>H352</formula1>
      <formula2>S.Fee.BANNER.End</formula2>
    </dataValidation>
    <dataValidation type="date" allowBlank="1" showInputMessage="1" showErrorMessage="1" errorTitle="DATE RANGE ERROR" error="The date entered must be between the START and END date on the Planning section heade." sqref="G59">
      <formula1>G29</formula1>
      <formula2>#REF!</formula2>
    </dataValidation>
    <dataValidation type="date" allowBlank="1" showInputMessage="1" showErrorMessage="1" errorTitle="DATE OUT OF RANGE" error="Enter a date between the date to the left and the End Task date on the Overview of Key Dates banner" promptTitle="ENTER END DATE" prompt="DEFAULT   10 workdays after filing rules with Secretary of State_x000a__x000a_OVERWRITE   Yes, to a date between the date to the left and the End Task date on the Overview of Key Dates banner" sqref="H16">
      <formula1>G16</formula1>
      <formula2>S.Overview.BANNER.End</formula2>
    </dataValidation>
    <dataValidation type="date" allowBlank="1" showErrorMessage="1" errorTitle="OUT OF BANNER DATE RANGE" error="Enter a date that is between the  dateto the left and the END date on the Fee Approval banner." promptTitle="TASK END" prompt="DEFUALT          The default is the date in the cell to the left._x000a__x000a_OVERWRITE       Yes, to a date between the  date in the cell to the left and the END date on the Fee Approval banner._x000a__x000a__x000a__x000a_" sqref="H352">
      <formula1>AAE352</formula1>
      <formula2>S.Fee.BANNER.End</formula2>
    </dataValidation>
    <dataValidation type="date" allowBlank="1" showInputMessage="1" showErrorMessage="1" errorTitle="OUT OF RANGE" error="Enter a date between the date to the left and the End Task dates on the Planning banner" promptTitle="ENTER END DATE" prompt="DEFAULT  The date to the left_x000a__x000a_OVERWRITE   Yes, to a date between the date to the left and the End Task date on the Planning banner" sqref="H118:H121 H111 H159 H749 H161:H163 H148:H151 H756 H93 H87:H91 H166 H113:H116 H123 H132 H154">
      <formula1>G87</formula1>
      <formula2>S.Planning.BANNER.End</formula2>
    </dataValidation>
    <dataValidation type="date" allowBlank="1" showInputMessage="1" showErrorMessage="1" errorTitle="OUT OF RANGE" error="Enter date between the date to the left and the the END date on the Fee Approval banner" promptTitle="TASK END" prompt="DEFUALT         The date to the left._x000a__x000a_OVERWRITE    Yes, To a date between the date to the left and the END date on the Fee Approval banner._x000a__x000a__x000a__x000a_" sqref="H354 H356">
      <formula1>G354</formula1>
      <formula2>S.Fee.BANNER.End</formula2>
    </dataValidation>
    <dataValidation type="date" allowBlank="1" showInputMessage="1" showErrorMessage="1" errorTitle="OUT OF RANGE" error="Enter date between the date to the left and the the END date on the Fee Approval banner" promptTitle="TASK END" prompt="DEFUALT          The date to the left._x000a__x000a_OVERWRITE    Yes, To a date between the date to the left and the END date on the Fee Approval banner._x000a__x000a__x000a__x000a_" sqref="H355">
      <formula1>G355</formula1>
      <formula2>S.Fee.BANNER.End</formula2>
    </dataValidation>
    <dataValidation type="date" allowBlank="1" showInputMessage="1" showErrorMessage="1" errorTitle="OUT OF RANGE" error="Enter date between the date to the left and the the END date on the Fee Approval banner" promptTitle="TASK END" prompt="DEFUALT        The date to the left._x000a__x000a_OVERWRITE    Yes, To a date between the date to the left and the END date on the Fee Approval banner._x000a__x000a__x000a__x000a_" sqref="H357">
      <formula1>G357</formula1>
      <formula2>S.Fee.BANNER.End</formula2>
    </dataValidation>
    <dataValidation type="date" allowBlank="1" showInputMessage="1" showErrorMessage="1" errorTitle="OUT OF RANGE" error="Enter a date between the date to the left and theSubmit staff report date under Oveview of Key Dates banner" promptTitle="ENTER DATE" prompt="DEFAULT  Submit staff report date under Overview of Key Dates banner at top of workbook_x000a__x000a_OVERWRITE   Yes, to a date between the date cell on the left and Submit staff report date" sqref="H634 H638:H643 H645 H619:H625">
      <formula1>G619</formula1>
      <formula2>S.EQC.SubmitStaffRpt</formula2>
    </dataValidation>
    <dataValidation type="date" allowBlank="1" showInputMessage="1" showErrorMessage="1" errorTitle="OUT OF RANGE" error="Enter a date between the END TASK date on Finalize draft EQC Packet above and the SUBMIT EQC PACKET date below. Make any adjustments to the packet submittal date under Overview of Key Dates banner at top of workbook" promptTitle="ENTER DATE" prompt="DEFAULT   END TASK date on Finalize draft EQC Packet above_x000a__x000a_OVERWRITE  Yes, to a date between the default and SUBMIT EQC PACKET date" sqref="G658">
      <formula1>H647</formula1>
      <formula2>S.EQC.SubmitStaffRpt</formula2>
    </dataValidation>
    <dataValidation type="date" allowBlank="1" showInputMessage="1" showErrorMessage="1" errorTitle="OUT OF RANGE" error="Enter a date between date in cell to left and SUBMIT EQC PACKET below. Make adjustment to submittal date under Oveview of Key Dates banner at top of worksheet." promptTitle="ENTER DATE" prompt="DEFAULT   Date entered in cell to left_x000a__x000a_OVERWRITE   Yes, to a date between the date in cell to left and SUBMIT EQC PACKET below" sqref="H658 H662 H666 H428 H432 H436">
      <formula1>G428</formula1>
      <formula2>S.EQC.SubmitStaffRpt</formula2>
    </dataValidation>
    <dataValidation type="date" allowBlank="1" showInputMessage="1" showErrorMessage="1" errorTitle="OUT OF RANGE" error="Enter a date between the date on Practice presentation row above and EQC meeting date" promptTitle="ENTER DATE" prompt="DEFAULT   START TASK date on Practice presentation row above._x000a__x000a_OVERWRITE   Yes, to a date between the default and EQC meeting date" sqref="G690">
      <formula1>G689</formula1>
      <formula2>S.EQC.BANNER.End</formula2>
    </dataValidation>
    <dataValidation type="date" allowBlank="1" showInputMessage="1" showErrorMessage="1" errorTitle="OUT OF RANGE" error="Enter a date between the date to the left and the EQC meeting date." promptTitle="ENTER DATE" prompt="DEFAULT  One day before the EQC meeting date_x000a__x000a_OVERWRITE  Yes, to a date between default and the EQC meeting date" sqref="H690">
      <formula1>G690</formula1>
      <formula2>S.EQC.BANNER.End</formula2>
    </dataValidation>
    <dataValidation type="date" allowBlank="1" showInputMessage="1" showErrorMessage="1" errorTitle="OUT OF RANGE" error="Enter a date between the date to the left and the EQC meeting date." promptTitle="ENTER DATE" prompt="DEFAULT   One day before EQC meeting date_x000a__x000a_OVERWRITE  Yes, to a date between default and the EQC meeting date" sqref="H689">
      <formula1>G689</formula1>
      <formula2>S.EQC.BANNER.End</formula2>
    </dataValidation>
    <dataValidation type="date" allowBlank="1" showInputMessage="1" showErrorMessage="1" errorTitle="OUT OF RANGE" error="Enter a date between the latest of the 3 End Task dates in column H directly above and the End Task dates on the Planning banner" promptTitle="ENTER START DATE" prompt="DEFAULT  The latest of the 3 End Task dates in column H directly above for completion of the initial drafts_x000a__x000a_OVERWRITE   Yes, to a date between the default and the End Task date on the Planning banner" sqref="G91">
      <formula1>MAX(H87:H89)</formula1>
      <formula2>S.Planning.BANNER.End</formula2>
    </dataValidation>
    <dataValidation type="date" allowBlank="1" showInputMessage="1" showErrorMessage="1" errorTitle="OUT OF RANGE" error="Enter a date between the date in the active cell above and End Task dates on the Planning banner" promptTitle="ENTER START DATE" prompt="DEFAULT  The date entered into the active cell above_x000a__x000a_OVERWRITE   Yes, to a date between the default and the End Task date on the Planning banner" sqref="G93">
      <formula1>G91</formula1>
      <formula2>S.Planning.BANNER.End</formula2>
    </dataValidation>
    <dataValidation type="date" allowBlank="1" showInputMessage="1" showErrorMessage="1" errorTitle="DATE RANGE ERROR" error="Enter a date between the date in the active cell above and the End Task date on the Planning banner" promptTitle="END DATE" prompt="DEFAULT           5 workdays after date in active cell above_x000a__x000a_OVERWRITE      Yes, to  a date between the date in the active cell above and the End Task date on the Planning banner." sqref="H70">
      <formula1>H68</formula1>
      <formula2>S.Planning.BANNER.End</formula2>
    </dataValidation>
    <dataValidation type="date" allowBlank="1" showInputMessage="1" showErrorMessage="1" errorTitle="OUT OF RANGE" error="Enter a date between completing the 3 initial drafts above and the End Task dates on the Planning banner" promptTitle="ENTER START DATE" prompt="DEFAULT  The latest date for completing the three initial drafts above_x000a__x000a_OVERWRITE   Yes, to a date between the default and the End Task date on the Planning banner" sqref="G90">
      <formula1>MAX(H88:H89)</formula1>
      <formula2>S.Planning.BANNER.End</formula2>
    </dataValidation>
    <dataValidation type="date" allowBlank="1" showInputMessage="1" showErrorMessage="1" errorTitle="OUTSIDE VALID DATE RANGE" error="Enter a date between the dateto the left and the End Task date on the Advisory Committee banner_x000a_" promptTitle="TASK END" prompt="DEFAULT              The date to the left_x000a__x000a_OVERWRITE          Yes, to a date that is between the date to the left and the End Task date on the Advisory committee banner._x000a__x000a_" sqref="H176:H184">
      <formula1>G176</formula1>
      <formula2>S.AC.BANNER.End</formula2>
    </dataValidation>
    <dataValidation type="date" allowBlank="1" showInputMessage="1" showErrorMessage="1" errorTitle="OUTSIDE VALID DATE RANGE" error="_x000a_The date is not between the Start Task and End Task dates on the Advisory Committee banner." promptTitle="ENTER START TASK DATE" prompt="DEFAULT           The Start Task date on the Advisory committee banner._x000a__x000a_OVERWRITE       Yes, to a date between the Start Task and End Task dates on the advisory committee banner.   _x000a_" sqref="G177">
      <formula1>G176</formula1>
      <formula2>S.AC.BANNER.End</formula2>
    </dataValidation>
    <dataValidation type="date" allowBlank="1" showInputMessage="1" showErrorMessage="1" errorTitle="OUT OF RANGE" error="_x000a_The date is not between the START and END date on the Advisory Committee banner." promptTitle="ENTER START TASK DATE" prompt="DEFAULT           The Start Task date on the Advisory committee banner._x000a__x000a_OVERWRITE       Yes, to a date between the START and END dates on the advisory committee banner.   _x000a_" sqref="G178">
      <formula1>G176</formula1>
      <formula2>S.AC.BANNER.End</formula2>
    </dataValidation>
    <dataValidation type="date" allowBlank="1" showInputMessage="1" showErrorMessage="1" errorTitle="OUT OF RANGE" error="_x000a_The date is not between the START and END date on the Advisory Committee banner." promptTitle="ENTER START TASK DATE" prompt="DEFAULT           The Start Task date on the Advisory committee banner._x000a__x000a_OVERWRITE       Yes, to a date between the START and END dates on the advisory committee banner.   _x000a_" sqref="G179">
      <formula1>G176</formula1>
      <formula2>S.AC.BANNER.End</formula2>
    </dataValidation>
    <dataValidation type="date" allowBlank="1" showInputMessage="1" showErrorMessage="1" errorTitle="OUT OF RANGE" error="_x000a_The date is not between the START and END date on the Advisory Committee banner." promptTitle="ENTER START TASK DATE" prompt="DEFAULT           The Start Task date on the Advisory committee banner._x000a__x000a_OVERWRITE       Yes, to a date between the START and END dates on the advisory committee banner.   _x000a_" sqref="G183">
      <formula1>G176</formula1>
      <formula2>S.AC.BANNER.End</formula2>
    </dataValidation>
    <dataValidation type="date" allowBlank="1" showInputMessage="1" showErrorMessage="1" errorTitle="OUT OF RANGE" error="_x000a_The date is not between the START and END date on the Advisory Committee banner." promptTitle="ENTER START TASK DATE" prompt="DEFAULT           The Start Task date on the Advisory committee banner._x000a__x000a_OVERWRITE       Yes, to a date between the START and END dates on the advisory committee banner.   _x000a_" sqref="G184">
      <formula1>G176</formula1>
      <formula2>S.AC.BANNER.End</formula2>
    </dataValidation>
    <dataValidation type="date" allowBlank="1" showInputMessage="1" showErrorMessage="1" errorTitle="OUSIDE VALID DATE RANGE" error="Enter a date between the date to the left and  the End Task date on the Advisory Committee banner" promptTitle="ENTER END TASK DATE" prompt="DEFAULT              The date to the left_x000a__x000a_OVERWRITE          Yes, to a date that is between the date to the left and the End Task date on the Advisory committee banner._x000a__x000a_" sqref="H202:H203 H197:H198 H200">
      <formula1>G197</formula1>
      <formula2>S.AC.BANNER.End</formula2>
    </dataValidation>
    <dataValidation type="date" allowBlank="1" showInputMessage="1" showErrorMessage="1" errorTitle="OUTSIDE VALID DATE RANGE" error="Enter a date between the date to the left and the End Task date on the Advisory Committee banner." promptTitle="TASK END" prompt="DEFAULT              The date to the left_x000a__x000a_OVERWRITE          Yes, to a date that is between the date to the left and the End Task date on the Advisory committee banner._x000a__x000a_" sqref="H205 H306:H307 H282:H284 H237:H238 H260:H261 H215">
      <formula1>G205</formula1>
      <formula2>S.AC.BANNER.End</formula2>
    </dataValidation>
    <dataValidation type="date" allowBlank="1" showInputMessage="1" showErrorMessage="1" errorTitle="OUTSIDE VALID DATE RANGE" error="Enter a date between the date to the left and the End Task date on the Advisory Committee banner." promptTitle="ENTER END TASK DATE" prompt="DEFAULT              The date to the left_x000a__x000a_OVERWRITE          Yes, to a date that is between the date to the left and the END date on the Advisory committee banner._x000a__x000a_" sqref="H207">
      <formula1>G207</formula1>
      <formula2>S.AC.BANNER.End</formula2>
    </dataValidation>
    <dataValidation type="date" allowBlank="1" showInputMessage="1" showErrorMessage="1" errorTitle="OUTSIDE VALID DATE RANGE" error="Enter a date between the date the team finalized the roster and the End Task date on the Advisory Committee banner." promptTitle="TASK START" prompt="DEFAULT   The date the team finalized the committee roster_x000a__x000a_OVERWRITE       Yes, to a date between the default and the End Task date on the Advisory Committee banner.   _x000a_" sqref="G207">
      <formula1>H203</formula1>
      <formula2>S.AC.BANNER.End</formula2>
    </dataValidation>
    <dataValidation type="date" allowBlank="1" showInputMessage="1" showErrorMessage="1" errorTitle="OUTSIDE VALID DATE RANGE" error="Enter a date between the date to the left and the End Task date on the Advisory Committee banner." promptTitle="TASK END" prompt="DEFAULT              The End Task dateon the Advisory Committee banner_x000a__x000a_OVERWRITE          Yes, to a date that is between the date to the left and the End Task date on the Advisory committee banner._x000a__x000a_" sqref="H206 H208">
      <formula1>G206</formula1>
      <formula2>S.AC.BANNER.End</formula2>
    </dataValidation>
    <dataValidation type="date" allowBlank="1" showInputMessage="1" showErrorMessage="1" errorTitle="OUTSIDE VALID DATE RANGE" error="Enter a date between the date to the left and the End Task ate on the Advisory Committee banner." promptTitle="TASK END" prompt="DEFAULT              The date to the left_x000a__x000a_OVERWRITE          Yes, to a date that is between the date to the left and the End Task date on the Advisory committee banner._x000a__x000a_" sqref="H210 H222 H216:H219 H212:H214 H224:H228 H230:H231 H233 H281 H239:H242 H291 H304:H305 H256 H247:H251 H262:H265 H235:H236 H253:H254 H276:H277 H279 H245 H268 H285:H288 H258:H259 H270:H274 H302 H293:H297 H299:H300 H308:H311 H314 H316:H320 H322:H324">
      <formula1>G210</formula1>
      <formula2>S.AC.BANNER.End</formula2>
    </dataValidation>
    <dataValidation type="date" allowBlank="1" showInputMessage="1" showErrorMessage="1" errorTitle="NOT IN VALID DATE RANGE" error="Enter a date between the date to the left and the End Task date on the 5-Public Comment and Testimony banner" promptTitle="ENTER DATE" prompt="DEFAULT  The Etart Task date on 5-Public Comment and Testimony banner_x000a__x000a_OVERWRITE   Yes, to a date between the date to the left and the default_x000a_" sqref="H561">
      <formula1>G561</formula1>
      <formula2>S.Hearing.BANNER.End</formula2>
    </dataValidation>
    <dataValidation type="date" allowBlank="1" showInputMessage="1" showErrorMessage="1" errorTitle="OUTSIDE VALID DATE RANGE" error="Enter a date between the latest End Task date in 5 rows above and close of public comment" promptTitle="ENTER DATE" prompt="DEFAULT  The latest date End Task date in 5 rows above _x000a__x000a_OVERWRITE   Yes, to a date between the default and the close of public comment" sqref="G561">
      <formula1>MAX(H556:H560)</formula1>
      <formula2>S.Notice.LastHearingDate</formula2>
    </dataValidation>
    <dataValidation type="date" allowBlank="1" showInputMessage="1" showErrorMessage="1" errorTitle="OUTSIDE VALID DATE RANGE" error="Enter a date between the date to the left and the End Task date on the 5-Public Comment and Testimony banner" promptTitle="ENTER DATE" prompt="DEFAULT  The date to the left_x000a__x000a_OVERWRITE   Yes, to a date between the date to the left and the default_x000a_" sqref="H556:H560">
      <formula1>G556</formula1>
      <formula2>S.Hearing.BANNER.End</formula2>
    </dataValidation>
    <dataValidation type="date" operator="greaterThanOrEqual" allowBlank="1" showInputMessage="1" showErrorMessage="1" error="Enter a date later than the SOS filing date" promptTitle="ENTER DATE" prompt="DEFAULT  The date the ARC filed the rules_x000a__x000a_OVERWRITE  Yes, to a later date" sqref="AAH727">
      <formula1>G721</formula1>
    </dataValidation>
    <dataValidation type="date" allowBlank="1" showInputMessage="1" showErrorMessage="1" errorTitle="OUTSIDE VALID DATE RANGE" error="Enter a date between the date on the left and the End Task date on 5-Public Comment and Testimony banner. _x000a_" promptTitle="ENTER DATE" prompt="DEFAULT  The date to the left_x000a__x000a_OVERWRITE   Yes, to a date between the default_x000a_ and End Task date on 5-Public Comment and Testimony banner. " sqref="H594:H596">
      <formula1>G594</formula1>
      <formula2>S.Hearing.BANNER.End</formula2>
    </dataValidation>
    <dataValidation type="date" allowBlank="1" showInputMessage="1" showErrorMessage="1" errorTitle="OUT OF RANGE" error="Enter a date between the date to the left and the Submit staff report date under Oveview of Key Dates banner" promptTitle="ENTER DATE" prompt="DEFAULT  Submit staff report date under Overview of Key Dates banner at top of workbook_x000a__x000a_OVERWRITE   Yes, to a date between the date cell on the left and Submit staff report date" sqref="H647:H649 H437:H439 H659:H661 H663:H665 H667:H669 H674:H675 H651:H657 H429:H431 H433:H435 H671">
      <formula1>G429</formula1>
      <formula2>S.EQC.SubmitStaffRpt</formula2>
    </dataValidation>
    <dataValidation type="date" allowBlank="1" showInputMessage="1" showErrorMessage="1" errorTitle="OUTSIDE VALID DATE RANGE" error="Enter a date between the End Task date on the row above and the End Task date on the advisory committee banner. " promptTitle="TASK START" prompt="DEFAULT           The End Task date in the row above _x000a__x000a_OVERWRITE       Yes, to a date between the default and the End Task date on the advisory committee banner.   _x000a_" sqref="G203">
      <formula1>H202</formula1>
      <formula2>S.AC.BANNER.End</formula2>
    </dataValidation>
    <dataValidation type="date" allowBlank="1" showInputMessage="1" showErrorMessage="1" errorTitle="OUTSIDE VALID DATE RANGE" error="Enter a date between the End Task date on the row above and the End Task date on the advisory committee banner. " promptTitle="TASK START" prompt="DEFAULT           The End Task date in the row above _x000a__x000a_OVERWRITE       Yes, to a date between the default and the End Task date on the advisory committee banner.   _x000a_" sqref="G200">
      <formula1>H197</formula1>
      <formula2>S.AC.BANNER.End</formula2>
    </dataValidation>
    <dataValidation type="date" allowBlank="1" showInputMessage="1" showErrorMessage="1" errorTitle="OUTSIDE VALID DATE RANGE" error="Enter a date between the date in the cell above and the END TASK dates on the 4-Public Notice banner " promptTitle="START LINE TASK" prompt="DEFUALT           The date in the cell above_x000a__x000a_OVERWRITE      Yes, to a date between the default and END TASK dates on the 4-Public Notice banner_x000a__x000a__x000a_" sqref="G139:G141">
      <formula1>G138</formula1>
      <formula2>S.Notice.BANNER.End</formula2>
    </dataValidation>
    <dataValidation type="date" allowBlank="1" showInputMessage="1" showErrorMessage="1" errorTitle="OUTSIDE VALID DATE RANGE" error="Enter a date between the date to the left and the start preview period below" promptTitle="TASK END" prompt="DEFUALT         The start preview period date_x000a__x000a_OVERWRITE      Yes, to a date between the date to the left and the default._x000a__x000a__x000a_" sqref="H445:H448">
      <formula1>G445</formula1>
      <formula2>S.Notice.PreviewBegin</formula2>
    </dataValidation>
    <dataValidation type="date" allowBlank="1" showInputMessage="1" showErrorMessage="1" errorTitle="OUTSIDE VALSI DATE RANGE" error="Enter a date between the date to the left and the notice submittal date to Secretary of State.." promptTitle="TASK END" prompt="DEFUALT           The open public comment date entered under Overview of Key Dates_x000a__x000a_OVERWRITE      Yes, to a date between the date to the left and the End Task date on the 4-Public Notice banner._x000a__x000a_" sqref="H131 H135 H137:H141 H143:H145">
      <formula1>G131</formula1>
      <formula2>S.Notice.BANNER.End</formula2>
    </dataValidation>
    <dataValidation type="date" allowBlank="1" showInputMessage="1" showErrorMessage="1" errorTitle="OUTSIDE VALID DATE RANGE" error="Enter a date between the date to the left and the start preview period below" promptTitle="TASK END" prompt="DEFUALT         2 workdays before the start preview period date_x000a__x000a_OVERWRITE     Yes, to a date between the date to the left and the start preview period._x000a__x000a__x000a_" sqref="H467 H444 H442 H414:H425">
      <formula1>G414</formula1>
      <formula2>S.Notice.PreviewBegin</formula2>
    </dataValidation>
    <dataValidation type="date" allowBlank="1" showErrorMessage="1" errorTitle="INVALID DATE" error="If you need a differenct date, change the Submit notice to SOS under Key dates." sqref="H523">
      <formula1>F523</formula1>
      <formula2>F523</formula2>
    </dataValidation>
    <dataValidation type="date" allowBlank="1" showInputMessage="1" showErrorMessage="1" errorTitle="OUTSIDE VALID DATE RANGE" error="Enter a date between the date to the left and the later of the Open Comment or Submit notice to SOS dates_x000a_" promptTitle="TASK END" prompt="DEFUALT         2 workdays before the later of the Open Comment or Submit notice to SOS dates_x000a__x000a_OVERWRITE      Yes, to a date between the date to the left and the later of the Open Comment or Submit notice to SOS dates_x000a__x000a__x000a_" sqref="H449:H450">
      <formula1>G449</formula1>
      <formula2>WORKDAY(MAX(S.Notice.OpenComment,S.Notice.SubmitToSOS),-2,S.DDL_DEQClosed)</formula2>
    </dataValidation>
    <dataValidation type="date" allowBlank="1" showInputMessage="1" showErrorMessage="1" errorTitle="OUTSIDE VALID DATE RANGE" error="Enter a date between the date to the left and the Open comment date" promptTitle="TASK END" prompt="DEFUALT         2 workdays before the Open Comment date_x000a__x000a_OVERWRITE      Yes, to a date between the date to the left and the Open comment date_x000a__x000a__x000a_" sqref="H470:H473">
      <formula1>G470</formula1>
      <formula2>S.Notice.OpenComment</formula2>
    </dataValidation>
    <dataValidation type="date" allowBlank="1" showInputMessage="1" showErrorMessage="1" errorTitle="OUTSIDE VALID DATE RANGE" error="Enter a date between date to the left and notice submittal to SOS date" promptTitle="END TASK" prompt="DEFAULT  Notice submittal to SOS_x000a__x000a_OVERWRITE  Yes to a date between the date to left and default" sqref="H676">
      <formula1>G676</formula1>
      <formula2>S.Notice.SubmitToSOS</formula2>
    </dataValidation>
    <dataValidation type="date" allowBlank="1" showInputMessage="1" showErrorMessage="1" errorTitle="OUTSIDE VALID DATE RANGE" error="Enter a date between the date to the left and the End Task date on the Notice banner" promptTitle="TASK END" prompt="DEFAULT  End Task date on Notice banner_x000a__x000a_OVEWRITE   Yes, to a date between the date to the left and End Task dates on the Notice banner" sqref="H544">
      <formula1>G544</formula1>
      <formula2>S.Notice.BANNER.End</formula2>
    </dataValidation>
    <dataValidation type="date" allowBlank="1" showInputMessage="1" showErrorMessage="1" errorTitle="OUTSIDE VALID DATE RANGE" error="Enter a date between the date to the left and the start preview date below" promptTitle="TASK END" prompt="DEFUALT         2 workdays before the start preview period date_x000a__x000a_OVERWRITE      Yes, to a date between the date to the left and start preview date_x000a__x000a__x000a_" sqref="H395:H408 H392:H393">
      <formula1>G392</formula1>
      <formula2>S.Notice.PreviewBegin</formula2>
    </dataValidation>
    <dataValidation type="date" allowBlank="1" showInputMessage="1" showErrorMessage="1" errorTitle="LOCKED" error="Change DA briefiing date below" promptTitle="TASK END" prompt="DEFUALT         2 workdays before the start preview period date_x000a__x000a_OVERWRITE     Yes, to a date between the date to the left and the start preview period._x000a__x000a__x000a_" sqref="H443">
      <formula1>G443</formula1>
      <formula2>S.Notice.PreviewBegin</formula2>
    </dataValidation>
    <dataValidation type="date" allowBlank="1" showInputMessage="1" showErrorMessage="1" errorTitle="OUTSIDE VALID DATE RANGE" error="Enter a date between the date to the left and the start preview date below" promptTitle="TASK END" prompt="DEFUALT         2 workdays before the start preview period date_x000a__x000a_OVERWRITE    Yes, to a date between the date to the left and start preview date_x000a__x000a__x000a_" sqref="H391">
      <formula1>G391</formula1>
      <formula2>S.Notice.DABriefing</formula2>
    </dataValidation>
    <dataValidation type="date" allowBlank="1" showInputMessage="1" showErrorMessage="1" errorTitle="OUTSIDE VALID DATE RANGE" error="Enter a date between the date to the left and 1 workday before the DA briefing meeting" promptTitle="TASK END" prompt="DEFAULT       1 workdays before the DA briefing meeting_x000a__x000a_OVERWRITE    Yes, to a date between the date to the left and the default_x000a__x000a__x000a_" sqref="H413">
      <formula1>G413</formula1>
      <formula2>WORKDAY(S.Notice.DABriefing,-1,S.DDL_DEQClosed)</formula2>
    </dataValidation>
    <dataValidation type="date" operator="lessThanOrEqual" allowBlank="1" showInputMessage="1" showErrorMessage="1" errorTitle="OUTSIDE VALID DATE RANGE" error="Enter a date earlier than 5 workdays before the earliest date between submitting notice to SOS or Open comment period_x000a__x000a_" promptTitle="END TASK" prompt="DEFAULT  5 work days before the earlier date between submitting notice to SOS or Open comment period_x000a__x000a_OVERWRITE  Yes, to an earlier date_x000a_" sqref="H598 H345">
      <formula1>G345</formula1>
    </dataValidation>
    <dataValidation type="date" allowBlank="1" showInputMessage="1" showErrorMessage="1" errorTitle="OUTSIDE VALID DATE RANGE" error="Enter a date between the date the manager 'chats' with rules coordinators and the End Task date on the Planning banner" promptTitle="ENTER END DATE" prompt="DEFAULT  The date the manager 'chats' with rules coordinators_x000a__x000a_OVERWRITE   Yes, to a date between the default and the End Task date on the Planning banner" sqref="H67:H68">
      <formula1>H63</formula1>
      <formula2>S.Planning.BANNER.End</formula2>
    </dataValidation>
    <dataValidation type="date" allowBlank="1" showInputMessage="1" showErrorMessage="1" errorTitle="OUTSIDE VALID DATE RANGE" error="Enter a date between the date to the left and the End Task date on the Advisory Committee banner_x000a_" promptTitle="TASK END" prompt="DEFAULT              The date to the left_x000a__x000a_OVERWRITE          Yes, to a date that is between the date to the left and the End Task date on the Advisory committee banner._x000a__x000a_" sqref="H133:H134 H193:H196 H186:H187">
      <formula1>G133</formula1>
      <formula2>S.AC.BANNER.End</formula2>
    </dataValidation>
    <dataValidation type="date" allowBlank="1" showInputMessage="1" showErrorMessage="1" errorTitle="OUTSIDE VALID DATE RANGE" error="Enter a date between the date in the cell above and the END TASK dates on the 4-Public Notice banner " promptTitle="START LINE TASK" prompt="DEFUALT           The date in the cell above_x000a__x000a_OVERWRITE      Yes, to a date between the default and END TASK dates on the 4-Public Notice banner_x000a__x000a__x000a_" sqref="G131">
      <formula1>G134</formula1>
      <formula2>S.Notice.BANNER.End</formula2>
    </dataValidation>
    <dataValidation type="date" allowBlank="1" showInputMessage="1" showErrorMessage="1" errorTitle="OUTSIDE VALID DATE RANGE" error="Enter a date between the date in the cell above and the END TASK dates on the 4-Public Notice banner " promptTitle="START LINE TASK" prompt="DEFUALT           The date in the cell above_x000a__x000a_OVERWRITE      Yes, to a date between the default and END TASK dates on the 4-Public Notice banner_x000a__x000a__x000a_" sqref="G138">
      <formula1>G135</formula1>
      <formula2>S.Notice.BANNER.End</formula2>
    </dataValidation>
    <dataValidation type="date" allowBlank="1" showInputMessage="1" showErrorMessage="1" errorTitle="OUTSIDE VALID DATE RANGE" error="Enter a date between the date in the cell above and the END TASK dates on the 4-Public Notice banner " promptTitle="START LINE TASK" prompt="DEFUALT           The date in the cell above_x000a__x000a_OVERWRITE      Yes, to a date between the default and END TASK dates on the 4-Public Notice banner_x000a__x000a__x000a_" sqref="G143:G145">
      <formula1>G141</formula1>
      <formula2>S.Notice.BANNER.End</formula2>
    </dataValidation>
    <dataValidation type="date" allowBlank="1" showInputMessage="1" showErrorMessage="1" errorTitle="OUTSIDE VALID DATE RANGE" error="Enter a date between the date the team finalized Notice Packe and ubmittal to Rule Publication_x000a_" promptTitle="TASK START" prompt="DEFAULT  The date the team finalized Notice Packet  _x000a__x000a_OVERWRITE  Yes to a date between the default submittal to Rule Publication_x000a_" sqref="G493">
      <formula1>H489</formula1>
      <formula2>S.Notice.EMAIL.RulePublication</formula2>
    </dataValidation>
    <dataValidation type="date" allowBlank="1" showInputMessage="1" showErrorMessage="1" errorTitle="OUT OF RANGE" error="Enter a date between the END TASK date on Finalize draft EQC Packet above and the SUBMIT EQC PACKET date below. Make any adjustments to the packet submittal date under Overview of Key Dates banner at top of workbook" promptTitle="ENTER DATE" prompt="DEFAULT   END TASK date on Finalize draft EQC Packet above_x000a__x000a_OVERWRITE  Yes, to a date between the default and SUBMIT EQC PACKET date" sqref="G428">
      <formula1>H419</formula1>
      <formula2>S.EQC.SubmitStaffRpt</formula2>
    </dataValidation>
    <dataValidation type="date" allowBlank="1" showInputMessage="1" showErrorMessage="1" errorTitle="OUTSIDE VALID DATE RANGE" error="Enter a date between the date to the left and the 1st hearing date_x000a_" promptTitle="TASK END" prompt="DEFUALT         2 workdays before the Open Comment date_x000a__x000a_OVERWRITE      Yes, to a date between the date to the left and the 1st hearing date. WARNING! It is up to you to maintain all deadlines for advertisements!_x000a__x000a__x000a_" sqref="H460:H466 H451">
      <formula1>G451</formula1>
      <formula2>S.Hearing.1stDate</formula2>
    </dataValidation>
    <dataValidation type="date" operator="greaterThanOrEqual" allowBlank="1" showInputMessage="1" showErrorMessage="1" errorTitle="OUTSIDE VALID DATE RANGE" error="Enter a date that is later than the End Task dates above and no later than the Open public comment entered under Overview of Key Dates banner" promptTitle="TASK START" prompt="DEFUALT           The lastest date in the End Task dates above_x000a__x000a_OVERWRITE      Yes, to a date between the default and Open public comment entered under Overview of Key Dates banner_x000a__x000a__x000a_" sqref="G445">
      <formula1>MAX(AAH391:AAH473)</formula1>
    </dataValidation>
    <dataValidation type="date" allowBlank="1" showInputMessage="1" showErrorMessage="1" errorTitle="OUTSIDE VALID DATE RANGE" error="Enter a date between the Start Task date on the Public Notice banner and the last hearing date." promptTitle="TASK END" prompt="DEFUALT          The LAST hearing date_x000a__x000a_OVERWRITE      Yes, to a date between the Start Task date on the Public Notice banner and the last hearing date._x000a__x000a__x000a_" sqref="H382:H385">
      <formula1>G366</formula1>
      <formula2>S.Notice.LastHearingDate</formula2>
    </dataValidation>
    <dataValidation type="date" allowBlank="1" showInputMessage="1" showErrorMessage="1" errorTitle="OUTSIDE VALID DATE RANGE" error="Enter a date between the date to the left and the End Task dates on the Planning banner" promptTitle="ENTER END DATE" prompt="DEFAULT  the date to the left_x000a__x000a_OVERWRITE   Yes, to a date between default and the End Task date on the Planning banner" sqref="H61:H65">
      <formula1>G61</formula1>
      <formula2>S.Planning.BANNER.End</formula2>
    </dataValidation>
    <dataValidation type="date" allowBlank="1" showInputMessage="1" showErrorMessage="1" errorTitle="OUTSIDE VALID DATE RANGE" error="Enter a date between the day the  DA started reviewing the workbooks and the End Task date on the Planning banner" promptTitle="ENTER ACTION DATE" prompt="DEFAULT  5 workdays after DA started reviewing the workbooks_x000a__x000a_OVERWRITE   Yes, to a date between the default and the End Task date on the Planning banner" sqref="H96:H97">
      <formula1>H$95</formula1>
      <formula2>S.Planning.BANNER.End</formula2>
    </dataValidation>
    <dataValidation type="date" allowBlank="1" showInputMessage="1" showErrorMessage="1" errorTitle="OUT OF RANGE" error="Enter a date between the date to the left and the End Task dates on the Planning banner" promptTitle="ENTER DATE DA SENDS EMAIL" prompt="DEFAULT  The date to the left_x000a__x000a_OVERWRITE   Yes, to a date between the date to the left and the End Task date on the Planning banner" sqref="H102">
      <formula1>G102</formula1>
      <formula2>S.Planning.BANNER.End</formula2>
    </dataValidation>
    <dataValidation type="date" allowBlank="1" showInputMessage="1" showErrorMessage="1" errorTitle="OUT OF RANGE" error="Enter a date between the date in the active cell above and End Task dates on the Planning banner" promptTitle="ENTER START REVIEW DATE" prompt="DEFAULT  The date entered into the active cell above_x000a__x000a_OVERWRITE   Yes, to a date between the default and the End Task date on the Planning banner" sqref="G95">
      <formula1>G93</formula1>
      <formula2>S.Planning.BANNER.End</formula2>
    </dataValidation>
    <dataValidation type="date" allowBlank="1" showInputMessage="1" showErrorMessage="1" errorTitle="OUTSIDE VALID DATE RANGE" error="Enter a date between the day the  DA started reviewing the workbooks and the End Task date on the Planning banner" promptTitle="ENTER END REVIEW DATE" prompt="DEFAULT  5 workdays after DA started reviewing the workbooks_x000a__x000a_OVERWRITE   Yes, to a date between the default and the End Task date on the Planning banner" sqref="H95">
      <formula1>H$95</formula1>
      <formula2>S.Planning.BANNER.End</formula2>
    </dataValidation>
    <dataValidation type="date" allowBlank="1" showInputMessage="1" showErrorMessage="1" errorTitle="OUT OF RANGE" error="Enter a date between the date to the left and the End Task dates on the Planning banner" promptTitle="ENTER ACTION DATE" prompt="DEFAULT  The date to the left_x000a__x000a_OVERWRITE   Yes, to a date between the date to the left and the End Task date on the Planning banner" sqref="H99">
      <formula1>G99</formula1>
      <formula2>S.Planning.BANNER.End</formula2>
    </dataValidation>
    <dataValidation type="date" operator="greaterThanOrEqual" allowBlank="1" showInputMessage="1" showErrorMessage="1" errorTitle="BEFORE FILING WITH SOS" error="Select a later date" promptTitle="ENTER DATE" prompt="DEFAULT  5 working days after filing with SOS_x000a__x000a_OVERWRITE  Yes, to a date greater than or equal to the filing date with Secretary of State" sqref="H741 H727:H728 H733">
      <formula1>S.PostEQC.FileRuleWithSOS</formula1>
    </dataValidation>
    <dataValidation allowBlank="1" showInputMessage="1" showErrorMessage="1" promptTitle="TEAM DISCRETION" prompt="The team may place an &quot;X&quot; in this location to indicate the task has been completed." sqref="D744 D148:D151 D161:D163 D113:D121 D159 D165:D166 D178 D181:D184 D334 D336:D345 D348 D351:D358 D360 D276:D279 D238:D242 D230:D233 D299:D302 D202:D203 D205:D208 D210 D215:D219 D253:D256 D284:D288 D261:D265 D322:D324 D307:D311 D244:D251 D221:D228 D267:D274 D313:D320 D200 D290:D297 D193:D198 D130:D145 D60:D70 D123 D58 D125:D127 D87:D91 D102 D93:D99 D111 D154 D432 D428 D436 D395:D399 D392 D538:D544 D475 D481 D483:D489 D464:D467 D493 D495 D444:D451 D460:D462 D470:D473 D478 D498 D501 D512:D515 D520:D522 D524:D536 D379 D382:D385 D553 D555:D556 D558:D568 D604:D610 D591:D592 D587:D589 D594:D599 D684:D690 D692 D760 D728 D713:D714 D716:D719 D721 D710:D711 D746:D749 D753:D756 D676 D645 D638:D643 D662 D658 D666"/>
    <dataValidation type="date" allowBlank="1" showInputMessage="1" showErrorMessage="1" errorTitle="OUT OF RANGE" error="Enter a date between the Start Task and End Task dates on the Planning banner" promptTitle="ENTER START DATE" prompt="DEFAULT  Start Task date on the Planning banner_x000a__x000a_OVERWRITE   Yes, to a date between the default and the End Task date on the Planning banner" sqref="G756 G159 G132 G148:G151 G161:G163">
      <formula1>S.Planning.BANNER.Begin</formula1>
      <formula2>S.Planning.BANNER.End</formula2>
    </dataValidation>
    <dataValidation type="date" allowBlank="1" showInputMessage="1" showErrorMessage="1" promptTitle="ENTER DATE" prompt="DEFAULT  Start Task date on the 7-Post EQC banner_x000a__x000a_OVERWRITE  Yes, to a date between the Start Task and End Task dates on the 7-Post EQC Banner_x000a_" sqref="G760 G753">
      <formula1>S.PostEQC.BANNER.Begin</formula1>
      <formula2>S.PostEQC.BANNER.End</formula2>
    </dataValidation>
    <dataValidation type="date" allowBlank="1" showInputMessage="1" showErrorMessage="1" promptTitle="ENTER DATE" prompt="DEFAULT  End Task date on the 7-Post EQC banner_x000a__x000a_OVERWRITE  Yes, to a date between the Start Task and End Task dates on the 7-Post EQC Banner_x000a_" sqref="H753:H755 H760">
      <formula1>S.PostEQC.BANNER.Begin</formula1>
      <formula2>S.PostEQC.BANNER.End</formula2>
    </dataValidation>
    <dataValidation type="date" allowBlank="1" showInputMessage="1" showErrorMessage="1" errorTitle="OUTSIDE VALID DATE RANGE" error="Enter a date between filing with SOS and team celebration." promptTitle="ENTER START DATE" prompt="DEFAULT  SOS filing date_x000a__x000a_OVERWRITE   Yes, to a date between the default and the team ccelebration date" sqref="G749">
      <formula1>S.PostEQC.FileRuleWithSOS</formula1>
      <formula2>S.PostEQC.BANNER.End</formula2>
    </dataValidation>
    <dataValidation type="list" allowBlank="1" showInputMessage="1" showErrorMessage="1" sqref="C747 C342:C344 C355:C357 C278 C289 C232 C243 C220 C209 C266 C255 C301 C312 C195:C196 C49 C25 C21 C18:C19 C16 C111 C34 C125:C128 C139:C141 C38:C40 C432 C428 C436 C450 C493 C446:C448 C370:C377 C563:C565 C606:C608 C710 C662 C658 C666 C671">
      <formula1>"Y,N"</formula1>
    </dataValidation>
    <dataValidation type="date" allowBlank="1" showInputMessage="1" showErrorMessage="1" errorTitle="LOCKED" error="Modify under Overview of Key Dates - cell H28" promptTitle="LOCKED" prompt="This is a key date. Modify under Overview of Key Dates - cell H28." sqref="H744 H165 H610 H692 H747">
      <formula1>S.Notice.SubmitToEPA</formula1>
      <formula2>S.Notice.SubmitToEPA</formula2>
    </dataValidation>
    <dataValidation type="date" allowBlank="1" showInputMessage="1" showErrorMessage="1" errorTitle="LOCKED" error="Modify under Overview of Key Dates - cell G19" promptTitle="LOCKED" prompt="This is a key date. Modify under Overview of Key Dates in cell G19." sqref="G747 G165 G610">
      <formula1>S.SIP.Start</formula1>
      <formula2>S.SIP.Start</formula2>
    </dataValidation>
    <dataValidation type="date" allowBlank="1" showInputMessage="1" showErrorMessage="1" errorTitle="LOCKED" error="Modify under Overview of Key Dates - cell G19" promptTitle="LOCKED" prompt="This is a key date. Modify under Overview of Key Dates in cell G19." sqref="G746">
      <formula1>S.PostEQC.FileRuleWithSOS</formula1>
      <formula2>S.PostEQC.FileRuleWithSOS+45</formula2>
    </dataValidation>
    <dataValidation type="date" allowBlank="1" showInputMessage="1" showErrorMessage="1" errorTitle="LOCKED" error="Modify under Overview of Key Dates - cell G19" promptTitle="ENTER DATE" prompt="DEFAULT  15 days after filing with SOS_x000a__x000a_OVERWRITE  Yes, to a date between filihg with SOS and 45 days after filing with SOS" sqref="H746">
      <formula1>S.PostEQC.FileRuleWithSOS</formula1>
      <formula2>S.PostEQC.FileRuleWithSOS+45</formula2>
    </dataValidation>
    <dataValidation type="date" operator="greaterThan" allowBlank="1" showInputMessage="1" showErrorMessage="1" errorTitle="LOCKED" error="Modify under Overview of Key Dates - cell G19" promptTitle="LOCKED" prompt="This is a key date. Modify under Overview of Key Dates in cell G19." sqref="G744">
      <formula1>S.PostEQC.FileRuleWithSOS</formula1>
    </dataValidation>
    <dataValidation allowBlank="1" showInputMessage="1" showErrorMessage="1" errorTitle="LOCKED" error="Modify under Overview of Key Dates." promptTitle="LOCKED" prompt="The EQC meeting date. Modify under Overview of Key Dates." sqref="G748"/>
    <dataValidation type="date" allowBlank="1" showInputMessage="1" showErrorMessage="1" errorTitle="OUTSIDE VALID DATE RANGE" error="Enter a date within 60 days of rule adoption" promptTitle="ENTER DATE" prompt="DEFAULT  45 days after rule adoption_x000a__x000a_OVERWRITE  Yes, to a date within 60 days of rule adoption" sqref="H748">
      <formula1>S.EQC.Meeting</formula1>
      <formula2>WORKDAY(S.EQC.Meeting+58,1,S.DDL_DEQClosed)</formula2>
    </dataValidation>
    <dataValidation allowBlank="1" showErrorMessage="1" sqref="AAK710:AAK714 AAK707:AAK708 B710:B714"/>
    <dataValidation allowBlank="1" showInputMessage="1" showErrorMessage="1" promptTitle="RULE - ACCEPT ALL CHANGES" prompt="Save the EQC-approved rules with all changes accepted within one Word document. Organize the rules in ascending order by division number then by rule number within that division. Name the document RULE-7.00." sqref="B733"/>
    <dataValidation allowBlank="1" showErrorMessage="1" promptTitle="RULE - SHOW INSERTIONS/DELETIONS" sqref="B722"/>
    <dataValidation allowBlank="1" showErrorMessage="1" promptTitle="RULE - SHOW INSERTIONS/DELETIONS" prompt="Send following by registered Shuttle_x000a_a. PROOF.OF.SOS.FILING-7.00 _x000a_b. REDLINE-7.00 _x000a_c. Self-addressed  envelope, copy of certificate-part of filing, Ask LC to date-stamp &amp; return_x000a_Send to:_x000a_Legislative Counsel_x000a_900 Court St NE S101_x000a_Salem, OR 97301_x000a_142000 " sqref="B736"/>
    <dataValidation allowBlank="1" showInputMessage="1" showErrorMessage="1" promptTitle="ADDRESS" prompt="SHUTTLE LABLELS stored with Agency rules coordinator_x000a__x000a_Legislative Counsel_x000a_900 Court St NE S101_x000a_Salem, OR 97301_x000a_142000 " sqref="B728"/>
    <dataValidation type="date" allowBlank="1" showInputMessage="1" showErrorMessage="1" sqref="H703:H709">
      <formula1>S.EQC.Meeting</formula1>
      <formula2>S.PostEQC.BANNER.End</formula2>
    </dataValidation>
    <dataValidation type="date" operator="greaterThanOrEqual" allowBlank="1" showInputMessage="1" showErrorMessage="1" errorTitle="OUTSIDE VALID DATE RANGE" error="Select a date greater than or equal to the EQC meeting date" promptTitle="ENTER DATE" prompt="DEFAULT  the SOS submittal date entered under the Overview of Key Dates banner_x000a__x000a_OVERWRITE  Yes, to a date greater than or equal to the EQC meeting date" sqref="H721">
      <formula1>S.EQC.Meeting</formula1>
    </dataValidation>
    <dataValidation operator="greaterThanOrEqual" allowBlank="1" showInputMessage="1" showErrorMessage="1" sqref="AAG701 AAG460:AAG462 AAG442 AAG444:AAG451 AAG464:AAG467 AAG470:AAG473 AAG484:AAG486 AAG488:AAG489 AAG428:AAG439 AAG412:AAG425 AAG379 AAG391:AAG393 AAG395:AAG408 AAG670:AAH670 AAG672:AAH673"/>
    <dataValidation type="date" allowBlank="1" showInputMessage="1" showErrorMessage="1" errorTitle="OUTSIDE VALID DATE RANGE" error="Enter a date between the date to the left and 90 days after the date to the left_x000a_" promptTitle="Rulemaking Complete" prompt="DEFAULT   About 90 days after the date to the left_x000a__x000a_OVERWRITE  Yes, to a date between the date to the left and the default or request an override from rules coordinators for a later date" sqref="H698">
      <formula1>S.PostEQC.BANNER.Begin</formula1>
      <formula2>WORKDAY(S.PostEQC.BANNER.Begin+89,1,S.DDL_DEQClosed)</formula2>
    </dataValidation>
    <dataValidation type="date" allowBlank="1" showInputMessage="1" showErrorMessage="1" errorTitle="LOCKED" error="This cell is locked._x000a_" promptTitle="START TASK" prompt="DEFAULT  EQC meeting date_x000a__x000a_OVERWRITE   No." sqref="G698">
      <formula1>S.EQC.Meeting</formula1>
      <formula2>S.PostEQC.BANNER.End</formula2>
    </dataValidation>
    <dataValidation allowBlank="1" showInputMessage="1" showErrorMessage="1" promptTitle="WORKDAYS FOR TASK" prompt="_x000a_CALCULATION   The numbers in this column represents the number of non-weekend, non state holidays and non fixed furlough days between the dates in columns I and J of the current row. _x000a_" sqref="E696:E697 E170:E171 E364:E365 E328:E329 E5 E53:E54 E548:E549 E614:E615"/>
    <dataValidation allowBlank="1" showInputMessage="1" showErrorMessage="1" promptTitle="CALCULATION PROTECTION" prompt="_x000a_The RDT has the ability to unprotect this worksheet; therefore, a calculation under this column could be deleted. Reestablishing a deleted calculation is easy. Using cell H13 as an example, click on cell H13 and enter =AHH13." sqref="G696:G697 G170:G171 G364:G365 G328:G329 G5:G6 G53:G54 G548:G549 G614:G615"/>
    <dataValidation allowBlank="1" showInputMessage="1" showErrorMessage="1" promptTitle="CALCULATION PROTECTION" prompt="_x000a_The RDT has the ability to unprotect this worksheet; therefore, a calculation under this column could be deleted. Reestablishing a deleted calculation is easy. Using cell I13 as an example, click on cell I13 and enter =AHI13." sqref="H697 H171 H365 H329 H6 H54 H549 H615"/>
    <dataValidation allowBlank="1" sqref="AAG689"/>
    <dataValidation type="date" allowBlank="1" showInputMessage="1" showErrorMessage="1" errorTitle="INVALID DATE" error="Enter a date between the dates on the Notice banner." promptTitle="TASK START" prompt="DEFAULT   Start date on Notice banner_x000a__x000a_OVERWRITE  Yes, to a date between the dates on the Notice banner." sqref="AAG690 AAG556:AAG560">
      <formula1>S.Notice.BANNER.Begin</formula1>
      <formula2>S.Notice.CloseComment</formula2>
    </dataValidation>
    <dataValidation type="date" allowBlank="1" showInputMessage="1" showErrorMessage="1" errorTitle="OUT OF RANGE" error="Enter a date between the date on Develop EQC presentation row aboveand EQC meeting date" promptTitle="ENTER DATE" prompt="DEFAULT   START TASK date on Develop EQC presentation row above._x000a__x000a_OVERWRITE   Yes, to a date between the default and EQC meeting date" sqref="G689">
      <formula1>G689</formula1>
      <formula2>S.EQC.BANNER.End</formula2>
    </dataValidation>
    <dataValidation type="date" allowBlank="1" showInputMessage="1" showErrorMessage="1" errorTitle="OUT OF RANGE" error="Enter a date between the START TASK and END TASK dates on the  6-EQC banner" promptTitle="ENTER DATE" prompt="DEFAULT   START TASK date on 6-EQC Preparation banner_x000a__x000a_OVERWRITE  Yes, to a date between the START TASK and END TASK dates on the 6-EQC Preparation banner" sqref="G684:G688">
      <formula1>S.EQC.BANNER.Begin</formula1>
      <formula2>S.EQC.BANNER.End</formula2>
    </dataValidation>
    <dataValidation type="date" allowBlank="1" showInputMessage="1" showErrorMessage="1" errorTitle="OUT OF RANGE" error="Enter a date between the START TASK and END TASK dates on the 6-EQC banner" promptTitle="ENTER DATE" prompt="DEFAULT   One day before the EQC meeting_x000a__x000a_OVERWRITE  Yes, to a date between the START TASK and END TASK dates on the 6-EQC Preparation banner" sqref="H684:H688">
      <formula1>S.EQC.BANNER.Begin</formula1>
      <formula2>S.EQC.BANNER.End</formula2>
    </dataValidation>
    <dataValidation type="date" allowBlank="1" showInputMessage="1" showErrorMessage="1" errorTitle="LOCKED" error="Modify under Overview of Key Dates - cell G19" promptTitle="LOCKED" prompt="This is a key date. Modify under Overview of Key Dates in cell G19." sqref="G692">
      <formula1>S.EQC.Meeting</formula1>
      <formula2>S.Overview.BANNER.End</formula2>
    </dataValidation>
    <dataValidation type="date" allowBlank="1" showInputMessage="1" showErrorMessage="1" errorTitle="OUT OF RANGE" error="Enter a date between the Start Task and END Task on the 6-EQC banner" promptTitle="ENTER DATE" prompt="DEFAULT Start Task date on 6-EQC Preparation banner_x000a__x000a_OVERWRITE  Yes, to a date between the START TASK and END TASK dates on the 6-EQC Preparation banner" sqref="G674:G675 G437:G439 G433:G435 G429:G431 G619:G625 G647:G649 G634 G638:G643 G659:G661 G651:G657 G645 G667:G669 G663:G665">
      <formula1>S.EQC.BANNER.Begin</formula1>
      <formula2>S.EQC.BANNER.End</formula2>
    </dataValidation>
    <dataValidation allowBlank="1" showErrorMessage="1" promptTitle="OUTCOME BASED MEASURE" prompt="The number of loops is a reportable measure for outcome-based measures. Please track the start and end date for each loop. Ask the PE to add more loop lines if needed." sqref="B673 B138:B141 B436 B432 B428 B444:B448 B605:B608 B658 B666 B662"/>
    <dataValidation type="date" allowBlank="1" showInputMessage="1" showErrorMessage="1" errorTitle="OUT OF RANGE" error="Enter a date between the Start Task and END Task on the 6-EQC banner" promptTitle="ENTER DATE" prompt="DEFAULT   The latest for review date listed in the 19 rows above under column H _x000a__x000a_OVERWRITE  Yes, to a date between the START TASK and END TASK dates on the 6-EQC Preparation banner" sqref="G671">
      <formula1>S.EQC.BANNER.Begin</formula1>
      <formula2>S.EQC.BANNER.End</formula2>
    </dataValidation>
    <dataValidation type="date" allowBlank="1" showInputMessage="1" showErrorMessage="1" errorTitle="OUT OF RANGE" error="Enter a date between the END TASK date for the last loop and the SUBMIT EQC PACKET date below. Make any adjustments to the packet submittal date under Overview of Key Dates banner at top of workbook" promptTitle="ENTER DATE" prompt="DEFAULT   END TASK date for the last loop_x000a__x000a_OVERWRITE  Yes, to a date between the default and SUBMIT EQC PACKET date" sqref="G662 G436 G432 G666">
      <formula1>#REF!</formula1>
      <formula2>S.EQC.SubmitStaffRpt</formula2>
    </dataValidation>
    <dataValidation allowBlank="1" showErrorMessage="1" promptTitle="TEAM DISCRETION" prompt="The team may place an &quot;X&quot; in this location to indicate the task has been completed." sqref="C634 C154 AAL180 D233 D210 D256 D302 D279 C132 C102 C395"/>
    <dataValidation type="date" allowBlank="1" showInputMessage="1" showErrorMessage="1" promptTitle="LOCKED" prompt="DEFAULT   EQC Meeting date selected in cell G10" sqref="H616">
      <formula1>S.EQC.BANNER.Begin</formula1>
      <formula2>S.EQC.SubmitStaffRpt</formula2>
    </dataValidation>
    <dataValidation allowBlank="1" showInputMessage="1" showErrorMessage="1" promptTitle="ENTER DATE" prompt="DEFAULT  _x000a_For Permanent - date notice submitted to the Secretary of State_x000a_For Temporary - START TASK date on Overview of Key Dates banner_x000a__x000a_Overwrite   No" sqref="G616"/>
    <dataValidation allowBlank="1" showInputMessage="1" showErrorMessage="1" errorTitle="LOCKED" error="Change under Overview of Key Dates" promptTitle="LOCKED" prompt="Change under Overview of Key Dates" sqref="H590"/>
    <dataValidation type="date" allowBlank="1" showInputMessage="1" showErrorMessage="1" errorTitle="OUTSIDE VALID DATE RANGE" error="Enter a date between the close of public comment and the sumittal of date the team posted notice to the Rules Registry and staff report submittal date " promptTitle="ENTER DATE" prompt="DEFAULT  The comment close date_x000a__x000a_OVERWRITE   Yes, to a date between the default and the EQC staff report submittal date. " sqref="G597">
      <formula1>S.Notice.CloseComment</formula1>
      <formula2>S.Notice.BANNER.End</formula2>
    </dataValidation>
    <dataValidation type="date" allowBlank="1" showInputMessage="1" showErrorMessage="1" errorTitle="OUTSIDE VALID DATE RANGE" error="Enter a date between the End Task date on the row above_x000a_and the End Task date on the 5-Public comment and testimony banner" promptTitle="ENTER DATE" prompt="DEFAULT  The End Task date on the row above_x000a__x000a_OVERWRITE   Yes, to a date between the default and the End Task date on the 5-Public comment and testimony banner" sqref="G599 G604:G608">
      <formula1>S.Notice.CloseComment</formula1>
      <formula2>S.Notice.BANNER.End</formula2>
    </dataValidation>
    <dataValidation allowBlank="1" showInputMessage="1" showErrorMessage="1" errorTitle="LOCKED:CHANGE UNDER NOTICE" sqref="AAK572 AAK574 AAK576 AAK578 AAK580 AAK582 AAK584"/>
    <dataValidation allowBlank="1" showInputMessage="1" showErrorMessage="1" errorTitle="LOCKED:CHANGE UNDER NOTICE" error="Change the city name under 4-Notice banner" sqref="AAK570 B584 B582 B580 B578 B576 B574 B572 B570"/>
    <dataValidation type="date" allowBlank="1" showInputMessage="1" showErrorMessage="1" errorTitle="INVALID DATE ENTRY" error="Enter a date between the date the team posted notice to the Rules Registry and staff report submittal date " promptTitle="ENTER DATE" prompt="DEFAULT  The date the notice posted to the Rules Registry_x000a__x000a_OVERWRITE   Yes, to a date between the default and the EQC staff report submittal date. " sqref="G567:G568 G589">
      <formula1>S.PostNoticeToRegistry</formula1>
      <formula2>S.EQC.SubmitStaffRpt</formula2>
    </dataValidation>
    <dataValidation type="date" allowBlank="1" showInputMessage="1" showErrorMessage="1" errorTitle="OUT OF DATE RANGE" error="Enter a date between the 1st public hearing and the END date on 5-Public Comment and Testimony  banner.      _x000a_" promptTitle="ENTER DATE" prompt="DEFAULT   The date of the last public hearing_x000a__x000a_OVERWRITE   Yes, to a date between the 1st public hearing and the END date on 5-Public Comment and Testimony  banner      " sqref="G592 G587:G588">
      <formula1>S.HearingFirst</formula1>
      <formula2>S.Hearing.BANNER.End</formula2>
    </dataValidation>
    <dataValidation allowBlank="1" showInputMessage="1" showErrorMessage="1" promptTitle="LOCKED: CANNOT CHANGE DATE HERE" prompt="Change the hearing dates under Public notice section." sqref="H572 H584 AAH582 H570 H582 AAH580 AAH578 H580 H578 AAH576 AAH574 H576 H574 AAH572 AAH570 AAH584"/>
    <dataValidation type="date" allowBlank="1" showInputMessage="1" showErrorMessage="1" errorTitle="OUTSIDE VALID DATE RANGE" error="Enter a date between the 1st Punlic hearing date and the End Task date on the 5-Public Comment and Testimony banner" promptTitle="ENTER TASK START DATE" prompt="DEFAULT   1st public hearing date_x000a__x000a_OVERWRITE   Yes, to a date between the default and the End Task Date on the 5-Public Comment and Testimony banner" sqref="G594:G596">
      <formula1>S.Hearing.1stDate</formula1>
      <formula2>S.Hearing.BANNER.End</formula2>
    </dataValidation>
    <dataValidation allowBlank="1" showInputMessage="1" showErrorMessage="1" promptTitle="OUTCOME BASED MEASURE" prompt="The number of loops is a reportable measure for outcome-based measures. Please track the start and end date for each loop. Ask the PE to add more loop lines if needed." sqref="B448"/>
    <dataValidation type="date" allowBlank="1" showInputMessage="1" showErrorMessage="1" errorTitle="INVALID DATE ENTRY" error="Enter a date between the START TASK and END TASK dates on the 5-Public Comment and Testimony banner." promptTitle="ENTER DATE" prompt="DEFAULT  The date of the fisrt public hearing. _x000a__x000a_OVERWRITE   Yes, to a date between the START and END TASK dates on the 5-Public Comment and Testimony banner." sqref="H562:H565 H553">
      <formula1>S.Hearing.BANNER.Begin</formula1>
      <formula2>S.Hearing.BANNER.End</formula2>
    </dataValidation>
    <dataValidation type="date" allowBlank="1" showInputMessage="1" showErrorMessage="1" errorTitle="INVALID DATE ENTRY" error="Enter a date between the START TASK and END TASK dates on the 5-Public Comment and Testimony banner." promptTitle="ENTER DATE" prompt="DEFAULT  The START TASK date on the 5-Public Comment and Testimony banner. _x000a__x000a_OVERWRITE   Yes, to a date between the default and the END TASK date on the 5-Public Comment and Testimony banner." sqref="G562:G565 G553">
      <formula1>S.Hearing.BANNER.Begin</formula1>
      <formula2>S.Hearing.BANNER.End</formula2>
    </dataValidation>
    <dataValidation type="date" allowBlank="1" showInputMessage="1" showErrorMessage="1" errorTitle="INVALID DATE ENTRY" error="Enter a date between the START TASK and END TASK dates on the 5-Public Comment and Testimony banner." promptTitle="ENTER DATE" prompt="DEFAULT  The Start Task date on the 5-Public Comment and Testimony banner. _x000a__x000a_OVERWRITE   Yes, to a date between the default and the End Task date on the 5-Public Comment and Testimony banner." sqref="G556:G560">
      <formula1>S.Hearing.BANNER.Begin</formula1>
      <formula2>S.Hearing.BANNER.End</formula2>
    </dataValidation>
    <dataValidation allowBlank="1" showInputMessage="1" sqref="AAG561:AAG565"/>
    <dataValidation type="date" allowBlank="1" showInputMessage="1" showErrorMessage="1" errorTitle="OUTSIDE VLKID DATE RANGE" error="Enter a date betweenthe DA briefing meeting and 7 days before emailing to RulePublication date" promptTitle="TASK DEQDLINE" prompt="DEFUALT          The day after the DA briefing meeting_x000a__x000a_OVERWRITE      Yes, to a date that provides a 7-day preview period before emailing RulePublication_x000a_" sqref="H478">
      <formula1>S.Notice.DABriefing</formula1>
      <formula2>WORKDAY(S.Notice.EMAIL.RulePublication-6,-1,S.DDL_DEQClosed)</formula2>
    </dataValidation>
    <dataValidation type="date" allowBlank="1" showInputMessage="1" showErrorMessage="1" errorTitle="OUTSIDE VALID DATE RANGE" error="Enter a date between the STARTS preview period and Rules Publication date" promptTitle="TASK END" prompt="DEFUALT         7 workdays after opening preview period_x000a__x000a_OVERWRITE      Yes, to a date between STARTS preview period and submitting Notice Packet to Rule publication_x000a__x000a_" sqref="H481">
      <formula1>S.Notice.PreviewBegin</formula1>
      <formula2>S.Notice.EMAIL.RulePublication</formula2>
    </dataValidation>
    <dataValidation type="date" allowBlank="1" showInputMessage="1" showErrorMessage="1" errorTitle="INVALID DATE" error="Enter a date between the STARTS preview period above and the Rule publication date below" promptTitle="TASK END" prompt="DEFUALT           The start of the preview period listed above_x000a__x000a_OVERWRITE      Yes, to a date between the default and the Rule publication date below_x000a__x000a_" sqref="H483">
      <formula1>S.Notice.PreviewBegin</formula1>
      <formula2>S.Notice.EMAIL.RulePublication</formula2>
    </dataValidation>
    <dataValidation allowBlank="1" showInputMessage="1" showErrorMessage="1" errorTitle="OUT OF RANGE" error="Enter a date that is between the 20th work day before the SOS notice submittal date and the staff report due date." promptTitle="START TASK DATE" prompt="DEFAULT   About 20 days before submitting notice to SOS_x000a__x000a_OVERWRITE  No." sqref="G550"/>
    <dataValidation type="date" allowBlank="1" showInputMessage="1" showErrorMessage="1" errorTitle="DATE OUT OF RANGE" error="Enter a date between the date to the left and the staff report submittal date" promptTitle="END TASK DATE" prompt="DEFAULT  The final EQC Packet review date_x000a__x000a_OVERTWRITE  Yes, to a date between the date to the left and the staff report submittal date." sqref="H550">
      <formula1>S.Hearing.BANNER.Begin</formula1>
      <formula2>S.EQC.SubmitStaffRpt</formula2>
    </dataValidation>
    <dataValidation type="date" allowBlank="1" showErrorMessage="1" errorTitle="LOCKED" error="Enter a date between submittal to SOS and  the notice publication in the Bulletin." promptTitle="ENTER DATE" prompt="Enter a date between the notice submittal to Secretary of State and publication of the notice in the Bulletin." sqref="G543">
      <formula1>S.Notice.OpenComment</formula1>
      <formula2>S.Notice.BANNER.Begin</formula2>
    </dataValidation>
    <dataValidation type="date" allowBlank="1" showInputMessage="1" showErrorMessage="1" errorTitle="OUTSIDE VALID DATE RANGE" error="Enter a date between the notice submittal to SOS and the Open public comment dates" promptTitle="TASK DATE" prompt="DEAFULT  Date notice submitted to SOS_x000a__x000a_OVERWRITE  Yes to a date between the default and the Open public comment" sqref="G533 G524:G528">
      <formula1>S.Notice.SubmitToSOS</formula1>
      <formula2>S.Notice.OpenComment</formula2>
    </dataValidation>
    <dataValidation type="date" allowBlank="1" showInputMessage="1" showErrorMessage="1" errorTitle="OUTSIDE VALID DATE RANGE" error="Enter a date between submittal to SOS and  the Open public comment date" promptTitle="START TASK" prompt="DEFAULT  notice submittal to Secretary of State_x000a__x000a_OVERWRITE   Yes, to a date between the default and the Open public comment date" sqref="G539:G541">
      <formula1>S.Notice.SubmitToSOS</formula1>
      <formula2>S.Notice.OpenComment</formula2>
    </dataValidation>
    <dataValidation type="date" allowBlank="1" showInputMessage="1" showErrorMessage="1" errorTitle="OUTSIDE VALID DATE RANGE" error="Enter a date between the date to the Start Task and End Task dates on the Notice banner" promptTitle="TASK START" prompt="DEFAULT   Start Task date on Notice banner_x000a__x000a_OVEWRITE   Yes, to a date between the default and End Task dates on the Notice banner" sqref="G544">
      <formula1>S.Notice.BANNER.Begin</formula1>
      <formula2>S.Notice.BANNER.End</formula2>
    </dataValidation>
    <dataValidation allowBlank="1" showInputMessage="1" showErrorMessage="1" promptTitle="OPTIONAL AD##" prompt="Some regulations require newspaper publication of hearings. Since there may be multiple hearings with ads in various publications, number each display ad and number the associated proof of publication using the same number. " sqref="B450:B451 B462:B465"/>
    <dataValidation type="date" allowBlank="1" showInputMessage="1" showErrorMessage="1" errorTitle="OUTSIDE VALID DATE RANGE" error="Enter a date between the Start Task date on the 4-Public Notice banner and the and Open public comment entered under Overview of Key Dates banner" promptTitle="TASK START" prompt="DEFUALT           Start Task date on 4-Public Notice banner_x000a__x000a_OVERWRITE      Yes, to a date between the default and Open public comment entered under Overview of Key Dates banner_x000a__x000a__x000a_" sqref="G470:G473 G413:G425 G464:G467 G460:G462 G442 G444 G446:G451">
      <formula1>S.Notice.BANNER.Begin</formula1>
      <formula2>S.Notice.OpenComment</formula2>
    </dataValidation>
    <dataValidation allowBlank="1" showInputMessage="1" showErrorMessage="1" promptTitle="ADD PUBLICATION" prompt="After &quot;NOTICE.AD##.&quot; enter the name of the publication." sqref="B452:B459"/>
    <dataValidation type="date" allowBlank="1" showInputMessage="1" showErrorMessage="1" errorTitle="OUTSIDE VALID DATE RANGE" error="Enter a date between the Start Task on the Notice banner and 7 full days before emailing RulePublication. _x000a__x000a_" promptTitle="TASK START" prompt="DEFUALT           About 21 days before the emailing RulePublication_x000a__x000a_OVERWRITE      Yes, to an earlier date or a date that provides at least 7 days in preview and 5 days with RulePublications" sqref="H475">
      <formula1>S.Notice.BANNER.Begin</formula1>
      <formula2>WORKDAY(S.Notice.EMAIL.RulePublication-12,-1,S.DDL_DEQClosed)</formula2>
    </dataValidation>
    <dataValidation allowBlank="1" showInputMessage="1" showErrorMessage="1" promptTitle="MANDATORY" prompt="Really!  R E L A X" sqref="D502 D346"/>
    <dataValidation allowBlank="1" showInputMessage="1" showErrorMessage="1" promptTitle="TASK COMPLETED" prompt="DEFAULT  The earliest date between the Submit to SOS or Open Comment dates_x000a__x000a_OVERWRITE  Yes, to the date " sqref="H520"/>
    <dataValidation allowBlank="1" showInputMessage="1" showErrorMessage="1" errorTitle="LOCKED" error="To make changes" sqref="H491"/>
    <dataValidation type="date" operator="lessThan" allowBlank="1" showInputMessage="1" showErrorMessage="1" errorTitle="OUTSIDE VALID DATE RANGE" error="Enter a date before the 1st hearing date_x000a_" promptTitle="TASK END" prompt="DEFUALT         2 workdays before the Open Comment date_x000a__x000a_OVERWRITE      Yes, to a date earlier than the 1st hearing. WARNING! It is up to you to maintain all deadlines for advertisements!_x000a__x000a__x000a_" sqref="H452:H459">
      <formula1>S.Hearing.1stDate</formula1>
    </dataValidation>
    <dataValidation type="date" allowBlank="1" showInputMessage="1" showErrorMessage="1" errorTitle="OUTSIDE VALID DATE RANGE" error="Enter a date between the start of the preview period for Notice Packet and the Rule publication date below_x000a_" promptTitle="START TASK DATE" prompt="DEFUALT          The start of the preview period listed above _x000a__x000a_OVERWRITE     Yes, to a date between the default and the Rule publication date_x000a_" sqref="G484:G486 G488:G489">
      <formula1>S.Notice.PreviewBegin</formula1>
      <formula2>S.Notice.EMAIL.RulePublication</formula2>
    </dataValidation>
    <dataValidation type="date" allowBlank="1" showInputMessage="1" showErrorMessage="1" errorTitle="OUTSIDE VALID DATE RANGE" error="Enter a date between the end of the preview period and the email date to Rule publication._x000a_" promptTitle="TASK END" prompt="DEFUALT           One workday before emailing Rule publication_x000a__x000a_OVERWRITE      Yes, to a date between the end of the preview period and the email date to Rule publication._x000a__x000a__x000a_" sqref="H484:H489 H493 H495 H498">
      <formula1>S.Notice.PreviewEnd</formula1>
      <formula2>S.Notice.EMAIL.RulePublication</formula2>
    </dataValidation>
    <dataValidation type="date" operator="lessThanOrEqual" allowBlank="1" showInputMessage="1" showErrorMessage="1" errorTitle="OUTSIDE VALID DATE RANGE" error="Enter a date earlier than 5 workdays before the earliest date between submitting notice to SOS or Open comment period_x000a__x000a_" promptTitle="END TASK" prompt="DEFAULT  5 work days before the earlier date between submitting notice to SOS or Open comment period_x000a__x000a_OVERWRITE  Yes, to an earlier date_x000a_" sqref="H501">
      <formula1>WORKDAY(MIN(S.Notice.SubmitToSOS,S.Notice.OpenComment),-5,S.DDL_DEQClosed)</formula1>
    </dataValidation>
    <dataValidation type="date" allowBlank="1" showInputMessage="1" showErrorMessage="1" errorTitle="OUTSIDE VALID DATE RANGE" error="Enter a date between Start Task date on the 4-Public Notice banner and 10 workdays before start preview date." promptTitle="TASK END" prompt="DEFUALT         The Start Task date on the 4-Public Noticet banner_x000a__x000a_OVERWRITE     Yes, to a date between the default and 10 workdays before start preview period date._x000a__x000a__x000a_" sqref="H410">
      <formula1>S.Notice.BANNER.Begin</formula1>
      <formula2>WORKDAY(S.Notice.PreviewBegin-9,-1,S.DDL_DEQClosed)</formula2>
    </dataValidation>
    <dataValidation allowBlank="1" showInputMessage="1" showErrorMessage="1" errorTitle="LOCKED" error="Change DA briefing date below. CANNOT be changed to a later date." sqref="H411"/>
    <dataValidation allowBlank="1" showInputMessage="1" showErrorMessage="1" errorTitle="LOCKED" error="Change Start Preview date below" sqref="G412"/>
    <dataValidation allowBlank="1" showInputMessage="1" showErrorMessage="1" errorTitle="LOCKED" error="Change under End Preview period" sqref="H412"/>
    <dataValidation type="date" allowBlank="1" showInputMessage="1" showErrorMessage="1" errorTitle="OUTSIDE VALID DATE RANGE" error="Enter a date between the Start Task date on the 4-Public Notice banner and the start preview period" promptTitle="TASK START" prompt="DEFUALT           Start Task date on 4-Public Notice banner_x000a__x000a_OVERWRITE      Yes, to a date between the default and start preview period._x000a__x000a__x000a_" sqref="G391:G393 G395:G408">
      <formula1>S.Notice.BANNER.Begin</formula1>
      <formula2>S.Notice.PreviewBegin</formula2>
    </dataValidation>
    <dataValidation type="date" allowBlank="1" showInputMessage="1" showErrorMessage="1" errorTitle="OUTSIDE VALID DATE RANGE" error="Enter a date between the START TASK date on the 4-Public Notice banner and the date of the LAST hearing." promptTitle="START LINE TASK" prompt="DEFUALT           Start Task date on 4-Public Notice banner_x000a__x000a_OVERWRITE      Yes, to a date between the default and the date of the LAST hearing (If only 1 hearing, defaults to FIRST hearing date.)_x000a__x000a__x000a_" sqref="G379">
      <formula1>S.Notice.BANNER.Begin</formula1>
      <formula2>S.Notice.LastHearingDate</formula2>
    </dataValidation>
    <dataValidation allowBlank="1" showInputMessage="1" showErrorMessage="1" promptTitle="LOCKED CELL" prompt="Change forst hearing date under Overview of Key Dates banner." sqref="G370"/>
    <dataValidation type="date" allowBlank="1" showInputMessage="1" showErrorMessage="1" errorTitle="OUTIDE VALID DATE RANGE" error="Enter a date between the date in the cell above and the Close of Comment." promptTitle="ENTER DATE AS MM/DD/YY" prompt="DEFAULT  Date of hearing in cell above_x000a__x000a_OVERWRITE   Yes, to a date between the default and the Close of Comment date._x000a_" sqref="G371:G377">
      <formula1>S.Hearing.1stDate</formula1>
      <formula2>S.Notice.CloseComment</formula2>
    </dataValidation>
    <dataValidation allowBlank="1" showInputMessage="1" showErrorMessage="1" promptTitle="ENTER TIME" prompt="Enter the time of this hearing as hh_x000a_ followed by a.m. or p.m._x000a__x000a_EXAMPLE: 6 p.m._x000a__x000a__x000a_" sqref="H370:H377"/>
    <dataValidation allowBlank="1" showInputMessage="1" showErrorMessage="1" promptTitle=" EQC QUORUM" prompt="192.630 (2) A quorum of a governing body may not meet in private for the purpose of deciding on or deliberating toward a decision on any matter except as otherwise provided by ORS 192.610 to 192.690." sqref="B381 B180"/>
    <dataValidation allowBlank="1" showInputMessage="1" showErrorMessage="1" promptTitle="LOCKED CELL" prompt="Change first hearing date under Overview of Key Dates banner." sqref="G378"/>
    <dataValidation type="date" allowBlank="1" showInputMessage="1" showErrorMessage="1" errorTitle="OUT OF BANNER DATE RANGE" error="Yes, to the END date of the last task and the END date on the Fee Approval banner." promptTitle="TASK END" prompt="DEFUALT          The default is the END date on the Fee Approval banner._x000a__x000a_OVERWRITE       Yes, to the END date of the last task and the END date on the Fee Approval banner._x000a__x000a__x000a__x000a_" sqref="H358">
      <formula1>#REF!</formula1>
      <formula2>#REF!</formula2>
    </dataValidation>
    <dataValidation type="date" operator="greaterThanOrEqual" allowBlank="1" showInputMessage="1" showErrorMessage="1" errorTitle="OUTSIDE VALID DATE RANGE" error="The date must be between the Start Task date on the Overview of Key Dates banner and the Close of Comment shown in the cell to the right. " promptTitle="TASK START" prompt="DEFAULT          If this rulemaking involves a Notice, the Start Task date on Overview of Key Dates banner._x000a__x000a_OVERWRITE        Yes, to a date between the Start Task date on the Overview of Key Dates banner and the Close of Comment date in cell to right " sqref="G366">
      <formula1>S.Overview.BANNER.Start</formula1>
    </dataValidation>
    <dataValidation type="date" allowBlank="1" showInputMessage="1" showErrorMessage="1" errorTitle="LOCKED" error="To change, adjust Close of Comment under Overview of Key Dates." promptTitle="LOCKED CELL" prompt="Change Close of Comment under Overview of Key Dates banner." sqref="H366">
      <formula1>S.Notice.CloseComment</formula1>
      <formula2>S.Notice.CloseComment</formula2>
    </dataValidation>
    <dataValidation type="date" allowBlank="1" showInputMessage="1" showErrorMessage="1" errorTitle="OUT OF BANNER DATE RANGE" error="Enter a date that is between the END date of the last task and the END date on the Fee Approval banner." promptTitle="TASK START" prompt="DEFUALT          The default equals the END date for the last task._x000a__x000a_OVERWRITE       Yes, to a date between the END date for the last task and the END date on the Fee Approval banner._x000a__x000a__x000a__x000a_" sqref="G357 G340:G344 G355">
      <formula1>#REF!</formula1>
      <formula2>S.Fee.BANNER.End</formula2>
    </dataValidation>
    <dataValidation type="date" allowBlank="1" showInputMessage="1" showErrorMessage="1" errorTitle="OUT OF BANNER DATE RANGE" error="Enter a date that is between the date in the cell above and the END date on the Fee Approval banner." promptTitle="TASK START" prompt="DEFUALT          The default equals about 10 days after date in cell above_x000a__x000a_OVERWRITE       Yes, to a date between the date above and the END date on the Fee Approval banner._x000a__x000a__x000a__x000a_" sqref="G351">
      <formula1>S.Fee.BANNER.Begin</formula1>
      <formula2>S.Fee.SubmitToDAS</formula2>
    </dataValidation>
    <dataValidation type="date" allowBlank="1" showInputMessage="1" showErrorMessage="1" errorTitle="LOCKED" error="Change under notice section of OVerview of Key Dates" promptTitle="LOCKED" prompt="Change under notice section of Overview of Key Dates_x000a__x000a__x000a_" sqref="G348">
      <formula1>S.Fee.BANNER.Begin</formula1>
      <formula2>S.Fee.BANNER.End</formula2>
    </dataValidation>
    <dataValidation type="date" allowBlank="1" showInputMessage="1" showErrorMessage="1" errorTitle="OUT OF BANNER DATE RANGE" error="Enter a date that is between the END date of the last task and the END date on the Fee Approval banner." promptTitle="TASK START" prompt="DEFUALT          The default equals the END date for the last task._x000a__x000a_OVERWRITE       Yes, to a date between the END date for the last task and the END date on the Fee Approval banner._x000a__x000a__x000a__x000a_" sqref="G352">
      <formula1>S.Fee.BANNER.Begin</formula1>
      <formula2>S.Fee.BANNER.End</formula2>
    </dataValidation>
    <dataValidation type="date" allowBlank="1" showInputMessage="1" showErrorMessage="1" errorTitle="OUTSIDE DATES BANNERE" error="Enter a date that is between the date in the cell above and the END date on the Fee Approval banner." promptTitle="TASK START" prompt="DEFUALT          The default equals about 10 days after of DAS' response _x000a__x000a_OVERWRITE       Yes, to a date between the date above and the END date on the Fee Approval banner._x000a__x000a__x000a__x000a_" sqref="G353">
      <formula1>S.Fee.BANNER.Begin</formula1>
      <formula2>S.Fee.SubmitToDAS</formula2>
    </dataValidation>
    <dataValidation type="date" allowBlank="1" showInputMessage="1" showErrorMessage="1" errorTitle="OUT OF BANNER DATE RANGE" error="Enter a date that is between the START and END dates on the Fee Approval banner." promptTitle="TASK START" prompt="DEFUALT          The START date on the Fee Approval banner._x000a__x000a_OVERWRITE       Yes, to a date between the START and END dates on the Fee Approval banner._x000a__x000a__x000a__x000a_" sqref="G334">
      <formula1>S.Fee.BANNER.Begin</formula1>
      <formula2>S.Fee.BANNER.End</formula2>
    </dataValidation>
    <dataValidation type="date" allowBlank="1" showInputMessage="1" showErrorMessage="1" errorTitle="OUT OF BANNER DATE RANGE" error="Enter a date that is between the END date of the last task and the END date on the Fee Approval banner." promptTitle="TASK START" prompt="DEFUALT          The default equals the END date for the last task._x000a__x000a_OVERWRITE       Yes, to a date between the Start and End dates on the Fee Approval banner._x000a__x000a__x000a__x000a_" sqref="G336:G339">
      <formula1>S.Fee.BANNER.Begin</formula1>
      <formula2>S.Fee.BANNER.End</formula2>
    </dataValidation>
    <dataValidation type="date" allowBlank="1" showInputMessage="1" showErrorMessage="1" errorTitle="OUTSIDE VALID DATE RANGE" error="Enter a date between the date to the left and 3 workdays before Oregon Bulletin publication date." promptTitle="END TASK" prompt="DEFAULT   If there is Public Notice - the submittal date to Secretary of State. If no Public Notice, 30 workdays days after the date to left_x000a__x000a_OVERWRITE   Yes, to a date between the date to the left and 3 workdays before Oregon Bulletin publication date." sqref="H330">
      <formula1>S.Fee.BANNER.Begin</formula1>
      <formula2>WORKDAY(S.Notice.InOregonBulletin-2,-1,S.DDL_DEQClosed)</formula2>
    </dataValidation>
    <dataValidation type="date" allowBlank="1" showInputMessage="1" showErrorMessage="1" errorTitle="OUTSIDE VALID DATE RANGE" error="Enter a date between the End Task date on the row above and the End Task date on the advisory committee banner. " promptTitle="TASK START" prompt="DEFAULT           The End Task date in the row above _x000a__x000a_OVERWRITE       Yes, to a date between the default and the End Task date on the advisory committee banner.   _x000a_" sqref="G202 G197">
      <formula1>#REF!</formula1>
      <formula2>S.AC.BANNER.End</formula2>
    </dataValidation>
    <dataValidation type="date" allowBlank="1" showInputMessage="1" showErrorMessage="1" errorTitle="LOCKED" promptTitle="LOCKED" prompt="Entered under Overview of Key Dates" sqref="G330">
      <formula1>S.Planning.BANNER.Begin</formula1>
      <formula2>S.Fee.SubmitToDAS</formula2>
    </dataValidation>
    <dataValidation type="date" allowBlank="1" showInputMessage="1" showErrorMessage="1" errorTitle="OUT OF RANGE" error="_x000a_The date is not between the START and END date on the Advisory Committee banner." promptTitle="TASK START" prompt="DEFAULT           Equals date in the cell above _x000a__x000a_OVERWRITE       Yes, to a date between the START and END dates on the advisory committee banner.   _x000a_" sqref="G204 G185">
      <formula1>S.AC.BANNER.Begin</formula1>
      <formula2>S.AC.BANNER.End</formula2>
    </dataValidation>
    <dataValidation allowBlank="1" showErrorMessage="1" errorTitle="LOCKED" error="Change the date to the right of &quot;Meeting #&quot; title" promptTitle="TASK END" prompt="DEFAULT              The date to the left_x000a__x000a_OVERWRITE          Yes, to a date that is between the date to the left and the End Task date on the Advisory committee banner._x000a__x000a_" sqref="H252 H321 H275 H229 H298"/>
    <dataValidation allowBlank="1" showErrorMessage="1" promptTitle="OPTIONAL TASK COMPLETED" prompt="The team may place an &quot;X&quot; in this location to indicate the task has been completed." sqref="D303 D280 D234 D211 D257"/>
    <dataValidation allowBlank="1" showInputMessage="1" showErrorMessage="1" promptTitle="ENTER TIME" prompt="Enter the time of the advisory committee meeting as hh:mm followed by a.m. or p.m._x000a__x000a__x000a_" sqref="H301 H278 H232 H209 H255"/>
    <dataValidation allowBlank="1" showInputMessage="1" showErrorMessage="1" promptTitle="ENTER LOCATION" prompt="Enter location of advisory committee meeting." sqref="E301:F301 E278:F278 E232:F232 E255:F255"/>
    <dataValidation type="date" allowBlank="1" showInputMessage="1" showErrorMessage="1" errorTitle="OUT OF VALID DATE RANGE" error="Enter a date between the date the team sent the committee invitation and the  End Task date on the Advisory Committee banner.   _x000a_" promptTitle="ENTER START TASK DATE" prompt="DEFAULT          The date the team sent the committee invitation _x000a__x000a_OVERWRITE       Yes, to a date between the default and End Task date on the Advisory Committee banner.   _x000a_" sqref="G233 G279 G302 G256">
      <formula1>S.AC.SendInvitation</formula1>
      <formula2>S.AC.BANNER.End</formula2>
    </dataValidation>
    <dataValidation type="date" allowBlank="1" showInputMessage="1" showErrorMessage="1" errorTitle="OUTSIDE VALID DATE RANGE" error="Entaer a date between the last meeting date and  the End Task date on the Advisory Committee banner_x000a_" promptTitle="ENTER MEETING DATE" prompt="DEFAULT   about 14 workdays after the last meeting date_x000a__x000a_OVERWRITE   Yes, to a date between the default and  the End Task date on the Advisory Committee banner_x000a__x000a_" sqref="G301">
      <formula1>S.AC.DateMeeting4</formula1>
      <formula2>S.AC.BANNER.End</formula2>
    </dataValidation>
    <dataValidation type="date" allowBlank="1" showInputMessage="1" showErrorMessage="1" errorTitle="OUTSIDE VALID DATE RANGE" error="Enter a date between the date of this meeting and End Task date on the Advisory Committee banner." promptTitle="ENTER START TASK DATE" prompt="DEFAULT           The date of this meeting_x000a__x000a_OVERWRITE       Yes, to a date between the default and End Task date on the Advisory Committee banner.   _x000a_" sqref="G253:G254 G322:G323 G276:G277 G299:G300">
      <formula1>S.AC.DateMeeting1</formula1>
      <formula2>S.AC.BANNER.End</formula2>
    </dataValidation>
    <dataValidation type="date" allowBlank="1" showInputMessage="1" showErrorMessage="1" errorTitle="OUTSIDE VALID DATE RANGE" error="Entaer a date between the last meeting date and  the End Task date on the Advisory Committee banner_x000a_" promptTitle="ENTER MEETING DATE" prompt="DEFAULT   about 14 workdays after the last meeting date_x000a__x000a_OVERWRITE   Yes, to a date between the default and  the End Task date on the Advisory Committee banner_x000a__x000a_" sqref="G278">
      <formula1>S.AC.DateMeeting3</formula1>
      <formula2>S.AC.BANNER.End</formula2>
    </dataValidation>
    <dataValidation type="date" allowBlank="1" showInputMessage="1" showErrorMessage="1" errorTitle="OUTSIDE VALID DATE RANGE" error="Entaer a date between the last meeting date and  the End Task date on the Advisory Committee banner_x000a_" promptTitle="ENTER MEETING DATE" prompt="DEFAULT   about 14 workdays after the last meeting date_x000a__x000a_OVERWRITE   Yes, to a date between the default and  the End Task date on the Advisory Committee banner_x000a__x000a_" sqref="G255">
      <formula1>S.AC.DateMeeting2</formula1>
      <formula2>S.AC.BANNER.End</formula2>
    </dataValidation>
    <dataValidation type="date" allowBlank="1" showInputMessage="1" showErrorMessage="1" errorTitle="OUTSIDE VALID DATE RANGE" error="Entaer a date between the last meeting date and  the End Task date on the Advisory Committee banner_x000a_" promptTitle="ENTER MEETING DATE" prompt="DEFAULT   about 14 workdays after the last meeting date_x000a__x000a_OVERWRITE   Yes, to a date between the default and  the End Task date on the Advisory Committee banner_x000a__x000a_" sqref="G232">
      <formula1>S.AC.DateMeeting1</formula1>
      <formula2>S.AC.BANNER.End</formula2>
    </dataValidation>
    <dataValidation type="date" allowBlank="1" showInputMessage="1" showErrorMessage="1" errorTitle="OUTSIDE VALID DATE RANGE" error="Enter a date between the Start Task and End Task datees on the Advisory Committee banner." promptTitle="TASK START" prompt="DEFAULT         The Start Task date on the Advisory Committee banner _x000a__x000a_OVERWRITE       Yes, to a date between the default and the End task date on the Advisory Committee banner.   _x000a_" sqref="G208 G205:G206">
      <formula1>S.AC.BANNER.Begin</formula1>
      <formula2>S.AC.BANNER.End</formula2>
    </dataValidation>
    <dataValidation type="date" allowBlank="1" showInputMessage="1" showErrorMessage="1" errorTitle="OUTSIDE VALID DATE RANGE" error="Yes, to a date between the date DEQ sent the committtee inviation and  the End Task date on the Advisory Committee banner" promptTitle="ENTER MEETING DATE" prompt="Enter the date of the advisory committee meeting as mm/dd/yy._x000a__x000a_DEFAULT   14 workdays after sending the invitation. _x000a__x000a_OVERWRITE   Yes, to a date between the date DEQ sent the committtee inviation and  the End Task date on the Advisory Committee banner_x000a__x000a_" sqref="G209">
      <formula1>S.AC.SendInvitation</formula1>
      <formula2>S.AC.BANNER.End</formula2>
    </dataValidation>
    <dataValidation type="date" allowBlank="1" showInputMessage="1" showErrorMessage="1" errorTitle="OUTSIDE VALID DATE RANGE" error="Enter a date between themeeting date and the  End Task date on the Advisory Committee banner.   _x000a_" promptTitle="ENTER START TASK DATE" prompt="DEFAULT          The day of the meeting _x000a__x000a_OVERWRITE       Yes, to a date between the default and End Task date on the Advisory Committee banner.   _x000a_" sqref="G230:G231">
      <formula1>S.AC.DateMeeting1</formula1>
      <formula2>S.AC.BANNER.End</formula2>
    </dataValidation>
    <dataValidation type="date" allowBlank="1" showInputMessage="1" showErrorMessage="1" errorTitle="OUTSIDE VALID DATE RANGE" error="Enter a date between the date the team sent the committee invitation and the  End Task date on the Advisory Committee banner.   _x000a_" promptTitle="ENTER START TASK DATE" prompt="DEFAULT          The date the team sent the committee invitation _x000a__x000a_OVERWRITE       Yes, to a date between the default and End Task date on the Advisory Committee banner.   _x000a_" sqref="G210">
      <formula1>S.AC.SendInvitation</formula1>
      <formula2>S.AC.BANNER.End</formula2>
    </dataValidation>
    <dataValidation type="date" allowBlank="1" showInputMessage="1" showErrorMessage="1" errorTitle="OUTSIDE VALID DATE RANGE" error="Enter a date between the date the team sent the invitation and End Task date on the Advisory Committee banner.   _x000a_" promptTitle="ENTER START TASK DATE" prompt="DEFAULT          The date in the cell above_x000a__x000a_OVERWRITE       Yes, to a date between the date the team sent the invitation and End Task date on the Advisory Committee banner.   _x000a_" sqref="G212:G219 G222 G224:G228 G235:G242 G245 G247:G251 G258:G265 G268 G270:G274 G281:G288 G291 G293:G297 G304:G311 G314 G316:G320">
      <formula1>S.AC.SendInvitation</formula1>
      <formula2>S.AC.BANNER.End</formula2>
    </dataValidation>
    <dataValidation type="date" allowBlank="1" showInputMessage="1" showErrorMessage="1" errorTitle="OUTSIDE VALID DATE RANGE" error="Enter a date between the End Task date on the row above and the End Task date on the advisory committee banner. " promptTitle="TASK START" prompt="DEFAULT           The End Task date in the row above _x000a__x000a_OVERWRITE       Yes, to a date between the default and the End Task date on the advisory committee banner.   _x000a_" sqref="G198">
      <formula1>#REF!</formula1>
      <formula2>S.AC.BANNER.End</formula2>
    </dataValidation>
    <dataValidation allowBlank="1" showInputMessage="1" showErrorMessage="1" promptTitle="ENTER TASK END DATE" prompt="DEFAULT" sqref="AAH330"/>
    <dataValidation type="date" allowBlank="1" showInputMessage="1" showErrorMessage="1" errorTitle="OUTSIDE VALID DATE RAMGE" error="Enter a date between the Start Task and End Task dates on the Advisory Committee banner." promptTitle="ENTER START TASK DATE" prompt="DEFAULT           The Start Task date on the Advisory committee banner._x000a__x000a_OVERWRITE       Yes, to a date between the Start Task and End Task dates on the advisory committee banner.   _x000a_" sqref="G193:G196 G186:G187 G133:G134">
      <formula1>S.AC.BANNER.Begin</formula1>
      <formula2>S.AC.BANNER.End</formula2>
    </dataValidation>
    <dataValidation allowBlank="1" showInputMessage="1" showErrorMessage="1" promptTitle="ADVISORY COMMITTEE CHARTER" prompt="The Considerations workbook helps the team  identify what is in- and out- of the advisory committee's scope." sqref="B196"/>
    <dataValidation allowBlank="1" showInputMessage="1" showErrorMessage="1" promptTitle="OPTIONAL - COMMITTEE WEBSITE" prompt="The Design Team may decide to develop an advisory committee website." sqref="B195"/>
    <dataValidation type="date" allowBlank="1" showInputMessage="1" showErrorMessage="1" errorTitle="OUT OF RANGE" error="_x000a_The date is not between the START and END date on the Advisory Committee banner." promptTitle="ENTER START TASK DATE" prompt="DEFAULT           The Start Task date on the Advisory committee banner._x000a__x000a_OVERWRITE       Yes, to a date between the START and END dates on the advisory committee banner.   _x000a_" sqref="G180:G182">
      <formula1>S.AC.BANNER.Begin</formula1>
      <formula2>S.AC.BANNER.End</formula2>
    </dataValidation>
    <dataValidation type="date" allowBlank="1" showInputMessage="1" showErrorMessage="1" errorTitle="OUT OF RANGE" error="_x000a_The date is not between the START and END date on the Advisory Committee banner." promptTitle="ENTER START TASK DATE" prompt="DEFAULT           The Start Task date on the Advisory committee banner._x000a__x000a_OVERWRITE       Yes, to a date between the Start Task and End Task dates on the advisory committee banner.   _x000a_" sqref="G176">
      <formula1>S.AC.BANNER.Begin</formula1>
      <formula2>S.AC.BANNER.End</formula2>
    </dataValidation>
    <dataValidation type="date" allowBlank="1" showInputMessage="1" showErrorMessage="1" errorTitle="LOCKED" error="Change advisory committee Start Task date under Overview of Key Dates      " promptTitle="LOCKED" prompt="Change advisory committee Start Task date under Overview of Key Dates     _x000a__x000a_" sqref="G172">
      <formula1>S.AC.BANNER.Begin</formula1>
      <formula2>S.AC.BANNER.Begin</formula2>
    </dataValidation>
    <dataValidation type="date" allowBlank="1" showInputMessage="1" showErrorMessage="1" errorTitle="LOCKED" error="Change advisory committee End Task under Overview of Key Dates" promptTitle="LOCKED" prompt="Change advisory committee End Task under Overview of Key Dates_x000a__x000a_" sqref="H172">
      <formula1>S.AC.BANNER.End</formula1>
      <formula2>S.AC.BANNER.End</formula2>
    </dataValidation>
    <dataValidation type="date" allowBlank="1" showInputMessage="1" showErrorMessage="1" errorTitle="OUTSIDE VALID DATE RANGE" error="Enter a date between the date in the cell above and the END TASK dates on the 4-Public Notice banner " promptTitle="START LINE TASK" prompt="DEFUALT           The date in the cell above_x000a__x000a_OVERWRITE      Yes, to a date between the default and END TASK dates on the 4-Public Notice banner_x000a__x000a__x000a_" sqref="G135 G137">
      <formula1>#REF!</formula1>
      <formula2>S.Notice.BANNER.End</formula2>
    </dataValidation>
    <dataValidation allowBlank="1" showInputMessage="1" showErrorMessage="1" errorTitle="DATE RANGE ERROR" error="The date entered must be between the START and END date on the Planning section heade." promptTitle="LOCKED" prompt="This is the Task Start date entered on the Overview of Key Dates banner." sqref="H59"/>
    <dataValidation type="list" allowBlank="1" showInputMessage="1" showErrorMessage="1" sqref="C100">
      <formula1>"A,P,R"</formula1>
    </dataValidation>
    <dataValidation type="date" allowBlank="1" showInputMessage="1" showErrorMessage="1" errorTitle="OUTSIDE VALID DATE RANGE" error="Enter a date between the Start Task and End Task dates on the Planning banner" promptTitle="ENTER START DATE" prompt="DEFAULT  The team training date in column H of the active date row above_x000a__x000a_OVERWRITE   Yes, to a date between the Start Task and  End Task dates on the Planning banner" sqref="G87:G89">
      <formula1>S.Planning.BANNER.Begin</formula1>
      <formula2>S.Planning.BANNER.End</formula2>
    </dataValidation>
    <dataValidation type="date" allowBlank="1" showInputMessage="1" showErrorMessage="1" errorTitle="OUTSIDE VALIS DATE RANGE" error="Enter a date between the Start and End Task dates on the Planning banner" promptTitle="ENTER START DATE" prompt="DEFAULT  Start Task date on the Planning banner_x000a_ _x000a_OVERWRITE   Yes, to a date between the default and the end Task date on the Planning banner" sqref="G61:G65">
      <formula1>S.Planning.BANNER.Begin</formula1>
      <formula2>S.Planning.BANNER.End</formula2>
    </dataValidation>
    <dataValidation type="date" allowBlank="1" showInputMessage="1" showErrorMessage="1" errorTitle="OUT OF DATE RANGE" error="Enter a date betweem the START date on the Overview of Key Dates banner and _x000a__x000a_IF DAS approval required - about 30 days before Open public comment_x000a__x000a_IF DAS email notification - Close public commentl" promptTitle="BEST PRACTICE" prompt="DEFAULT   _x000a_DAS approval required - about 30 days before Open public comment_x000a_DAS email notification - date of submittal to SOS _x000a__x000a_OVERWRITE   Yes, to a date between Start Task date on Overview of Key Dates banner and the default" sqref="H31">
      <formula1>S.Overview.BANNER.Start</formula1>
      <formula2>S.Notice.InOregonBulletin</formula2>
    </dataValidation>
    <dataValidation type="date" allowBlank="1" showInputMessage="1" showErrorMessage="1" errorTitle="OUTSIDE VALID DATE RANGE" error="Enter a date between the date to the left and the Start Task date on the 6- EQC preparation banner" promptTitle="TASK END" prompt="DEFAULT        Start Task date on Notice banner for permanent rules, Start Task date on EQC preparation banner for temporary rules_x000a__x000a_OVERWRITE    Yes, to  a date between the cell to the left and the Start Task date on the 6-EQCpreparation banner_x000a__x000a_" sqref="H55">
      <formula1>S.Planning.BANNER.Begin</formula1>
      <formula2>S.EQC.BANNER.Begin</formula2>
    </dataValidation>
    <dataValidation allowBlank="1" showInputMessage="1" showErrorMessage="1" promptTitle="LOCKED" prompt="This is the Task Start date entered on the Overview of Key Dates banner." sqref="G55"/>
    <dataValidation type="date" allowBlank="1" showInputMessage="1" showErrorMessage="1" errorTitle="OUTSIDE VALID DATE RANGE" error="Enter date between the EQC meeting and the EndTask date on the Overview of Key Dates banner" promptTitle="ENTER DATE" prompt="DEFAULT   SOS filing date_x000a__x000a_OVERWRITE   Yes, to a date between the EQC meeting and the End Task date on the Overview of Key Dates banner." sqref="H49">
      <formula1>S.EQC.Meeting</formula1>
      <formula2>S.Overview.BANNER.End</formula2>
    </dataValidation>
    <dataValidation type="date" allowBlank="1" showInputMessage="1" showErrorMessage="1" errorTitle="OUT OF DATE RANGE" error="Enter date between the EQC meeting and within 10 days of the EQC meeting." promptTitle="ENTER DATE" prompt="DEFAULT   5 days after EQC meeting_x000a__x000a_OVERWRITE   Yes, to a date between the EQC meeting and 10 days after the EQC meeting. " sqref="H48">
      <formula1>S.EQC.Meeting</formula1>
      <formula2>WORKDAY(S.EQC.Meeting+10,0,S.DDL_EQCMeeting)</formula2>
    </dataValidation>
    <dataValidation type="list" allowBlank="1" showInputMessage="1" showErrorMessage="1" errorTitle="SELECT DATE FROM LIST" error="Select a date from the dropdown list of EQC dates." promptTitle="DROPDOWN LIST" prompt="DEFAULT   Calculated using the number of days added to the schedule through the choices above._x000a__x000a_OVERWRITE  Yes, by selecting EQC date from dropdown list. Dates in current year are exact. Dates in future years are approximate._x000a__x000a_" sqref="H43">
      <formula1>S.DDL_EQCMeeting</formula1>
    </dataValidation>
    <dataValidation type="date" operator="greaterThan" allowBlank="1" showInputMessage="1" showErrorMessage="1" errorTitle="OUT OF DATE RANGE" error="Enter date between the EQC meeting and the EndTask date on the Overview of Key Dates banner" promptTitle="ENTER DATE" prompt="DEFAULT   60 days after EQC adoption_x000a__x000a_OVERWRITE   Yes, to a date greater than the EQC meeting date " sqref="H50">
      <formula1>S.EQC.Meeting</formula1>
    </dataValidation>
    <dataValidation type="date" allowBlank="1" showInputMessage="1" showErrorMessage="1" errorTitle="OUT OF DATE RANGE" error="Enter date between the EQC meeting and the EndTask date on the Overview of Key Dates banner" promptTitle="ENTER DATE" prompt="DEFAULT   2 workdays after EQC meeting_x000a__x000a_OVERWRITE   Yes, to a date between the EQC meeting and the End Task date on the Overview of Key Dates banner. APA and Model rules don't have a deadline for filing rules after adoption." sqref="H47">
      <formula1>S.EQC.Meeting</formula1>
      <formula2>S.Overview.BANNER.End</formula2>
    </dataValidation>
    <dataValidation type="list" allowBlank="1" showInputMessage="1" showErrorMessage="1" errorTitle="SELECT DATE FROM LIST" error="Selct a date from the dropdown list of EQC dates." promptTitle="DROPDOWN LIST" prompt="_x000a_DEFAULT   The EQC meeting date before date in H11. _x000a__x000a_OVERWRITE  Yes, by selecting EQC date from dropdown list that is earlier than default. Dates in current year are exact. Dates in future years are approximate._x000a__x000a_" sqref="H38 G39:H40">
      <formula1>S.DDL_EQCMeeting</formula1>
    </dataValidation>
    <dataValidation type="list" allowBlank="1" showInputMessage="1" showErrorMessage="1" errorTitle="SELECT DATE FROM LIST" error="Selct a date from the dropdown list of EQC dates." promptTitle="DROPDOWN LIST" prompt="_x000a_DEFAULT   The EQC meeting date before date in H111. _x000a__x000a_OVERWRITE  Yes, by selecting EQC date from dropdown list that is earlier than default. Dates in current year are exact. Dates in future years are approximate._x000a__x000a_" sqref="G38">
      <formula1>S.DDL_EQCMeeting</formula1>
    </dataValidation>
    <dataValidation type="date" allowBlank="1" showInputMessage="1" showErrorMessage="1" errorTitle="DATE OUT OF RANGE" error="Enter a date between the Last Hearing date and Staff report due to EQC assistant date below._x000a__x000a_The Last Hearing is equal to the First Hearing unless set to a later date under 4-Notice section below." promptTitle="ENTER DATE" prompt="DEFAULT   3 workdays after First Hearing above. _x000a__x000a_OVERWRITE   Yes, to a date between the Last Hearing and Staff report due tp EQC assistant date. Additional hearing dates are set under 4-Public Notice section._x000a_ " sqref="H35">
      <formula1>S.Notice.LastHearingDate</formula1>
      <formula2>S.EQC.SubmitStaffRpt</formula2>
    </dataValidation>
    <dataValidation type="date" allowBlank="1" showInputMessage="1" showErrorMessage="1" errorTitle="OUTSIDE VALID DATE RANGE" error="If SIP involved, enter the first workday that is at least 30 days after Open public comment. If not, enter the first workday on or after 15th of  month following Oregon Bulletin publication" promptTitle="ENTER DATE" prompt="DEFAULT   If SIP involved, first workday that is at least 30 days after Open public comment. If not, first workday on or after 15th of  month following Oregon Bulletin publication_x000a__x000a_OVERWRITE  Yes to a date between the default and Close of public comment." sqref="H34">
      <formula1>IF(S.SIP.Involved="N",WORKDAY(S.Notice.InOregonBulletin+13,1,S.DDL_DEQClosed),WORKDAY(S.Notice.OpenComment+29,1,S.DDL_DEQClosed))</formula1>
      <formula2>S.Notice.CloseComment</formula2>
    </dataValidation>
    <dataValidation type="list" allowBlank="1" showInputMessage="1" promptTitle="SELECT FROM DROP DOWN LIST" prompt="DEFAULT    If complexity =1, 60+ days before EQC meeting, otherwise 90+ before EQC meeeting. _x000a__x000a_OVERWRITE  Yes, select the Oregon Bulletin publication date. Bulletin always publishes on the 1st of the month regardless of holidays/ weekends/furloughs_x000a__x000a_" sqref="H30">
      <formula1>S.DDL_Bulletin</formula1>
    </dataValidation>
    <dataValidation type="date" allowBlank="1" showInputMessage="1" showErrorMessage="1" errorTitle="OUT OF RANGE" error="Enter a date between Start Task date on the Overview of Key Dates banner AND 15th of the month, earlier if the 15th is an office closure date, before the Oregon Bulletin publication month" promptTitle="ENTER DATE" prompt="DEFAULT  The 15th of the month, earlier if the 15th is an office closure date, before the Oregon Bulletin publication month_x000a__x000a_OVERWRITE   Yes, to a date between the Start Task date on the Overview of Key Dates banner and the default" sqref="H29">
      <formula1>S.Overview.BANNER.Start</formula1>
      <formula2>VLOOKUP(S.Notice.InOregonBulletin,VL_Bulletin,2,FALSE)</formula2>
    </dataValidation>
    <dataValidation type="date" allowBlank="1" showInputMessage="1" showErrorMessage="1" errorTitle="OUTSIDE VALID DATE RANGE" error="Enter a date between the Start Task date on the on the Overview of Key dates banner and 14 DAYS days before the 1st hearing date" promptTitle="ENTER DATE" prompt="DEFAULT   Submit notice to SOS_x000a__x000a_OVERWRITE   Yes, to date at least 14 days before 1st hearing, not counting hearing date. This is usually the earlier date between the Oregon Bulletin publication or notiication to agency rulemaking list " sqref="H33">
      <formula1>S.Overview.BANNER.Start</formula1>
      <formula2>S.Hearing.1stDate-15</formula2>
    </dataValidation>
    <dataValidation allowBlank="1" showInputMessage="1" showErrorMessage="1" errorTitle="LOCKED" error="Set under the Notice section as the date the lead emailed Rule Publications for final review and publication." sqref="G28"/>
    <dataValidation allowBlank="1" showInputMessage="1" showErrorMessage="1" errorTitle="LOCKED" error="5 work days before the earlier of Submit notice to SOS date or Open public comment date_x000a__x000a_Set under Notice section" promptTitle="Locked" prompt="5 work days before the earlier of Submit notice to SOS date or Open public comment date_x000a__x000a_Set under Notice section" sqref="H28"/>
    <dataValidation type="date" operator="lessThanOrEqual" allowBlank="1" showInputMessage="1" showErrorMessage="1" error="Enter a date earlier than or equal to the staff report due date for the EQC meeting date below." promptTitle="ENTE" prompt="DEFAULT  Lookup from table of EQC meeting dates and associated staff report submittal dates_x000a__x000a_OVERWRITE   Yes, to an earlier date" sqref="H42">
      <formula1>VLOOKUP(S.EQC.Meeting,VL_EQCActivities,2,FALSE)</formula1>
    </dataValidation>
    <dataValidation type="whole" operator="notEqual" allowBlank="1" showInputMessage="1" showErrorMessage="1" promptTitle="ENTER NUMBER" prompt="DEFAULT   0_x000a__x000a_OVERWRITE  Yes, to a negative or positive whole numbe." sqref="D44:E44">
      <formula1>S.General.DaysRecommended</formula1>
    </dataValidation>
    <dataValidation type="date" allowBlank="1" errorTitle="OUT OF DATE RANGE" error="Start Rulemaking date and the START date on the Overview of Key Dates banner and Submit notice to SOS (G13)." promptTitle="BEST PRACTICE" prompt="DEFAULT   About 30 days before date in G13, Submit notice to SOS, excluding holidays or furloughs that fall on a weekday_x000a__x000a_OVERWRITE   Yes, to a date between default and START date on the Overview of Key Dates banner in cell  G8." sqref="G24">
      <formula1>S.StartRulemaking</formula1>
      <formula2>S.Notice.SubmitToEPA</formula2>
    </dataValidation>
    <dataValidation type="date" operator="lessThanOrEqual" allowBlank="1" showInputMessage="1" showErrorMessage="1" errorTitle="OUTSIDE VALID DATE RANGE" error="Enter a date that is at least 45 days before Open public comment date_x000a_" promptTitle="ENTER START DATE" prompt="DEFAULT  45 days before Open public comment date_x000a__x000a_OVERWRITE  Yes, to a date earlier than the default_x000a_" sqref="H23">
      <formula1>S.Notice.OpenComment</formula1>
    </dataValidation>
    <dataValidation type="date" operator="lessThanOrEqual" allowBlank="1" showInputMessage="1" showErrorMessage="1" errorTitle="OUTSIDE VALID DATE RANGE" error="Enter a date that is at least 6 months before Open public comment date_x000a_" promptTitle="ENTER START DATE" prompt="DEFAULT  6 months before Open public comment date_x000a__x000a_OVERWRITE  Yes, to a date earlier than the default_x000a_" sqref="H22">
      <formula1>WORKDAY(DATE(YEAR(S.Notice.OpenComment),MONTH(S.Notice.OpenComment)-6,DAY(S.Notice.OpenComment+1)),-1,S.DDL_DEQClosed)</formula1>
    </dataValidation>
    <dataValidation allowBlank="1" errorTitle="OUT OF DATE RANGE" error="Yes, to a date between Last hearing, G15, and Submit staff rpt G17." promptTitle="ENTER DATE " prompt="DEFAULT   3 workdays days after last hearing date in G15_x000a__x000a_OVERWRITE   Yes, to a date between default and Submit staff rpt in cell G17." sqref="H17 H20"/>
    <dataValidation type="date" allowBlank="1" errorTitle="OUT OF DATE RANGE" error="Start Rulemaking date and the START date on the Overview of Key Dates banner and Submit notice to SOS (G13)." promptTitle="BEST PRACTICE" prompt="DEFAULT   About 30 days before date in G13, Submit notice to SOS, excluding holidays or furloughs that fall on a weekday_x000a__x000a_OVERWRITE   Yes, to a date between default and START date on the Overview of Key Dates banner in cell  G8." sqref="G17 G20">
      <formula1>S.StartRulemaking</formula1>
      <formula2>S.EQC.Meeting</formula2>
    </dataValidation>
    <dataValidation allowBlank="1" showInputMessage="1" showErrorMessage="1" errorTitle="LOCKED" error="Change this date under on the Fee banner - End Task date " promptTitle="LOCKED" prompt="DEFAULT   Task Enda Date on Fee banner_x000a_ _x000a__x000a_" sqref="H18"/>
    <dataValidation type="date" allowBlank="1" showInputMessage="1" showErrorMessage="1" errorTitle="OUTSIDE VALID DATE RANGE" error="Enter a date between the PREPARE TO DRAFT RULES date under the Planning bannerand either the SOS notice submittal date for permanent rules - OR - EQC staff report submittal date for temporary rules" promptTitle="ENTER START DATE" prompt="DEFAULT  The PREPARE TO DRAFT RULES date under the Planning banner_x000a__x000a_OVERWRITE  Yes, to a date between the default and either the SOS notice submittal date for permanent rules - OR - EQC staff report submittal date for temporary rules" sqref="G16 G18">
      <formula1>S.PrepareToDraftRules</formula1>
      <formula2>IF(S.General.RuleType=1,S.Notice.SubmitToSOS,S.EQC.SubmitStaffRpt)</formula2>
    </dataValidation>
    <dataValidation type="list" allowBlank="1" showInputMessage="1" showErrorMessage="1" sqref="C14">
      <formula1>"1,2,3"</formula1>
    </dataValidation>
    <dataValidation type="list" allowBlank="1" showInputMessage="1" showErrorMessage="1" sqref="C12">
      <formula1>"P,T"</formula1>
    </dataValidation>
    <dataValidation allowBlank="1" showInputMessage="1" showErrorMessage="1" errorTitle=" " error=" " promptTitle="ENTER DA APPROVAL DATE" prompt="Enter the date the Division Administrator approved work to develop the concept for this potential rulemaking." sqref="G7"/>
    <dataValidation allowBlank="1" showInputMessage="1" showErrorMessage="1" errorTitle="LOCKED" error="System generated to 60 days plus the number of Processing days to provide time for post-EQC activities such as closing the rulemaking record." promptTitle="LOCKED" prompt="System generated to 60 days plus the number of Processing days to provide time for post-EQC activities such as closing the rulemaking record." sqref="H7"/>
    <dataValidation operator="equal" allowBlank="1" showInputMessage="1" showErrorMessage="1" promptTitle="ADJUST START DATE" prompt="_x000a_ENTER        A positive or negative whole number to adjust the date in L6._x000a__x000a_DEFAULT     The default is today's date. To return to the default enter 0." sqref="J3"/>
    <dataValidation operator="equal" allowBlank="1" showInputMessage="1" showErrorMessage="1" promptTitle="ADJUST L8" prompt="_x000a_ENTER        A positive or negative whole number to adjust the date in L8._x000a__x000a_DEFAULT     Today" sqref="AAF3"/>
    <dataValidation allowBlank="1" showInputMessage="1" showErrorMessage="1" promptTitle="DAYS ADDED TO SCHEDULE" prompt="CALCULATION   For this section only, this colum represents the number of days addded to the schedule based on the selection made to the left _x000a_" sqref="E6"/>
    <dataValidation allowBlank="1" showInputMessage="1" showErrorMessage="1" errorTitle="LOCKED" error="Set under the Notice section." promptTitle="LOCKED" prompt="DEFAULT  21 work days before the earlier date between SOS submittal or Open public comment_x000a__x000a_OVERWRITE   No, change under Notice section" sqref="G26"/>
    <dataValidation allowBlank="1" showInputMessage="1" showErrorMessage="1" errorTitle="LOCKED" error="Set under Notice section" promptTitle="Locked" prompt="DEFAULT  7 workdays after start of preview period_x000a__x000a_OVERSWRITE  No, set under Notice section" sqref="H26"/>
    <dataValidation type="date" allowBlank="1" showInputMessage="1" showErrorMessage="1" errorTitle="OUT OF RANGE" error="Enter a date between the Start Task and End Task dates on the Planning banner" promptTitle="ENTER START DRAFT DATE" prompt="DEFAULT  The date the DA emailed approval_x000a__x000a_OVERWRITE   Yes, to a date between the default and the End Task date on the Planning banner" sqref="G102">
      <formula1>S.Planning.BANNER.Begin</formula1>
      <formula2>S.Planning.BANNER.End</formula2>
    </dataValidation>
    <dataValidation type="date" allowBlank="1" showInputMessage="1" showErrorMessage="1" errorTitle="OUT OF RANGE" error="Enter a date between the Start Task and End Task dates on the Planning banner" promptTitle="ENTER START DATE" prompt="DEFAULT  The date the manager sent email that approved adding the rulemaking to the plan._x000a__x000a_OVERWRITE   Yes, to a date between the default and the End Task date on the Planning banner" sqref="G111 G113:G116 G118:G121 G123">
      <formula1>S.Planning.BANNER.Begin</formula1>
      <formula2>S.Planning.BANNER.End</formula2>
    </dataValidation>
    <dataValidation type="date" allowBlank="1" showInputMessage="1" showErrorMessage="1" errorTitle="OUTSIDE VALID DATE RANGE" error="Enter a date between the Start and End Task dates on the Overview of Key Dates banner" promptTitle="ENTER START TASK DATE" prompt="DEFAULT  The Start Task date on the Planning banner_x000a__x000a_OVERWRITE   Yes, to a date between the Start and End Task dates on the Overview of Key Dates banner" sqref="G166">
      <formula1>S.Planning.BANNER.Begin</formula1>
      <formula2>S.Planning.BANNER.End</formula2>
    </dataValidation>
    <dataValidation type="date" allowBlank="1" showInputMessage="1" showErrorMessage="1" errorTitle="OUTSIDE VALID DATE RANGE" error="Enter a date between the START and END date on the Advisory Committee banner." promptTitle="TASK START" prompt="DEFAULT           Equals Start Task date on the Advisory Committee banner _x000a__x000a_OVERWRITE       Yes, to a date between the START and END dates on the advisory committee banner.   _x000a_" sqref="G324">
      <formula1>S.AC.BANNER.Begin</formula1>
      <formula2>S.AC.BANNER.End</formula2>
    </dataValidation>
  </dataValidations>
  <hyperlinks>
    <hyperlink ref="C230" r:id="rId1" display="i"/>
    <hyperlink ref="C133" r:id="rId2" display="i"/>
    <hyperlink ref="C553" r:id="rId3" display="Q"/>
    <hyperlink ref="C179" r:id="rId4" display="i"/>
    <hyperlink ref="C214" r:id="rId5" display="i"/>
    <hyperlink ref="AAL180" r:id="rId6"/>
    <hyperlink ref="C222" r:id="rId7" display="i"/>
    <hyperlink ref="C535" r:id="rId8" location="receipt"/>
    <hyperlink ref="C59" r:id="rId9" display="i"/>
    <hyperlink ref="C154" r:id="rId10" display="i"/>
    <hyperlink ref="C721" r:id="rId11" display="i"/>
    <hyperlink ref="C80" r:id="rId12" display="i"/>
    <hyperlink ref="C728" r:id="rId13" display="i"/>
    <hyperlink ref="C512" r:id="rId14"/>
    <hyperlink ref="C470" r:id="rId15" display=" i"/>
    <hyperlink ref="C568" r:id="rId16" display="Q"/>
    <hyperlink ref="C205" r:id="rId17" display="i"/>
    <hyperlink ref="C226" r:id="rId18" display="i"/>
    <hyperlink ref="C495" r:id="rId19"/>
    <hyperlink ref="C514" r:id="rId20"/>
    <hyperlink ref="C464" location="HearingAndAdDates!A1" display="i"/>
    <hyperlink ref="C520" r:id="rId21"/>
    <hyperlink ref="C676" r:id="rId22"/>
    <hyperlink ref="C132" r:id="rId23" display="i"/>
    <hyperlink ref="C557" r:id="rId24" display="Q"/>
    <hyperlink ref="C621" r:id="rId25" display="i"/>
    <hyperlink ref="C528" r:id="rId26"/>
    <hyperlink ref="C461" r:id="rId27" display="i"/>
    <hyperlink ref="C501" r:id="rId28"/>
    <hyperlink ref="C345" r:id="rId29" display="i"/>
    <hyperlink ref="C598" r:id="rId30"/>
    <hyperlink ref="D38" r:id="rId31" display="i"/>
    <hyperlink ref="C151" r:id="rId32" display="i"/>
    <hyperlink ref="C381" r:id="rId33" display="i"/>
    <hyperlink ref="C73" r:id="rId34" display="i"/>
    <hyperlink ref="C99" r:id="rId35" display="i"/>
    <hyperlink ref="D39" r:id="rId36" display="i"/>
    <hyperlink ref="C212" r:id="rId37" display="i"/>
    <hyperlink ref="C235" r:id="rId38" display="i"/>
    <hyperlink ref="C258" r:id="rId39" display="i"/>
    <hyperlink ref="C281" r:id="rId40" display="i"/>
    <hyperlink ref="C304" r:id="rId41" display="i"/>
    <hyperlink ref="C237" r:id="rId42" display="i"/>
    <hyperlink ref="C260" r:id="rId43" display="i"/>
    <hyperlink ref="C283" r:id="rId44" display="i"/>
    <hyperlink ref="C306" r:id="rId45" display="i"/>
    <hyperlink ref="C245" r:id="rId46" display="i"/>
    <hyperlink ref="C268" r:id="rId47" display="i"/>
    <hyperlink ref="C291" r:id="rId48" display="i"/>
    <hyperlink ref="C314" r:id="rId49" display="i"/>
    <hyperlink ref="C249" r:id="rId50" display="i"/>
    <hyperlink ref="C272" r:id="rId51" display="i"/>
    <hyperlink ref="C295" r:id="rId52" display="i"/>
    <hyperlink ref="C318" r:id="rId53" display="i"/>
    <hyperlink ref="C253" r:id="rId54" display="i"/>
    <hyperlink ref="C276" r:id="rId55" display="i"/>
    <hyperlink ref="C299" r:id="rId56" display="i"/>
    <hyperlink ref="C322" r:id="rId57" display="i"/>
    <hyperlink ref="C395" r:id="rId58" display="i"/>
    <hyperlink ref="C634" r:id="rId59" display="i"/>
    <hyperlink ref="B386" r:id="rId60"/>
    <hyperlink ref="B387" r:id="rId61" display="mailto:JoKRanch@hotmail.com"/>
    <hyperlink ref="B388" r:id="rId62"/>
    <hyperlink ref="B389" r:id="rId63"/>
    <hyperlink ref="B390" r:id="rId64"/>
    <hyperlink ref="C177" r:id="rId65" display="i"/>
    <hyperlink ref="B188" r:id="rId66"/>
    <hyperlink ref="B189" r:id="rId67" display="mailto:JoKRanch@hotmail.com"/>
    <hyperlink ref="B190" r:id="rId68"/>
    <hyperlink ref="B191" r:id="rId69"/>
    <hyperlink ref="B192" r:id="rId70"/>
  </hyperlinks>
  <pageMargins left="0.32" right="0.25" top="0.36" bottom="0.36" header="0.3" footer="0.3"/>
  <pageSetup orientation="portrait" horizontalDpi="4294967293" r:id="rId71"/>
  <rowBreaks count="8" manualBreakCount="8">
    <brk id="51" min="1" max="7" man="1"/>
    <brk id="168" min="1" max="7" man="1"/>
    <brk id="231" min="1" max="7" man="1"/>
    <brk id="277" min="1" max="7" man="1"/>
    <brk id="326" min="1" max="7" man="1"/>
    <brk id="362" min="1" max="7" man="1"/>
    <brk id="546" min="1" max="7" man="1"/>
    <brk id="694" min="1" max="7" man="1"/>
  </rowBreaks>
  <ignoredErrors>
    <ignoredError sqref="G553:H553 G562:H565 H351:H352 G340:H344 G352 H703 H712:H713 G753:H753 H336 H710 G355:G357 H714" unlockedFormula="1"/>
  </ignoredErrors>
  <drawing r:id="rId72"/>
</worksheet>
</file>

<file path=xl/worksheets/sheet3.xml><?xml version="1.0" encoding="utf-8"?>
<worksheet xmlns="http://schemas.openxmlformats.org/spreadsheetml/2006/main" xmlns:r="http://schemas.openxmlformats.org/officeDocument/2006/relationships">
  <sheetPr codeName="Sheet3"/>
  <dimension ref="A1:G29"/>
  <sheetViews>
    <sheetView workbookViewId="0">
      <selection activeCell="E4" sqref="E4"/>
    </sheetView>
  </sheetViews>
  <sheetFormatPr defaultRowHeight="14.25"/>
  <cols>
    <col min="1" max="1" width="5.5" customWidth="1"/>
    <col min="2" max="2" width="13.875" style="30" customWidth="1"/>
    <col min="3" max="3" width="50.75" customWidth="1"/>
    <col min="4" max="4" width="19" customWidth="1"/>
    <col min="5" max="5" width="59.125" style="23" customWidth="1"/>
    <col min="6" max="6" width="26.375" customWidth="1"/>
    <col min="7" max="7" width="12.75" customWidth="1"/>
  </cols>
  <sheetData>
    <row r="1" spans="1:7" ht="21.75" customHeight="1">
      <c r="A1" s="88"/>
      <c r="B1" s="170"/>
      <c r="C1" s="88"/>
      <c r="D1" s="38" t="s">
        <v>43</v>
      </c>
      <c r="E1" s="38" t="s">
        <v>46</v>
      </c>
      <c r="F1" s="38" t="s">
        <v>36</v>
      </c>
      <c r="G1" s="148" t="s">
        <v>66</v>
      </c>
    </row>
    <row r="2" spans="1:7" s="23" customFormat="1" ht="25.5" customHeight="1">
      <c r="A2" s="88"/>
      <c r="B2" s="907" t="s">
        <v>44</v>
      </c>
      <c r="C2" s="907"/>
      <c r="D2" s="88"/>
      <c r="E2" s="88"/>
      <c r="F2" s="88"/>
      <c r="G2" s="88"/>
    </row>
    <row r="3" spans="1:7" s="23" customFormat="1">
      <c r="A3" s="88"/>
      <c r="B3" s="170" t="s">
        <v>22</v>
      </c>
      <c r="C3" s="88" t="s">
        <v>48</v>
      </c>
      <c r="D3" s="172" t="s">
        <v>32</v>
      </c>
      <c r="E3" s="173" t="s">
        <v>88</v>
      </c>
      <c r="F3" s="173" t="s">
        <v>86</v>
      </c>
      <c r="G3" s="88"/>
    </row>
    <row r="4" spans="1:7" s="23" customFormat="1">
      <c r="A4" s="88"/>
      <c r="B4" s="170" t="s">
        <v>17</v>
      </c>
      <c r="C4" s="88" t="s">
        <v>78</v>
      </c>
      <c r="D4" s="174" t="s">
        <v>37</v>
      </c>
      <c r="E4" s="173" t="s">
        <v>87</v>
      </c>
      <c r="F4" s="227" t="s">
        <v>47</v>
      </c>
      <c r="G4" s="88"/>
    </row>
    <row r="5" spans="1:7" s="23" customFormat="1">
      <c r="A5" s="88"/>
      <c r="B5" s="170" t="s">
        <v>21</v>
      </c>
      <c r="C5" s="88"/>
      <c r="D5" s="169" t="s">
        <v>77</v>
      </c>
      <c r="E5" s="173" t="s">
        <v>89</v>
      </c>
      <c r="F5" s="227" t="s">
        <v>47</v>
      </c>
      <c r="G5" s="88"/>
    </row>
    <row r="6" spans="1:7" s="23" customFormat="1">
      <c r="A6" s="88"/>
      <c r="B6" s="170" t="s">
        <v>75</v>
      </c>
      <c r="C6" s="88" t="s">
        <v>76</v>
      </c>
      <c r="D6" s="169" t="s">
        <v>77</v>
      </c>
      <c r="E6" s="176" t="s">
        <v>90</v>
      </c>
      <c r="F6" s="227" t="s">
        <v>47</v>
      </c>
      <c r="G6" s="88"/>
    </row>
    <row r="7" spans="1:7" s="23" customFormat="1">
      <c r="A7" s="88"/>
      <c r="B7" s="170"/>
      <c r="C7" s="88"/>
      <c r="D7" s="168"/>
      <c r="E7" s="176"/>
      <c r="F7" s="175"/>
      <c r="G7" s="88"/>
    </row>
    <row r="8" spans="1:7" s="23" customFormat="1">
      <c r="A8" s="88"/>
      <c r="B8" s="170"/>
      <c r="C8" s="88"/>
      <c r="D8" s="168"/>
      <c r="E8" s="176"/>
      <c r="F8" s="175"/>
      <c r="G8" s="88"/>
    </row>
    <row r="9" spans="1:7" ht="18">
      <c r="A9" s="88"/>
      <c r="B9" s="907" t="s">
        <v>45</v>
      </c>
      <c r="C9" s="907"/>
      <c r="D9" s="180" t="s">
        <v>49</v>
      </c>
      <c r="E9" s="181" t="s">
        <v>50</v>
      </c>
      <c r="F9" s="88"/>
      <c r="G9" s="88"/>
    </row>
    <row r="10" spans="1:7">
      <c r="A10" s="88"/>
      <c r="B10" s="170"/>
      <c r="C10" s="171"/>
      <c r="D10" s="182" t="s">
        <v>41</v>
      </c>
      <c r="E10" s="173" t="s">
        <v>81</v>
      </c>
      <c r="F10" s="88" t="s">
        <v>82</v>
      </c>
      <c r="G10" s="88"/>
    </row>
    <row r="11" spans="1:7">
      <c r="A11" s="88"/>
      <c r="B11" s="170"/>
      <c r="C11" s="171"/>
      <c r="D11" s="182" t="s">
        <v>41</v>
      </c>
      <c r="E11" s="173" t="s">
        <v>84</v>
      </c>
      <c r="F11" s="88" t="s">
        <v>83</v>
      </c>
      <c r="G11" s="88"/>
    </row>
    <row r="12" spans="1:7" s="23" customFormat="1">
      <c r="A12" s="88"/>
      <c r="B12" s="170"/>
      <c r="C12" s="88"/>
      <c r="D12" s="179" t="s">
        <v>34</v>
      </c>
      <c r="E12" s="173" t="s">
        <v>42</v>
      </c>
      <c r="F12" s="88" t="s">
        <v>79</v>
      </c>
      <c r="G12" s="88"/>
    </row>
    <row r="13" spans="1:7" s="23" customFormat="1">
      <c r="A13" s="88"/>
      <c r="B13" s="170"/>
      <c r="C13" s="88"/>
      <c r="D13" s="178" t="s">
        <v>47</v>
      </c>
      <c r="E13" s="173" t="s">
        <v>40</v>
      </c>
      <c r="F13" s="88" t="s">
        <v>80</v>
      </c>
      <c r="G13" s="88"/>
    </row>
    <row r="14" spans="1:7" ht="18">
      <c r="A14" s="88"/>
      <c r="B14" s="907" t="s">
        <v>56</v>
      </c>
      <c r="C14" s="907"/>
      <c r="D14" s="88"/>
      <c r="E14" s="88"/>
      <c r="F14" s="88"/>
      <c r="G14" s="88"/>
    </row>
    <row r="15" spans="1:7">
      <c r="A15" s="88"/>
      <c r="B15" s="170"/>
      <c r="C15" s="88" t="s">
        <v>67</v>
      </c>
      <c r="D15" s="177" t="s">
        <v>29</v>
      </c>
      <c r="E15" s="173" t="s">
        <v>55</v>
      </c>
      <c r="F15" s="88" t="s">
        <v>58</v>
      </c>
      <c r="G15" s="88"/>
    </row>
    <row r="16" spans="1:7">
      <c r="A16" s="88"/>
      <c r="B16" s="170"/>
      <c r="C16" s="88"/>
      <c r="D16" s="25" t="s">
        <v>28</v>
      </c>
      <c r="E16" s="176" t="s">
        <v>57</v>
      </c>
      <c r="F16" s="88" t="s">
        <v>58</v>
      </c>
      <c r="G16" s="88"/>
    </row>
    <row r="17" spans="1:7">
      <c r="A17" s="88"/>
      <c r="B17" s="170"/>
      <c r="C17" s="88"/>
      <c r="D17" s="24" t="s">
        <v>27</v>
      </c>
      <c r="E17" s="176" t="s">
        <v>59</v>
      </c>
      <c r="F17" s="88" t="s">
        <v>58</v>
      </c>
      <c r="G17" s="88"/>
    </row>
    <row r="18" spans="1:7">
      <c r="A18" s="88"/>
      <c r="B18" s="170"/>
      <c r="C18" s="88"/>
      <c r="D18" s="88"/>
      <c r="E18" s="88"/>
      <c r="F18" s="88"/>
      <c r="G18" s="88"/>
    </row>
    <row r="19" spans="1:7">
      <c r="A19" s="88"/>
      <c r="B19" s="170"/>
      <c r="C19" s="88"/>
      <c r="D19" s="88"/>
      <c r="E19" s="88"/>
      <c r="F19" s="88"/>
      <c r="G19" s="88"/>
    </row>
    <row r="20" spans="1:7">
      <c r="A20" s="88"/>
      <c r="B20" s="170"/>
      <c r="C20" s="88"/>
      <c r="D20" s="88"/>
      <c r="E20" s="88"/>
      <c r="F20" s="88"/>
      <c r="G20" s="88"/>
    </row>
    <row r="21" spans="1:7">
      <c r="A21" s="88"/>
      <c r="B21" s="170"/>
      <c r="C21" s="88"/>
      <c r="D21" s="88"/>
      <c r="E21" s="88" t="s">
        <v>68</v>
      </c>
      <c r="F21" s="88" t="s">
        <v>0</v>
      </c>
      <c r="G21" s="88"/>
    </row>
    <row r="22" spans="1:7">
      <c r="A22" s="88"/>
      <c r="B22" s="170"/>
      <c r="C22" s="88"/>
      <c r="D22" s="88"/>
      <c r="E22" s="88" t="s">
        <v>69</v>
      </c>
      <c r="F22" s="88" t="s">
        <v>0</v>
      </c>
      <c r="G22" s="88"/>
    </row>
    <row r="23" spans="1:7">
      <c r="A23" s="88"/>
      <c r="B23" s="170"/>
      <c r="C23" s="88"/>
      <c r="D23" s="88"/>
      <c r="E23" s="88"/>
      <c r="F23" s="88"/>
      <c r="G23" s="88"/>
    </row>
    <row r="24" spans="1:7">
      <c r="A24" s="88"/>
      <c r="B24" s="170"/>
      <c r="C24" s="88"/>
      <c r="D24" s="88"/>
      <c r="E24" s="88"/>
      <c r="F24" s="88"/>
      <c r="G24" s="88"/>
    </row>
    <row r="25" spans="1:7">
      <c r="A25" s="88"/>
      <c r="B25" s="170"/>
      <c r="C25" s="88"/>
      <c r="D25" s="88"/>
      <c r="E25" s="88"/>
      <c r="F25" s="88"/>
      <c r="G25" s="88"/>
    </row>
    <row r="26" spans="1:7">
      <c r="A26" s="88"/>
      <c r="B26" s="170"/>
      <c r="C26" s="88"/>
      <c r="D26" s="88"/>
      <c r="E26" s="88"/>
      <c r="F26" s="88"/>
      <c r="G26" s="88"/>
    </row>
    <row r="27" spans="1:7">
      <c r="A27" s="88"/>
      <c r="B27" s="170"/>
      <c r="C27" s="88"/>
      <c r="D27" s="88"/>
      <c r="E27" s="88"/>
      <c r="F27" s="88"/>
      <c r="G27" s="88"/>
    </row>
    <row r="28" spans="1:7">
      <c r="A28" s="88"/>
      <c r="B28" s="170"/>
      <c r="C28" s="88"/>
      <c r="D28" s="88"/>
      <c r="E28" s="88"/>
      <c r="F28" s="88"/>
      <c r="G28" s="88"/>
    </row>
    <row r="29" spans="1:7">
      <c r="D29" s="88"/>
      <c r="E29" s="88"/>
      <c r="F29" s="88"/>
      <c r="G29" s="88"/>
    </row>
  </sheetData>
  <mergeCells count="3">
    <mergeCell ref="B2:C2"/>
    <mergeCell ref="B9:C9"/>
    <mergeCell ref="B14:C14"/>
  </mergeCells>
  <pageMargins left="0.7" right="0.7" top="0.75" bottom="0.75" header="0.3" footer="0.3"/>
</worksheet>
</file>

<file path=xl/worksheets/sheet4.xml><?xml version="1.0" encoding="utf-8"?>
<worksheet xmlns="http://schemas.openxmlformats.org/spreadsheetml/2006/main" xmlns:r="http://schemas.openxmlformats.org/officeDocument/2006/relationships">
  <dimension ref="A1:S21"/>
  <sheetViews>
    <sheetView zoomScale="90" zoomScaleNormal="90" workbookViewId="0">
      <selection activeCell="E4" sqref="E4"/>
    </sheetView>
  </sheetViews>
  <sheetFormatPr defaultRowHeight="14.25"/>
  <cols>
    <col min="1" max="1" width="4.375" style="23" customWidth="1"/>
    <col min="2" max="2" width="15.625" customWidth="1"/>
    <col min="3" max="3" width="17.625" customWidth="1"/>
    <col min="4" max="4" width="3.625" customWidth="1"/>
    <col min="5" max="5" width="17.625" customWidth="1"/>
    <col min="6" max="6" width="2.625" customWidth="1"/>
    <col min="7" max="7" width="17.625" customWidth="1"/>
    <col min="8" max="8" width="2.625" customWidth="1"/>
    <col min="9" max="9" width="17.625" customWidth="1"/>
    <col min="10" max="10" width="2.625" customWidth="1"/>
    <col min="11" max="11" width="17.625" customWidth="1"/>
    <col min="12" max="12" width="2.625" customWidth="1"/>
    <col min="13" max="13" width="17.625" customWidth="1"/>
    <col min="14" max="14" width="2.625" customWidth="1"/>
    <col min="15" max="15" width="17.625" customWidth="1"/>
    <col min="16" max="16" width="1.625" customWidth="1"/>
    <col min="19" max="19" width="38.875" customWidth="1"/>
  </cols>
  <sheetData>
    <row r="1" spans="1:19" s="23" customFormat="1">
      <c r="B1" s="88"/>
      <c r="C1" s="88"/>
      <c r="D1" s="88"/>
      <c r="E1" s="88"/>
      <c r="F1" s="88"/>
      <c r="G1" s="88"/>
      <c r="H1" s="88"/>
      <c r="I1" s="88"/>
      <c r="J1" s="88"/>
      <c r="K1" s="88"/>
      <c r="L1" s="88"/>
      <c r="M1" s="88"/>
      <c r="N1" s="88"/>
      <c r="O1" s="88"/>
    </row>
    <row r="2" spans="1:19" ht="26.25" thickBot="1">
      <c r="A2" s="88"/>
      <c r="B2" s="908" t="s">
        <v>185</v>
      </c>
      <c r="C2" s="908"/>
      <c r="D2" s="908"/>
      <c r="E2" s="908"/>
      <c r="F2" s="908"/>
      <c r="G2" s="908"/>
      <c r="H2" s="908"/>
      <c r="I2" s="908"/>
      <c r="J2" s="908"/>
      <c r="K2" s="908"/>
      <c r="L2" s="908"/>
      <c r="M2" s="908"/>
      <c r="N2" s="908"/>
      <c r="O2" s="908"/>
      <c r="P2" s="592"/>
      <c r="Q2" s="88"/>
      <c r="R2" s="88"/>
      <c r="S2" s="88"/>
    </row>
    <row r="3" spans="1:19" ht="20.25">
      <c r="A3" s="88"/>
      <c r="B3" s="248"/>
      <c r="C3" s="323" t="s">
        <v>61</v>
      </c>
      <c r="D3" s="324"/>
      <c r="E3" s="325" t="s">
        <v>99</v>
      </c>
      <c r="F3" s="324"/>
      <c r="G3" s="326" t="s">
        <v>100</v>
      </c>
      <c r="H3" s="324"/>
      <c r="I3" s="327" t="s">
        <v>95</v>
      </c>
      <c r="J3" s="328"/>
      <c r="K3" s="327" t="s">
        <v>103</v>
      </c>
      <c r="L3" s="328"/>
      <c r="M3" s="327" t="s">
        <v>105</v>
      </c>
      <c r="N3" s="328"/>
      <c r="O3" s="591" t="s">
        <v>104</v>
      </c>
      <c r="P3" s="171"/>
      <c r="Q3" s="88"/>
      <c r="R3" s="88"/>
      <c r="S3" s="88"/>
    </row>
    <row r="4" spans="1:19" ht="90.75" customHeight="1">
      <c r="A4" s="88"/>
      <c r="B4" s="599" t="s">
        <v>212</v>
      </c>
      <c r="C4" s="909" t="s">
        <v>186</v>
      </c>
      <c r="D4" s="909"/>
      <c r="E4" s="251" t="s">
        <v>187</v>
      </c>
      <c r="F4" s="250"/>
      <c r="G4" s="251" t="s">
        <v>188</v>
      </c>
      <c r="H4" s="88"/>
      <c r="I4" s="251" t="s">
        <v>98</v>
      </c>
      <c r="J4" s="88"/>
      <c r="K4" s="251" t="s">
        <v>189</v>
      </c>
      <c r="L4" s="88"/>
      <c r="M4" s="251" t="s">
        <v>106</v>
      </c>
      <c r="N4" s="88"/>
      <c r="O4" s="251" t="s">
        <v>190</v>
      </c>
      <c r="P4" s="88"/>
      <c r="Q4" s="88"/>
      <c r="R4" s="88"/>
      <c r="S4" s="88"/>
    </row>
    <row r="5" spans="1:19" ht="17.25" customHeight="1" thickBot="1">
      <c r="A5" s="88"/>
      <c r="B5" s="322"/>
      <c r="C5" s="584" t="s">
        <v>92</v>
      </c>
      <c r="D5" s="311"/>
      <c r="E5" s="312"/>
      <c r="F5" s="250"/>
      <c r="G5" s="313" t="s">
        <v>93</v>
      </c>
      <c r="H5" s="88"/>
      <c r="I5" s="313" t="s">
        <v>94</v>
      </c>
      <c r="J5" s="88"/>
      <c r="K5" s="88"/>
      <c r="L5" s="88"/>
      <c r="M5" s="88"/>
      <c r="N5" s="88"/>
      <c r="O5" s="88"/>
      <c r="P5" s="88"/>
      <c r="Q5" s="88"/>
      <c r="R5" s="88"/>
      <c r="S5" s="88"/>
    </row>
    <row r="6" spans="1:19" ht="29.25" customHeight="1">
      <c r="A6" s="88"/>
      <c r="B6" s="322"/>
      <c r="C6" s="88"/>
      <c r="D6" s="88"/>
      <c r="E6" s="88"/>
      <c r="F6" s="88"/>
      <c r="G6" s="314" t="s">
        <v>0</v>
      </c>
      <c r="H6" s="88"/>
      <c r="I6" s="309" t="s">
        <v>102</v>
      </c>
      <c r="J6" s="88"/>
      <c r="K6" s="88"/>
      <c r="L6" s="88"/>
      <c r="M6" s="309" t="s">
        <v>102</v>
      </c>
      <c r="N6" s="88"/>
      <c r="O6" s="88"/>
      <c r="P6" s="88"/>
      <c r="Q6" s="88"/>
      <c r="R6" s="88"/>
      <c r="S6" s="88"/>
    </row>
    <row r="7" spans="1:19" ht="60" customHeight="1">
      <c r="A7" s="88"/>
      <c r="B7" s="321" t="s">
        <v>97</v>
      </c>
      <c r="C7" s="253" t="s">
        <v>0</v>
      </c>
      <c r="D7" s="315"/>
      <c r="E7" s="316"/>
      <c r="F7" s="315"/>
      <c r="G7" s="252" t="s">
        <v>96</v>
      </c>
      <c r="H7" s="315"/>
      <c r="I7" s="307" t="s">
        <v>191</v>
      </c>
      <c r="J7" s="315"/>
      <c r="K7" s="88"/>
      <c r="L7" s="319"/>
      <c r="M7" s="307" t="s">
        <v>192</v>
      </c>
      <c r="N7" s="319"/>
      <c r="O7" s="88"/>
      <c r="P7" s="88"/>
      <c r="Q7" s="88"/>
      <c r="R7" s="88"/>
      <c r="S7" s="88"/>
    </row>
    <row r="8" spans="1:19" ht="11.25" customHeight="1">
      <c r="A8" s="88"/>
      <c r="B8" s="598"/>
      <c r="C8" s="595" t="s">
        <v>0</v>
      </c>
      <c r="D8" s="587"/>
      <c r="E8" s="587"/>
      <c r="F8" s="587"/>
      <c r="G8" s="587"/>
      <c r="H8" s="587"/>
      <c r="I8" s="600"/>
      <c r="J8" s="587"/>
      <c r="K8" s="587"/>
      <c r="L8" s="588"/>
      <c r="M8" s="602"/>
      <c r="N8" s="588"/>
      <c r="O8" s="588"/>
      <c r="P8" s="589"/>
      <c r="Q8" s="88"/>
      <c r="R8" s="88"/>
      <c r="S8" s="88"/>
    </row>
    <row r="9" spans="1:19" ht="60" customHeight="1">
      <c r="A9" s="88"/>
      <c r="B9" s="585" t="s">
        <v>91</v>
      </c>
      <c r="C9" s="252" t="s">
        <v>193</v>
      </c>
      <c r="D9" s="586" t="s">
        <v>0</v>
      </c>
      <c r="E9" s="252" t="s">
        <v>194</v>
      </c>
      <c r="F9" s="586"/>
      <c r="G9" s="252" t="s">
        <v>96</v>
      </c>
      <c r="H9" s="586"/>
      <c r="I9" s="307" t="s">
        <v>101</v>
      </c>
      <c r="J9" s="587"/>
      <c r="K9" s="249" t="s">
        <v>211</v>
      </c>
      <c r="L9" s="588"/>
      <c r="M9" s="307" t="s">
        <v>195</v>
      </c>
      <c r="N9" s="588"/>
      <c r="O9" s="588"/>
      <c r="P9" s="589"/>
      <c r="Q9" s="88"/>
      <c r="R9" s="88"/>
      <c r="S9" s="88"/>
    </row>
    <row r="10" spans="1:19" ht="12" customHeight="1">
      <c r="A10" s="88"/>
      <c r="B10" s="590"/>
      <c r="C10" s="589"/>
      <c r="D10" s="589"/>
      <c r="E10" s="589"/>
      <c r="F10" s="589"/>
      <c r="G10" s="589"/>
      <c r="H10" s="589"/>
      <c r="I10" s="601"/>
      <c r="J10" s="589"/>
      <c r="K10" s="589"/>
      <c r="L10" s="589"/>
      <c r="M10" s="603"/>
      <c r="N10" s="589"/>
      <c r="O10" s="589"/>
      <c r="P10" s="589"/>
      <c r="Q10" s="88"/>
      <c r="R10" s="88"/>
      <c r="S10" s="88"/>
    </row>
    <row r="11" spans="1:19" ht="60" customHeight="1">
      <c r="A11" s="88"/>
      <c r="B11" s="320" t="s">
        <v>196</v>
      </c>
      <c r="C11" s="318"/>
      <c r="D11" s="315"/>
      <c r="E11" s="310" t="s">
        <v>197</v>
      </c>
      <c r="F11" s="315"/>
      <c r="G11" s="249" t="s">
        <v>198</v>
      </c>
      <c r="H11" s="315"/>
      <c r="I11" s="308" t="s">
        <v>199</v>
      </c>
      <c r="J11" s="315"/>
      <c r="K11" s="88"/>
      <c r="L11" s="319"/>
      <c r="M11" s="307" t="s">
        <v>200</v>
      </c>
      <c r="N11" s="319"/>
      <c r="O11" s="319"/>
      <c r="P11" s="88"/>
      <c r="Q11" s="88"/>
      <c r="R11" s="88"/>
      <c r="S11" s="88"/>
    </row>
    <row r="12" spans="1:19" ht="12" customHeight="1" thickBot="1">
      <c r="A12" s="88"/>
      <c r="B12" s="596"/>
      <c r="C12" s="597"/>
      <c r="D12" s="587"/>
      <c r="E12" s="594" t="s">
        <v>0</v>
      </c>
      <c r="F12" s="587"/>
      <c r="G12" s="587"/>
      <c r="H12" s="587"/>
      <c r="I12" s="604"/>
      <c r="J12" s="587"/>
      <c r="K12" s="587"/>
      <c r="L12" s="588"/>
      <c r="M12" s="605"/>
      <c r="N12" s="588"/>
      <c r="O12" s="588"/>
      <c r="P12" s="589"/>
      <c r="Q12" s="88"/>
      <c r="R12" s="88"/>
      <c r="S12" s="88"/>
    </row>
    <row r="13" spans="1:19" ht="60" customHeight="1">
      <c r="A13" s="88"/>
      <c r="B13" s="585" t="s">
        <v>201</v>
      </c>
      <c r="C13" s="249" t="s">
        <v>202</v>
      </c>
      <c r="D13" s="586" t="s">
        <v>0</v>
      </c>
      <c r="E13" s="249" t="s">
        <v>203</v>
      </c>
      <c r="F13" s="587"/>
      <c r="G13" s="587"/>
      <c r="H13" s="587"/>
      <c r="I13" s="587"/>
      <c r="J13" s="587"/>
      <c r="K13" s="249" t="s">
        <v>204</v>
      </c>
      <c r="L13" s="588"/>
      <c r="M13" s="589"/>
      <c r="N13" s="588"/>
      <c r="O13" s="249" t="s">
        <v>205</v>
      </c>
      <c r="P13" s="589"/>
      <c r="Q13" s="88"/>
      <c r="R13" s="88"/>
      <c r="S13" s="88"/>
    </row>
    <row r="14" spans="1:19" ht="11.25" customHeight="1">
      <c r="A14" s="88"/>
      <c r="B14" s="590"/>
      <c r="C14" s="593"/>
      <c r="D14" s="587"/>
      <c r="E14" s="594" t="s">
        <v>0</v>
      </c>
      <c r="F14" s="587"/>
      <c r="G14" s="587"/>
      <c r="H14" s="587"/>
      <c r="I14" s="595"/>
      <c r="J14" s="587"/>
      <c r="K14" s="587"/>
      <c r="L14" s="588"/>
      <c r="M14" s="588"/>
      <c r="N14" s="588"/>
      <c r="O14" s="588"/>
      <c r="P14" s="589"/>
      <c r="Q14" s="88"/>
      <c r="R14" s="88"/>
      <c r="S14" s="88"/>
    </row>
    <row r="15" spans="1:19" ht="60" customHeight="1">
      <c r="A15" s="88"/>
      <c r="B15" s="320" t="s">
        <v>206</v>
      </c>
      <c r="C15" s="249" t="s">
        <v>207</v>
      </c>
      <c r="D15" s="317" t="s">
        <v>0</v>
      </c>
      <c r="E15" s="88"/>
      <c r="F15" s="315"/>
      <c r="G15" s="315"/>
      <c r="H15" s="315"/>
      <c r="I15" s="315"/>
      <c r="J15" s="315"/>
      <c r="K15" s="88"/>
      <c r="L15" s="319"/>
      <c r="M15" s="88"/>
      <c r="N15" s="319"/>
      <c r="O15" s="249" t="s">
        <v>208</v>
      </c>
      <c r="P15" s="88"/>
      <c r="Q15" s="88"/>
      <c r="R15" s="88"/>
      <c r="S15" s="88"/>
    </row>
    <row r="16" spans="1:19" ht="12" customHeight="1">
      <c r="A16" s="88"/>
      <c r="B16" s="590"/>
      <c r="C16" s="593"/>
      <c r="D16" s="587"/>
      <c r="E16" s="594" t="s">
        <v>0</v>
      </c>
      <c r="F16" s="587"/>
      <c r="G16" s="587"/>
      <c r="H16" s="587"/>
      <c r="I16" s="595"/>
      <c r="J16" s="587"/>
      <c r="K16" s="587"/>
      <c r="L16" s="588"/>
      <c r="M16" s="588"/>
      <c r="N16" s="588"/>
      <c r="O16" s="588"/>
      <c r="P16" s="589"/>
      <c r="Q16" s="88"/>
      <c r="R16" s="88"/>
      <c r="S16" s="88"/>
    </row>
    <row r="17" spans="1:19" ht="60" customHeight="1">
      <c r="A17" s="88"/>
      <c r="B17" s="585" t="s">
        <v>209</v>
      </c>
      <c r="C17" s="589"/>
      <c r="D17" s="586" t="s">
        <v>0</v>
      </c>
      <c r="E17" s="589"/>
      <c r="F17" s="587"/>
      <c r="G17" s="587"/>
      <c r="H17" s="587"/>
      <c r="I17" s="587"/>
      <c r="J17" s="587"/>
      <c r="K17" s="589"/>
      <c r="L17" s="588"/>
      <c r="M17" s="589"/>
      <c r="N17" s="588"/>
      <c r="O17" s="249" t="s">
        <v>210</v>
      </c>
      <c r="P17" s="589"/>
      <c r="Q17" s="88"/>
      <c r="R17" s="88"/>
      <c r="S17" s="88"/>
    </row>
    <row r="18" spans="1:19" ht="9.75" customHeight="1">
      <c r="A18" s="88"/>
      <c r="B18" s="589"/>
      <c r="C18" s="589"/>
      <c r="D18" s="589"/>
      <c r="E18" s="589"/>
      <c r="F18" s="589"/>
      <c r="G18" s="589"/>
      <c r="H18" s="589"/>
      <c r="I18" s="589"/>
      <c r="J18" s="589"/>
      <c r="K18" s="589"/>
      <c r="L18" s="589"/>
      <c r="M18" s="589"/>
      <c r="N18" s="589"/>
      <c r="O18" s="589"/>
      <c r="P18" s="589"/>
      <c r="Q18" s="88"/>
      <c r="R18" s="88"/>
      <c r="S18" s="88"/>
    </row>
    <row r="19" spans="1:19">
      <c r="A19" s="88"/>
      <c r="B19" s="88"/>
      <c r="C19" s="88"/>
      <c r="D19" s="88"/>
      <c r="E19" s="88"/>
      <c r="F19" s="88"/>
      <c r="G19" s="88"/>
      <c r="H19" s="88"/>
      <c r="I19" s="88"/>
      <c r="J19" s="88"/>
      <c r="K19" s="88"/>
      <c r="L19" s="88"/>
      <c r="M19" s="88"/>
      <c r="N19" s="88"/>
      <c r="O19" s="88"/>
      <c r="P19" s="88"/>
      <c r="Q19" s="88"/>
      <c r="R19" s="88"/>
      <c r="S19" s="88"/>
    </row>
    <row r="20" spans="1:19" ht="84" customHeight="1">
      <c r="A20" s="88"/>
      <c r="B20" s="88"/>
      <c r="C20" s="88"/>
      <c r="D20" s="88"/>
      <c r="E20" s="88"/>
      <c r="F20" s="88"/>
      <c r="G20" s="88"/>
      <c r="H20" s="88"/>
      <c r="I20" s="88"/>
      <c r="J20" s="88"/>
      <c r="K20" s="88"/>
      <c r="L20" s="88"/>
      <c r="M20" s="88"/>
      <c r="N20" s="88"/>
      <c r="O20" s="88"/>
      <c r="P20" s="88"/>
      <c r="Q20" s="88"/>
      <c r="R20" s="88"/>
      <c r="S20" s="88"/>
    </row>
    <row r="21" spans="1:19">
      <c r="B21" s="88"/>
      <c r="C21" s="88"/>
      <c r="D21" s="88"/>
      <c r="E21" s="88"/>
      <c r="F21" s="88"/>
      <c r="G21" s="88"/>
      <c r="H21" s="88"/>
      <c r="I21" s="88"/>
      <c r="J21" s="88"/>
      <c r="K21" s="88"/>
      <c r="L21" s="88"/>
      <c r="M21" s="88"/>
      <c r="N21" s="88"/>
      <c r="O21" s="88"/>
      <c r="P21" s="88"/>
      <c r="Q21" s="88"/>
      <c r="R21" s="88"/>
      <c r="S21" s="88"/>
    </row>
  </sheetData>
  <mergeCells count="2">
    <mergeCell ref="B2:O2"/>
    <mergeCell ref="C4:D4"/>
  </mergeCells>
  <hyperlinks>
    <hyperlink ref="E11" r:id="rId1" display="http://deqsps/programs/rulemaking/default.aspx"/>
  </hyperlinks>
  <pageMargins left="0.7" right="0.7" top="0.75" bottom="0.75" header="0.3" footer="0.3"/>
  <pageSetup orientation="portrait" r:id="rId2"/>
</worksheet>
</file>

<file path=xl/worksheets/sheet5.xml><?xml version="1.0" encoding="utf-8"?>
<worksheet xmlns="http://schemas.openxmlformats.org/spreadsheetml/2006/main" xmlns:r="http://schemas.openxmlformats.org/officeDocument/2006/relationships">
  <sheetPr codeName="Sheet4"/>
  <dimension ref="A1:L28"/>
  <sheetViews>
    <sheetView topLeftCell="C1" workbookViewId="0">
      <selection activeCell="G4" sqref="G4"/>
    </sheetView>
  </sheetViews>
  <sheetFormatPr defaultRowHeight="14.25"/>
  <cols>
    <col min="2" max="2" width="38.875" customWidth="1"/>
    <col min="3" max="3" width="18.375" customWidth="1"/>
    <col min="5" max="5" width="17.875" customWidth="1"/>
    <col min="6" max="6" width="2.75" customWidth="1"/>
    <col min="7" max="7" width="69.875" customWidth="1"/>
    <col min="8" max="8" width="2.75" customWidth="1"/>
  </cols>
  <sheetData>
    <row r="1" spans="1:12">
      <c r="A1" s="88"/>
      <c r="B1" s="88"/>
      <c r="C1" s="88"/>
      <c r="D1" s="88"/>
      <c r="E1" s="88"/>
      <c r="F1" s="88"/>
      <c r="G1" s="88"/>
      <c r="H1" s="88"/>
      <c r="I1" s="88"/>
      <c r="J1" s="88"/>
      <c r="K1" s="88"/>
      <c r="L1" s="88"/>
    </row>
    <row r="2" spans="1:12" s="23" customFormat="1" ht="54.75" customHeight="1">
      <c r="A2" s="88"/>
      <c r="B2" s="911" t="s">
        <v>531</v>
      </c>
      <c r="C2" s="911"/>
      <c r="D2" s="911"/>
      <c r="E2" s="911"/>
      <c r="F2" s="911"/>
      <c r="G2" s="911"/>
      <c r="H2" s="911"/>
      <c r="I2" s="88"/>
      <c r="J2" s="88"/>
      <c r="K2" s="88"/>
      <c r="L2" s="88"/>
    </row>
    <row r="3" spans="1:12" ht="36" customHeight="1">
      <c r="A3" s="88"/>
      <c r="B3" s="88"/>
      <c r="C3" s="295" t="s">
        <v>122</v>
      </c>
      <c r="D3" s="88"/>
      <c r="E3" s="295" t="s">
        <v>349</v>
      </c>
      <c r="F3" s="88"/>
      <c r="G3" s="759" t="s">
        <v>486</v>
      </c>
      <c r="H3" s="88"/>
      <c r="I3" s="88"/>
      <c r="J3" s="88"/>
      <c r="K3" s="88"/>
      <c r="L3" s="88"/>
    </row>
    <row r="4" spans="1:12" ht="18.75">
      <c r="A4" s="88"/>
      <c r="B4" s="294" t="s">
        <v>97</v>
      </c>
      <c r="C4" s="293" t="s">
        <v>523</v>
      </c>
      <c r="D4" s="88"/>
      <c r="E4" s="293" t="s">
        <v>537</v>
      </c>
      <c r="F4" s="88"/>
      <c r="G4" s="293" t="s">
        <v>538</v>
      </c>
      <c r="H4" s="822" t="str">
        <f>HYPERLINK("\\deqhq1\Rule_Resources\i\4-Caption.pdf","i")</f>
        <v>i</v>
      </c>
      <c r="I4" s="88"/>
      <c r="J4" s="88"/>
      <c r="K4" s="88"/>
      <c r="L4" s="88"/>
    </row>
    <row r="5" spans="1:12" ht="18.75">
      <c r="A5" s="88"/>
      <c r="B5" s="294" t="s">
        <v>126</v>
      </c>
      <c r="C5" s="293" t="s">
        <v>526</v>
      </c>
      <c r="D5" s="88"/>
      <c r="E5" s="293" t="s">
        <v>536</v>
      </c>
      <c r="F5" s="88"/>
      <c r="G5" s="88"/>
      <c r="H5" s="88"/>
      <c r="I5" s="88"/>
      <c r="J5" s="88"/>
      <c r="K5" s="88"/>
      <c r="L5" s="88"/>
    </row>
    <row r="6" spans="1:12" s="23" customFormat="1" ht="18.75">
      <c r="A6" s="88"/>
      <c r="B6" s="294" t="s">
        <v>110</v>
      </c>
      <c r="C6" s="293" t="s">
        <v>522</v>
      </c>
      <c r="D6" s="88"/>
      <c r="E6" s="88"/>
      <c r="F6" s="88"/>
      <c r="G6" s="841" t="s">
        <v>534</v>
      </c>
      <c r="H6" s="88"/>
      <c r="I6" s="88"/>
      <c r="J6" s="88"/>
      <c r="K6" s="88"/>
      <c r="L6" s="88"/>
    </row>
    <row r="7" spans="1:12" ht="18.75">
      <c r="A7" s="88"/>
      <c r="B7" s="294" t="s">
        <v>123</v>
      </c>
      <c r="C7" s="293" t="s">
        <v>281</v>
      </c>
      <c r="D7" s="88"/>
      <c r="E7" s="88"/>
      <c r="F7" s="88"/>
      <c r="G7" s="841" t="s">
        <v>534</v>
      </c>
      <c r="H7" s="88"/>
      <c r="I7" s="88"/>
      <c r="J7" s="88"/>
      <c r="K7" s="88"/>
      <c r="L7" s="88"/>
    </row>
    <row r="8" spans="1:12" ht="18.75">
      <c r="A8" s="88"/>
      <c r="B8" s="294" t="s">
        <v>124</v>
      </c>
      <c r="C8" s="293" t="s">
        <v>524</v>
      </c>
      <c r="D8" s="88"/>
      <c r="E8" s="88"/>
      <c r="F8" s="88"/>
      <c r="G8" s="293" t="s">
        <v>535</v>
      </c>
      <c r="H8" s="88"/>
      <c r="I8" s="88"/>
      <c r="J8" s="88"/>
      <c r="K8" s="88"/>
      <c r="L8" s="88"/>
    </row>
    <row r="9" spans="1:12" ht="18.75">
      <c r="A9" s="88"/>
      <c r="B9" s="294" t="s">
        <v>125</v>
      </c>
      <c r="C9" s="293" t="s">
        <v>111</v>
      </c>
      <c r="D9" s="88"/>
      <c r="E9" s="88"/>
      <c r="F9" s="88"/>
      <c r="G9" s="88"/>
      <c r="H9" s="88"/>
      <c r="I9" s="88"/>
      <c r="J9" s="88"/>
      <c r="K9" s="88"/>
      <c r="L9" s="88"/>
    </row>
    <row r="10" spans="1:12" ht="18.75">
      <c r="A10" s="88"/>
      <c r="B10" s="294" t="s">
        <v>109</v>
      </c>
      <c r="C10" s="293" t="s">
        <v>112</v>
      </c>
      <c r="D10" s="88"/>
      <c r="E10" s="88"/>
      <c r="F10" s="88"/>
      <c r="G10" s="88"/>
      <c r="H10" s="88"/>
      <c r="I10" s="88"/>
      <c r="J10" s="88"/>
      <c r="K10" s="88"/>
      <c r="L10" s="88"/>
    </row>
    <row r="11" spans="1:12" ht="18.75">
      <c r="A11" s="88"/>
      <c r="B11" s="294" t="s">
        <v>532</v>
      </c>
      <c r="C11" s="293" t="s">
        <v>525</v>
      </c>
      <c r="D11" s="88"/>
      <c r="E11" s="88"/>
      <c r="F11" s="88"/>
      <c r="G11" s="88"/>
      <c r="H11" s="88"/>
      <c r="I11" s="88"/>
      <c r="J11" s="88"/>
      <c r="K11" s="88"/>
      <c r="L11" s="88"/>
    </row>
    <row r="12" spans="1:12" ht="18.75">
      <c r="A12" s="88"/>
      <c r="B12" s="294" t="s">
        <v>108</v>
      </c>
      <c r="C12" s="293" t="s">
        <v>509</v>
      </c>
      <c r="D12" s="88"/>
      <c r="E12" s="88"/>
      <c r="F12" s="88"/>
      <c r="G12" s="88"/>
      <c r="H12" s="88"/>
      <c r="I12" s="88"/>
      <c r="J12" s="88"/>
      <c r="K12" s="88"/>
      <c r="L12" s="88"/>
    </row>
    <row r="13" spans="1:12" ht="18.75">
      <c r="A13" s="88"/>
      <c r="B13" s="294" t="s">
        <v>30</v>
      </c>
      <c r="C13" s="293" t="s">
        <v>346</v>
      </c>
      <c r="D13" s="88"/>
      <c r="E13" s="88"/>
      <c r="F13" s="88"/>
      <c r="G13" s="88"/>
      <c r="H13" s="88"/>
      <c r="I13" s="88"/>
      <c r="J13" s="88"/>
      <c r="K13" s="88"/>
      <c r="L13" s="88"/>
    </row>
    <row r="14" spans="1:12" s="23" customFormat="1" ht="18.75">
      <c r="A14" s="88"/>
      <c r="B14" s="294" t="s">
        <v>229</v>
      </c>
      <c r="C14" s="293" t="s">
        <v>527</v>
      </c>
      <c r="D14" s="88"/>
      <c r="E14" s="88"/>
      <c r="F14" s="88"/>
      <c r="G14" s="88"/>
      <c r="H14" s="88"/>
      <c r="I14" s="88"/>
      <c r="J14" s="88"/>
      <c r="K14" s="88"/>
      <c r="L14" s="88"/>
    </row>
    <row r="15" spans="1:12" ht="18.75">
      <c r="A15" s="88"/>
      <c r="B15" s="294" t="s">
        <v>120</v>
      </c>
      <c r="C15" s="293" t="s">
        <v>512</v>
      </c>
      <c r="D15" s="88"/>
      <c r="E15" s="88"/>
      <c r="F15" s="88"/>
      <c r="G15" s="88"/>
      <c r="H15" s="88"/>
      <c r="I15" s="88"/>
      <c r="J15" s="88"/>
      <c r="K15" s="88"/>
      <c r="L15" s="88"/>
    </row>
    <row r="16" spans="1:12" ht="18.75">
      <c r="A16" s="88"/>
      <c r="B16" s="294" t="s">
        <v>533</v>
      </c>
      <c r="C16" s="293" t="s">
        <v>528</v>
      </c>
      <c r="D16" s="88"/>
      <c r="E16" s="88"/>
      <c r="F16" s="88"/>
      <c r="G16" s="88"/>
      <c r="H16" s="88"/>
      <c r="I16" s="88"/>
      <c r="J16" s="88"/>
      <c r="K16" s="88"/>
      <c r="L16" s="88"/>
    </row>
    <row r="17" spans="1:12" ht="18.75">
      <c r="A17" s="88"/>
      <c r="B17" s="294" t="s">
        <v>127</v>
      </c>
      <c r="C17" s="293" t="s">
        <v>128</v>
      </c>
      <c r="D17" s="88" t="s">
        <v>487</v>
      </c>
      <c r="E17" s="910" t="s">
        <v>488</v>
      </c>
      <c r="F17" s="88"/>
      <c r="G17" s="88"/>
      <c r="H17" s="88"/>
      <c r="I17" s="88"/>
      <c r="J17" s="88"/>
      <c r="K17" s="88"/>
      <c r="L17" s="88"/>
    </row>
    <row r="18" spans="1:12" s="23" customFormat="1" ht="18.75">
      <c r="A18" s="88"/>
      <c r="B18" s="294" t="s">
        <v>129</v>
      </c>
      <c r="C18" s="293" t="s">
        <v>164</v>
      </c>
      <c r="D18" s="88"/>
      <c r="E18" s="910"/>
      <c r="F18" s="88"/>
      <c r="G18" s="88"/>
      <c r="H18" s="88"/>
      <c r="I18" s="88"/>
      <c r="J18" s="88"/>
      <c r="K18" s="88"/>
      <c r="L18" s="88"/>
    </row>
    <row r="19" spans="1:12" ht="18.75">
      <c r="A19" s="88"/>
      <c r="B19" s="294" t="s">
        <v>143</v>
      </c>
      <c r="C19" s="293" t="s">
        <v>144</v>
      </c>
      <c r="D19" s="88"/>
      <c r="E19" s="910"/>
      <c r="F19" s="88"/>
      <c r="G19" s="88"/>
      <c r="H19" s="88"/>
      <c r="I19" s="88"/>
      <c r="J19" s="88"/>
      <c r="K19" s="88"/>
      <c r="L19" s="88"/>
    </row>
    <row r="20" spans="1:12" ht="18.75">
      <c r="A20" s="88"/>
      <c r="B20" s="294" t="s">
        <v>163</v>
      </c>
      <c r="C20" s="293" t="s">
        <v>529</v>
      </c>
      <c r="D20" s="88"/>
      <c r="E20" s="88"/>
      <c r="F20" s="88"/>
      <c r="G20" s="88"/>
      <c r="H20" s="88"/>
      <c r="I20" s="88"/>
      <c r="J20" s="88"/>
      <c r="K20" s="88"/>
      <c r="L20" s="88"/>
    </row>
    <row r="21" spans="1:12" ht="18.75">
      <c r="A21" s="88"/>
      <c r="B21" s="294" t="s">
        <v>530</v>
      </c>
      <c r="C21" s="293" t="s">
        <v>347</v>
      </c>
      <c r="D21" s="88"/>
      <c r="E21" s="88"/>
      <c r="F21" s="88"/>
      <c r="G21" s="88"/>
      <c r="H21" s="88"/>
      <c r="I21" s="88"/>
      <c r="J21" s="88"/>
      <c r="K21" s="88"/>
      <c r="L21" s="88"/>
    </row>
    <row r="22" spans="1:12" ht="18.75">
      <c r="A22" s="88"/>
      <c r="B22" s="294" t="s">
        <v>493</v>
      </c>
      <c r="C22" s="293" t="s">
        <v>440</v>
      </c>
      <c r="D22" s="88"/>
      <c r="E22" s="88"/>
      <c r="F22" s="88"/>
      <c r="G22" s="88"/>
      <c r="H22" s="88"/>
      <c r="I22" s="88"/>
      <c r="J22" s="88"/>
      <c r="K22" s="88"/>
      <c r="L22" s="88"/>
    </row>
    <row r="23" spans="1:12">
      <c r="A23" s="88"/>
      <c r="B23" s="88"/>
      <c r="C23" s="88"/>
      <c r="D23" s="88"/>
      <c r="E23" s="88"/>
      <c r="F23" s="88"/>
      <c r="G23" s="88"/>
      <c r="H23" s="88"/>
      <c r="I23" s="88"/>
      <c r="J23" s="88"/>
      <c r="K23" s="88"/>
      <c r="L23" s="88"/>
    </row>
    <row r="24" spans="1:12">
      <c r="A24" s="88"/>
      <c r="B24" s="88"/>
      <c r="C24" s="88"/>
      <c r="D24" s="88"/>
      <c r="E24" s="88"/>
      <c r="F24" s="88"/>
      <c r="G24" s="88"/>
      <c r="H24" s="88"/>
      <c r="I24" s="88"/>
      <c r="J24" s="88"/>
      <c r="K24" s="88"/>
      <c r="L24" s="88"/>
    </row>
    <row r="25" spans="1:12">
      <c r="A25" s="88"/>
      <c r="B25" s="88"/>
      <c r="C25" s="88"/>
      <c r="D25" s="88"/>
      <c r="E25" s="88"/>
      <c r="F25" s="88"/>
      <c r="G25" s="88"/>
      <c r="H25" s="88"/>
      <c r="I25" s="88"/>
      <c r="J25" s="88"/>
      <c r="K25" s="88"/>
      <c r="L25" s="88"/>
    </row>
    <row r="26" spans="1:12">
      <c r="A26" s="88"/>
      <c r="B26" s="88"/>
      <c r="C26" s="88"/>
      <c r="D26" s="88"/>
      <c r="E26" s="88"/>
      <c r="F26" s="88"/>
      <c r="G26" s="88"/>
      <c r="H26" s="88"/>
      <c r="I26" s="88"/>
      <c r="J26" s="88"/>
      <c r="K26" s="88"/>
      <c r="L26" s="88"/>
    </row>
    <row r="27" spans="1:12" ht="199.5" customHeight="1">
      <c r="A27" s="88"/>
      <c r="B27" s="88"/>
      <c r="C27" s="88"/>
      <c r="D27" s="88"/>
      <c r="E27" s="88"/>
      <c r="F27" s="88"/>
      <c r="G27" s="88"/>
      <c r="H27" s="88"/>
      <c r="I27" s="88"/>
      <c r="J27" s="88"/>
      <c r="K27" s="88"/>
      <c r="L27" s="88"/>
    </row>
    <row r="28" spans="1:12">
      <c r="F28" s="88"/>
      <c r="H28" s="88"/>
      <c r="I28" s="88"/>
      <c r="J28" s="88"/>
      <c r="K28" s="88"/>
      <c r="L28" s="88"/>
    </row>
  </sheetData>
  <mergeCells count="2">
    <mergeCell ref="E17:E19"/>
    <mergeCell ref="B2:H2"/>
  </mergeCells>
  <dataValidations count="1">
    <dataValidation allowBlank="1" showInputMessage="1" showErrorMessage="1" promptTitle="ENTER CODE NAME" prompt="Enter the code name that is 6 characters or less for this rulemaking." sqref="E4:E5"/>
  </dataValidations>
  <hyperlinks>
    <hyperlink ref="G6" r:id="rId1"/>
    <hyperlink ref="G7" r:id="rId2"/>
  </hyperlinks>
  <pageMargins left="0.7" right="0.7" top="0.75" bottom="0.75" header="0.3" footer="0.3"/>
  <pageSetup orientation="portrait" r:id="rId3"/>
</worksheet>
</file>

<file path=xl/worksheets/sheet6.xml><?xml version="1.0" encoding="utf-8"?>
<worksheet xmlns="http://schemas.openxmlformats.org/spreadsheetml/2006/main" xmlns:r="http://schemas.openxmlformats.org/officeDocument/2006/relationships">
  <dimension ref="A1"/>
  <sheetViews>
    <sheetView workbookViewId="0"/>
  </sheetViews>
  <sheetFormatPr defaultRowHeight="14.25"/>
  <sheetData/>
  <pageMargins left="0.7" right="0.7" top="0.75" bottom="0.75" header="0.3" footer="0.3"/>
</worksheet>
</file>

<file path=xl/worksheets/sheet7.xml><?xml version="1.0" encoding="utf-8"?>
<worksheet xmlns="http://schemas.openxmlformats.org/spreadsheetml/2006/main" xmlns:r="http://schemas.openxmlformats.org/officeDocument/2006/relationships">
  <dimension ref="A1:M67"/>
  <sheetViews>
    <sheetView workbookViewId="0"/>
  </sheetViews>
  <sheetFormatPr defaultRowHeight="14.25"/>
  <cols>
    <col min="2" max="2" width="36" customWidth="1"/>
    <col min="3" max="3" width="27.25" customWidth="1"/>
    <col min="4" max="4" width="4.625" customWidth="1"/>
    <col min="5" max="5" width="58.25" customWidth="1"/>
    <col min="6" max="6" width="25.875" customWidth="1"/>
  </cols>
  <sheetData>
    <row r="1" spans="1:13">
      <c r="A1" s="88"/>
      <c r="B1" s="88"/>
      <c r="C1" s="88"/>
      <c r="D1" s="88"/>
      <c r="E1" s="88"/>
      <c r="F1" s="88"/>
      <c r="G1" s="88"/>
      <c r="H1" s="88"/>
      <c r="I1" s="88"/>
      <c r="J1" s="88"/>
      <c r="K1" s="88"/>
      <c r="L1" s="88"/>
      <c r="M1" s="88"/>
    </row>
    <row r="2" spans="1:13" s="23" customFormat="1" ht="42" customHeight="1">
      <c r="A2" s="88"/>
      <c r="B2" s="679" t="s">
        <v>358</v>
      </c>
      <c r="C2" s="680">
        <f ca="1">TODAY()</f>
        <v>41571</v>
      </c>
      <c r="D2" s="88"/>
      <c r="E2" s="88"/>
      <c r="F2" s="88"/>
      <c r="G2" s="88"/>
      <c r="H2" s="88"/>
      <c r="I2" s="88"/>
      <c r="J2" s="88"/>
      <c r="K2" s="88"/>
      <c r="L2" s="88"/>
      <c r="M2" s="88"/>
    </row>
    <row r="3" spans="1:13" ht="18.75" thickBot="1">
      <c r="A3" s="88"/>
      <c r="B3" s="912" t="s">
        <v>356</v>
      </c>
      <c r="C3" s="912"/>
      <c r="D3" s="88"/>
      <c r="E3" s="678" t="s">
        <v>357</v>
      </c>
      <c r="F3" s="88"/>
      <c r="G3" s="88"/>
      <c r="H3" s="88"/>
      <c r="I3" s="88"/>
      <c r="J3" s="88"/>
      <c r="K3" s="88"/>
      <c r="L3" s="88"/>
      <c r="M3" s="88"/>
    </row>
    <row r="4" spans="1:13">
      <c r="A4" s="88"/>
      <c r="B4" s="675" t="str">
        <f>S.Hearing.1stCity</f>
        <v>LRAPA</v>
      </c>
      <c r="C4" s="676">
        <f>S.Hearing.1stDate</f>
        <v>41652</v>
      </c>
      <c r="D4" s="88"/>
      <c r="E4" s="760"/>
      <c r="F4" s="88"/>
      <c r="G4" s="88"/>
      <c r="H4" s="88"/>
      <c r="I4" s="88"/>
      <c r="J4" s="88"/>
      <c r="K4" s="88"/>
      <c r="L4" s="88"/>
      <c r="M4" s="88"/>
    </row>
    <row r="5" spans="1:13">
      <c r="A5" s="88"/>
      <c r="B5" s="675" t="str">
        <f>IF(S.Hearing.2ndInvolve="N","-blank -",S.Hearing.2ndCity)</f>
        <v>-blank -</v>
      </c>
      <c r="C5" s="677" t="str">
        <f>IF(S.Hearing.2ndInvolve="N","-blank -",S.Hearing.2ndDate)</f>
        <v>-blank -</v>
      </c>
      <c r="D5" s="88"/>
      <c r="E5" s="760"/>
      <c r="F5" s="88"/>
      <c r="G5" s="88"/>
      <c r="H5" s="88"/>
      <c r="I5" s="88"/>
      <c r="J5" s="88"/>
      <c r="K5" s="88"/>
      <c r="L5" s="88"/>
      <c r="M5" s="88"/>
    </row>
    <row r="6" spans="1:13">
      <c r="A6" s="88"/>
      <c r="B6" s="675" t="str">
        <f>IF(S.Hearing.3rdInvolve="N","-blank -",S.Hearing.3rdCity)</f>
        <v>-blank -</v>
      </c>
      <c r="C6" s="677" t="str">
        <f>IF(S.Hearing.3rdInvolve="N","-blank -",S.Hearing.3rdDate)</f>
        <v>-blank -</v>
      </c>
      <c r="D6" s="88"/>
      <c r="E6" s="760"/>
      <c r="F6" s="88"/>
      <c r="G6" s="88"/>
      <c r="H6" s="88"/>
      <c r="I6" s="88"/>
      <c r="J6" s="88"/>
      <c r="K6" s="88"/>
      <c r="L6" s="88"/>
      <c r="M6" s="88"/>
    </row>
    <row r="7" spans="1:13">
      <c r="A7" s="88"/>
      <c r="B7" s="675" t="str">
        <f>IF(S.Hearing.4thInvolve="N","-blank -",S.Hearing.4thCity)</f>
        <v>-blank -</v>
      </c>
      <c r="C7" s="677" t="str">
        <f>IF(S.Hearing.4thInvolve="N","-blank -",S.Hearing.4thDate)</f>
        <v>-blank -</v>
      </c>
      <c r="D7" s="88"/>
      <c r="E7" s="760"/>
      <c r="F7" s="88"/>
      <c r="G7" s="88"/>
      <c r="H7" s="88"/>
      <c r="I7" s="88"/>
      <c r="J7" s="88"/>
      <c r="K7" s="88"/>
      <c r="L7" s="88"/>
      <c r="M7" s="88"/>
    </row>
    <row r="8" spans="1:13">
      <c r="A8" s="88"/>
      <c r="B8" s="675" t="str">
        <f>IF(S.Hearing.5thInvolve="N","-blank -",S.Hearing.5thCity)</f>
        <v>-blank -</v>
      </c>
      <c r="C8" s="677" t="str">
        <f>IF(S.Hearing.5thInvolve="N","-blank -",S.Hearing.5thDate)</f>
        <v>-blank -</v>
      </c>
      <c r="D8" s="88"/>
      <c r="E8" s="760"/>
      <c r="F8" s="88"/>
      <c r="G8" s="88"/>
      <c r="H8" s="88"/>
      <c r="I8" s="88"/>
      <c r="J8" s="88"/>
      <c r="K8" s="88"/>
      <c r="L8" s="88"/>
      <c r="M8" s="88"/>
    </row>
    <row r="9" spans="1:13">
      <c r="A9" s="88"/>
      <c r="B9" s="675" t="str">
        <f>IF(S.Hearing.6thInvolve="N","-blank -",S.Hearing.6thCity)</f>
        <v>-blank -</v>
      </c>
      <c r="C9" s="677" t="str">
        <f>IF(S.Hearing.6thInvolve="N","-blank -",S.Hearing.6thDate)</f>
        <v>-blank -</v>
      </c>
      <c r="D9" s="88"/>
      <c r="E9" s="760"/>
      <c r="F9" s="88"/>
      <c r="G9" s="88"/>
      <c r="H9" s="88"/>
      <c r="I9" s="88"/>
      <c r="J9" s="88"/>
      <c r="K9" s="88"/>
      <c r="L9" s="88"/>
      <c r="M9" s="88"/>
    </row>
    <row r="10" spans="1:13">
      <c r="A10" s="88"/>
      <c r="B10" s="675" t="str">
        <f>IF(S.Hearing.7thInvolve="N","-blank -",S.Hearing.7thCity)</f>
        <v>-blank -</v>
      </c>
      <c r="C10" s="677" t="str">
        <f>IF(S.Hearing.7thInvolve="N","-blank -",S.Hearing.7thDate)</f>
        <v>-blank -</v>
      </c>
      <c r="D10" s="88"/>
      <c r="E10" s="760"/>
      <c r="F10" s="88"/>
      <c r="G10" s="88"/>
      <c r="H10" s="88"/>
      <c r="I10" s="88"/>
      <c r="J10" s="88"/>
      <c r="K10" s="88"/>
      <c r="L10" s="88"/>
      <c r="M10" s="88"/>
    </row>
    <row r="11" spans="1:13">
      <c r="A11" s="88"/>
      <c r="B11" s="675" t="str">
        <f>IF(S.Hearing.8thtInvolve="N","-blank -",S.Hearing.8thCity)</f>
        <v>-blank -</v>
      </c>
      <c r="C11" s="677" t="str">
        <f>IF(S.Hearing.8thtInvolve="N","-blank -",S.Hearing.8thDate)</f>
        <v>-blank -</v>
      </c>
      <c r="D11" s="88"/>
      <c r="E11" s="760"/>
      <c r="F11" s="88"/>
      <c r="G11" s="88"/>
      <c r="H11" s="88"/>
      <c r="I11" s="88"/>
      <c r="J11" s="88"/>
      <c r="K11" s="88"/>
      <c r="L11" s="88"/>
      <c r="M11" s="88"/>
    </row>
    <row r="12" spans="1:13">
      <c r="A12" s="88"/>
      <c r="B12" s="675"/>
      <c r="C12" s="675"/>
      <c r="D12" s="88"/>
      <c r="E12" s="681"/>
      <c r="F12" s="88"/>
      <c r="G12" s="88"/>
      <c r="H12" s="88"/>
      <c r="I12" s="88"/>
      <c r="J12" s="88"/>
      <c r="K12" s="88"/>
      <c r="L12" s="88"/>
      <c r="M12" s="88"/>
    </row>
    <row r="13" spans="1:13">
      <c r="A13" s="88"/>
      <c r="B13" s="675"/>
      <c r="C13" s="675"/>
      <c r="D13" s="88"/>
      <c r="E13" s="681"/>
      <c r="F13" s="88"/>
      <c r="G13" s="88"/>
      <c r="H13" s="88"/>
      <c r="I13" s="88"/>
      <c r="J13" s="88"/>
      <c r="K13" s="88"/>
      <c r="L13" s="88"/>
      <c r="M13" s="88"/>
    </row>
    <row r="14" spans="1:13">
      <c r="A14" s="88"/>
      <c r="B14" s="675"/>
      <c r="C14" s="675"/>
      <c r="D14" s="88"/>
      <c r="E14" s="681"/>
      <c r="F14" s="88"/>
      <c r="G14" s="88"/>
      <c r="H14" s="88"/>
      <c r="I14" s="88"/>
      <c r="J14" s="88"/>
      <c r="K14" s="88"/>
      <c r="L14" s="88"/>
      <c r="M14" s="88"/>
    </row>
    <row r="15" spans="1:13" ht="18.75" thickBot="1">
      <c r="A15" s="88"/>
      <c r="B15" s="912" t="s">
        <v>355</v>
      </c>
      <c r="C15" s="912"/>
      <c r="D15" s="88"/>
      <c r="E15" s="681"/>
      <c r="F15" s="88"/>
      <c r="G15" s="88"/>
      <c r="H15" s="88"/>
      <c r="I15" s="88"/>
      <c r="J15" s="88"/>
      <c r="K15" s="88"/>
      <c r="L15" s="88"/>
      <c r="M15" s="88"/>
    </row>
    <row r="16" spans="1:13">
      <c r="A16" s="88"/>
      <c r="B16" s="675" t="str">
        <f>S.Notice.AD.PubID1</f>
        <v>NOTICE.AD01.OREGONIAN</v>
      </c>
      <c r="C16" s="676">
        <f>S.Notice.AD.PubDate1</f>
        <v>41619</v>
      </c>
      <c r="D16" s="88"/>
      <c r="E16" s="760"/>
      <c r="F16" s="88"/>
      <c r="G16" s="88"/>
      <c r="H16" s="88"/>
      <c r="I16" s="88"/>
      <c r="J16" s="88"/>
      <c r="K16" s="88"/>
      <c r="L16" s="88"/>
      <c r="M16" s="88"/>
    </row>
    <row r="17" spans="1:13">
      <c r="A17" s="88"/>
      <c r="B17" s="675" t="str">
        <f>S.Notice.AD.PubID2</f>
        <v>NOTICE.AD02.REGISTERGUARD</v>
      </c>
      <c r="C17" s="676">
        <f>S.Notice.AD.PubDate2</f>
        <v>41619</v>
      </c>
      <c r="D17" s="88"/>
      <c r="E17" s="760"/>
      <c r="F17" s="88"/>
      <c r="G17" s="88"/>
      <c r="H17" s="88"/>
      <c r="I17" s="88"/>
      <c r="J17" s="88"/>
      <c r="K17" s="88"/>
      <c r="L17" s="88"/>
      <c r="M17" s="88"/>
    </row>
    <row r="18" spans="1:13">
      <c r="A18" s="88"/>
      <c r="B18" s="675" t="str">
        <f>S.Notice.AD.PubID3</f>
        <v>NOTICE.AD03.[INSERT NAME PUBLICATION]</v>
      </c>
      <c r="C18" s="676">
        <f>S.Notice.AD.PubDate3</f>
        <v>41619</v>
      </c>
      <c r="D18" s="88"/>
      <c r="E18" s="760"/>
      <c r="F18" s="88"/>
      <c r="G18" s="88"/>
      <c r="H18" s="88"/>
      <c r="I18" s="88"/>
      <c r="J18" s="88"/>
      <c r="K18" s="88"/>
      <c r="L18" s="88"/>
      <c r="M18" s="88"/>
    </row>
    <row r="19" spans="1:13">
      <c r="A19" s="88"/>
      <c r="B19" s="675" t="str">
        <f>S.Notice.AD.PubID4</f>
        <v>NOTICE.AD04.[INSERT NAME PUBLICATION]</v>
      </c>
      <c r="C19" s="676">
        <f>S.Notice.AD.PubDate4</f>
        <v>41619</v>
      </c>
      <c r="D19" s="88"/>
      <c r="E19" s="760"/>
      <c r="F19" s="88"/>
      <c r="G19" s="88"/>
      <c r="H19" s="88"/>
      <c r="I19" s="88"/>
      <c r="J19" s="88"/>
      <c r="K19" s="88"/>
      <c r="L19" s="88"/>
      <c r="M19" s="88"/>
    </row>
    <row r="20" spans="1:13">
      <c r="A20" s="88"/>
      <c r="B20" s="675" t="str">
        <f>S.Notice.AD.PubID5</f>
        <v>NOTICE.AD05.[INSERT NAME PUBLICATION]</v>
      </c>
      <c r="C20" s="676">
        <f>S.Notice.AD.PubDate5</f>
        <v>41619</v>
      </c>
      <c r="D20" s="88"/>
      <c r="E20" s="760"/>
      <c r="F20" s="88"/>
      <c r="G20" s="88"/>
      <c r="H20" s="88"/>
      <c r="I20" s="88"/>
      <c r="J20" s="88"/>
      <c r="K20" s="88"/>
      <c r="L20" s="88"/>
      <c r="M20" s="88"/>
    </row>
    <row r="21" spans="1:13">
      <c r="A21" s="88"/>
      <c r="B21" s="675" t="str">
        <f>S.Notice.AD.PubID6</f>
        <v>NOTICE.AD06.[INSERT NAME PUBLICATION]</v>
      </c>
      <c r="C21" s="676">
        <f>S.Notice.AD.PubDate6</f>
        <v>41619</v>
      </c>
      <c r="D21" s="88"/>
      <c r="E21" s="760"/>
      <c r="F21" s="88"/>
      <c r="G21" s="88"/>
      <c r="H21" s="88"/>
      <c r="I21" s="88"/>
      <c r="J21" s="88"/>
      <c r="K21" s="88"/>
      <c r="L21" s="88"/>
      <c r="M21" s="88"/>
    </row>
    <row r="22" spans="1:13">
      <c r="A22" s="88"/>
      <c r="B22" s="675" t="str">
        <f>S.Notice.AD.PubID7</f>
        <v>NOTICE.AD07.[INSERT NAME PUBLICATION]</v>
      </c>
      <c r="C22" s="676">
        <f>S.Notice.AD.PubDate7</f>
        <v>41619</v>
      </c>
      <c r="D22" s="88"/>
      <c r="E22" s="760"/>
      <c r="F22" s="88"/>
      <c r="G22" s="88"/>
      <c r="H22" s="88"/>
      <c r="I22" s="88"/>
      <c r="J22" s="88"/>
      <c r="K22" s="88"/>
      <c r="L22" s="88"/>
      <c r="M22" s="88"/>
    </row>
    <row r="23" spans="1:13">
      <c r="A23" s="88"/>
      <c r="B23" s="675" t="str">
        <f>S.Notice.AD.PubID8</f>
        <v>NOTICE.AD08.[INSERT NAME PUBLICATION]</v>
      </c>
      <c r="C23" s="676">
        <f>S.Notice.AD.PubDate8</f>
        <v>41619</v>
      </c>
      <c r="D23" s="88"/>
      <c r="E23" s="760"/>
      <c r="F23" s="88"/>
      <c r="G23" s="88"/>
      <c r="H23" s="88"/>
      <c r="I23" s="88"/>
      <c r="J23" s="88"/>
      <c r="K23" s="88"/>
      <c r="L23" s="88"/>
      <c r="M23" s="88"/>
    </row>
    <row r="24" spans="1:13">
      <c r="A24" s="88"/>
      <c r="B24" s="88"/>
      <c r="C24" s="88"/>
      <c r="D24" s="88"/>
      <c r="E24" s="88"/>
      <c r="F24" s="88"/>
      <c r="G24" s="88"/>
      <c r="H24" s="88"/>
      <c r="I24" s="88"/>
      <c r="J24" s="88"/>
      <c r="K24" s="88"/>
      <c r="L24" s="88"/>
      <c r="M24" s="88"/>
    </row>
    <row r="25" spans="1:13">
      <c r="A25" s="88"/>
      <c r="B25" s="88"/>
      <c r="C25" s="88"/>
      <c r="D25" s="88"/>
      <c r="E25" s="88"/>
      <c r="F25" s="88"/>
      <c r="G25" s="88"/>
      <c r="H25" s="88"/>
      <c r="I25" s="88"/>
      <c r="J25" s="88"/>
      <c r="K25" s="88"/>
      <c r="L25" s="88"/>
      <c r="M25" s="88"/>
    </row>
    <row r="26" spans="1:13">
      <c r="A26" s="88"/>
      <c r="B26" s="88"/>
      <c r="C26" s="88"/>
      <c r="D26" s="88"/>
      <c r="E26" s="88"/>
      <c r="F26" s="88"/>
      <c r="G26" s="88"/>
      <c r="H26" s="88"/>
      <c r="I26" s="88"/>
      <c r="J26" s="88"/>
      <c r="K26" s="88"/>
      <c r="L26" s="88"/>
      <c r="M26" s="88"/>
    </row>
    <row r="27" spans="1:13">
      <c r="A27" s="88"/>
      <c r="B27" s="88"/>
      <c r="C27" s="88"/>
      <c r="D27" s="88"/>
      <c r="E27" s="88"/>
      <c r="F27" s="88"/>
      <c r="G27" s="88"/>
      <c r="H27" s="88"/>
      <c r="I27" s="88"/>
      <c r="J27" s="88"/>
      <c r="K27" s="88"/>
      <c r="L27" s="88"/>
      <c r="M27" s="88"/>
    </row>
    <row r="28" spans="1:13">
      <c r="A28" s="88"/>
      <c r="B28" s="88"/>
      <c r="C28" s="88"/>
      <c r="D28" s="88"/>
      <c r="E28" s="88"/>
      <c r="F28" s="88"/>
      <c r="G28" s="88"/>
      <c r="H28" s="88"/>
      <c r="I28" s="88"/>
      <c r="J28" s="88"/>
      <c r="K28" s="88"/>
      <c r="L28" s="88"/>
      <c r="M28" s="88"/>
    </row>
    <row r="29" spans="1:13">
      <c r="A29" s="88"/>
      <c r="B29" s="88"/>
      <c r="C29" s="88"/>
      <c r="D29" s="88"/>
      <c r="E29" s="88"/>
      <c r="F29" s="88"/>
      <c r="G29" s="88"/>
      <c r="H29" s="88"/>
      <c r="I29" s="88"/>
      <c r="J29" s="88"/>
      <c r="K29" s="88"/>
      <c r="L29" s="88"/>
      <c r="M29" s="88"/>
    </row>
    <row r="30" spans="1:13">
      <c r="A30" s="88"/>
      <c r="B30" s="88"/>
      <c r="C30" s="88"/>
      <c r="D30" s="88"/>
      <c r="E30" s="88"/>
      <c r="F30" s="88"/>
      <c r="G30" s="88"/>
      <c r="H30" s="88"/>
      <c r="I30" s="88"/>
      <c r="J30" s="88"/>
      <c r="K30" s="88"/>
      <c r="L30" s="88"/>
      <c r="M30" s="88"/>
    </row>
    <row r="31" spans="1:13">
      <c r="A31" s="88"/>
      <c r="B31" s="88"/>
      <c r="C31" s="88"/>
      <c r="D31" s="88"/>
      <c r="E31" s="88"/>
      <c r="F31" s="88"/>
      <c r="G31" s="88"/>
      <c r="H31" s="88"/>
      <c r="I31" s="88"/>
      <c r="J31" s="88"/>
      <c r="K31" s="88"/>
      <c r="L31" s="88"/>
      <c r="M31" s="88"/>
    </row>
    <row r="32" spans="1:13">
      <c r="A32" s="88"/>
      <c r="B32" s="88"/>
      <c r="C32" s="88"/>
      <c r="D32" s="88"/>
      <c r="E32" s="88"/>
      <c r="F32" s="88"/>
      <c r="G32" s="88"/>
      <c r="H32" s="88"/>
      <c r="I32" s="88"/>
      <c r="J32" s="88"/>
      <c r="K32" s="88"/>
      <c r="L32" s="88"/>
      <c r="M32" s="88"/>
    </row>
    <row r="33" spans="1:13">
      <c r="A33" s="88"/>
      <c r="B33" s="88"/>
      <c r="C33" s="88"/>
      <c r="D33" s="88"/>
      <c r="E33" s="88"/>
      <c r="F33" s="88"/>
      <c r="G33" s="88"/>
      <c r="H33" s="88"/>
      <c r="I33" s="88"/>
      <c r="J33" s="88"/>
      <c r="K33" s="88"/>
      <c r="L33" s="88"/>
      <c r="M33" s="88"/>
    </row>
    <row r="34" spans="1:13">
      <c r="A34" s="88"/>
      <c r="B34" s="88"/>
      <c r="C34" s="88"/>
      <c r="D34" s="88"/>
      <c r="E34" s="88"/>
      <c r="F34" s="88"/>
      <c r="G34" s="88"/>
      <c r="H34" s="88"/>
      <c r="I34" s="88"/>
      <c r="J34" s="88"/>
      <c r="K34" s="88"/>
      <c r="L34" s="88"/>
      <c r="M34" s="88"/>
    </row>
    <row r="35" spans="1:13">
      <c r="A35" s="88"/>
      <c r="B35" s="88"/>
      <c r="C35" s="88"/>
      <c r="D35" s="88"/>
      <c r="E35" s="88"/>
      <c r="F35" s="88"/>
      <c r="G35" s="88"/>
      <c r="H35" s="88"/>
      <c r="I35" s="88"/>
      <c r="J35" s="88"/>
      <c r="K35" s="88"/>
      <c r="L35" s="88"/>
      <c r="M35" s="88"/>
    </row>
    <row r="36" spans="1:13">
      <c r="A36" s="88"/>
      <c r="B36" s="88"/>
      <c r="C36" s="88"/>
      <c r="D36" s="88"/>
      <c r="E36" s="88"/>
      <c r="F36" s="88"/>
      <c r="G36" s="88"/>
      <c r="H36" s="88"/>
      <c r="I36" s="88"/>
      <c r="J36" s="88"/>
      <c r="K36" s="88"/>
      <c r="L36" s="88"/>
      <c r="M36" s="88"/>
    </row>
    <row r="37" spans="1:13">
      <c r="A37" s="88"/>
      <c r="B37" s="88"/>
      <c r="C37" s="88"/>
      <c r="D37" s="88"/>
      <c r="E37" s="88"/>
      <c r="F37" s="88"/>
      <c r="G37" s="88"/>
      <c r="H37" s="88"/>
      <c r="I37" s="88"/>
      <c r="J37" s="88"/>
      <c r="K37" s="88"/>
      <c r="L37" s="88"/>
      <c r="M37" s="88"/>
    </row>
    <row r="38" spans="1:13">
      <c r="A38" s="88"/>
      <c r="B38" s="88"/>
      <c r="C38" s="88"/>
      <c r="D38" s="88"/>
      <c r="E38" s="88"/>
      <c r="F38" s="88"/>
      <c r="G38" s="88"/>
      <c r="H38" s="88"/>
      <c r="I38" s="88"/>
      <c r="J38" s="88"/>
      <c r="K38" s="88"/>
      <c r="L38" s="88"/>
      <c r="M38" s="88"/>
    </row>
    <row r="39" spans="1:13">
      <c r="A39" s="88"/>
      <c r="B39" s="88"/>
      <c r="C39" s="88"/>
      <c r="D39" s="88"/>
      <c r="E39" s="88"/>
      <c r="F39" s="88"/>
      <c r="G39" s="88"/>
      <c r="H39" s="88"/>
      <c r="I39" s="88"/>
      <c r="J39" s="88"/>
      <c r="K39" s="88"/>
      <c r="L39" s="88"/>
      <c r="M39" s="88"/>
    </row>
    <row r="40" spans="1:13">
      <c r="A40" s="88"/>
      <c r="B40" s="88"/>
      <c r="C40" s="88"/>
      <c r="D40" s="88"/>
      <c r="E40" s="88"/>
      <c r="F40" s="88"/>
      <c r="G40" s="88"/>
      <c r="H40" s="88"/>
      <c r="I40" s="88"/>
      <c r="J40" s="88"/>
      <c r="K40" s="88"/>
      <c r="L40" s="88"/>
      <c r="M40" s="88"/>
    </row>
    <row r="41" spans="1:13">
      <c r="A41" s="88"/>
      <c r="B41" s="88"/>
      <c r="C41" s="88"/>
      <c r="D41" s="88"/>
      <c r="E41" s="88"/>
      <c r="F41" s="88"/>
      <c r="G41" s="88"/>
      <c r="H41" s="88"/>
      <c r="I41" s="88"/>
      <c r="J41" s="88"/>
      <c r="K41" s="88"/>
      <c r="L41" s="88"/>
      <c r="M41" s="88"/>
    </row>
    <row r="42" spans="1:13">
      <c r="A42" s="88"/>
      <c r="B42" s="88"/>
      <c r="C42" s="88"/>
      <c r="D42" s="88"/>
      <c r="E42" s="88"/>
      <c r="F42" s="88"/>
      <c r="G42" s="88"/>
      <c r="H42" s="88"/>
      <c r="I42" s="88"/>
      <c r="J42" s="88"/>
      <c r="K42" s="88"/>
      <c r="L42" s="88"/>
      <c r="M42" s="88"/>
    </row>
    <row r="43" spans="1:13">
      <c r="A43" s="88"/>
      <c r="B43" s="88"/>
      <c r="C43" s="88"/>
      <c r="D43" s="88"/>
      <c r="E43" s="88"/>
      <c r="F43" s="88"/>
      <c r="G43" s="88"/>
      <c r="H43" s="88"/>
      <c r="I43" s="88"/>
      <c r="J43" s="88"/>
      <c r="K43" s="88"/>
      <c r="L43" s="88"/>
      <c r="M43" s="88"/>
    </row>
    <row r="44" spans="1:13">
      <c r="A44" s="88"/>
      <c r="B44" s="88"/>
      <c r="C44" s="88"/>
      <c r="D44" s="88"/>
      <c r="E44" s="88"/>
      <c r="F44" s="88"/>
      <c r="G44" s="88"/>
      <c r="H44" s="88"/>
      <c r="I44" s="88"/>
      <c r="J44" s="88"/>
      <c r="K44" s="88"/>
      <c r="L44" s="88"/>
      <c r="M44" s="88"/>
    </row>
    <row r="45" spans="1:13">
      <c r="A45" s="88"/>
      <c r="B45" s="88"/>
      <c r="C45" s="88"/>
      <c r="D45" s="88"/>
      <c r="E45" s="88"/>
      <c r="F45" s="88"/>
      <c r="G45" s="88"/>
      <c r="H45" s="88"/>
      <c r="I45" s="88"/>
      <c r="J45" s="88"/>
      <c r="K45" s="88"/>
      <c r="L45" s="88"/>
      <c r="M45" s="88"/>
    </row>
    <row r="46" spans="1:13">
      <c r="A46" s="88"/>
      <c r="B46" s="88"/>
      <c r="C46" s="88"/>
      <c r="D46" s="88"/>
      <c r="E46" s="88"/>
      <c r="F46" s="88"/>
      <c r="G46" s="88"/>
      <c r="H46" s="88"/>
      <c r="I46" s="88"/>
      <c r="J46" s="88"/>
      <c r="K46" s="88"/>
      <c r="L46" s="88"/>
      <c r="M46" s="88"/>
    </row>
    <row r="47" spans="1:13">
      <c r="A47" s="88"/>
      <c r="B47" s="88"/>
      <c r="C47" s="88"/>
      <c r="D47" s="88"/>
      <c r="E47" s="88"/>
      <c r="F47" s="88"/>
      <c r="G47" s="88"/>
      <c r="H47" s="88"/>
      <c r="I47" s="88"/>
      <c r="J47" s="88"/>
      <c r="K47" s="88"/>
      <c r="L47" s="88"/>
      <c r="M47" s="88"/>
    </row>
    <row r="48" spans="1:13">
      <c r="A48" s="88"/>
      <c r="B48" s="88"/>
      <c r="C48" s="88"/>
      <c r="D48" s="88"/>
      <c r="E48" s="88"/>
      <c r="F48" s="88"/>
      <c r="G48" s="88"/>
      <c r="H48" s="88"/>
      <c r="I48" s="88"/>
      <c r="J48" s="88"/>
      <c r="K48" s="88"/>
      <c r="L48" s="88"/>
      <c r="M48" s="88"/>
    </row>
    <row r="49" spans="1:13">
      <c r="A49" s="88"/>
      <c r="B49" s="88"/>
      <c r="C49" s="88"/>
      <c r="D49" s="88"/>
      <c r="E49" s="88"/>
      <c r="F49" s="88"/>
      <c r="G49" s="88"/>
      <c r="H49" s="88"/>
      <c r="I49" s="88"/>
      <c r="J49" s="88"/>
      <c r="K49" s="88"/>
      <c r="L49" s="88"/>
      <c r="M49" s="88"/>
    </row>
    <row r="50" spans="1:13">
      <c r="A50" s="88"/>
      <c r="B50" s="88"/>
      <c r="C50" s="88"/>
      <c r="D50" s="88"/>
      <c r="E50" s="88"/>
      <c r="F50" s="88"/>
      <c r="G50" s="88"/>
      <c r="H50" s="88"/>
      <c r="I50" s="88"/>
      <c r="J50" s="88"/>
      <c r="K50" s="88"/>
      <c r="L50" s="88"/>
      <c r="M50" s="88"/>
    </row>
    <row r="51" spans="1:13">
      <c r="A51" s="88"/>
      <c r="B51" s="88"/>
      <c r="C51" s="88"/>
      <c r="D51" s="88"/>
      <c r="E51" s="88"/>
      <c r="F51" s="88"/>
      <c r="G51" s="88"/>
      <c r="H51" s="88"/>
      <c r="I51" s="88"/>
      <c r="J51" s="88"/>
      <c r="K51" s="88"/>
      <c r="L51" s="88"/>
      <c r="M51" s="88"/>
    </row>
    <row r="52" spans="1:13">
      <c r="A52" s="88"/>
      <c r="B52" s="88"/>
      <c r="C52" s="88"/>
      <c r="D52" s="88"/>
      <c r="E52" s="88"/>
      <c r="F52" s="88"/>
      <c r="G52" s="88"/>
      <c r="H52" s="88"/>
      <c r="I52" s="88"/>
      <c r="J52" s="88"/>
      <c r="K52" s="88"/>
      <c r="L52" s="88"/>
      <c r="M52" s="88"/>
    </row>
    <row r="53" spans="1:13">
      <c r="A53" s="88"/>
      <c r="B53" s="88"/>
      <c r="C53" s="88"/>
      <c r="D53" s="88"/>
      <c r="E53" s="88"/>
      <c r="F53" s="88"/>
      <c r="G53" s="88"/>
      <c r="H53" s="88"/>
      <c r="I53" s="88"/>
      <c r="J53" s="88"/>
      <c r="K53" s="88"/>
      <c r="L53" s="88"/>
      <c r="M53" s="88"/>
    </row>
    <row r="54" spans="1:13">
      <c r="A54" s="88"/>
      <c r="B54" s="88"/>
      <c r="C54" s="88"/>
      <c r="D54" s="88"/>
      <c r="E54" s="88"/>
      <c r="F54" s="88"/>
      <c r="G54" s="88"/>
      <c r="H54" s="88"/>
      <c r="I54" s="88"/>
      <c r="J54" s="88"/>
      <c r="K54" s="88"/>
      <c r="L54" s="88"/>
      <c r="M54" s="88"/>
    </row>
    <row r="55" spans="1:13">
      <c r="A55" s="88"/>
      <c r="B55" s="88"/>
      <c r="C55" s="88"/>
      <c r="D55" s="88"/>
      <c r="E55" s="88"/>
      <c r="F55" s="88"/>
      <c r="G55" s="88"/>
      <c r="H55" s="88"/>
      <c r="I55" s="88"/>
      <c r="J55" s="88"/>
      <c r="K55" s="88"/>
      <c r="L55" s="88"/>
      <c r="M55" s="88"/>
    </row>
    <row r="56" spans="1:13">
      <c r="A56" s="88"/>
      <c r="B56" s="88"/>
      <c r="C56" s="88"/>
      <c r="D56" s="88"/>
      <c r="E56" s="88"/>
      <c r="F56" s="88"/>
      <c r="G56" s="88"/>
      <c r="H56" s="88"/>
      <c r="I56" s="88"/>
      <c r="J56" s="88"/>
      <c r="K56" s="88"/>
      <c r="L56" s="88"/>
      <c r="M56" s="88"/>
    </row>
    <row r="57" spans="1:13">
      <c r="A57" s="88"/>
      <c r="B57" s="88"/>
      <c r="C57" s="88"/>
      <c r="D57" s="88"/>
      <c r="E57" s="88"/>
      <c r="F57" s="88"/>
      <c r="G57" s="88"/>
      <c r="H57" s="88"/>
      <c r="I57" s="88"/>
      <c r="J57" s="88"/>
      <c r="K57" s="88"/>
      <c r="L57" s="88"/>
      <c r="M57" s="88"/>
    </row>
    <row r="58" spans="1:13">
      <c r="A58" s="88"/>
      <c r="B58" s="88"/>
      <c r="C58" s="88"/>
      <c r="D58" s="88"/>
      <c r="E58" s="88"/>
      <c r="F58" s="88"/>
      <c r="G58" s="88"/>
      <c r="H58" s="88"/>
      <c r="I58" s="88"/>
      <c r="J58" s="88"/>
      <c r="K58" s="88"/>
      <c r="L58" s="88"/>
      <c r="M58" s="88"/>
    </row>
    <row r="59" spans="1:13">
      <c r="A59" s="88"/>
      <c r="B59" s="88"/>
      <c r="C59" s="88"/>
      <c r="D59" s="88"/>
      <c r="E59" s="88"/>
      <c r="F59" s="88"/>
      <c r="G59" s="88"/>
      <c r="H59" s="88"/>
      <c r="I59" s="88"/>
      <c r="J59" s="88"/>
      <c r="K59" s="88"/>
      <c r="L59" s="88"/>
      <c r="M59" s="88"/>
    </row>
    <row r="60" spans="1:13">
      <c r="A60" s="88"/>
      <c r="B60" s="88"/>
      <c r="C60" s="88"/>
      <c r="D60" s="88"/>
      <c r="E60" s="88"/>
      <c r="F60" s="88"/>
      <c r="G60" s="88"/>
      <c r="H60" s="88"/>
      <c r="I60" s="88"/>
      <c r="J60" s="88"/>
      <c r="K60" s="88"/>
      <c r="L60" s="88"/>
      <c r="M60" s="88"/>
    </row>
    <row r="61" spans="1:13">
      <c r="A61" s="88"/>
      <c r="B61" s="88"/>
      <c r="C61" s="88"/>
      <c r="D61" s="88"/>
      <c r="E61" s="88"/>
      <c r="F61" s="88"/>
      <c r="G61" s="88"/>
      <c r="H61" s="88"/>
      <c r="I61" s="88"/>
      <c r="J61" s="88"/>
      <c r="K61" s="88"/>
      <c r="L61" s="88"/>
      <c r="M61" s="88"/>
    </row>
    <row r="62" spans="1:13">
      <c r="A62" s="88"/>
      <c r="B62" s="88"/>
      <c r="C62" s="88"/>
      <c r="D62" s="88"/>
      <c r="E62" s="88"/>
      <c r="F62" s="88"/>
      <c r="G62" s="88"/>
      <c r="H62" s="88"/>
      <c r="I62" s="88"/>
      <c r="J62" s="88"/>
      <c r="K62" s="88"/>
      <c r="L62" s="88"/>
      <c r="M62" s="88"/>
    </row>
    <row r="63" spans="1:13">
      <c r="A63" s="88"/>
      <c r="B63" s="88"/>
      <c r="C63" s="88"/>
      <c r="D63" s="88"/>
      <c r="E63" s="88"/>
      <c r="F63" s="88"/>
      <c r="G63" s="88"/>
      <c r="H63" s="88"/>
      <c r="I63" s="88"/>
      <c r="J63" s="88"/>
      <c r="K63" s="88"/>
      <c r="L63" s="88"/>
      <c r="M63" s="88"/>
    </row>
    <row r="64" spans="1:13">
      <c r="A64" s="88"/>
      <c r="B64" s="88"/>
      <c r="C64" s="88"/>
      <c r="D64" s="88"/>
      <c r="E64" s="88"/>
      <c r="F64" s="88"/>
      <c r="G64" s="88"/>
      <c r="H64" s="88"/>
      <c r="I64" s="88"/>
      <c r="J64" s="88"/>
      <c r="K64" s="88"/>
      <c r="L64" s="88"/>
      <c r="M64" s="88"/>
    </row>
    <row r="65" spans="1:13">
      <c r="A65" s="88"/>
      <c r="B65" s="88"/>
      <c r="C65" s="88"/>
      <c r="D65" s="88"/>
      <c r="E65" s="88"/>
      <c r="F65" s="88"/>
      <c r="G65" s="88"/>
      <c r="H65" s="88"/>
      <c r="I65" s="88"/>
      <c r="J65" s="88"/>
      <c r="K65" s="88"/>
      <c r="L65" s="88"/>
      <c r="M65" s="88"/>
    </row>
    <row r="66" spans="1:13">
      <c r="A66" s="88"/>
      <c r="B66" s="88"/>
      <c r="C66" s="88"/>
      <c r="D66" s="88"/>
      <c r="E66" s="88"/>
      <c r="F66" s="88"/>
      <c r="G66" s="88"/>
      <c r="H66" s="88"/>
      <c r="I66" s="88"/>
      <c r="J66" s="88"/>
      <c r="K66" s="88"/>
      <c r="L66" s="88"/>
      <c r="M66" s="88"/>
    </row>
    <row r="67" spans="1:13">
      <c r="A67" s="88"/>
      <c r="B67" s="88"/>
      <c r="C67" s="88"/>
    </row>
  </sheetData>
  <mergeCells count="2">
    <mergeCell ref="B15:C15"/>
    <mergeCell ref="B3:C3"/>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documentManagement>
    <Category xmlns="$ListId:docs;">Draft</Category>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D2753830D4D1F94CBB46C058B52F3F35" ma:contentTypeVersion="" ma:contentTypeDescription="Create a new document." ma:contentTypeScope="" ma:versionID="343cc7057351d162a9a355df52b814bf">
  <xsd:schema xmlns:xsd="http://www.w3.org/2001/XMLSchema" xmlns:xs="http://www.w3.org/2001/XMLSchema" xmlns:p="http://schemas.microsoft.com/office/2006/metadata/properties" xmlns:ns2="$ListId:docs;" targetNamespace="http://schemas.microsoft.com/office/2006/metadata/properties" ma:root="true" ma:fieldsID="f41b9d58a7893561fded87a957ba733f" ns2:_="">
    <xsd:import namespace="$ListId:docs;"/>
    <xsd:element name="properties">
      <xsd:complexType>
        <xsd:sequence>
          <xsd:element name="documentManagement">
            <xsd:complexType>
              <xsd:all>
                <xsd:element ref="ns2:Category"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ListId:docs;" elementFormDefault="qualified">
    <xsd:import namespace="http://schemas.microsoft.com/office/2006/documentManagement/types"/>
    <xsd:import namespace="http://schemas.microsoft.com/office/infopath/2007/PartnerControls"/>
    <xsd:element name="Category" ma:index="8" nillable="true" ma:displayName="Category" ma:default="Select..." ma:format="Dropdown" ma:internalName="Category">
      <xsd:simpleType>
        <xsd:restriction base="dms:Choice">
          <xsd:enumeration value="Select..."/>
          <xsd:enumeration value="Rough Draft"/>
          <xsd:enumeration value="Draft"/>
          <xsd:enumeration value="Team Review"/>
          <xsd:enumeration value="Review"/>
          <xsd:enumeration value="Preview"/>
          <xsd:enumeration value="Final"/>
          <xsd:enumeration value="Publish"/>
          <xsd:enumeration value="Research"/>
          <xsd:enumeration value="Supporting Document"/>
          <xsd:enumeration value="Blank"/>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746A714-B7C3-4CC8-9D8B-86AD77EABF42}"/>
</file>

<file path=customXml/itemProps2.xml><?xml version="1.0" encoding="utf-8"?>
<ds:datastoreItem xmlns:ds="http://schemas.openxmlformats.org/officeDocument/2006/customXml" ds:itemID="{77C33C1E-8DEB-4FB9-85EE-E1D6884B1580}"/>
</file>

<file path=customXml/itemProps3.xml><?xml version="1.0" encoding="utf-8"?>
<ds:datastoreItem xmlns:ds="http://schemas.openxmlformats.org/officeDocument/2006/customXml" ds:itemID="{C94FEAA3-96F6-4321-AEB8-3958BD5034D2}"/>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178</vt:i4>
      </vt:variant>
    </vt:vector>
  </HeadingPairs>
  <TitlesOfParts>
    <vt:vector size="185" baseType="lpstr">
      <vt:lpstr>DDLs</vt:lpstr>
      <vt:lpstr>ScheduleOfTasks</vt:lpstr>
      <vt:lpstr>ConditionalFormat</vt:lpstr>
      <vt:lpstr>AddToPlan</vt:lpstr>
      <vt:lpstr>Names</vt:lpstr>
      <vt:lpstr>Sheet1</vt:lpstr>
      <vt:lpstr>HearingAndAdDates</vt:lpstr>
      <vt:lpstr>ScheduleOfTasks!Print_Area</vt:lpstr>
      <vt:lpstr>S.AC.BANNER.Begin</vt:lpstr>
      <vt:lpstr>S.AC.BANNER.End</vt:lpstr>
      <vt:lpstr>S.AC.Charter</vt:lpstr>
      <vt:lpstr>S.AC.CommitteeInvolved</vt:lpstr>
      <vt:lpstr>S.AC.DateMeeting1</vt:lpstr>
      <vt:lpstr>S.AC.DateMeeting2</vt:lpstr>
      <vt:lpstr>S.AC.DateMeeting3</vt:lpstr>
      <vt:lpstr>S.AC.DateMeeting4</vt:lpstr>
      <vt:lpstr>S.AC.DateMeeting5</vt:lpstr>
      <vt:lpstr>S.AC.InvolveMeeting1</vt:lpstr>
      <vt:lpstr>S.AC.InvolveMeeting2</vt:lpstr>
      <vt:lpstr>S.AC.InvolveMeeting3</vt:lpstr>
      <vt:lpstr>S.AC.InvolveMeeting4</vt:lpstr>
      <vt:lpstr>S.AC.InvolveMeeting5</vt:lpstr>
      <vt:lpstr>S.AC.Presentation1</vt:lpstr>
      <vt:lpstr>S.AC.Presentation2</vt:lpstr>
      <vt:lpstr>S.AC.Presentation3</vt:lpstr>
      <vt:lpstr>S.AC.Presentation4</vt:lpstr>
      <vt:lpstr>S.AC.Presentation5</vt:lpstr>
      <vt:lpstr>S.AC.SendInvitation</vt:lpstr>
      <vt:lpstr>S.AC.WebPage</vt:lpstr>
      <vt:lpstr>S.Comment.ApproveResponseLoop2</vt:lpstr>
      <vt:lpstr>S.Comment.ApproveResponseLoop3</vt:lpstr>
      <vt:lpstr>S.Comment.ApproveResponseLoop4</vt:lpstr>
      <vt:lpstr>S.DDL_Bulletin</vt:lpstr>
      <vt:lpstr>S.DDL_DEQClosed</vt:lpstr>
      <vt:lpstr>S.DDL_EQCMeeting</vt:lpstr>
      <vt:lpstr>S.Default6</vt:lpstr>
      <vt:lpstr>S.EQC.1on1Briefing</vt:lpstr>
      <vt:lpstr>S.EQC.ApprovePacketLoop1</vt:lpstr>
      <vt:lpstr>S.EQC.ApprovePacketLoop2</vt:lpstr>
      <vt:lpstr>S.EQC.ApprovePacketLoop3</vt:lpstr>
      <vt:lpstr>S.EQC.ApprovePacketLoop4</vt:lpstr>
      <vt:lpstr>S.EQC.ApprovePresentationLoop2</vt:lpstr>
      <vt:lpstr>S.EQC.ApprovePresentationLoop3</vt:lpstr>
      <vt:lpstr>S.EQC.ApprovePresentationLoop4</vt:lpstr>
      <vt:lpstr>S.EQC.BANNER.Begin</vt:lpstr>
      <vt:lpstr>S.EQC.BANNER.End</vt:lpstr>
      <vt:lpstr>S.EQC.DirReport</vt:lpstr>
      <vt:lpstr>S.EQC.FacHearing</vt:lpstr>
      <vt:lpstr>S.EQC.InfoItem</vt:lpstr>
      <vt:lpstr>S.EQC.Meeting</vt:lpstr>
      <vt:lpstr>S.EQC.MeetingNEXT</vt:lpstr>
      <vt:lpstr>S.EQC.PacketBeginReview</vt:lpstr>
      <vt:lpstr>S.EQC.PacketEndReview</vt:lpstr>
      <vt:lpstr>S.EQC.SubmitStaffRpt</vt:lpstr>
      <vt:lpstr>S.Fee.ApproveDASdenialResponseLoop1</vt:lpstr>
      <vt:lpstr>S.Fee.ApproveDASdenialResponseLoop2</vt:lpstr>
      <vt:lpstr>S.Fee.ApproveDASdenialResponseLoop4</vt:lpstr>
      <vt:lpstr>S.Fee.ApprovePacketLoop2</vt:lpstr>
      <vt:lpstr>S.Fee.ApprovePacketLoop3</vt:lpstr>
      <vt:lpstr>S.Fee.ApprovePacketLoop4</vt:lpstr>
      <vt:lpstr>S.Fee.BANNER.Begin</vt:lpstr>
      <vt:lpstr>S.Fee.BANNER.End</vt:lpstr>
      <vt:lpstr>S.Fee.DASApprovalRequired</vt:lpstr>
      <vt:lpstr>S.Fee.Involved</vt:lpstr>
      <vt:lpstr>S.Fee.SubmitToDAS</vt:lpstr>
      <vt:lpstr>S.General.CodeName</vt:lpstr>
      <vt:lpstr>S.General.Complexity</vt:lpstr>
      <vt:lpstr>S.General.DaysRecommended</vt:lpstr>
      <vt:lpstr>S.General.LastCellSchedule</vt:lpstr>
      <vt:lpstr>S.General.RulemakingTitle</vt:lpstr>
      <vt:lpstr>S.General.RuleType</vt:lpstr>
      <vt:lpstr>S.Hearing.1stCity</vt:lpstr>
      <vt:lpstr>S.Hearing.1stDate</vt:lpstr>
      <vt:lpstr>S.Hearing.1stInvolve</vt:lpstr>
      <vt:lpstr>S.Hearing.2ndCity</vt:lpstr>
      <vt:lpstr>S.Hearing.2ndDate</vt:lpstr>
      <vt:lpstr>S.Hearing.2ndInvolve</vt:lpstr>
      <vt:lpstr>S.Hearing.3rdCity</vt:lpstr>
      <vt:lpstr>S.Hearing.3rdDate</vt:lpstr>
      <vt:lpstr>S.Hearing.3rdInvolve</vt:lpstr>
      <vt:lpstr>S.Hearing.4thCity</vt:lpstr>
      <vt:lpstr>S.Hearing.4thDate</vt:lpstr>
      <vt:lpstr>S.Hearing.4thInvolve</vt:lpstr>
      <vt:lpstr>S.Hearing.5thCity</vt:lpstr>
      <vt:lpstr>S.Hearing.5thDate</vt:lpstr>
      <vt:lpstr>S.Hearing.5thInvolve</vt:lpstr>
      <vt:lpstr>S.Hearing.6thCity</vt:lpstr>
      <vt:lpstr>S.Hearing.6thDate</vt:lpstr>
      <vt:lpstr>S.Hearing.6thInvolve</vt:lpstr>
      <vt:lpstr>S.Hearing.7thCity</vt:lpstr>
      <vt:lpstr>S.Hearing.7thDate</vt:lpstr>
      <vt:lpstr>S.Hearing.7thInvolve</vt:lpstr>
      <vt:lpstr>S.Hearing.8thCity</vt:lpstr>
      <vt:lpstr>S.Hearing.8thDate</vt:lpstr>
      <vt:lpstr>S.Hearing.8thtInvolve</vt:lpstr>
      <vt:lpstr>S.Hearing.BANNER.Begin</vt:lpstr>
      <vt:lpstr>S.Hearing.BANNER.End</vt:lpstr>
      <vt:lpstr>S.Notice.AD.Involved</vt:lpstr>
      <vt:lpstr>S.Notice.AD.PubDate1</vt:lpstr>
      <vt:lpstr>S.Notice.AD.PubDate2</vt:lpstr>
      <vt:lpstr>S.Notice.AD.PubDate3</vt:lpstr>
      <vt:lpstr>S.Notice.AD.PubDate4</vt:lpstr>
      <vt:lpstr>S.Notice.AD.PubDate5</vt:lpstr>
      <vt:lpstr>S.Notice.AD.PubDate6</vt:lpstr>
      <vt:lpstr>S.Notice.AD.PubDate7</vt:lpstr>
      <vt:lpstr>S.Notice.AD.PubDate8</vt:lpstr>
      <vt:lpstr>S.Notice.AD.PubID1</vt:lpstr>
      <vt:lpstr>S.Notice.AD.PubID2</vt:lpstr>
      <vt:lpstr>S.Notice.AD.PubID3</vt:lpstr>
      <vt:lpstr>S.Notice.AD.PubID4</vt:lpstr>
      <vt:lpstr>S.Notice.AD.PubID5</vt:lpstr>
      <vt:lpstr>S.Notice.AD.PubID6</vt:lpstr>
      <vt:lpstr>S.Notice.AD.PubID7</vt:lpstr>
      <vt:lpstr>S.Notice.AD.PubID8</vt:lpstr>
      <vt:lpstr>S.Notice.AD.ToContractServices</vt:lpstr>
      <vt:lpstr>S.Notice.ApprovePacketLoop2</vt:lpstr>
      <vt:lpstr>S.Notice.ApprovePacketLoop3</vt:lpstr>
      <vt:lpstr>S.Notice.ApprovePacketLoop4</vt:lpstr>
      <vt:lpstr>S.Notice.BANNER.Begin</vt:lpstr>
      <vt:lpstr>S.Notice.BANNER.End</vt:lpstr>
      <vt:lpstr>S.Notice.CloseComment</vt:lpstr>
      <vt:lpstr>S.Notice.CustomReviewLoop1</vt:lpstr>
      <vt:lpstr>S.Notice.CustomReviewLoop2</vt:lpstr>
      <vt:lpstr>S.Notice.CustomReviewLoop3</vt:lpstr>
      <vt:lpstr>S.Notice.DABriefing</vt:lpstr>
      <vt:lpstr>S.Notice.DASNotification</vt:lpstr>
      <vt:lpstr>S.Notice.EMAIL.RulePublication</vt:lpstr>
      <vt:lpstr>S.Notice.HearingInvolved</vt:lpstr>
      <vt:lpstr>S.Notice.InformationMeeting</vt:lpstr>
      <vt:lpstr>S.Notice.InOregonBulletin</vt:lpstr>
      <vt:lpstr>S.Notice.Involved</vt:lpstr>
      <vt:lpstr>S.Notice.LA.BriefingMeeting</vt:lpstr>
      <vt:lpstr>S.Notice.LastHearingDate</vt:lpstr>
      <vt:lpstr>S.Notice.MgrNoticeApproval</vt:lpstr>
      <vt:lpstr>S.Notice.OpenComment</vt:lpstr>
      <vt:lpstr>S.Notice.PreviewBegin</vt:lpstr>
      <vt:lpstr>S.Notice.PreviewEnd</vt:lpstr>
      <vt:lpstr>S.Notice.StartDraft</vt:lpstr>
      <vt:lpstr>S.Notice.SubmitToSOS</vt:lpstr>
      <vt:lpstr>S.Overview.BANNER.End</vt:lpstr>
      <vt:lpstr>S.Overview.BANNER.Start</vt:lpstr>
      <vt:lpstr>S.Planning.AddConcepToPlanDate</vt:lpstr>
      <vt:lpstr>S.Planning.ApproveCommunicationsLoop2</vt:lpstr>
      <vt:lpstr>S.Planning.ApproveCommunicationsLoop3</vt:lpstr>
      <vt:lpstr>S.Planning.ApproveCommunicationsLoop4</vt:lpstr>
      <vt:lpstr>S.Planning.BANNER.Begin</vt:lpstr>
      <vt:lpstr>S.Planning.BANNER.End</vt:lpstr>
      <vt:lpstr>S.Planning.CommunicationsPlan</vt:lpstr>
      <vt:lpstr>S.Planning.DecisionToAddToPlan</vt:lpstr>
      <vt:lpstr>S.Planning.ExpandTeam</vt:lpstr>
      <vt:lpstr>S.Planning.MessageMap</vt:lpstr>
      <vt:lpstr>S.Planning.ProgramWebPage</vt:lpstr>
      <vt:lpstr>S.PostEQC.BANNER.Begin</vt:lpstr>
      <vt:lpstr>S.PostEQC.BANNER.End</vt:lpstr>
      <vt:lpstr>S.PostEQC.EffectiveUponFiling</vt:lpstr>
      <vt:lpstr>S.PostEQC.FileRuleWithSOS</vt:lpstr>
      <vt:lpstr>S.PostEQC.NotifyStakeholders</vt:lpstr>
      <vt:lpstr>S.PostEQC.RuleEffective</vt:lpstr>
      <vt:lpstr>S.PostEQC.SubmitDASPart2</vt:lpstr>
      <vt:lpstr>S.PostEQC.SubmitSIPToEPA</vt:lpstr>
      <vt:lpstr>S.RuleDevelopmentLink</vt:lpstr>
      <vt:lpstr>S.SIP.End</vt:lpstr>
      <vt:lpstr>S.SIP.Involved</vt:lpstr>
      <vt:lpstr>S.SIP.Start</vt:lpstr>
      <vt:lpstr>S.Staff.AAG</vt:lpstr>
      <vt:lpstr>S.Staff.AgencyRulesCoordinator</vt:lpstr>
      <vt:lpstr>S.Staff.AssistDA</vt:lpstr>
      <vt:lpstr>S.Staff.Budget</vt:lpstr>
      <vt:lpstr>S.Staff.CheifPublicAffairsOfficer</vt:lpstr>
      <vt:lpstr>S.Staff.DA</vt:lpstr>
      <vt:lpstr>S.Staff.Director</vt:lpstr>
      <vt:lpstr>S.Staff.DivisionRulesCoordinator</vt:lpstr>
      <vt:lpstr>S.Staff.EQCAssistant</vt:lpstr>
      <vt:lpstr>S.Staff.Fiscal</vt:lpstr>
      <vt:lpstr>S.Staff.HearingsOfficer</vt:lpstr>
      <vt:lpstr>S.Staff.Lead</vt:lpstr>
      <vt:lpstr>S.Staff.LegislativeLiason</vt:lpstr>
      <vt:lpstr>S.Staff.Mgr</vt:lpstr>
      <vt:lpstr>S.Staff.OCOCommunication</vt:lpstr>
      <vt:lpstr>S.Staff.SIPCo</vt:lpstr>
      <vt:lpstr>S.Staff.Support</vt:lpstr>
      <vt:lpstr>S.Staff.TimeAccounting</vt:lpstr>
      <vt:lpstr>S.Staff.WebMaster</vt:lpstr>
      <vt:lpstr>VL_Bulletin</vt:lpstr>
      <vt:lpstr>VL_EQCActivities</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VANDEHEY Maggie</dc:creator>
  <cp:lastModifiedBy>ACurtis</cp:lastModifiedBy>
  <cp:lastPrinted>2013-10-24T15:59:05Z</cp:lastPrinted>
  <dcterms:created xsi:type="dcterms:W3CDTF">2012-04-11T21:44:01Z</dcterms:created>
  <dcterms:modified xsi:type="dcterms:W3CDTF">2013-10-24T20:58:23Z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0x010100D2753830D4D1F94CBB46C058B52F3F35</vt:lpwstr>
  </property>
</Properties>
</file>